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615" windowWidth="15480" windowHeight="11160" tabRatio="625" firstSheet="5" activeTab="10"/>
  </bookViews>
  <sheets>
    <sheet name="П-4_стр.1" sheetId="15" r:id="rId1"/>
    <sheet name="П-4_стр.2,3_Авто" sheetId="17" r:id="rId2"/>
    <sheet name="П-4_стр.2" sheetId="16" r:id="rId3"/>
    <sheet name="П-4_стр.3" sheetId="4" r:id="rId4"/>
    <sheet name="ЗП-Культура_стр.1" sheetId="18" r:id="rId5"/>
    <sheet name="ЗП-Культура_стр.2_Авто" sheetId="19" r:id="rId6"/>
    <sheet name="ЗП-К_Театр" sheetId="6" r:id="rId7"/>
    <sheet name="ЗП_К_КонцОрг" sheetId="7" r:id="rId8"/>
    <sheet name="ЗП-К_Музеи" sheetId="8" r:id="rId9"/>
    <sheet name="ЗП-К_Библиотеки" sheetId="21" r:id="rId10"/>
    <sheet name="ЗП-К_КДУ" sheetId="22" r:id="rId11"/>
    <sheet name="ЗП-К_Кино" sheetId="25" r:id="rId12"/>
    <sheet name="ЗП-К_Парки" sheetId="24" r:id="rId13"/>
    <sheet name="ЗП-К_Архивы" sheetId="28" r:id="rId14"/>
    <sheet name="ЗП-К_Прочие" sheetId="29" r:id="rId15"/>
    <sheet name="ЗП-Образование_стр.1" sheetId="32" r:id="rId16"/>
    <sheet name="ЗП-Образование_стр.2,3_Авто" sheetId="34" r:id="rId17"/>
    <sheet name="ЗП-О_ДШИ..." sheetId="35" r:id="rId18"/>
    <sheet name="ЗП-О_ССУЗы" sheetId="39" r:id="rId19"/>
    <sheet name="ЗП-О_Прочие(образ-е)" sheetId="38" r:id="rId20"/>
    <sheet name="Лист1" sheetId="40" r:id="rId21"/>
  </sheets>
  <definedNames>
    <definedName name="_xlnm._FilterDatabase" localSheetId="7" hidden="1">ЗП_К_КонцОрг!$A$5:$DN$5</definedName>
    <definedName name="_xlnm._FilterDatabase" localSheetId="13" hidden="1">'ЗП-К_Архивы'!$A$5:$DN$336</definedName>
    <definedName name="_xlnm._FilterDatabase" localSheetId="9" hidden="1">'ЗП-К_Библиотеки'!$A$5:$DL$336</definedName>
    <definedName name="_xlnm._FilterDatabase" localSheetId="10" hidden="1">'ЗП-К_КДУ'!$A$5:$DL$336</definedName>
    <definedName name="_xlnm._FilterDatabase" localSheetId="11" hidden="1">'ЗП-К_Кино'!$A$5:$DL$336</definedName>
    <definedName name="_xlnm._FilterDatabase" localSheetId="8" hidden="1">'ЗП-К_Музеи'!$A$5:$DL$336</definedName>
    <definedName name="_xlnm._FilterDatabase" localSheetId="12" hidden="1">'ЗП-К_Парки'!$A$5:$DL$336</definedName>
    <definedName name="_xlnm._FilterDatabase" localSheetId="14" hidden="1">'ЗП-К_Прочие'!$A$5:$DN$336</definedName>
    <definedName name="_xlnm._FilterDatabase" localSheetId="6" hidden="1">'ЗП-К_Театр'!$A$5:$DN$5</definedName>
    <definedName name="_xlnm._FilterDatabase" localSheetId="17" hidden="1">'ЗП-О_ДШИ...'!$A$5:$DN$681</definedName>
    <definedName name="_xlnm._FilterDatabase" localSheetId="19" hidden="1">'ЗП-О_Прочие(образ-е)'!$A$5:$DN$42</definedName>
    <definedName name="_xlnm._FilterDatabase" localSheetId="18" hidden="1">'ЗП-О_ССУЗы'!$A$5:$DN$42</definedName>
    <definedName name="_xlnm._FilterDatabase" localSheetId="16" hidden="1">'ЗП-Образование_стр.2,3_Авто'!$A$5:$FC$5</definedName>
    <definedName name="_xlnm._FilterDatabase" localSheetId="2" hidden="1">'П-4_стр.2'!$A$6:$BC$6</definedName>
    <definedName name="_xlnm._FilterDatabase" localSheetId="3" hidden="1">'П-4_стр.3'!$A$6:$CP$6</definedName>
    <definedName name="_xlnm.Print_Titles" localSheetId="7">ЗП_К_КонцОрг!$5:$5</definedName>
    <definedName name="_xlnm.Print_Titles" localSheetId="13">'ЗП-К_Архивы'!$5:$5</definedName>
    <definedName name="_xlnm.Print_Titles" localSheetId="9">'ЗП-К_Библиотеки'!$5:$5</definedName>
    <definedName name="_xlnm.Print_Titles" localSheetId="10">'ЗП-К_КДУ'!$5:$5</definedName>
    <definedName name="_xlnm.Print_Titles" localSheetId="11">'ЗП-К_Кино'!$5:$5</definedName>
    <definedName name="_xlnm.Print_Titles" localSheetId="8">'ЗП-К_Музеи'!$5:$5</definedName>
    <definedName name="_xlnm.Print_Titles" localSheetId="12">'ЗП-К_Парки'!$5:$5</definedName>
    <definedName name="_xlnm.Print_Titles" localSheetId="14">'ЗП-К_Прочие'!$5:$5</definedName>
    <definedName name="_xlnm.Print_Titles" localSheetId="6">'ЗП-К_Театр'!$5:$5</definedName>
    <definedName name="_xlnm.Print_Titles" localSheetId="5">'ЗП-Культура_стр.2_Авто'!$5:$5</definedName>
    <definedName name="_xlnm.Print_Titles" localSheetId="17">'ЗП-О_ДШИ...'!$5:$5</definedName>
    <definedName name="_xlnm.Print_Titles" localSheetId="19">'ЗП-О_Прочие(образ-е)'!$5:$5</definedName>
    <definedName name="_xlnm.Print_Titles" localSheetId="18">'ЗП-О_ССУЗы'!$5:$5</definedName>
    <definedName name="_xlnm.Print_Titles" localSheetId="16">'ЗП-Образование_стр.2,3_Авто'!$5:$5</definedName>
    <definedName name="_xlnm.Print_Area" localSheetId="7">ЗП_К_КонцОрг!$B$1:$O$22</definedName>
    <definedName name="_xlnm.Print_Area" localSheetId="13">'ЗП-К_Архивы'!$B$1:$O$351</definedName>
    <definedName name="_xlnm.Print_Area" localSheetId="9">'ЗП-К_Библиотеки'!$B$1:$O$351</definedName>
    <definedName name="_xlnm.Print_Area" localSheetId="10">'ЗП-К_КДУ'!$B$1:$O$351</definedName>
    <definedName name="_xlnm.Print_Area" localSheetId="11">'ЗП-К_Кино'!$B$1:$O$351</definedName>
    <definedName name="_xlnm.Print_Area" localSheetId="8">'ЗП-К_Музеи'!$B$1:$O$336</definedName>
    <definedName name="_xlnm.Print_Area" localSheetId="12">'ЗП-К_Парки'!$B$1:$O$351</definedName>
    <definedName name="_xlnm.Print_Area" localSheetId="14">'ЗП-К_Прочие'!$B$1:$O$351</definedName>
    <definedName name="_xlnm.Print_Area" localSheetId="6">'ЗП-К_Театр'!$B$1:$O$22</definedName>
    <definedName name="_xlnm.Print_Area" localSheetId="4">'ЗП-Культура_стр.1'!$A$1:$FB$43</definedName>
    <definedName name="_xlnm.Print_Area" localSheetId="5">'ЗП-Культура_стр.2_Авто'!$A$1:$AI$42</definedName>
    <definedName name="_xlnm.Print_Area" localSheetId="17">'ЗП-О_ДШИ...'!$B$1:$O$696</definedName>
    <definedName name="_xlnm.Print_Area" localSheetId="19">'ЗП-О_Прочие(образ-е)'!$B$1:$O$57</definedName>
    <definedName name="_xlnm.Print_Area" localSheetId="18">'ЗП-О_ССУЗы'!$B$1:$O$57</definedName>
    <definedName name="_xlnm.Print_Area" localSheetId="15">'ЗП-Образование_стр.1'!$A$1:$FB$42</definedName>
    <definedName name="_xlnm.Print_Area" localSheetId="16">'ЗП-Образование_стр.2,3_Авто'!$A$1:$FC$47</definedName>
    <definedName name="_xlnm.Print_Area" localSheetId="0">'П-4_стр.1'!$A$1:$EZ$35</definedName>
    <definedName name="_xlnm.Print_Area" localSheetId="1">'П-4_стр.2,3_Авто'!$A$1:$EU$51</definedName>
    <definedName name="_xlnm.Print_Area" localSheetId="3">'П-4_стр.3'!$A$1:$J$22</definedName>
  </definedNames>
  <calcPr calcId="125725" fullCalcOnLoad="1"/>
</workbook>
</file>

<file path=xl/calcChain.xml><?xml version="1.0" encoding="utf-8"?>
<calcChain xmlns="http://schemas.openxmlformats.org/spreadsheetml/2006/main">
  <c r="AC13" i="4"/>
  <c r="AB13"/>
  <c r="U13"/>
  <c r="N13"/>
  <c r="Y18"/>
  <c r="U18"/>
  <c r="N18"/>
  <c r="AB18"/>
  <c r="Q13" i="16"/>
  <c r="M13"/>
  <c r="I13"/>
  <c r="Z13" i="4"/>
  <c r="Y13"/>
  <c r="AD13"/>
  <c r="W13"/>
  <c r="V13"/>
  <c r="P13"/>
  <c r="O13"/>
  <c r="S13" i="16"/>
  <c r="R13"/>
  <c r="O13"/>
  <c r="N13"/>
  <c r="K13"/>
  <c r="J13"/>
  <c r="AE17" i="4"/>
  <c r="W72" i="35"/>
  <c r="U17" i="4"/>
  <c r="W17"/>
  <c r="Y17"/>
  <c r="Y11"/>
  <c r="AB17"/>
  <c r="AC17"/>
  <c r="V17"/>
  <c r="O17"/>
  <c r="N17"/>
  <c r="Q17" i="16"/>
  <c r="M17"/>
  <c r="I17"/>
  <c r="U38" i="35"/>
  <c r="X64"/>
  <c r="U64"/>
  <c r="U62"/>
  <c r="X43"/>
  <c r="W43"/>
  <c r="U43"/>
  <c r="U39"/>
  <c r="S39"/>
  <c r="W39"/>
  <c r="S38"/>
  <c r="T24" i="21"/>
  <c r="U90" i="22"/>
  <c r="U83"/>
  <c r="U80"/>
  <c r="U79"/>
  <c r="Y22" i="4"/>
  <c r="Y21"/>
  <c r="Y20"/>
  <c r="Z12"/>
  <c r="Y12"/>
  <c r="Y15"/>
  <c r="N15"/>
  <c r="U15"/>
  <c r="AB15"/>
  <c r="O23" i="39"/>
  <c r="J7"/>
  <c r="BA33"/>
  <c r="AY33"/>
  <c r="AP33"/>
  <c r="AN33"/>
  <c r="AE33"/>
  <c r="AC33"/>
  <c r="T33"/>
  <c r="R33"/>
  <c r="BA32"/>
  <c r="AY32"/>
  <c r="AP32"/>
  <c r="AN32"/>
  <c r="AE32"/>
  <c r="AC32"/>
  <c r="T32"/>
  <c r="R32"/>
  <c r="BA31"/>
  <c r="AY31"/>
  <c r="AP31"/>
  <c r="AN31"/>
  <c r="AE31"/>
  <c r="AC31"/>
  <c r="T31"/>
  <c r="R31"/>
  <c r="BA30"/>
  <c r="AY30"/>
  <c r="AP30"/>
  <c r="AN30"/>
  <c r="AE30"/>
  <c r="AC30"/>
  <c r="T30"/>
  <c r="R30"/>
  <c r="BA29"/>
  <c r="AY29"/>
  <c r="AP29"/>
  <c r="AN29"/>
  <c r="AE29"/>
  <c r="AC29"/>
  <c r="T29"/>
  <c r="R29"/>
  <c r="BA28"/>
  <c r="AY28"/>
  <c r="AP28"/>
  <c r="AN28"/>
  <c r="AE28"/>
  <c r="AC28"/>
  <c r="T28"/>
  <c r="R28"/>
  <c r="BA27"/>
  <c r="AY27"/>
  <c r="AP27"/>
  <c r="AN27"/>
  <c r="AE27"/>
  <c r="AC27"/>
  <c r="T27"/>
  <c r="R27"/>
  <c r="BA26"/>
  <c r="AY26"/>
  <c r="AP26"/>
  <c r="AN26"/>
  <c r="AE26"/>
  <c r="AC26"/>
  <c r="T26"/>
  <c r="R26"/>
  <c r="BA25"/>
  <c r="AY25"/>
  <c r="AP25"/>
  <c r="AN25"/>
  <c r="AE25"/>
  <c r="AC25"/>
  <c r="T25"/>
  <c r="R25"/>
  <c r="BA24"/>
  <c r="AY24"/>
  <c r="AP24"/>
  <c r="AN24"/>
  <c r="AE24"/>
  <c r="AC24"/>
  <c r="T24"/>
  <c r="R24"/>
  <c r="BA23"/>
  <c r="AY23"/>
  <c r="AP23"/>
  <c r="AN23"/>
  <c r="AE23"/>
  <c r="AC23"/>
  <c r="T23"/>
  <c r="R23"/>
  <c r="BA22"/>
  <c r="AY22"/>
  <c r="AP22"/>
  <c r="AN22"/>
  <c r="AE22"/>
  <c r="AC22"/>
  <c r="T22"/>
  <c r="R22"/>
  <c r="BA21"/>
  <c r="AY21"/>
  <c r="AP21"/>
  <c r="AN21"/>
  <c r="AE21"/>
  <c r="AC21"/>
  <c r="T21"/>
  <c r="R21"/>
  <c r="BA20"/>
  <c r="AY20"/>
  <c r="AP20"/>
  <c r="AN20"/>
  <c r="AE20"/>
  <c r="AC20"/>
  <c r="T20"/>
  <c r="R20"/>
  <c r="BA19"/>
  <c r="AY19"/>
  <c r="AP19"/>
  <c r="AN19"/>
  <c r="AE19"/>
  <c r="AC19"/>
  <c r="T19"/>
  <c r="R19"/>
  <c r="BA18"/>
  <c r="AY18"/>
  <c r="AP18"/>
  <c r="AN18"/>
  <c r="AE18"/>
  <c r="AC18"/>
  <c r="T18"/>
  <c r="R18"/>
  <c r="BA17"/>
  <c r="AY17"/>
  <c r="AP17"/>
  <c r="AN17"/>
  <c r="AE17"/>
  <c r="AC17"/>
  <c r="T17"/>
  <c r="R17"/>
  <c r="BA16"/>
  <c r="AY16"/>
  <c r="AP16"/>
  <c r="AN16"/>
  <c r="AE16"/>
  <c r="AC16"/>
  <c r="T16"/>
  <c r="R16"/>
  <c r="BA15"/>
  <c r="AY15"/>
  <c r="AP15"/>
  <c r="AN15"/>
  <c r="AE15"/>
  <c r="AC15"/>
  <c r="T15"/>
  <c r="R15"/>
  <c r="BA14"/>
  <c r="AY14"/>
  <c r="AP14"/>
  <c r="AN14"/>
  <c r="AE14"/>
  <c r="AC14"/>
  <c r="T14"/>
  <c r="R14"/>
  <c r="BA13"/>
  <c r="AY13"/>
  <c r="AP13"/>
  <c r="AN13"/>
  <c r="AE13"/>
  <c r="AC13"/>
  <c r="T13"/>
  <c r="R13"/>
  <c r="BA12"/>
  <c r="AY12"/>
  <c r="AP12"/>
  <c r="AN12"/>
  <c r="AE12"/>
  <c r="AC12"/>
  <c r="T12"/>
  <c r="R12"/>
  <c r="BA11"/>
  <c r="AY11"/>
  <c r="AP11"/>
  <c r="AN11"/>
  <c r="AE11"/>
  <c r="AC11"/>
  <c r="T11"/>
  <c r="R11"/>
  <c r="BA10"/>
  <c r="AY10"/>
  <c r="AP10"/>
  <c r="AN10"/>
  <c r="AE10"/>
  <c r="AC10"/>
  <c r="T10"/>
  <c r="R10"/>
  <c r="BA9"/>
  <c r="AY9"/>
  <c r="AP9"/>
  <c r="AN9"/>
  <c r="AE9"/>
  <c r="AC9"/>
  <c r="T9"/>
  <c r="R9"/>
  <c r="BA8"/>
  <c r="AY8"/>
  <c r="AP8"/>
  <c r="AN8"/>
  <c r="AN6" s="1"/>
  <c r="AE8"/>
  <c r="AC8"/>
  <c r="T8"/>
  <c r="R8"/>
  <c r="R6" s="1"/>
  <c r="BA7"/>
  <c r="BA6"/>
  <c r="AY7"/>
  <c r="AY6"/>
  <c r="AP7"/>
  <c r="AN7"/>
  <c r="AE7"/>
  <c r="AC7"/>
  <c r="AC6" s="1"/>
  <c r="T7"/>
  <c r="R7"/>
  <c r="BG6"/>
  <c r="BF6"/>
  <c r="BE6"/>
  <c r="BD6"/>
  <c r="BC6"/>
  <c r="BB6"/>
  <c r="AZ6"/>
  <c r="AX6"/>
  <c r="AW6"/>
  <c r="AV6"/>
  <c r="AU6"/>
  <c r="AT6"/>
  <c r="AS6"/>
  <c r="AR6"/>
  <c r="AQ6"/>
  <c r="AP6"/>
  <c r="AO6"/>
  <c r="AM6"/>
  <c r="AL6"/>
  <c r="AK6"/>
  <c r="AJ6"/>
  <c r="AI6"/>
  <c r="AH6"/>
  <c r="AG6"/>
  <c r="AF6"/>
  <c r="AE6"/>
  <c r="AD6"/>
  <c r="AB6"/>
  <c r="AA6"/>
  <c r="Z6"/>
  <c r="Y6"/>
  <c r="X6"/>
  <c r="W6"/>
  <c r="V6"/>
  <c r="U6"/>
  <c r="S6"/>
  <c r="Q6"/>
  <c r="P6"/>
  <c r="Q37" i="35"/>
  <c r="BR20" i="34"/>
  <c r="BS20"/>
  <c r="CN20"/>
  <c r="CO20"/>
  <c r="BR21"/>
  <c r="BS21"/>
  <c r="CN21"/>
  <c r="CO21"/>
  <c r="BR22"/>
  <c r="BS22"/>
  <c r="CN22"/>
  <c r="CO22"/>
  <c r="BR23"/>
  <c r="BS23"/>
  <c r="CN23"/>
  <c r="CO23"/>
  <c r="BR24"/>
  <c r="BS24"/>
  <c r="CN24"/>
  <c r="CO24"/>
  <c r="BR25"/>
  <c r="BS25"/>
  <c r="CN25"/>
  <c r="CO25"/>
  <c r="BR26"/>
  <c r="BS26"/>
  <c r="CN26"/>
  <c r="CO26"/>
  <c r="BR27"/>
  <c r="BS27"/>
  <c r="CN27"/>
  <c r="CO27"/>
  <c r="BR28"/>
  <c r="BS28"/>
  <c r="CN28"/>
  <c r="CO28"/>
  <c r="BR29"/>
  <c r="BS29"/>
  <c r="CN29"/>
  <c r="CO29"/>
  <c r="BR30"/>
  <c r="BS30"/>
  <c r="CN30"/>
  <c r="CO30"/>
  <c r="BR31"/>
  <c r="BS31"/>
  <c r="CN31"/>
  <c r="CO31"/>
  <c r="BR32"/>
  <c r="BS32"/>
  <c r="CN32"/>
  <c r="CO32"/>
  <c r="BR33"/>
  <c r="BS33"/>
  <c r="CN33"/>
  <c r="CO33"/>
  <c r="BR8"/>
  <c r="BS8"/>
  <c r="CN8"/>
  <c r="CO8"/>
  <c r="BR9"/>
  <c r="BS9"/>
  <c r="CN9"/>
  <c r="CO9"/>
  <c r="BR10"/>
  <c r="BS10"/>
  <c r="CN10"/>
  <c r="CO10"/>
  <c r="BR11"/>
  <c r="BS11"/>
  <c r="CN11"/>
  <c r="CO11"/>
  <c r="BR12"/>
  <c r="BS12"/>
  <c r="CN12"/>
  <c r="CO12"/>
  <c r="BR13"/>
  <c r="BS13"/>
  <c r="CN13"/>
  <c r="CO13"/>
  <c r="BR14"/>
  <c r="BS14"/>
  <c r="CN14"/>
  <c r="CO14"/>
  <c r="BR15"/>
  <c r="BS15"/>
  <c r="CN15"/>
  <c r="CO15"/>
  <c r="BR16"/>
  <c r="BS16"/>
  <c r="CN16"/>
  <c r="CO16"/>
  <c r="BR17"/>
  <c r="BS17"/>
  <c r="CN17"/>
  <c r="CO17"/>
  <c r="BR18"/>
  <c r="BS18"/>
  <c r="CN18"/>
  <c r="CO18"/>
  <c r="BR19"/>
  <c r="BS19"/>
  <c r="CN19"/>
  <c r="CO19"/>
  <c r="CO7"/>
  <c r="CN7"/>
  <c r="BS7"/>
  <c r="BR7"/>
  <c r="BG5" i="39"/>
  <c r="BE5"/>
  <c r="BD5"/>
  <c r="BB5"/>
  <c r="BA5"/>
  <c r="AZ5"/>
  <c r="AY5"/>
  <c r="AX5"/>
  <c r="AW5"/>
  <c r="AV5"/>
  <c r="AT5"/>
  <c r="AS5"/>
  <c r="CX2" s="1"/>
  <c r="AQ5"/>
  <c r="AP5"/>
  <c r="AO5"/>
  <c r="AN5"/>
  <c r="AM5"/>
  <c r="AL5"/>
  <c r="AK5"/>
  <c r="AI5"/>
  <c r="CN2" s="1"/>
  <c r="AH5"/>
  <c r="AF5"/>
  <c r="AE5"/>
  <c r="AD5"/>
  <c r="AC5"/>
  <c r="AB5"/>
  <c r="AA5"/>
  <c r="Z5"/>
  <c r="X5"/>
  <c r="W5"/>
  <c r="U5"/>
  <c r="T5"/>
  <c r="S5"/>
  <c r="R5"/>
  <c r="Q5"/>
  <c r="P5"/>
  <c r="O33" i="38"/>
  <c r="N33"/>
  <c r="M33"/>
  <c r="L33"/>
  <c r="G33" s="1"/>
  <c r="K33"/>
  <c r="J33"/>
  <c r="H33"/>
  <c r="F33"/>
  <c r="E33"/>
  <c r="O32"/>
  <c r="N32"/>
  <c r="M32"/>
  <c r="I32" s="1"/>
  <c r="L32"/>
  <c r="K32"/>
  <c r="J32"/>
  <c r="G32" s="1"/>
  <c r="H32"/>
  <c r="F32"/>
  <c r="E32"/>
  <c r="O31"/>
  <c r="N31"/>
  <c r="I31" s="1"/>
  <c r="M31"/>
  <c r="L31"/>
  <c r="K31"/>
  <c r="J31"/>
  <c r="G31" s="1"/>
  <c r="H31"/>
  <c r="F31"/>
  <c r="E31"/>
  <c r="O30"/>
  <c r="N30"/>
  <c r="M30"/>
  <c r="L30"/>
  <c r="K30"/>
  <c r="G30" s="1"/>
  <c r="BM30" s="1"/>
  <c r="J30"/>
  <c r="H30"/>
  <c r="F30"/>
  <c r="E30"/>
  <c r="BK30" s="1"/>
  <c r="O29"/>
  <c r="N29"/>
  <c r="M29"/>
  <c r="L29"/>
  <c r="G29" s="1"/>
  <c r="BM29" s="1"/>
  <c r="K29"/>
  <c r="J29"/>
  <c r="H29"/>
  <c r="F29"/>
  <c r="E29"/>
  <c r="O28"/>
  <c r="N28"/>
  <c r="M28"/>
  <c r="L28"/>
  <c r="K28"/>
  <c r="J28"/>
  <c r="G28" s="1"/>
  <c r="BM28" s="1"/>
  <c r="H28"/>
  <c r="F28"/>
  <c r="E28"/>
  <c r="O27"/>
  <c r="N27"/>
  <c r="I27" s="1"/>
  <c r="M27"/>
  <c r="L27"/>
  <c r="K27"/>
  <c r="J27"/>
  <c r="G27" s="1"/>
  <c r="BM27" s="1"/>
  <c r="H27"/>
  <c r="F27"/>
  <c r="E27"/>
  <c r="O26"/>
  <c r="N26"/>
  <c r="M26"/>
  <c r="L26"/>
  <c r="K26"/>
  <c r="G26" s="1"/>
  <c r="BM26" s="1"/>
  <c r="J26"/>
  <c r="H26"/>
  <c r="F26"/>
  <c r="E26"/>
  <c r="O25"/>
  <c r="N25"/>
  <c r="M25"/>
  <c r="I25" s="1"/>
  <c r="L25"/>
  <c r="G25" s="1"/>
  <c r="K25"/>
  <c r="J25"/>
  <c r="H25"/>
  <c r="F25"/>
  <c r="E25"/>
  <c r="O24"/>
  <c r="N24"/>
  <c r="M24"/>
  <c r="L24"/>
  <c r="K24"/>
  <c r="J24"/>
  <c r="G24" s="1"/>
  <c r="BM24" s="1"/>
  <c r="H24"/>
  <c r="F24"/>
  <c r="E24"/>
  <c r="O23"/>
  <c r="N23"/>
  <c r="I23" s="1"/>
  <c r="M23"/>
  <c r="L23"/>
  <c r="K23"/>
  <c r="J23"/>
  <c r="G23" s="1"/>
  <c r="BM23" s="1"/>
  <c r="H23"/>
  <c r="F23"/>
  <c r="E23"/>
  <c r="O22"/>
  <c r="I22" s="1"/>
  <c r="N22"/>
  <c r="M22"/>
  <c r="L22"/>
  <c r="K22"/>
  <c r="J22"/>
  <c r="H22"/>
  <c r="F22"/>
  <c r="E22"/>
  <c r="BK22" s="1"/>
  <c r="O21"/>
  <c r="N21"/>
  <c r="M21"/>
  <c r="I21" s="1"/>
  <c r="L21"/>
  <c r="G21" s="1"/>
  <c r="BM21" s="1"/>
  <c r="K21"/>
  <c r="J21"/>
  <c r="H21"/>
  <c r="F21"/>
  <c r="E21"/>
  <c r="O20"/>
  <c r="N20"/>
  <c r="M20"/>
  <c r="BR6" s="1"/>
  <c r="L20"/>
  <c r="K20"/>
  <c r="J20"/>
  <c r="G20" s="1"/>
  <c r="H20"/>
  <c r="F20"/>
  <c r="E20"/>
  <c r="O19"/>
  <c r="N19"/>
  <c r="I19" s="1"/>
  <c r="M19"/>
  <c r="L19"/>
  <c r="K19"/>
  <c r="J19"/>
  <c r="G19" s="1"/>
  <c r="H19"/>
  <c r="F19"/>
  <c r="E19"/>
  <c r="O18"/>
  <c r="I18" s="1"/>
  <c r="N18"/>
  <c r="M18"/>
  <c r="L18"/>
  <c r="K18"/>
  <c r="G18" s="1"/>
  <c r="J18"/>
  <c r="H18"/>
  <c r="F18"/>
  <c r="E18"/>
  <c r="O17"/>
  <c r="N17"/>
  <c r="M17"/>
  <c r="L17"/>
  <c r="G17" s="1"/>
  <c r="BM17" s="1"/>
  <c r="K17"/>
  <c r="J17"/>
  <c r="H17"/>
  <c r="F17"/>
  <c r="E17"/>
  <c r="O16"/>
  <c r="N16"/>
  <c r="M16"/>
  <c r="L16"/>
  <c r="K16"/>
  <c r="J16"/>
  <c r="H16"/>
  <c r="F16"/>
  <c r="E16"/>
  <c r="O15"/>
  <c r="N15"/>
  <c r="M15"/>
  <c r="L15"/>
  <c r="K15"/>
  <c r="J15"/>
  <c r="G15" s="1"/>
  <c r="H15"/>
  <c r="F15"/>
  <c r="E15"/>
  <c r="O14"/>
  <c r="I14" s="1"/>
  <c r="N14"/>
  <c r="M14"/>
  <c r="L14"/>
  <c r="K14"/>
  <c r="G14" s="1"/>
  <c r="J14"/>
  <c r="H14"/>
  <c r="F14"/>
  <c r="E14"/>
  <c r="O13"/>
  <c r="N13"/>
  <c r="M13"/>
  <c r="L13"/>
  <c r="G13" s="1"/>
  <c r="K13"/>
  <c r="J13"/>
  <c r="H13"/>
  <c r="F13"/>
  <c r="BK13" s="1"/>
  <c r="E13"/>
  <c r="O12"/>
  <c r="N12"/>
  <c r="M12"/>
  <c r="I12" s="1"/>
  <c r="L12"/>
  <c r="K12"/>
  <c r="J12"/>
  <c r="H12"/>
  <c r="F12"/>
  <c r="E12"/>
  <c r="O11"/>
  <c r="N11"/>
  <c r="I11" s="1"/>
  <c r="M11"/>
  <c r="L11"/>
  <c r="K11"/>
  <c r="J11"/>
  <c r="H11"/>
  <c r="F11"/>
  <c r="E11"/>
  <c r="O10"/>
  <c r="I10" s="1"/>
  <c r="N10"/>
  <c r="M10"/>
  <c r="L10"/>
  <c r="K10"/>
  <c r="G10" s="1"/>
  <c r="J10"/>
  <c r="H10"/>
  <c r="F10"/>
  <c r="E10"/>
  <c r="E6" s="1"/>
  <c r="O9"/>
  <c r="N9"/>
  <c r="M9"/>
  <c r="L9"/>
  <c r="K9"/>
  <c r="J9"/>
  <c r="H9"/>
  <c r="F9"/>
  <c r="BK9" s="1"/>
  <c r="E9"/>
  <c r="O8"/>
  <c r="N8"/>
  <c r="M8"/>
  <c r="M6" s="1"/>
  <c r="L8"/>
  <c r="K8"/>
  <c r="J8"/>
  <c r="H8"/>
  <c r="H6" s="1"/>
  <c r="F8"/>
  <c r="E8"/>
  <c r="O7"/>
  <c r="O6" s="1"/>
  <c r="N7"/>
  <c r="I7" s="1"/>
  <c r="M7"/>
  <c r="L7"/>
  <c r="K7"/>
  <c r="K6" s="1"/>
  <c r="J7"/>
  <c r="H7"/>
  <c r="F7"/>
  <c r="E7"/>
  <c r="I28"/>
  <c r="G8"/>
  <c r="I9"/>
  <c r="G22"/>
  <c r="I16"/>
  <c r="G16"/>
  <c r="BM16" s="1"/>
  <c r="I20"/>
  <c r="G12"/>
  <c r="I24"/>
  <c r="I8"/>
  <c r="BM25"/>
  <c r="I15"/>
  <c r="I17"/>
  <c r="I30"/>
  <c r="I33"/>
  <c r="G11"/>
  <c r="I13"/>
  <c r="I26"/>
  <c r="I29"/>
  <c r="N6"/>
  <c r="BG5"/>
  <c r="DL2"/>
  <c r="BF5"/>
  <c r="BE5"/>
  <c r="DJ2" s="1"/>
  <c r="BD5"/>
  <c r="DI2"/>
  <c r="BC5"/>
  <c r="DH2" s="1"/>
  <c r="BB5"/>
  <c r="BA5"/>
  <c r="DF2"/>
  <c r="AZ5"/>
  <c r="DE2"/>
  <c r="AY5"/>
  <c r="DD2"/>
  <c r="AX5"/>
  <c r="AW5"/>
  <c r="DB2"/>
  <c r="AV5"/>
  <c r="DA2" s="1"/>
  <c r="AU5"/>
  <c r="CZ2"/>
  <c r="AT5"/>
  <c r="CY2" s="1"/>
  <c r="AS5"/>
  <c r="CX2"/>
  <c r="AR5"/>
  <c r="CW2"/>
  <c r="AQ5"/>
  <c r="CV2"/>
  <c r="AP5"/>
  <c r="AO5"/>
  <c r="CT2" s="1"/>
  <c r="AN5"/>
  <c r="CS2"/>
  <c r="AM5"/>
  <c r="CR2" s="1"/>
  <c r="AL5"/>
  <c r="AK5"/>
  <c r="CP2"/>
  <c r="AJ5"/>
  <c r="CO2"/>
  <c r="AI5"/>
  <c r="CN2"/>
  <c r="AH5"/>
  <c r="CM2"/>
  <c r="AG5"/>
  <c r="CL2"/>
  <c r="AF5"/>
  <c r="CK2"/>
  <c r="AE5"/>
  <c r="CJ2"/>
  <c r="AD5"/>
  <c r="AC5"/>
  <c r="CH2"/>
  <c r="AB5"/>
  <c r="CG2" s="1"/>
  <c r="AA5"/>
  <c r="CF2"/>
  <c r="Z5"/>
  <c r="CE2" s="1"/>
  <c r="X5"/>
  <c r="CC2"/>
  <c r="W5"/>
  <c r="CB2" s="1"/>
  <c r="U5"/>
  <c r="BZ2"/>
  <c r="T5"/>
  <c r="BY2" s="1"/>
  <c r="S5"/>
  <c r="BX2"/>
  <c r="R5"/>
  <c r="BW2"/>
  <c r="Q5"/>
  <c r="BV2"/>
  <c r="P5"/>
  <c r="BU2"/>
  <c r="O33" i="39"/>
  <c r="N33"/>
  <c r="M33"/>
  <c r="L33"/>
  <c r="K33"/>
  <c r="J33"/>
  <c r="H33"/>
  <c r="F33"/>
  <c r="E33"/>
  <c r="O32"/>
  <c r="N32"/>
  <c r="M32"/>
  <c r="L32"/>
  <c r="K32"/>
  <c r="J32"/>
  <c r="H32"/>
  <c r="F32"/>
  <c r="E32"/>
  <c r="BK32"/>
  <c r="O31"/>
  <c r="N31"/>
  <c r="M31"/>
  <c r="L31"/>
  <c r="K31"/>
  <c r="J31"/>
  <c r="H31"/>
  <c r="F31"/>
  <c r="E31"/>
  <c r="O30"/>
  <c r="N30"/>
  <c r="M30"/>
  <c r="L30"/>
  <c r="K30"/>
  <c r="J30"/>
  <c r="H30"/>
  <c r="F30"/>
  <c r="E30"/>
  <c r="BK30"/>
  <c r="O29"/>
  <c r="N29"/>
  <c r="M29"/>
  <c r="L29"/>
  <c r="K29"/>
  <c r="J29"/>
  <c r="H29"/>
  <c r="F29"/>
  <c r="E29"/>
  <c r="O28"/>
  <c r="N28"/>
  <c r="M28"/>
  <c r="I28"/>
  <c r="L28"/>
  <c r="K28"/>
  <c r="J28"/>
  <c r="H28"/>
  <c r="F28"/>
  <c r="E28"/>
  <c r="O27"/>
  <c r="N27"/>
  <c r="M27"/>
  <c r="L27"/>
  <c r="K27"/>
  <c r="J27"/>
  <c r="H27"/>
  <c r="F27"/>
  <c r="E27"/>
  <c r="O26"/>
  <c r="N26"/>
  <c r="M26"/>
  <c r="L26"/>
  <c r="K26"/>
  <c r="J26"/>
  <c r="H26"/>
  <c r="F26"/>
  <c r="E26"/>
  <c r="BK26" s="1"/>
  <c r="O25"/>
  <c r="N25"/>
  <c r="M25"/>
  <c r="L25"/>
  <c r="K25"/>
  <c r="G25"/>
  <c r="BM25" s="1"/>
  <c r="J25"/>
  <c r="H25"/>
  <c r="F25"/>
  <c r="BK25" s="1"/>
  <c r="BH25" s="1"/>
  <c r="E25"/>
  <c r="O24"/>
  <c r="N24"/>
  <c r="M24"/>
  <c r="I24" s="1"/>
  <c r="L24"/>
  <c r="K24"/>
  <c r="J24"/>
  <c r="H24"/>
  <c r="F24"/>
  <c r="E24"/>
  <c r="N23"/>
  <c r="M23"/>
  <c r="I23" s="1"/>
  <c r="L23"/>
  <c r="K23"/>
  <c r="G23"/>
  <c r="BM23" s="1"/>
  <c r="J23"/>
  <c r="H23"/>
  <c r="F23"/>
  <c r="BK23" s="1"/>
  <c r="E23"/>
  <c r="O22"/>
  <c r="N22"/>
  <c r="M22"/>
  <c r="L22"/>
  <c r="K22"/>
  <c r="G22" s="1"/>
  <c r="BM22" s="1"/>
  <c r="J22"/>
  <c r="H22"/>
  <c r="F22"/>
  <c r="E22"/>
  <c r="O21"/>
  <c r="N21"/>
  <c r="M21"/>
  <c r="L21"/>
  <c r="K21"/>
  <c r="J21"/>
  <c r="G21" s="1"/>
  <c r="H21"/>
  <c r="F21"/>
  <c r="BK21" s="1"/>
  <c r="E21"/>
  <c r="O20"/>
  <c r="N20"/>
  <c r="M20"/>
  <c r="L20"/>
  <c r="K20"/>
  <c r="G20" s="1"/>
  <c r="BM20" s="1"/>
  <c r="J20"/>
  <c r="H20"/>
  <c r="F20"/>
  <c r="E20"/>
  <c r="BK20" s="1"/>
  <c r="O19"/>
  <c r="BT6" s="1"/>
  <c r="N19"/>
  <c r="M19"/>
  <c r="L19"/>
  <c r="K19"/>
  <c r="J19"/>
  <c r="H19"/>
  <c r="F19"/>
  <c r="E19"/>
  <c r="BK19"/>
  <c r="O18"/>
  <c r="N18"/>
  <c r="M18"/>
  <c r="L18"/>
  <c r="K18"/>
  <c r="J18"/>
  <c r="H18"/>
  <c r="F18"/>
  <c r="BK5" s="1"/>
  <c r="E18"/>
  <c r="O17"/>
  <c r="BT5"/>
  <c r="N17"/>
  <c r="M17"/>
  <c r="L17"/>
  <c r="K17"/>
  <c r="J17"/>
  <c r="H17"/>
  <c r="F17"/>
  <c r="E17"/>
  <c r="BK17"/>
  <c r="O16"/>
  <c r="N16"/>
  <c r="M16"/>
  <c r="L16"/>
  <c r="K16"/>
  <c r="J16"/>
  <c r="H16"/>
  <c r="BM5" s="1"/>
  <c r="F16"/>
  <c r="E16"/>
  <c r="O15"/>
  <c r="I15" s="1"/>
  <c r="N15"/>
  <c r="M15"/>
  <c r="L15"/>
  <c r="K15"/>
  <c r="J15"/>
  <c r="H15"/>
  <c r="F15"/>
  <c r="BK15" s="1"/>
  <c r="E15"/>
  <c r="O14"/>
  <c r="N14"/>
  <c r="M14"/>
  <c r="I14" s="1"/>
  <c r="L14"/>
  <c r="K14"/>
  <c r="J14"/>
  <c r="H14"/>
  <c r="F14"/>
  <c r="E14"/>
  <c r="O13"/>
  <c r="N13"/>
  <c r="M13"/>
  <c r="L13"/>
  <c r="K13"/>
  <c r="J13"/>
  <c r="H13"/>
  <c r="F13"/>
  <c r="E13"/>
  <c r="O12"/>
  <c r="N12"/>
  <c r="M12"/>
  <c r="L12"/>
  <c r="G12" s="1"/>
  <c r="K12"/>
  <c r="J12"/>
  <c r="BM12"/>
  <c r="H12"/>
  <c r="F12"/>
  <c r="E12"/>
  <c r="BK12" s="1"/>
  <c r="O11"/>
  <c r="N11"/>
  <c r="M11"/>
  <c r="L11"/>
  <c r="K11"/>
  <c r="J11"/>
  <c r="H11"/>
  <c r="F11"/>
  <c r="E11"/>
  <c r="O10"/>
  <c r="N10"/>
  <c r="I10"/>
  <c r="M10"/>
  <c r="L10"/>
  <c r="K10"/>
  <c r="J10"/>
  <c r="H10"/>
  <c r="F10"/>
  <c r="E10"/>
  <c r="BK10" s="1"/>
  <c r="O9"/>
  <c r="N9"/>
  <c r="M9"/>
  <c r="I9"/>
  <c r="L9"/>
  <c r="K9"/>
  <c r="J9"/>
  <c r="H9"/>
  <c r="F9"/>
  <c r="E9"/>
  <c r="BK9"/>
  <c r="O8"/>
  <c r="N8"/>
  <c r="M8"/>
  <c r="I8" s="1"/>
  <c r="L8"/>
  <c r="K8"/>
  <c r="J8"/>
  <c r="H8"/>
  <c r="F8"/>
  <c r="E8"/>
  <c r="BK8" s="1"/>
  <c r="O7"/>
  <c r="N7"/>
  <c r="M7"/>
  <c r="I7" s="1"/>
  <c r="L7"/>
  <c r="L6" s="1"/>
  <c r="K7"/>
  <c r="H7"/>
  <c r="F7"/>
  <c r="E7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A7"/>
  <c r="A8"/>
  <c r="A9" s="1"/>
  <c r="A10" s="1"/>
  <c r="A11" s="1"/>
  <c r="A12"/>
  <c r="A13" s="1"/>
  <c r="A14" s="1"/>
  <c r="A15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BI6"/>
  <c r="BI5"/>
  <c r="DL2"/>
  <c r="BF5"/>
  <c r="DK2"/>
  <c r="DJ2"/>
  <c r="DI2"/>
  <c r="BC5"/>
  <c r="DH2"/>
  <c r="DG2"/>
  <c r="DF2"/>
  <c r="DE2"/>
  <c r="DD2"/>
  <c r="DC2"/>
  <c r="DB2"/>
  <c r="DA2"/>
  <c r="AU5"/>
  <c r="CZ2"/>
  <c r="CY2"/>
  <c r="AR5"/>
  <c r="CW2"/>
  <c r="CV2"/>
  <c r="CU2"/>
  <c r="CT2"/>
  <c r="CS2"/>
  <c r="CR2"/>
  <c r="CQ2"/>
  <c r="CP2"/>
  <c r="AJ5"/>
  <c r="CO2" s="1"/>
  <c r="CM2"/>
  <c r="AG5"/>
  <c r="CL2" s="1"/>
  <c r="CK2"/>
  <c r="CJ2"/>
  <c r="CI2"/>
  <c r="CH2"/>
  <c r="CG2"/>
  <c r="CF2"/>
  <c r="CE2"/>
  <c r="Y5"/>
  <c r="CD2"/>
  <c r="CC2"/>
  <c r="CB2"/>
  <c r="V5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2"/>
  <c r="BI33" i="38"/>
  <c r="BI32"/>
  <c r="BI31"/>
  <c r="BI30"/>
  <c r="BI29"/>
  <c r="BI28"/>
  <c r="BK28"/>
  <c r="BI27"/>
  <c r="BI26"/>
  <c r="BK26"/>
  <c r="BI25"/>
  <c r="BI24"/>
  <c r="BK24"/>
  <c r="BI23"/>
  <c r="BI22"/>
  <c r="BI21"/>
  <c r="BI20"/>
  <c r="BI19"/>
  <c r="BI18"/>
  <c r="BI17"/>
  <c r="BI16"/>
  <c r="BI15"/>
  <c r="BI14"/>
  <c r="BI13"/>
  <c r="BI12"/>
  <c r="BI11"/>
  <c r="BK11"/>
  <c r="BI10"/>
  <c r="BI9"/>
  <c r="BI8"/>
  <c r="BI7"/>
  <c r="A7"/>
  <c r="A8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BI6"/>
  <c r="BI5"/>
  <c r="DK2"/>
  <c r="DG2"/>
  <c r="DC2"/>
  <c r="CU2"/>
  <c r="CQ2"/>
  <c r="CI2"/>
  <c r="Y5"/>
  <c r="CD2"/>
  <c r="V5"/>
  <c r="CA2"/>
  <c r="BT2"/>
  <c r="BS2"/>
  <c r="BR2"/>
  <c r="BQ2"/>
  <c r="BP2"/>
  <c r="BO2"/>
  <c r="BN2"/>
  <c r="BM2"/>
  <c r="BL2"/>
  <c r="BK2"/>
  <c r="BJ2"/>
  <c r="BI33" i="35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N6"/>
  <c r="BL6"/>
  <c r="BI6"/>
  <c r="BN5"/>
  <c r="BL5"/>
  <c r="BI5"/>
  <c r="A7"/>
  <c r="A8" s="1"/>
  <c r="A9" s="1"/>
  <c r="A10" s="1"/>
  <c r="A1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DC673"/>
  <c r="CR673"/>
  <c r="CG673"/>
  <c r="BV673"/>
  <c r="BI673"/>
  <c r="BA673"/>
  <c r="AY673"/>
  <c r="DE673"/>
  <c r="AP673"/>
  <c r="AN673"/>
  <c r="CT673"/>
  <c r="AE673"/>
  <c r="AC673"/>
  <c r="CI673" s="1"/>
  <c r="T673"/>
  <c r="R673"/>
  <c r="BX673"/>
  <c r="O673"/>
  <c r="N673"/>
  <c r="M673"/>
  <c r="I673" s="1"/>
  <c r="L673"/>
  <c r="K673"/>
  <c r="J673"/>
  <c r="G673"/>
  <c r="H673"/>
  <c r="F673"/>
  <c r="E673"/>
  <c r="BK673" s="1"/>
  <c r="DC672"/>
  <c r="CR672"/>
  <c r="CG672"/>
  <c r="BV672"/>
  <c r="BI672"/>
  <c r="BA672"/>
  <c r="AY672"/>
  <c r="DE672"/>
  <c r="AP672"/>
  <c r="AN672"/>
  <c r="CT672"/>
  <c r="AE672"/>
  <c r="AC672"/>
  <c r="CI672"/>
  <c r="T672"/>
  <c r="R672"/>
  <c r="BX672" s="1"/>
  <c r="O672"/>
  <c r="N672"/>
  <c r="M672"/>
  <c r="L672"/>
  <c r="K672"/>
  <c r="J672"/>
  <c r="H672"/>
  <c r="F672"/>
  <c r="E672"/>
  <c r="DC671"/>
  <c r="CR671"/>
  <c r="CG671"/>
  <c r="BV671"/>
  <c r="BI671"/>
  <c r="BA671"/>
  <c r="AY671"/>
  <c r="DE671"/>
  <c r="AP671"/>
  <c r="AN671"/>
  <c r="CT671" s="1"/>
  <c r="AE671"/>
  <c r="AC671"/>
  <c r="CI671"/>
  <c r="T671"/>
  <c r="R671"/>
  <c r="BX671"/>
  <c r="O671"/>
  <c r="N671"/>
  <c r="M671"/>
  <c r="I671" s="1"/>
  <c r="L671"/>
  <c r="K671"/>
  <c r="J671"/>
  <c r="H671"/>
  <c r="F671"/>
  <c r="E671"/>
  <c r="DC670"/>
  <c r="CR670"/>
  <c r="CG670"/>
  <c r="BV670"/>
  <c r="BI670"/>
  <c r="BA670"/>
  <c r="AY670"/>
  <c r="DE670" s="1"/>
  <c r="AP670"/>
  <c r="AN670"/>
  <c r="AE670"/>
  <c r="AC670"/>
  <c r="CI670"/>
  <c r="T670"/>
  <c r="R670"/>
  <c r="BX670" s="1"/>
  <c r="O670"/>
  <c r="N670"/>
  <c r="M670"/>
  <c r="L670"/>
  <c r="K670"/>
  <c r="J670"/>
  <c r="H670"/>
  <c r="F670"/>
  <c r="E670"/>
  <c r="BK670" s="1"/>
  <c r="DC669"/>
  <c r="CR669"/>
  <c r="CG669"/>
  <c r="BV669"/>
  <c r="BI669"/>
  <c r="BA669"/>
  <c r="AY669"/>
  <c r="DE669"/>
  <c r="AP669"/>
  <c r="AN669"/>
  <c r="CT669"/>
  <c r="AE669"/>
  <c r="AC669"/>
  <c r="CI669" s="1"/>
  <c r="T669"/>
  <c r="R669"/>
  <c r="BX669"/>
  <c r="O669"/>
  <c r="N669"/>
  <c r="M669"/>
  <c r="L669"/>
  <c r="K669"/>
  <c r="J669"/>
  <c r="H669"/>
  <c r="F669"/>
  <c r="BK669" s="1"/>
  <c r="E669"/>
  <c r="DC668"/>
  <c r="CR668"/>
  <c r="CG668"/>
  <c r="BV668"/>
  <c r="BI668"/>
  <c r="BA668"/>
  <c r="AY668"/>
  <c r="DE668"/>
  <c r="AP668"/>
  <c r="AN668"/>
  <c r="CT668" s="1"/>
  <c r="AE668"/>
  <c r="AC668"/>
  <c r="CI668"/>
  <c r="T668"/>
  <c r="R668"/>
  <c r="BX668"/>
  <c r="O668"/>
  <c r="N668"/>
  <c r="M668"/>
  <c r="L668"/>
  <c r="K668"/>
  <c r="J668"/>
  <c r="H668"/>
  <c r="F668"/>
  <c r="E668"/>
  <c r="BK668" s="1"/>
  <c r="DC667"/>
  <c r="CR667"/>
  <c r="CG667"/>
  <c r="BV667"/>
  <c r="BI667"/>
  <c r="BA667"/>
  <c r="AY667"/>
  <c r="DE667" s="1"/>
  <c r="AP667"/>
  <c r="AN667"/>
  <c r="CT667"/>
  <c r="AE667"/>
  <c r="AC667"/>
  <c r="CI667"/>
  <c r="T667"/>
  <c r="R667"/>
  <c r="BX667"/>
  <c r="O667"/>
  <c r="N667"/>
  <c r="M667"/>
  <c r="L667"/>
  <c r="K667"/>
  <c r="J667"/>
  <c r="H667"/>
  <c r="F667"/>
  <c r="E667"/>
  <c r="DC666"/>
  <c r="CR666"/>
  <c r="CG666"/>
  <c r="BV666"/>
  <c r="BI666"/>
  <c r="BA666"/>
  <c r="AY666"/>
  <c r="DE666"/>
  <c r="AP666"/>
  <c r="AN666"/>
  <c r="CT666"/>
  <c r="AE666"/>
  <c r="AC666"/>
  <c r="CI666" s="1"/>
  <c r="T666"/>
  <c r="R666"/>
  <c r="BX666"/>
  <c r="O666"/>
  <c r="N666"/>
  <c r="M666"/>
  <c r="L666"/>
  <c r="K666"/>
  <c r="J666"/>
  <c r="H666"/>
  <c r="F666"/>
  <c r="E666"/>
  <c r="DC665"/>
  <c r="CR665"/>
  <c r="CG665"/>
  <c r="BV665"/>
  <c r="BI665"/>
  <c r="BA665"/>
  <c r="AY665"/>
  <c r="DE665" s="1"/>
  <c r="AP665"/>
  <c r="AN665"/>
  <c r="CT665"/>
  <c r="AE665"/>
  <c r="AC665"/>
  <c r="CI665"/>
  <c r="T665"/>
  <c r="R665"/>
  <c r="BX665"/>
  <c r="O665"/>
  <c r="N665"/>
  <c r="M665"/>
  <c r="L665"/>
  <c r="K665"/>
  <c r="J665"/>
  <c r="H665"/>
  <c r="F665"/>
  <c r="E665"/>
  <c r="DC664"/>
  <c r="CR664"/>
  <c r="CG664"/>
  <c r="BV664"/>
  <c r="BI664"/>
  <c r="BA664"/>
  <c r="AY664"/>
  <c r="DE664"/>
  <c r="AP664"/>
  <c r="AN664"/>
  <c r="CT664"/>
  <c r="AE664"/>
  <c r="AC664"/>
  <c r="CI664" s="1"/>
  <c r="T664"/>
  <c r="R664"/>
  <c r="BX664"/>
  <c r="O664"/>
  <c r="N664"/>
  <c r="M664"/>
  <c r="I664" s="1"/>
  <c r="L664"/>
  <c r="K664"/>
  <c r="J664"/>
  <c r="G664"/>
  <c r="H664"/>
  <c r="F664"/>
  <c r="E664"/>
  <c r="DC663"/>
  <c r="CR663"/>
  <c r="CG663"/>
  <c r="BV663"/>
  <c r="BI663"/>
  <c r="BA663"/>
  <c r="AY663"/>
  <c r="DE663"/>
  <c r="AP663"/>
  <c r="AN663"/>
  <c r="CT663"/>
  <c r="AE663"/>
  <c r="AC663"/>
  <c r="CI663" s="1"/>
  <c r="T663"/>
  <c r="R663"/>
  <c r="BX663"/>
  <c r="O663"/>
  <c r="N663"/>
  <c r="M663"/>
  <c r="L663"/>
  <c r="K663"/>
  <c r="J663"/>
  <c r="H663"/>
  <c r="F663"/>
  <c r="E663"/>
  <c r="DC662"/>
  <c r="CR662"/>
  <c r="CG662"/>
  <c r="BV662"/>
  <c r="BI662"/>
  <c r="BA662"/>
  <c r="AY662"/>
  <c r="DE662" s="1"/>
  <c r="AP662"/>
  <c r="AN662"/>
  <c r="CT662"/>
  <c r="AE662"/>
  <c r="AC662"/>
  <c r="CI662"/>
  <c r="T662"/>
  <c r="R662"/>
  <c r="BX662"/>
  <c r="O662"/>
  <c r="N662"/>
  <c r="M662"/>
  <c r="I662" s="1"/>
  <c r="L662"/>
  <c r="K662"/>
  <c r="J662"/>
  <c r="H662"/>
  <c r="F662"/>
  <c r="E662"/>
  <c r="DC661"/>
  <c r="CR661"/>
  <c r="CG661"/>
  <c r="BV661"/>
  <c r="BI661"/>
  <c r="BA661"/>
  <c r="DF646"/>
  <c r="AY661"/>
  <c r="DE661" s="1"/>
  <c r="AP661"/>
  <c r="AN661"/>
  <c r="AE661"/>
  <c r="AC661"/>
  <c r="CI661"/>
  <c r="T661"/>
  <c r="R661"/>
  <c r="BX661" s="1"/>
  <c r="O661"/>
  <c r="N661"/>
  <c r="I661"/>
  <c r="M661"/>
  <c r="L661"/>
  <c r="K661"/>
  <c r="J661"/>
  <c r="H661"/>
  <c r="F661"/>
  <c r="E661"/>
  <c r="BK661" s="1"/>
  <c r="DC660"/>
  <c r="CR660"/>
  <c r="CG660"/>
  <c r="BV660"/>
  <c r="BI660"/>
  <c r="BA660"/>
  <c r="AY660"/>
  <c r="DE660"/>
  <c r="AP660"/>
  <c r="CU646"/>
  <c r="AN660"/>
  <c r="CT660"/>
  <c r="AE660"/>
  <c r="AC660"/>
  <c r="CI660"/>
  <c r="T660"/>
  <c r="R660"/>
  <c r="O660"/>
  <c r="N660"/>
  <c r="I660"/>
  <c r="M660"/>
  <c r="L660"/>
  <c r="K660"/>
  <c r="J660"/>
  <c r="H660"/>
  <c r="F660"/>
  <c r="E660"/>
  <c r="DC659"/>
  <c r="CR659"/>
  <c r="CG659"/>
  <c r="BV659"/>
  <c r="BI659"/>
  <c r="BA659"/>
  <c r="AY659"/>
  <c r="DD646"/>
  <c r="AP659"/>
  <c r="AN659"/>
  <c r="CT659"/>
  <c r="AE659"/>
  <c r="AC659"/>
  <c r="CI659"/>
  <c r="T659"/>
  <c r="R659"/>
  <c r="O659"/>
  <c r="BT646"/>
  <c r="N659"/>
  <c r="BS646"/>
  <c r="M659"/>
  <c r="L659"/>
  <c r="K659"/>
  <c r="BP646"/>
  <c r="J659"/>
  <c r="H659"/>
  <c r="F659"/>
  <c r="E659"/>
  <c r="BJ646" s="1"/>
  <c r="DC658"/>
  <c r="CR658"/>
  <c r="CG658"/>
  <c r="BV658"/>
  <c r="BI658"/>
  <c r="BA658"/>
  <c r="DF645" s="1"/>
  <c r="AY658"/>
  <c r="DE658" s="1"/>
  <c r="AP658"/>
  <c r="AN658"/>
  <c r="CT658"/>
  <c r="AE658"/>
  <c r="AC658"/>
  <c r="CI658"/>
  <c r="T658"/>
  <c r="R658"/>
  <c r="BX658"/>
  <c r="O658"/>
  <c r="N658"/>
  <c r="M658"/>
  <c r="L658"/>
  <c r="K658"/>
  <c r="J658"/>
  <c r="H658"/>
  <c r="F658"/>
  <c r="E658"/>
  <c r="DC657"/>
  <c r="CR657"/>
  <c r="CG657"/>
  <c r="BV657"/>
  <c r="BI657"/>
  <c r="BA657"/>
  <c r="AY657"/>
  <c r="DE657"/>
  <c r="AP657"/>
  <c r="AN657"/>
  <c r="CT657"/>
  <c r="AE657"/>
  <c r="AC657"/>
  <c r="CI657"/>
  <c r="T657"/>
  <c r="R657"/>
  <c r="O657"/>
  <c r="N657"/>
  <c r="M657"/>
  <c r="BR645"/>
  <c r="L657"/>
  <c r="K657"/>
  <c r="J657"/>
  <c r="H657"/>
  <c r="F657"/>
  <c r="E657"/>
  <c r="DC656"/>
  <c r="CR656"/>
  <c r="CG656"/>
  <c r="BV656"/>
  <c r="BI656"/>
  <c r="BA656"/>
  <c r="AY656"/>
  <c r="AP656"/>
  <c r="CU645" s="1"/>
  <c r="AN656"/>
  <c r="CT656"/>
  <c r="AE656"/>
  <c r="AC656"/>
  <c r="CI656" s="1"/>
  <c r="T656"/>
  <c r="R656"/>
  <c r="BX656"/>
  <c r="O656"/>
  <c r="N656"/>
  <c r="M656"/>
  <c r="L656"/>
  <c r="K656"/>
  <c r="J656"/>
  <c r="H656"/>
  <c r="BM645" s="1"/>
  <c r="F656"/>
  <c r="E656"/>
  <c r="DC655"/>
  <c r="CR655"/>
  <c r="CG655"/>
  <c r="BV655"/>
  <c r="BI655"/>
  <c r="BA655"/>
  <c r="AY655"/>
  <c r="DE655" s="1"/>
  <c r="AP655"/>
  <c r="AN655"/>
  <c r="CT655"/>
  <c r="AE655"/>
  <c r="AC655"/>
  <c r="CI655"/>
  <c r="T655"/>
  <c r="R655"/>
  <c r="BX655"/>
  <c r="O655"/>
  <c r="N655"/>
  <c r="M655"/>
  <c r="L655"/>
  <c r="K655"/>
  <c r="J655"/>
  <c r="H655"/>
  <c r="F655"/>
  <c r="E655"/>
  <c r="DC654"/>
  <c r="CR654"/>
  <c r="CG654"/>
  <c r="BV654"/>
  <c r="BI654"/>
  <c r="BA654"/>
  <c r="AY654"/>
  <c r="DE654"/>
  <c r="AP654"/>
  <c r="AN654"/>
  <c r="CT654"/>
  <c r="AE654"/>
  <c r="AC654"/>
  <c r="CI654" s="1"/>
  <c r="T654"/>
  <c r="R654"/>
  <c r="BX654"/>
  <c r="O654"/>
  <c r="N654"/>
  <c r="M654"/>
  <c r="I654" s="1"/>
  <c r="L654"/>
  <c r="K654"/>
  <c r="J654"/>
  <c r="H654"/>
  <c r="F654"/>
  <c r="E654"/>
  <c r="DC653"/>
  <c r="CR653"/>
  <c r="CG653"/>
  <c r="BV653"/>
  <c r="BI653"/>
  <c r="BA653"/>
  <c r="AY653"/>
  <c r="DE653"/>
  <c r="AP653"/>
  <c r="AN653"/>
  <c r="CT653" s="1"/>
  <c r="AE653"/>
  <c r="AC653"/>
  <c r="CI653"/>
  <c r="T653"/>
  <c r="R653"/>
  <c r="BX653"/>
  <c r="O653"/>
  <c r="N653"/>
  <c r="M653"/>
  <c r="L653"/>
  <c r="K653"/>
  <c r="J653"/>
  <c r="H653"/>
  <c r="F653"/>
  <c r="E653"/>
  <c r="DC652"/>
  <c r="CR652"/>
  <c r="CG652"/>
  <c r="BV652"/>
  <c r="BI652"/>
  <c r="BA652"/>
  <c r="AY652"/>
  <c r="DE652"/>
  <c r="AP652"/>
  <c r="AN652"/>
  <c r="CT652"/>
  <c r="AE652"/>
  <c r="AC652"/>
  <c r="CI652"/>
  <c r="T652"/>
  <c r="R652"/>
  <c r="BX652" s="1"/>
  <c r="O652"/>
  <c r="N652"/>
  <c r="M652"/>
  <c r="L652"/>
  <c r="K652"/>
  <c r="J652"/>
  <c r="H652"/>
  <c r="F652"/>
  <c r="E652"/>
  <c r="DC651"/>
  <c r="CR651"/>
  <c r="CG651"/>
  <c r="BV651"/>
  <c r="BI651"/>
  <c r="BA651"/>
  <c r="AY651"/>
  <c r="DE651"/>
  <c r="AP651"/>
  <c r="AN651"/>
  <c r="CT651" s="1"/>
  <c r="AE651"/>
  <c r="AC651"/>
  <c r="CI651"/>
  <c r="T651"/>
  <c r="R651"/>
  <c r="BX651"/>
  <c r="O651"/>
  <c r="N651"/>
  <c r="M651"/>
  <c r="L651"/>
  <c r="K651"/>
  <c r="J651"/>
  <c r="H651"/>
  <c r="F651"/>
  <c r="E651"/>
  <c r="DC650"/>
  <c r="CR650"/>
  <c r="CG650"/>
  <c r="BV650"/>
  <c r="BI650"/>
  <c r="BA650"/>
  <c r="AY650"/>
  <c r="DE650"/>
  <c r="AP650"/>
  <c r="AN650"/>
  <c r="CT650"/>
  <c r="AE650"/>
  <c r="AC650"/>
  <c r="CI650"/>
  <c r="T650"/>
  <c r="R650"/>
  <c r="BX650" s="1"/>
  <c r="O650"/>
  <c r="N650"/>
  <c r="I650" s="1"/>
  <c r="M650"/>
  <c r="L650"/>
  <c r="K650"/>
  <c r="J650"/>
  <c r="H650"/>
  <c r="F650"/>
  <c r="E650"/>
  <c r="BK650"/>
  <c r="DC649"/>
  <c r="CR649"/>
  <c r="CG649"/>
  <c r="BV649"/>
  <c r="BI649"/>
  <c r="BA649"/>
  <c r="AY649"/>
  <c r="DE649"/>
  <c r="AP649"/>
  <c r="AN649"/>
  <c r="CT649"/>
  <c r="AE649"/>
  <c r="AC649"/>
  <c r="CI649"/>
  <c r="T649"/>
  <c r="R649"/>
  <c r="BX649" s="1"/>
  <c r="O649"/>
  <c r="N649"/>
  <c r="M649"/>
  <c r="L649"/>
  <c r="K649"/>
  <c r="J649"/>
  <c r="H649"/>
  <c r="F649"/>
  <c r="E649"/>
  <c r="DC648"/>
  <c r="CR648"/>
  <c r="CG648"/>
  <c r="BV648"/>
  <c r="BI648"/>
  <c r="BA648"/>
  <c r="AY648"/>
  <c r="DE648"/>
  <c r="AP648"/>
  <c r="AN648"/>
  <c r="CT648" s="1"/>
  <c r="AE648"/>
  <c r="AC648"/>
  <c r="CI648"/>
  <c r="T648"/>
  <c r="R648"/>
  <c r="BX648"/>
  <c r="O648"/>
  <c r="N648"/>
  <c r="M648"/>
  <c r="L648"/>
  <c r="K648"/>
  <c r="J648"/>
  <c r="H648"/>
  <c r="F648"/>
  <c r="E648"/>
  <c r="DC647"/>
  <c r="CR647"/>
  <c r="CG647"/>
  <c r="BV647"/>
  <c r="BI647"/>
  <c r="BA647"/>
  <c r="AY647"/>
  <c r="DE647"/>
  <c r="AP647"/>
  <c r="AN647"/>
  <c r="CT647"/>
  <c r="AE647"/>
  <c r="AC647"/>
  <c r="T647"/>
  <c r="R647"/>
  <c r="BX647"/>
  <c r="O647"/>
  <c r="N647"/>
  <c r="M647"/>
  <c r="L647"/>
  <c r="K647"/>
  <c r="J647"/>
  <c r="H647"/>
  <c r="F647"/>
  <c r="E647"/>
  <c r="DL646"/>
  <c r="DK646"/>
  <c r="DJ646"/>
  <c r="DI646"/>
  <c r="DH646"/>
  <c r="DG646"/>
  <c r="DE646"/>
  <c r="DC646"/>
  <c r="DB646"/>
  <c r="DA646"/>
  <c r="CZ646"/>
  <c r="CY646"/>
  <c r="CX646"/>
  <c r="CW646"/>
  <c r="CV646"/>
  <c r="CT646"/>
  <c r="CR646"/>
  <c r="CQ646"/>
  <c r="CP646"/>
  <c r="CO646"/>
  <c r="CN646"/>
  <c r="CM646"/>
  <c r="CL646"/>
  <c r="CK646"/>
  <c r="CI646"/>
  <c r="CG646"/>
  <c r="CF646"/>
  <c r="CE646"/>
  <c r="CD646"/>
  <c r="CC646"/>
  <c r="CB646"/>
  <c r="CA646"/>
  <c r="BZ646"/>
  <c r="BX646"/>
  <c r="BV646"/>
  <c r="BU646"/>
  <c r="BI646"/>
  <c r="BG646"/>
  <c r="BF646"/>
  <c r="BE646"/>
  <c r="BD646"/>
  <c r="BC646"/>
  <c r="BB646"/>
  <c r="AZ646"/>
  <c r="AX646"/>
  <c r="AW646"/>
  <c r="AV646"/>
  <c r="AU646"/>
  <c r="AT646"/>
  <c r="AS646"/>
  <c r="AR646"/>
  <c r="AQ646"/>
  <c r="AO646"/>
  <c r="AM646"/>
  <c r="AL646"/>
  <c r="AK646"/>
  <c r="AJ646"/>
  <c r="AI646"/>
  <c r="AH646"/>
  <c r="AG646"/>
  <c r="AF646"/>
  <c r="AD646"/>
  <c r="AB646"/>
  <c r="AA646"/>
  <c r="Z646"/>
  <c r="Y646"/>
  <c r="X646"/>
  <c r="W646"/>
  <c r="V646"/>
  <c r="U646"/>
  <c r="S646"/>
  <c r="Q646"/>
  <c r="P646"/>
  <c r="DL645"/>
  <c r="DK645"/>
  <c r="DJ645"/>
  <c r="DI645"/>
  <c r="DH645"/>
  <c r="DG645"/>
  <c r="DE645"/>
  <c r="DC645"/>
  <c r="DB645"/>
  <c r="DA645"/>
  <c r="CZ645"/>
  <c r="CY645"/>
  <c r="CX645"/>
  <c r="CW645"/>
  <c r="CV645"/>
  <c r="CT645"/>
  <c r="CR645"/>
  <c r="CQ645"/>
  <c r="CP645"/>
  <c r="CO645"/>
  <c r="CN645"/>
  <c r="CM645"/>
  <c r="CL645"/>
  <c r="CK645"/>
  <c r="CI645"/>
  <c r="CG645"/>
  <c r="CF645"/>
  <c r="CE645"/>
  <c r="CD645"/>
  <c r="CC645"/>
  <c r="CB645"/>
  <c r="CA645"/>
  <c r="BZ645"/>
  <c r="BX645"/>
  <c r="BV645"/>
  <c r="BU645"/>
  <c r="BI645"/>
  <c r="AW645"/>
  <c r="AL645"/>
  <c r="AA645"/>
  <c r="P645"/>
  <c r="A645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DC644"/>
  <c r="CR644"/>
  <c r="CG644"/>
  <c r="BV644"/>
  <c r="BI644"/>
  <c r="BA644"/>
  <c r="AY644"/>
  <c r="DE644"/>
  <c r="AP644"/>
  <c r="AN644"/>
  <c r="CT644"/>
  <c r="AE644"/>
  <c r="AC644"/>
  <c r="CI644"/>
  <c r="T644"/>
  <c r="R644"/>
  <c r="BX644" s="1"/>
  <c r="O644"/>
  <c r="N644"/>
  <c r="M644"/>
  <c r="L644"/>
  <c r="K644"/>
  <c r="J644"/>
  <c r="H644"/>
  <c r="F644"/>
  <c r="E644"/>
  <c r="DC643"/>
  <c r="CR643"/>
  <c r="CG643"/>
  <c r="BV643"/>
  <c r="BI643"/>
  <c r="BA643"/>
  <c r="AY643"/>
  <c r="DE643"/>
  <c r="AP643"/>
  <c r="AN643"/>
  <c r="CT643" s="1"/>
  <c r="AE643"/>
  <c r="AC643"/>
  <c r="CI643"/>
  <c r="T643"/>
  <c r="R643"/>
  <c r="BX643"/>
  <c r="O643"/>
  <c r="N643"/>
  <c r="M643"/>
  <c r="L643"/>
  <c r="K643"/>
  <c r="J643"/>
  <c r="H643"/>
  <c r="F643"/>
  <c r="E643"/>
  <c r="DC642"/>
  <c r="CR642"/>
  <c r="CG642"/>
  <c r="BV642"/>
  <c r="BI642"/>
  <c r="BA642"/>
  <c r="AY642"/>
  <c r="DE642"/>
  <c r="AP642"/>
  <c r="AN642"/>
  <c r="CT642"/>
  <c r="AE642"/>
  <c r="AC642"/>
  <c r="CI642"/>
  <c r="T642"/>
  <c r="R642"/>
  <c r="BX642" s="1"/>
  <c r="O642"/>
  <c r="N642"/>
  <c r="M642"/>
  <c r="L642"/>
  <c r="K642"/>
  <c r="J642"/>
  <c r="H642"/>
  <c r="F642"/>
  <c r="E642"/>
  <c r="DC641"/>
  <c r="CR641"/>
  <c r="CG641"/>
  <c r="BV641"/>
  <c r="BI641"/>
  <c r="BA641"/>
  <c r="AY641"/>
  <c r="DE641"/>
  <c r="AP641"/>
  <c r="AN641"/>
  <c r="CT641" s="1"/>
  <c r="AE641"/>
  <c r="AC641"/>
  <c r="CI641"/>
  <c r="T641"/>
  <c r="R641"/>
  <c r="BX641"/>
  <c r="O641"/>
  <c r="N641"/>
  <c r="M641"/>
  <c r="L641"/>
  <c r="K641"/>
  <c r="J641"/>
  <c r="G641" s="1"/>
  <c r="BM641" s="1"/>
  <c r="H641"/>
  <c r="F641"/>
  <c r="E641"/>
  <c r="BK641"/>
  <c r="DC640"/>
  <c r="CR640"/>
  <c r="CG640"/>
  <c r="BV640"/>
  <c r="BI640"/>
  <c r="BA640"/>
  <c r="AY640"/>
  <c r="DE640"/>
  <c r="AP640"/>
  <c r="AN640"/>
  <c r="CT640"/>
  <c r="AE640"/>
  <c r="AC640"/>
  <c r="T640"/>
  <c r="R640"/>
  <c r="BX640"/>
  <c r="O640"/>
  <c r="N640"/>
  <c r="M640"/>
  <c r="L640"/>
  <c r="K640"/>
  <c r="J640"/>
  <c r="H640"/>
  <c r="F640"/>
  <c r="E640"/>
  <c r="DC639"/>
  <c r="CR639"/>
  <c r="CG639"/>
  <c r="BV639"/>
  <c r="BI639"/>
  <c r="BA639"/>
  <c r="AY639"/>
  <c r="DE639" s="1"/>
  <c r="AP639"/>
  <c r="AN639"/>
  <c r="CT639"/>
  <c r="AE639"/>
  <c r="AC639"/>
  <c r="CI639"/>
  <c r="T639"/>
  <c r="R639"/>
  <c r="BX639"/>
  <c r="O639"/>
  <c r="I639"/>
  <c r="N639"/>
  <c r="M639"/>
  <c r="L639"/>
  <c r="K639"/>
  <c r="J639"/>
  <c r="H639"/>
  <c r="F639"/>
  <c r="E639"/>
  <c r="DC638"/>
  <c r="CR638"/>
  <c r="CG638"/>
  <c r="BV638"/>
  <c r="BI638"/>
  <c r="BA638"/>
  <c r="AY638"/>
  <c r="DE638"/>
  <c r="AP638"/>
  <c r="AN638"/>
  <c r="CT638"/>
  <c r="AE638"/>
  <c r="AC638"/>
  <c r="CI638"/>
  <c r="T638"/>
  <c r="R638"/>
  <c r="BX638" s="1"/>
  <c r="O638"/>
  <c r="N638"/>
  <c r="M638"/>
  <c r="L638"/>
  <c r="K638"/>
  <c r="J638"/>
  <c r="H638"/>
  <c r="F638"/>
  <c r="E638"/>
  <c r="DC637"/>
  <c r="CR637"/>
  <c r="CG637"/>
  <c r="BV637"/>
  <c r="BI637"/>
  <c r="BA637"/>
  <c r="AY637"/>
  <c r="DE637"/>
  <c r="AP637"/>
  <c r="AN637"/>
  <c r="CT637" s="1"/>
  <c r="AE637"/>
  <c r="AC637"/>
  <c r="CI637"/>
  <c r="T637"/>
  <c r="R637"/>
  <c r="BX637"/>
  <c r="O637"/>
  <c r="N637"/>
  <c r="M637"/>
  <c r="I637" s="1"/>
  <c r="L637"/>
  <c r="K637"/>
  <c r="J637"/>
  <c r="H637"/>
  <c r="F637"/>
  <c r="E637"/>
  <c r="BK637"/>
  <c r="DC636"/>
  <c r="CR636"/>
  <c r="CG636"/>
  <c r="BV636"/>
  <c r="BI636"/>
  <c r="BA636"/>
  <c r="AY636"/>
  <c r="DE636"/>
  <c r="AP636"/>
  <c r="AN636"/>
  <c r="CT636"/>
  <c r="AE636"/>
  <c r="AC636"/>
  <c r="CI636"/>
  <c r="T636"/>
  <c r="R636"/>
  <c r="BX636" s="1"/>
  <c r="O636"/>
  <c r="N636"/>
  <c r="M636"/>
  <c r="L636"/>
  <c r="K636"/>
  <c r="J636"/>
  <c r="H636"/>
  <c r="F636"/>
  <c r="E636"/>
  <c r="DC635"/>
  <c r="CR635"/>
  <c r="CG635"/>
  <c r="BV635"/>
  <c r="BI635"/>
  <c r="BA635"/>
  <c r="AY635"/>
  <c r="DE635"/>
  <c r="AP635"/>
  <c r="AN635"/>
  <c r="CT635" s="1"/>
  <c r="AE635"/>
  <c r="AC635"/>
  <c r="CI635"/>
  <c r="T635"/>
  <c r="R635"/>
  <c r="BX635"/>
  <c r="O635"/>
  <c r="N635"/>
  <c r="M635"/>
  <c r="L635"/>
  <c r="K635"/>
  <c r="J635"/>
  <c r="H635"/>
  <c r="F635"/>
  <c r="E635"/>
  <c r="DC634"/>
  <c r="CR634"/>
  <c r="CG634"/>
  <c r="BV634"/>
  <c r="BI634"/>
  <c r="BA634"/>
  <c r="AY634"/>
  <c r="DE634"/>
  <c r="AP634"/>
  <c r="AN634"/>
  <c r="CT634"/>
  <c r="AE634"/>
  <c r="AC634"/>
  <c r="CI634"/>
  <c r="T634"/>
  <c r="R634"/>
  <c r="BX634" s="1"/>
  <c r="O634"/>
  <c r="N634"/>
  <c r="M634"/>
  <c r="L634"/>
  <c r="K634"/>
  <c r="J634"/>
  <c r="H634"/>
  <c r="F634"/>
  <c r="E634"/>
  <c r="DC633"/>
  <c r="CR633"/>
  <c r="CG633"/>
  <c r="BV633"/>
  <c r="BI633"/>
  <c r="BA633"/>
  <c r="AY633"/>
  <c r="DE633"/>
  <c r="AP633"/>
  <c r="AN633"/>
  <c r="CT633" s="1"/>
  <c r="AE633"/>
  <c r="AC633"/>
  <c r="CI633"/>
  <c r="T633"/>
  <c r="R633"/>
  <c r="BX633"/>
  <c r="O633"/>
  <c r="N633"/>
  <c r="M633"/>
  <c r="L633"/>
  <c r="K633"/>
  <c r="J633"/>
  <c r="G633" s="1"/>
  <c r="BM633" s="1"/>
  <c r="H633"/>
  <c r="F633"/>
  <c r="E633"/>
  <c r="DC632"/>
  <c r="CR632"/>
  <c r="CG632"/>
  <c r="BV632"/>
  <c r="BI632"/>
  <c r="BA632"/>
  <c r="AY632"/>
  <c r="DE632"/>
  <c r="AP632"/>
  <c r="AN632"/>
  <c r="CT632"/>
  <c r="AE632"/>
  <c r="AC632"/>
  <c r="T632"/>
  <c r="R632"/>
  <c r="BX632"/>
  <c r="O632"/>
  <c r="N632"/>
  <c r="M632"/>
  <c r="L632"/>
  <c r="K632"/>
  <c r="J632"/>
  <c r="H632"/>
  <c r="F632"/>
  <c r="E632"/>
  <c r="DC631"/>
  <c r="CR631"/>
  <c r="CG631"/>
  <c r="BV631"/>
  <c r="BI631"/>
  <c r="BA631"/>
  <c r="AY631"/>
  <c r="DE631"/>
  <c r="AP631"/>
  <c r="AN631"/>
  <c r="CT631"/>
  <c r="AE631"/>
  <c r="AC631"/>
  <c r="T631"/>
  <c r="R631"/>
  <c r="BX631"/>
  <c r="O631"/>
  <c r="N631"/>
  <c r="M631"/>
  <c r="L631"/>
  <c r="K631"/>
  <c r="J631"/>
  <c r="H631"/>
  <c r="F631"/>
  <c r="E631"/>
  <c r="DC630"/>
  <c r="CR630"/>
  <c r="CG630"/>
  <c r="BV630"/>
  <c r="BI630"/>
  <c r="BA630"/>
  <c r="AY630"/>
  <c r="AP630"/>
  <c r="AN630"/>
  <c r="CT630"/>
  <c r="AE630"/>
  <c r="AC630"/>
  <c r="CI630"/>
  <c r="T630"/>
  <c r="R630"/>
  <c r="BX630" s="1"/>
  <c r="O630"/>
  <c r="N630"/>
  <c r="M630"/>
  <c r="L630"/>
  <c r="K630"/>
  <c r="J630"/>
  <c r="H630"/>
  <c r="F630"/>
  <c r="E630"/>
  <c r="DC629"/>
  <c r="CR629"/>
  <c r="CG629"/>
  <c r="BV629"/>
  <c r="BI629"/>
  <c r="BA629"/>
  <c r="AY629"/>
  <c r="DE629"/>
  <c r="AP629"/>
  <c r="AN629"/>
  <c r="CT629" s="1"/>
  <c r="AE629"/>
  <c r="AC629"/>
  <c r="CI629"/>
  <c r="T629"/>
  <c r="R629"/>
  <c r="BX629"/>
  <c r="O629"/>
  <c r="N629"/>
  <c r="M629"/>
  <c r="L629"/>
  <c r="G629"/>
  <c r="K629"/>
  <c r="J629"/>
  <c r="H629"/>
  <c r="F629"/>
  <c r="E629"/>
  <c r="DC628"/>
  <c r="CR628"/>
  <c r="CG628"/>
  <c r="BV628"/>
  <c r="BI628"/>
  <c r="BA628"/>
  <c r="AY628"/>
  <c r="AP628"/>
  <c r="AN628"/>
  <c r="CT628"/>
  <c r="AE628"/>
  <c r="AC628"/>
  <c r="T628"/>
  <c r="R628"/>
  <c r="BX628"/>
  <c r="O628"/>
  <c r="N628"/>
  <c r="M628"/>
  <c r="L628"/>
  <c r="K628"/>
  <c r="J628"/>
  <c r="G628" s="1"/>
  <c r="BM628" s="1"/>
  <c r="H628"/>
  <c r="F628"/>
  <c r="E628"/>
  <c r="DC627"/>
  <c r="CR627"/>
  <c r="CG627"/>
  <c r="BV627"/>
  <c r="BI627"/>
  <c r="BA627"/>
  <c r="AY627"/>
  <c r="DE627"/>
  <c r="AP627"/>
  <c r="AN627"/>
  <c r="CT627"/>
  <c r="AE627"/>
  <c r="AC627"/>
  <c r="CI627" s="1"/>
  <c r="T627"/>
  <c r="R627"/>
  <c r="BX627"/>
  <c r="O627"/>
  <c r="N627"/>
  <c r="M627"/>
  <c r="L627"/>
  <c r="K627"/>
  <c r="J627"/>
  <c r="H627"/>
  <c r="F627"/>
  <c r="E627"/>
  <c r="DC626"/>
  <c r="CR626"/>
  <c r="CG626"/>
  <c r="BV626"/>
  <c r="BI626"/>
  <c r="BA626"/>
  <c r="AY626"/>
  <c r="DE626" s="1"/>
  <c r="AP626"/>
  <c r="AN626"/>
  <c r="CT626"/>
  <c r="AE626"/>
  <c r="AC626"/>
  <c r="CI626"/>
  <c r="T626"/>
  <c r="R626"/>
  <c r="BX626"/>
  <c r="O626"/>
  <c r="N626"/>
  <c r="I626" s="1"/>
  <c r="M626"/>
  <c r="L626"/>
  <c r="K626"/>
  <c r="J626"/>
  <c r="H626"/>
  <c r="F626"/>
  <c r="E626"/>
  <c r="DC625"/>
  <c r="CR625"/>
  <c r="CG625"/>
  <c r="BV625"/>
  <c r="BI625"/>
  <c r="BA625"/>
  <c r="AY625"/>
  <c r="DE625"/>
  <c r="AP625"/>
  <c r="AN625"/>
  <c r="CT625"/>
  <c r="AE625"/>
  <c r="AC625"/>
  <c r="CI625"/>
  <c r="T625"/>
  <c r="R625"/>
  <c r="BX625" s="1"/>
  <c r="O625"/>
  <c r="N625"/>
  <c r="M625"/>
  <c r="L625"/>
  <c r="K625"/>
  <c r="J625"/>
  <c r="H625"/>
  <c r="F625"/>
  <c r="E625"/>
  <c r="DC624"/>
  <c r="CR624"/>
  <c r="CG624"/>
  <c r="BV624"/>
  <c r="BI624"/>
  <c r="BA624"/>
  <c r="AY624"/>
  <c r="DE624"/>
  <c r="AP624"/>
  <c r="AN624"/>
  <c r="CT624" s="1"/>
  <c r="AE624"/>
  <c r="AC624"/>
  <c r="CI624"/>
  <c r="T624"/>
  <c r="R624"/>
  <c r="BX624"/>
  <c r="O624"/>
  <c r="N624"/>
  <c r="M624"/>
  <c r="L624"/>
  <c r="K624"/>
  <c r="J624"/>
  <c r="H624"/>
  <c r="F624"/>
  <c r="E624"/>
  <c r="DC623"/>
  <c r="CR623"/>
  <c r="CG623"/>
  <c r="BV623"/>
  <c r="BI623"/>
  <c r="BA623"/>
  <c r="AY623"/>
  <c r="DE623"/>
  <c r="AP623"/>
  <c r="AN623"/>
  <c r="CT623"/>
  <c r="AE623"/>
  <c r="AC623"/>
  <c r="CI623"/>
  <c r="T623"/>
  <c r="R623"/>
  <c r="BX623" s="1"/>
  <c r="O623"/>
  <c r="N623"/>
  <c r="M623"/>
  <c r="L623"/>
  <c r="K623"/>
  <c r="J623"/>
  <c r="H623"/>
  <c r="F623"/>
  <c r="E623"/>
  <c r="DC622"/>
  <c r="CR622"/>
  <c r="CG622"/>
  <c r="BV622"/>
  <c r="BI622"/>
  <c r="BA622"/>
  <c r="AY622"/>
  <c r="DE622"/>
  <c r="AP622"/>
  <c r="AN622"/>
  <c r="CT622" s="1"/>
  <c r="AE622"/>
  <c r="AC622"/>
  <c r="CI622"/>
  <c r="T622"/>
  <c r="R622"/>
  <c r="BX622"/>
  <c r="O622"/>
  <c r="N622"/>
  <c r="M622"/>
  <c r="L622"/>
  <c r="K622"/>
  <c r="J622"/>
  <c r="H622"/>
  <c r="F622"/>
  <c r="E622"/>
  <c r="BK622"/>
  <c r="DC621"/>
  <c r="CR621"/>
  <c r="CG621"/>
  <c r="BV621"/>
  <c r="BI621"/>
  <c r="BA621"/>
  <c r="AY621"/>
  <c r="DE621"/>
  <c r="AP621"/>
  <c r="AN621"/>
  <c r="CT621"/>
  <c r="AE621"/>
  <c r="AC621"/>
  <c r="CI621"/>
  <c r="T621"/>
  <c r="R621"/>
  <c r="BX621" s="1"/>
  <c r="O621"/>
  <c r="N621"/>
  <c r="M621"/>
  <c r="L621"/>
  <c r="K621"/>
  <c r="J621"/>
  <c r="H621"/>
  <c r="F621"/>
  <c r="E621"/>
  <c r="DC620"/>
  <c r="CR620"/>
  <c r="CG620"/>
  <c r="BV620"/>
  <c r="BI620"/>
  <c r="BA620"/>
  <c r="AY620"/>
  <c r="DE620"/>
  <c r="AP620"/>
  <c r="AN620"/>
  <c r="CT620" s="1"/>
  <c r="AE620"/>
  <c r="AC620"/>
  <c r="CI620"/>
  <c r="T620"/>
  <c r="R620"/>
  <c r="BX620"/>
  <c r="O620"/>
  <c r="N620"/>
  <c r="M620"/>
  <c r="L620"/>
  <c r="K620"/>
  <c r="J620"/>
  <c r="H620"/>
  <c r="F620"/>
  <c r="E620"/>
  <c r="DC619"/>
  <c r="CR619"/>
  <c r="CG619"/>
  <c r="BV619"/>
  <c r="BI619"/>
  <c r="BA619"/>
  <c r="AY619"/>
  <c r="DE619"/>
  <c r="AP619"/>
  <c r="AN619"/>
  <c r="CT619"/>
  <c r="AE619"/>
  <c r="AC619"/>
  <c r="CI619"/>
  <c r="T619"/>
  <c r="R619"/>
  <c r="BX619" s="1"/>
  <c r="O619"/>
  <c r="N619"/>
  <c r="M619"/>
  <c r="I619" s="1"/>
  <c r="L619"/>
  <c r="K619"/>
  <c r="J619"/>
  <c r="H619"/>
  <c r="F619"/>
  <c r="F617" s="1"/>
  <c r="E619"/>
  <c r="DC618"/>
  <c r="CR618"/>
  <c r="CG618"/>
  <c r="BV618"/>
  <c r="BI618"/>
  <c r="BA618"/>
  <c r="AY618"/>
  <c r="AP618"/>
  <c r="AN618"/>
  <c r="CT618"/>
  <c r="AE618"/>
  <c r="AC618"/>
  <c r="T618"/>
  <c r="R618"/>
  <c r="BX618" s="1"/>
  <c r="O618"/>
  <c r="N618"/>
  <c r="M618"/>
  <c r="L618"/>
  <c r="K618"/>
  <c r="J618"/>
  <c r="H618"/>
  <c r="F618"/>
  <c r="E618"/>
  <c r="DL617"/>
  <c r="DK617"/>
  <c r="DJ617"/>
  <c r="DI617"/>
  <c r="DH617"/>
  <c r="DG617"/>
  <c r="DE617"/>
  <c r="DC617"/>
  <c r="DB617"/>
  <c r="DA617"/>
  <c r="CZ617"/>
  <c r="CY617"/>
  <c r="CX617"/>
  <c r="CW617"/>
  <c r="CV617"/>
  <c r="CT617"/>
  <c r="CR617"/>
  <c r="CQ617"/>
  <c r="CP617"/>
  <c r="CO617"/>
  <c r="CN617"/>
  <c r="CM617"/>
  <c r="CL617"/>
  <c r="CK617"/>
  <c r="CI617"/>
  <c r="CG617"/>
  <c r="CF617"/>
  <c r="CE617"/>
  <c r="CD617"/>
  <c r="CC617"/>
  <c r="CB617"/>
  <c r="CA617"/>
  <c r="BZ617"/>
  <c r="BX617"/>
  <c r="BV617"/>
  <c r="BU617"/>
  <c r="BI617"/>
  <c r="BG617"/>
  <c r="BF617"/>
  <c r="BE617"/>
  <c r="BD617"/>
  <c r="BC617"/>
  <c r="BB617"/>
  <c r="AZ617"/>
  <c r="AX617"/>
  <c r="AW617"/>
  <c r="AV617"/>
  <c r="AU617"/>
  <c r="AT617"/>
  <c r="AS617"/>
  <c r="AR617"/>
  <c r="AQ617"/>
  <c r="AO617"/>
  <c r="AM617"/>
  <c r="AL617"/>
  <c r="AK617"/>
  <c r="AJ617"/>
  <c r="AI617"/>
  <c r="AH617"/>
  <c r="AG617"/>
  <c r="AF617"/>
  <c r="AD617"/>
  <c r="AB617"/>
  <c r="AA617"/>
  <c r="Z617"/>
  <c r="Y617"/>
  <c r="X617"/>
  <c r="W617"/>
  <c r="V617"/>
  <c r="U617"/>
  <c r="S617"/>
  <c r="Q617"/>
  <c r="P617"/>
  <c r="DL616"/>
  <c r="DK616"/>
  <c r="DJ616"/>
  <c r="DI616"/>
  <c r="DH616"/>
  <c r="DG616"/>
  <c r="DE616"/>
  <c r="DC616"/>
  <c r="DB616"/>
  <c r="DA616"/>
  <c r="CZ616"/>
  <c r="CY616"/>
  <c r="CX616"/>
  <c r="CW616"/>
  <c r="CV616"/>
  <c r="CT616"/>
  <c r="CR616"/>
  <c r="CQ616"/>
  <c r="CP616"/>
  <c r="CO616"/>
  <c r="CN616"/>
  <c r="CM616"/>
  <c r="CL616"/>
  <c r="CK616"/>
  <c r="CI616"/>
  <c r="CG616"/>
  <c r="CF616"/>
  <c r="CE616"/>
  <c r="CD616"/>
  <c r="CC616"/>
  <c r="CB616"/>
  <c r="CA616"/>
  <c r="BZ616"/>
  <c r="BX616"/>
  <c r="BV616"/>
  <c r="BU616"/>
  <c r="BI616"/>
  <c r="AW616"/>
  <c r="AL616"/>
  <c r="AA616"/>
  <c r="P616"/>
  <c r="A616"/>
  <c r="A617"/>
  <c r="A618"/>
  <c r="A619" s="1"/>
  <c r="A620" s="1"/>
  <c r="A621" s="1"/>
  <c r="A622"/>
  <c r="A623" s="1"/>
  <c r="A624" s="1"/>
  <c r="A625" s="1"/>
  <c r="A626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DC615"/>
  <c r="CR615"/>
  <c r="CG615"/>
  <c r="BV615"/>
  <c r="BI615"/>
  <c r="BA615"/>
  <c r="AY615"/>
  <c r="DE615"/>
  <c r="AP615"/>
  <c r="AN615"/>
  <c r="CT615" s="1"/>
  <c r="AE615"/>
  <c r="AC615"/>
  <c r="CI615"/>
  <c r="T615"/>
  <c r="R615"/>
  <c r="BX615"/>
  <c r="O615"/>
  <c r="N615"/>
  <c r="M615"/>
  <c r="L615"/>
  <c r="K615"/>
  <c r="J615"/>
  <c r="H615"/>
  <c r="F615"/>
  <c r="E615"/>
  <c r="DC614"/>
  <c r="CR614"/>
  <c r="CG614"/>
  <c r="BV614"/>
  <c r="BI614"/>
  <c r="BA614"/>
  <c r="AY614"/>
  <c r="DE614"/>
  <c r="AP614"/>
  <c r="AN614"/>
  <c r="CT614"/>
  <c r="AE614"/>
  <c r="AC614"/>
  <c r="CI614"/>
  <c r="T614"/>
  <c r="R614"/>
  <c r="BX614" s="1"/>
  <c r="O614"/>
  <c r="N614"/>
  <c r="M614"/>
  <c r="I614" s="1"/>
  <c r="L614"/>
  <c r="K614"/>
  <c r="J614"/>
  <c r="H614"/>
  <c r="F614"/>
  <c r="E614"/>
  <c r="DC613"/>
  <c r="CR613"/>
  <c r="CG613"/>
  <c r="BV613"/>
  <c r="BI613"/>
  <c r="BA613"/>
  <c r="AY613"/>
  <c r="DE613"/>
  <c r="AP613"/>
  <c r="AN613"/>
  <c r="CT613"/>
  <c r="AE613"/>
  <c r="AC613"/>
  <c r="CI613" s="1"/>
  <c r="T613"/>
  <c r="R613"/>
  <c r="BX613"/>
  <c r="O613"/>
  <c r="N613"/>
  <c r="M613"/>
  <c r="L613"/>
  <c r="K613"/>
  <c r="J613"/>
  <c r="H613"/>
  <c r="F613"/>
  <c r="E613"/>
  <c r="DC612"/>
  <c r="CR612"/>
  <c r="CG612"/>
  <c r="BV612"/>
  <c r="BI612"/>
  <c r="BA612"/>
  <c r="AY612"/>
  <c r="DE612" s="1"/>
  <c r="AP612"/>
  <c r="AN612"/>
  <c r="CT612"/>
  <c r="AE612"/>
  <c r="AC612"/>
  <c r="CI612"/>
  <c r="T612"/>
  <c r="R612"/>
  <c r="BX612"/>
  <c r="O612"/>
  <c r="N612"/>
  <c r="M612"/>
  <c r="L612"/>
  <c r="K612"/>
  <c r="J612"/>
  <c r="H612"/>
  <c r="F612"/>
  <c r="E612"/>
  <c r="DC611"/>
  <c r="CR611"/>
  <c r="CG611"/>
  <c r="BV611"/>
  <c r="BI611"/>
  <c r="BA611"/>
  <c r="AY611"/>
  <c r="DE611"/>
  <c r="AP611"/>
  <c r="AN611"/>
  <c r="CT611"/>
  <c r="AE611"/>
  <c r="AC611"/>
  <c r="CI611" s="1"/>
  <c r="T611"/>
  <c r="R611"/>
  <c r="BX611"/>
  <c r="O611"/>
  <c r="N611"/>
  <c r="M611"/>
  <c r="L611"/>
  <c r="K611"/>
  <c r="J611"/>
  <c r="H611"/>
  <c r="F611"/>
  <c r="E611"/>
  <c r="DC610"/>
  <c r="CR610"/>
  <c r="CG610"/>
  <c r="BV610"/>
  <c r="BI610"/>
  <c r="BA610"/>
  <c r="AY610"/>
  <c r="AP610"/>
  <c r="AN610"/>
  <c r="CT610"/>
  <c r="AE610"/>
  <c r="AC610"/>
  <c r="CI610"/>
  <c r="T610"/>
  <c r="R610"/>
  <c r="BX610" s="1"/>
  <c r="O610"/>
  <c r="N610"/>
  <c r="M610"/>
  <c r="L610"/>
  <c r="K610"/>
  <c r="J610"/>
  <c r="H610"/>
  <c r="F610"/>
  <c r="E610"/>
  <c r="DC609"/>
  <c r="CR609"/>
  <c r="CG609"/>
  <c r="BV609"/>
  <c r="BI609"/>
  <c r="BA609"/>
  <c r="AY609"/>
  <c r="DE609"/>
  <c r="AP609"/>
  <c r="AN609"/>
  <c r="CT609" s="1"/>
  <c r="AE609"/>
  <c r="AC609"/>
  <c r="CI609"/>
  <c r="T609"/>
  <c r="R609"/>
  <c r="BX609"/>
  <c r="O609"/>
  <c r="N609"/>
  <c r="M609"/>
  <c r="L609"/>
  <c r="K609"/>
  <c r="J609"/>
  <c r="H609"/>
  <c r="F609"/>
  <c r="E609"/>
  <c r="DC608"/>
  <c r="CR608"/>
  <c r="CG608"/>
  <c r="BV608"/>
  <c r="BI608"/>
  <c r="BA608"/>
  <c r="AY608"/>
  <c r="DE608"/>
  <c r="AP608"/>
  <c r="AN608"/>
  <c r="CT608"/>
  <c r="AE608"/>
  <c r="AC608"/>
  <c r="CI608"/>
  <c r="T608"/>
  <c r="R608"/>
  <c r="BX608" s="1"/>
  <c r="O608"/>
  <c r="N608"/>
  <c r="I608" s="1"/>
  <c r="M608"/>
  <c r="L608"/>
  <c r="K608"/>
  <c r="J608"/>
  <c r="H608"/>
  <c r="F608"/>
  <c r="E608"/>
  <c r="BK608"/>
  <c r="DC607"/>
  <c r="CR607"/>
  <c r="CG607"/>
  <c r="BV607"/>
  <c r="BI607"/>
  <c r="BA607"/>
  <c r="AY607"/>
  <c r="DE607"/>
  <c r="AP607"/>
  <c r="AN607"/>
  <c r="CT607"/>
  <c r="AE607"/>
  <c r="AC607"/>
  <c r="CI607"/>
  <c r="T607"/>
  <c r="R607"/>
  <c r="BX607" s="1"/>
  <c r="O607"/>
  <c r="N607"/>
  <c r="M607"/>
  <c r="L607"/>
  <c r="K607"/>
  <c r="J607"/>
  <c r="H607"/>
  <c r="F607"/>
  <c r="E607"/>
  <c r="DC606"/>
  <c r="CR606"/>
  <c r="CG606"/>
  <c r="BV606"/>
  <c r="BI606"/>
  <c r="BA606"/>
  <c r="AY606"/>
  <c r="DE606"/>
  <c r="AP606"/>
  <c r="AN606"/>
  <c r="CT606" s="1"/>
  <c r="AE606"/>
  <c r="AC606"/>
  <c r="CI606"/>
  <c r="T606"/>
  <c r="R606"/>
  <c r="BX606"/>
  <c r="O606"/>
  <c r="N606"/>
  <c r="M606"/>
  <c r="L606"/>
  <c r="K606"/>
  <c r="J606"/>
  <c r="H606"/>
  <c r="F606"/>
  <c r="E606"/>
  <c r="DC605"/>
  <c r="CR605"/>
  <c r="CG605"/>
  <c r="BV605"/>
  <c r="BI605"/>
  <c r="BA605"/>
  <c r="AY605"/>
  <c r="DE605" s="1"/>
  <c r="AP605"/>
  <c r="AN605"/>
  <c r="CT605"/>
  <c r="AE605"/>
  <c r="AC605"/>
  <c r="CI605"/>
  <c r="T605"/>
  <c r="R605"/>
  <c r="BX605"/>
  <c r="O605"/>
  <c r="N605"/>
  <c r="M605"/>
  <c r="L605"/>
  <c r="K605"/>
  <c r="J605"/>
  <c r="H605"/>
  <c r="F605"/>
  <c r="E605"/>
  <c r="DC604"/>
  <c r="CR604"/>
  <c r="CG604"/>
  <c r="BV604"/>
  <c r="BI604"/>
  <c r="BA604"/>
  <c r="AY604"/>
  <c r="DE604"/>
  <c r="AP604"/>
  <c r="AN604"/>
  <c r="CT604"/>
  <c r="AE604"/>
  <c r="AC604"/>
  <c r="CI604" s="1"/>
  <c r="T604"/>
  <c r="R604"/>
  <c r="BX604"/>
  <c r="O604"/>
  <c r="N604"/>
  <c r="M604"/>
  <c r="L604"/>
  <c r="K604"/>
  <c r="J604"/>
  <c r="H604"/>
  <c r="F604"/>
  <c r="E604"/>
  <c r="DC603"/>
  <c r="CR603"/>
  <c r="CG603"/>
  <c r="BV603"/>
  <c r="BI603"/>
  <c r="BA603"/>
  <c r="AY603"/>
  <c r="DE603" s="1"/>
  <c r="AP603"/>
  <c r="AN603"/>
  <c r="AE603"/>
  <c r="AC603"/>
  <c r="CI603"/>
  <c r="T603"/>
  <c r="R603"/>
  <c r="BX603" s="1"/>
  <c r="O603"/>
  <c r="N603"/>
  <c r="M603"/>
  <c r="L603"/>
  <c r="K603"/>
  <c r="J603"/>
  <c r="H603"/>
  <c r="F603"/>
  <c r="E603"/>
  <c r="DC602"/>
  <c r="CR602"/>
  <c r="CG602"/>
  <c r="BV602"/>
  <c r="BI602"/>
  <c r="BA602"/>
  <c r="AY602"/>
  <c r="DE602" s="1"/>
  <c r="AP602"/>
  <c r="AN602"/>
  <c r="CT602"/>
  <c r="AE602"/>
  <c r="AC602"/>
  <c r="CI602"/>
  <c r="T602"/>
  <c r="R602"/>
  <c r="O602"/>
  <c r="N602"/>
  <c r="M602"/>
  <c r="L602"/>
  <c r="K602"/>
  <c r="J602"/>
  <c r="H602"/>
  <c r="F602"/>
  <c r="E602"/>
  <c r="DC601"/>
  <c r="CR601"/>
  <c r="CG601"/>
  <c r="BV601"/>
  <c r="BI601"/>
  <c r="BA601"/>
  <c r="DF588" s="1"/>
  <c r="AY601"/>
  <c r="AP601"/>
  <c r="AN601"/>
  <c r="CT601"/>
  <c r="AE601"/>
  <c r="AC601"/>
  <c r="CI601"/>
  <c r="T601"/>
  <c r="R601"/>
  <c r="O601"/>
  <c r="N601"/>
  <c r="M601"/>
  <c r="BR588" s="1"/>
  <c r="L601"/>
  <c r="K601"/>
  <c r="J601"/>
  <c r="H601"/>
  <c r="BM588" s="1"/>
  <c r="F601"/>
  <c r="E601"/>
  <c r="DC600"/>
  <c r="CR600"/>
  <c r="CG600"/>
  <c r="BV600"/>
  <c r="BI600"/>
  <c r="BA600"/>
  <c r="AY600"/>
  <c r="DE600"/>
  <c r="AP600"/>
  <c r="AN600"/>
  <c r="CT600" s="1"/>
  <c r="AE600"/>
  <c r="CJ587"/>
  <c r="AC600"/>
  <c r="CI600" s="1"/>
  <c r="T600"/>
  <c r="R600"/>
  <c r="BX600" s="1"/>
  <c r="O600"/>
  <c r="N600"/>
  <c r="M600"/>
  <c r="L600"/>
  <c r="K600"/>
  <c r="J600"/>
  <c r="H600"/>
  <c r="F600"/>
  <c r="E600"/>
  <c r="DC599"/>
  <c r="CR599"/>
  <c r="CG599"/>
  <c r="BV599"/>
  <c r="BI599"/>
  <c r="BA599"/>
  <c r="AY599"/>
  <c r="DE599"/>
  <c r="AP599"/>
  <c r="AN599"/>
  <c r="AE599"/>
  <c r="AC599"/>
  <c r="T599"/>
  <c r="R599"/>
  <c r="BX599" s="1"/>
  <c r="O599"/>
  <c r="N599"/>
  <c r="M599"/>
  <c r="BR587" s="1"/>
  <c r="L599"/>
  <c r="K599"/>
  <c r="J599"/>
  <c r="H599"/>
  <c r="F599"/>
  <c r="E599"/>
  <c r="DC598"/>
  <c r="CR598"/>
  <c r="CG598"/>
  <c r="BV598"/>
  <c r="BI598"/>
  <c r="BA598"/>
  <c r="AY598"/>
  <c r="AP598"/>
  <c r="AN598"/>
  <c r="CT598"/>
  <c r="AE598"/>
  <c r="AC598"/>
  <c r="CI598"/>
  <c r="T598"/>
  <c r="BY587" s="1"/>
  <c r="R598"/>
  <c r="BX598"/>
  <c r="O598"/>
  <c r="BT587"/>
  <c r="N598"/>
  <c r="M598"/>
  <c r="L598"/>
  <c r="K598"/>
  <c r="J598"/>
  <c r="H598"/>
  <c r="F598"/>
  <c r="E598"/>
  <c r="DC597"/>
  <c r="CR597"/>
  <c r="CG597"/>
  <c r="BV597"/>
  <c r="BI597"/>
  <c r="BA597"/>
  <c r="AY597"/>
  <c r="DE597" s="1"/>
  <c r="AP597"/>
  <c r="AN597"/>
  <c r="CT597"/>
  <c r="AE597"/>
  <c r="AC597"/>
  <c r="CI597"/>
  <c r="T597"/>
  <c r="R597"/>
  <c r="BX597"/>
  <c r="O597"/>
  <c r="N597"/>
  <c r="M597"/>
  <c r="L597"/>
  <c r="K597"/>
  <c r="J597"/>
  <c r="H597"/>
  <c r="F597"/>
  <c r="E597"/>
  <c r="DC596"/>
  <c r="CR596"/>
  <c r="CG596"/>
  <c r="BV596"/>
  <c r="BI596"/>
  <c r="BA596"/>
  <c r="AY596"/>
  <c r="DE596"/>
  <c r="AP596"/>
  <c r="AN596"/>
  <c r="CT596"/>
  <c r="AE596"/>
  <c r="AC596"/>
  <c r="CI596" s="1"/>
  <c r="T596"/>
  <c r="R596"/>
  <c r="BX596"/>
  <c r="O596"/>
  <c r="N596"/>
  <c r="M596"/>
  <c r="I596"/>
  <c r="L596"/>
  <c r="K596"/>
  <c r="J596"/>
  <c r="H596"/>
  <c r="F596"/>
  <c r="E596"/>
  <c r="DC595"/>
  <c r="CR595"/>
  <c r="CG595"/>
  <c r="BV595"/>
  <c r="BI595"/>
  <c r="BA595"/>
  <c r="BA588" s="1"/>
  <c r="AY595"/>
  <c r="DE595"/>
  <c r="AP595"/>
  <c r="AN595"/>
  <c r="CT595" s="1"/>
  <c r="AE595"/>
  <c r="AC595"/>
  <c r="CI595"/>
  <c r="T595"/>
  <c r="R595"/>
  <c r="BX595"/>
  <c r="O595"/>
  <c r="N595"/>
  <c r="M595"/>
  <c r="L595"/>
  <c r="K595"/>
  <c r="J595"/>
  <c r="H595"/>
  <c r="F595"/>
  <c r="E595"/>
  <c r="DC594"/>
  <c r="CR594"/>
  <c r="CG594"/>
  <c r="BV594"/>
  <c r="BI594"/>
  <c r="BA594"/>
  <c r="AY594"/>
  <c r="DE594"/>
  <c r="AP594"/>
  <c r="AN594"/>
  <c r="CT594"/>
  <c r="AE594"/>
  <c r="AC594"/>
  <c r="CI594"/>
  <c r="T594"/>
  <c r="R594"/>
  <c r="BX594" s="1"/>
  <c r="O594"/>
  <c r="N594"/>
  <c r="M594"/>
  <c r="L594"/>
  <c r="K594"/>
  <c r="J594"/>
  <c r="H594"/>
  <c r="F594"/>
  <c r="E594"/>
  <c r="DC593"/>
  <c r="CR593"/>
  <c r="CG593"/>
  <c r="BV593"/>
  <c r="BI593"/>
  <c r="BA593"/>
  <c r="AY593"/>
  <c r="DE593"/>
  <c r="AP593"/>
  <c r="AN593"/>
  <c r="CT593" s="1"/>
  <c r="AE593"/>
  <c r="AC593"/>
  <c r="CI593"/>
  <c r="T593"/>
  <c r="R593"/>
  <c r="BX593"/>
  <c r="O593"/>
  <c r="N593"/>
  <c r="M593"/>
  <c r="L593"/>
  <c r="K593"/>
  <c r="J593"/>
  <c r="H593"/>
  <c r="F593"/>
  <c r="E593"/>
  <c r="DC592"/>
  <c r="CR592"/>
  <c r="CG592"/>
  <c r="BV592"/>
  <c r="BI592"/>
  <c r="BA592"/>
  <c r="AY592"/>
  <c r="DE592"/>
  <c r="AP592"/>
  <c r="AN592"/>
  <c r="CT592"/>
  <c r="AE592"/>
  <c r="AC592"/>
  <c r="CI592"/>
  <c r="T592"/>
  <c r="R592"/>
  <c r="BX592" s="1"/>
  <c r="O592"/>
  <c r="N592"/>
  <c r="M592"/>
  <c r="L592"/>
  <c r="K592"/>
  <c r="J592"/>
  <c r="H592"/>
  <c r="F592"/>
  <c r="E592"/>
  <c r="BK592" s="1"/>
  <c r="DC591"/>
  <c r="CR591"/>
  <c r="CG591"/>
  <c r="BV591"/>
  <c r="BI591"/>
  <c r="BA591"/>
  <c r="AY591"/>
  <c r="DE591"/>
  <c r="AP591"/>
  <c r="AN591"/>
  <c r="CT591" s="1"/>
  <c r="AE591"/>
  <c r="AC591"/>
  <c r="CI591"/>
  <c r="T591"/>
  <c r="R591"/>
  <c r="O591"/>
  <c r="N591"/>
  <c r="M591"/>
  <c r="L591"/>
  <c r="K591"/>
  <c r="J591"/>
  <c r="H591"/>
  <c r="F591"/>
  <c r="E591"/>
  <c r="DC590"/>
  <c r="CR590"/>
  <c r="CG590"/>
  <c r="BV590"/>
  <c r="BI590"/>
  <c r="BA590"/>
  <c r="AY590"/>
  <c r="DE590"/>
  <c r="AP590"/>
  <c r="AN590"/>
  <c r="CT590"/>
  <c r="AE590"/>
  <c r="AC590"/>
  <c r="T590"/>
  <c r="R590"/>
  <c r="BX590"/>
  <c r="O590"/>
  <c r="N590"/>
  <c r="M590"/>
  <c r="L590"/>
  <c r="K590"/>
  <c r="J590"/>
  <c r="H590"/>
  <c r="F590"/>
  <c r="E590"/>
  <c r="DC589"/>
  <c r="CR589"/>
  <c r="CG589"/>
  <c r="BV589"/>
  <c r="BI589"/>
  <c r="BA589"/>
  <c r="AY589"/>
  <c r="DE589"/>
  <c r="AP589"/>
  <c r="AN589"/>
  <c r="CT589"/>
  <c r="AE589"/>
  <c r="AC589"/>
  <c r="CI589"/>
  <c r="T589"/>
  <c r="T588" s="1"/>
  <c r="R589"/>
  <c r="BX589"/>
  <c r="O589"/>
  <c r="N589"/>
  <c r="M589"/>
  <c r="L589"/>
  <c r="K589"/>
  <c r="J589"/>
  <c r="H589"/>
  <c r="H588" s="1"/>
  <c r="F589"/>
  <c r="E589"/>
  <c r="DL588"/>
  <c r="DK588"/>
  <c r="DJ588"/>
  <c r="DI588"/>
  <c r="DH588"/>
  <c r="DG588"/>
  <c r="DE588"/>
  <c r="DC588"/>
  <c r="DB588"/>
  <c r="DA588"/>
  <c r="CZ588"/>
  <c r="CY588"/>
  <c r="CX588"/>
  <c r="CW588"/>
  <c r="CV588"/>
  <c r="CT588"/>
  <c r="CR588"/>
  <c r="CQ588"/>
  <c r="CP588"/>
  <c r="CO588"/>
  <c r="CN588"/>
  <c r="CM588"/>
  <c r="CL588"/>
  <c r="CK588"/>
  <c r="CI588"/>
  <c r="CG588"/>
  <c r="CF588"/>
  <c r="CE588"/>
  <c r="CD588"/>
  <c r="CC588"/>
  <c r="CB588"/>
  <c r="CA588"/>
  <c r="BZ588"/>
  <c r="BX588"/>
  <c r="BV588"/>
  <c r="BU588"/>
  <c r="BI588"/>
  <c r="BG588"/>
  <c r="BF588"/>
  <c r="BE588"/>
  <c r="BD588"/>
  <c r="BC588"/>
  <c r="BB588"/>
  <c r="AZ588"/>
  <c r="AX588"/>
  <c r="AW588"/>
  <c r="AV588"/>
  <c r="AU588"/>
  <c r="AT588"/>
  <c r="AS588"/>
  <c r="AR588"/>
  <c r="AQ588"/>
  <c r="AO588"/>
  <c r="AM588"/>
  <c r="AL588"/>
  <c r="AK588"/>
  <c r="AJ588"/>
  <c r="AI588"/>
  <c r="AH588"/>
  <c r="AG588"/>
  <c r="AF588"/>
  <c r="AD588"/>
  <c r="AB588"/>
  <c r="AA588"/>
  <c r="Z588"/>
  <c r="Y588"/>
  <c r="X588"/>
  <c r="W588"/>
  <c r="V588"/>
  <c r="U588"/>
  <c r="S588"/>
  <c r="Q588"/>
  <c r="P588"/>
  <c r="DL587"/>
  <c r="DK587"/>
  <c r="DJ587"/>
  <c r="DI587"/>
  <c r="DH587"/>
  <c r="DG587"/>
  <c r="DE587"/>
  <c r="DC587"/>
  <c r="DB587"/>
  <c r="DA587"/>
  <c r="CZ587"/>
  <c r="CY587"/>
  <c r="CX587"/>
  <c r="CW587"/>
  <c r="CV587"/>
  <c r="CT587"/>
  <c r="CR587"/>
  <c r="CQ587"/>
  <c r="CP587"/>
  <c r="CO587"/>
  <c r="CN587"/>
  <c r="CM587"/>
  <c r="CL587"/>
  <c r="CK587"/>
  <c r="CI587"/>
  <c r="CG587"/>
  <c r="CF587"/>
  <c r="CE587"/>
  <c r="CD587"/>
  <c r="CC587"/>
  <c r="CB587"/>
  <c r="CA587"/>
  <c r="BZ587"/>
  <c r="BX587"/>
  <c r="BV587"/>
  <c r="BU587"/>
  <c r="BI587"/>
  <c r="AW587"/>
  <c r="AL587"/>
  <c r="AA587"/>
  <c r="P587"/>
  <c r="A587"/>
  <c r="A588"/>
  <c r="A589" s="1"/>
  <c r="A590" s="1"/>
  <c r="A591" s="1"/>
  <c r="A592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DC586"/>
  <c r="CR586"/>
  <c r="CG586"/>
  <c r="BV586"/>
  <c r="BI586"/>
  <c r="BA586"/>
  <c r="AY586"/>
  <c r="DE586"/>
  <c r="AP586"/>
  <c r="AN586"/>
  <c r="CT586" s="1"/>
  <c r="AE586"/>
  <c r="AC586"/>
  <c r="CI586" s="1"/>
  <c r="T586"/>
  <c r="R586"/>
  <c r="BX586"/>
  <c r="O586"/>
  <c r="N586"/>
  <c r="M586"/>
  <c r="L586"/>
  <c r="G586" s="1"/>
  <c r="K586"/>
  <c r="J586"/>
  <c r="H586"/>
  <c r="F586"/>
  <c r="E586"/>
  <c r="DC585"/>
  <c r="CR585"/>
  <c r="CG585"/>
  <c r="BV585"/>
  <c r="BI585"/>
  <c r="BA585"/>
  <c r="AY585"/>
  <c r="DE585" s="1"/>
  <c r="AP585"/>
  <c r="AN585"/>
  <c r="CT585" s="1"/>
  <c r="AE585"/>
  <c r="AC585"/>
  <c r="CI585"/>
  <c r="T585"/>
  <c r="R585"/>
  <c r="BX585"/>
  <c r="O585"/>
  <c r="N585"/>
  <c r="M585"/>
  <c r="L585"/>
  <c r="K585"/>
  <c r="J585"/>
  <c r="H585"/>
  <c r="F585"/>
  <c r="E585"/>
  <c r="DC584"/>
  <c r="CR584"/>
  <c r="CG584"/>
  <c r="BV584"/>
  <c r="BI584"/>
  <c r="BA584"/>
  <c r="AY584"/>
  <c r="DE584"/>
  <c r="AP584"/>
  <c r="AN584"/>
  <c r="CT584"/>
  <c r="AE584"/>
  <c r="AC584"/>
  <c r="CI584" s="1"/>
  <c r="T584"/>
  <c r="R584"/>
  <c r="BX584" s="1"/>
  <c r="O584"/>
  <c r="N584"/>
  <c r="M584"/>
  <c r="L584"/>
  <c r="K584"/>
  <c r="J584"/>
  <c r="H584"/>
  <c r="F584"/>
  <c r="E584"/>
  <c r="DC583"/>
  <c r="CR583"/>
  <c r="CG583"/>
  <c r="BV583"/>
  <c r="BI583"/>
  <c r="BA583"/>
  <c r="AY583"/>
  <c r="DE583" s="1"/>
  <c r="AP583"/>
  <c r="AN583"/>
  <c r="CT583" s="1"/>
  <c r="AE583"/>
  <c r="AC583"/>
  <c r="CI583"/>
  <c r="T583"/>
  <c r="R583"/>
  <c r="BX583"/>
  <c r="O583"/>
  <c r="N583"/>
  <c r="M583"/>
  <c r="L583"/>
  <c r="K583"/>
  <c r="J583"/>
  <c r="H583"/>
  <c r="F583"/>
  <c r="E583"/>
  <c r="BK583"/>
  <c r="DC582"/>
  <c r="CR582"/>
  <c r="CG582"/>
  <c r="BV582"/>
  <c r="BI582"/>
  <c r="BA582"/>
  <c r="AY582"/>
  <c r="DE582"/>
  <c r="AP582"/>
  <c r="AN582"/>
  <c r="CT582"/>
  <c r="AE582"/>
  <c r="AC582"/>
  <c r="CI582"/>
  <c r="T582"/>
  <c r="R582"/>
  <c r="BX582" s="1"/>
  <c r="O582"/>
  <c r="N582"/>
  <c r="M582"/>
  <c r="L582"/>
  <c r="K582"/>
  <c r="J582"/>
  <c r="G582" s="1"/>
  <c r="BM582" s="1"/>
  <c r="H582"/>
  <c r="F582"/>
  <c r="E582"/>
  <c r="DC581"/>
  <c r="CR581"/>
  <c r="CG581"/>
  <c r="BV581"/>
  <c r="BI581"/>
  <c r="BA581"/>
  <c r="AY581"/>
  <c r="DE581" s="1"/>
  <c r="AP581"/>
  <c r="AN581"/>
  <c r="CT581"/>
  <c r="AE581"/>
  <c r="AC581"/>
  <c r="CI581"/>
  <c r="T581"/>
  <c r="R581"/>
  <c r="BX581" s="1"/>
  <c r="O581"/>
  <c r="N581"/>
  <c r="M581"/>
  <c r="L581"/>
  <c r="K581"/>
  <c r="J581"/>
  <c r="H581"/>
  <c r="F581"/>
  <c r="E581"/>
  <c r="DC580"/>
  <c r="CR580"/>
  <c r="CG580"/>
  <c r="BV580"/>
  <c r="BI580"/>
  <c r="BA580"/>
  <c r="AY580"/>
  <c r="DE580"/>
  <c r="AP580"/>
  <c r="AN580"/>
  <c r="CT580" s="1"/>
  <c r="AE580"/>
  <c r="AC580"/>
  <c r="CI580" s="1"/>
  <c r="T580"/>
  <c r="R580"/>
  <c r="BX580"/>
  <c r="O580"/>
  <c r="N580"/>
  <c r="M580"/>
  <c r="L580"/>
  <c r="K580"/>
  <c r="J580"/>
  <c r="H580"/>
  <c r="F580"/>
  <c r="E580"/>
  <c r="DC579"/>
  <c r="CR579"/>
  <c r="CG579"/>
  <c r="BV579"/>
  <c r="BI579"/>
  <c r="BA579"/>
  <c r="AY579"/>
  <c r="DE579" s="1"/>
  <c r="AP579"/>
  <c r="AN579"/>
  <c r="CT579"/>
  <c r="AE579"/>
  <c r="AC579"/>
  <c r="CI579"/>
  <c r="T579"/>
  <c r="R579"/>
  <c r="BX579" s="1"/>
  <c r="O579"/>
  <c r="N579"/>
  <c r="M579"/>
  <c r="L579"/>
  <c r="K579"/>
  <c r="G579" s="1"/>
  <c r="J579"/>
  <c r="H579"/>
  <c r="F579"/>
  <c r="E579"/>
  <c r="DC578"/>
  <c r="CR578"/>
  <c r="CG578"/>
  <c r="BV578"/>
  <c r="BI578"/>
  <c r="BA578"/>
  <c r="AY578"/>
  <c r="DE578" s="1"/>
  <c r="AP578"/>
  <c r="AN578"/>
  <c r="CT578"/>
  <c r="AE578"/>
  <c r="AC578"/>
  <c r="CI578"/>
  <c r="T578"/>
  <c r="R578"/>
  <c r="BX578" s="1"/>
  <c r="O578"/>
  <c r="N578"/>
  <c r="I578" s="1"/>
  <c r="M578"/>
  <c r="L578"/>
  <c r="K578"/>
  <c r="J578"/>
  <c r="H578"/>
  <c r="F578"/>
  <c r="E578"/>
  <c r="DC577"/>
  <c r="CR577"/>
  <c r="CG577"/>
  <c r="BV577"/>
  <c r="BI577"/>
  <c r="BA577"/>
  <c r="AY577"/>
  <c r="DE577" s="1"/>
  <c r="AP577"/>
  <c r="AN577"/>
  <c r="CT577"/>
  <c r="AE577"/>
  <c r="AC577"/>
  <c r="CI577"/>
  <c r="T577"/>
  <c r="R577"/>
  <c r="BX577" s="1"/>
  <c r="O577"/>
  <c r="N577"/>
  <c r="M577"/>
  <c r="L577"/>
  <c r="K577"/>
  <c r="J577"/>
  <c r="H577"/>
  <c r="F577"/>
  <c r="E577"/>
  <c r="DC576"/>
  <c r="CR576"/>
  <c r="CG576"/>
  <c r="BV576"/>
  <c r="BI576"/>
  <c r="BA576"/>
  <c r="AY576"/>
  <c r="DE576"/>
  <c r="AP576"/>
  <c r="AN576"/>
  <c r="CT576" s="1"/>
  <c r="AE576"/>
  <c r="AC576"/>
  <c r="CI576" s="1"/>
  <c r="T576"/>
  <c r="R576"/>
  <c r="BX576"/>
  <c r="O576"/>
  <c r="N576"/>
  <c r="M576"/>
  <c r="L576"/>
  <c r="K576"/>
  <c r="J576"/>
  <c r="H576"/>
  <c r="F576"/>
  <c r="E576"/>
  <c r="DC575"/>
  <c r="CR575"/>
  <c r="CG575"/>
  <c r="BV575"/>
  <c r="BI575"/>
  <c r="BA575"/>
  <c r="AY575"/>
  <c r="DE575" s="1"/>
  <c r="AP575"/>
  <c r="AN575"/>
  <c r="CT575"/>
  <c r="AE575"/>
  <c r="AC575"/>
  <c r="CI575"/>
  <c r="T575"/>
  <c r="R575"/>
  <c r="BX575" s="1"/>
  <c r="O575"/>
  <c r="N575"/>
  <c r="M575"/>
  <c r="L575"/>
  <c r="K575"/>
  <c r="G575"/>
  <c r="BM575" s="1"/>
  <c r="J575"/>
  <c r="H575"/>
  <c r="F575"/>
  <c r="E575"/>
  <c r="DC574"/>
  <c r="CR574"/>
  <c r="CG574"/>
  <c r="BV574"/>
  <c r="BI574"/>
  <c r="BA574"/>
  <c r="AY574"/>
  <c r="DE574" s="1"/>
  <c r="AP574"/>
  <c r="AN574"/>
  <c r="AE574"/>
  <c r="AC574"/>
  <c r="T574"/>
  <c r="R574"/>
  <c r="O574"/>
  <c r="BT559"/>
  <c r="N574"/>
  <c r="M574"/>
  <c r="L574"/>
  <c r="K574"/>
  <c r="G574" s="1"/>
  <c r="J574"/>
  <c r="H574"/>
  <c r="BM559"/>
  <c r="F574"/>
  <c r="E574"/>
  <c r="BK574"/>
  <c r="DC573"/>
  <c r="CR573"/>
  <c r="CG573"/>
  <c r="BV573"/>
  <c r="BI573"/>
  <c r="BA573"/>
  <c r="AY573"/>
  <c r="DE573"/>
  <c r="AP573"/>
  <c r="AN573"/>
  <c r="AE573"/>
  <c r="AC573"/>
  <c r="CI573" s="1"/>
  <c r="T573"/>
  <c r="R573"/>
  <c r="O573"/>
  <c r="N573"/>
  <c r="M573"/>
  <c r="L573"/>
  <c r="G573"/>
  <c r="K573"/>
  <c r="J573"/>
  <c r="H573"/>
  <c r="F573"/>
  <c r="E573"/>
  <c r="BK573" s="1"/>
  <c r="DC572"/>
  <c r="CR572"/>
  <c r="CG572"/>
  <c r="BV572"/>
  <c r="BI572"/>
  <c r="BA572"/>
  <c r="DF559" s="1"/>
  <c r="AY572"/>
  <c r="DE572"/>
  <c r="AP572"/>
  <c r="CU559" s="1"/>
  <c r="AN572"/>
  <c r="CT572" s="1"/>
  <c r="AE572"/>
  <c r="CJ559"/>
  <c r="AC572"/>
  <c r="CI572" s="1"/>
  <c r="T572"/>
  <c r="BY559" s="1"/>
  <c r="R572"/>
  <c r="BX572" s="1"/>
  <c r="O572"/>
  <c r="N572"/>
  <c r="M572"/>
  <c r="L572"/>
  <c r="K572"/>
  <c r="J572"/>
  <c r="H572"/>
  <c r="F572"/>
  <c r="E572"/>
  <c r="DC571"/>
  <c r="CR571"/>
  <c r="CG571"/>
  <c r="BV571"/>
  <c r="BI571"/>
  <c r="BA571"/>
  <c r="AY571"/>
  <c r="DE571" s="1"/>
  <c r="AP571"/>
  <c r="AN571"/>
  <c r="CT571" s="1"/>
  <c r="AE571"/>
  <c r="AC571"/>
  <c r="CI571" s="1"/>
  <c r="T571"/>
  <c r="R571"/>
  <c r="BX571"/>
  <c r="O571"/>
  <c r="N571"/>
  <c r="M571"/>
  <c r="L571"/>
  <c r="K571"/>
  <c r="J571"/>
  <c r="H571"/>
  <c r="F571"/>
  <c r="BK571" s="1"/>
  <c r="E571"/>
  <c r="DC570"/>
  <c r="CR570"/>
  <c r="CG570"/>
  <c r="BV570"/>
  <c r="BI570"/>
  <c r="BA570"/>
  <c r="AY570"/>
  <c r="AP570"/>
  <c r="AN570"/>
  <c r="AE570"/>
  <c r="CJ558" s="1"/>
  <c r="AC570"/>
  <c r="T570"/>
  <c r="R570"/>
  <c r="BX570"/>
  <c r="O570"/>
  <c r="N570"/>
  <c r="M570"/>
  <c r="L570"/>
  <c r="K570"/>
  <c r="J570"/>
  <c r="H570"/>
  <c r="F570"/>
  <c r="E570"/>
  <c r="DC569"/>
  <c r="CR569"/>
  <c r="CG569"/>
  <c r="BV569"/>
  <c r="BI569"/>
  <c r="BA569"/>
  <c r="AY569"/>
  <c r="DE569" s="1"/>
  <c r="AP569"/>
  <c r="AN569"/>
  <c r="CT569"/>
  <c r="AE569"/>
  <c r="AC569"/>
  <c r="T569"/>
  <c r="R569"/>
  <c r="BX569" s="1"/>
  <c r="O569"/>
  <c r="N569"/>
  <c r="M569"/>
  <c r="L569"/>
  <c r="K569"/>
  <c r="J569"/>
  <c r="H569"/>
  <c r="F569"/>
  <c r="E569"/>
  <c r="DC568"/>
  <c r="CR568"/>
  <c r="CG568"/>
  <c r="BV568"/>
  <c r="BI568"/>
  <c r="BA568"/>
  <c r="AY568"/>
  <c r="DE568" s="1"/>
  <c r="AP568"/>
  <c r="AN568"/>
  <c r="CT568" s="1"/>
  <c r="AE568"/>
  <c r="AC568"/>
  <c r="CI568"/>
  <c r="T568"/>
  <c r="R568"/>
  <c r="BX568"/>
  <c r="O568"/>
  <c r="N568"/>
  <c r="M568"/>
  <c r="L568"/>
  <c r="K568"/>
  <c r="J568"/>
  <c r="H568"/>
  <c r="F568"/>
  <c r="E568"/>
  <c r="DC567"/>
  <c r="CR567"/>
  <c r="CG567"/>
  <c r="BV567"/>
  <c r="BI567"/>
  <c r="BA567"/>
  <c r="AY567"/>
  <c r="DE567"/>
  <c r="AP567"/>
  <c r="AN567"/>
  <c r="CT567"/>
  <c r="AE567"/>
  <c r="AC567"/>
  <c r="CI567" s="1"/>
  <c r="T567"/>
  <c r="R567"/>
  <c r="BX567" s="1"/>
  <c r="O567"/>
  <c r="N567"/>
  <c r="M567"/>
  <c r="L567"/>
  <c r="K567"/>
  <c r="J567"/>
  <c r="H567"/>
  <c r="F567"/>
  <c r="E567"/>
  <c r="DC566"/>
  <c r="CR566"/>
  <c r="CG566"/>
  <c r="BV566"/>
  <c r="BI566"/>
  <c r="BA566"/>
  <c r="AY566"/>
  <c r="DE566" s="1"/>
  <c r="AP566"/>
  <c r="AN566"/>
  <c r="CT566" s="1"/>
  <c r="AE566"/>
  <c r="AC566"/>
  <c r="CI566"/>
  <c r="T566"/>
  <c r="R566"/>
  <c r="BX566"/>
  <c r="O566"/>
  <c r="N566"/>
  <c r="M566"/>
  <c r="L566"/>
  <c r="K566"/>
  <c r="J566"/>
  <c r="H566"/>
  <c r="F566"/>
  <c r="E566"/>
  <c r="DC565"/>
  <c r="CR565"/>
  <c r="CG565"/>
  <c r="BV565"/>
  <c r="BI565"/>
  <c r="BA565"/>
  <c r="AY565"/>
  <c r="DE565"/>
  <c r="AP565"/>
  <c r="AN565"/>
  <c r="CT565"/>
  <c r="AE565"/>
  <c r="AC565"/>
  <c r="CI565" s="1"/>
  <c r="T565"/>
  <c r="R565"/>
  <c r="BX565" s="1"/>
  <c r="O565"/>
  <c r="N565"/>
  <c r="M565"/>
  <c r="L565"/>
  <c r="K565"/>
  <c r="J565"/>
  <c r="H565"/>
  <c r="F565"/>
  <c r="E565"/>
  <c r="DC564"/>
  <c r="CR564"/>
  <c r="CG564"/>
  <c r="BV564"/>
  <c r="BI564"/>
  <c r="BA564"/>
  <c r="AY564"/>
  <c r="DE564" s="1"/>
  <c r="AP564"/>
  <c r="AN564"/>
  <c r="CT564" s="1"/>
  <c r="AE564"/>
  <c r="AC564"/>
  <c r="CI564"/>
  <c r="T564"/>
  <c r="R564"/>
  <c r="BX564"/>
  <c r="O564"/>
  <c r="N564"/>
  <c r="M564"/>
  <c r="L564"/>
  <c r="K564"/>
  <c r="J564"/>
  <c r="H564"/>
  <c r="F564"/>
  <c r="E564"/>
  <c r="DC563"/>
  <c r="CR563"/>
  <c r="CG563"/>
  <c r="BV563"/>
  <c r="BI563"/>
  <c r="BA563"/>
  <c r="AY563"/>
  <c r="DE563"/>
  <c r="AP563"/>
  <c r="AN563"/>
  <c r="CT563"/>
  <c r="AE563"/>
  <c r="AC563"/>
  <c r="CI563" s="1"/>
  <c r="T563"/>
  <c r="R563"/>
  <c r="BX563" s="1"/>
  <c r="O563"/>
  <c r="N563"/>
  <c r="M563"/>
  <c r="L563"/>
  <c r="K563"/>
  <c r="J563"/>
  <c r="H563"/>
  <c r="F563"/>
  <c r="E563"/>
  <c r="DC562"/>
  <c r="CR562"/>
  <c r="CG562"/>
  <c r="BV562"/>
  <c r="BI562"/>
  <c r="BA562"/>
  <c r="AY562"/>
  <c r="DE562" s="1"/>
  <c r="AP562"/>
  <c r="AN562"/>
  <c r="AE562"/>
  <c r="AC562"/>
  <c r="CI562"/>
  <c r="T562"/>
  <c r="R562"/>
  <c r="O562"/>
  <c r="N562"/>
  <c r="M562"/>
  <c r="L562"/>
  <c r="K562"/>
  <c r="J562"/>
  <c r="H562"/>
  <c r="F562"/>
  <c r="E562"/>
  <c r="DC561"/>
  <c r="CR561"/>
  <c r="CG561"/>
  <c r="BV561"/>
  <c r="BI561"/>
  <c r="BA561"/>
  <c r="AY561"/>
  <c r="DE561" s="1"/>
  <c r="AP561"/>
  <c r="AN561"/>
  <c r="CT561" s="1"/>
  <c r="AE561"/>
  <c r="AC561"/>
  <c r="CI561"/>
  <c r="T561"/>
  <c r="R561"/>
  <c r="BX561"/>
  <c r="O561"/>
  <c r="N561"/>
  <c r="M561"/>
  <c r="L561"/>
  <c r="K561"/>
  <c r="J561"/>
  <c r="H561"/>
  <c r="F561"/>
  <c r="E561"/>
  <c r="DC560"/>
  <c r="CR560"/>
  <c r="CG560"/>
  <c r="BV560"/>
  <c r="BI560"/>
  <c r="BA560"/>
  <c r="AY560"/>
  <c r="AP560"/>
  <c r="AP559" s="1"/>
  <c r="AN560"/>
  <c r="CT560" s="1"/>
  <c r="AE560"/>
  <c r="AC560"/>
  <c r="CI560"/>
  <c r="T560"/>
  <c r="T559" s="1"/>
  <c r="R560"/>
  <c r="O560"/>
  <c r="N560"/>
  <c r="I560" s="1"/>
  <c r="M560"/>
  <c r="L560"/>
  <c r="G560"/>
  <c r="BM560" s="1"/>
  <c r="K560"/>
  <c r="J560"/>
  <c r="H560"/>
  <c r="H559" s="1"/>
  <c r="F560"/>
  <c r="E560"/>
  <c r="BK560" s="1"/>
  <c r="DL559"/>
  <c r="DK559"/>
  <c r="DJ559"/>
  <c r="DI559"/>
  <c r="DH559"/>
  <c r="DG559"/>
  <c r="DE559"/>
  <c r="DC559"/>
  <c r="DB559"/>
  <c r="DA559"/>
  <c r="CZ559"/>
  <c r="CY559"/>
  <c r="CX559"/>
  <c r="CW559"/>
  <c r="CV559"/>
  <c r="CT559"/>
  <c r="CR559"/>
  <c r="CQ559"/>
  <c r="CP559"/>
  <c r="CO559"/>
  <c r="CN559"/>
  <c r="CM559"/>
  <c r="CL559"/>
  <c r="CK559"/>
  <c r="CI559"/>
  <c r="CG559"/>
  <c r="CF559"/>
  <c r="CE559"/>
  <c r="CD559"/>
  <c r="CC559"/>
  <c r="CB559"/>
  <c r="CA559"/>
  <c r="BZ559"/>
  <c r="BX559"/>
  <c r="BV559"/>
  <c r="BU559"/>
  <c r="BI559"/>
  <c r="BG559"/>
  <c r="BF559"/>
  <c r="BE559"/>
  <c r="BD559"/>
  <c r="BC559"/>
  <c r="BB559"/>
  <c r="AZ559"/>
  <c r="AX559"/>
  <c r="AW559"/>
  <c r="AV559"/>
  <c r="AU559"/>
  <c r="AT559"/>
  <c r="AS559"/>
  <c r="AR559"/>
  <c r="AQ559"/>
  <c r="AO559"/>
  <c r="AM559"/>
  <c r="AL559"/>
  <c r="AK559"/>
  <c r="AJ559"/>
  <c r="AI559"/>
  <c r="AH559"/>
  <c r="AG559"/>
  <c r="AF559"/>
  <c r="AD559"/>
  <c r="AB559"/>
  <c r="AA559"/>
  <c r="Z559"/>
  <c r="Y559"/>
  <c r="X559"/>
  <c r="W559"/>
  <c r="V559"/>
  <c r="U559"/>
  <c r="S559"/>
  <c r="Q559"/>
  <c r="P559"/>
  <c r="DL558"/>
  <c r="DK558"/>
  <c r="DJ558"/>
  <c r="DI558"/>
  <c r="DH558"/>
  <c r="DG558"/>
  <c r="DE558"/>
  <c r="DC558"/>
  <c r="DB558"/>
  <c r="DA558"/>
  <c r="CZ558"/>
  <c r="CY558"/>
  <c r="CX558"/>
  <c r="CW558"/>
  <c r="CV558"/>
  <c r="CT558"/>
  <c r="CR558"/>
  <c r="CQ558"/>
  <c r="CP558"/>
  <c r="CO558"/>
  <c r="CN558"/>
  <c r="CM558"/>
  <c r="CL558"/>
  <c r="CK558"/>
  <c r="CI558"/>
  <c r="CG558"/>
  <c r="CF558"/>
  <c r="CE558"/>
  <c r="CD558"/>
  <c r="CC558"/>
  <c r="CB558"/>
  <c r="CA558"/>
  <c r="BZ558"/>
  <c r="BX558"/>
  <c r="BV558"/>
  <c r="BU558"/>
  <c r="BI558"/>
  <c r="AW558"/>
  <c r="AL558"/>
  <c r="AA558"/>
  <c r="P558"/>
  <c r="A558"/>
  <c r="A559"/>
  <c r="A560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DC557"/>
  <c r="CR557"/>
  <c r="CG557"/>
  <c r="BV557"/>
  <c r="BI557"/>
  <c r="BA557"/>
  <c r="AY557"/>
  <c r="DE557" s="1"/>
  <c r="AP557"/>
  <c r="AN557"/>
  <c r="CT557" s="1"/>
  <c r="AE557"/>
  <c r="AC557"/>
  <c r="CI557"/>
  <c r="T557"/>
  <c r="R557"/>
  <c r="BX557"/>
  <c r="O557"/>
  <c r="N557"/>
  <c r="M557"/>
  <c r="L557"/>
  <c r="K557"/>
  <c r="J557"/>
  <c r="H557"/>
  <c r="F557"/>
  <c r="E557"/>
  <c r="DC556"/>
  <c r="CR556"/>
  <c r="CG556"/>
  <c r="BV556"/>
  <c r="BI556"/>
  <c r="BA556"/>
  <c r="AY556"/>
  <c r="DE556"/>
  <c r="AP556"/>
  <c r="AN556"/>
  <c r="CT556"/>
  <c r="AE556"/>
  <c r="AC556"/>
  <c r="CI556" s="1"/>
  <c r="T556"/>
  <c r="R556"/>
  <c r="BX556" s="1"/>
  <c r="O556"/>
  <c r="N556"/>
  <c r="M556"/>
  <c r="I556" s="1"/>
  <c r="L556"/>
  <c r="K556"/>
  <c r="J556"/>
  <c r="H556"/>
  <c r="F556"/>
  <c r="E556"/>
  <c r="DC555"/>
  <c r="CR555"/>
  <c r="CG555"/>
  <c r="BV555"/>
  <c r="BI555"/>
  <c r="BA555"/>
  <c r="AY555"/>
  <c r="DE555"/>
  <c r="AP555"/>
  <c r="AN555"/>
  <c r="CT555" s="1"/>
  <c r="AE555"/>
  <c r="AC555"/>
  <c r="CI555" s="1"/>
  <c r="T555"/>
  <c r="R555"/>
  <c r="BX555"/>
  <c r="O555"/>
  <c r="N555"/>
  <c r="M555"/>
  <c r="L555"/>
  <c r="K555"/>
  <c r="J555"/>
  <c r="H555"/>
  <c r="F555"/>
  <c r="E555"/>
  <c r="DC554"/>
  <c r="CR554"/>
  <c r="CG554"/>
  <c r="BV554"/>
  <c r="BI554"/>
  <c r="BA554"/>
  <c r="AY554"/>
  <c r="DE554" s="1"/>
  <c r="AP554"/>
  <c r="AN554"/>
  <c r="CT554"/>
  <c r="AE554"/>
  <c r="AC554"/>
  <c r="CI554"/>
  <c r="T554"/>
  <c r="R554"/>
  <c r="BX554" s="1"/>
  <c r="O554"/>
  <c r="I554"/>
  <c r="N554"/>
  <c r="M554"/>
  <c r="L554"/>
  <c r="K554"/>
  <c r="J554"/>
  <c r="H554"/>
  <c r="F554"/>
  <c r="E554"/>
  <c r="BK554"/>
  <c r="DC553"/>
  <c r="CR553"/>
  <c r="CG553"/>
  <c r="BV553"/>
  <c r="BI553"/>
  <c r="BA553"/>
  <c r="AY553"/>
  <c r="DE553"/>
  <c r="AP553"/>
  <c r="AN553"/>
  <c r="CT553" s="1"/>
  <c r="AE553"/>
  <c r="AC553"/>
  <c r="T553"/>
  <c r="R553"/>
  <c r="BX553"/>
  <c r="O553"/>
  <c r="N553"/>
  <c r="M553"/>
  <c r="L553"/>
  <c r="K553"/>
  <c r="J553"/>
  <c r="H553"/>
  <c r="F553"/>
  <c r="E553"/>
  <c r="DC552"/>
  <c r="CR552"/>
  <c r="CG552"/>
  <c r="BV552"/>
  <c r="BI552"/>
  <c r="BA552"/>
  <c r="AY552"/>
  <c r="DE552" s="1"/>
  <c r="AP552"/>
  <c r="AN552"/>
  <c r="CT552"/>
  <c r="AE552"/>
  <c r="AC552"/>
  <c r="CI552" s="1"/>
  <c r="T552"/>
  <c r="R552"/>
  <c r="BX552" s="1"/>
  <c r="O552"/>
  <c r="N552"/>
  <c r="M552"/>
  <c r="I552" s="1"/>
  <c r="L552"/>
  <c r="K552"/>
  <c r="G552" s="1"/>
  <c r="J552"/>
  <c r="H552"/>
  <c r="F552"/>
  <c r="E552"/>
  <c r="DC551"/>
  <c r="CR551"/>
  <c r="CG551"/>
  <c r="BV551"/>
  <c r="BI551"/>
  <c r="BA551"/>
  <c r="AY551"/>
  <c r="DE551" s="1"/>
  <c r="AP551"/>
  <c r="AN551"/>
  <c r="CT551"/>
  <c r="AE551"/>
  <c r="AC551"/>
  <c r="CI551" s="1"/>
  <c r="T551"/>
  <c r="R551"/>
  <c r="BX551" s="1"/>
  <c r="O551"/>
  <c r="N551"/>
  <c r="M551"/>
  <c r="L551"/>
  <c r="K551"/>
  <c r="J551"/>
  <c r="H551"/>
  <c r="F551"/>
  <c r="E551"/>
  <c r="DC550"/>
  <c r="CR550"/>
  <c r="CG550"/>
  <c r="BV550"/>
  <c r="BI550"/>
  <c r="BA550"/>
  <c r="AY550"/>
  <c r="DE550" s="1"/>
  <c r="AP550"/>
  <c r="AN550"/>
  <c r="CT550" s="1"/>
  <c r="AE550"/>
  <c r="AC550"/>
  <c r="CI550" s="1"/>
  <c r="T550"/>
  <c r="R550"/>
  <c r="BX550"/>
  <c r="O550"/>
  <c r="N550"/>
  <c r="M550"/>
  <c r="I550" s="1"/>
  <c r="L550"/>
  <c r="K550"/>
  <c r="J550"/>
  <c r="G550" s="1"/>
  <c r="BM550" s="1"/>
  <c r="H550"/>
  <c r="F550"/>
  <c r="E550"/>
  <c r="BK550"/>
  <c r="DC549"/>
  <c r="CR549"/>
  <c r="CG549"/>
  <c r="BV549"/>
  <c r="BI549"/>
  <c r="BA549"/>
  <c r="AY549"/>
  <c r="DE549"/>
  <c r="AP549"/>
  <c r="AN549"/>
  <c r="CT549"/>
  <c r="AE549"/>
  <c r="AC549"/>
  <c r="CI549" s="1"/>
  <c r="T549"/>
  <c r="R549"/>
  <c r="BX549" s="1"/>
  <c r="O549"/>
  <c r="N549"/>
  <c r="M549"/>
  <c r="L549"/>
  <c r="K549"/>
  <c r="J549"/>
  <c r="H549"/>
  <c r="F549"/>
  <c r="E549"/>
  <c r="DC548"/>
  <c r="CR548"/>
  <c r="CG548"/>
  <c r="BV548"/>
  <c r="BI548"/>
  <c r="BA548"/>
  <c r="AY548"/>
  <c r="DE548" s="1"/>
  <c r="AP548"/>
  <c r="AN548"/>
  <c r="CT548" s="1"/>
  <c r="AE548"/>
  <c r="AC548"/>
  <c r="CI548"/>
  <c r="T548"/>
  <c r="R548"/>
  <c r="BX548"/>
  <c r="O548"/>
  <c r="I548" s="1"/>
  <c r="N548"/>
  <c r="M548"/>
  <c r="L548"/>
  <c r="K548"/>
  <c r="J548"/>
  <c r="H548"/>
  <c r="F548"/>
  <c r="E548"/>
  <c r="BK548"/>
  <c r="DC547"/>
  <c r="CR547"/>
  <c r="CG547"/>
  <c r="BV547"/>
  <c r="BI547"/>
  <c r="BA547"/>
  <c r="AY547"/>
  <c r="DE547" s="1"/>
  <c r="AP547"/>
  <c r="AN547"/>
  <c r="CT547"/>
  <c r="AE547"/>
  <c r="AC547"/>
  <c r="CI547" s="1"/>
  <c r="T547"/>
  <c r="R547"/>
  <c r="BX547" s="1"/>
  <c r="O547"/>
  <c r="N547"/>
  <c r="M547"/>
  <c r="L547"/>
  <c r="K547"/>
  <c r="J547"/>
  <c r="H547"/>
  <c r="F547"/>
  <c r="E547"/>
  <c r="DC546"/>
  <c r="CR546"/>
  <c r="CG546"/>
  <c r="BV546"/>
  <c r="BI546"/>
  <c r="BA546"/>
  <c r="AY546"/>
  <c r="DE546" s="1"/>
  <c r="AP546"/>
  <c r="AN546"/>
  <c r="CT546" s="1"/>
  <c r="AE546"/>
  <c r="AC546"/>
  <c r="CI546" s="1"/>
  <c r="T546"/>
  <c r="R546"/>
  <c r="BX546"/>
  <c r="O546"/>
  <c r="N546"/>
  <c r="M546"/>
  <c r="L546"/>
  <c r="K546"/>
  <c r="J546"/>
  <c r="G546" s="1"/>
  <c r="BM546" s="1"/>
  <c r="H546"/>
  <c r="F546"/>
  <c r="E546"/>
  <c r="DC545"/>
  <c r="CR545"/>
  <c r="CG545"/>
  <c r="BV545"/>
  <c r="BI545"/>
  <c r="BA545"/>
  <c r="AY545"/>
  <c r="DE545"/>
  <c r="AP545"/>
  <c r="AN545"/>
  <c r="AE545"/>
  <c r="CJ530"/>
  <c r="AC545"/>
  <c r="T545"/>
  <c r="R545"/>
  <c r="BX545" s="1"/>
  <c r="O545"/>
  <c r="N545"/>
  <c r="M545"/>
  <c r="L545"/>
  <c r="BQ530"/>
  <c r="K545"/>
  <c r="J545"/>
  <c r="G545" s="1"/>
  <c r="BM545"/>
  <c r="H545"/>
  <c r="F545"/>
  <c r="E545"/>
  <c r="BK545" s="1"/>
  <c r="DC544"/>
  <c r="CR544"/>
  <c r="CG544"/>
  <c r="BV544"/>
  <c r="BI544"/>
  <c r="BA544"/>
  <c r="AY544"/>
  <c r="DE544"/>
  <c r="AP544"/>
  <c r="CU530" s="1"/>
  <c r="AN544"/>
  <c r="AE544"/>
  <c r="AC544"/>
  <c r="CI544"/>
  <c r="T544"/>
  <c r="R544"/>
  <c r="BX544"/>
  <c r="O544"/>
  <c r="N544"/>
  <c r="M544"/>
  <c r="L544"/>
  <c r="K544"/>
  <c r="J544"/>
  <c r="H544"/>
  <c r="F544"/>
  <c r="E544"/>
  <c r="BK544" s="1"/>
  <c r="DC543"/>
  <c r="CR543"/>
  <c r="CG543"/>
  <c r="BV543"/>
  <c r="BI543"/>
  <c r="BA543"/>
  <c r="AY543"/>
  <c r="AP543"/>
  <c r="AN543"/>
  <c r="CT543" s="1"/>
  <c r="AE543"/>
  <c r="AC543"/>
  <c r="CI543"/>
  <c r="T543"/>
  <c r="BY530" s="1"/>
  <c r="R543"/>
  <c r="BX543" s="1"/>
  <c r="O543"/>
  <c r="N543"/>
  <c r="BS530" s="1"/>
  <c r="M543"/>
  <c r="L543"/>
  <c r="K543"/>
  <c r="BP530" s="1"/>
  <c r="J543"/>
  <c r="H543"/>
  <c r="F543"/>
  <c r="E543"/>
  <c r="DC542"/>
  <c r="CR542"/>
  <c r="CG542"/>
  <c r="BV542"/>
  <c r="BI542"/>
  <c r="BA542"/>
  <c r="AY542"/>
  <c r="DE542"/>
  <c r="AP542"/>
  <c r="AN542"/>
  <c r="CT542"/>
  <c r="AE542"/>
  <c r="AC542"/>
  <c r="T542"/>
  <c r="R542"/>
  <c r="BX542"/>
  <c r="O542"/>
  <c r="N542"/>
  <c r="M542"/>
  <c r="L542"/>
  <c r="K542"/>
  <c r="J542"/>
  <c r="H542"/>
  <c r="F542"/>
  <c r="E542"/>
  <c r="BK542"/>
  <c r="DC541"/>
  <c r="CR541"/>
  <c r="CG541"/>
  <c r="BV541"/>
  <c r="BI541"/>
  <c r="BA541"/>
  <c r="AY541"/>
  <c r="DE541"/>
  <c r="AP541"/>
  <c r="AN541"/>
  <c r="AE541"/>
  <c r="AC541"/>
  <c r="CI541"/>
  <c r="T541"/>
  <c r="BY529" s="1"/>
  <c r="R541"/>
  <c r="BX541" s="1"/>
  <c r="O541"/>
  <c r="N541"/>
  <c r="M541"/>
  <c r="L541"/>
  <c r="K541"/>
  <c r="J541"/>
  <c r="H541"/>
  <c r="F541"/>
  <c r="E541"/>
  <c r="DC540"/>
  <c r="CR540"/>
  <c r="CG540"/>
  <c r="BV540"/>
  <c r="BI540"/>
  <c r="BA540"/>
  <c r="AY540"/>
  <c r="DE540"/>
  <c r="AP540"/>
  <c r="CU529" s="1"/>
  <c r="AN540"/>
  <c r="AE540"/>
  <c r="AC540"/>
  <c r="CI540" s="1"/>
  <c r="T540"/>
  <c r="R540"/>
  <c r="BX540" s="1"/>
  <c r="O540"/>
  <c r="BT529" s="1"/>
  <c r="N540"/>
  <c r="M540"/>
  <c r="L540"/>
  <c r="K540"/>
  <c r="BP529" s="1"/>
  <c r="J540"/>
  <c r="H540"/>
  <c r="BM529" s="1"/>
  <c r="F540"/>
  <c r="BK529" s="1"/>
  <c r="E540"/>
  <c r="DC539"/>
  <c r="CR539"/>
  <c r="CG539"/>
  <c r="BV539"/>
  <c r="BI539"/>
  <c r="BA539"/>
  <c r="AY539"/>
  <c r="DE539"/>
  <c r="AP539"/>
  <c r="AN539"/>
  <c r="CT539"/>
  <c r="AE539"/>
  <c r="AC539"/>
  <c r="CI539" s="1"/>
  <c r="T539"/>
  <c r="R539"/>
  <c r="BX539" s="1"/>
  <c r="O539"/>
  <c r="N539"/>
  <c r="I539" s="1"/>
  <c r="M539"/>
  <c r="L539"/>
  <c r="G539"/>
  <c r="BM539" s="1"/>
  <c r="K539"/>
  <c r="J539"/>
  <c r="H539"/>
  <c r="F539"/>
  <c r="BK539" s="1"/>
  <c r="E539"/>
  <c r="DC538"/>
  <c r="CR538"/>
  <c r="CG538"/>
  <c r="BV538"/>
  <c r="BI538"/>
  <c r="BA538"/>
  <c r="AY538"/>
  <c r="DE538" s="1"/>
  <c r="AP538"/>
  <c r="AN538"/>
  <c r="CT538" s="1"/>
  <c r="AE538"/>
  <c r="AC538"/>
  <c r="CI538"/>
  <c r="T538"/>
  <c r="R538"/>
  <c r="BX538"/>
  <c r="O538"/>
  <c r="I538" s="1"/>
  <c r="N538"/>
  <c r="M538"/>
  <c r="L538"/>
  <c r="K538"/>
  <c r="J538"/>
  <c r="H538"/>
  <c r="F538"/>
  <c r="E538"/>
  <c r="DC537"/>
  <c r="CR537"/>
  <c r="CG537"/>
  <c r="BV537"/>
  <c r="BI537"/>
  <c r="BA537"/>
  <c r="AY537"/>
  <c r="DE537" s="1"/>
  <c r="AP537"/>
  <c r="AN537"/>
  <c r="CT537" s="1"/>
  <c r="AE537"/>
  <c r="AC537"/>
  <c r="CI537"/>
  <c r="T537"/>
  <c r="R537"/>
  <c r="BX537" s="1"/>
  <c r="O537"/>
  <c r="N537"/>
  <c r="M537"/>
  <c r="L537"/>
  <c r="K537"/>
  <c r="J537"/>
  <c r="H537"/>
  <c r="F537"/>
  <c r="E537"/>
  <c r="BK537" s="1"/>
  <c r="DC536"/>
  <c r="CR536"/>
  <c r="CG536"/>
  <c r="BV536"/>
  <c r="BI536"/>
  <c r="BA536"/>
  <c r="AY536"/>
  <c r="DE536"/>
  <c r="AP536"/>
  <c r="AN536"/>
  <c r="CT536" s="1"/>
  <c r="AE536"/>
  <c r="AC536"/>
  <c r="CI536" s="1"/>
  <c r="T536"/>
  <c r="R536"/>
  <c r="BX536"/>
  <c r="O536"/>
  <c r="N536"/>
  <c r="M536"/>
  <c r="L536"/>
  <c r="K536"/>
  <c r="J536"/>
  <c r="H536"/>
  <c r="F536"/>
  <c r="E536"/>
  <c r="DC535"/>
  <c r="CR535"/>
  <c r="CG535"/>
  <c r="BV535"/>
  <c r="BI535"/>
  <c r="BA535"/>
  <c r="AY535"/>
  <c r="DE535" s="1"/>
  <c r="AP535"/>
  <c r="AN535"/>
  <c r="CT535" s="1"/>
  <c r="AE535"/>
  <c r="AC535"/>
  <c r="CI535" s="1"/>
  <c r="T535"/>
  <c r="R535"/>
  <c r="BX535"/>
  <c r="O535"/>
  <c r="N535"/>
  <c r="M535"/>
  <c r="L535"/>
  <c r="K535"/>
  <c r="J535"/>
  <c r="H535"/>
  <c r="F535"/>
  <c r="E535"/>
  <c r="DC534"/>
  <c r="CR534"/>
  <c r="CG534"/>
  <c r="BV534"/>
  <c r="BI534"/>
  <c r="BA534"/>
  <c r="AY534"/>
  <c r="DE534" s="1"/>
  <c r="AP534"/>
  <c r="AN534"/>
  <c r="CT534"/>
  <c r="AE534"/>
  <c r="AC534"/>
  <c r="CI534" s="1"/>
  <c r="T534"/>
  <c r="R534"/>
  <c r="BX534" s="1"/>
  <c r="O534"/>
  <c r="N534"/>
  <c r="M534"/>
  <c r="L534"/>
  <c r="K534"/>
  <c r="J534"/>
  <c r="H534"/>
  <c r="F534"/>
  <c r="E534"/>
  <c r="DC533"/>
  <c r="CR533"/>
  <c r="CG533"/>
  <c r="BV533"/>
  <c r="BI533"/>
  <c r="BA533"/>
  <c r="AY533"/>
  <c r="DE533" s="1"/>
  <c r="AP533"/>
  <c r="AP530"/>
  <c r="AN533"/>
  <c r="AE533"/>
  <c r="AC533"/>
  <c r="CI533" s="1"/>
  <c r="T533"/>
  <c r="R533"/>
  <c r="BX533" s="1"/>
  <c r="O533"/>
  <c r="N533"/>
  <c r="M533"/>
  <c r="L533"/>
  <c r="K533"/>
  <c r="J533"/>
  <c r="H533"/>
  <c r="H530" s="1"/>
  <c r="F533"/>
  <c r="E533"/>
  <c r="DC532"/>
  <c r="CR532"/>
  <c r="CG532"/>
  <c r="BV532"/>
  <c r="BI532"/>
  <c r="BA532"/>
  <c r="AY532"/>
  <c r="DE532"/>
  <c r="AP532"/>
  <c r="AN532"/>
  <c r="AE532"/>
  <c r="AC532"/>
  <c r="CI532"/>
  <c r="T532"/>
  <c r="T530" s="1"/>
  <c r="R532"/>
  <c r="BX532"/>
  <c r="O532"/>
  <c r="N532"/>
  <c r="M532"/>
  <c r="L532"/>
  <c r="K532"/>
  <c r="J532"/>
  <c r="H532"/>
  <c r="F532"/>
  <c r="E532"/>
  <c r="DC531"/>
  <c r="CR531"/>
  <c r="CG531"/>
  <c r="BV531"/>
  <c r="BI531"/>
  <c r="BA531"/>
  <c r="AY531"/>
  <c r="AP531"/>
  <c r="AN531"/>
  <c r="CT531" s="1"/>
  <c r="AE531"/>
  <c r="AE530" s="1"/>
  <c r="AC531"/>
  <c r="CI531"/>
  <c r="T531"/>
  <c r="R531"/>
  <c r="BX531" s="1"/>
  <c r="O531"/>
  <c r="N531"/>
  <c r="M531"/>
  <c r="L531"/>
  <c r="K531"/>
  <c r="J531"/>
  <c r="H531"/>
  <c r="F531"/>
  <c r="E531"/>
  <c r="DL530"/>
  <c r="DK530"/>
  <c r="DJ530"/>
  <c r="DI530"/>
  <c r="DH530"/>
  <c r="DG530"/>
  <c r="DE530"/>
  <c r="DC530"/>
  <c r="DB530"/>
  <c r="DA530"/>
  <c r="CZ530"/>
  <c r="CY530"/>
  <c r="CX530"/>
  <c r="CW530"/>
  <c r="CV530"/>
  <c r="CT530"/>
  <c r="CR530"/>
  <c r="CQ530"/>
  <c r="CP530"/>
  <c r="CO530"/>
  <c r="CN530"/>
  <c r="CM530"/>
  <c r="CL530"/>
  <c r="CK530"/>
  <c r="CI530"/>
  <c r="CG530"/>
  <c r="CF530"/>
  <c r="CE530"/>
  <c r="CD530"/>
  <c r="CC530"/>
  <c r="CB530"/>
  <c r="CA530"/>
  <c r="BZ530"/>
  <c r="BX530"/>
  <c r="BV530"/>
  <c r="BU530"/>
  <c r="BI530"/>
  <c r="BG530"/>
  <c r="BF530"/>
  <c r="BE530"/>
  <c r="BD530"/>
  <c r="BC530"/>
  <c r="BB530"/>
  <c r="AZ530"/>
  <c r="AX530"/>
  <c r="AW530"/>
  <c r="AV530"/>
  <c r="AU530"/>
  <c r="AT530"/>
  <c r="AS530"/>
  <c r="AR530"/>
  <c r="AQ530"/>
  <c r="AO530"/>
  <c r="AM530"/>
  <c r="AL530"/>
  <c r="AK530"/>
  <c r="AJ530"/>
  <c r="AI530"/>
  <c r="AH530"/>
  <c r="AG530"/>
  <c r="AF530"/>
  <c r="AD530"/>
  <c r="AB530"/>
  <c r="AA530"/>
  <c r="Z530"/>
  <c r="Y530"/>
  <c r="X530"/>
  <c r="W530"/>
  <c r="V530"/>
  <c r="U530"/>
  <c r="S530"/>
  <c r="Q530"/>
  <c r="P530"/>
  <c r="DL529"/>
  <c r="DK529"/>
  <c r="DJ529"/>
  <c r="DI529"/>
  <c r="DH529"/>
  <c r="DG529"/>
  <c r="DE529"/>
  <c r="DC529"/>
  <c r="DB529"/>
  <c r="DA529"/>
  <c r="CZ529"/>
  <c r="CY529"/>
  <c r="CX529"/>
  <c r="CW529"/>
  <c r="CV529"/>
  <c r="CT529"/>
  <c r="CR529"/>
  <c r="CQ529"/>
  <c r="CP529"/>
  <c r="CO529"/>
  <c r="CN529"/>
  <c r="CM529"/>
  <c r="CL529"/>
  <c r="CK529"/>
  <c r="CI529"/>
  <c r="CG529"/>
  <c r="CF529"/>
  <c r="CE529"/>
  <c r="CD529"/>
  <c r="CC529"/>
  <c r="CB529"/>
  <c r="CA529"/>
  <c r="BZ529"/>
  <c r="BX529"/>
  <c r="BV529"/>
  <c r="BU529"/>
  <c r="BI529"/>
  <c r="AW529"/>
  <c r="AL529"/>
  <c r="AA529"/>
  <c r="P529"/>
  <c r="A529"/>
  <c r="A530"/>
  <c r="A53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DC528"/>
  <c r="CR528"/>
  <c r="CG528"/>
  <c r="BV528"/>
  <c r="BI528"/>
  <c r="BA528"/>
  <c r="AY528"/>
  <c r="DE528" s="1"/>
  <c r="AP528"/>
  <c r="AN528"/>
  <c r="CT528" s="1"/>
  <c r="AE528"/>
  <c r="AC528"/>
  <c r="CI528"/>
  <c r="T528"/>
  <c r="R528"/>
  <c r="BX528"/>
  <c r="O528"/>
  <c r="N528"/>
  <c r="M528"/>
  <c r="L528"/>
  <c r="K528"/>
  <c r="J528"/>
  <c r="H528"/>
  <c r="F528"/>
  <c r="E528"/>
  <c r="DC527"/>
  <c r="CR527"/>
  <c r="CG527"/>
  <c r="BV527"/>
  <c r="BI527"/>
  <c r="BA527"/>
  <c r="AY527"/>
  <c r="DE527"/>
  <c r="AP527"/>
  <c r="AN527"/>
  <c r="CT527"/>
  <c r="AE527"/>
  <c r="AC527"/>
  <c r="CI527" s="1"/>
  <c r="T527"/>
  <c r="R527"/>
  <c r="BX527" s="1"/>
  <c r="O527"/>
  <c r="N527"/>
  <c r="M527"/>
  <c r="L527"/>
  <c r="K527"/>
  <c r="J527"/>
  <c r="H527"/>
  <c r="F527"/>
  <c r="E527"/>
  <c r="DC526"/>
  <c r="CR526"/>
  <c r="CG526"/>
  <c r="BV526"/>
  <c r="BI526"/>
  <c r="BA526"/>
  <c r="AY526"/>
  <c r="DE526" s="1"/>
  <c r="AP526"/>
  <c r="AN526"/>
  <c r="CT526" s="1"/>
  <c r="AE526"/>
  <c r="AC526"/>
  <c r="CI526"/>
  <c r="T526"/>
  <c r="R526"/>
  <c r="BX526"/>
  <c r="O526"/>
  <c r="N526"/>
  <c r="M526"/>
  <c r="L526"/>
  <c r="K526"/>
  <c r="J526"/>
  <c r="H526"/>
  <c r="F526"/>
  <c r="E526"/>
  <c r="DC525"/>
  <c r="CR525"/>
  <c r="CG525"/>
  <c r="BV525"/>
  <c r="BI525"/>
  <c r="BA525"/>
  <c r="AY525"/>
  <c r="DE525"/>
  <c r="AP525"/>
  <c r="AN525"/>
  <c r="CT525"/>
  <c r="AE525"/>
  <c r="AC525"/>
  <c r="CI525" s="1"/>
  <c r="T525"/>
  <c r="R525"/>
  <c r="BX525" s="1"/>
  <c r="O525"/>
  <c r="N525"/>
  <c r="M525"/>
  <c r="I525" s="1"/>
  <c r="L525"/>
  <c r="K525"/>
  <c r="G525"/>
  <c r="J525"/>
  <c r="H525"/>
  <c r="F525"/>
  <c r="E525"/>
  <c r="DC524"/>
  <c r="CR524"/>
  <c r="CG524"/>
  <c r="BV524"/>
  <c r="BI524"/>
  <c r="BA524"/>
  <c r="AY524"/>
  <c r="DE524"/>
  <c r="AP524"/>
  <c r="AN524"/>
  <c r="CT524"/>
  <c r="AE524"/>
  <c r="AC524"/>
  <c r="CI524" s="1"/>
  <c r="T524"/>
  <c r="R524"/>
  <c r="BX524" s="1"/>
  <c r="O524"/>
  <c r="N524"/>
  <c r="M524"/>
  <c r="L524"/>
  <c r="K524"/>
  <c r="J524"/>
  <c r="H524"/>
  <c r="F524"/>
  <c r="E524"/>
  <c r="DC523"/>
  <c r="CR523"/>
  <c r="CG523"/>
  <c r="BV523"/>
  <c r="BI523"/>
  <c r="BA523"/>
  <c r="AY523"/>
  <c r="DE523" s="1"/>
  <c r="AP523"/>
  <c r="AN523"/>
  <c r="CT523" s="1"/>
  <c r="AE523"/>
  <c r="AC523"/>
  <c r="CI523"/>
  <c r="T523"/>
  <c r="R523"/>
  <c r="BX523"/>
  <c r="O523"/>
  <c r="I523" s="1"/>
  <c r="N523"/>
  <c r="M523"/>
  <c r="L523"/>
  <c r="K523"/>
  <c r="J523"/>
  <c r="H523"/>
  <c r="F523"/>
  <c r="E523"/>
  <c r="DC522"/>
  <c r="CR522"/>
  <c r="CG522"/>
  <c r="BV522"/>
  <c r="BI522"/>
  <c r="BA522"/>
  <c r="AY522"/>
  <c r="DE522" s="1"/>
  <c r="AP522"/>
  <c r="AN522"/>
  <c r="CT522"/>
  <c r="AE522"/>
  <c r="AC522"/>
  <c r="CI522"/>
  <c r="T522"/>
  <c r="R522"/>
  <c r="BX522" s="1"/>
  <c r="O522"/>
  <c r="N522"/>
  <c r="M522"/>
  <c r="L522"/>
  <c r="K522"/>
  <c r="J522"/>
  <c r="H522"/>
  <c r="F522"/>
  <c r="E522"/>
  <c r="DC521"/>
  <c r="CR521"/>
  <c r="CG521"/>
  <c r="BV521"/>
  <c r="BI521"/>
  <c r="BA521"/>
  <c r="AY521"/>
  <c r="DE521"/>
  <c r="AP521"/>
  <c r="AN521"/>
  <c r="CT521" s="1"/>
  <c r="AE521"/>
  <c r="AC521"/>
  <c r="CI521" s="1"/>
  <c r="T521"/>
  <c r="R521"/>
  <c r="BX521"/>
  <c r="O521"/>
  <c r="N521"/>
  <c r="M521"/>
  <c r="I521"/>
  <c r="L521"/>
  <c r="K521"/>
  <c r="J521"/>
  <c r="H521"/>
  <c r="F521"/>
  <c r="E521"/>
  <c r="DC520"/>
  <c r="CR520"/>
  <c r="CG520"/>
  <c r="BV520"/>
  <c r="BI520"/>
  <c r="BA520"/>
  <c r="AY520"/>
  <c r="DE520" s="1"/>
  <c r="AP520"/>
  <c r="AN520"/>
  <c r="CT520" s="1"/>
  <c r="AE520"/>
  <c r="AC520"/>
  <c r="CI520"/>
  <c r="T520"/>
  <c r="R520"/>
  <c r="BX520"/>
  <c r="O520"/>
  <c r="N520"/>
  <c r="M520"/>
  <c r="L520"/>
  <c r="K520"/>
  <c r="J520"/>
  <c r="H520"/>
  <c r="F520"/>
  <c r="E520"/>
  <c r="DC519"/>
  <c r="CR519"/>
  <c r="CG519"/>
  <c r="BV519"/>
  <c r="BI519"/>
  <c r="BA519"/>
  <c r="AY519"/>
  <c r="DE519"/>
  <c r="AP519"/>
  <c r="AN519"/>
  <c r="CT519"/>
  <c r="AE519"/>
  <c r="AC519"/>
  <c r="CI519" s="1"/>
  <c r="T519"/>
  <c r="R519"/>
  <c r="BX519" s="1"/>
  <c r="O519"/>
  <c r="N519"/>
  <c r="M519"/>
  <c r="L519"/>
  <c r="K519"/>
  <c r="J519"/>
  <c r="H519"/>
  <c r="F519"/>
  <c r="BK519" s="1"/>
  <c r="E519"/>
  <c r="DC518"/>
  <c r="CR518"/>
  <c r="CG518"/>
  <c r="BV518"/>
  <c r="BI518"/>
  <c r="BA518"/>
  <c r="AY518"/>
  <c r="DE518"/>
  <c r="AP518"/>
  <c r="AN518"/>
  <c r="CT518" s="1"/>
  <c r="AE518"/>
  <c r="AC518"/>
  <c r="CI518" s="1"/>
  <c r="T518"/>
  <c r="R518"/>
  <c r="BX518"/>
  <c r="O518"/>
  <c r="N518"/>
  <c r="M518"/>
  <c r="L518"/>
  <c r="K518"/>
  <c r="J518"/>
  <c r="H518"/>
  <c r="F518"/>
  <c r="E518"/>
  <c r="DC517"/>
  <c r="CR517"/>
  <c r="CG517"/>
  <c r="BV517"/>
  <c r="BI517"/>
  <c r="BA517"/>
  <c r="AY517"/>
  <c r="DE517" s="1"/>
  <c r="AP517"/>
  <c r="AN517"/>
  <c r="CT517"/>
  <c r="AE517"/>
  <c r="AC517"/>
  <c r="CI517"/>
  <c r="T517"/>
  <c r="R517"/>
  <c r="BX517" s="1"/>
  <c r="O517"/>
  <c r="N517"/>
  <c r="M517"/>
  <c r="I517" s="1"/>
  <c r="L517"/>
  <c r="K517"/>
  <c r="J517"/>
  <c r="H517"/>
  <c r="F517"/>
  <c r="E517"/>
  <c r="DC516"/>
  <c r="CR516"/>
  <c r="CG516"/>
  <c r="BV516"/>
  <c r="BI516"/>
  <c r="BA516"/>
  <c r="AY516"/>
  <c r="DE516" s="1"/>
  <c r="AP516"/>
  <c r="AN516"/>
  <c r="CT516"/>
  <c r="AE516"/>
  <c r="AC516"/>
  <c r="CI516"/>
  <c r="T516"/>
  <c r="R516"/>
  <c r="BX516" s="1"/>
  <c r="O516"/>
  <c r="N516"/>
  <c r="M516"/>
  <c r="L516"/>
  <c r="K516"/>
  <c r="J516"/>
  <c r="H516"/>
  <c r="F516"/>
  <c r="E516"/>
  <c r="DC515"/>
  <c r="CR515"/>
  <c r="CG515"/>
  <c r="BV515"/>
  <c r="BI515"/>
  <c r="BA515"/>
  <c r="AY515"/>
  <c r="DE515"/>
  <c r="AP515"/>
  <c r="AN515"/>
  <c r="AE515"/>
  <c r="AC515"/>
  <c r="CI515"/>
  <c r="T515"/>
  <c r="R515"/>
  <c r="O515"/>
  <c r="N515"/>
  <c r="M515"/>
  <c r="L515"/>
  <c r="K515"/>
  <c r="J515"/>
  <c r="H515"/>
  <c r="F515"/>
  <c r="E515"/>
  <c r="DC514"/>
  <c r="CR514"/>
  <c r="CG514"/>
  <c r="BV514"/>
  <c r="BI514"/>
  <c r="BA514"/>
  <c r="DF501" s="1"/>
  <c r="AY514"/>
  <c r="DE514"/>
  <c r="AP514"/>
  <c r="AN514"/>
  <c r="CT514" s="1"/>
  <c r="AE514"/>
  <c r="AC514"/>
  <c r="T514"/>
  <c r="R514"/>
  <c r="BX514"/>
  <c r="O514"/>
  <c r="N514"/>
  <c r="BS501" s="1"/>
  <c r="M514"/>
  <c r="L514"/>
  <c r="K514"/>
  <c r="J514"/>
  <c r="H514"/>
  <c r="F514"/>
  <c r="BK501" s="1"/>
  <c r="E514"/>
  <c r="DC513"/>
  <c r="CR513"/>
  <c r="CG513"/>
  <c r="BV513"/>
  <c r="BI513"/>
  <c r="BA513"/>
  <c r="AY513"/>
  <c r="DE513" s="1"/>
  <c r="AP513"/>
  <c r="AN513"/>
  <c r="AE513"/>
  <c r="AC513"/>
  <c r="CI513"/>
  <c r="T513"/>
  <c r="R513"/>
  <c r="BX513" s="1"/>
  <c r="O513"/>
  <c r="N513"/>
  <c r="M513"/>
  <c r="L513"/>
  <c r="K513"/>
  <c r="J513"/>
  <c r="H513"/>
  <c r="F513"/>
  <c r="E513"/>
  <c r="DC512"/>
  <c r="CR512"/>
  <c r="CG512"/>
  <c r="BV512"/>
  <c r="BI512"/>
  <c r="BA512"/>
  <c r="AY512"/>
  <c r="DE512"/>
  <c r="AP512"/>
  <c r="AN512"/>
  <c r="CT512" s="1"/>
  <c r="AE512"/>
  <c r="AC512"/>
  <c r="T512"/>
  <c r="R512"/>
  <c r="BX512" s="1"/>
  <c r="O512"/>
  <c r="N512"/>
  <c r="I512"/>
  <c r="M512"/>
  <c r="L512"/>
  <c r="K512"/>
  <c r="J512"/>
  <c r="H512"/>
  <c r="F512"/>
  <c r="E512"/>
  <c r="DC511"/>
  <c r="CR511"/>
  <c r="CG511"/>
  <c r="BV511"/>
  <c r="BI511"/>
  <c r="BA511"/>
  <c r="AY511"/>
  <c r="DE511" s="1"/>
  <c r="AP511"/>
  <c r="AN511"/>
  <c r="AE511"/>
  <c r="CJ500" s="1"/>
  <c r="AC511"/>
  <c r="CI511" s="1"/>
  <c r="T511"/>
  <c r="BY500" s="1"/>
  <c r="R511"/>
  <c r="O511"/>
  <c r="N511"/>
  <c r="M511"/>
  <c r="L511"/>
  <c r="BQ500" s="1"/>
  <c r="K511"/>
  <c r="J511"/>
  <c r="H511"/>
  <c r="F511"/>
  <c r="BK500" s="1"/>
  <c r="E511"/>
  <c r="DC510"/>
  <c r="CR510"/>
  <c r="CG510"/>
  <c r="BV510"/>
  <c r="BI510"/>
  <c r="BA510"/>
  <c r="AY510"/>
  <c r="DE510" s="1"/>
  <c r="AP510"/>
  <c r="AN510"/>
  <c r="CT510"/>
  <c r="AE510"/>
  <c r="AC510"/>
  <c r="CI510"/>
  <c r="T510"/>
  <c r="R510"/>
  <c r="BX510" s="1"/>
  <c r="O510"/>
  <c r="N510"/>
  <c r="M510"/>
  <c r="L510"/>
  <c r="K510"/>
  <c r="J510"/>
  <c r="H510"/>
  <c r="F510"/>
  <c r="E510"/>
  <c r="DC509"/>
  <c r="CR509"/>
  <c r="CG509"/>
  <c r="BV509"/>
  <c r="BI509"/>
  <c r="BA509"/>
  <c r="AY509"/>
  <c r="DE509"/>
  <c r="AP509"/>
  <c r="AN509"/>
  <c r="CT509" s="1"/>
  <c r="AE509"/>
  <c r="AC509"/>
  <c r="CI509" s="1"/>
  <c r="T509"/>
  <c r="R509"/>
  <c r="BX509"/>
  <c r="O509"/>
  <c r="N509"/>
  <c r="M509"/>
  <c r="L509"/>
  <c r="K509"/>
  <c r="J509"/>
  <c r="H509"/>
  <c r="F509"/>
  <c r="E509"/>
  <c r="DC508"/>
  <c r="CR508"/>
  <c r="CG508"/>
  <c r="BV508"/>
  <c r="BI508"/>
  <c r="BA508"/>
  <c r="AY508"/>
  <c r="DE508" s="1"/>
  <c r="AP508"/>
  <c r="AN508"/>
  <c r="CT508"/>
  <c r="AE508"/>
  <c r="AC508"/>
  <c r="CI508"/>
  <c r="T508"/>
  <c r="R508"/>
  <c r="BX508" s="1"/>
  <c r="O508"/>
  <c r="N508"/>
  <c r="M508"/>
  <c r="L508"/>
  <c r="K508"/>
  <c r="J508"/>
  <c r="H508"/>
  <c r="F508"/>
  <c r="E508"/>
  <c r="BK508"/>
  <c r="DC507"/>
  <c r="CR507"/>
  <c r="CG507"/>
  <c r="BV507"/>
  <c r="BI507"/>
  <c r="BA507"/>
  <c r="AY507"/>
  <c r="DE507"/>
  <c r="AP507"/>
  <c r="AN507"/>
  <c r="CT507"/>
  <c r="AE507"/>
  <c r="AC507"/>
  <c r="CI507" s="1"/>
  <c r="T507"/>
  <c r="R507"/>
  <c r="BX507" s="1"/>
  <c r="O507"/>
  <c r="N507"/>
  <c r="M507"/>
  <c r="L507"/>
  <c r="K507"/>
  <c r="J507"/>
  <c r="H507"/>
  <c r="F507"/>
  <c r="E507"/>
  <c r="DC506"/>
  <c r="CR506"/>
  <c r="CG506"/>
  <c r="BV506"/>
  <c r="BI506"/>
  <c r="BA506"/>
  <c r="AY506"/>
  <c r="DE506" s="1"/>
  <c r="AP506"/>
  <c r="AN506"/>
  <c r="CT506" s="1"/>
  <c r="AE506"/>
  <c r="AC506"/>
  <c r="CI506"/>
  <c r="T506"/>
  <c r="R506"/>
  <c r="BX506"/>
  <c r="O506"/>
  <c r="N506"/>
  <c r="I506" s="1"/>
  <c r="M506"/>
  <c r="L506"/>
  <c r="K506"/>
  <c r="J506"/>
  <c r="G506" s="1"/>
  <c r="H506"/>
  <c r="F506"/>
  <c r="E506"/>
  <c r="DC505"/>
  <c r="CR505"/>
  <c r="CG505"/>
  <c r="BV505"/>
  <c r="BI505"/>
  <c r="BA505"/>
  <c r="AY505"/>
  <c r="DE505" s="1"/>
  <c r="AP505"/>
  <c r="AN505"/>
  <c r="CT505" s="1"/>
  <c r="AE505"/>
  <c r="AC505"/>
  <c r="CI505"/>
  <c r="T505"/>
  <c r="R505"/>
  <c r="BX505"/>
  <c r="O505"/>
  <c r="O501" s="1"/>
  <c r="N505"/>
  <c r="M505"/>
  <c r="L505"/>
  <c r="K505"/>
  <c r="J505"/>
  <c r="H505"/>
  <c r="F505"/>
  <c r="E505"/>
  <c r="DC504"/>
  <c r="CR504"/>
  <c r="CG504"/>
  <c r="BV504"/>
  <c r="BI504"/>
  <c r="BA504"/>
  <c r="AY504"/>
  <c r="DE504"/>
  <c r="AP504"/>
  <c r="AN504"/>
  <c r="CT504"/>
  <c r="AE504"/>
  <c r="AC504"/>
  <c r="CI504" s="1"/>
  <c r="T504"/>
  <c r="R504"/>
  <c r="BX504" s="1"/>
  <c r="O504"/>
  <c r="N504"/>
  <c r="M504"/>
  <c r="L504"/>
  <c r="K504"/>
  <c r="J504"/>
  <c r="H504"/>
  <c r="F504"/>
  <c r="E504"/>
  <c r="DC503"/>
  <c r="CR503"/>
  <c r="CG503"/>
  <c r="BV503"/>
  <c r="BI503"/>
  <c r="BA503"/>
  <c r="AY503"/>
  <c r="DE503"/>
  <c r="AP503"/>
  <c r="AN503"/>
  <c r="AE503"/>
  <c r="AC503"/>
  <c r="CI503" s="1"/>
  <c r="T503"/>
  <c r="R503"/>
  <c r="BX503" s="1"/>
  <c r="O503"/>
  <c r="N503"/>
  <c r="N501"/>
  <c r="M503"/>
  <c r="L503"/>
  <c r="K503"/>
  <c r="K501" s="1"/>
  <c r="J503"/>
  <c r="H503"/>
  <c r="F503"/>
  <c r="E503"/>
  <c r="DC502"/>
  <c r="CR502"/>
  <c r="CG502"/>
  <c r="BV502"/>
  <c r="BI502"/>
  <c r="BA502"/>
  <c r="AY502"/>
  <c r="DE502" s="1"/>
  <c r="AP502"/>
  <c r="AP501" s="1"/>
  <c r="AN502"/>
  <c r="AE502"/>
  <c r="AC502"/>
  <c r="CI502" s="1"/>
  <c r="T502"/>
  <c r="R502"/>
  <c r="BX502" s="1"/>
  <c r="O502"/>
  <c r="N502"/>
  <c r="M502"/>
  <c r="L502"/>
  <c r="L501" s="1"/>
  <c r="K502"/>
  <c r="J502"/>
  <c r="J501" s="1"/>
  <c r="H502"/>
  <c r="F502"/>
  <c r="E502"/>
  <c r="DL501"/>
  <c r="DK501"/>
  <c r="DJ501"/>
  <c r="DI501"/>
  <c r="DH501"/>
  <c r="DG501"/>
  <c r="DE501"/>
  <c r="DC501"/>
  <c r="DB501"/>
  <c r="DA501"/>
  <c r="CZ501"/>
  <c r="CY501"/>
  <c r="CX501"/>
  <c r="CW501"/>
  <c r="CV501"/>
  <c r="CT501"/>
  <c r="CR501"/>
  <c r="CQ501"/>
  <c r="CP501"/>
  <c r="CO501"/>
  <c r="CN501"/>
  <c r="CM501"/>
  <c r="CL501"/>
  <c r="CK501"/>
  <c r="CI501"/>
  <c r="CG501"/>
  <c r="CF501"/>
  <c r="CE501"/>
  <c r="CD501"/>
  <c r="CC501"/>
  <c r="CB501"/>
  <c r="CA501"/>
  <c r="BZ501"/>
  <c r="BX501"/>
  <c r="BV501"/>
  <c r="BU501"/>
  <c r="BI501"/>
  <c r="BG501"/>
  <c r="BF501"/>
  <c r="BE501"/>
  <c r="BD501"/>
  <c r="BC501"/>
  <c r="BB501"/>
  <c r="AZ501"/>
  <c r="AX501"/>
  <c r="AW501"/>
  <c r="AV501"/>
  <c r="AU501"/>
  <c r="AT501"/>
  <c r="AS501"/>
  <c r="AR501"/>
  <c r="AQ501"/>
  <c r="AO501"/>
  <c r="AM501"/>
  <c r="AL501"/>
  <c r="AK501"/>
  <c r="AJ501"/>
  <c r="AI501"/>
  <c r="AH501"/>
  <c r="AG501"/>
  <c r="AF501"/>
  <c r="AD501"/>
  <c r="AB501"/>
  <c r="AA501"/>
  <c r="Z501"/>
  <c r="Y501"/>
  <c r="X501"/>
  <c r="W501"/>
  <c r="V501"/>
  <c r="U501"/>
  <c r="S501"/>
  <c r="Q501"/>
  <c r="P501"/>
  <c r="DL500"/>
  <c r="DK500"/>
  <c r="DJ500"/>
  <c r="DI500"/>
  <c r="DH500"/>
  <c r="DG500"/>
  <c r="DE500"/>
  <c r="DC500"/>
  <c r="DB500"/>
  <c r="DA500"/>
  <c r="CZ500"/>
  <c r="CY500"/>
  <c r="CX500"/>
  <c r="CW500"/>
  <c r="CV500"/>
  <c r="CT500"/>
  <c r="CR500"/>
  <c r="CQ500"/>
  <c r="CP500"/>
  <c r="CO500"/>
  <c r="CN500"/>
  <c r="CM500"/>
  <c r="CL500"/>
  <c r="CK500"/>
  <c r="CI500"/>
  <c r="CG500"/>
  <c r="CF500"/>
  <c r="CE500"/>
  <c r="CD500"/>
  <c r="CC500"/>
  <c r="CB500"/>
  <c r="CA500"/>
  <c r="BZ500"/>
  <c r="BX500"/>
  <c r="BV500"/>
  <c r="BU500"/>
  <c r="BI500"/>
  <c r="AW500"/>
  <c r="AL500"/>
  <c r="AA500"/>
  <c r="P500"/>
  <c r="A500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DC499"/>
  <c r="CR499"/>
  <c r="CG499"/>
  <c r="BV499"/>
  <c r="BI499"/>
  <c r="BA499"/>
  <c r="AY499"/>
  <c r="DE499" s="1"/>
  <c r="AP499"/>
  <c r="AN499"/>
  <c r="CT499"/>
  <c r="AE499"/>
  <c r="AC499"/>
  <c r="CI499"/>
  <c r="T499"/>
  <c r="R499"/>
  <c r="BX499" s="1"/>
  <c r="O499"/>
  <c r="I499"/>
  <c r="N499"/>
  <c r="M499"/>
  <c r="L499"/>
  <c r="K499"/>
  <c r="G499" s="1"/>
  <c r="BM499" s="1"/>
  <c r="J499"/>
  <c r="H499"/>
  <c r="F499"/>
  <c r="E499"/>
  <c r="DC498"/>
  <c r="CR498"/>
  <c r="CG498"/>
  <c r="BV498"/>
  <c r="BI498"/>
  <c r="BA498"/>
  <c r="AY498"/>
  <c r="DE498" s="1"/>
  <c r="AP498"/>
  <c r="AN498"/>
  <c r="CT498" s="1"/>
  <c r="AE498"/>
  <c r="AC498"/>
  <c r="CI498"/>
  <c r="T498"/>
  <c r="R498"/>
  <c r="BX498"/>
  <c r="O498"/>
  <c r="N498"/>
  <c r="M498"/>
  <c r="L498"/>
  <c r="K498"/>
  <c r="J498"/>
  <c r="H498"/>
  <c r="F498"/>
  <c r="E498"/>
  <c r="DC497"/>
  <c r="CR497"/>
  <c r="CG497"/>
  <c r="BV497"/>
  <c r="BI497"/>
  <c r="BA497"/>
  <c r="AY497"/>
  <c r="DE497"/>
  <c r="AP497"/>
  <c r="AN497"/>
  <c r="CT497"/>
  <c r="AE497"/>
  <c r="AC497"/>
  <c r="CI497" s="1"/>
  <c r="T497"/>
  <c r="R497"/>
  <c r="BX497" s="1"/>
  <c r="O497"/>
  <c r="N497"/>
  <c r="M497"/>
  <c r="I497" s="1"/>
  <c r="L497"/>
  <c r="K497"/>
  <c r="J497"/>
  <c r="H497"/>
  <c r="F497"/>
  <c r="E497"/>
  <c r="BK497"/>
  <c r="DC496"/>
  <c r="CR496"/>
  <c r="CG496"/>
  <c r="BV496"/>
  <c r="BI496"/>
  <c r="BA496"/>
  <c r="AY496"/>
  <c r="DE496"/>
  <c r="AP496"/>
  <c r="AN496"/>
  <c r="CT496"/>
  <c r="AE496"/>
  <c r="AC496"/>
  <c r="CI496" s="1"/>
  <c r="T496"/>
  <c r="R496"/>
  <c r="BX496" s="1"/>
  <c r="O496"/>
  <c r="N496"/>
  <c r="M496"/>
  <c r="L496"/>
  <c r="K496"/>
  <c r="J496"/>
  <c r="H496"/>
  <c r="F496"/>
  <c r="E496"/>
  <c r="DC495"/>
  <c r="CR495"/>
  <c r="CG495"/>
  <c r="BV495"/>
  <c r="BI495"/>
  <c r="BA495"/>
  <c r="AY495"/>
  <c r="DE495" s="1"/>
  <c r="AP495"/>
  <c r="AN495"/>
  <c r="CT495" s="1"/>
  <c r="AE495"/>
  <c r="AC495"/>
  <c r="CI495"/>
  <c r="T495"/>
  <c r="R495"/>
  <c r="BX495"/>
  <c r="O495"/>
  <c r="I495" s="1"/>
  <c r="N495"/>
  <c r="M495"/>
  <c r="L495"/>
  <c r="K495"/>
  <c r="J495"/>
  <c r="G495" s="1"/>
  <c r="BM495" s="1"/>
  <c r="H495"/>
  <c r="F495"/>
  <c r="E495"/>
  <c r="BK495"/>
  <c r="DC494"/>
  <c r="CR494"/>
  <c r="CG494"/>
  <c r="BV494"/>
  <c r="BI494"/>
  <c r="BA494"/>
  <c r="AY494"/>
  <c r="DE494"/>
  <c r="AP494"/>
  <c r="AN494"/>
  <c r="CT494"/>
  <c r="AE494"/>
  <c r="AC494"/>
  <c r="CI494" s="1"/>
  <c r="T494"/>
  <c r="R494"/>
  <c r="BX494" s="1"/>
  <c r="O494"/>
  <c r="N494"/>
  <c r="M494"/>
  <c r="L494"/>
  <c r="K494"/>
  <c r="J494"/>
  <c r="H494"/>
  <c r="F494"/>
  <c r="E494"/>
  <c r="DC493"/>
  <c r="CR493"/>
  <c r="CG493"/>
  <c r="BV493"/>
  <c r="BI493"/>
  <c r="BA493"/>
  <c r="AY493"/>
  <c r="DE493" s="1"/>
  <c r="AP493"/>
  <c r="AN493"/>
  <c r="CT493" s="1"/>
  <c r="AE493"/>
  <c r="AC493"/>
  <c r="CI493"/>
  <c r="T493"/>
  <c r="R493"/>
  <c r="BX493"/>
  <c r="O493"/>
  <c r="N493"/>
  <c r="I493" s="1"/>
  <c r="M493"/>
  <c r="L493"/>
  <c r="K493"/>
  <c r="J493"/>
  <c r="G493" s="1"/>
  <c r="H493"/>
  <c r="F493"/>
  <c r="E493"/>
  <c r="DC492"/>
  <c r="CR492"/>
  <c r="CG492"/>
  <c r="BV492"/>
  <c r="BI492"/>
  <c r="BA492"/>
  <c r="AY492"/>
  <c r="DE492" s="1"/>
  <c r="AP492"/>
  <c r="AN492"/>
  <c r="CT492" s="1"/>
  <c r="AE492"/>
  <c r="AC492"/>
  <c r="CI492"/>
  <c r="T492"/>
  <c r="R492"/>
  <c r="BX492"/>
  <c r="O492"/>
  <c r="N492"/>
  <c r="M492"/>
  <c r="L492"/>
  <c r="K492"/>
  <c r="J492"/>
  <c r="H492"/>
  <c r="F492"/>
  <c r="E492"/>
  <c r="DC491"/>
  <c r="CR491"/>
  <c r="CG491"/>
  <c r="BV491"/>
  <c r="BI491"/>
  <c r="BA491"/>
  <c r="AY491"/>
  <c r="DE491"/>
  <c r="AP491"/>
  <c r="AN491"/>
  <c r="CT491"/>
  <c r="AE491"/>
  <c r="AC491"/>
  <c r="CI491" s="1"/>
  <c r="T491"/>
  <c r="R491"/>
  <c r="BX491" s="1"/>
  <c r="O491"/>
  <c r="N491"/>
  <c r="M491"/>
  <c r="L491"/>
  <c r="K491"/>
  <c r="J491"/>
  <c r="G491" s="1"/>
  <c r="BM491" s="1"/>
  <c r="H491"/>
  <c r="F491"/>
  <c r="E491"/>
  <c r="BK491" s="1"/>
  <c r="DC490"/>
  <c r="CR490"/>
  <c r="CG490"/>
  <c r="BV490"/>
  <c r="BI490"/>
  <c r="BA490"/>
  <c r="AY490"/>
  <c r="DE490" s="1"/>
  <c r="AP490"/>
  <c r="AN490"/>
  <c r="CT490"/>
  <c r="AE490"/>
  <c r="AC490"/>
  <c r="CI490"/>
  <c r="T490"/>
  <c r="R490"/>
  <c r="BX490" s="1"/>
  <c r="O490"/>
  <c r="N490"/>
  <c r="M490"/>
  <c r="L490"/>
  <c r="K490"/>
  <c r="J490"/>
  <c r="H490"/>
  <c r="F490"/>
  <c r="E490"/>
  <c r="DC489"/>
  <c r="CR489"/>
  <c r="CG489"/>
  <c r="BV489"/>
  <c r="BI489"/>
  <c r="BA489"/>
  <c r="AY489"/>
  <c r="DE489"/>
  <c r="AP489"/>
  <c r="AN489"/>
  <c r="CT489" s="1"/>
  <c r="AE489"/>
  <c r="AC489"/>
  <c r="CI489" s="1"/>
  <c r="T489"/>
  <c r="R489"/>
  <c r="BX489"/>
  <c r="O489"/>
  <c r="N489"/>
  <c r="M489"/>
  <c r="I489"/>
  <c r="L489"/>
  <c r="K489"/>
  <c r="J489"/>
  <c r="G489" s="1"/>
  <c r="H489"/>
  <c r="F489"/>
  <c r="E489"/>
  <c r="BK489"/>
  <c r="DC488"/>
  <c r="CR488"/>
  <c r="CG488"/>
  <c r="BV488"/>
  <c r="BI488"/>
  <c r="BA488"/>
  <c r="AY488"/>
  <c r="DE488" s="1"/>
  <c r="AP488"/>
  <c r="AN488"/>
  <c r="CT488"/>
  <c r="AE488"/>
  <c r="AC488"/>
  <c r="CI488"/>
  <c r="T488"/>
  <c r="R488"/>
  <c r="BX488" s="1"/>
  <c r="O488"/>
  <c r="N488"/>
  <c r="M488"/>
  <c r="L488"/>
  <c r="K488"/>
  <c r="J488"/>
  <c r="H488"/>
  <c r="F488"/>
  <c r="E488"/>
  <c r="DC487"/>
  <c r="CR487"/>
  <c r="CG487"/>
  <c r="BV487"/>
  <c r="BI487"/>
  <c r="BA487"/>
  <c r="AY487"/>
  <c r="DE487"/>
  <c r="AP487"/>
  <c r="AN487"/>
  <c r="AE487"/>
  <c r="AC487"/>
  <c r="CI487"/>
  <c r="T487"/>
  <c r="R487"/>
  <c r="BX487"/>
  <c r="O487"/>
  <c r="N487"/>
  <c r="M487"/>
  <c r="L487"/>
  <c r="K487"/>
  <c r="J487"/>
  <c r="G487" s="1"/>
  <c r="BM487" s="1"/>
  <c r="H487"/>
  <c r="F487"/>
  <c r="E487"/>
  <c r="DC486"/>
  <c r="CR486"/>
  <c r="CG486"/>
  <c r="BV486"/>
  <c r="BI486"/>
  <c r="BA486"/>
  <c r="AY486"/>
  <c r="DE486" s="1"/>
  <c r="AP486"/>
  <c r="AN486"/>
  <c r="CT486" s="1"/>
  <c r="AE486"/>
  <c r="AC486"/>
  <c r="T486"/>
  <c r="R486"/>
  <c r="BX486" s="1"/>
  <c r="O486"/>
  <c r="N486"/>
  <c r="M486"/>
  <c r="L486"/>
  <c r="K486"/>
  <c r="J486"/>
  <c r="H486"/>
  <c r="F486"/>
  <c r="E486"/>
  <c r="DC485"/>
  <c r="CR485"/>
  <c r="CG485"/>
  <c r="BV485"/>
  <c r="BI485"/>
  <c r="BA485"/>
  <c r="DF472" s="1"/>
  <c r="AY485"/>
  <c r="DE485"/>
  <c r="AP485"/>
  <c r="CU472" s="1"/>
  <c r="AN485"/>
  <c r="CT485" s="1"/>
  <c r="AE485"/>
  <c r="AC485"/>
  <c r="CI485" s="1"/>
  <c r="T485"/>
  <c r="R485"/>
  <c r="O485"/>
  <c r="BT472" s="1"/>
  <c r="N485"/>
  <c r="M485"/>
  <c r="L485"/>
  <c r="K485"/>
  <c r="J485"/>
  <c r="H485"/>
  <c r="F485"/>
  <c r="E485"/>
  <c r="BJ472" s="1"/>
  <c r="DC484"/>
  <c r="CR484"/>
  <c r="CG484"/>
  <c r="BV484"/>
  <c r="BI484"/>
  <c r="BA484"/>
  <c r="AY484"/>
  <c r="DE484"/>
  <c r="AP484"/>
  <c r="AN484"/>
  <c r="CT484"/>
  <c r="AE484"/>
  <c r="AC484"/>
  <c r="CI484"/>
  <c r="T484"/>
  <c r="R484"/>
  <c r="BX484"/>
  <c r="O484"/>
  <c r="N484"/>
  <c r="M484"/>
  <c r="L484"/>
  <c r="K484"/>
  <c r="J484"/>
  <c r="H484"/>
  <c r="F484"/>
  <c r="E484"/>
  <c r="DC483"/>
  <c r="CR483"/>
  <c r="CG483"/>
  <c r="BV483"/>
  <c r="BI483"/>
  <c r="BA483"/>
  <c r="AY483"/>
  <c r="AP483"/>
  <c r="AN483"/>
  <c r="AE483"/>
  <c r="AC483"/>
  <c r="CI483" s="1"/>
  <c r="T483"/>
  <c r="R483"/>
  <c r="BX483" s="1"/>
  <c r="O483"/>
  <c r="N483"/>
  <c r="M483"/>
  <c r="L483"/>
  <c r="K483"/>
  <c r="J483"/>
  <c r="H483"/>
  <c r="F483"/>
  <c r="BK471" s="1"/>
  <c r="E483"/>
  <c r="DC482"/>
  <c r="CR482"/>
  <c r="CG482"/>
  <c r="BV482"/>
  <c r="BI482"/>
  <c r="BA482"/>
  <c r="AY482"/>
  <c r="AP482"/>
  <c r="CU471" s="1"/>
  <c r="AN482"/>
  <c r="CT482"/>
  <c r="AE482"/>
  <c r="CJ471" s="1"/>
  <c r="AC482"/>
  <c r="CI482"/>
  <c r="T482"/>
  <c r="BY471" s="1"/>
  <c r="R482"/>
  <c r="BX482"/>
  <c r="O482"/>
  <c r="BT471" s="1"/>
  <c r="N482"/>
  <c r="BS471" s="1"/>
  <c r="M482"/>
  <c r="L482"/>
  <c r="K482"/>
  <c r="J482"/>
  <c r="G482" s="1"/>
  <c r="BM482" s="1"/>
  <c r="H482"/>
  <c r="F482"/>
  <c r="E482"/>
  <c r="DC481"/>
  <c r="CR481"/>
  <c r="CG481"/>
  <c r="BV481"/>
  <c r="BI481"/>
  <c r="BA481"/>
  <c r="AY481"/>
  <c r="DE481"/>
  <c r="AP481"/>
  <c r="AN481"/>
  <c r="CT481" s="1"/>
  <c r="AE481"/>
  <c r="AC481"/>
  <c r="CI481" s="1"/>
  <c r="T481"/>
  <c r="R481"/>
  <c r="BX481"/>
  <c r="O481"/>
  <c r="N481"/>
  <c r="M481"/>
  <c r="L481"/>
  <c r="K481"/>
  <c r="J481"/>
  <c r="H481"/>
  <c r="F481"/>
  <c r="E481"/>
  <c r="DC480"/>
  <c r="CR480"/>
  <c r="CG480"/>
  <c r="BV480"/>
  <c r="BI480"/>
  <c r="BA480"/>
  <c r="AY480"/>
  <c r="DE480" s="1"/>
  <c r="AP480"/>
  <c r="AN480"/>
  <c r="CT480"/>
  <c r="AE480"/>
  <c r="AC480"/>
  <c r="CI480"/>
  <c r="T480"/>
  <c r="R480"/>
  <c r="BX480" s="1"/>
  <c r="O480"/>
  <c r="N480"/>
  <c r="M480"/>
  <c r="L480"/>
  <c r="K480"/>
  <c r="G480"/>
  <c r="BM480" s="1"/>
  <c r="J480"/>
  <c r="H480"/>
  <c r="F480"/>
  <c r="E480"/>
  <c r="BK480" s="1"/>
  <c r="DC479"/>
  <c r="CR479"/>
  <c r="CG479"/>
  <c r="BV479"/>
  <c r="BI479"/>
  <c r="BA479"/>
  <c r="AY479"/>
  <c r="DE479" s="1"/>
  <c r="AP479"/>
  <c r="AN479"/>
  <c r="CT479" s="1"/>
  <c r="AE479"/>
  <c r="AC479"/>
  <c r="T479"/>
  <c r="R479"/>
  <c r="BX479" s="1"/>
  <c r="O479"/>
  <c r="N479"/>
  <c r="M479"/>
  <c r="L479"/>
  <c r="K479"/>
  <c r="J479"/>
  <c r="H479"/>
  <c r="F479"/>
  <c r="E479"/>
  <c r="DC478"/>
  <c r="CR478"/>
  <c r="CG478"/>
  <c r="BV478"/>
  <c r="BI478"/>
  <c r="BA478"/>
  <c r="AY478"/>
  <c r="DE478"/>
  <c r="AP478"/>
  <c r="AN478"/>
  <c r="CT478" s="1"/>
  <c r="AE478"/>
  <c r="AC478"/>
  <c r="CI478" s="1"/>
  <c r="T478"/>
  <c r="R478"/>
  <c r="BX478"/>
  <c r="O478"/>
  <c r="N478"/>
  <c r="M478"/>
  <c r="L478"/>
  <c r="K478"/>
  <c r="J478"/>
  <c r="G478" s="1"/>
  <c r="H478"/>
  <c r="F478"/>
  <c r="E478"/>
  <c r="DC477"/>
  <c r="CR477"/>
  <c r="CG477"/>
  <c r="BV477"/>
  <c r="BI477"/>
  <c r="BA477"/>
  <c r="AY477"/>
  <c r="DE477"/>
  <c r="AP477"/>
  <c r="AN477"/>
  <c r="CT477" s="1"/>
  <c r="AE477"/>
  <c r="AC477"/>
  <c r="CI477" s="1"/>
  <c r="T477"/>
  <c r="R477"/>
  <c r="BX477"/>
  <c r="O477"/>
  <c r="N477"/>
  <c r="M477"/>
  <c r="L477"/>
  <c r="K477"/>
  <c r="J477"/>
  <c r="H477"/>
  <c r="F477"/>
  <c r="E477"/>
  <c r="DC476"/>
  <c r="CR476"/>
  <c r="CG476"/>
  <c r="BV476"/>
  <c r="BI476"/>
  <c r="BA476"/>
  <c r="AY476"/>
  <c r="DE476" s="1"/>
  <c r="AP476"/>
  <c r="AN476"/>
  <c r="CT476"/>
  <c r="AE476"/>
  <c r="AC476"/>
  <c r="CI476"/>
  <c r="T476"/>
  <c r="R476"/>
  <c r="O476"/>
  <c r="N476"/>
  <c r="M476"/>
  <c r="L476"/>
  <c r="K476"/>
  <c r="J476"/>
  <c r="H476"/>
  <c r="F476"/>
  <c r="E476"/>
  <c r="DC475"/>
  <c r="CR475"/>
  <c r="CG475"/>
  <c r="BV475"/>
  <c r="BI475"/>
  <c r="BA475"/>
  <c r="AY475"/>
  <c r="DE475"/>
  <c r="AP475"/>
  <c r="AN475"/>
  <c r="AE475"/>
  <c r="AC475"/>
  <c r="CI475" s="1"/>
  <c r="T475"/>
  <c r="R475"/>
  <c r="BX475"/>
  <c r="O475"/>
  <c r="N475"/>
  <c r="M475"/>
  <c r="L475"/>
  <c r="K475"/>
  <c r="J475"/>
  <c r="H475"/>
  <c r="F475"/>
  <c r="E475"/>
  <c r="BK475" s="1"/>
  <c r="DC474"/>
  <c r="CR474"/>
  <c r="CG474"/>
  <c r="BV474"/>
  <c r="BI474"/>
  <c r="BA474"/>
  <c r="AY474"/>
  <c r="DE474"/>
  <c r="AP474"/>
  <c r="AN474"/>
  <c r="CT474" s="1"/>
  <c r="AE474"/>
  <c r="AC474"/>
  <c r="CI474" s="1"/>
  <c r="T474"/>
  <c r="R474"/>
  <c r="BX474"/>
  <c r="O474"/>
  <c r="N474"/>
  <c r="M474"/>
  <c r="L474"/>
  <c r="K474"/>
  <c r="J474"/>
  <c r="H474"/>
  <c r="F474"/>
  <c r="E474"/>
  <c r="DC473"/>
  <c r="CR473"/>
  <c r="CG473"/>
  <c r="BV473"/>
  <c r="BI473"/>
  <c r="BA473"/>
  <c r="BA472" s="1"/>
  <c r="AY473"/>
  <c r="AP473"/>
  <c r="AP472" s="1"/>
  <c r="AN473"/>
  <c r="CT473"/>
  <c r="AE473"/>
  <c r="AE472" s="1"/>
  <c r="AC473"/>
  <c r="CI473"/>
  <c r="T473"/>
  <c r="R473"/>
  <c r="BX473" s="1"/>
  <c r="O473"/>
  <c r="N473"/>
  <c r="I473" s="1"/>
  <c r="M473"/>
  <c r="L473"/>
  <c r="L472"/>
  <c r="K473"/>
  <c r="K472" s="1"/>
  <c r="J473"/>
  <c r="H473"/>
  <c r="F473"/>
  <c r="BK473" s="1"/>
  <c r="E473"/>
  <c r="DL472"/>
  <c r="DK472"/>
  <c r="DJ472"/>
  <c r="DI472"/>
  <c r="DH472"/>
  <c r="DG472"/>
  <c r="DE472"/>
  <c r="DC472"/>
  <c r="DB472"/>
  <c r="DA472"/>
  <c r="CZ472"/>
  <c r="CY472"/>
  <c r="CX472"/>
  <c r="CW472"/>
  <c r="CV472"/>
  <c r="CT472"/>
  <c r="CR472"/>
  <c r="CQ472"/>
  <c r="CP472"/>
  <c r="CO472"/>
  <c r="CN472"/>
  <c r="CM472"/>
  <c r="CL472"/>
  <c r="CK472"/>
  <c r="CI472"/>
  <c r="CG472"/>
  <c r="CF472"/>
  <c r="CE472"/>
  <c r="CD472"/>
  <c r="CC472"/>
  <c r="CB472"/>
  <c r="CA472"/>
  <c r="BZ472"/>
  <c r="BX472"/>
  <c r="BV472"/>
  <c r="BU472"/>
  <c r="BI472"/>
  <c r="BG472"/>
  <c r="BF472"/>
  <c r="BE472"/>
  <c r="BD472"/>
  <c r="BC472"/>
  <c r="BB472"/>
  <c r="AZ472"/>
  <c r="AX472"/>
  <c r="AW472"/>
  <c r="AV472"/>
  <c r="AU472"/>
  <c r="AT472"/>
  <c r="AS472"/>
  <c r="AR472"/>
  <c r="AQ472"/>
  <c r="AO472"/>
  <c r="AM472"/>
  <c r="AL472"/>
  <c r="AK472"/>
  <c r="AJ472"/>
  <c r="AI472"/>
  <c r="AH472"/>
  <c r="AG472"/>
  <c r="AF472"/>
  <c r="AD472"/>
  <c r="AB472"/>
  <c r="AA472"/>
  <c r="Z472"/>
  <c r="Y472"/>
  <c r="X472"/>
  <c r="W472"/>
  <c r="V472"/>
  <c r="U472"/>
  <c r="S472"/>
  <c r="Q472"/>
  <c r="P472"/>
  <c r="DL471"/>
  <c r="DK471"/>
  <c r="DJ471"/>
  <c r="DI471"/>
  <c r="DH471"/>
  <c r="DG471"/>
  <c r="DE471"/>
  <c r="DC471"/>
  <c r="DB471"/>
  <c r="DA471"/>
  <c r="CZ471"/>
  <c r="CY471"/>
  <c r="CX471"/>
  <c r="CW471"/>
  <c r="CV471"/>
  <c r="CT471"/>
  <c r="CR471"/>
  <c r="CQ471"/>
  <c r="CP471"/>
  <c r="CO471"/>
  <c r="CN471"/>
  <c r="CM471"/>
  <c r="CL471"/>
  <c r="CK471"/>
  <c r="CI471"/>
  <c r="CG471"/>
  <c r="CF471"/>
  <c r="CE471"/>
  <c r="CD471"/>
  <c r="CC471"/>
  <c r="CB471"/>
  <c r="CA471"/>
  <c r="BZ471"/>
  <c r="BX471"/>
  <c r="BV471"/>
  <c r="BU471"/>
  <c r="BI471"/>
  <c r="AW471"/>
  <c r="AL471"/>
  <c r="AA471"/>
  <c r="P471"/>
  <c r="A47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DC470"/>
  <c r="CR470"/>
  <c r="CG470"/>
  <c r="BV470"/>
  <c r="BI470"/>
  <c r="BA470"/>
  <c r="AY470"/>
  <c r="DE470" s="1"/>
  <c r="AP470"/>
  <c r="AN470"/>
  <c r="CT470"/>
  <c r="AE470"/>
  <c r="AC470"/>
  <c r="CI470"/>
  <c r="T470"/>
  <c r="R470"/>
  <c r="BX470" s="1"/>
  <c r="O470"/>
  <c r="N470"/>
  <c r="I470" s="1"/>
  <c r="M470"/>
  <c r="L470"/>
  <c r="K470"/>
  <c r="J470"/>
  <c r="G470" s="1"/>
  <c r="BM470" s="1"/>
  <c r="H470"/>
  <c r="F470"/>
  <c r="E470"/>
  <c r="DC469"/>
  <c r="CR469"/>
  <c r="CG469"/>
  <c r="BV469"/>
  <c r="BI469"/>
  <c r="BA469"/>
  <c r="AY469"/>
  <c r="DE469" s="1"/>
  <c r="AP469"/>
  <c r="AN469"/>
  <c r="CT469" s="1"/>
  <c r="AE469"/>
  <c r="AC469"/>
  <c r="CI469"/>
  <c r="T469"/>
  <c r="R469"/>
  <c r="BX469"/>
  <c r="O469"/>
  <c r="N469"/>
  <c r="M469"/>
  <c r="L469"/>
  <c r="K469"/>
  <c r="J469"/>
  <c r="H469"/>
  <c r="F469"/>
  <c r="E469"/>
  <c r="DC468"/>
  <c r="CR468"/>
  <c r="CG468"/>
  <c r="BV468"/>
  <c r="BI468"/>
  <c r="BA468"/>
  <c r="AY468"/>
  <c r="DE468"/>
  <c r="AP468"/>
  <c r="AN468"/>
  <c r="CT468"/>
  <c r="AE468"/>
  <c r="AC468"/>
  <c r="CI468" s="1"/>
  <c r="T468"/>
  <c r="R468"/>
  <c r="BX468" s="1"/>
  <c r="O468"/>
  <c r="N468"/>
  <c r="M468"/>
  <c r="L468"/>
  <c r="K468"/>
  <c r="J468"/>
  <c r="G468" s="1"/>
  <c r="BM468" s="1"/>
  <c r="H468"/>
  <c r="F468"/>
  <c r="BK468"/>
  <c r="E468"/>
  <c r="DC467"/>
  <c r="CR467"/>
  <c r="CG467"/>
  <c r="BV467"/>
  <c r="BI467"/>
  <c r="BA467"/>
  <c r="AY467"/>
  <c r="DE467" s="1"/>
  <c r="AP467"/>
  <c r="AN467"/>
  <c r="CT467"/>
  <c r="AE467"/>
  <c r="AC467"/>
  <c r="CI467"/>
  <c r="T467"/>
  <c r="R467"/>
  <c r="BX467" s="1"/>
  <c r="O467"/>
  <c r="N467"/>
  <c r="M467"/>
  <c r="L467"/>
  <c r="K467"/>
  <c r="J467"/>
  <c r="H467"/>
  <c r="F467"/>
  <c r="E467"/>
  <c r="DC466"/>
  <c r="CR466"/>
  <c r="CG466"/>
  <c r="BV466"/>
  <c r="BI466"/>
  <c r="BA466"/>
  <c r="AY466"/>
  <c r="DE466"/>
  <c r="AP466"/>
  <c r="AN466"/>
  <c r="CT466" s="1"/>
  <c r="AE466"/>
  <c r="AC466"/>
  <c r="CI466" s="1"/>
  <c r="T466"/>
  <c r="R466"/>
  <c r="BX466"/>
  <c r="O466"/>
  <c r="N466"/>
  <c r="M466"/>
  <c r="I466" s="1"/>
  <c r="L466"/>
  <c r="K466"/>
  <c r="J466"/>
  <c r="G466"/>
  <c r="BM466" s="1"/>
  <c r="H466"/>
  <c r="F466"/>
  <c r="BK466"/>
  <c r="E466"/>
  <c r="DC465"/>
  <c r="CR465"/>
  <c r="CG465"/>
  <c r="BV465"/>
  <c r="BI465"/>
  <c r="BA465"/>
  <c r="AY465"/>
  <c r="DE465" s="1"/>
  <c r="AP465"/>
  <c r="AN465"/>
  <c r="CT465"/>
  <c r="AE465"/>
  <c r="AC465"/>
  <c r="CI465"/>
  <c r="T465"/>
  <c r="R465"/>
  <c r="BX465" s="1"/>
  <c r="O465"/>
  <c r="N465"/>
  <c r="M465"/>
  <c r="L465"/>
  <c r="K465"/>
  <c r="J465"/>
  <c r="H465"/>
  <c r="F465"/>
  <c r="E465"/>
  <c r="DC464"/>
  <c r="CR464"/>
  <c r="CG464"/>
  <c r="BV464"/>
  <c r="BI464"/>
  <c r="BA464"/>
  <c r="AY464"/>
  <c r="DE464"/>
  <c r="AP464"/>
  <c r="AN464"/>
  <c r="CT464" s="1"/>
  <c r="AE464"/>
  <c r="AC464"/>
  <c r="CI464" s="1"/>
  <c r="T464"/>
  <c r="R464"/>
  <c r="BX464"/>
  <c r="O464"/>
  <c r="N464"/>
  <c r="M464"/>
  <c r="L464"/>
  <c r="K464"/>
  <c r="J464"/>
  <c r="H464"/>
  <c r="F464"/>
  <c r="BK464" s="1"/>
  <c r="E464"/>
  <c r="DC463"/>
  <c r="CR463"/>
  <c r="CG463"/>
  <c r="BV463"/>
  <c r="BI463"/>
  <c r="BA463"/>
  <c r="AY463"/>
  <c r="DE463" s="1"/>
  <c r="AP463"/>
  <c r="AN463"/>
  <c r="CT463" s="1"/>
  <c r="AE463"/>
  <c r="AC463"/>
  <c r="CI463"/>
  <c r="T463"/>
  <c r="R463"/>
  <c r="BX463"/>
  <c r="O463"/>
  <c r="N463"/>
  <c r="M463"/>
  <c r="L463"/>
  <c r="K463"/>
  <c r="J463"/>
  <c r="H463"/>
  <c r="F463"/>
  <c r="E463"/>
  <c r="DC462"/>
  <c r="CR462"/>
  <c r="CG462"/>
  <c r="BV462"/>
  <c r="BI462"/>
  <c r="BA462"/>
  <c r="AY462"/>
  <c r="DE462"/>
  <c r="AP462"/>
  <c r="AN462"/>
  <c r="CT462"/>
  <c r="AE462"/>
  <c r="AC462"/>
  <c r="CI462" s="1"/>
  <c r="T462"/>
  <c r="R462"/>
  <c r="BX462" s="1"/>
  <c r="O462"/>
  <c r="N462"/>
  <c r="I462"/>
  <c r="M462"/>
  <c r="L462"/>
  <c r="K462"/>
  <c r="J462"/>
  <c r="G462" s="1"/>
  <c r="BM462" s="1"/>
  <c r="H462"/>
  <c r="F462"/>
  <c r="BK462" s="1"/>
  <c r="E462"/>
  <c r="DC461"/>
  <c r="CR461"/>
  <c r="CG461"/>
  <c r="BV461"/>
  <c r="BI461"/>
  <c r="BA461"/>
  <c r="AY461"/>
  <c r="DE461" s="1"/>
  <c r="AP461"/>
  <c r="AN461"/>
  <c r="CT461" s="1"/>
  <c r="AE461"/>
  <c r="AC461"/>
  <c r="CI461"/>
  <c r="T461"/>
  <c r="R461"/>
  <c r="BX461"/>
  <c r="O461"/>
  <c r="N461"/>
  <c r="M461"/>
  <c r="L461"/>
  <c r="K461"/>
  <c r="J461"/>
  <c r="H461"/>
  <c r="F461"/>
  <c r="E461"/>
  <c r="DC460"/>
  <c r="CR460"/>
  <c r="CG460"/>
  <c r="BV460"/>
  <c r="BI460"/>
  <c r="BA460"/>
  <c r="AY460"/>
  <c r="DE460"/>
  <c r="AP460"/>
  <c r="AN460"/>
  <c r="CT460"/>
  <c r="AE460"/>
  <c r="AC460"/>
  <c r="CI460" s="1"/>
  <c r="T460"/>
  <c r="R460"/>
  <c r="BX460" s="1"/>
  <c r="O460"/>
  <c r="N460"/>
  <c r="I460"/>
  <c r="M460"/>
  <c r="L460"/>
  <c r="K460"/>
  <c r="J460"/>
  <c r="H460"/>
  <c r="F460"/>
  <c r="E460"/>
  <c r="BK460" s="1"/>
  <c r="DC459"/>
  <c r="CR459"/>
  <c r="CG459"/>
  <c r="BV459"/>
  <c r="BI459"/>
  <c r="BA459"/>
  <c r="AY459"/>
  <c r="DE459"/>
  <c r="AP459"/>
  <c r="AN459"/>
  <c r="CT459"/>
  <c r="AE459"/>
  <c r="AC459"/>
  <c r="CI459" s="1"/>
  <c r="T459"/>
  <c r="R459"/>
  <c r="BX459" s="1"/>
  <c r="O459"/>
  <c r="N459"/>
  <c r="M459"/>
  <c r="L459"/>
  <c r="K459"/>
  <c r="J459"/>
  <c r="H459"/>
  <c r="F459"/>
  <c r="E459"/>
  <c r="DC458"/>
  <c r="CR458"/>
  <c r="CG458"/>
  <c r="BV458"/>
  <c r="BI458"/>
  <c r="BA458"/>
  <c r="AY458"/>
  <c r="DE458" s="1"/>
  <c r="AP458"/>
  <c r="CU443"/>
  <c r="AN458"/>
  <c r="CT458" s="1"/>
  <c r="AE458"/>
  <c r="AC458"/>
  <c r="CI458" s="1"/>
  <c r="T458"/>
  <c r="R458"/>
  <c r="BX458" s="1"/>
  <c r="O458"/>
  <c r="N458"/>
  <c r="I458"/>
  <c r="M458"/>
  <c r="L458"/>
  <c r="K458"/>
  <c r="J458"/>
  <c r="H458"/>
  <c r="F458"/>
  <c r="BK458"/>
  <c r="E458"/>
  <c r="DC457"/>
  <c r="CR457"/>
  <c r="CG457"/>
  <c r="BV457"/>
  <c r="BI457"/>
  <c r="BA457"/>
  <c r="AY457"/>
  <c r="DE457" s="1"/>
  <c r="AP457"/>
  <c r="AN457"/>
  <c r="AE457"/>
  <c r="AC457"/>
  <c r="CI457" s="1"/>
  <c r="T457"/>
  <c r="R457"/>
  <c r="O457"/>
  <c r="N457"/>
  <c r="M457"/>
  <c r="L457"/>
  <c r="K457"/>
  <c r="J457"/>
  <c r="H457"/>
  <c r="F457"/>
  <c r="E457"/>
  <c r="DC456"/>
  <c r="CR456"/>
  <c r="CG456"/>
  <c r="BV456"/>
  <c r="BI456"/>
  <c r="BA456"/>
  <c r="AY456"/>
  <c r="AP456"/>
  <c r="AN456"/>
  <c r="CT456"/>
  <c r="AE456"/>
  <c r="CJ443" s="1"/>
  <c r="AC456"/>
  <c r="T456"/>
  <c r="R456"/>
  <c r="O456"/>
  <c r="N456"/>
  <c r="M456"/>
  <c r="L456"/>
  <c r="K456"/>
  <c r="J456"/>
  <c r="H456"/>
  <c r="F456"/>
  <c r="E456"/>
  <c r="DC455"/>
  <c r="CR455"/>
  <c r="CG455"/>
  <c r="BV455"/>
  <c r="BI455"/>
  <c r="BA455"/>
  <c r="AY455"/>
  <c r="DE455"/>
  <c r="AP455"/>
  <c r="AN455"/>
  <c r="CT455"/>
  <c r="AE455"/>
  <c r="AC455"/>
  <c r="CI455"/>
  <c r="T455"/>
  <c r="R455"/>
  <c r="BX455" s="1"/>
  <c r="O455"/>
  <c r="N455"/>
  <c r="M455"/>
  <c r="L455"/>
  <c r="K455"/>
  <c r="J455"/>
  <c r="H455"/>
  <c r="F455"/>
  <c r="BK442"/>
  <c r="E455"/>
  <c r="DC454"/>
  <c r="CR454"/>
  <c r="CG454"/>
  <c r="BV454"/>
  <c r="BI454"/>
  <c r="BA454"/>
  <c r="AY454"/>
  <c r="DE454" s="1"/>
  <c r="AP454"/>
  <c r="AN454"/>
  <c r="CT454"/>
  <c r="AE454"/>
  <c r="AC454"/>
  <c r="CI454"/>
  <c r="T454"/>
  <c r="BY442" s="1"/>
  <c r="R454"/>
  <c r="BX454" s="1"/>
  <c r="O454"/>
  <c r="N454"/>
  <c r="M454"/>
  <c r="L454"/>
  <c r="K454"/>
  <c r="J454"/>
  <c r="H454"/>
  <c r="F454"/>
  <c r="E454"/>
  <c r="DC453"/>
  <c r="CR453"/>
  <c r="CG453"/>
  <c r="BV453"/>
  <c r="BI453"/>
  <c r="BA453"/>
  <c r="AY453"/>
  <c r="DE453"/>
  <c r="AP453"/>
  <c r="CU442" s="1"/>
  <c r="AN453"/>
  <c r="AE453"/>
  <c r="AC453"/>
  <c r="CI453" s="1"/>
  <c r="T453"/>
  <c r="R453"/>
  <c r="O453"/>
  <c r="BT442" s="1"/>
  <c r="N453"/>
  <c r="M453"/>
  <c r="BR442" s="1"/>
  <c r="L453"/>
  <c r="K453"/>
  <c r="J453"/>
  <c r="BO442" s="1"/>
  <c r="H453"/>
  <c r="F453"/>
  <c r="E453"/>
  <c r="DC452"/>
  <c r="CR452"/>
  <c r="CG452"/>
  <c r="BV452"/>
  <c r="BI452"/>
  <c r="BA452"/>
  <c r="AY452"/>
  <c r="DE452"/>
  <c r="AP452"/>
  <c r="AN452"/>
  <c r="CT452" s="1"/>
  <c r="AE452"/>
  <c r="AC452"/>
  <c r="CI452" s="1"/>
  <c r="T452"/>
  <c r="R452"/>
  <c r="BX452"/>
  <c r="O452"/>
  <c r="N452"/>
  <c r="M452"/>
  <c r="L452"/>
  <c r="K452"/>
  <c r="J452"/>
  <c r="H452"/>
  <c r="F452"/>
  <c r="E452"/>
  <c r="DC451"/>
  <c r="CR451"/>
  <c r="CG451"/>
  <c r="BV451"/>
  <c r="BI451"/>
  <c r="BA451"/>
  <c r="AY451"/>
  <c r="DE451" s="1"/>
  <c r="AP451"/>
  <c r="AN451"/>
  <c r="CT451"/>
  <c r="AE451"/>
  <c r="AC451"/>
  <c r="CI451"/>
  <c r="T451"/>
  <c r="R451"/>
  <c r="BX451" s="1"/>
  <c r="O451"/>
  <c r="N451"/>
  <c r="M451"/>
  <c r="L451"/>
  <c r="K451"/>
  <c r="G451"/>
  <c r="BM451" s="1"/>
  <c r="J451"/>
  <c r="H451"/>
  <c r="F451"/>
  <c r="E451"/>
  <c r="DC450"/>
  <c r="CR450"/>
  <c r="CG450"/>
  <c r="BV450"/>
  <c r="BI450"/>
  <c r="BA450"/>
  <c r="AY450"/>
  <c r="DE450" s="1"/>
  <c r="AP450"/>
  <c r="AN450"/>
  <c r="CT450" s="1"/>
  <c r="AE450"/>
  <c r="AC450"/>
  <c r="CI450"/>
  <c r="T450"/>
  <c r="R450"/>
  <c r="BX450"/>
  <c r="O450"/>
  <c r="N450"/>
  <c r="M450"/>
  <c r="L450"/>
  <c r="K450"/>
  <c r="J450"/>
  <c r="H450"/>
  <c r="F450"/>
  <c r="E450"/>
  <c r="BK450" s="1"/>
  <c r="DC449"/>
  <c r="CR449"/>
  <c r="CG449"/>
  <c r="BV449"/>
  <c r="BI449"/>
  <c r="BA449"/>
  <c r="AY449"/>
  <c r="DE449" s="1"/>
  <c r="AP449"/>
  <c r="AN449"/>
  <c r="CT449"/>
  <c r="AE449"/>
  <c r="AC449"/>
  <c r="CI449"/>
  <c r="T449"/>
  <c r="R449"/>
  <c r="BX449" s="1"/>
  <c r="O449"/>
  <c r="N449"/>
  <c r="M449"/>
  <c r="L449"/>
  <c r="K449"/>
  <c r="G449"/>
  <c r="BM449" s="1"/>
  <c r="J449"/>
  <c r="H449"/>
  <c r="F449"/>
  <c r="E449"/>
  <c r="DC448"/>
  <c r="CR448"/>
  <c r="CG448"/>
  <c r="BV448"/>
  <c r="BI448"/>
  <c r="BA448"/>
  <c r="AY448"/>
  <c r="DE448"/>
  <c r="AP448"/>
  <c r="AN448"/>
  <c r="CT448" s="1"/>
  <c r="AE448"/>
  <c r="AC448"/>
  <c r="CI448" s="1"/>
  <c r="T448"/>
  <c r="R448"/>
  <c r="BX448"/>
  <c r="O448"/>
  <c r="N448"/>
  <c r="M448"/>
  <c r="I448" s="1"/>
  <c r="L448"/>
  <c r="K448"/>
  <c r="J448"/>
  <c r="G448" s="1"/>
  <c r="H448"/>
  <c r="F448"/>
  <c r="E448"/>
  <c r="DC447"/>
  <c r="CR447"/>
  <c r="CG447"/>
  <c r="BV447"/>
  <c r="BI447"/>
  <c r="BA447"/>
  <c r="AY447"/>
  <c r="DE447"/>
  <c r="AP447"/>
  <c r="AN447"/>
  <c r="CT447" s="1"/>
  <c r="AE447"/>
  <c r="AC447"/>
  <c r="CI447" s="1"/>
  <c r="T447"/>
  <c r="R447"/>
  <c r="BX447" s="1"/>
  <c r="O447"/>
  <c r="N447"/>
  <c r="M447"/>
  <c r="L447"/>
  <c r="K447"/>
  <c r="J447"/>
  <c r="G447" s="1"/>
  <c r="H447"/>
  <c r="F447"/>
  <c r="E447"/>
  <c r="BK447"/>
  <c r="DC446"/>
  <c r="CR446"/>
  <c r="CG446"/>
  <c r="BV446"/>
  <c r="BI446"/>
  <c r="BA446"/>
  <c r="AY446"/>
  <c r="DE446"/>
  <c r="AP446"/>
  <c r="AN446"/>
  <c r="AE446"/>
  <c r="AC446"/>
  <c r="CI446" s="1"/>
  <c r="T446"/>
  <c r="R446"/>
  <c r="BX446"/>
  <c r="O446"/>
  <c r="N446"/>
  <c r="M446"/>
  <c r="L446"/>
  <c r="K446"/>
  <c r="J446"/>
  <c r="G446" s="1"/>
  <c r="H446"/>
  <c r="F446"/>
  <c r="E446"/>
  <c r="DC445"/>
  <c r="CR445"/>
  <c r="CG445"/>
  <c r="BV445"/>
  <c r="BI445"/>
  <c r="BA445"/>
  <c r="AY445"/>
  <c r="DE445" s="1"/>
  <c r="AP445"/>
  <c r="AN445"/>
  <c r="AE445"/>
  <c r="AC445"/>
  <c r="T445"/>
  <c r="R445"/>
  <c r="O445"/>
  <c r="N445"/>
  <c r="M445"/>
  <c r="L445"/>
  <c r="K445"/>
  <c r="J445"/>
  <c r="H445"/>
  <c r="F445"/>
  <c r="E445"/>
  <c r="DC444"/>
  <c r="CR444"/>
  <c r="CG444"/>
  <c r="BV444"/>
  <c r="BI444"/>
  <c r="BA444"/>
  <c r="AY444"/>
  <c r="DE444" s="1"/>
  <c r="AP444"/>
  <c r="AN444"/>
  <c r="CT444"/>
  <c r="AE444"/>
  <c r="AE443" s="1"/>
  <c r="AC444"/>
  <c r="CI444"/>
  <c r="T444"/>
  <c r="R444"/>
  <c r="BX444" s="1"/>
  <c r="O444"/>
  <c r="N444"/>
  <c r="M444"/>
  <c r="L444"/>
  <c r="K444"/>
  <c r="J444"/>
  <c r="G444" s="1"/>
  <c r="BM444" s="1"/>
  <c r="H444"/>
  <c r="F444"/>
  <c r="BK444" s="1"/>
  <c r="E444"/>
  <c r="DL443"/>
  <c r="DK443"/>
  <c r="DJ443"/>
  <c r="DI443"/>
  <c r="DH443"/>
  <c r="DG443"/>
  <c r="DE443"/>
  <c r="DC443"/>
  <c r="DB443"/>
  <c r="DA443"/>
  <c r="CZ443"/>
  <c r="CY443"/>
  <c r="CX443"/>
  <c r="CW443"/>
  <c r="CV443"/>
  <c r="CT443"/>
  <c r="CR443"/>
  <c r="CQ443"/>
  <c r="CP443"/>
  <c r="CO443"/>
  <c r="CN443"/>
  <c r="CM443"/>
  <c r="CL443"/>
  <c r="CK443"/>
  <c r="CI443"/>
  <c r="CG443"/>
  <c r="CF443"/>
  <c r="CE443"/>
  <c r="CD443"/>
  <c r="CC443"/>
  <c r="CB443"/>
  <c r="CA443"/>
  <c r="BZ443"/>
  <c r="BX443"/>
  <c r="BV443"/>
  <c r="BU443"/>
  <c r="BI443"/>
  <c r="BG443"/>
  <c r="BF443"/>
  <c r="BE443"/>
  <c r="BD443"/>
  <c r="BC443"/>
  <c r="BB443"/>
  <c r="AZ443"/>
  <c r="AX443"/>
  <c r="AW443"/>
  <c r="AV443"/>
  <c r="AU443"/>
  <c r="AT443"/>
  <c r="AS443"/>
  <c r="AR443"/>
  <c r="AQ443"/>
  <c r="AO443"/>
  <c r="AM443"/>
  <c r="AL443"/>
  <c r="AK443"/>
  <c r="AJ443"/>
  <c r="AI443"/>
  <c r="AH443"/>
  <c r="AG443"/>
  <c r="AF443"/>
  <c r="AD443"/>
  <c r="AB443"/>
  <c r="AA443"/>
  <c r="Z443"/>
  <c r="Y443"/>
  <c r="X443"/>
  <c r="W443"/>
  <c r="V443"/>
  <c r="U443"/>
  <c r="S443"/>
  <c r="Q443"/>
  <c r="P443"/>
  <c r="DL442"/>
  <c r="DK442"/>
  <c r="DJ442"/>
  <c r="DI442"/>
  <c r="DH442"/>
  <c r="DG442"/>
  <c r="DE442"/>
  <c r="DC442"/>
  <c r="DB442"/>
  <c r="DA442"/>
  <c r="CZ442"/>
  <c r="CY442"/>
  <c r="CX442"/>
  <c r="CW442"/>
  <c r="CV442"/>
  <c r="CT442"/>
  <c r="CR442"/>
  <c r="CQ442"/>
  <c r="CP442"/>
  <c r="CO442"/>
  <c r="CN442"/>
  <c r="CM442"/>
  <c r="CL442"/>
  <c r="CK442"/>
  <c r="CI442"/>
  <c r="CG442"/>
  <c r="CF442"/>
  <c r="CE442"/>
  <c r="CD442"/>
  <c r="CC442"/>
  <c r="CB442"/>
  <c r="CA442"/>
  <c r="BZ442"/>
  <c r="BX442"/>
  <c r="BV442"/>
  <c r="BU442"/>
  <c r="BI442"/>
  <c r="AW442"/>
  <c r="AL442"/>
  <c r="AA442"/>
  <c r="P442"/>
  <c r="A442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DC441"/>
  <c r="CR441"/>
  <c r="CG441"/>
  <c r="BV441"/>
  <c r="BI441"/>
  <c r="BA441"/>
  <c r="AY441"/>
  <c r="DE441" s="1"/>
  <c r="AP441"/>
  <c r="AN441"/>
  <c r="CT441"/>
  <c r="AE441"/>
  <c r="AC441"/>
  <c r="CI441"/>
  <c r="T441"/>
  <c r="R441"/>
  <c r="BX441" s="1"/>
  <c r="O441"/>
  <c r="N441"/>
  <c r="M441"/>
  <c r="L441"/>
  <c r="K441"/>
  <c r="J441"/>
  <c r="H441"/>
  <c r="F441"/>
  <c r="E441"/>
  <c r="DC440"/>
  <c r="CR440"/>
  <c r="CG440"/>
  <c r="BV440"/>
  <c r="BI440"/>
  <c r="BA440"/>
  <c r="AY440"/>
  <c r="DE440"/>
  <c r="AP440"/>
  <c r="AN440"/>
  <c r="CT440" s="1"/>
  <c r="AE440"/>
  <c r="AC440"/>
  <c r="CI440" s="1"/>
  <c r="T440"/>
  <c r="R440"/>
  <c r="BX440"/>
  <c r="O440"/>
  <c r="N440"/>
  <c r="M440"/>
  <c r="L440"/>
  <c r="K440"/>
  <c r="J440"/>
  <c r="H440"/>
  <c r="F440"/>
  <c r="E440"/>
  <c r="DC439"/>
  <c r="CR439"/>
  <c r="CG439"/>
  <c r="BV439"/>
  <c r="BI439"/>
  <c r="BA439"/>
  <c r="AY439"/>
  <c r="DE439" s="1"/>
  <c r="AP439"/>
  <c r="AN439"/>
  <c r="CT439"/>
  <c r="AE439"/>
  <c r="AC439"/>
  <c r="CI439"/>
  <c r="T439"/>
  <c r="R439"/>
  <c r="BX439" s="1"/>
  <c r="O439"/>
  <c r="N439"/>
  <c r="I439" s="1"/>
  <c r="M439"/>
  <c r="L439"/>
  <c r="K439"/>
  <c r="J439"/>
  <c r="G439" s="1"/>
  <c r="BM439" s="1"/>
  <c r="H439"/>
  <c r="F439"/>
  <c r="E439"/>
  <c r="DC438"/>
  <c r="CR438"/>
  <c r="CG438"/>
  <c r="BV438"/>
  <c r="BI438"/>
  <c r="BA438"/>
  <c r="AY438"/>
  <c r="DE438" s="1"/>
  <c r="AP438"/>
  <c r="AN438"/>
  <c r="CT438" s="1"/>
  <c r="AE438"/>
  <c r="AC438"/>
  <c r="CI438"/>
  <c r="T438"/>
  <c r="R438"/>
  <c r="BX438"/>
  <c r="O438"/>
  <c r="N438"/>
  <c r="M438"/>
  <c r="L438"/>
  <c r="K438"/>
  <c r="J438"/>
  <c r="H438"/>
  <c r="F438"/>
  <c r="E438"/>
  <c r="DC437"/>
  <c r="CR437"/>
  <c r="CG437"/>
  <c r="BV437"/>
  <c r="BI437"/>
  <c r="BA437"/>
  <c r="AY437"/>
  <c r="DE437"/>
  <c r="AP437"/>
  <c r="AN437"/>
  <c r="CT437"/>
  <c r="AE437"/>
  <c r="AC437"/>
  <c r="CI437" s="1"/>
  <c r="T437"/>
  <c r="R437"/>
  <c r="BX437" s="1"/>
  <c r="O437"/>
  <c r="N437"/>
  <c r="M437"/>
  <c r="L437"/>
  <c r="K437"/>
  <c r="J437"/>
  <c r="H437"/>
  <c r="F437"/>
  <c r="E437"/>
  <c r="DC436"/>
  <c r="CR436"/>
  <c r="CG436"/>
  <c r="BV436"/>
  <c r="BI436"/>
  <c r="BA436"/>
  <c r="AY436"/>
  <c r="DE436" s="1"/>
  <c r="AP436"/>
  <c r="AN436"/>
  <c r="CT436" s="1"/>
  <c r="AE436"/>
  <c r="AC436"/>
  <c r="CI436"/>
  <c r="T436"/>
  <c r="R436"/>
  <c r="BX436"/>
  <c r="O436"/>
  <c r="N436"/>
  <c r="M436"/>
  <c r="L436"/>
  <c r="K436"/>
  <c r="J436"/>
  <c r="G436" s="1"/>
  <c r="H436"/>
  <c r="F436"/>
  <c r="BK436" s="1"/>
  <c r="E436"/>
  <c r="DC435"/>
  <c r="CR435"/>
  <c r="CG435"/>
  <c r="BV435"/>
  <c r="BI435"/>
  <c r="BA435"/>
  <c r="AY435"/>
  <c r="DE435" s="1"/>
  <c r="AP435"/>
  <c r="AN435"/>
  <c r="CT435" s="1"/>
  <c r="AE435"/>
  <c r="AC435"/>
  <c r="CI435"/>
  <c r="T435"/>
  <c r="R435"/>
  <c r="BX435"/>
  <c r="O435"/>
  <c r="N435"/>
  <c r="M435"/>
  <c r="L435"/>
  <c r="K435"/>
  <c r="J435"/>
  <c r="H435"/>
  <c r="F435"/>
  <c r="E435"/>
  <c r="DC434"/>
  <c r="CR434"/>
  <c r="CG434"/>
  <c r="BV434"/>
  <c r="BI434"/>
  <c r="BA434"/>
  <c r="AY434"/>
  <c r="DE434"/>
  <c r="AP434"/>
  <c r="AN434"/>
  <c r="CT434"/>
  <c r="AE434"/>
  <c r="AC434"/>
  <c r="CI434" s="1"/>
  <c r="T434"/>
  <c r="R434"/>
  <c r="BX434" s="1"/>
  <c r="O434"/>
  <c r="N434"/>
  <c r="M434"/>
  <c r="L434"/>
  <c r="K434"/>
  <c r="G434"/>
  <c r="BM434" s="1"/>
  <c r="J434"/>
  <c r="H434"/>
  <c r="F434"/>
  <c r="E434"/>
  <c r="BK434" s="1"/>
  <c r="DC433"/>
  <c r="CR433"/>
  <c r="CG433"/>
  <c r="BV433"/>
  <c r="BI433"/>
  <c r="BA433"/>
  <c r="AY433"/>
  <c r="DE433" s="1"/>
  <c r="AP433"/>
  <c r="AN433"/>
  <c r="CT433" s="1"/>
  <c r="AE433"/>
  <c r="AC433"/>
  <c r="CI433"/>
  <c r="T433"/>
  <c r="R433"/>
  <c r="BX433"/>
  <c r="O433"/>
  <c r="N433"/>
  <c r="M433"/>
  <c r="L433"/>
  <c r="K433"/>
  <c r="J433"/>
  <c r="H433"/>
  <c r="F433"/>
  <c r="BK433"/>
  <c r="E433"/>
  <c r="DC432"/>
  <c r="CR432"/>
  <c r="CG432"/>
  <c r="BV432"/>
  <c r="BI432"/>
  <c r="BA432"/>
  <c r="AY432"/>
  <c r="DE432" s="1"/>
  <c r="AP432"/>
  <c r="AN432"/>
  <c r="CT432"/>
  <c r="AE432"/>
  <c r="AC432"/>
  <c r="CI432"/>
  <c r="T432"/>
  <c r="R432"/>
  <c r="BX432" s="1"/>
  <c r="O432"/>
  <c r="N432"/>
  <c r="M432"/>
  <c r="L432"/>
  <c r="K432"/>
  <c r="J432"/>
  <c r="H432"/>
  <c r="F432"/>
  <c r="E432"/>
  <c r="DC431"/>
  <c r="CR431"/>
  <c r="CG431"/>
  <c r="BV431"/>
  <c r="BI431"/>
  <c r="BA431"/>
  <c r="AY431"/>
  <c r="DE431"/>
  <c r="AP431"/>
  <c r="AN431"/>
  <c r="CT431" s="1"/>
  <c r="AE431"/>
  <c r="AC431"/>
  <c r="CI431" s="1"/>
  <c r="T431"/>
  <c r="R431"/>
  <c r="BX431"/>
  <c r="O431"/>
  <c r="N431"/>
  <c r="M431"/>
  <c r="I431" s="1"/>
  <c r="L431"/>
  <c r="K431"/>
  <c r="J431"/>
  <c r="H431"/>
  <c r="F431"/>
  <c r="E431"/>
  <c r="BK431" s="1"/>
  <c r="DC430"/>
  <c r="CR430"/>
  <c r="CG430"/>
  <c r="BV430"/>
  <c r="BI430"/>
  <c r="BA430"/>
  <c r="AY430"/>
  <c r="DE430"/>
  <c r="AP430"/>
  <c r="AN430"/>
  <c r="CT430" s="1"/>
  <c r="AE430"/>
  <c r="AC430"/>
  <c r="CI430" s="1"/>
  <c r="T430"/>
  <c r="R430"/>
  <c r="BX430"/>
  <c r="O430"/>
  <c r="N430"/>
  <c r="M430"/>
  <c r="I430" s="1"/>
  <c r="L430"/>
  <c r="K430"/>
  <c r="J430"/>
  <c r="G430"/>
  <c r="BM430" s="1"/>
  <c r="H430"/>
  <c r="F430"/>
  <c r="E430"/>
  <c r="DC429"/>
  <c r="CR429"/>
  <c r="CG429"/>
  <c r="BV429"/>
  <c r="BI429"/>
  <c r="BA429"/>
  <c r="AY429"/>
  <c r="AP429"/>
  <c r="AN429"/>
  <c r="CT429" s="1"/>
  <c r="AE429"/>
  <c r="AC429"/>
  <c r="T429"/>
  <c r="R429"/>
  <c r="BX429"/>
  <c r="O429"/>
  <c r="N429"/>
  <c r="M429"/>
  <c r="L429"/>
  <c r="K429"/>
  <c r="J429"/>
  <c r="H429"/>
  <c r="F429"/>
  <c r="E429"/>
  <c r="DC428"/>
  <c r="CR428"/>
  <c r="CG428"/>
  <c r="BV428"/>
  <c r="BI428"/>
  <c r="BA428"/>
  <c r="AY428"/>
  <c r="DE428"/>
  <c r="AP428"/>
  <c r="AN428"/>
  <c r="CT428"/>
  <c r="AE428"/>
  <c r="AC428"/>
  <c r="CI428" s="1"/>
  <c r="T428"/>
  <c r="R428"/>
  <c r="BX428" s="1"/>
  <c r="O428"/>
  <c r="N428"/>
  <c r="M428"/>
  <c r="L428"/>
  <c r="K428"/>
  <c r="J428"/>
  <c r="H428"/>
  <c r="F428"/>
  <c r="E428"/>
  <c r="DC427"/>
  <c r="CR427"/>
  <c r="CG427"/>
  <c r="BV427"/>
  <c r="BI427"/>
  <c r="BA427"/>
  <c r="AY427"/>
  <c r="DE427" s="1"/>
  <c r="AP427"/>
  <c r="AN427"/>
  <c r="CT427" s="1"/>
  <c r="AE427"/>
  <c r="AC427"/>
  <c r="T427"/>
  <c r="R427"/>
  <c r="O427"/>
  <c r="N427"/>
  <c r="M427"/>
  <c r="L427"/>
  <c r="K427"/>
  <c r="J427"/>
  <c r="G427" s="1"/>
  <c r="BM427" s="1"/>
  <c r="H427"/>
  <c r="F427"/>
  <c r="BK414"/>
  <c r="E427"/>
  <c r="DC426"/>
  <c r="CR426"/>
  <c r="CG426"/>
  <c r="BV426"/>
  <c r="BI426"/>
  <c r="BA426"/>
  <c r="AY426"/>
  <c r="DE426" s="1"/>
  <c r="AP426"/>
  <c r="AN426"/>
  <c r="CT426"/>
  <c r="AE426"/>
  <c r="AC426"/>
  <c r="T426"/>
  <c r="R426"/>
  <c r="BX426" s="1"/>
  <c r="O426"/>
  <c r="N426"/>
  <c r="M426"/>
  <c r="L426"/>
  <c r="K426"/>
  <c r="J426"/>
  <c r="H426"/>
  <c r="F426"/>
  <c r="E426"/>
  <c r="DC425"/>
  <c r="CR425"/>
  <c r="CG425"/>
  <c r="BV425"/>
  <c r="BI425"/>
  <c r="BA425"/>
  <c r="AY425"/>
  <c r="AP425"/>
  <c r="AN425"/>
  <c r="CT425"/>
  <c r="AE425"/>
  <c r="AC425"/>
  <c r="CI425"/>
  <c r="T425"/>
  <c r="R425"/>
  <c r="BX425" s="1"/>
  <c r="O425"/>
  <c r="BT413"/>
  <c r="N425"/>
  <c r="M425"/>
  <c r="L425"/>
  <c r="K425"/>
  <c r="J425"/>
  <c r="H425"/>
  <c r="F425"/>
  <c r="E425"/>
  <c r="DC424"/>
  <c r="CR424"/>
  <c r="CG424"/>
  <c r="BV424"/>
  <c r="BI424"/>
  <c r="BA424"/>
  <c r="AY424"/>
  <c r="DE424" s="1"/>
  <c r="AP424"/>
  <c r="AN424"/>
  <c r="AE424"/>
  <c r="AC424"/>
  <c r="CI424" s="1"/>
  <c r="T424"/>
  <c r="R424"/>
  <c r="O424"/>
  <c r="N424"/>
  <c r="M424"/>
  <c r="L424"/>
  <c r="K424"/>
  <c r="J424"/>
  <c r="BO413"/>
  <c r="H424"/>
  <c r="F424"/>
  <c r="E424"/>
  <c r="DC423"/>
  <c r="CR423"/>
  <c r="CG423"/>
  <c r="BV423"/>
  <c r="BI423"/>
  <c r="BA423"/>
  <c r="AY423"/>
  <c r="DE423" s="1"/>
  <c r="AP423"/>
  <c r="AN423"/>
  <c r="CT423" s="1"/>
  <c r="AE423"/>
  <c r="AC423"/>
  <c r="CI423"/>
  <c r="T423"/>
  <c r="R423"/>
  <c r="BX423"/>
  <c r="O423"/>
  <c r="N423"/>
  <c r="M423"/>
  <c r="L423"/>
  <c r="K423"/>
  <c r="J423"/>
  <c r="H423"/>
  <c r="F423"/>
  <c r="BK423"/>
  <c r="E423"/>
  <c r="DC422"/>
  <c r="CR422"/>
  <c r="CG422"/>
  <c r="BV422"/>
  <c r="BI422"/>
  <c r="BA422"/>
  <c r="AY422"/>
  <c r="DE422" s="1"/>
  <c r="AP422"/>
  <c r="AN422"/>
  <c r="CT422"/>
  <c r="AE422"/>
  <c r="AC422"/>
  <c r="CI422"/>
  <c r="T422"/>
  <c r="R422"/>
  <c r="BX422" s="1"/>
  <c r="O422"/>
  <c r="N422"/>
  <c r="M422"/>
  <c r="L422"/>
  <c r="K422"/>
  <c r="J422"/>
  <c r="H422"/>
  <c r="F422"/>
  <c r="E422"/>
  <c r="DC421"/>
  <c r="CR421"/>
  <c r="CG421"/>
  <c r="BV421"/>
  <c r="BI421"/>
  <c r="BA421"/>
  <c r="AY421"/>
  <c r="DE421"/>
  <c r="AP421"/>
  <c r="AN421"/>
  <c r="CT421" s="1"/>
  <c r="AE421"/>
  <c r="AC421"/>
  <c r="CI421" s="1"/>
  <c r="T421"/>
  <c r="R421"/>
  <c r="BX421"/>
  <c r="O421"/>
  <c r="N421"/>
  <c r="M421"/>
  <c r="L421"/>
  <c r="K421"/>
  <c r="J421"/>
  <c r="H421"/>
  <c r="F421"/>
  <c r="E421"/>
  <c r="DC420"/>
  <c r="CR420"/>
  <c r="CG420"/>
  <c r="BV420"/>
  <c r="BI420"/>
  <c r="BA420"/>
  <c r="AY420"/>
  <c r="DE420" s="1"/>
  <c r="AP420"/>
  <c r="AN420"/>
  <c r="CT420"/>
  <c r="AE420"/>
  <c r="AC420"/>
  <c r="CI420"/>
  <c r="T420"/>
  <c r="R420"/>
  <c r="BX420" s="1"/>
  <c r="O420"/>
  <c r="N420"/>
  <c r="M420"/>
  <c r="L420"/>
  <c r="K420"/>
  <c r="G420" s="1"/>
  <c r="J420"/>
  <c r="H420"/>
  <c r="F420"/>
  <c r="E420"/>
  <c r="DC419"/>
  <c r="CR419"/>
  <c r="CG419"/>
  <c r="BV419"/>
  <c r="BI419"/>
  <c r="BA419"/>
  <c r="AY419"/>
  <c r="DE419" s="1"/>
  <c r="AP419"/>
  <c r="AN419"/>
  <c r="CT419"/>
  <c r="AE419"/>
  <c r="AC419"/>
  <c r="CI419"/>
  <c r="T419"/>
  <c r="R419"/>
  <c r="BX419" s="1"/>
  <c r="O419"/>
  <c r="N419"/>
  <c r="M419"/>
  <c r="L419"/>
  <c r="K419"/>
  <c r="J419"/>
  <c r="H419"/>
  <c r="F419"/>
  <c r="E419"/>
  <c r="DC418"/>
  <c r="CR418"/>
  <c r="CG418"/>
  <c r="BV418"/>
  <c r="BI418"/>
  <c r="BA418"/>
  <c r="AY418"/>
  <c r="DE418"/>
  <c r="AP418"/>
  <c r="AN418"/>
  <c r="CT418" s="1"/>
  <c r="AE418"/>
  <c r="AC418"/>
  <c r="CI418" s="1"/>
  <c r="T418"/>
  <c r="R418"/>
  <c r="BX418"/>
  <c r="O418"/>
  <c r="N418"/>
  <c r="M418"/>
  <c r="L418"/>
  <c r="K418"/>
  <c r="J418"/>
  <c r="H418"/>
  <c r="F418"/>
  <c r="E418"/>
  <c r="E414" s="1"/>
  <c r="DC417"/>
  <c r="CR417"/>
  <c r="CG417"/>
  <c r="BV417"/>
  <c r="BI417"/>
  <c r="BA417"/>
  <c r="AY417"/>
  <c r="DE417" s="1"/>
  <c r="AP417"/>
  <c r="AN417"/>
  <c r="CT417" s="1"/>
  <c r="AE417"/>
  <c r="AC417"/>
  <c r="CI417"/>
  <c r="T417"/>
  <c r="R417"/>
  <c r="BX417"/>
  <c r="O417"/>
  <c r="N417"/>
  <c r="M417"/>
  <c r="L417"/>
  <c r="K417"/>
  <c r="J417"/>
  <c r="H417"/>
  <c r="F417"/>
  <c r="BK417" s="1"/>
  <c r="E417"/>
  <c r="DC416"/>
  <c r="CR416"/>
  <c r="CG416"/>
  <c r="BV416"/>
  <c r="BI416"/>
  <c r="BA416"/>
  <c r="AY416"/>
  <c r="AP416"/>
  <c r="AN416"/>
  <c r="AE416"/>
  <c r="AC416"/>
  <c r="CI416" s="1"/>
  <c r="T416"/>
  <c r="R416"/>
  <c r="O416"/>
  <c r="N416"/>
  <c r="M416"/>
  <c r="I416"/>
  <c r="L416"/>
  <c r="K416"/>
  <c r="J416"/>
  <c r="H416"/>
  <c r="F416"/>
  <c r="E416"/>
  <c r="DC415"/>
  <c r="CR415"/>
  <c r="CG415"/>
  <c r="BV415"/>
  <c r="BI415"/>
  <c r="BA415"/>
  <c r="AY415"/>
  <c r="DE415" s="1"/>
  <c r="AP415"/>
  <c r="AN415"/>
  <c r="CT415" s="1"/>
  <c r="AE415"/>
  <c r="AC415"/>
  <c r="CI415"/>
  <c r="T415"/>
  <c r="R415"/>
  <c r="BX415"/>
  <c r="O415"/>
  <c r="I415" s="1"/>
  <c r="N415"/>
  <c r="M415"/>
  <c r="L415"/>
  <c r="K415"/>
  <c r="J415"/>
  <c r="H415"/>
  <c r="F415"/>
  <c r="E415"/>
  <c r="DL414"/>
  <c r="DK414"/>
  <c r="DJ414"/>
  <c r="DI414"/>
  <c r="DH414"/>
  <c r="DG414"/>
  <c r="DE414"/>
  <c r="DC414"/>
  <c r="DB414"/>
  <c r="DA414"/>
  <c r="CZ414"/>
  <c r="CY414"/>
  <c r="CX414"/>
  <c r="CW414"/>
  <c r="CV414"/>
  <c r="CT414"/>
  <c r="CR414"/>
  <c r="CQ414"/>
  <c r="CP414"/>
  <c r="CO414"/>
  <c r="CN414"/>
  <c r="CM414"/>
  <c r="CL414"/>
  <c r="CK414"/>
  <c r="CI414"/>
  <c r="CG414"/>
  <c r="CF414"/>
  <c r="CE414"/>
  <c r="CD414"/>
  <c r="CC414"/>
  <c r="CB414"/>
  <c r="CA414"/>
  <c r="BZ414"/>
  <c r="BX414"/>
  <c r="BV414"/>
  <c r="BU414"/>
  <c r="BI414"/>
  <c r="BG414"/>
  <c r="BF414"/>
  <c r="BE414"/>
  <c r="BD414"/>
  <c r="BC414"/>
  <c r="BB414"/>
  <c r="AZ414"/>
  <c r="AX414"/>
  <c r="AW414"/>
  <c r="AV414"/>
  <c r="AU414"/>
  <c r="AT414"/>
  <c r="AS414"/>
  <c r="AR414"/>
  <c r="AQ414"/>
  <c r="AO414"/>
  <c r="AM414"/>
  <c r="AL414"/>
  <c r="AK414"/>
  <c r="AJ414"/>
  <c r="AI414"/>
  <c r="AH414"/>
  <c r="AG414"/>
  <c r="AF414"/>
  <c r="AD414"/>
  <c r="AB414"/>
  <c r="AA414"/>
  <c r="Z414"/>
  <c r="Y414"/>
  <c r="X414"/>
  <c r="W414"/>
  <c r="V414"/>
  <c r="U414"/>
  <c r="S414"/>
  <c r="Q414"/>
  <c r="P414"/>
  <c r="DL413"/>
  <c r="DK413"/>
  <c r="DJ413"/>
  <c r="DI413"/>
  <c r="DH413"/>
  <c r="DG413"/>
  <c r="DE413"/>
  <c r="DC413"/>
  <c r="DB413"/>
  <c r="DA413"/>
  <c r="CZ413"/>
  <c r="CY413"/>
  <c r="CX413"/>
  <c r="CW413"/>
  <c r="CV413"/>
  <c r="CT413"/>
  <c r="CR413"/>
  <c r="CQ413"/>
  <c r="CP413"/>
  <c r="CO413"/>
  <c r="CN413"/>
  <c r="CM413"/>
  <c r="CL413"/>
  <c r="CK413"/>
  <c r="CI413"/>
  <c r="CG413"/>
  <c r="CF413"/>
  <c r="CE413"/>
  <c r="CD413"/>
  <c r="CC413"/>
  <c r="CB413"/>
  <c r="CA413"/>
  <c r="BZ413"/>
  <c r="BX413"/>
  <c r="BV413"/>
  <c r="BU413"/>
  <c r="BI413"/>
  <c r="AW413"/>
  <c r="AL413"/>
  <c r="AA413"/>
  <c r="P413"/>
  <c r="A413"/>
  <c r="A414"/>
  <c r="A415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DC412"/>
  <c r="CR412"/>
  <c r="CG412"/>
  <c r="BV412"/>
  <c r="BI412"/>
  <c r="BA412"/>
  <c r="AY412"/>
  <c r="DE412" s="1"/>
  <c r="AP412"/>
  <c r="AN412"/>
  <c r="CT412" s="1"/>
  <c r="AE412"/>
  <c r="AC412"/>
  <c r="CI412"/>
  <c r="T412"/>
  <c r="R412"/>
  <c r="BX412"/>
  <c r="O412"/>
  <c r="N412"/>
  <c r="M412"/>
  <c r="L412"/>
  <c r="K412"/>
  <c r="J412"/>
  <c r="H412"/>
  <c r="F412"/>
  <c r="E412"/>
  <c r="DC411"/>
  <c r="CR411"/>
  <c r="CG411"/>
  <c r="BV411"/>
  <c r="BI411"/>
  <c r="BA411"/>
  <c r="AY411"/>
  <c r="DE411"/>
  <c r="AP411"/>
  <c r="AN411"/>
  <c r="CT411"/>
  <c r="AE411"/>
  <c r="AC411"/>
  <c r="CI411" s="1"/>
  <c r="T411"/>
  <c r="R411"/>
  <c r="BX411" s="1"/>
  <c r="O411"/>
  <c r="N411"/>
  <c r="I411"/>
  <c r="M411"/>
  <c r="L411"/>
  <c r="K411"/>
  <c r="G411" s="1"/>
  <c r="BM411" s="1"/>
  <c r="J411"/>
  <c r="H411"/>
  <c r="F411"/>
  <c r="BK411" s="1"/>
  <c r="E411"/>
  <c r="DC410"/>
  <c r="CR410"/>
  <c r="CG410"/>
  <c r="BV410"/>
  <c r="BI410"/>
  <c r="BA410"/>
  <c r="AY410"/>
  <c r="DE410" s="1"/>
  <c r="AP410"/>
  <c r="AN410"/>
  <c r="CT410" s="1"/>
  <c r="AE410"/>
  <c r="AC410"/>
  <c r="CI410"/>
  <c r="T410"/>
  <c r="R410"/>
  <c r="BX410"/>
  <c r="O410"/>
  <c r="N410"/>
  <c r="M410"/>
  <c r="L410"/>
  <c r="K410"/>
  <c r="J410"/>
  <c r="H410"/>
  <c r="F410"/>
  <c r="E410"/>
  <c r="DC409"/>
  <c r="CR409"/>
  <c r="CG409"/>
  <c r="BV409"/>
  <c r="BI409"/>
  <c r="BA409"/>
  <c r="AY409"/>
  <c r="DE409"/>
  <c r="AP409"/>
  <c r="AN409"/>
  <c r="CT409"/>
  <c r="AE409"/>
  <c r="AC409"/>
  <c r="CI409" s="1"/>
  <c r="T409"/>
  <c r="R409"/>
  <c r="BX409" s="1"/>
  <c r="O409"/>
  <c r="N409"/>
  <c r="I409"/>
  <c r="M409"/>
  <c r="L409"/>
  <c r="K409"/>
  <c r="J409"/>
  <c r="G409" s="1"/>
  <c r="BM409" s="1"/>
  <c r="H409"/>
  <c r="F409"/>
  <c r="E409"/>
  <c r="DC408"/>
  <c r="CR408"/>
  <c r="CG408"/>
  <c r="BV408"/>
  <c r="BI408"/>
  <c r="BA408"/>
  <c r="AY408"/>
  <c r="DE408" s="1"/>
  <c r="AP408"/>
  <c r="AN408"/>
  <c r="CT408"/>
  <c r="AE408"/>
  <c r="AC408"/>
  <c r="CI408"/>
  <c r="T408"/>
  <c r="R408"/>
  <c r="BX408" s="1"/>
  <c r="O408"/>
  <c r="N408"/>
  <c r="M408"/>
  <c r="L408"/>
  <c r="K408"/>
  <c r="J408"/>
  <c r="H408"/>
  <c r="F408"/>
  <c r="E408"/>
  <c r="DC407"/>
  <c r="CR407"/>
  <c r="CG407"/>
  <c r="BV407"/>
  <c r="BI407"/>
  <c r="BA407"/>
  <c r="AY407"/>
  <c r="DE407"/>
  <c r="AP407"/>
  <c r="AN407"/>
  <c r="CT407" s="1"/>
  <c r="AE407"/>
  <c r="AC407"/>
  <c r="CI407" s="1"/>
  <c r="T407"/>
  <c r="R407"/>
  <c r="BX407"/>
  <c r="O407"/>
  <c r="N407"/>
  <c r="M407"/>
  <c r="I407" s="1"/>
  <c r="L407"/>
  <c r="K407"/>
  <c r="J407"/>
  <c r="H407"/>
  <c r="F407"/>
  <c r="E407"/>
  <c r="BK407" s="1"/>
  <c r="DC406"/>
  <c r="CR406"/>
  <c r="CG406"/>
  <c r="BV406"/>
  <c r="BI406"/>
  <c r="BA406"/>
  <c r="AY406"/>
  <c r="DE406"/>
  <c r="AP406"/>
  <c r="AN406"/>
  <c r="CT406" s="1"/>
  <c r="AE406"/>
  <c r="AC406"/>
  <c r="CI406" s="1"/>
  <c r="T406"/>
  <c r="R406"/>
  <c r="BX406"/>
  <c r="O406"/>
  <c r="N406"/>
  <c r="M406"/>
  <c r="L406"/>
  <c r="K406"/>
  <c r="J406"/>
  <c r="H406"/>
  <c r="F406"/>
  <c r="E406"/>
  <c r="DC405"/>
  <c r="CR405"/>
  <c r="CG405"/>
  <c r="BV405"/>
  <c r="BI405"/>
  <c r="BA405"/>
  <c r="AY405"/>
  <c r="DE405" s="1"/>
  <c r="AP405"/>
  <c r="AN405"/>
  <c r="CT405"/>
  <c r="AE405"/>
  <c r="AC405"/>
  <c r="CI405"/>
  <c r="T405"/>
  <c r="R405"/>
  <c r="BX405" s="1"/>
  <c r="O405"/>
  <c r="N405"/>
  <c r="I405" s="1"/>
  <c r="M405"/>
  <c r="L405"/>
  <c r="K405"/>
  <c r="J405"/>
  <c r="H405"/>
  <c r="F405"/>
  <c r="E405"/>
  <c r="DC404"/>
  <c r="CR404"/>
  <c r="CG404"/>
  <c r="BV404"/>
  <c r="BI404"/>
  <c r="BA404"/>
  <c r="AY404"/>
  <c r="DE404" s="1"/>
  <c r="AP404"/>
  <c r="AN404"/>
  <c r="CT404" s="1"/>
  <c r="AE404"/>
  <c r="AC404"/>
  <c r="CI404"/>
  <c r="T404"/>
  <c r="R404"/>
  <c r="BX404"/>
  <c r="O404"/>
  <c r="N404"/>
  <c r="M404"/>
  <c r="L404"/>
  <c r="K404"/>
  <c r="J404"/>
  <c r="H404"/>
  <c r="F404"/>
  <c r="E404"/>
  <c r="DC403"/>
  <c r="CR403"/>
  <c r="CG403"/>
  <c r="BV403"/>
  <c r="BI403"/>
  <c r="BA403"/>
  <c r="AY403"/>
  <c r="DE403"/>
  <c r="AP403"/>
  <c r="AN403"/>
  <c r="CT403"/>
  <c r="AE403"/>
  <c r="AC403"/>
  <c r="CI403" s="1"/>
  <c r="T403"/>
  <c r="R403"/>
  <c r="O403"/>
  <c r="N403"/>
  <c r="M403"/>
  <c r="I403" s="1"/>
  <c r="L403"/>
  <c r="K403"/>
  <c r="J403"/>
  <c r="H403"/>
  <c r="F403"/>
  <c r="E403"/>
  <c r="BK403" s="1"/>
  <c r="DC402"/>
  <c r="CR402"/>
  <c r="CG402"/>
  <c r="BV402"/>
  <c r="BI402"/>
  <c r="BA402"/>
  <c r="AY402"/>
  <c r="DE402"/>
  <c r="AP402"/>
  <c r="AN402"/>
  <c r="CT402" s="1"/>
  <c r="AE402"/>
  <c r="AC402"/>
  <c r="CI402" s="1"/>
  <c r="T402"/>
  <c r="R402"/>
  <c r="BX402"/>
  <c r="O402"/>
  <c r="N402"/>
  <c r="M402"/>
  <c r="L402"/>
  <c r="K402"/>
  <c r="J402"/>
  <c r="H402"/>
  <c r="F402"/>
  <c r="E402"/>
  <c r="DC401"/>
  <c r="CR401"/>
  <c r="CG401"/>
  <c r="BV401"/>
  <c r="BI401"/>
  <c r="BA401"/>
  <c r="AY401"/>
  <c r="DE401" s="1"/>
  <c r="AP401"/>
  <c r="AN401"/>
  <c r="CT401"/>
  <c r="AE401"/>
  <c r="AC401"/>
  <c r="CI401"/>
  <c r="T401"/>
  <c r="R401"/>
  <c r="BX401" s="1"/>
  <c r="O401"/>
  <c r="N401"/>
  <c r="M401"/>
  <c r="L401"/>
  <c r="K401"/>
  <c r="J401"/>
  <c r="H401"/>
  <c r="F401"/>
  <c r="E401"/>
  <c r="DC400"/>
  <c r="CR400"/>
  <c r="CG400"/>
  <c r="BV400"/>
  <c r="BI400"/>
  <c r="BA400"/>
  <c r="AY400"/>
  <c r="DE400"/>
  <c r="AP400"/>
  <c r="AN400"/>
  <c r="CT400"/>
  <c r="AE400"/>
  <c r="AC400"/>
  <c r="CI400" s="1"/>
  <c r="T400"/>
  <c r="R400"/>
  <c r="O400"/>
  <c r="N400"/>
  <c r="M400"/>
  <c r="L400"/>
  <c r="K400"/>
  <c r="J400"/>
  <c r="H400"/>
  <c r="F400"/>
  <c r="E400"/>
  <c r="DC399"/>
  <c r="CR399"/>
  <c r="CG399"/>
  <c r="BV399"/>
  <c r="BI399"/>
  <c r="BA399"/>
  <c r="AY399"/>
  <c r="DE399" s="1"/>
  <c r="AP399"/>
  <c r="AN399"/>
  <c r="AE399"/>
  <c r="AC399"/>
  <c r="CI399"/>
  <c r="T399"/>
  <c r="BY385" s="1"/>
  <c r="R399"/>
  <c r="O399"/>
  <c r="BT385"/>
  <c r="N399"/>
  <c r="M399"/>
  <c r="L399"/>
  <c r="K399"/>
  <c r="J399"/>
  <c r="H399"/>
  <c r="F399"/>
  <c r="E399"/>
  <c r="DC398"/>
  <c r="CR398"/>
  <c r="CG398"/>
  <c r="BV398"/>
  <c r="BI398"/>
  <c r="BA398"/>
  <c r="DF385" s="1"/>
  <c r="AY398"/>
  <c r="DE398"/>
  <c r="AP398"/>
  <c r="AN398"/>
  <c r="CT398" s="1"/>
  <c r="AE398"/>
  <c r="AC398"/>
  <c r="CI398" s="1"/>
  <c r="T398"/>
  <c r="R398"/>
  <c r="BX398"/>
  <c r="O398"/>
  <c r="N398"/>
  <c r="M398"/>
  <c r="L398"/>
  <c r="K398"/>
  <c r="J398"/>
  <c r="H398"/>
  <c r="BM385" s="1"/>
  <c r="F398"/>
  <c r="E398"/>
  <c r="DC397"/>
  <c r="CR397"/>
  <c r="CG397"/>
  <c r="BV397"/>
  <c r="BI397"/>
  <c r="BA397"/>
  <c r="AY397"/>
  <c r="DE397" s="1"/>
  <c r="AP397"/>
  <c r="AN397"/>
  <c r="AE397"/>
  <c r="AC397"/>
  <c r="CI397"/>
  <c r="T397"/>
  <c r="R397"/>
  <c r="BX397" s="1"/>
  <c r="O397"/>
  <c r="N397"/>
  <c r="M397"/>
  <c r="L397"/>
  <c r="K397"/>
  <c r="J397"/>
  <c r="H397"/>
  <c r="F397"/>
  <c r="E397"/>
  <c r="BJ384" s="1"/>
  <c r="DC396"/>
  <c r="CR396"/>
  <c r="CG396"/>
  <c r="BV396"/>
  <c r="BI396"/>
  <c r="BA396"/>
  <c r="AY396"/>
  <c r="DE396" s="1"/>
  <c r="AP396"/>
  <c r="AN396"/>
  <c r="CT396"/>
  <c r="AE396"/>
  <c r="AC396"/>
  <c r="CI396"/>
  <c r="T396"/>
  <c r="R396"/>
  <c r="BX396" s="1"/>
  <c r="O396"/>
  <c r="N396"/>
  <c r="M396"/>
  <c r="L396"/>
  <c r="K396"/>
  <c r="J396"/>
  <c r="H396"/>
  <c r="F396"/>
  <c r="E396"/>
  <c r="BK396"/>
  <c r="DC395"/>
  <c r="CR395"/>
  <c r="CG395"/>
  <c r="BV395"/>
  <c r="BI395"/>
  <c r="BA395"/>
  <c r="AY395"/>
  <c r="AP395"/>
  <c r="AN395"/>
  <c r="AE395"/>
  <c r="AC395"/>
  <c r="T395"/>
  <c r="R395"/>
  <c r="O395"/>
  <c r="N395"/>
  <c r="M395"/>
  <c r="L395"/>
  <c r="K395"/>
  <c r="J395"/>
  <c r="H395"/>
  <c r="BM384" s="1"/>
  <c r="F395"/>
  <c r="BK395" s="1"/>
  <c r="E395"/>
  <c r="DC394"/>
  <c r="CR394"/>
  <c r="CG394"/>
  <c r="BV394"/>
  <c r="BI394"/>
  <c r="BA394"/>
  <c r="AY394"/>
  <c r="DE394"/>
  <c r="AP394"/>
  <c r="AN394"/>
  <c r="CT394" s="1"/>
  <c r="AE394"/>
  <c r="AC394"/>
  <c r="CI394" s="1"/>
  <c r="T394"/>
  <c r="R394"/>
  <c r="BX394"/>
  <c r="O394"/>
  <c r="N394"/>
  <c r="M394"/>
  <c r="I394"/>
  <c r="L394"/>
  <c r="K394"/>
  <c r="J394"/>
  <c r="G394" s="1"/>
  <c r="H394"/>
  <c r="F394"/>
  <c r="E394"/>
  <c r="DC393"/>
  <c r="CR393"/>
  <c r="CG393"/>
  <c r="BV393"/>
  <c r="BI393"/>
  <c r="BA393"/>
  <c r="AY393"/>
  <c r="DE393"/>
  <c r="AP393"/>
  <c r="AN393"/>
  <c r="CT393" s="1"/>
  <c r="AE393"/>
  <c r="AC393"/>
  <c r="CI393" s="1"/>
  <c r="T393"/>
  <c r="R393"/>
  <c r="BX393"/>
  <c r="O393"/>
  <c r="N393"/>
  <c r="M393"/>
  <c r="L393"/>
  <c r="K393"/>
  <c r="J393"/>
  <c r="H393"/>
  <c r="F393"/>
  <c r="E393"/>
  <c r="DC392"/>
  <c r="CR392"/>
  <c r="CG392"/>
  <c r="BV392"/>
  <c r="BI392"/>
  <c r="BA392"/>
  <c r="AY392"/>
  <c r="DE392" s="1"/>
  <c r="AP392"/>
  <c r="AN392"/>
  <c r="CT392"/>
  <c r="AE392"/>
  <c r="AC392"/>
  <c r="CI392"/>
  <c r="T392"/>
  <c r="R392"/>
  <c r="BX392" s="1"/>
  <c r="O392"/>
  <c r="I392"/>
  <c r="N392"/>
  <c r="M392"/>
  <c r="L392"/>
  <c r="K392"/>
  <c r="G392" s="1"/>
  <c r="BM392" s="1"/>
  <c r="J392"/>
  <c r="H392"/>
  <c r="F392"/>
  <c r="BK392" s="1"/>
  <c r="E392"/>
  <c r="DC391"/>
  <c r="CR391"/>
  <c r="CG391"/>
  <c r="BV391"/>
  <c r="BI391"/>
  <c r="BA391"/>
  <c r="AY391"/>
  <c r="DE391"/>
  <c r="AP391"/>
  <c r="AN391"/>
  <c r="CT391" s="1"/>
  <c r="AE391"/>
  <c r="AC391"/>
  <c r="CI391" s="1"/>
  <c r="T391"/>
  <c r="R391"/>
  <c r="BX391"/>
  <c r="O391"/>
  <c r="N391"/>
  <c r="M391"/>
  <c r="L391"/>
  <c r="K391"/>
  <c r="J391"/>
  <c r="H391"/>
  <c r="F391"/>
  <c r="E391"/>
  <c r="DC390"/>
  <c r="CR390"/>
  <c r="CG390"/>
  <c r="BV390"/>
  <c r="BI390"/>
  <c r="BA390"/>
  <c r="AY390"/>
  <c r="DE390" s="1"/>
  <c r="AP390"/>
  <c r="AN390"/>
  <c r="CT390" s="1"/>
  <c r="AE390"/>
  <c r="AC390"/>
  <c r="CI390"/>
  <c r="T390"/>
  <c r="R390"/>
  <c r="BX390"/>
  <c r="O390"/>
  <c r="N390"/>
  <c r="M390"/>
  <c r="L390"/>
  <c r="K390"/>
  <c r="J390"/>
  <c r="H390"/>
  <c r="F390"/>
  <c r="E390"/>
  <c r="DC389"/>
  <c r="CR389"/>
  <c r="CG389"/>
  <c r="BV389"/>
  <c r="BI389"/>
  <c r="BA389"/>
  <c r="AY389"/>
  <c r="DE389" s="1"/>
  <c r="AP389"/>
  <c r="AN389"/>
  <c r="CT389"/>
  <c r="AE389"/>
  <c r="AC389"/>
  <c r="CI389"/>
  <c r="T389"/>
  <c r="R389"/>
  <c r="BX389" s="1"/>
  <c r="O389"/>
  <c r="N389"/>
  <c r="M389"/>
  <c r="L389"/>
  <c r="K389"/>
  <c r="J389"/>
  <c r="J385" s="1"/>
  <c r="H389"/>
  <c r="F389"/>
  <c r="E389"/>
  <c r="DC388"/>
  <c r="CR388"/>
  <c r="CG388"/>
  <c r="BV388"/>
  <c r="BI388"/>
  <c r="BA388"/>
  <c r="AY388"/>
  <c r="DE388"/>
  <c r="AP388"/>
  <c r="AN388"/>
  <c r="AE388"/>
  <c r="AC388"/>
  <c r="CI388"/>
  <c r="T388"/>
  <c r="R388"/>
  <c r="BX388"/>
  <c r="O388"/>
  <c r="I388" s="1"/>
  <c r="N388"/>
  <c r="M388"/>
  <c r="L388"/>
  <c r="K388"/>
  <c r="J388"/>
  <c r="H388"/>
  <c r="F388"/>
  <c r="BK388" s="1"/>
  <c r="E388"/>
  <c r="DC387"/>
  <c r="CR387"/>
  <c r="CG387"/>
  <c r="BV387"/>
  <c r="BI387"/>
  <c r="BA387"/>
  <c r="AY387"/>
  <c r="DE387"/>
  <c r="AP387"/>
  <c r="AN387"/>
  <c r="AE387"/>
  <c r="AC387"/>
  <c r="T387"/>
  <c r="R387"/>
  <c r="O387"/>
  <c r="N387"/>
  <c r="M387"/>
  <c r="L387"/>
  <c r="K387"/>
  <c r="J387"/>
  <c r="H387"/>
  <c r="F387"/>
  <c r="E387"/>
  <c r="DC386"/>
  <c r="CR386"/>
  <c r="CG386"/>
  <c r="BV386"/>
  <c r="BI386"/>
  <c r="BA386"/>
  <c r="AY386"/>
  <c r="DE386" s="1"/>
  <c r="AP386"/>
  <c r="AN386"/>
  <c r="CT386" s="1"/>
  <c r="AE386"/>
  <c r="AC386"/>
  <c r="CI386"/>
  <c r="T386"/>
  <c r="R386"/>
  <c r="BX386"/>
  <c r="O386"/>
  <c r="N386"/>
  <c r="M386"/>
  <c r="L386"/>
  <c r="K386"/>
  <c r="K385" s="1"/>
  <c r="J386"/>
  <c r="H386"/>
  <c r="F386"/>
  <c r="E386"/>
  <c r="DL385"/>
  <c r="DK385"/>
  <c r="DJ385"/>
  <c r="DI385"/>
  <c r="DH385"/>
  <c r="DG385"/>
  <c r="DE385"/>
  <c r="DC385"/>
  <c r="DB385"/>
  <c r="DA385"/>
  <c r="CZ385"/>
  <c r="CY385"/>
  <c r="CX385"/>
  <c r="CW385"/>
  <c r="CV385"/>
  <c r="CT385"/>
  <c r="CR385"/>
  <c r="CQ385"/>
  <c r="CP385"/>
  <c r="CO385"/>
  <c r="CN385"/>
  <c r="CM385"/>
  <c r="CL385"/>
  <c r="CK385"/>
  <c r="CI385"/>
  <c r="CG385"/>
  <c r="CF385"/>
  <c r="CE385"/>
  <c r="CD385"/>
  <c r="CC385"/>
  <c r="CB385"/>
  <c r="CA385"/>
  <c r="BZ385"/>
  <c r="BX385"/>
  <c r="BV385"/>
  <c r="BU385"/>
  <c r="BI385"/>
  <c r="BG385"/>
  <c r="BF385"/>
  <c r="BE385"/>
  <c r="BD385"/>
  <c r="BC385"/>
  <c r="BB385"/>
  <c r="AZ385"/>
  <c r="AX385"/>
  <c r="AW385"/>
  <c r="AV385"/>
  <c r="AU385"/>
  <c r="AT385"/>
  <c r="AS385"/>
  <c r="AR385"/>
  <c r="AQ385"/>
  <c r="AO385"/>
  <c r="AM385"/>
  <c r="AL385"/>
  <c r="AK385"/>
  <c r="AJ385"/>
  <c r="AI385"/>
  <c r="AH385"/>
  <c r="AG385"/>
  <c r="AF385"/>
  <c r="AD385"/>
  <c r="AB385"/>
  <c r="AA385"/>
  <c r="Z385"/>
  <c r="Y385"/>
  <c r="X385"/>
  <c r="W385"/>
  <c r="V385"/>
  <c r="U385"/>
  <c r="S385"/>
  <c r="Q385"/>
  <c r="P385"/>
  <c r="DL384"/>
  <c r="DK384"/>
  <c r="DJ384"/>
  <c r="DI384"/>
  <c r="DH384"/>
  <c r="DG384"/>
  <c r="DE384"/>
  <c r="DC384"/>
  <c r="DB384"/>
  <c r="DA384"/>
  <c r="CZ384"/>
  <c r="CY384"/>
  <c r="CX384"/>
  <c r="CW384"/>
  <c r="CV384"/>
  <c r="CT384"/>
  <c r="CR384"/>
  <c r="CQ384"/>
  <c r="CP384"/>
  <c r="CO384"/>
  <c r="CN384"/>
  <c r="CM384"/>
  <c r="CL384"/>
  <c r="CK384"/>
  <c r="CI384"/>
  <c r="CG384"/>
  <c r="CF384"/>
  <c r="CE384"/>
  <c r="CD384"/>
  <c r="CC384"/>
  <c r="CB384"/>
  <c r="CA384"/>
  <c r="BZ384"/>
  <c r="BX384"/>
  <c r="BV384"/>
  <c r="BU384"/>
  <c r="BI384"/>
  <c r="AW384"/>
  <c r="AL384"/>
  <c r="AA384"/>
  <c r="P384"/>
  <c r="A384"/>
  <c r="A385"/>
  <c r="A386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DC383"/>
  <c r="CR383"/>
  <c r="CG383"/>
  <c r="BV383"/>
  <c r="BI383"/>
  <c r="BA383"/>
  <c r="AY383"/>
  <c r="DE383" s="1"/>
  <c r="AP383"/>
  <c r="AN383"/>
  <c r="AE383"/>
  <c r="AC383"/>
  <c r="CI383"/>
  <c r="T383"/>
  <c r="R383"/>
  <c r="BX383" s="1"/>
  <c r="O383"/>
  <c r="N383"/>
  <c r="M383"/>
  <c r="L383"/>
  <c r="K383"/>
  <c r="J383"/>
  <c r="H383"/>
  <c r="F383"/>
  <c r="E383"/>
  <c r="BK383" s="1"/>
  <c r="DC382"/>
  <c r="CR382"/>
  <c r="CG382"/>
  <c r="BV382"/>
  <c r="BI382"/>
  <c r="BA382"/>
  <c r="AY382"/>
  <c r="DE382"/>
  <c r="AP382"/>
  <c r="AN382"/>
  <c r="CT382"/>
  <c r="AE382"/>
  <c r="AC382"/>
  <c r="CI382" s="1"/>
  <c r="T382"/>
  <c r="R382"/>
  <c r="BX382" s="1"/>
  <c r="O382"/>
  <c r="N382"/>
  <c r="I382"/>
  <c r="M382"/>
  <c r="L382"/>
  <c r="K382"/>
  <c r="J382"/>
  <c r="H382"/>
  <c r="F382"/>
  <c r="E382"/>
  <c r="BK382" s="1"/>
  <c r="DC381"/>
  <c r="CR381"/>
  <c r="CG381"/>
  <c r="BV381"/>
  <c r="BI381"/>
  <c r="BA381"/>
  <c r="AY381"/>
  <c r="DE381"/>
  <c r="AP381"/>
  <c r="AN381"/>
  <c r="CT381"/>
  <c r="AE381"/>
  <c r="AC381"/>
  <c r="CI381" s="1"/>
  <c r="T381"/>
  <c r="R381"/>
  <c r="BX381" s="1"/>
  <c r="O381"/>
  <c r="N381"/>
  <c r="M381"/>
  <c r="L381"/>
  <c r="K381"/>
  <c r="J381"/>
  <c r="H381"/>
  <c r="F381"/>
  <c r="E381"/>
  <c r="BK381"/>
  <c r="DC380"/>
  <c r="CR380"/>
  <c r="CG380"/>
  <c r="BV380"/>
  <c r="BI380"/>
  <c r="BA380"/>
  <c r="AY380"/>
  <c r="DE380"/>
  <c r="AP380"/>
  <c r="AN380"/>
  <c r="CT380"/>
  <c r="AE380"/>
  <c r="AC380"/>
  <c r="CI380" s="1"/>
  <c r="T380"/>
  <c r="R380"/>
  <c r="BX380" s="1"/>
  <c r="O380"/>
  <c r="N380"/>
  <c r="I380"/>
  <c r="M380"/>
  <c r="L380"/>
  <c r="K380"/>
  <c r="J380"/>
  <c r="G380" s="1"/>
  <c r="BM380" s="1"/>
  <c r="H380"/>
  <c r="F380"/>
  <c r="BK380" s="1"/>
  <c r="E380"/>
  <c r="DC379"/>
  <c r="CR379"/>
  <c r="CG379"/>
  <c r="BV379"/>
  <c r="BI379"/>
  <c r="BA379"/>
  <c r="AY379"/>
  <c r="DE379" s="1"/>
  <c r="AP379"/>
  <c r="AN379"/>
  <c r="CT379" s="1"/>
  <c r="AE379"/>
  <c r="AC379"/>
  <c r="CI379"/>
  <c r="T379"/>
  <c r="R379"/>
  <c r="BX379"/>
  <c r="O379"/>
  <c r="N379"/>
  <c r="M379"/>
  <c r="L379"/>
  <c r="K379"/>
  <c r="J379"/>
  <c r="H379"/>
  <c r="F379"/>
  <c r="E379"/>
  <c r="DC378"/>
  <c r="CR378"/>
  <c r="CG378"/>
  <c r="BV378"/>
  <c r="BI378"/>
  <c r="BA378"/>
  <c r="AY378"/>
  <c r="DE378"/>
  <c r="AP378"/>
  <c r="AN378"/>
  <c r="CT378"/>
  <c r="AE378"/>
  <c r="AC378"/>
  <c r="CI378" s="1"/>
  <c r="T378"/>
  <c r="R378"/>
  <c r="BX378" s="1"/>
  <c r="O378"/>
  <c r="N378"/>
  <c r="I378"/>
  <c r="M378"/>
  <c r="L378"/>
  <c r="K378"/>
  <c r="G378" s="1"/>
  <c r="BM378" s="1"/>
  <c r="J378"/>
  <c r="H378"/>
  <c r="F378"/>
  <c r="BK378" s="1"/>
  <c r="E378"/>
  <c r="DC377"/>
  <c r="CR377"/>
  <c r="CG377"/>
  <c r="BV377"/>
  <c r="BI377"/>
  <c r="BA377"/>
  <c r="AY377"/>
  <c r="DE377" s="1"/>
  <c r="AP377"/>
  <c r="AN377"/>
  <c r="CT377" s="1"/>
  <c r="AE377"/>
  <c r="AC377"/>
  <c r="CI377"/>
  <c r="T377"/>
  <c r="R377"/>
  <c r="BX377"/>
  <c r="O377"/>
  <c r="N377"/>
  <c r="M377"/>
  <c r="L377"/>
  <c r="K377"/>
  <c r="J377"/>
  <c r="H377"/>
  <c r="F377"/>
  <c r="E377"/>
  <c r="DC376"/>
  <c r="CR376"/>
  <c r="CG376"/>
  <c r="BV376"/>
  <c r="BI376"/>
  <c r="BA376"/>
  <c r="AY376"/>
  <c r="DE376"/>
  <c r="AP376"/>
  <c r="AN376"/>
  <c r="CT376"/>
  <c r="AE376"/>
  <c r="AC376"/>
  <c r="CI376" s="1"/>
  <c r="T376"/>
  <c r="R376"/>
  <c r="BX376" s="1"/>
  <c r="O376"/>
  <c r="N376"/>
  <c r="I376"/>
  <c r="M376"/>
  <c r="L376"/>
  <c r="K376"/>
  <c r="J376"/>
  <c r="G376" s="1"/>
  <c r="BM376" s="1"/>
  <c r="H376"/>
  <c r="F376"/>
  <c r="E376"/>
  <c r="DC375"/>
  <c r="CR375"/>
  <c r="CG375"/>
  <c r="BV375"/>
  <c r="BI375"/>
  <c r="BA375"/>
  <c r="AY375"/>
  <c r="DE375" s="1"/>
  <c r="AP375"/>
  <c r="AN375"/>
  <c r="CT375"/>
  <c r="AE375"/>
  <c r="AC375"/>
  <c r="CI375"/>
  <c r="T375"/>
  <c r="R375"/>
  <c r="BX375" s="1"/>
  <c r="O375"/>
  <c r="N375"/>
  <c r="M375"/>
  <c r="L375"/>
  <c r="K375"/>
  <c r="J375"/>
  <c r="H375"/>
  <c r="F375"/>
  <c r="E375"/>
  <c r="DC374"/>
  <c r="CR374"/>
  <c r="CG374"/>
  <c r="BV374"/>
  <c r="BI374"/>
  <c r="BA374"/>
  <c r="AY374"/>
  <c r="DE374"/>
  <c r="AP374"/>
  <c r="AN374"/>
  <c r="CT374" s="1"/>
  <c r="AE374"/>
  <c r="AC374"/>
  <c r="CI374" s="1"/>
  <c r="T374"/>
  <c r="R374"/>
  <c r="BX374"/>
  <c r="O374"/>
  <c r="N374"/>
  <c r="M374"/>
  <c r="L374"/>
  <c r="K374"/>
  <c r="J374"/>
  <c r="H374"/>
  <c r="F374"/>
  <c r="E374"/>
  <c r="BK374" s="1"/>
  <c r="DC373"/>
  <c r="CR373"/>
  <c r="CG373"/>
  <c r="BV373"/>
  <c r="BI373"/>
  <c r="BA373"/>
  <c r="AY373"/>
  <c r="DE373"/>
  <c r="AP373"/>
  <c r="AN373"/>
  <c r="CT373"/>
  <c r="AE373"/>
  <c r="AC373"/>
  <c r="CI373" s="1"/>
  <c r="T373"/>
  <c r="R373"/>
  <c r="BX373" s="1"/>
  <c r="O373"/>
  <c r="N373"/>
  <c r="M373"/>
  <c r="L373"/>
  <c r="K373"/>
  <c r="J373"/>
  <c r="H373"/>
  <c r="F373"/>
  <c r="E373"/>
  <c r="DC372"/>
  <c r="CR372"/>
  <c r="CG372"/>
  <c r="BV372"/>
  <c r="BI372"/>
  <c r="BA372"/>
  <c r="AY372"/>
  <c r="DE372" s="1"/>
  <c r="AP372"/>
  <c r="AN372"/>
  <c r="CT372" s="1"/>
  <c r="AE372"/>
  <c r="AC372"/>
  <c r="CI372"/>
  <c r="T372"/>
  <c r="R372"/>
  <c r="BX372"/>
  <c r="O372"/>
  <c r="N372"/>
  <c r="M372"/>
  <c r="I372" s="1"/>
  <c r="L372"/>
  <c r="K372"/>
  <c r="J372"/>
  <c r="H372"/>
  <c r="F372"/>
  <c r="BK372" s="1"/>
  <c r="E372"/>
  <c r="DC371"/>
  <c r="CR371"/>
  <c r="CG371"/>
  <c r="BV371"/>
  <c r="BI371"/>
  <c r="BA371"/>
  <c r="AY371"/>
  <c r="DE371" s="1"/>
  <c r="AP371"/>
  <c r="AN371"/>
  <c r="AE371"/>
  <c r="AC371"/>
  <c r="CI371"/>
  <c r="T371"/>
  <c r="R371"/>
  <c r="BX371" s="1"/>
  <c r="O371"/>
  <c r="N371"/>
  <c r="M371"/>
  <c r="L371"/>
  <c r="K371"/>
  <c r="J371"/>
  <c r="H371"/>
  <c r="F371"/>
  <c r="E371"/>
  <c r="BK371" s="1"/>
  <c r="DC370"/>
  <c r="CR370"/>
  <c r="CG370"/>
  <c r="BV370"/>
  <c r="BI370"/>
  <c r="BA370"/>
  <c r="AY370"/>
  <c r="DE370"/>
  <c r="AP370"/>
  <c r="AN370"/>
  <c r="CT370"/>
  <c r="AE370"/>
  <c r="CJ356" s="1"/>
  <c r="AC370"/>
  <c r="CI370"/>
  <c r="T370"/>
  <c r="R370"/>
  <c r="BX370"/>
  <c r="O370"/>
  <c r="N370"/>
  <c r="M370"/>
  <c r="L370"/>
  <c r="BQ356"/>
  <c r="K370"/>
  <c r="J370"/>
  <c r="H370"/>
  <c r="F370"/>
  <c r="E370"/>
  <c r="DC369"/>
  <c r="CR369"/>
  <c r="CG369"/>
  <c r="BV369"/>
  <c r="BI369"/>
  <c r="BA369"/>
  <c r="AY369"/>
  <c r="AP369"/>
  <c r="AN369"/>
  <c r="AE369"/>
  <c r="AC369"/>
  <c r="T369"/>
  <c r="BY356" s="1"/>
  <c r="R369"/>
  <c r="BX369"/>
  <c r="O369"/>
  <c r="N369"/>
  <c r="M369"/>
  <c r="L369"/>
  <c r="K369"/>
  <c r="G369" s="1"/>
  <c r="BM369" s="1"/>
  <c r="J369"/>
  <c r="H369"/>
  <c r="F369"/>
  <c r="E369"/>
  <c r="DC368"/>
  <c r="CR368"/>
  <c r="CG368"/>
  <c r="BV368"/>
  <c r="BI368"/>
  <c r="BA368"/>
  <c r="AY368"/>
  <c r="DE368" s="1"/>
  <c r="AP368"/>
  <c r="AN368"/>
  <c r="CT368" s="1"/>
  <c r="AE368"/>
  <c r="AC368"/>
  <c r="CI368"/>
  <c r="T368"/>
  <c r="R368"/>
  <c r="BX368"/>
  <c r="O368"/>
  <c r="N368"/>
  <c r="M368"/>
  <c r="L368"/>
  <c r="K368"/>
  <c r="G368" s="1"/>
  <c r="J368"/>
  <c r="H368"/>
  <c r="F368"/>
  <c r="E368"/>
  <c r="DC367"/>
  <c r="CR367"/>
  <c r="CG367"/>
  <c r="BV367"/>
  <c r="BI367"/>
  <c r="BA367"/>
  <c r="AY367"/>
  <c r="DE367" s="1"/>
  <c r="AP367"/>
  <c r="AN367"/>
  <c r="AE367"/>
  <c r="AC367"/>
  <c r="CI367"/>
  <c r="T367"/>
  <c r="R367"/>
  <c r="BX367" s="1"/>
  <c r="O367"/>
  <c r="N367"/>
  <c r="M367"/>
  <c r="L367"/>
  <c r="K367"/>
  <c r="J367"/>
  <c r="H367"/>
  <c r="F367"/>
  <c r="E367"/>
  <c r="DC366"/>
  <c r="CR366"/>
  <c r="CG366"/>
  <c r="BV366"/>
  <c r="BI366"/>
  <c r="BA366"/>
  <c r="AY366"/>
  <c r="AP366"/>
  <c r="AN366"/>
  <c r="CT366" s="1"/>
  <c r="AE366"/>
  <c r="AC366"/>
  <c r="CI366"/>
  <c r="T366"/>
  <c r="R366"/>
  <c r="O366"/>
  <c r="N366"/>
  <c r="M366"/>
  <c r="L366"/>
  <c r="K366"/>
  <c r="J366"/>
  <c r="H366"/>
  <c r="F366"/>
  <c r="E366"/>
  <c r="DC365"/>
  <c r="CR365"/>
  <c r="CG365"/>
  <c r="BV365"/>
  <c r="BI365"/>
  <c r="BA365"/>
  <c r="AY365"/>
  <c r="DE365"/>
  <c r="AP365"/>
  <c r="AN365"/>
  <c r="CT365" s="1"/>
  <c r="AE365"/>
  <c r="AC365"/>
  <c r="CI365" s="1"/>
  <c r="T365"/>
  <c r="R365"/>
  <c r="BX365"/>
  <c r="O365"/>
  <c r="N365"/>
  <c r="M365"/>
  <c r="L365"/>
  <c r="G365" s="1"/>
  <c r="BM365" s="1"/>
  <c r="K365"/>
  <c r="J365"/>
  <c r="H365"/>
  <c r="F365"/>
  <c r="E365"/>
  <c r="BK365" s="1"/>
  <c r="DC364"/>
  <c r="CR364"/>
  <c r="CG364"/>
  <c r="BV364"/>
  <c r="BI364"/>
  <c r="BA364"/>
  <c r="AY364"/>
  <c r="DE364"/>
  <c r="AP364"/>
  <c r="AN364"/>
  <c r="CT364"/>
  <c r="AE364"/>
  <c r="AC364"/>
  <c r="CI364"/>
  <c r="T364"/>
  <c r="R364"/>
  <c r="BX364" s="1"/>
  <c r="O364"/>
  <c r="N364"/>
  <c r="M364"/>
  <c r="L364"/>
  <c r="K364"/>
  <c r="J364"/>
  <c r="H364"/>
  <c r="F364"/>
  <c r="E364"/>
  <c r="DC363"/>
  <c r="CR363"/>
  <c r="CG363"/>
  <c r="BV363"/>
  <c r="BI363"/>
  <c r="BA363"/>
  <c r="AY363"/>
  <c r="DE363"/>
  <c r="AP363"/>
  <c r="AN363"/>
  <c r="CT363" s="1"/>
  <c r="AE363"/>
  <c r="AC363"/>
  <c r="CI363" s="1"/>
  <c r="T363"/>
  <c r="R363"/>
  <c r="BX363"/>
  <c r="O363"/>
  <c r="N363"/>
  <c r="M363"/>
  <c r="I363" s="1"/>
  <c r="L363"/>
  <c r="K363"/>
  <c r="J363"/>
  <c r="H363"/>
  <c r="F363"/>
  <c r="BK363"/>
  <c r="E363"/>
  <c r="DC362"/>
  <c r="CR362"/>
  <c r="CG362"/>
  <c r="BV362"/>
  <c r="BI362"/>
  <c r="BA362"/>
  <c r="AY362"/>
  <c r="DE362" s="1"/>
  <c r="AP362"/>
  <c r="AN362"/>
  <c r="CT362"/>
  <c r="AE362"/>
  <c r="AC362"/>
  <c r="CI362"/>
  <c r="T362"/>
  <c r="R362"/>
  <c r="BX362" s="1"/>
  <c r="O362"/>
  <c r="N362"/>
  <c r="M362"/>
  <c r="L362"/>
  <c r="K362"/>
  <c r="J362"/>
  <c r="H362"/>
  <c r="F362"/>
  <c r="E362"/>
  <c r="DC361"/>
  <c r="CR361"/>
  <c r="CG361"/>
  <c r="BV361"/>
  <c r="BI361"/>
  <c r="BA361"/>
  <c r="AY361"/>
  <c r="DE361"/>
  <c r="AP361"/>
  <c r="AN361"/>
  <c r="CT361" s="1"/>
  <c r="AE361"/>
  <c r="AC361"/>
  <c r="CI361" s="1"/>
  <c r="T361"/>
  <c r="R361"/>
  <c r="BX361"/>
  <c r="O361"/>
  <c r="N361"/>
  <c r="M361"/>
  <c r="L361"/>
  <c r="G361" s="1"/>
  <c r="BM361" s="1"/>
  <c r="K361"/>
  <c r="J361"/>
  <c r="H361"/>
  <c r="F361"/>
  <c r="E361"/>
  <c r="DC360"/>
  <c r="CR360"/>
  <c r="CG360"/>
  <c r="BV360"/>
  <c r="BI360"/>
  <c r="BA360"/>
  <c r="AY360"/>
  <c r="DE360"/>
  <c r="AP360"/>
  <c r="AN360"/>
  <c r="CT360"/>
  <c r="AE360"/>
  <c r="AC360"/>
  <c r="CI360" s="1"/>
  <c r="T360"/>
  <c r="R360"/>
  <c r="BX360" s="1"/>
  <c r="O360"/>
  <c r="N360"/>
  <c r="M360"/>
  <c r="L360"/>
  <c r="K360"/>
  <c r="J360"/>
  <c r="H360"/>
  <c r="F360"/>
  <c r="E360"/>
  <c r="DC359"/>
  <c r="CR359"/>
  <c r="CG359"/>
  <c r="BV359"/>
  <c r="BI359"/>
  <c r="BA359"/>
  <c r="AY359"/>
  <c r="DE359" s="1"/>
  <c r="AP359"/>
  <c r="AN359"/>
  <c r="CT359" s="1"/>
  <c r="AE359"/>
  <c r="AC359"/>
  <c r="CI359" s="1"/>
  <c r="T359"/>
  <c r="R359"/>
  <c r="BX359"/>
  <c r="O359"/>
  <c r="N359"/>
  <c r="M359"/>
  <c r="L359"/>
  <c r="K359"/>
  <c r="J359"/>
  <c r="H359"/>
  <c r="F359"/>
  <c r="BK359" s="1"/>
  <c r="E359"/>
  <c r="DC358"/>
  <c r="CR358"/>
  <c r="CG358"/>
  <c r="BV358"/>
  <c r="BI358"/>
  <c r="BA358"/>
  <c r="AY358"/>
  <c r="DE358" s="1"/>
  <c r="AP358"/>
  <c r="AN358"/>
  <c r="CT358" s="1"/>
  <c r="AE358"/>
  <c r="AC358"/>
  <c r="CI358"/>
  <c r="T358"/>
  <c r="R358"/>
  <c r="BX358" s="1"/>
  <c r="O358"/>
  <c r="N358"/>
  <c r="M358"/>
  <c r="L358"/>
  <c r="K358"/>
  <c r="J358"/>
  <c r="H358"/>
  <c r="F358"/>
  <c r="E358"/>
  <c r="DC357"/>
  <c r="CR357"/>
  <c r="CG357"/>
  <c r="BV357"/>
  <c r="BI357"/>
  <c r="BA357"/>
  <c r="AY357"/>
  <c r="DE357"/>
  <c r="AP357"/>
  <c r="AN357"/>
  <c r="CT357" s="1"/>
  <c r="AE357"/>
  <c r="AC357"/>
  <c r="CI357"/>
  <c r="T357"/>
  <c r="R357"/>
  <c r="BX357" s="1"/>
  <c r="O357"/>
  <c r="I357" s="1"/>
  <c r="N357"/>
  <c r="M357"/>
  <c r="L357"/>
  <c r="K357"/>
  <c r="J357"/>
  <c r="H357"/>
  <c r="F357"/>
  <c r="E357"/>
  <c r="DL356"/>
  <c r="DK356"/>
  <c r="DJ356"/>
  <c r="DI356"/>
  <c r="DH356"/>
  <c r="DG356"/>
  <c r="DE356"/>
  <c r="DC356"/>
  <c r="DB356"/>
  <c r="DA356"/>
  <c r="CZ356"/>
  <c r="CY356"/>
  <c r="CX356"/>
  <c r="CW356"/>
  <c r="CV356"/>
  <c r="CT356"/>
  <c r="CR356"/>
  <c r="CQ356"/>
  <c r="CP356"/>
  <c r="CO356"/>
  <c r="CN356"/>
  <c r="CM356"/>
  <c r="CL356"/>
  <c r="CK356"/>
  <c r="CI356"/>
  <c r="CG356"/>
  <c r="CF356"/>
  <c r="CE356"/>
  <c r="CD356"/>
  <c r="CC356"/>
  <c r="CB356"/>
  <c r="CA356"/>
  <c r="BZ356"/>
  <c r="BX356"/>
  <c r="BV356"/>
  <c r="BU356"/>
  <c r="BI356"/>
  <c r="BG356"/>
  <c r="BF356"/>
  <c r="BE356"/>
  <c r="BD356"/>
  <c r="BC356"/>
  <c r="BB356"/>
  <c r="AZ356"/>
  <c r="AX356"/>
  <c r="AW356"/>
  <c r="AV356"/>
  <c r="AU356"/>
  <c r="AT356"/>
  <c r="AS356"/>
  <c r="AR356"/>
  <c r="AQ356"/>
  <c r="AO356"/>
  <c r="AM356"/>
  <c r="AL356"/>
  <c r="AK356"/>
  <c r="AJ356"/>
  <c r="AI356"/>
  <c r="AH356"/>
  <c r="AG356"/>
  <c r="AF356"/>
  <c r="AD356"/>
  <c r="AB356"/>
  <c r="AA356"/>
  <c r="Z356"/>
  <c r="Y356"/>
  <c r="X356"/>
  <c r="W356"/>
  <c r="V356"/>
  <c r="U356"/>
  <c r="S356"/>
  <c r="Q356"/>
  <c r="P356"/>
  <c r="DL355"/>
  <c r="DK355"/>
  <c r="DJ355"/>
  <c r="DI355"/>
  <c r="DH355"/>
  <c r="DG355"/>
  <c r="DE355"/>
  <c r="DC355"/>
  <c r="DB355"/>
  <c r="DA355"/>
  <c r="CZ355"/>
  <c r="CY355"/>
  <c r="CX355"/>
  <c r="CW355"/>
  <c r="CV355"/>
  <c r="CT355"/>
  <c r="CR355"/>
  <c r="CQ355"/>
  <c r="CP355"/>
  <c r="CO355"/>
  <c r="CN355"/>
  <c r="CM355"/>
  <c r="CL355"/>
  <c r="CK355"/>
  <c r="CI355"/>
  <c r="CG355"/>
  <c r="CF355"/>
  <c r="CE355"/>
  <c r="CD355"/>
  <c r="CC355"/>
  <c r="CB355"/>
  <c r="CA355"/>
  <c r="BZ355"/>
  <c r="BX355"/>
  <c r="BV355"/>
  <c r="BU355"/>
  <c r="BI355"/>
  <c r="AW355"/>
  <c r="AL355"/>
  <c r="AA355"/>
  <c r="P355"/>
  <c r="A355"/>
  <c r="A356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DC354"/>
  <c r="CR354"/>
  <c r="CG354"/>
  <c r="BV354"/>
  <c r="BI354"/>
  <c r="BA354"/>
  <c r="AY354"/>
  <c r="DE354" s="1"/>
  <c r="AP354"/>
  <c r="AN354"/>
  <c r="CT354" s="1"/>
  <c r="AE354"/>
  <c r="AC354"/>
  <c r="CI354" s="1"/>
  <c r="T354"/>
  <c r="R354"/>
  <c r="BX354"/>
  <c r="O354"/>
  <c r="N354"/>
  <c r="M354"/>
  <c r="L354"/>
  <c r="K354"/>
  <c r="J354"/>
  <c r="H354"/>
  <c r="F354"/>
  <c r="E354"/>
  <c r="DC353"/>
  <c r="CR353"/>
  <c r="CG353"/>
  <c r="BV353"/>
  <c r="BI353"/>
  <c r="BA353"/>
  <c r="AY353"/>
  <c r="DE353" s="1"/>
  <c r="AP353"/>
  <c r="AN353"/>
  <c r="CT353"/>
  <c r="AE353"/>
  <c r="AC353"/>
  <c r="CI353" s="1"/>
  <c r="T353"/>
  <c r="R353"/>
  <c r="BX353" s="1"/>
  <c r="O353"/>
  <c r="N353"/>
  <c r="M353"/>
  <c r="L353"/>
  <c r="K353"/>
  <c r="G353"/>
  <c r="BM353" s="1"/>
  <c r="J353"/>
  <c r="H353"/>
  <c r="F353"/>
  <c r="E353"/>
  <c r="BK353" s="1"/>
  <c r="DC352"/>
  <c r="CR352"/>
  <c r="CG352"/>
  <c r="BV352"/>
  <c r="BI352"/>
  <c r="BA352"/>
  <c r="AY352"/>
  <c r="DE352" s="1"/>
  <c r="AP352"/>
  <c r="AN352"/>
  <c r="CT352" s="1"/>
  <c r="AE352"/>
  <c r="AC352"/>
  <c r="CI352"/>
  <c r="T352"/>
  <c r="R352"/>
  <c r="BX352" s="1"/>
  <c r="O352"/>
  <c r="N352"/>
  <c r="M352"/>
  <c r="L352"/>
  <c r="K352"/>
  <c r="J352"/>
  <c r="H352"/>
  <c r="F352"/>
  <c r="E352"/>
  <c r="DC351"/>
  <c r="CR351"/>
  <c r="CG351"/>
  <c r="BV351"/>
  <c r="BI351"/>
  <c r="BA351"/>
  <c r="AY351"/>
  <c r="DE351"/>
  <c r="AP351"/>
  <c r="AN351"/>
  <c r="CT351" s="1"/>
  <c r="AE351"/>
  <c r="AC351"/>
  <c r="CI351"/>
  <c r="T351"/>
  <c r="R351"/>
  <c r="BX351" s="1"/>
  <c r="O351"/>
  <c r="N351"/>
  <c r="M351"/>
  <c r="I351" s="1"/>
  <c r="L351"/>
  <c r="G351" s="1"/>
  <c r="K351"/>
  <c r="J351"/>
  <c r="H351"/>
  <c r="F351"/>
  <c r="E351"/>
  <c r="DC350"/>
  <c r="CR350"/>
  <c r="CG350"/>
  <c r="BV350"/>
  <c r="BI350"/>
  <c r="BA350"/>
  <c r="AY350"/>
  <c r="DE350"/>
  <c r="AP350"/>
  <c r="AN350"/>
  <c r="CT350" s="1"/>
  <c r="AE350"/>
  <c r="AC350"/>
  <c r="CI350" s="1"/>
  <c r="T350"/>
  <c r="R350"/>
  <c r="O350"/>
  <c r="N350"/>
  <c r="M350"/>
  <c r="L350"/>
  <c r="K350"/>
  <c r="J350"/>
  <c r="H350"/>
  <c r="F350"/>
  <c r="E350"/>
  <c r="DC349"/>
  <c r="CR349"/>
  <c r="CG349"/>
  <c r="BV349"/>
  <c r="BI349"/>
  <c r="BA349"/>
  <c r="AY349"/>
  <c r="DE349" s="1"/>
  <c r="AP349"/>
  <c r="AN349"/>
  <c r="CT349"/>
  <c r="AE349"/>
  <c r="AC349"/>
  <c r="CI349" s="1"/>
  <c r="T349"/>
  <c r="R349"/>
  <c r="BX349" s="1"/>
  <c r="O349"/>
  <c r="N349"/>
  <c r="M349"/>
  <c r="L349"/>
  <c r="K349"/>
  <c r="G349"/>
  <c r="BM349" s="1"/>
  <c r="J349"/>
  <c r="H349"/>
  <c r="F349"/>
  <c r="E349"/>
  <c r="BK349" s="1"/>
  <c r="DC348"/>
  <c r="CR348"/>
  <c r="CG348"/>
  <c r="BV348"/>
  <c r="BI348"/>
  <c r="BA348"/>
  <c r="AY348"/>
  <c r="DE348" s="1"/>
  <c r="AP348"/>
  <c r="AN348"/>
  <c r="CT348" s="1"/>
  <c r="AE348"/>
  <c r="AC348"/>
  <c r="CI348"/>
  <c r="T348"/>
  <c r="R348"/>
  <c r="BX348" s="1"/>
  <c r="O348"/>
  <c r="N348"/>
  <c r="M348"/>
  <c r="L348"/>
  <c r="K348"/>
  <c r="J348"/>
  <c r="H348"/>
  <c r="F348"/>
  <c r="E348"/>
  <c r="DC347"/>
  <c r="CR347"/>
  <c r="CG347"/>
  <c r="BV347"/>
  <c r="BI347"/>
  <c r="BA347"/>
  <c r="AY347"/>
  <c r="DE347"/>
  <c r="AP347"/>
  <c r="AN347"/>
  <c r="CT347" s="1"/>
  <c r="AE347"/>
  <c r="AC347"/>
  <c r="CI347"/>
  <c r="T347"/>
  <c r="R347"/>
  <c r="BX347" s="1"/>
  <c r="O347"/>
  <c r="N347"/>
  <c r="M347"/>
  <c r="I347" s="1"/>
  <c r="L347"/>
  <c r="K347"/>
  <c r="J347"/>
  <c r="H347"/>
  <c r="F347"/>
  <c r="E347"/>
  <c r="DC346"/>
  <c r="CR346"/>
  <c r="CG346"/>
  <c r="BV346"/>
  <c r="BI346"/>
  <c r="BA346"/>
  <c r="AY346"/>
  <c r="DE346" s="1"/>
  <c r="AP346"/>
  <c r="AN346"/>
  <c r="CT346" s="1"/>
  <c r="AE346"/>
  <c r="AC346"/>
  <c r="CI346" s="1"/>
  <c r="T346"/>
  <c r="R346"/>
  <c r="BX346"/>
  <c r="O346"/>
  <c r="N346"/>
  <c r="M346"/>
  <c r="L346"/>
  <c r="K346"/>
  <c r="J346"/>
  <c r="H346"/>
  <c r="F346"/>
  <c r="E346"/>
  <c r="DC345"/>
  <c r="CR345"/>
  <c r="CG345"/>
  <c r="BV345"/>
  <c r="BI345"/>
  <c r="BA345"/>
  <c r="AY345"/>
  <c r="DE345" s="1"/>
  <c r="AP345"/>
  <c r="AN345"/>
  <c r="CT345"/>
  <c r="AE345"/>
  <c r="AC345"/>
  <c r="CI345" s="1"/>
  <c r="T345"/>
  <c r="R345"/>
  <c r="BX345" s="1"/>
  <c r="O345"/>
  <c r="N345"/>
  <c r="M345"/>
  <c r="L345"/>
  <c r="K345"/>
  <c r="G345"/>
  <c r="BM345" s="1"/>
  <c r="J345"/>
  <c r="H345"/>
  <c r="F345"/>
  <c r="E345"/>
  <c r="BK345" s="1"/>
  <c r="DC344"/>
  <c r="CR344"/>
  <c r="CG344"/>
  <c r="BV344"/>
  <c r="BI344"/>
  <c r="BA344"/>
  <c r="AY344"/>
  <c r="DE344" s="1"/>
  <c r="AP344"/>
  <c r="AN344"/>
  <c r="CT344" s="1"/>
  <c r="AE344"/>
  <c r="AC344"/>
  <c r="CI344"/>
  <c r="T344"/>
  <c r="R344"/>
  <c r="BX344" s="1"/>
  <c r="O344"/>
  <c r="N344"/>
  <c r="M344"/>
  <c r="L344"/>
  <c r="K344"/>
  <c r="J344"/>
  <c r="H344"/>
  <c r="F344"/>
  <c r="E344"/>
  <c r="DC343"/>
  <c r="CR343"/>
  <c r="CG343"/>
  <c r="BV343"/>
  <c r="BI343"/>
  <c r="BA343"/>
  <c r="AY343"/>
  <c r="DE343"/>
  <c r="AP343"/>
  <c r="AN343"/>
  <c r="CT343" s="1"/>
  <c r="AE343"/>
  <c r="AC343"/>
  <c r="CI343"/>
  <c r="T343"/>
  <c r="R343"/>
  <c r="BX343" s="1"/>
  <c r="O343"/>
  <c r="N343"/>
  <c r="M343"/>
  <c r="L343"/>
  <c r="K343"/>
  <c r="J343"/>
  <c r="H343"/>
  <c r="F343"/>
  <c r="BK343" s="1"/>
  <c r="E343"/>
  <c r="DC342"/>
  <c r="CR342"/>
  <c r="CG342"/>
  <c r="BV342"/>
  <c r="BI342"/>
  <c r="BA342"/>
  <c r="AY342"/>
  <c r="DE342" s="1"/>
  <c r="AP342"/>
  <c r="AN342"/>
  <c r="CT342"/>
  <c r="AE342"/>
  <c r="AC342"/>
  <c r="CI342" s="1"/>
  <c r="T342"/>
  <c r="R342"/>
  <c r="BX342" s="1"/>
  <c r="O342"/>
  <c r="N342"/>
  <c r="M342"/>
  <c r="L342"/>
  <c r="K342"/>
  <c r="J342"/>
  <c r="H342"/>
  <c r="F342"/>
  <c r="E342"/>
  <c r="DC341"/>
  <c r="CR341"/>
  <c r="CG341"/>
  <c r="BV341"/>
  <c r="BI341"/>
  <c r="BA341"/>
  <c r="AY341"/>
  <c r="DE341" s="1"/>
  <c r="AP341"/>
  <c r="AN341"/>
  <c r="CT341" s="1"/>
  <c r="AE341"/>
  <c r="AC341"/>
  <c r="CI341"/>
  <c r="T341"/>
  <c r="R341"/>
  <c r="O341"/>
  <c r="N341"/>
  <c r="M341"/>
  <c r="L341"/>
  <c r="K341"/>
  <c r="J341"/>
  <c r="H341"/>
  <c r="F341"/>
  <c r="E341"/>
  <c r="DC340"/>
  <c r="CR340"/>
  <c r="CG340"/>
  <c r="BV340"/>
  <c r="BI340"/>
  <c r="BA340"/>
  <c r="AY340"/>
  <c r="DE340"/>
  <c r="AP340"/>
  <c r="AN340"/>
  <c r="CT340" s="1"/>
  <c r="AE340"/>
  <c r="CJ327" s="1"/>
  <c r="AC340"/>
  <c r="CI340" s="1"/>
  <c r="T340"/>
  <c r="R340"/>
  <c r="O340"/>
  <c r="N340"/>
  <c r="I340"/>
  <c r="M340"/>
  <c r="L340"/>
  <c r="BQ327"/>
  <c r="K340"/>
  <c r="J340"/>
  <c r="H340"/>
  <c r="F340"/>
  <c r="E340"/>
  <c r="DC339"/>
  <c r="CR339"/>
  <c r="CG339"/>
  <c r="BV339"/>
  <c r="BI339"/>
  <c r="BA339"/>
  <c r="AY339"/>
  <c r="DE339"/>
  <c r="AP339"/>
  <c r="AN339"/>
  <c r="CT339" s="1"/>
  <c r="AE339"/>
  <c r="AC339"/>
  <c r="CI339"/>
  <c r="T339"/>
  <c r="R339"/>
  <c r="BX339" s="1"/>
  <c r="O339"/>
  <c r="N339"/>
  <c r="M339"/>
  <c r="L339"/>
  <c r="K339"/>
  <c r="J339"/>
  <c r="H339"/>
  <c r="F339"/>
  <c r="E339"/>
  <c r="DC338"/>
  <c r="CR338"/>
  <c r="CG338"/>
  <c r="BV338"/>
  <c r="BI338"/>
  <c r="BA338"/>
  <c r="AY338"/>
  <c r="DE338"/>
  <c r="AP338"/>
  <c r="AN338"/>
  <c r="AE338"/>
  <c r="AC338"/>
  <c r="CI338"/>
  <c r="T338"/>
  <c r="BY326"/>
  <c r="R338"/>
  <c r="BX338"/>
  <c r="O338"/>
  <c r="N338"/>
  <c r="M338"/>
  <c r="L338"/>
  <c r="K338"/>
  <c r="J338"/>
  <c r="BO326" s="1"/>
  <c r="H338"/>
  <c r="F338"/>
  <c r="E338"/>
  <c r="DC337"/>
  <c r="CR337"/>
  <c r="CG337"/>
  <c r="BV337"/>
  <c r="BI337"/>
  <c r="BA337"/>
  <c r="AY337"/>
  <c r="AP337"/>
  <c r="CU326" s="1"/>
  <c r="AN337"/>
  <c r="AE337"/>
  <c r="AC337"/>
  <c r="CI337"/>
  <c r="T337"/>
  <c r="R337"/>
  <c r="BX337" s="1"/>
  <c r="O337"/>
  <c r="BT326" s="1"/>
  <c r="N337"/>
  <c r="M337"/>
  <c r="L337"/>
  <c r="BQ326" s="1"/>
  <c r="K337"/>
  <c r="BP326" s="1"/>
  <c r="J337"/>
  <c r="H337"/>
  <c r="F337"/>
  <c r="E337"/>
  <c r="DC336"/>
  <c r="CR336"/>
  <c r="CG336"/>
  <c r="BV336"/>
  <c r="BI336"/>
  <c r="BA336"/>
  <c r="AY336"/>
  <c r="DE336" s="1"/>
  <c r="AP336"/>
  <c r="AN336"/>
  <c r="CT336"/>
  <c r="AE336"/>
  <c r="AC336"/>
  <c r="CI336" s="1"/>
  <c r="T336"/>
  <c r="R336"/>
  <c r="BX336"/>
  <c r="O336"/>
  <c r="N336"/>
  <c r="M336"/>
  <c r="L336"/>
  <c r="K336"/>
  <c r="G336"/>
  <c r="J336"/>
  <c r="H336"/>
  <c r="F336"/>
  <c r="E336"/>
  <c r="BK336" s="1"/>
  <c r="DC335"/>
  <c r="CR335"/>
  <c r="CG335"/>
  <c r="BV335"/>
  <c r="BI335"/>
  <c r="BA335"/>
  <c r="AY335"/>
  <c r="DE335" s="1"/>
  <c r="AP335"/>
  <c r="AN335"/>
  <c r="CT335" s="1"/>
  <c r="AE335"/>
  <c r="AC335"/>
  <c r="CI335" s="1"/>
  <c r="T335"/>
  <c r="R335"/>
  <c r="BX335"/>
  <c r="O335"/>
  <c r="N335"/>
  <c r="M335"/>
  <c r="L335"/>
  <c r="K335"/>
  <c r="G335" s="1"/>
  <c r="J335"/>
  <c r="H335"/>
  <c r="F335"/>
  <c r="E335"/>
  <c r="DC334"/>
  <c r="CR334"/>
  <c r="CG334"/>
  <c r="BV334"/>
  <c r="BI334"/>
  <c r="BA334"/>
  <c r="AY334"/>
  <c r="DE334" s="1"/>
  <c r="AP334"/>
  <c r="AN334"/>
  <c r="CT334"/>
  <c r="AE334"/>
  <c r="AC334"/>
  <c r="CI334" s="1"/>
  <c r="T334"/>
  <c r="R334"/>
  <c r="BX334"/>
  <c r="O334"/>
  <c r="I334"/>
  <c r="N334"/>
  <c r="M334"/>
  <c r="L334"/>
  <c r="K334"/>
  <c r="J334"/>
  <c r="H334"/>
  <c r="F334"/>
  <c r="E334"/>
  <c r="BK334" s="1"/>
  <c r="DC333"/>
  <c r="CR333"/>
  <c r="CG333"/>
  <c r="BV333"/>
  <c r="BI333"/>
  <c r="BA333"/>
  <c r="AY333"/>
  <c r="DE333" s="1"/>
  <c r="AP333"/>
  <c r="AN333"/>
  <c r="CT333"/>
  <c r="AE333"/>
  <c r="AC333"/>
  <c r="CI333" s="1"/>
  <c r="T333"/>
  <c r="R333"/>
  <c r="BX333" s="1"/>
  <c r="O333"/>
  <c r="I333"/>
  <c r="N333"/>
  <c r="M333"/>
  <c r="L333"/>
  <c r="K333"/>
  <c r="J333"/>
  <c r="H333"/>
  <c r="F333"/>
  <c r="E333"/>
  <c r="BK333" s="1"/>
  <c r="DC332"/>
  <c r="CR332"/>
  <c r="CG332"/>
  <c r="BV332"/>
  <c r="BI332"/>
  <c r="BA332"/>
  <c r="AY332"/>
  <c r="DE332" s="1"/>
  <c r="AP332"/>
  <c r="AN332"/>
  <c r="CT332"/>
  <c r="AE332"/>
  <c r="AC332"/>
  <c r="CI332" s="1"/>
  <c r="T332"/>
  <c r="R332"/>
  <c r="BX332" s="1"/>
  <c r="O332"/>
  <c r="N332"/>
  <c r="M332"/>
  <c r="L332"/>
  <c r="K332"/>
  <c r="J332"/>
  <c r="H332"/>
  <c r="F332"/>
  <c r="E332"/>
  <c r="BK332" s="1"/>
  <c r="DC331"/>
  <c r="CR331"/>
  <c r="CG331"/>
  <c r="BV331"/>
  <c r="BI331"/>
  <c r="BA331"/>
  <c r="AY331"/>
  <c r="DE331"/>
  <c r="AP331"/>
  <c r="AN331"/>
  <c r="CT331" s="1"/>
  <c r="AE331"/>
  <c r="AC331"/>
  <c r="CI331" s="1"/>
  <c r="T331"/>
  <c r="R331"/>
  <c r="BX331" s="1"/>
  <c r="O331"/>
  <c r="N331"/>
  <c r="M331"/>
  <c r="L331"/>
  <c r="K331"/>
  <c r="J331"/>
  <c r="H331"/>
  <c r="F331"/>
  <c r="E331"/>
  <c r="DC330"/>
  <c r="CR330"/>
  <c r="CG330"/>
  <c r="BV330"/>
  <c r="BI330"/>
  <c r="BA330"/>
  <c r="AY330"/>
  <c r="DE330" s="1"/>
  <c r="AP330"/>
  <c r="AN330"/>
  <c r="AE330"/>
  <c r="AC330"/>
  <c r="T330"/>
  <c r="R330"/>
  <c r="O330"/>
  <c r="N330"/>
  <c r="M330"/>
  <c r="L330"/>
  <c r="K330"/>
  <c r="J330"/>
  <c r="H330"/>
  <c r="F330"/>
  <c r="E330"/>
  <c r="DC329"/>
  <c r="CR329"/>
  <c r="CG329"/>
  <c r="BV329"/>
  <c r="BI329"/>
  <c r="BA329"/>
  <c r="AY329"/>
  <c r="DE329" s="1"/>
  <c r="AP329"/>
  <c r="AN329"/>
  <c r="CT329"/>
  <c r="AE329"/>
  <c r="AC329"/>
  <c r="CI329" s="1"/>
  <c r="T329"/>
  <c r="R329"/>
  <c r="BX329" s="1"/>
  <c r="O329"/>
  <c r="N329"/>
  <c r="I329" s="1"/>
  <c r="M329"/>
  <c r="L329"/>
  <c r="K329"/>
  <c r="J329"/>
  <c r="G329" s="1"/>
  <c r="BM329" s="1"/>
  <c r="H329"/>
  <c r="F329"/>
  <c r="BK329" s="1"/>
  <c r="E329"/>
  <c r="DC328"/>
  <c r="CR328"/>
  <c r="CG328"/>
  <c r="BV328"/>
  <c r="BI328"/>
  <c r="BA328"/>
  <c r="BA327" s="1"/>
  <c r="AY328"/>
  <c r="AP328"/>
  <c r="AN328"/>
  <c r="CT328" s="1"/>
  <c r="AE328"/>
  <c r="AC328"/>
  <c r="CI328"/>
  <c r="T328"/>
  <c r="R328"/>
  <c r="BX328" s="1"/>
  <c r="O328"/>
  <c r="N328"/>
  <c r="I328" s="1"/>
  <c r="M328"/>
  <c r="L328"/>
  <c r="K328"/>
  <c r="J328"/>
  <c r="H328"/>
  <c r="F328"/>
  <c r="E328"/>
  <c r="DL327"/>
  <c r="DK327"/>
  <c r="DJ327"/>
  <c r="DI327"/>
  <c r="DH327"/>
  <c r="DG327"/>
  <c r="DE327"/>
  <c r="DC327"/>
  <c r="DB327"/>
  <c r="DA327"/>
  <c r="CZ327"/>
  <c r="CY327"/>
  <c r="CX327"/>
  <c r="CW327"/>
  <c r="CV327"/>
  <c r="CT327"/>
  <c r="CR327"/>
  <c r="CQ327"/>
  <c r="CP327"/>
  <c r="CO327"/>
  <c r="CN327"/>
  <c r="CM327"/>
  <c r="CL327"/>
  <c r="CK327"/>
  <c r="CI327"/>
  <c r="CG327"/>
  <c r="CF327"/>
  <c r="CE327"/>
  <c r="CD327"/>
  <c r="CC327"/>
  <c r="CB327"/>
  <c r="CA327"/>
  <c r="BZ327"/>
  <c r="BX327"/>
  <c r="BV327"/>
  <c r="BU327"/>
  <c r="BI327"/>
  <c r="BG327"/>
  <c r="BF327"/>
  <c r="BE327"/>
  <c r="BD327"/>
  <c r="BC327"/>
  <c r="BB327"/>
  <c r="AZ327"/>
  <c r="AX327"/>
  <c r="AW327"/>
  <c r="AV327"/>
  <c r="AU327"/>
  <c r="AT327"/>
  <c r="AS327"/>
  <c r="AR327"/>
  <c r="AQ327"/>
  <c r="AO327"/>
  <c r="AM327"/>
  <c r="AL327"/>
  <c r="AK327"/>
  <c r="AJ327"/>
  <c r="AI327"/>
  <c r="AH327"/>
  <c r="AG327"/>
  <c r="AF327"/>
  <c r="AD327"/>
  <c r="AB327"/>
  <c r="AA327"/>
  <c r="Z327"/>
  <c r="Y327"/>
  <c r="X327"/>
  <c r="W327"/>
  <c r="V327"/>
  <c r="U327"/>
  <c r="S327"/>
  <c r="Q327"/>
  <c r="P327"/>
  <c r="DL326"/>
  <c r="DK326"/>
  <c r="DJ326"/>
  <c r="DI326"/>
  <c r="DH326"/>
  <c r="DG326"/>
  <c r="DE326"/>
  <c r="DC326"/>
  <c r="DB326"/>
  <c r="DA326"/>
  <c r="CZ326"/>
  <c r="CY326"/>
  <c r="CX326"/>
  <c r="CW326"/>
  <c r="CV326"/>
  <c r="CT326"/>
  <c r="CR326"/>
  <c r="CQ326"/>
  <c r="CP326"/>
  <c r="CO326"/>
  <c r="CN326"/>
  <c r="CM326"/>
  <c r="CL326"/>
  <c r="CK326"/>
  <c r="CI326"/>
  <c r="CG326"/>
  <c r="CF326"/>
  <c r="CE326"/>
  <c r="CD326"/>
  <c r="CC326"/>
  <c r="CB326"/>
  <c r="CA326"/>
  <c r="BZ326"/>
  <c r="BX326"/>
  <c r="BV326"/>
  <c r="BU326"/>
  <c r="BI326"/>
  <c r="AW326"/>
  <c r="AL326"/>
  <c r="AA326"/>
  <c r="P326"/>
  <c r="A326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DC325"/>
  <c r="CR325"/>
  <c r="CG325"/>
  <c r="BV325"/>
  <c r="BI325"/>
  <c r="BA325"/>
  <c r="AY325"/>
  <c r="DE325"/>
  <c r="AP325"/>
  <c r="AN325"/>
  <c r="CT325" s="1"/>
  <c r="AE325"/>
  <c r="AC325"/>
  <c r="CI325" s="1"/>
  <c r="T325"/>
  <c r="R325"/>
  <c r="BX325" s="1"/>
  <c r="O325"/>
  <c r="N325"/>
  <c r="M325"/>
  <c r="I325" s="1"/>
  <c r="L325"/>
  <c r="K325"/>
  <c r="G325"/>
  <c r="BM325" s="1"/>
  <c r="J325"/>
  <c r="H325"/>
  <c r="F325"/>
  <c r="E325"/>
  <c r="BK325" s="1"/>
  <c r="DC324"/>
  <c r="CR324"/>
  <c r="CG324"/>
  <c r="BV324"/>
  <c r="BI324"/>
  <c r="BA324"/>
  <c r="AY324"/>
  <c r="DE324" s="1"/>
  <c r="AP324"/>
  <c r="AN324"/>
  <c r="CT324" s="1"/>
  <c r="AE324"/>
  <c r="AC324"/>
  <c r="CI324"/>
  <c r="T324"/>
  <c r="R324"/>
  <c r="BX324" s="1"/>
  <c r="O324"/>
  <c r="N324"/>
  <c r="M324"/>
  <c r="L324"/>
  <c r="K324"/>
  <c r="J324"/>
  <c r="H324"/>
  <c r="F324"/>
  <c r="E324"/>
  <c r="DC323"/>
  <c r="CR323"/>
  <c r="CG323"/>
  <c r="BV323"/>
  <c r="BI323"/>
  <c r="BA323"/>
  <c r="AY323"/>
  <c r="DE323"/>
  <c r="AP323"/>
  <c r="AN323"/>
  <c r="CT323" s="1"/>
  <c r="AE323"/>
  <c r="AC323"/>
  <c r="CI323" s="1"/>
  <c r="T323"/>
  <c r="R323"/>
  <c r="BX323" s="1"/>
  <c r="O323"/>
  <c r="N323"/>
  <c r="M323"/>
  <c r="I323" s="1"/>
  <c r="L323"/>
  <c r="K323"/>
  <c r="G323"/>
  <c r="BM323" s="1"/>
  <c r="J323"/>
  <c r="H323"/>
  <c r="F323"/>
  <c r="E323"/>
  <c r="BK323" s="1"/>
  <c r="DC322"/>
  <c r="CR322"/>
  <c r="CG322"/>
  <c r="BV322"/>
  <c r="BI322"/>
  <c r="BA322"/>
  <c r="AY322"/>
  <c r="DE322" s="1"/>
  <c r="AP322"/>
  <c r="AN322"/>
  <c r="CT322" s="1"/>
  <c r="AE322"/>
  <c r="AC322"/>
  <c r="CI322"/>
  <c r="T322"/>
  <c r="R322"/>
  <c r="BX322" s="1"/>
  <c r="O322"/>
  <c r="N322"/>
  <c r="M322"/>
  <c r="I322" s="1"/>
  <c r="L322"/>
  <c r="K322"/>
  <c r="G322" s="1"/>
  <c r="J322"/>
  <c r="H322"/>
  <c r="F322"/>
  <c r="E322"/>
  <c r="BK322" s="1"/>
  <c r="DC321"/>
  <c r="CR321"/>
  <c r="CG321"/>
  <c r="BV321"/>
  <c r="BI321"/>
  <c r="BA321"/>
  <c r="AY321"/>
  <c r="DE321" s="1"/>
  <c r="AP321"/>
  <c r="AN321"/>
  <c r="CT321" s="1"/>
  <c r="AE321"/>
  <c r="AC321"/>
  <c r="CI321" s="1"/>
  <c r="T321"/>
  <c r="R321"/>
  <c r="BX321"/>
  <c r="O321"/>
  <c r="N321"/>
  <c r="M321"/>
  <c r="L321"/>
  <c r="K321"/>
  <c r="J321"/>
  <c r="G321" s="1"/>
  <c r="BM321" s="1"/>
  <c r="H321"/>
  <c r="F321"/>
  <c r="E321"/>
  <c r="BK321"/>
  <c r="DC320"/>
  <c r="CR320"/>
  <c r="CG320"/>
  <c r="BV320"/>
  <c r="BI320"/>
  <c r="BA320"/>
  <c r="AY320"/>
  <c r="DE320"/>
  <c r="AP320"/>
  <c r="AN320"/>
  <c r="CT320" s="1"/>
  <c r="AE320"/>
  <c r="AC320"/>
  <c r="CI320" s="1"/>
  <c r="T320"/>
  <c r="R320"/>
  <c r="BX320" s="1"/>
  <c r="O320"/>
  <c r="N320"/>
  <c r="M320"/>
  <c r="L320"/>
  <c r="K320"/>
  <c r="J320"/>
  <c r="H320"/>
  <c r="F320"/>
  <c r="E320"/>
  <c r="BK320" s="1"/>
  <c r="DC319"/>
  <c r="CR319"/>
  <c r="CG319"/>
  <c r="BV319"/>
  <c r="BI319"/>
  <c r="BA319"/>
  <c r="AY319"/>
  <c r="DE319" s="1"/>
  <c r="AP319"/>
  <c r="AN319"/>
  <c r="CT319" s="1"/>
  <c r="AE319"/>
  <c r="AC319"/>
  <c r="CI319" s="1"/>
  <c r="T319"/>
  <c r="R319"/>
  <c r="BX319"/>
  <c r="O319"/>
  <c r="N319"/>
  <c r="M319"/>
  <c r="I319"/>
  <c r="L319"/>
  <c r="K319"/>
  <c r="J319"/>
  <c r="G319" s="1"/>
  <c r="H319"/>
  <c r="F319"/>
  <c r="E319"/>
  <c r="BK319"/>
  <c r="DC318"/>
  <c r="CR318"/>
  <c r="CG318"/>
  <c r="BV318"/>
  <c r="BI318"/>
  <c r="BA318"/>
  <c r="AY318"/>
  <c r="DE318"/>
  <c r="AP318"/>
  <c r="AN318"/>
  <c r="CT318" s="1"/>
  <c r="AE318"/>
  <c r="AC318"/>
  <c r="CI318" s="1"/>
  <c r="T318"/>
  <c r="R318"/>
  <c r="BX318" s="1"/>
  <c r="O318"/>
  <c r="N318"/>
  <c r="M318"/>
  <c r="I318" s="1"/>
  <c r="L318"/>
  <c r="K318"/>
  <c r="G318"/>
  <c r="J318"/>
  <c r="H318"/>
  <c r="F318"/>
  <c r="E318"/>
  <c r="BK318" s="1"/>
  <c r="DC317"/>
  <c r="CR317"/>
  <c r="CG317"/>
  <c r="BV317"/>
  <c r="BI317"/>
  <c r="BA317"/>
  <c r="AY317"/>
  <c r="DE317" s="1"/>
  <c r="AP317"/>
  <c r="AN317"/>
  <c r="CT317"/>
  <c r="AE317"/>
  <c r="AC317"/>
  <c r="CI317" s="1"/>
  <c r="T317"/>
  <c r="R317"/>
  <c r="BX317" s="1"/>
  <c r="O317"/>
  <c r="N317"/>
  <c r="M317"/>
  <c r="L317"/>
  <c r="K317"/>
  <c r="G317"/>
  <c r="BM317" s="1"/>
  <c r="J317"/>
  <c r="H317"/>
  <c r="F317"/>
  <c r="E317"/>
  <c r="BK317" s="1"/>
  <c r="DC316"/>
  <c r="CR316"/>
  <c r="CG316"/>
  <c r="BV316"/>
  <c r="BI316"/>
  <c r="BA316"/>
  <c r="AY316"/>
  <c r="DE316" s="1"/>
  <c r="AP316"/>
  <c r="AN316"/>
  <c r="CT316" s="1"/>
  <c r="AE316"/>
  <c r="AC316"/>
  <c r="CI316"/>
  <c r="T316"/>
  <c r="R316"/>
  <c r="BX316" s="1"/>
  <c r="O316"/>
  <c r="N316"/>
  <c r="M316"/>
  <c r="L316"/>
  <c r="K316"/>
  <c r="G316" s="1"/>
  <c r="BM316" s="1"/>
  <c r="J316"/>
  <c r="H316"/>
  <c r="F316"/>
  <c r="E316"/>
  <c r="DC315"/>
  <c r="CR315"/>
  <c r="CG315"/>
  <c r="BV315"/>
  <c r="BI315"/>
  <c r="BA315"/>
  <c r="AY315"/>
  <c r="DE315" s="1"/>
  <c r="AP315"/>
  <c r="AN315"/>
  <c r="CT315"/>
  <c r="AE315"/>
  <c r="AC315"/>
  <c r="CI315" s="1"/>
  <c r="T315"/>
  <c r="R315"/>
  <c r="BX315" s="1"/>
  <c r="O315"/>
  <c r="N315"/>
  <c r="M315"/>
  <c r="I315" s="1"/>
  <c r="L315"/>
  <c r="K315"/>
  <c r="G315" s="1"/>
  <c r="BM315" s="1"/>
  <c r="J315"/>
  <c r="H315"/>
  <c r="F315"/>
  <c r="E315"/>
  <c r="BK315" s="1"/>
  <c r="DC314"/>
  <c r="CR314"/>
  <c r="CG314"/>
  <c r="BV314"/>
  <c r="BI314"/>
  <c r="BA314"/>
  <c r="AY314"/>
  <c r="DE314" s="1"/>
  <c r="AP314"/>
  <c r="AN314"/>
  <c r="CT314" s="1"/>
  <c r="AE314"/>
  <c r="AC314"/>
  <c r="CI314" s="1"/>
  <c r="T314"/>
  <c r="R314"/>
  <c r="BX314"/>
  <c r="O314"/>
  <c r="N314"/>
  <c r="M314"/>
  <c r="L314"/>
  <c r="K314"/>
  <c r="G314" s="1"/>
  <c r="J314"/>
  <c r="H314"/>
  <c r="F314"/>
  <c r="E314"/>
  <c r="BK314" s="1"/>
  <c r="DC313"/>
  <c r="CR313"/>
  <c r="CG313"/>
  <c r="BV313"/>
  <c r="BI313"/>
  <c r="BA313"/>
  <c r="AY313"/>
  <c r="DE313" s="1"/>
  <c r="AP313"/>
  <c r="AN313"/>
  <c r="CT313" s="1"/>
  <c r="AE313"/>
  <c r="AC313"/>
  <c r="CI313" s="1"/>
  <c r="T313"/>
  <c r="R313"/>
  <c r="BX313"/>
  <c r="O313"/>
  <c r="N313"/>
  <c r="M313"/>
  <c r="L313"/>
  <c r="K313"/>
  <c r="J313"/>
  <c r="H313"/>
  <c r="F313"/>
  <c r="E313"/>
  <c r="DC312"/>
  <c r="CR312"/>
  <c r="CG312"/>
  <c r="BV312"/>
  <c r="BI312"/>
  <c r="BA312"/>
  <c r="AY312"/>
  <c r="DE312" s="1"/>
  <c r="AP312"/>
  <c r="AN312"/>
  <c r="AE312"/>
  <c r="AC312"/>
  <c r="T312"/>
  <c r="R312"/>
  <c r="O312"/>
  <c r="N312"/>
  <c r="BS298"/>
  <c r="M312"/>
  <c r="L312"/>
  <c r="K312"/>
  <c r="J312"/>
  <c r="H312"/>
  <c r="F312"/>
  <c r="BK298" s="1"/>
  <c r="E312"/>
  <c r="DC311"/>
  <c r="CR311"/>
  <c r="CG311"/>
  <c r="BV311"/>
  <c r="BI311"/>
  <c r="BA311"/>
  <c r="DF298" s="1"/>
  <c r="AY311"/>
  <c r="DE311" s="1"/>
  <c r="AP311"/>
  <c r="AN311"/>
  <c r="CT311" s="1"/>
  <c r="AE311"/>
  <c r="CJ298" s="1"/>
  <c r="AC311"/>
  <c r="CI311" s="1"/>
  <c r="T311"/>
  <c r="R311"/>
  <c r="O311"/>
  <c r="BT298" s="1"/>
  <c r="N311"/>
  <c r="M311"/>
  <c r="L311"/>
  <c r="BQ298" s="1"/>
  <c r="K311"/>
  <c r="J311"/>
  <c r="BO298" s="1"/>
  <c r="H311"/>
  <c r="F311"/>
  <c r="E311"/>
  <c r="DC310"/>
  <c r="CR310"/>
  <c r="CG310"/>
  <c r="BV310"/>
  <c r="BI310"/>
  <c r="BA310"/>
  <c r="AY310"/>
  <c r="DE310"/>
  <c r="AP310"/>
  <c r="AN310"/>
  <c r="CT310" s="1"/>
  <c r="AE310"/>
  <c r="AC310"/>
  <c r="CI310" s="1"/>
  <c r="T310"/>
  <c r="R310"/>
  <c r="BX310" s="1"/>
  <c r="O310"/>
  <c r="N310"/>
  <c r="M310"/>
  <c r="L310"/>
  <c r="K310"/>
  <c r="J310"/>
  <c r="H310"/>
  <c r="F310"/>
  <c r="E310"/>
  <c r="DC309"/>
  <c r="CR309"/>
  <c r="CG309"/>
  <c r="BV309"/>
  <c r="BI309"/>
  <c r="BA309"/>
  <c r="AY309"/>
  <c r="DE309" s="1"/>
  <c r="AP309"/>
  <c r="AN309"/>
  <c r="CT309" s="1"/>
  <c r="AE309"/>
  <c r="AC309"/>
  <c r="CI309" s="1"/>
  <c r="T309"/>
  <c r="R309"/>
  <c r="O309"/>
  <c r="N309"/>
  <c r="M309"/>
  <c r="L309"/>
  <c r="K309"/>
  <c r="J309"/>
  <c r="H309"/>
  <c r="F309"/>
  <c r="E309"/>
  <c r="DC308"/>
  <c r="CR308"/>
  <c r="CG308"/>
  <c r="BV308"/>
  <c r="BI308"/>
  <c r="BA308"/>
  <c r="AY308"/>
  <c r="DE308"/>
  <c r="AP308"/>
  <c r="CU297" s="1"/>
  <c r="AN308"/>
  <c r="AE308"/>
  <c r="CJ297" s="1"/>
  <c r="AC308"/>
  <c r="CI308" s="1"/>
  <c r="T308"/>
  <c r="R308"/>
  <c r="O308"/>
  <c r="BT297" s="1"/>
  <c r="N308"/>
  <c r="M308"/>
  <c r="L308"/>
  <c r="K308"/>
  <c r="BP297" s="1"/>
  <c r="J308"/>
  <c r="H308"/>
  <c r="BM297" s="1"/>
  <c r="F308"/>
  <c r="E308"/>
  <c r="BK308" s="1"/>
  <c r="DC307"/>
  <c r="CR307"/>
  <c r="CG307"/>
  <c r="BV307"/>
  <c r="BI307"/>
  <c r="BA307"/>
  <c r="AY307"/>
  <c r="DE307" s="1"/>
  <c r="AP307"/>
  <c r="AN307"/>
  <c r="CT307"/>
  <c r="AE307"/>
  <c r="AC307"/>
  <c r="CI307" s="1"/>
  <c r="T307"/>
  <c r="R307"/>
  <c r="BX307" s="1"/>
  <c r="O307"/>
  <c r="N307"/>
  <c r="M307"/>
  <c r="L307"/>
  <c r="K307"/>
  <c r="J307"/>
  <c r="H307"/>
  <c r="F307"/>
  <c r="E307"/>
  <c r="BK307"/>
  <c r="DC306"/>
  <c r="CR306"/>
  <c r="CG306"/>
  <c r="BV306"/>
  <c r="BI306"/>
  <c r="BA306"/>
  <c r="AY306"/>
  <c r="DE306"/>
  <c r="AP306"/>
  <c r="AN306"/>
  <c r="CT306" s="1"/>
  <c r="AE306"/>
  <c r="AC306"/>
  <c r="CI306" s="1"/>
  <c r="T306"/>
  <c r="R306"/>
  <c r="BX306" s="1"/>
  <c r="O306"/>
  <c r="N306"/>
  <c r="M306"/>
  <c r="L306"/>
  <c r="K306"/>
  <c r="J306"/>
  <c r="G306" s="1"/>
  <c r="BM306" s="1"/>
  <c r="H306"/>
  <c r="F306"/>
  <c r="E306"/>
  <c r="BK306" s="1"/>
  <c r="DC305"/>
  <c r="CR305"/>
  <c r="CG305"/>
  <c r="BV305"/>
  <c r="BI305"/>
  <c r="BA305"/>
  <c r="AY305"/>
  <c r="DE305" s="1"/>
  <c r="AP305"/>
  <c r="AN305"/>
  <c r="CT305"/>
  <c r="AE305"/>
  <c r="AC305"/>
  <c r="CI305" s="1"/>
  <c r="T305"/>
  <c r="R305"/>
  <c r="BX305" s="1"/>
  <c r="O305"/>
  <c r="N305"/>
  <c r="M305"/>
  <c r="L305"/>
  <c r="K305"/>
  <c r="J305"/>
  <c r="H305"/>
  <c r="F305"/>
  <c r="E305"/>
  <c r="BK305"/>
  <c r="DC304"/>
  <c r="CR304"/>
  <c r="CG304"/>
  <c r="BV304"/>
  <c r="BI304"/>
  <c r="BA304"/>
  <c r="AY304"/>
  <c r="DE304"/>
  <c r="AP304"/>
  <c r="AN304"/>
  <c r="CT304" s="1"/>
  <c r="AE304"/>
  <c r="AC304"/>
  <c r="CI304" s="1"/>
  <c r="T304"/>
  <c r="R304"/>
  <c r="BX304" s="1"/>
  <c r="O304"/>
  <c r="N304"/>
  <c r="M304"/>
  <c r="I304" s="1"/>
  <c r="L304"/>
  <c r="K304"/>
  <c r="G304"/>
  <c r="J304"/>
  <c r="H304"/>
  <c r="F304"/>
  <c r="E304"/>
  <c r="DC303"/>
  <c r="CR303"/>
  <c r="CG303"/>
  <c r="BV303"/>
  <c r="BI303"/>
  <c r="BA303"/>
  <c r="AY303"/>
  <c r="DE303"/>
  <c r="AP303"/>
  <c r="AN303"/>
  <c r="CT303" s="1"/>
  <c r="AE303"/>
  <c r="AC303"/>
  <c r="CI303" s="1"/>
  <c r="T303"/>
  <c r="R303"/>
  <c r="BX303" s="1"/>
  <c r="O303"/>
  <c r="N303"/>
  <c r="M303"/>
  <c r="L303"/>
  <c r="K303"/>
  <c r="J303"/>
  <c r="H303"/>
  <c r="F303"/>
  <c r="E303"/>
  <c r="BK303" s="1"/>
  <c r="DC302"/>
  <c r="CR302"/>
  <c r="CG302"/>
  <c r="BV302"/>
  <c r="BI302"/>
  <c r="BA302"/>
  <c r="AY302"/>
  <c r="DE302" s="1"/>
  <c r="AP302"/>
  <c r="AN302"/>
  <c r="CT302" s="1"/>
  <c r="AE302"/>
  <c r="AC302"/>
  <c r="CI302" s="1"/>
  <c r="T302"/>
  <c r="R302"/>
  <c r="BX302"/>
  <c r="O302"/>
  <c r="N302"/>
  <c r="M302"/>
  <c r="L302"/>
  <c r="K302"/>
  <c r="J302"/>
  <c r="G302" s="1"/>
  <c r="BM302" s="1"/>
  <c r="H302"/>
  <c r="F302"/>
  <c r="E302"/>
  <c r="DC301"/>
  <c r="CR301"/>
  <c r="CG301"/>
  <c r="BV301"/>
  <c r="BI301"/>
  <c r="BA301"/>
  <c r="AY301"/>
  <c r="DE301" s="1"/>
  <c r="AP301"/>
  <c r="AN301"/>
  <c r="CT301" s="1"/>
  <c r="AE301"/>
  <c r="AC301"/>
  <c r="CI301" s="1"/>
  <c r="T301"/>
  <c r="R301"/>
  <c r="BX301"/>
  <c r="O301"/>
  <c r="N301"/>
  <c r="M301"/>
  <c r="L301"/>
  <c r="K301"/>
  <c r="J301"/>
  <c r="H301"/>
  <c r="F301"/>
  <c r="E301"/>
  <c r="DC300"/>
  <c r="CR300"/>
  <c r="CG300"/>
  <c r="BV300"/>
  <c r="BI300"/>
  <c r="BA300"/>
  <c r="AY300"/>
  <c r="DE300" s="1"/>
  <c r="AP300"/>
  <c r="AN300"/>
  <c r="AE300"/>
  <c r="AC300"/>
  <c r="T300"/>
  <c r="R300"/>
  <c r="O300"/>
  <c r="N300"/>
  <c r="M300"/>
  <c r="L300"/>
  <c r="K300"/>
  <c r="J300"/>
  <c r="H300"/>
  <c r="F300"/>
  <c r="E300"/>
  <c r="DC299"/>
  <c r="CR299"/>
  <c r="CG299"/>
  <c r="BV299"/>
  <c r="BI299"/>
  <c r="BA299"/>
  <c r="AY299"/>
  <c r="DE299"/>
  <c r="AP299"/>
  <c r="AN299"/>
  <c r="CT299" s="1"/>
  <c r="AE299"/>
  <c r="AE298" s="1"/>
  <c r="AC299"/>
  <c r="CI299" s="1"/>
  <c r="T299"/>
  <c r="R299"/>
  <c r="O299"/>
  <c r="N299"/>
  <c r="I299"/>
  <c r="M299"/>
  <c r="L299"/>
  <c r="K299"/>
  <c r="J299"/>
  <c r="H299"/>
  <c r="F299"/>
  <c r="E299"/>
  <c r="DL298"/>
  <c r="DK298"/>
  <c r="DJ298"/>
  <c r="DI298"/>
  <c r="DH298"/>
  <c r="DG298"/>
  <c r="DE298"/>
  <c r="DC298"/>
  <c r="DB298"/>
  <c r="DA298"/>
  <c r="CZ298"/>
  <c r="CY298"/>
  <c r="CX298"/>
  <c r="CW298"/>
  <c r="CV298"/>
  <c r="CT298"/>
  <c r="CR298"/>
  <c r="CQ298"/>
  <c r="CP298"/>
  <c r="CO298"/>
  <c r="CN298"/>
  <c r="CM298"/>
  <c r="CL298"/>
  <c r="CK298"/>
  <c r="CI298"/>
  <c r="CG298"/>
  <c r="CF298"/>
  <c r="CE298"/>
  <c r="CD298"/>
  <c r="CC298"/>
  <c r="CB298"/>
  <c r="CA298"/>
  <c r="BZ298"/>
  <c r="BX298"/>
  <c r="BV298"/>
  <c r="BU298"/>
  <c r="BI298"/>
  <c r="BG298"/>
  <c r="BF298"/>
  <c r="BE298"/>
  <c r="BD298"/>
  <c r="BC298"/>
  <c r="BB298"/>
  <c r="AZ298"/>
  <c r="AX298"/>
  <c r="AW298"/>
  <c r="AV298"/>
  <c r="AU298"/>
  <c r="AT298"/>
  <c r="AS298"/>
  <c r="AR298"/>
  <c r="AQ298"/>
  <c r="AO298"/>
  <c r="AM298"/>
  <c r="AL298"/>
  <c r="AK298"/>
  <c r="AJ298"/>
  <c r="AI298"/>
  <c r="AH298"/>
  <c r="AG298"/>
  <c r="AF298"/>
  <c r="AD298"/>
  <c r="AB298"/>
  <c r="AA298"/>
  <c r="Z298"/>
  <c r="Y298"/>
  <c r="X298"/>
  <c r="W298"/>
  <c r="V298"/>
  <c r="U298"/>
  <c r="S298"/>
  <c r="Q298"/>
  <c r="P298"/>
  <c r="DL297"/>
  <c r="DK297"/>
  <c r="DJ297"/>
  <c r="DI297"/>
  <c r="DH297"/>
  <c r="DG297"/>
  <c r="DE297"/>
  <c r="DC297"/>
  <c r="DB297"/>
  <c r="DA297"/>
  <c r="CZ297"/>
  <c r="CY297"/>
  <c r="CX297"/>
  <c r="CW297"/>
  <c r="CV297"/>
  <c r="CT297"/>
  <c r="CR297"/>
  <c r="CQ297"/>
  <c r="CP297"/>
  <c r="CO297"/>
  <c r="CN297"/>
  <c r="CM297"/>
  <c r="CL297"/>
  <c r="CK297"/>
  <c r="CI297"/>
  <c r="CG297"/>
  <c r="CF297"/>
  <c r="CE297"/>
  <c r="CD297"/>
  <c r="CC297"/>
  <c r="CB297"/>
  <c r="CA297"/>
  <c r="BZ297"/>
  <c r="BX297"/>
  <c r="BV297"/>
  <c r="BU297"/>
  <c r="BI297"/>
  <c r="AW297"/>
  <c r="AL297"/>
  <c r="AA297"/>
  <c r="P297"/>
  <c r="A297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DC296"/>
  <c r="CR296"/>
  <c r="CG296"/>
  <c r="BV296"/>
  <c r="BI296"/>
  <c r="BA296"/>
  <c r="AY296"/>
  <c r="DE296" s="1"/>
  <c r="AP296"/>
  <c r="AN296"/>
  <c r="CT296" s="1"/>
  <c r="AE296"/>
  <c r="AC296"/>
  <c r="CI296"/>
  <c r="T296"/>
  <c r="R296"/>
  <c r="BX296" s="1"/>
  <c r="O296"/>
  <c r="N296"/>
  <c r="M296"/>
  <c r="L296"/>
  <c r="K296"/>
  <c r="J296"/>
  <c r="H296"/>
  <c r="F296"/>
  <c r="E296"/>
  <c r="DC295"/>
  <c r="CR295"/>
  <c r="CG295"/>
  <c r="BV295"/>
  <c r="BI295"/>
  <c r="BA295"/>
  <c r="AY295"/>
  <c r="DE295"/>
  <c r="AP295"/>
  <c r="AN295"/>
  <c r="CT295" s="1"/>
  <c r="AE295"/>
  <c r="AC295"/>
  <c r="CI295" s="1"/>
  <c r="T295"/>
  <c r="R295"/>
  <c r="BX295" s="1"/>
  <c r="O295"/>
  <c r="N295"/>
  <c r="M295"/>
  <c r="I295" s="1"/>
  <c r="L295"/>
  <c r="K295"/>
  <c r="J295"/>
  <c r="H295"/>
  <c r="F295"/>
  <c r="E295"/>
  <c r="DC294"/>
  <c r="CR294"/>
  <c r="CG294"/>
  <c r="BV294"/>
  <c r="BI294"/>
  <c r="BA294"/>
  <c r="AY294"/>
  <c r="DE294"/>
  <c r="AP294"/>
  <c r="AN294"/>
  <c r="CT294" s="1"/>
  <c r="AE294"/>
  <c r="AC294"/>
  <c r="CI294" s="1"/>
  <c r="T294"/>
  <c r="R294"/>
  <c r="BX294" s="1"/>
  <c r="O294"/>
  <c r="N294"/>
  <c r="M294"/>
  <c r="L294"/>
  <c r="K294"/>
  <c r="J294"/>
  <c r="H294"/>
  <c r="F294"/>
  <c r="E294"/>
  <c r="DC293"/>
  <c r="CR293"/>
  <c r="CG293"/>
  <c r="BV293"/>
  <c r="BI293"/>
  <c r="BA293"/>
  <c r="AY293"/>
  <c r="DE293" s="1"/>
  <c r="AP293"/>
  <c r="AN293"/>
  <c r="CT293" s="1"/>
  <c r="AE293"/>
  <c r="AC293"/>
  <c r="CI293"/>
  <c r="T293"/>
  <c r="R293"/>
  <c r="BX293" s="1"/>
  <c r="O293"/>
  <c r="I293" s="1"/>
  <c r="N293"/>
  <c r="M293"/>
  <c r="L293"/>
  <c r="K293"/>
  <c r="J293"/>
  <c r="H293"/>
  <c r="F293"/>
  <c r="E293"/>
  <c r="BK293" s="1"/>
  <c r="DC292"/>
  <c r="CR292"/>
  <c r="CG292"/>
  <c r="BV292"/>
  <c r="BI292"/>
  <c r="BA292"/>
  <c r="AY292"/>
  <c r="DE292" s="1"/>
  <c r="AP292"/>
  <c r="AN292"/>
  <c r="CT292" s="1"/>
  <c r="AE292"/>
  <c r="AC292"/>
  <c r="CI292"/>
  <c r="T292"/>
  <c r="R292"/>
  <c r="BX292" s="1"/>
  <c r="O292"/>
  <c r="N292"/>
  <c r="M292"/>
  <c r="L292"/>
  <c r="K292"/>
  <c r="J292"/>
  <c r="H292"/>
  <c r="F292"/>
  <c r="E292"/>
  <c r="DC291"/>
  <c r="CR291"/>
  <c r="CG291"/>
  <c r="BV291"/>
  <c r="BI291"/>
  <c r="BA291"/>
  <c r="AY291"/>
  <c r="DE291"/>
  <c r="AP291"/>
  <c r="AN291"/>
  <c r="CT291" s="1"/>
  <c r="AE291"/>
  <c r="AC291"/>
  <c r="CI291" s="1"/>
  <c r="T291"/>
  <c r="R291"/>
  <c r="BX291" s="1"/>
  <c r="O291"/>
  <c r="N291"/>
  <c r="M291"/>
  <c r="I291" s="1"/>
  <c r="L291"/>
  <c r="K291"/>
  <c r="J291"/>
  <c r="H291"/>
  <c r="F291"/>
  <c r="E291"/>
  <c r="BK291"/>
  <c r="DC290"/>
  <c r="CR290"/>
  <c r="CG290"/>
  <c r="BV290"/>
  <c r="BI290"/>
  <c r="BA290"/>
  <c r="AY290"/>
  <c r="DE290"/>
  <c r="AP290"/>
  <c r="AN290"/>
  <c r="CT290" s="1"/>
  <c r="AE290"/>
  <c r="AC290"/>
  <c r="CI290" s="1"/>
  <c r="T290"/>
  <c r="R290"/>
  <c r="BX290" s="1"/>
  <c r="O290"/>
  <c r="N290"/>
  <c r="M290"/>
  <c r="L290"/>
  <c r="K290"/>
  <c r="J290"/>
  <c r="H290"/>
  <c r="F290"/>
  <c r="E290"/>
  <c r="DC289"/>
  <c r="CR289"/>
  <c r="CG289"/>
  <c r="BV289"/>
  <c r="BI289"/>
  <c r="BA289"/>
  <c r="AY289"/>
  <c r="DE289" s="1"/>
  <c r="AP289"/>
  <c r="AN289"/>
  <c r="CT289" s="1"/>
  <c r="AE289"/>
  <c r="AC289"/>
  <c r="CI289"/>
  <c r="T289"/>
  <c r="R289"/>
  <c r="BX289" s="1"/>
  <c r="O289"/>
  <c r="I289" s="1"/>
  <c r="N289"/>
  <c r="M289"/>
  <c r="L289"/>
  <c r="K289"/>
  <c r="J289"/>
  <c r="G289" s="1"/>
  <c r="BM289" s="1"/>
  <c r="H289"/>
  <c r="F289"/>
  <c r="E289"/>
  <c r="BK289"/>
  <c r="DC288"/>
  <c r="CR288"/>
  <c r="CG288"/>
  <c r="BV288"/>
  <c r="BI288"/>
  <c r="BA288"/>
  <c r="AY288"/>
  <c r="DE288" s="1"/>
  <c r="AP288"/>
  <c r="AN288"/>
  <c r="CT288"/>
  <c r="AE288"/>
  <c r="AC288"/>
  <c r="CI288" s="1"/>
  <c r="T288"/>
  <c r="R288"/>
  <c r="BX288" s="1"/>
  <c r="O288"/>
  <c r="N288"/>
  <c r="M288"/>
  <c r="L288"/>
  <c r="K288"/>
  <c r="J288"/>
  <c r="H288"/>
  <c r="F288"/>
  <c r="E288"/>
  <c r="DC287"/>
  <c r="CR287"/>
  <c r="CG287"/>
  <c r="BV287"/>
  <c r="BI287"/>
  <c r="BA287"/>
  <c r="AY287"/>
  <c r="DE287" s="1"/>
  <c r="AP287"/>
  <c r="AN287"/>
  <c r="CT287" s="1"/>
  <c r="AE287"/>
  <c r="AC287"/>
  <c r="CI287" s="1"/>
  <c r="T287"/>
  <c r="R287"/>
  <c r="BX287"/>
  <c r="O287"/>
  <c r="N287"/>
  <c r="M287"/>
  <c r="I287"/>
  <c r="L287"/>
  <c r="K287"/>
  <c r="J287"/>
  <c r="H287"/>
  <c r="F287"/>
  <c r="E287"/>
  <c r="BK287" s="1"/>
  <c r="DC286"/>
  <c r="CR286"/>
  <c r="CG286"/>
  <c r="BV286"/>
  <c r="BI286"/>
  <c r="BA286"/>
  <c r="AY286"/>
  <c r="DE286"/>
  <c r="AP286"/>
  <c r="AN286"/>
  <c r="CT286" s="1"/>
  <c r="AE286"/>
  <c r="AC286"/>
  <c r="CI286" s="1"/>
  <c r="T286"/>
  <c r="R286"/>
  <c r="BX286" s="1"/>
  <c r="O286"/>
  <c r="N286"/>
  <c r="M286"/>
  <c r="L286"/>
  <c r="K286"/>
  <c r="J286"/>
  <c r="H286"/>
  <c r="F286"/>
  <c r="E286"/>
  <c r="DC285"/>
  <c r="CR285"/>
  <c r="CG285"/>
  <c r="BV285"/>
  <c r="BI285"/>
  <c r="BA285"/>
  <c r="AY285"/>
  <c r="DE285" s="1"/>
  <c r="AP285"/>
  <c r="AN285"/>
  <c r="CT285" s="1"/>
  <c r="AE285"/>
  <c r="AC285"/>
  <c r="CI285"/>
  <c r="T285"/>
  <c r="R285"/>
  <c r="BX285" s="1"/>
  <c r="O285"/>
  <c r="I285" s="1"/>
  <c r="N285"/>
  <c r="M285"/>
  <c r="L285"/>
  <c r="K285"/>
  <c r="J285"/>
  <c r="G285" s="1"/>
  <c r="BM285" s="1"/>
  <c r="H285"/>
  <c r="F285"/>
  <c r="E285"/>
  <c r="BK285"/>
  <c r="DC284"/>
  <c r="CR284"/>
  <c r="CG284"/>
  <c r="BV284"/>
  <c r="BI284"/>
  <c r="BA284"/>
  <c r="DF269"/>
  <c r="AY284"/>
  <c r="DE284" s="1"/>
  <c r="AP284"/>
  <c r="AN284"/>
  <c r="CT284" s="1"/>
  <c r="AE284"/>
  <c r="AC284"/>
  <c r="T284"/>
  <c r="R284"/>
  <c r="BX284" s="1"/>
  <c r="O284"/>
  <c r="N284"/>
  <c r="M284"/>
  <c r="L284"/>
  <c r="K284"/>
  <c r="J284"/>
  <c r="H284"/>
  <c r="F284"/>
  <c r="E284"/>
  <c r="DC283"/>
  <c r="CR283"/>
  <c r="CG283"/>
  <c r="BV283"/>
  <c r="BI283"/>
  <c r="BA283"/>
  <c r="AY283"/>
  <c r="DE283" s="1"/>
  <c r="AP283"/>
  <c r="AN283"/>
  <c r="AE283"/>
  <c r="AC283"/>
  <c r="CI283"/>
  <c r="T283"/>
  <c r="R283"/>
  <c r="O283"/>
  <c r="N283"/>
  <c r="M283"/>
  <c r="L283"/>
  <c r="K283"/>
  <c r="J283"/>
  <c r="H283"/>
  <c r="F283"/>
  <c r="E283"/>
  <c r="BK283" s="1"/>
  <c r="DC282"/>
  <c r="CR282"/>
  <c r="CG282"/>
  <c r="BV282"/>
  <c r="BI282"/>
  <c r="BA282"/>
  <c r="AY282"/>
  <c r="DE282"/>
  <c r="AP282"/>
  <c r="AN282"/>
  <c r="CT282" s="1"/>
  <c r="AE282"/>
  <c r="CJ269" s="1"/>
  <c r="AC282"/>
  <c r="CI282" s="1"/>
  <c r="T282"/>
  <c r="R282"/>
  <c r="BX282" s="1"/>
  <c r="O282"/>
  <c r="N282"/>
  <c r="M282"/>
  <c r="L282"/>
  <c r="K282"/>
  <c r="J282"/>
  <c r="BO269" s="1"/>
  <c r="H282"/>
  <c r="F282"/>
  <c r="BK269"/>
  <c r="E282"/>
  <c r="DC281"/>
  <c r="CR281"/>
  <c r="CG281"/>
  <c r="BV281"/>
  <c r="BI281"/>
  <c r="BA281"/>
  <c r="AY281"/>
  <c r="DE281" s="1"/>
  <c r="AP281"/>
  <c r="AN281"/>
  <c r="CT281"/>
  <c r="AE281"/>
  <c r="AC281"/>
  <c r="CI281" s="1"/>
  <c r="T281"/>
  <c r="R281"/>
  <c r="BX281" s="1"/>
  <c r="O281"/>
  <c r="N281"/>
  <c r="I281" s="1"/>
  <c r="M281"/>
  <c r="L281"/>
  <c r="K281"/>
  <c r="J281"/>
  <c r="H281"/>
  <c r="F281"/>
  <c r="E281"/>
  <c r="DC280"/>
  <c r="CR280"/>
  <c r="CG280"/>
  <c r="BV280"/>
  <c r="BI280"/>
  <c r="BA280"/>
  <c r="AY280"/>
  <c r="DE280"/>
  <c r="AP280"/>
  <c r="AN280"/>
  <c r="CT280" s="1"/>
  <c r="AE280"/>
  <c r="AC280"/>
  <c r="CI280" s="1"/>
  <c r="T280"/>
  <c r="R280"/>
  <c r="BX280" s="1"/>
  <c r="O280"/>
  <c r="N280"/>
  <c r="I280" s="1"/>
  <c r="M280"/>
  <c r="L280"/>
  <c r="K280"/>
  <c r="J280"/>
  <c r="G280" s="1"/>
  <c r="BM280" s="1"/>
  <c r="H280"/>
  <c r="F280"/>
  <c r="BK280" s="1"/>
  <c r="E280"/>
  <c r="DC279"/>
  <c r="CR279"/>
  <c r="CG279"/>
  <c r="BV279"/>
  <c r="BI279"/>
  <c r="BA279"/>
  <c r="AY279"/>
  <c r="AP279"/>
  <c r="AN279"/>
  <c r="AE279"/>
  <c r="AC279"/>
  <c r="CI279" s="1"/>
  <c r="T279"/>
  <c r="BY268" s="1"/>
  <c r="R279"/>
  <c r="O279"/>
  <c r="N279"/>
  <c r="M279"/>
  <c r="L279"/>
  <c r="K279"/>
  <c r="J279"/>
  <c r="H279"/>
  <c r="F279"/>
  <c r="E279"/>
  <c r="DC278"/>
  <c r="CR278"/>
  <c r="CG278"/>
  <c r="BV278"/>
  <c r="BI278"/>
  <c r="BA278"/>
  <c r="AY278"/>
  <c r="DE278" s="1"/>
  <c r="AP278"/>
  <c r="AN278"/>
  <c r="CT278" s="1"/>
  <c r="AE278"/>
  <c r="AC278"/>
  <c r="CI278"/>
  <c r="T278"/>
  <c r="R278"/>
  <c r="BX278" s="1"/>
  <c r="O278"/>
  <c r="N278"/>
  <c r="M278"/>
  <c r="L278"/>
  <c r="K278"/>
  <c r="J278"/>
  <c r="H278"/>
  <c r="F278"/>
  <c r="E278"/>
  <c r="DC277"/>
  <c r="CR277"/>
  <c r="CG277"/>
  <c r="BV277"/>
  <c r="BI277"/>
  <c r="BA277"/>
  <c r="AY277"/>
  <c r="DE277"/>
  <c r="AP277"/>
  <c r="AN277"/>
  <c r="CT277" s="1"/>
  <c r="AE277"/>
  <c r="AC277"/>
  <c r="CI277" s="1"/>
  <c r="T277"/>
  <c r="R277"/>
  <c r="BX277" s="1"/>
  <c r="O277"/>
  <c r="N277"/>
  <c r="I277"/>
  <c r="M277"/>
  <c r="L277"/>
  <c r="K277"/>
  <c r="J277"/>
  <c r="G277" s="1"/>
  <c r="BM277" s="1"/>
  <c r="H277"/>
  <c r="F277"/>
  <c r="BK277" s="1"/>
  <c r="E277"/>
  <c r="DC276"/>
  <c r="CR276"/>
  <c r="CG276"/>
  <c r="BV276"/>
  <c r="BI276"/>
  <c r="BA276"/>
  <c r="AY276"/>
  <c r="DE276" s="1"/>
  <c r="AP276"/>
  <c r="AN276"/>
  <c r="CT276" s="1"/>
  <c r="AE276"/>
  <c r="AC276"/>
  <c r="CI276"/>
  <c r="T276"/>
  <c r="R276"/>
  <c r="BX276" s="1"/>
  <c r="O276"/>
  <c r="N276"/>
  <c r="I276" s="1"/>
  <c r="M276"/>
  <c r="L276"/>
  <c r="K276"/>
  <c r="J276"/>
  <c r="G276" s="1"/>
  <c r="BM276" s="1"/>
  <c r="H276"/>
  <c r="F276"/>
  <c r="E276"/>
  <c r="DC275"/>
  <c r="CR275"/>
  <c r="CG275"/>
  <c r="BV275"/>
  <c r="BI275"/>
  <c r="BA275"/>
  <c r="AY275"/>
  <c r="DE275" s="1"/>
  <c r="AP275"/>
  <c r="AN275"/>
  <c r="CT275" s="1"/>
  <c r="AE275"/>
  <c r="AC275"/>
  <c r="CI275" s="1"/>
  <c r="T275"/>
  <c r="R275"/>
  <c r="BX275"/>
  <c r="O275"/>
  <c r="N275"/>
  <c r="M275"/>
  <c r="I275" s="1"/>
  <c r="L275"/>
  <c r="K275"/>
  <c r="J275"/>
  <c r="H275"/>
  <c r="F275"/>
  <c r="E275"/>
  <c r="DC274"/>
  <c r="CR274"/>
  <c r="CG274"/>
  <c r="BV274"/>
  <c r="BI274"/>
  <c r="BA274"/>
  <c r="AY274"/>
  <c r="DE274" s="1"/>
  <c r="AP274"/>
  <c r="AN274"/>
  <c r="CT274" s="1"/>
  <c r="AE274"/>
  <c r="AC274"/>
  <c r="CI274"/>
  <c r="T274"/>
  <c r="R274"/>
  <c r="BX274" s="1"/>
  <c r="O274"/>
  <c r="N274"/>
  <c r="M274"/>
  <c r="L274"/>
  <c r="K274"/>
  <c r="J274"/>
  <c r="H274"/>
  <c r="F274"/>
  <c r="E274"/>
  <c r="DC273"/>
  <c r="CR273"/>
  <c r="CG273"/>
  <c r="BV273"/>
  <c r="BI273"/>
  <c r="BA273"/>
  <c r="AY273"/>
  <c r="DE273"/>
  <c r="AP273"/>
  <c r="AN273"/>
  <c r="CT273" s="1"/>
  <c r="AE273"/>
  <c r="AC273"/>
  <c r="CI273" s="1"/>
  <c r="T273"/>
  <c r="R273"/>
  <c r="BX273" s="1"/>
  <c r="O273"/>
  <c r="N273"/>
  <c r="I273"/>
  <c r="M273"/>
  <c r="L273"/>
  <c r="K273"/>
  <c r="J273"/>
  <c r="G273" s="1"/>
  <c r="BM273" s="1"/>
  <c r="H273"/>
  <c r="F273"/>
  <c r="BK273" s="1"/>
  <c r="E273"/>
  <c r="DC272"/>
  <c r="CR272"/>
  <c r="CG272"/>
  <c r="BV272"/>
  <c r="BI272"/>
  <c r="BA272"/>
  <c r="AY272"/>
  <c r="DE272" s="1"/>
  <c r="AP272"/>
  <c r="AN272"/>
  <c r="CT272" s="1"/>
  <c r="AE272"/>
  <c r="AC272"/>
  <c r="CI272"/>
  <c r="T272"/>
  <c r="R272"/>
  <c r="BX272" s="1"/>
  <c r="O272"/>
  <c r="N272"/>
  <c r="M272"/>
  <c r="L272"/>
  <c r="K272"/>
  <c r="J272"/>
  <c r="H272"/>
  <c r="F272"/>
  <c r="BK272"/>
  <c r="E272"/>
  <c r="DC271"/>
  <c r="CR271"/>
  <c r="CG271"/>
  <c r="BV271"/>
  <c r="BI271"/>
  <c r="BA271"/>
  <c r="AY271"/>
  <c r="AP271"/>
  <c r="AN271"/>
  <c r="AE271"/>
  <c r="AC271"/>
  <c r="CI271" s="1"/>
  <c r="T271"/>
  <c r="R271"/>
  <c r="O271"/>
  <c r="N271"/>
  <c r="M271"/>
  <c r="L271"/>
  <c r="K271"/>
  <c r="J271"/>
  <c r="H271"/>
  <c r="F271"/>
  <c r="E271"/>
  <c r="DC270"/>
  <c r="CR270"/>
  <c r="CG270"/>
  <c r="BV270"/>
  <c r="BI270"/>
  <c r="BA270"/>
  <c r="BA269" s="1"/>
  <c r="AY270"/>
  <c r="DE270" s="1"/>
  <c r="AP270"/>
  <c r="AP269"/>
  <c r="AN270"/>
  <c r="CT270" s="1"/>
  <c r="AE270"/>
  <c r="AE269" s="1"/>
  <c r="AC270"/>
  <c r="CI270" s="1"/>
  <c r="T270"/>
  <c r="R270"/>
  <c r="BX270"/>
  <c r="O270"/>
  <c r="O269" s="1"/>
  <c r="N270"/>
  <c r="M270"/>
  <c r="L270"/>
  <c r="K270"/>
  <c r="J270"/>
  <c r="H270"/>
  <c r="F270"/>
  <c r="E270"/>
  <c r="E269" s="1"/>
  <c r="DL269"/>
  <c r="DK269"/>
  <c r="DJ269"/>
  <c r="DI269"/>
  <c r="DH269"/>
  <c r="DG269"/>
  <c r="DE269"/>
  <c r="DC269"/>
  <c r="DB269"/>
  <c r="DA269"/>
  <c r="CZ269"/>
  <c r="CY269"/>
  <c r="CX269"/>
  <c r="CW269"/>
  <c r="CV269"/>
  <c r="CT269"/>
  <c r="CR269"/>
  <c r="CQ269"/>
  <c r="CP269"/>
  <c r="CO269"/>
  <c r="CN269"/>
  <c r="CM269"/>
  <c r="CL269"/>
  <c r="CK269"/>
  <c r="CI269"/>
  <c r="CG269"/>
  <c r="CF269"/>
  <c r="CE269"/>
  <c r="CD269"/>
  <c r="CC269"/>
  <c r="CB269"/>
  <c r="CA269"/>
  <c r="BZ269"/>
  <c r="BX269"/>
  <c r="BV269"/>
  <c r="BU269"/>
  <c r="BI269"/>
  <c r="BG269"/>
  <c r="BF269"/>
  <c r="BE269"/>
  <c r="BD269"/>
  <c r="BC269"/>
  <c r="BB269"/>
  <c r="AZ269"/>
  <c r="AX269"/>
  <c r="AW269"/>
  <c r="AV269"/>
  <c r="AU269"/>
  <c r="AT269"/>
  <c r="AS269"/>
  <c r="AR269"/>
  <c r="AQ269"/>
  <c r="AO269"/>
  <c r="AM269"/>
  <c r="AL269"/>
  <c r="AK269"/>
  <c r="AJ269"/>
  <c r="AI269"/>
  <c r="AH269"/>
  <c r="AG269"/>
  <c r="AF269"/>
  <c r="AD269"/>
  <c r="AB269"/>
  <c r="AA269"/>
  <c r="Z269"/>
  <c r="Y269"/>
  <c r="X269"/>
  <c r="W269"/>
  <c r="V269"/>
  <c r="U269"/>
  <c r="S269"/>
  <c r="Q269"/>
  <c r="P269"/>
  <c r="DL268"/>
  <c r="DK268"/>
  <c r="DJ268"/>
  <c r="DI268"/>
  <c r="DH268"/>
  <c r="DG268"/>
  <c r="DE268"/>
  <c r="DC268"/>
  <c r="DB268"/>
  <c r="DA268"/>
  <c r="CZ268"/>
  <c r="CY268"/>
  <c r="CX268"/>
  <c r="CW268"/>
  <c r="CV268"/>
  <c r="CT268"/>
  <c r="CR268"/>
  <c r="CQ268"/>
  <c r="CP268"/>
  <c r="CO268"/>
  <c r="CN268"/>
  <c r="CM268"/>
  <c r="CL268"/>
  <c r="CK268"/>
  <c r="CI268"/>
  <c r="CG268"/>
  <c r="CF268"/>
  <c r="CE268"/>
  <c r="CD268"/>
  <c r="CC268"/>
  <c r="CB268"/>
  <c r="CA268"/>
  <c r="BZ268"/>
  <c r="BX268"/>
  <c r="BV268"/>
  <c r="BU268"/>
  <c r="BI268"/>
  <c r="AW268"/>
  <c r="AL268"/>
  <c r="AA268"/>
  <c r="P268"/>
  <c r="A268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DC267"/>
  <c r="CR267"/>
  <c r="CG267"/>
  <c r="BV267"/>
  <c r="BI267"/>
  <c r="BA267"/>
  <c r="AY267"/>
  <c r="DE267"/>
  <c r="AP267"/>
  <c r="AN267"/>
  <c r="CT267" s="1"/>
  <c r="AE267"/>
  <c r="AC267"/>
  <c r="CI267" s="1"/>
  <c r="T267"/>
  <c r="R267"/>
  <c r="BX267" s="1"/>
  <c r="O267"/>
  <c r="N267"/>
  <c r="I267"/>
  <c r="M267"/>
  <c r="L267"/>
  <c r="K267"/>
  <c r="J267"/>
  <c r="H267"/>
  <c r="F267"/>
  <c r="E267"/>
  <c r="BK267" s="1"/>
  <c r="DC266"/>
  <c r="CR266"/>
  <c r="CG266"/>
  <c r="BV266"/>
  <c r="BI266"/>
  <c r="BA266"/>
  <c r="AY266"/>
  <c r="DE266"/>
  <c r="AP266"/>
  <c r="AN266"/>
  <c r="CT266" s="1"/>
  <c r="AE266"/>
  <c r="AC266"/>
  <c r="CI266" s="1"/>
  <c r="T266"/>
  <c r="R266"/>
  <c r="BX266" s="1"/>
  <c r="O266"/>
  <c r="N266"/>
  <c r="M266"/>
  <c r="L266"/>
  <c r="K266"/>
  <c r="J266"/>
  <c r="H266"/>
  <c r="F266"/>
  <c r="E266"/>
  <c r="DC265"/>
  <c r="CR265"/>
  <c r="CG265"/>
  <c r="BV265"/>
  <c r="BI265"/>
  <c r="BA265"/>
  <c r="AY265"/>
  <c r="DE265" s="1"/>
  <c r="AP265"/>
  <c r="AN265"/>
  <c r="CT265" s="1"/>
  <c r="AE265"/>
  <c r="AC265"/>
  <c r="CI265"/>
  <c r="T265"/>
  <c r="R265"/>
  <c r="BX265" s="1"/>
  <c r="O265"/>
  <c r="N265"/>
  <c r="I265" s="1"/>
  <c r="M265"/>
  <c r="L265"/>
  <c r="K265"/>
  <c r="J265"/>
  <c r="G265" s="1"/>
  <c r="BM265" s="1"/>
  <c r="H265"/>
  <c r="F265"/>
  <c r="E265"/>
  <c r="BK265" s="1"/>
  <c r="DC264"/>
  <c r="CR264"/>
  <c r="CG264"/>
  <c r="BV264"/>
  <c r="BI264"/>
  <c r="BA264"/>
  <c r="AY264"/>
  <c r="DE264"/>
  <c r="AP264"/>
  <c r="AN264"/>
  <c r="CT264" s="1"/>
  <c r="AE264"/>
  <c r="AC264"/>
  <c r="CI264" s="1"/>
  <c r="T264"/>
  <c r="R264"/>
  <c r="BX264" s="1"/>
  <c r="O264"/>
  <c r="N264"/>
  <c r="M264"/>
  <c r="L264"/>
  <c r="K264"/>
  <c r="J264"/>
  <c r="H264"/>
  <c r="F264"/>
  <c r="E264"/>
  <c r="DC263"/>
  <c r="CR263"/>
  <c r="CG263"/>
  <c r="BV263"/>
  <c r="BI263"/>
  <c r="BA263"/>
  <c r="AY263"/>
  <c r="DE263" s="1"/>
  <c r="AP263"/>
  <c r="AN263"/>
  <c r="CT263" s="1"/>
  <c r="AE263"/>
  <c r="AC263"/>
  <c r="CI263"/>
  <c r="T263"/>
  <c r="R263"/>
  <c r="BX263" s="1"/>
  <c r="O263"/>
  <c r="N263"/>
  <c r="I263" s="1"/>
  <c r="M263"/>
  <c r="L263"/>
  <c r="K263"/>
  <c r="J263"/>
  <c r="H263"/>
  <c r="F263"/>
  <c r="E263"/>
  <c r="DC262"/>
  <c r="CR262"/>
  <c r="CG262"/>
  <c r="BV262"/>
  <c r="BI262"/>
  <c r="BA262"/>
  <c r="AY262"/>
  <c r="DE262" s="1"/>
  <c r="AP262"/>
  <c r="AN262"/>
  <c r="CT262"/>
  <c r="AE262"/>
  <c r="AC262"/>
  <c r="CI262" s="1"/>
  <c r="T262"/>
  <c r="R262"/>
  <c r="BX262" s="1"/>
  <c r="O262"/>
  <c r="N262"/>
  <c r="M262"/>
  <c r="L262"/>
  <c r="K262"/>
  <c r="J262"/>
  <c r="H262"/>
  <c r="F262"/>
  <c r="E262"/>
  <c r="DC261"/>
  <c r="CR261"/>
  <c r="CG261"/>
  <c r="BV261"/>
  <c r="BI261"/>
  <c r="BA261"/>
  <c r="AY261"/>
  <c r="DE261" s="1"/>
  <c r="AP261"/>
  <c r="AN261"/>
  <c r="CT261" s="1"/>
  <c r="AE261"/>
  <c r="AC261"/>
  <c r="CI261" s="1"/>
  <c r="T261"/>
  <c r="R261"/>
  <c r="BX261"/>
  <c r="O261"/>
  <c r="N261"/>
  <c r="M261"/>
  <c r="I261" s="1"/>
  <c r="L261"/>
  <c r="K261"/>
  <c r="J261"/>
  <c r="G261"/>
  <c r="BM261" s="1"/>
  <c r="H261"/>
  <c r="F261"/>
  <c r="BK261"/>
  <c r="E261"/>
  <c r="DC260"/>
  <c r="CR260"/>
  <c r="CG260"/>
  <c r="BV260"/>
  <c r="BI260"/>
  <c r="BA260"/>
  <c r="AY260"/>
  <c r="DE260" s="1"/>
  <c r="AP260"/>
  <c r="AN260"/>
  <c r="CT260"/>
  <c r="AE260"/>
  <c r="AC260"/>
  <c r="CI260" s="1"/>
  <c r="T260"/>
  <c r="R260"/>
  <c r="BX260" s="1"/>
  <c r="O260"/>
  <c r="N260"/>
  <c r="M260"/>
  <c r="L260"/>
  <c r="K260"/>
  <c r="J260"/>
  <c r="H260"/>
  <c r="F260"/>
  <c r="E260"/>
  <c r="DC259"/>
  <c r="CR259"/>
  <c r="CG259"/>
  <c r="BV259"/>
  <c r="BI259"/>
  <c r="BA259"/>
  <c r="AY259"/>
  <c r="DE259" s="1"/>
  <c r="AP259"/>
  <c r="AN259"/>
  <c r="CT259" s="1"/>
  <c r="AE259"/>
  <c r="AC259"/>
  <c r="CI259" s="1"/>
  <c r="T259"/>
  <c r="R259"/>
  <c r="BX259"/>
  <c r="O259"/>
  <c r="N259"/>
  <c r="M259"/>
  <c r="L259"/>
  <c r="K259"/>
  <c r="J259"/>
  <c r="H259"/>
  <c r="F259"/>
  <c r="BK259" s="1"/>
  <c r="E259"/>
  <c r="DC258"/>
  <c r="CR258"/>
  <c r="CG258"/>
  <c r="BV258"/>
  <c r="BI258"/>
  <c r="BA258"/>
  <c r="AY258"/>
  <c r="DE258" s="1"/>
  <c r="AP258"/>
  <c r="AN258"/>
  <c r="CT258" s="1"/>
  <c r="AE258"/>
  <c r="AC258"/>
  <c r="CI258"/>
  <c r="T258"/>
  <c r="R258"/>
  <c r="BX258" s="1"/>
  <c r="O258"/>
  <c r="N258"/>
  <c r="M258"/>
  <c r="L258"/>
  <c r="K258"/>
  <c r="J258"/>
  <c r="H258"/>
  <c r="F258"/>
  <c r="E258"/>
  <c r="DC257"/>
  <c r="CR257"/>
  <c r="CG257"/>
  <c r="BV257"/>
  <c r="BI257"/>
  <c r="BA257"/>
  <c r="AY257"/>
  <c r="DE257"/>
  <c r="AP257"/>
  <c r="AN257"/>
  <c r="CT257" s="1"/>
  <c r="AE257"/>
  <c r="AC257"/>
  <c r="CI257" s="1"/>
  <c r="T257"/>
  <c r="R257"/>
  <c r="BX257" s="1"/>
  <c r="O257"/>
  <c r="N257"/>
  <c r="I257"/>
  <c r="M257"/>
  <c r="L257"/>
  <c r="K257"/>
  <c r="J257"/>
  <c r="G257" s="1"/>
  <c r="BM257" s="1"/>
  <c r="H257"/>
  <c r="F257"/>
  <c r="E257"/>
  <c r="DC256"/>
  <c r="CR256"/>
  <c r="CG256"/>
  <c r="BV256"/>
  <c r="BI256"/>
  <c r="BA256"/>
  <c r="AY256"/>
  <c r="DE256" s="1"/>
  <c r="AP256"/>
  <c r="AN256"/>
  <c r="CT256"/>
  <c r="AE256"/>
  <c r="AC256"/>
  <c r="CI256" s="1"/>
  <c r="T256"/>
  <c r="R256"/>
  <c r="BX256" s="1"/>
  <c r="O256"/>
  <c r="N256"/>
  <c r="M256"/>
  <c r="L256"/>
  <c r="K256"/>
  <c r="J256"/>
  <c r="H256"/>
  <c r="F256"/>
  <c r="E256"/>
  <c r="DC255"/>
  <c r="CR255"/>
  <c r="CG255"/>
  <c r="BV255"/>
  <c r="BI255"/>
  <c r="BA255"/>
  <c r="AY255"/>
  <c r="DE255" s="1"/>
  <c r="AP255"/>
  <c r="AN255"/>
  <c r="AE255"/>
  <c r="AC255"/>
  <c r="CI255" s="1"/>
  <c r="T255"/>
  <c r="R255"/>
  <c r="BX255"/>
  <c r="O255"/>
  <c r="N255"/>
  <c r="M255"/>
  <c r="I255" s="1"/>
  <c r="L255"/>
  <c r="K255"/>
  <c r="J255"/>
  <c r="H255"/>
  <c r="F255"/>
  <c r="BK255" s="1"/>
  <c r="E255"/>
  <c r="DC254"/>
  <c r="CR254"/>
  <c r="CG254"/>
  <c r="BV254"/>
  <c r="BI254"/>
  <c r="BA254"/>
  <c r="AY254"/>
  <c r="DE254" s="1"/>
  <c r="AP254"/>
  <c r="AN254"/>
  <c r="CT254" s="1"/>
  <c r="AE254"/>
  <c r="AC254"/>
  <c r="CI254" s="1"/>
  <c r="T254"/>
  <c r="R254"/>
  <c r="BX254"/>
  <c r="O254"/>
  <c r="N254"/>
  <c r="M254"/>
  <c r="L254"/>
  <c r="K254"/>
  <c r="J254"/>
  <c r="H254"/>
  <c r="F254"/>
  <c r="E254"/>
  <c r="DC253"/>
  <c r="CR253"/>
  <c r="CG253"/>
  <c r="BV253"/>
  <c r="BI253"/>
  <c r="BA253"/>
  <c r="AY253"/>
  <c r="DE253" s="1"/>
  <c r="AP253"/>
  <c r="AN253"/>
  <c r="AE253"/>
  <c r="CJ240" s="1"/>
  <c r="AC253"/>
  <c r="CI253" s="1"/>
  <c r="T253"/>
  <c r="R253"/>
  <c r="O253"/>
  <c r="BT240" s="1"/>
  <c r="N253"/>
  <c r="M253"/>
  <c r="I253" s="1"/>
  <c r="L253"/>
  <c r="K253"/>
  <c r="J253"/>
  <c r="H253"/>
  <c r="BM240" s="1"/>
  <c r="F253"/>
  <c r="E253"/>
  <c r="DC252"/>
  <c r="CR252"/>
  <c r="CG252"/>
  <c r="BV252"/>
  <c r="BI252"/>
  <c r="BA252"/>
  <c r="AY252"/>
  <c r="DE252" s="1"/>
  <c r="AP252"/>
  <c r="AN252"/>
  <c r="CT252" s="1"/>
  <c r="AE252"/>
  <c r="AC252"/>
  <c r="CI252"/>
  <c r="T252"/>
  <c r="R252"/>
  <c r="O252"/>
  <c r="N252"/>
  <c r="I252" s="1"/>
  <c r="M252"/>
  <c r="L252"/>
  <c r="K252"/>
  <c r="J252"/>
  <c r="H252"/>
  <c r="F252"/>
  <c r="BK252"/>
  <c r="E252"/>
  <c r="DC251"/>
  <c r="CR251"/>
  <c r="CG251"/>
  <c r="BV251"/>
  <c r="BI251"/>
  <c r="BA251"/>
  <c r="AY251"/>
  <c r="AP251"/>
  <c r="AN251"/>
  <c r="CT251" s="1"/>
  <c r="AE251"/>
  <c r="AC251"/>
  <c r="CI251" s="1"/>
  <c r="T251"/>
  <c r="R251"/>
  <c r="BX251" s="1"/>
  <c r="O251"/>
  <c r="N251"/>
  <c r="M251"/>
  <c r="L251"/>
  <c r="K251"/>
  <c r="J251"/>
  <c r="H251"/>
  <c r="F251"/>
  <c r="E251"/>
  <c r="DC250"/>
  <c r="CR250"/>
  <c r="CG250"/>
  <c r="BV250"/>
  <c r="BI250"/>
  <c r="BA250"/>
  <c r="DF239" s="1"/>
  <c r="AY250"/>
  <c r="AP250"/>
  <c r="CU239" s="1"/>
  <c r="AN250"/>
  <c r="CT250"/>
  <c r="AE250"/>
  <c r="AC250"/>
  <c r="CI250" s="1"/>
  <c r="T250"/>
  <c r="BY239" s="1"/>
  <c r="R250"/>
  <c r="BX250" s="1"/>
  <c r="O250"/>
  <c r="N250"/>
  <c r="BS239" s="1"/>
  <c r="M250"/>
  <c r="L250"/>
  <c r="K250"/>
  <c r="J250"/>
  <c r="H250"/>
  <c r="F250"/>
  <c r="BK250" s="1"/>
  <c r="E250"/>
  <c r="DC249"/>
  <c r="CR249"/>
  <c r="CG249"/>
  <c r="BV249"/>
  <c r="BI249"/>
  <c r="BA249"/>
  <c r="AY249"/>
  <c r="DE249" s="1"/>
  <c r="AP249"/>
  <c r="AN249"/>
  <c r="CT249" s="1"/>
  <c r="AE249"/>
  <c r="AC249"/>
  <c r="CI249"/>
  <c r="T249"/>
  <c r="R249"/>
  <c r="BX249" s="1"/>
  <c r="O249"/>
  <c r="N249"/>
  <c r="I249" s="1"/>
  <c r="M249"/>
  <c r="L249"/>
  <c r="K249"/>
  <c r="J249"/>
  <c r="H249"/>
  <c r="F249"/>
  <c r="BK249" s="1"/>
  <c r="E249"/>
  <c r="DC248"/>
  <c r="CR248"/>
  <c r="CG248"/>
  <c r="BV248"/>
  <c r="BI248"/>
  <c r="BA248"/>
  <c r="AY248"/>
  <c r="DE248" s="1"/>
  <c r="AP248"/>
  <c r="AN248"/>
  <c r="CT248" s="1"/>
  <c r="AE248"/>
  <c r="AC248"/>
  <c r="CI248"/>
  <c r="T248"/>
  <c r="R248"/>
  <c r="BX248" s="1"/>
  <c r="O248"/>
  <c r="N248"/>
  <c r="I248" s="1"/>
  <c r="M248"/>
  <c r="L248"/>
  <c r="K248"/>
  <c r="J248"/>
  <c r="H248"/>
  <c r="F248"/>
  <c r="BK248" s="1"/>
  <c r="E248"/>
  <c r="DC247"/>
  <c r="CR247"/>
  <c r="CG247"/>
  <c r="BV247"/>
  <c r="BI247"/>
  <c r="BA247"/>
  <c r="AY247"/>
  <c r="DE247" s="1"/>
  <c r="AP247"/>
  <c r="AN247"/>
  <c r="CT247" s="1"/>
  <c r="AE247"/>
  <c r="AC247"/>
  <c r="CI247"/>
  <c r="T247"/>
  <c r="R247"/>
  <c r="BX247" s="1"/>
  <c r="O247"/>
  <c r="N247"/>
  <c r="I247" s="1"/>
  <c r="M247"/>
  <c r="L247"/>
  <c r="K247"/>
  <c r="J247"/>
  <c r="H247"/>
  <c r="F247"/>
  <c r="BK247" s="1"/>
  <c r="E247"/>
  <c r="DC246"/>
  <c r="CR246"/>
  <c r="CG246"/>
  <c r="BV246"/>
  <c r="BI246"/>
  <c r="BA246"/>
  <c r="AY246"/>
  <c r="DE246" s="1"/>
  <c r="AP246"/>
  <c r="AN246"/>
  <c r="CT246" s="1"/>
  <c r="AE246"/>
  <c r="AC246"/>
  <c r="CI246"/>
  <c r="T246"/>
  <c r="R246"/>
  <c r="BX246" s="1"/>
  <c r="O246"/>
  <c r="N246"/>
  <c r="I246" s="1"/>
  <c r="M246"/>
  <c r="L246"/>
  <c r="K246"/>
  <c r="J246"/>
  <c r="H246"/>
  <c r="F246"/>
  <c r="BK246" s="1"/>
  <c r="E246"/>
  <c r="DC245"/>
  <c r="CR245"/>
  <c r="CG245"/>
  <c r="BV245"/>
  <c r="BI245"/>
  <c r="BA245"/>
  <c r="AY245"/>
  <c r="DE245" s="1"/>
  <c r="AP245"/>
  <c r="AN245"/>
  <c r="CT245" s="1"/>
  <c r="AE245"/>
  <c r="AC245"/>
  <c r="CI245" s="1"/>
  <c r="T245"/>
  <c r="R245"/>
  <c r="BX245"/>
  <c r="O245"/>
  <c r="N245"/>
  <c r="M245"/>
  <c r="L245"/>
  <c r="K245"/>
  <c r="J245"/>
  <c r="G245" s="1"/>
  <c r="BM245" s="1"/>
  <c r="H245"/>
  <c r="F245"/>
  <c r="E245"/>
  <c r="BK245" s="1"/>
  <c r="DC244"/>
  <c r="CR244"/>
  <c r="CG244"/>
  <c r="BV244"/>
  <c r="BI244"/>
  <c r="BA244"/>
  <c r="AY244"/>
  <c r="DE244"/>
  <c r="AP244"/>
  <c r="AN244"/>
  <c r="CT244" s="1"/>
  <c r="AE244"/>
  <c r="AC244"/>
  <c r="CI244" s="1"/>
  <c r="T244"/>
  <c r="R244"/>
  <c r="BX244" s="1"/>
  <c r="O244"/>
  <c r="N244"/>
  <c r="I244"/>
  <c r="M244"/>
  <c r="L244"/>
  <c r="K244"/>
  <c r="J244"/>
  <c r="H244"/>
  <c r="F244"/>
  <c r="E244"/>
  <c r="DC243"/>
  <c r="CR243"/>
  <c r="CG243"/>
  <c r="BV243"/>
  <c r="BI243"/>
  <c r="BA243"/>
  <c r="AY243"/>
  <c r="AP243"/>
  <c r="AN243"/>
  <c r="CT243" s="1"/>
  <c r="AE243"/>
  <c r="AC243"/>
  <c r="T243"/>
  <c r="R243"/>
  <c r="O243"/>
  <c r="N243"/>
  <c r="M243"/>
  <c r="L243"/>
  <c r="K243"/>
  <c r="J243"/>
  <c r="H243"/>
  <c r="F243"/>
  <c r="E243"/>
  <c r="DC242"/>
  <c r="CR242"/>
  <c r="CG242"/>
  <c r="BV242"/>
  <c r="BI242"/>
  <c r="BA242"/>
  <c r="AY242"/>
  <c r="DE242"/>
  <c r="AP242"/>
  <c r="AN242"/>
  <c r="CT242" s="1"/>
  <c r="AE242"/>
  <c r="AC242"/>
  <c r="CI242" s="1"/>
  <c r="T242"/>
  <c r="R242"/>
  <c r="BX242" s="1"/>
  <c r="O242"/>
  <c r="N242"/>
  <c r="M242"/>
  <c r="L242"/>
  <c r="K242"/>
  <c r="K240"/>
  <c r="J242"/>
  <c r="H242"/>
  <c r="F242"/>
  <c r="F240" s="1"/>
  <c r="E242"/>
  <c r="DC241"/>
  <c r="CR241"/>
  <c r="CG241"/>
  <c r="BV241"/>
  <c r="BI241"/>
  <c r="BA241"/>
  <c r="AY241"/>
  <c r="DE241" s="1"/>
  <c r="AP241"/>
  <c r="AN241"/>
  <c r="CT241"/>
  <c r="AE241"/>
  <c r="AC241"/>
  <c r="T241"/>
  <c r="R241"/>
  <c r="BX241" s="1"/>
  <c r="O241"/>
  <c r="N241"/>
  <c r="M241"/>
  <c r="M240" s="1"/>
  <c r="L241"/>
  <c r="L240" s="1"/>
  <c r="K241"/>
  <c r="J241"/>
  <c r="J240" s="1"/>
  <c r="H241"/>
  <c r="H240" s="1"/>
  <c r="F241"/>
  <c r="E241"/>
  <c r="DL240"/>
  <c r="DK240"/>
  <c r="DJ240"/>
  <c r="DI240"/>
  <c r="DH240"/>
  <c r="DG240"/>
  <c r="DE240"/>
  <c r="DC240"/>
  <c r="DB240"/>
  <c r="DA240"/>
  <c r="CZ240"/>
  <c r="CY240"/>
  <c r="CX240"/>
  <c r="CW240"/>
  <c r="CV240"/>
  <c r="CT240"/>
  <c r="CR240"/>
  <c r="CQ240"/>
  <c r="CP240"/>
  <c r="CO240"/>
  <c r="CN240"/>
  <c r="CM240"/>
  <c r="CL240"/>
  <c r="CK240"/>
  <c r="CI240"/>
  <c r="CG240"/>
  <c r="CF240"/>
  <c r="CE240"/>
  <c r="CD240"/>
  <c r="CC240"/>
  <c r="CB240"/>
  <c r="CA240"/>
  <c r="BZ240"/>
  <c r="BX240"/>
  <c r="BV240"/>
  <c r="BU240"/>
  <c r="BI240"/>
  <c r="BG240"/>
  <c r="BF240"/>
  <c r="BE240"/>
  <c r="BD240"/>
  <c r="BC240"/>
  <c r="BB240"/>
  <c r="AZ240"/>
  <c r="AX240"/>
  <c r="AW240"/>
  <c r="AV240"/>
  <c r="AU240"/>
  <c r="AT240"/>
  <c r="AS240"/>
  <c r="AR240"/>
  <c r="AQ240"/>
  <c r="AO240"/>
  <c r="AM240"/>
  <c r="AL240"/>
  <c r="AK240"/>
  <c r="AJ240"/>
  <c r="AI240"/>
  <c r="AH240"/>
  <c r="AG240"/>
  <c r="AF240"/>
  <c r="AD240"/>
  <c r="AB240"/>
  <c r="AA240"/>
  <c r="Z240"/>
  <c r="Y240"/>
  <c r="X240"/>
  <c r="W240"/>
  <c r="V240"/>
  <c r="U240"/>
  <c r="S240"/>
  <c r="Q240"/>
  <c r="P240"/>
  <c r="DL239"/>
  <c r="DK239"/>
  <c r="DJ239"/>
  <c r="DI239"/>
  <c r="DH239"/>
  <c r="DG239"/>
  <c r="DE239"/>
  <c r="DC239"/>
  <c r="DB239"/>
  <c r="DA239"/>
  <c r="CZ239"/>
  <c r="CY239"/>
  <c r="CX239"/>
  <c r="CW239"/>
  <c r="CV239"/>
  <c r="CT239"/>
  <c r="CR239"/>
  <c r="CQ239"/>
  <c r="CP239"/>
  <c r="CO239"/>
  <c r="CN239"/>
  <c r="CM239"/>
  <c r="CL239"/>
  <c r="CK239"/>
  <c r="CI239"/>
  <c r="CG239"/>
  <c r="CF239"/>
  <c r="CE239"/>
  <c r="CD239"/>
  <c r="CC239"/>
  <c r="CB239"/>
  <c r="CA239"/>
  <c r="BZ239"/>
  <c r="BX239"/>
  <c r="BV239"/>
  <c r="BU239"/>
  <c r="BI239"/>
  <c r="AW239"/>
  <c r="AL239"/>
  <c r="AA239"/>
  <c r="P239"/>
  <c r="A239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DC238"/>
  <c r="CR238"/>
  <c r="CG238"/>
  <c r="BV238"/>
  <c r="BI238"/>
  <c r="BA238"/>
  <c r="AY238"/>
  <c r="DE238" s="1"/>
  <c r="AP238"/>
  <c r="AN238"/>
  <c r="CT238"/>
  <c r="AE238"/>
  <c r="AC238"/>
  <c r="CI238" s="1"/>
  <c r="T238"/>
  <c r="R238"/>
  <c r="BX238" s="1"/>
  <c r="O238"/>
  <c r="N238"/>
  <c r="I238" s="1"/>
  <c r="M238"/>
  <c r="L238"/>
  <c r="K238"/>
  <c r="J238"/>
  <c r="G238" s="1"/>
  <c r="BM238" s="1"/>
  <c r="H238"/>
  <c r="F238"/>
  <c r="BK238" s="1"/>
  <c r="E238"/>
  <c r="DC237"/>
  <c r="CR237"/>
  <c r="CG237"/>
  <c r="BV237"/>
  <c r="BI237"/>
  <c r="BA237"/>
  <c r="AY237"/>
  <c r="DE237" s="1"/>
  <c r="AP237"/>
  <c r="AN237"/>
  <c r="CT237" s="1"/>
  <c r="AE237"/>
  <c r="AC237"/>
  <c r="CI237" s="1"/>
  <c r="T237"/>
  <c r="R237"/>
  <c r="BX237"/>
  <c r="O237"/>
  <c r="N237"/>
  <c r="M237"/>
  <c r="L237"/>
  <c r="K237"/>
  <c r="J237"/>
  <c r="H237"/>
  <c r="F237"/>
  <c r="E237"/>
  <c r="DC236"/>
  <c r="CR236"/>
  <c r="CG236"/>
  <c r="BV236"/>
  <c r="BI236"/>
  <c r="BA236"/>
  <c r="AY236"/>
  <c r="DE236" s="1"/>
  <c r="AP236"/>
  <c r="AN236"/>
  <c r="CT236"/>
  <c r="AE236"/>
  <c r="AC236"/>
  <c r="CI236" s="1"/>
  <c r="T236"/>
  <c r="R236"/>
  <c r="BX236" s="1"/>
  <c r="O236"/>
  <c r="N236"/>
  <c r="I236" s="1"/>
  <c r="M236"/>
  <c r="L236"/>
  <c r="G236"/>
  <c r="BM236" s="1"/>
  <c r="K236"/>
  <c r="J236"/>
  <c r="H236"/>
  <c r="F236"/>
  <c r="E236"/>
  <c r="BK236" s="1"/>
  <c r="BH236" s="1"/>
  <c r="DC235"/>
  <c r="CR235"/>
  <c r="CG235"/>
  <c r="BV235"/>
  <c r="BI235"/>
  <c r="BA235"/>
  <c r="AY235"/>
  <c r="DE235"/>
  <c r="AP235"/>
  <c r="AN235"/>
  <c r="CT235" s="1"/>
  <c r="AE235"/>
  <c r="AC235"/>
  <c r="CI235" s="1"/>
  <c r="T235"/>
  <c r="R235"/>
  <c r="BX235" s="1"/>
  <c r="O235"/>
  <c r="N235"/>
  <c r="M235"/>
  <c r="L235"/>
  <c r="K235"/>
  <c r="J235"/>
  <c r="H235"/>
  <c r="F235"/>
  <c r="E235"/>
  <c r="DC234"/>
  <c r="CR234"/>
  <c r="CG234"/>
  <c r="BV234"/>
  <c r="BI234"/>
  <c r="BA234"/>
  <c r="AY234"/>
  <c r="DE234" s="1"/>
  <c r="AP234"/>
  <c r="AN234"/>
  <c r="CT234" s="1"/>
  <c r="AE234"/>
  <c r="AC234"/>
  <c r="CI234"/>
  <c r="T234"/>
  <c r="R234"/>
  <c r="BX234" s="1"/>
  <c r="O234"/>
  <c r="N234"/>
  <c r="I234" s="1"/>
  <c r="M234"/>
  <c r="L234"/>
  <c r="K234"/>
  <c r="J234"/>
  <c r="G234" s="1"/>
  <c r="BM234" s="1"/>
  <c r="H234"/>
  <c r="F234"/>
  <c r="E234"/>
  <c r="DC233"/>
  <c r="CR233"/>
  <c r="CG233"/>
  <c r="BV233"/>
  <c r="BI233"/>
  <c r="BA233"/>
  <c r="AY233"/>
  <c r="DE233" s="1"/>
  <c r="AP233"/>
  <c r="AN233"/>
  <c r="CT233" s="1"/>
  <c r="AE233"/>
  <c r="AC233"/>
  <c r="CI233" s="1"/>
  <c r="T233"/>
  <c r="R233"/>
  <c r="BX233"/>
  <c r="O233"/>
  <c r="N233"/>
  <c r="M233"/>
  <c r="L233"/>
  <c r="K233"/>
  <c r="J233"/>
  <c r="H233"/>
  <c r="F233"/>
  <c r="E233"/>
  <c r="DC232"/>
  <c r="CR232"/>
  <c r="CG232"/>
  <c r="BV232"/>
  <c r="BI232"/>
  <c r="BA232"/>
  <c r="AY232"/>
  <c r="DE232" s="1"/>
  <c r="AP232"/>
  <c r="AN232"/>
  <c r="CT232"/>
  <c r="AE232"/>
  <c r="AC232"/>
  <c r="CI232" s="1"/>
  <c r="T232"/>
  <c r="R232"/>
  <c r="BX232" s="1"/>
  <c r="O232"/>
  <c r="N232"/>
  <c r="M232"/>
  <c r="L232"/>
  <c r="K232"/>
  <c r="J232"/>
  <c r="H232"/>
  <c r="F232"/>
  <c r="E232"/>
  <c r="BK232" s="1"/>
  <c r="DC231"/>
  <c r="CR231"/>
  <c r="CG231"/>
  <c r="BV231"/>
  <c r="BI231"/>
  <c r="BA231"/>
  <c r="AY231"/>
  <c r="DE231"/>
  <c r="AP231"/>
  <c r="AN231"/>
  <c r="CT231" s="1"/>
  <c r="AE231"/>
  <c r="AC231"/>
  <c r="CI231" s="1"/>
  <c r="T231"/>
  <c r="R231"/>
  <c r="BX231" s="1"/>
  <c r="O231"/>
  <c r="N231"/>
  <c r="M231"/>
  <c r="L231"/>
  <c r="K231"/>
  <c r="J231"/>
  <c r="H231"/>
  <c r="F231"/>
  <c r="E231"/>
  <c r="DC230"/>
  <c r="CR230"/>
  <c r="CG230"/>
  <c r="BV230"/>
  <c r="BI230"/>
  <c r="BA230"/>
  <c r="AY230"/>
  <c r="DE230" s="1"/>
  <c r="AP230"/>
  <c r="AN230"/>
  <c r="CT230" s="1"/>
  <c r="AE230"/>
  <c r="AC230"/>
  <c r="CI230"/>
  <c r="T230"/>
  <c r="R230"/>
  <c r="BX230" s="1"/>
  <c r="O230"/>
  <c r="N230"/>
  <c r="I230" s="1"/>
  <c r="M230"/>
  <c r="L230"/>
  <c r="K230"/>
  <c r="J230"/>
  <c r="G230" s="1"/>
  <c r="BM230" s="1"/>
  <c r="H230"/>
  <c r="F230"/>
  <c r="E230"/>
  <c r="DC229"/>
  <c r="CR229"/>
  <c r="CG229"/>
  <c r="BV229"/>
  <c r="BI229"/>
  <c r="BA229"/>
  <c r="AY229"/>
  <c r="DE229" s="1"/>
  <c r="AP229"/>
  <c r="AN229"/>
  <c r="CT229" s="1"/>
  <c r="AE229"/>
  <c r="AC229"/>
  <c r="CI229" s="1"/>
  <c r="T229"/>
  <c r="R229"/>
  <c r="BX229"/>
  <c r="O229"/>
  <c r="N229"/>
  <c r="M229"/>
  <c r="L229"/>
  <c r="K229"/>
  <c r="J229"/>
  <c r="H229"/>
  <c r="F229"/>
  <c r="E229"/>
  <c r="DC228"/>
  <c r="CR228"/>
  <c r="CG228"/>
  <c r="BV228"/>
  <c r="BI228"/>
  <c r="BA228"/>
  <c r="AY228"/>
  <c r="DE228" s="1"/>
  <c r="AP228"/>
  <c r="AN228"/>
  <c r="CT228"/>
  <c r="AE228"/>
  <c r="AC228"/>
  <c r="CI228" s="1"/>
  <c r="T228"/>
  <c r="R228"/>
  <c r="BX228" s="1"/>
  <c r="O228"/>
  <c r="N228"/>
  <c r="M228"/>
  <c r="L228"/>
  <c r="K228"/>
  <c r="J228"/>
  <c r="G228" s="1"/>
  <c r="BM228" s="1"/>
  <c r="H228"/>
  <c r="F228"/>
  <c r="BK228" s="1"/>
  <c r="E228"/>
  <c r="DC227"/>
  <c r="CR227"/>
  <c r="CG227"/>
  <c r="BV227"/>
  <c r="BI227"/>
  <c r="BA227"/>
  <c r="AY227"/>
  <c r="DE227" s="1"/>
  <c r="AP227"/>
  <c r="AN227"/>
  <c r="CT227" s="1"/>
  <c r="AE227"/>
  <c r="AC227"/>
  <c r="CI227"/>
  <c r="T227"/>
  <c r="R227"/>
  <c r="BX227" s="1"/>
  <c r="O227"/>
  <c r="N227"/>
  <c r="M227"/>
  <c r="L227"/>
  <c r="K227"/>
  <c r="J227"/>
  <c r="H227"/>
  <c r="F227"/>
  <c r="E227"/>
  <c r="DC226"/>
  <c r="CR226"/>
  <c r="CG226"/>
  <c r="BV226"/>
  <c r="BI226"/>
  <c r="BA226"/>
  <c r="AY226"/>
  <c r="DE226"/>
  <c r="AP226"/>
  <c r="AN226"/>
  <c r="CT226"/>
  <c r="AE226"/>
  <c r="AC226"/>
  <c r="CI226"/>
  <c r="T226"/>
  <c r="R226"/>
  <c r="BX226" s="1"/>
  <c r="O226"/>
  <c r="N226"/>
  <c r="M226"/>
  <c r="L226"/>
  <c r="K226"/>
  <c r="J226"/>
  <c r="G226"/>
  <c r="BM226" s="1"/>
  <c r="H226"/>
  <c r="F226"/>
  <c r="E226"/>
  <c r="DC225"/>
  <c r="CR225"/>
  <c r="CG225"/>
  <c r="BV225"/>
  <c r="BI225"/>
  <c r="BA225"/>
  <c r="AY225"/>
  <c r="DE225"/>
  <c r="AP225"/>
  <c r="CU211" s="1"/>
  <c r="AN225"/>
  <c r="AE225"/>
  <c r="AC225"/>
  <c r="CI225" s="1"/>
  <c r="T225"/>
  <c r="R225"/>
  <c r="O225"/>
  <c r="N225"/>
  <c r="M225"/>
  <c r="I225"/>
  <c r="L225"/>
  <c r="BQ211" s="1"/>
  <c r="K225"/>
  <c r="J225"/>
  <c r="H225"/>
  <c r="F225"/>
  <c r="E225"/>
  <c r="BK225" s="1"/>
  <c r="DC224"/>
  <c r="CR224"/>
  <c r="CG224"/>
  <c r="BV224"/>
  <c r="BI224"/>
  <c r="BA224"/>
  <c r="AY224"/>
  <c r="AP224"/>
  <c r="AN224"/>
  <c r="CT224" s="1"/>
  <c r="AE224"/>
  <c r="CJ211" s="1"/>
  <c r="AC224"/>
  <c r="CH211"/>
  <c r="T224"/>
  <c r="BY211" s="1"/>
  <c r="R224"/>
  <c r="O224"/>
  <c r="N224"/>
  <c r="BS211" s="1"/>
  <c r="M224"/>
  <c r="L224"/>
  <c r="K224"/>
  <c r="J224"/>
  <c r="H224"/>
  <c r="F224"/>
  <c r="E224"/>
  <c r="DC223"/>
  <c r="CR223"/>
  <c r="CG223"/>
  <c r="BV223"/>
  <c r="BI223"/>
  <c r="BA223"/>
  <c r="AY223"/>
  <c r="DE223" s="1"/>
  <c r="AP223"/>
  <c r="AN223"/>
  <c r="CT223" s="1"/>
  <c r="AE223"/>
  <c r="AC223"/>
  <c r="CI223" s="1"/>
  <c r="T223"/>
  <c r="R223"/>
  <c r="BX223" s="1"/>
  <c r="O223"/>
  <c r="N223"/>
  <c r="M223"/>
  <c r="L223"/>
  <c r="K223"/>
  <c r="J223"/>
  <c r="G223"/>
  <c r="BM223" s="1"/>
  <c r="H223"/>
  <c r="F223"/>
  <c r="BK223"/>
  <c r="E223"/>
  <c r="DC222"/>
  <c r="CR222"/>
  <c r="CG222"/>
  <c r="BV222"/>
  <c r="BI222"/>
  <c r="BA222"/>
  <c r="AY222"/>
  <c r="DE222" s="1"/>
  <c r="AP222"/>
  <c r="AN222"/>
  <c r="CT222"/>
  <c r="AE222"/>
  <c r="AC222"/>
  <c r="CI222" s="1"/>
  <c r="T222"/>
  <c r="R222"/>
  <c r="BX222" s="1"/>
  <c r="O222"/>
  <c r="N222"/>
  <c r="M222"/>
  <c r="L222"/>
  <c r="K222"/>
  <c r="J222"/>
  <c r="H222"/>
  <c r="F222"/>
  <c r="E222"/>
  <c r="DC221"/>
  <c r="CR221"/>
  <c r="CG221"/>
  <c r="BV221"/>
  <c r="BI221"/>
  <c r="BA221"/>
  <c r="AY221"/>
  <c r="DE221" s="1"/>
  <c r="AP221"/>
  <c r="CU210" s="1"/>
  <c r="AN221"/>
  <c r="CT221" s="1"/>
  <c r="AE221"/>
  <c r="CJ210"/>
  <c r="AC221"/>
  <c r="CI221" s="1"/>
  <c r="T221"/>
  <c r="R221"/>
  <c r="BX221" s="1"/>
  <c r="O221"/>
  <c r="N221"/>
  <c r="M221"/>
  <c r="L221"/>
  <c r="BQ210" s="1"/>
  <c r="K221"/>
  <c r="J221"/>
  <c r="H221"/>
  <c r="F221"/>
  <c r="E221"/>
  <c r="DC220"/>
  <c r="CR220"/>
  <c r="CG220"/>
  <c r="BV220"/>
  <c r="BI220"/>
  <c r="BA220"/>
  <c r="AY220"/>
  <c r="DE220" s="1"/>
  <c r="AP220"/>
  <c r="AN220"/>
  <c r="CT220" s="1"/>
  <c r="AE220"/>
  <c r="AC220"/>
  <c r="CI220" s="1"/>
  <c r="T220"/>
  <c r="R220"/>
  <c r="BX220"/>
  <c r="O220"/>
  <c r="N220"/>
  <c r="M220"/>
  <c r="L220"/>
  <c r="K220"/>
  <c r="J220"/>
  <c r="H220"/>
  <c r="F220"/>
  <c r="E220"/>
  <c r="DC219"/>
  <c r="CR219"/>
  <c r="CG219"/>
  <c r="BV219"/>
  <c r="BI219"/>
  <c r="BA219"/>
  <c r="AY219"/>
  <c r="DE219" s="1"/>
  <c r="AP219"/>
  <c r="AN219"/>
  <c r="CT219"/>
  <c r="AE219"/>
  <c r="AC219"/>
  <c r="CI219" s="1"/>
  <c r="T219"/>
  <c r="R219"/>
  <c r="BX219" s="1"/>
  <c r="O219"/>
  <c r="N219"/>
  <c r="I219" s="1"/>
  <c r="M219"/>
  <c r="L219"/>
  <c r="K219"/>
  <c r="J219"/>
  <c r="H219"/>
  <c r="F219"/>
  <c r="E219"/>
  <c r="DC218"/>
  <c r="CR218"/>
  <c r="CG218"/>
  <c r="BV218"/>
  <c r="BI218"/>
  <c r="BA218"/>
  <c r="AY218"/>
  <c r="DE218"/>
  <c r="AP218"/>
  <c r="AN218"/>
  <c r="CT218" s="1"/>
  <c r="AE218"/>
  <c r="AC218"/>
  <c r="CI218" s="1"/>
  <c r="T218"/>
  <c r="R218"/>
  <c r="BX218" s="1"/>
  <c r="O218"/>
  <c r="N218"/>
  <c r="M218"/>
  <c r="L218"/>
  <c r="K218"/>
  <c r="J218"/>
  <c r="H218"/>
  <c r="F218"/>
  <c r="E218"/>
  <c r="DC217"/>
  <c r="CR217"/>
  <c r="CG217"/>
  <c r="BV217"/>
  <c r="BI217"/>
  <c r="BA217"/>
  <c r="AY217"/>
  <c r="DE217" s="1"/>
  <c r="AP217"/>
  <c r="AN217"/>
  <c r="CT217" s="1"/>
  <c r="AE217"/>
  <c r="AC217"/>
  <c r="CI217"/>
  <c r="T217"/>
  <c r="R217"/>
  <c r="BX217" s="1"/>
  <c r="O217"/>
  <c r="N217"/>
  <c r="M217"/>
  <c r="L217"/>
  <c r="G217"/>
  <c r="BM217" s="1"/>
  <c r="K217"/>
  <c r="J217"/>
  <c r="H217"/>
  <c r="F217"/>
  <c r="BK217" s="1"/>
  <c r="E217"/>
  <c r="DC216"/>
  <c r="CR216"/>
  <c r="CG216"/>
  <c r="BV216"/>
  <c r="BI216"/>
  <c r="BA216"/>
  <c r="AY216"/>
  <c r="DE216" s="1"/>
  <c r="AP216"/>
  <c r="AN216"/>
  <c r="CT216" s="1"/>
  <c r="AE216"/>
  <c r="AC216"/>
  <c r="CI216" s="1"/>
  <c r="T216"/>
  <c r="R216"/>
  <c r="BX216"/>
  <c r="O216"/>
  <c r="N216"/>
  <c r="M216"/>
  <c r="L216"/>
  <c r="K216"/>
  <c r="J216"/>
  <c r="H216"/>
  <c r="F216"/>
  <c r="E216"/>
  <c r="DC215"/>
  <c r="CR215"/>
  <c r="CG215"/>
  <c r="BV215"/>
  <c r="BI215"/>
  <c r="BA215"/>
  <c r="AY215"/>
  <c r="DE215" s="1"/>
  <c r="AP215"/>
  <c r="AN215"/>
  <c r="CT215"/>
  <c r="AE215"/>
  <c r="AC215"/>
  <c r="CI215" s="1"/>
  <c r="T215"/>
  <c r="R215"/>
  <c r="BX215" s="1"/>
  <c r="O215"/>
  <c r="N215"/>
  <c r="M215"/>
  <c r="L215"/>
  <c r="K215"/>
  <c r="J215"/>
  <c r="H215"/>
  <c r="F215"/>
  <c r="E215"/>
  <c r="DC214"/>
  <c r="CR214"/>
  <c r="CG214"/>
  <c r="BV214"/>
  <c r="BI214"/>
  <c r="BA214"/>
  <c r="AY214"/>
  <c r="DE214" s="1"/>
  <c r="AP214"/>
  <c r="AN214"/>
  <c r="CT214" s="1"/>
  <c r="AE214"/>
  <c r="AC214"/>
  <c r="CI214" s="1"/>
  <c r="T214"/>
  <c r="R214"/>
  <c r="BX214"/>
  <c r="O214"/>
  <c r="N214"/>
  <c r="M214"/>
  <c r="L214"/>
  <c r="K214"/>
  <c r="J214"/>
  <c r="H214"/>
  <c r="F214"/>
  <c r="E214"/>
  <c r="DC213"/>
  <c r="CR213"/>
  <c r="CG213"/>
  <c r="BV213"/>
  <c r="BI213"/>
  <c r="BA213"/>
  <c r="AY213"/>
  <c r="DE213" s="1"/>
  <c r="AP213"/>
  <c r="AN213"/>
  <c r="CT213"/>
  <c r="AE213"/>
  <c r="AC213"/>
  <c r="CI213" s="1"/>
  <c r="T213"/>
  <c r="R213"/>
  <c r="BX213" s="1"/>
  <c r="O213"/>
  <c r="N213"/>
  <c r="M213"/>
  <c r="L213"/>
  <c r="K213"/>
  <c r="J213"/>
  <c r="H213"/>
  <c r="F213"/>
  <c r="E213"/>
  <c r="DC212"/>
  <c r="CR212"/>
  <c r="CG212"/>
  <c r="BV212"/>
  <c r="BI212"/>
  <c r="BA212"/>
  <c r="AY212"/>
  <c r="DE212"/>
  <c r="AP212"/>
  <c r="AN212"/>
  <c r="CT212" s="1"/>
  <c r="AE212"/>
  <c r="AC212"/>
  <c r="CI212" s="1"/>
  <c r="T212"/>
  <c r="R212"/>
  <c r="O212"/>
  <c r="N212"/>
  <c r="M212"/>
  <c r="L212"/>
  <c r="L211" s="1"/>
  <c r="K212"/>
  <c r="J212"/>
  <c r="H212"/>
  <c r="F212"/>
  <c r="E212"/>
  <c r="DL211"/>
  <c r="DK211"/>
  <c r="DJ211"/>
  <c r="DI211"/>
  <c r="DH211"/>
  <c r="DG211"/>
  <c r="DE211"/>
  <c r="DC211"/>
  <c r="DB211"/>
  <c r="DA211"/>
  <c r="CZ211"/>
  <c r="CY211"/>
  <c r="CX211"/>
  <c r="CW211"/>
  <c r="CV211"/>
  <c r="CT211"/>
  <c r="CR211"/>
  <c r="CQ211"/>
  <c r="CP211"/>
  <c r="CO211"/>
  <c r="CN211"/>
  <c r="CM211"/>
  <c r="CL211"/>
  <c r="CK211"/>
  <c r="CI211"/>
  <c r="CG211"/>
  <c r="CF211"/>
  <c r="CE211"/>
  <c r="CD211"/>
  <c r="CC211"/>
  <c r="CB211"/>
  <c r="CA211"/>
  <c r="BZ211"/>
  <c r="BX211"/>
  <c r="BV211"/>
  <c r="BU211"/>
  <c r="BI211"/>
  <c r="BG211"/>
  <c r="BF211"/>
  <c r="BE211"/>
  <c r="BD211"/>
  <c r="BC211"/>
  <c r="BB211"/>
  <c r="AZ211"/>
  <c r="AX211"/>
  <c r="AW211"/>
  <c r="AV211"/>
  <c r="AU211"/>
  <c r="AT211"/>
  <c r="AS211"/>
  <c r="AR211"/>
  <c r="AQ211"/>
  <c r="AO211"/>
  <c r="AM211"/>
  <c r="AL211"/>
  <c r="AK211"/>
  <c r="AJ211"/>
  <c r="AI211"/>
  <c r="AH211"/>
  <c r="AG211"/>
  <c r="AF211"/>
  <c r="AD211"/>
  <c r="AB211"/>
  <c r="AA211"/>
  <c r="Z211"/>
  <c r="Y211"/>
  <c r="X211"/>
  <c r="W211"/>
  <c r="V211"/>
  <c r="U211"/>
  <c r="S211"/>
  <c r="Q211"/>
  <c r="P211"/>
  <c r="DL210"/>
  <c r="DK210"/>
  <c r="DJ210"/>
  <c r="DI210"/>
  <c r="DH210"/>
  <c r="DG210"/>
  <c r="DE210"/>
  <c r="DC210"/>
  <c r="DB210"/>
  <c r="DA210"/>
  <c r="CZ210"/>
  <c r="CY210"/>
  <c r="CX210"/>
  <c r="CW210"/>
  <c r="CV210"/>
  <c r="CT210"/>
  <c r="CR210"/>
  <c r="CQ210"/>
  <c r="CP210"/>
  <c r="CO210"/>
  <c r="CN210"/>
  <c r="CM210"/>
  <c r="CL210"/>
  <c r="CK210"/>
  <c r="CI210"/>
  <c r="CG210"/>
  <c r="CF210"/>
  <c r="CE210"/>
  <c r="CD210"/>
  <c r="CC210"/>
  <c r="CB210"/>
  <c r="CA210"/>
  <c r="BZ210"/>
  <c r="BX210"/>
  <c r="BV210"/>
  <c r="BU210"/>
  <c r="BI210"/>
  <c r="AW210"/>
  <c r="AL210"/>
  <c r="AA210"/>
  <c r="P210"/>
  <c r="A210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DC209"/>
  <c r="CR209"/>
  <c r="CG209"/>
  <c r="BV209"/>
  <c r="BI209"/>
  <c r="BA209"/>
  <c r="AY209"/>
  <c r="DE209"/>
  <c r="AP209"/>
  <c r="AN209"/>
  <c r="CT209" s="1"/>
  <c r="AE209"/>
  <c r="AC209"/>
  <c r="CI209" s="1"/>
  <c r="T209"/>
  <c r="R209"/>
  <c r="BX209" s="1"/>
  <c r="O209"/>
  <c r="N209"/>
  <c r="M209"/>
  <c r="I209" s="1"/>
  <c r="L209"/>
  <c r="K209"/>
  <c r="G209"/>
  <c r="BM209" s="1"/>
  <c r="J209"/>
  <c r="H209"/>
  <c r="F209"/>
  <c r="E209"/>
  <c r="DC208"/>
  <c r="CR208"/>
  <c r="CG208"/>
  <c r="BV208"/>
  <c r="BI208"/>
  <c r="BA208"/>
  <c r="AY208"/>
  <c r="DE208" s="1"/>
  <c r="AP208"/>
  <c r="AN208"/>
  <c r="CT208"/>
  <c r="AE208"/>
  <c r="AC208"/>
  <c r="CI208" s="1"/>
  <c r="T208"/>
  <c r="R208"/>
  <c r="BX208" s="1"/>
  <c r="O208"/>
  <c r="N208"/>
  <c r="M208"/>
  <c r="L208"/>
  <c r="K208"/>
  <c r="J208"/>
  <c r="H208"/>
  <c r="F208"/>
  <c r="E208"/>
  <c r="DC207"/>
  <c r="CR207"/>
  <c r="CG207"/>
  <c r="BV207"/>
  <c r="BI207"/>
  <c r="BA207"/>
  <c r="AY207"/>
  <c r="DE207" s="1"/>
  <c r="AP207"/>
  <c r="AN207"/>
  <c r="CT207" s="1"/>
  <c r="AE207"/>
  <c r="AC207"/>
  <c r="CI207" s="1"/>
  <c r="T207"/>
  <c r="R207"/>
  <c r="BX207"/>
  <c r="O207"/>
  <c r="N207"/>
  <c r="M207"/>
  <c r="L207"/>
  <c r="K207"/>
  <c r="J207"/>
  <c r="G207" s="1"/>
  <c r="BM207" s="1"/>
  <c r="H207"/>
  <c r="F207"/>
  <c r="E207"/>
  <c r="BK207"/>
  <c r="DC206"/>
  <c r="CR206"/>
  <c r="CG206"/>
  <c r="BV206"/>
  <c r="BI206"/>
  <c r="BA206"/>
  <c r="AY206"/>
  <c r="DE206"/>
  <c r="AP206"/>
  <c r="AN206"/>
  <c r="CT206" s="1"/>
  <c r="AE206"/>
  <c r="AC206"/>
  <c r="CI206" s="1"/>
  <c r="T206"/>
  <c r="R206"/>
  <c r="BX206" s="1"/>
  <c r="O206"/>
  <c r="N206"/>
  <c r="M206"/>
  <c r="L206"/>
  <c r="K206"/>
  <c r="J206"/>
  <c r="H206"/>
  <c r="F206"/>
  <c r="E206"/>
  <c r="DC205"/>
  <c r="CR205"/>
  <c r="CG205"/>
  <c r="BV205"/>
  <c r="BI205"/>
  <c r="BA205"/>
  <c r="AY205"/>
  <c r="DE205" s="1"/>
  <c r="AP205"/>
  <c r="AN205"/>
  <c r="CT205" s="1"/>
  <c r="AE205"/>
  <c r="AC205"/>
  <c r="CI205"/>
  <c r="T205"/>
  <c r="R205"/>
  <c r="BX205" s="1"/>
  <c r="O205"/>
  <c r="N205"/>
  <c r="M205"/>
  <c r="I205" s="1"/>
  <c r="L205"/>
  <c r="K205"/>
  <c r="J205"/>
  <c r="H205"/>
  <c r="F205"/>
  <c r="E205"/>
  <c r="DC204"/>
  <c r="CR204"/>
  <c r="CG204"/>
  <c r="BV204"/>
  <c r="BI204"/>
  <c r="BA204"/>
  <c r="AY204"/>
  <c r="DE204" s="1"/>
  <c r="AP204"/>
  <c r="AN204"/>
  <c r="CT204"/>
  <c r="AE204"/>
  <c r="AC204"/>
  <c r="CI204" s="1"/>
  <c r="T204"/>
  <c r="R204"/>
  <c r="BX204" s="1"/>
  <c r="O204"/>
  <c r="N204"/>
  <c r="M204"/>
  <c r="L204"/>
  <c r="K204"/>
  <c r="J204"/>
  <c r="H204"/>
  <c r="F204"/>
  <c r="E204"/>
  <c r="DC203"/>
  <c r="CR203"/>
  <c r="CG203"/>
  <c r="BV203"/>
  <c r="BI203"/>
  <c r="BA203"/>
  <c r="AY203"/>
  <c r="DE203" s="1"/>
  <c r="AP203"/>
  <c r="AN203"/>
  <c r="CT203" s="1"/>
  <c r="AE203"/>
  <c r="AC203"/>
  <c r="CI203" s="1"/>
  <c r="T203"/>
  <c r="R203"/>
  <c r="BX203"/>
  <c r="O203"/>
  <c r="N203"/>
  <c r="M203"/>
  <c r="L203"/>
  <c r="K203"/>
  <c r="J203"/>
  <c r="H203"/>
  <c r="F203"/>
  <c r="E203"/>
  <c r="BK203"/>
  <c r="DC202"/>
  <c r="CR202"/>
  <c r="CG202"/>
  <c r="BV202"/>
  <c r="BI202"/>
  <c r="BA202"/>
  <c r="AY202"/>
  <c r="DE202" s="1"/>
  <c r="AP202"/>
  <c r="AN202"/>
  <c r="CT202"/>
  <c r="AE202"/>
  <c r="AC202"/>
  <c r="CI202" s="1"/>
  <c r="T202"/>
  <c r="R202"/>
  <c r="BX202" s="1"/>
  <c r="O202"/>
  <c r="N202"/>
  <c r="M202"/>
  <c r="L202"/>
  <c r="K202"/>
  <c r="J202"/>
  <c r="H202"/>
  <c r="F202"/>
  <c r="E202"/>
  <c r="DC201"/>
  <c r="CR201"/>
  <c r="CG201"/>
  <c r="BV201"/>
  <c r="BI201"/>
  <c r="BA201"/>
  <c r="AY201"/>
  <c r="DE201" s="1"/>
  <c r="AP201"/>
  <c r="AN201"/>
  <c r="CT201" s="1"/>
  <c r="AE201"/>
  <c r="AC201"/>
  <c r="CI201" s="1"/>
  <c r="T201"/>
  <c r="R201"/>
  <c r="BX201"/>
  <c r="O201"/>
  <c r="N201"/>
  <c r="M201"/>
  <c r="I201"/>
  <c r="L201"/>
  <c r="K201"/>
  <c r="J201"/>
  <c r="H201"/>
  <c r="F201"/>
  <c r="E201"/>
  <c r="DC200"/>
  <c r="CR200"/>
  <c r="CG200"/>
  <c r="BV200"/>
  <c r="BI200"/>
  <c r="BA200"/>
  <c r="AY200"/>
  <c r="DE200" s="1"/>
  <c r="AP200"/>
  <c r="AN200"/>
  <c r="CT200" s="1"/>
  <c r="AE200"/>
  <c r="AC200"/>
  <c r="CI200" s="1"/>
  <c r="T200"/>
  <c r="R200"/>
  <c r="BX200"/>
  <c r="O200"/>
  <c r="N200"/>
  <c r="M200"/>
  <c r="L200"/>
  <c r="K200"/>
  <c r="J200"/>
  <c r="H200"/>
  <c r="F200"/>
  <c r="E200"/>
  <c r="DC199"/>
  <c r="CR199"/>
  <c r="CG199"/>
  <c r="BV199"/>
  <c r="BI199"/>
  <c r="BA199"/>
  <c r="AY199"/>
  <c r="DE199" s="1"/>
  <c r="AP199"/>
  <c r="AN199"/>
  <c r="CT199"/>
  <c r="AE199"/>
  <c r="AC199"/>
  <c r="CI199" s="1"/>
  <c r="T199"/>
  <c r="R199"/>
  <c r="BX199" s="1"/>
  <c r="O199"/>
  <c r="N199"/>
  <c r="M199"/>
  <c r="L199"/>
  <c r="K199"/>
  <c r="G199" s="1"/>
  <c r="BM199" s="1"/>
  <c r="J199"/>
  <c r="H199"/>
  <c r="F199"/>
  <c r="E199"/>
  <c r="BK199" s="1"/>
  <c r="DC198"/>
  <c r="CR198"/>
  <c r="CG198"/>
  <c r="BV198"/>
  <c r="BI198"/>
  <c r="BA198"/>
  <c r="AY198"/>
  <c r="DE198" s="1"/>
  <c r="AP198"/>
  <c r="AN198"/>
  <c r="CT198" s="1"/>
  <c r="AE198"/>
  <c r="AC198"/>
  <c r="CI198" s="1"/>
  <c r="T198"/>
  <c r="R198"/>
  <c r="BX198"/>
  <c r="O198"/>
  <c r="N198"/>
  <c r="M198"/>
  <c r="L198"/>
  <c r="K198"/>
  <c r="J198"/>
  <c r="H198"/>
  <c r="F198"/>
  <c r="E198"/>
  <c r="DC197"/>
  <c r="CR197"/>
  <c r="CG197"/>
  <c r="BV197"/>
  <c r="BI197"/>
  <c r="BA197"/>
  <c r="AY197"/>
  <c r="DE197" s="1"/>
  <c r="AP197"/>
  <c r="AN197"/>
  <c r="CT197"/>
  <c r="AE197"/>
  <c r="AC197"/>
  <c r="CI197" s="1"/>
  <c r="T197"/>
  <c r="R197"/>
  <c r="BX197" s="1"/>
  <c r="O197"/>
  <c r="N197"/>
  <c r="M197"/>
  <c r="I197" s="1"/>
  <c r="L197"/>
  <c r="K197"/>
  <c r="J197"/>
  <c r="H197"/>
  <c r="BM182" s="1"/>
  <c r="F197"/>
  <c r="E197"/>
  <c r="DC196"/>
  <c r="CR196"/>
  <c r="CG196"/>
  <c r="BV196"/>
  <c r="BI196"/>
  <c r="BA196"/>
  <c r="DF182"/>
  <c r="AY196"/>
  <c r="DE196" s="1"/>
  <c r="AP196"/>
  <c r="AN196"/>
  <c r="AE196"/>
  <c r="AC196"/>
  <c r="CI196"/>
  <c r="T196"/>
  <c r="R196"/>
  <c r="O196"/>
  <c r="N196"/>
  <c r="I196" s="1"/>
  <c r="M196"/>
  <c r="L196"/>
  <c r="K196"/>
  <c r="J196"/>
  <c r="H196"/>
  <c r="F196"/>
  <c r="BK196" s="1"/>
  <c r="E196"/>
  <c r="DC195"/>
  <c r="CR195"/>
  <c r="CG195"/>
  <c r="BV195"/>
  <c r="BI195"/>
  <c r="BA195"/>
  <c r="AY195"/>
  <c r="AP195"/>
  <c r="AN195"/>
  <c r="CT195"/>
  <c r="AE195"/>
  <c r="CJ182" s="1"/>
  <c r="AC195"/>
  <c r="CI195" s="1"/>
  <c r="T195"/>
  <c r="BY182" s="1"/>
  <c r="R195"/>
  <c r="BW182" s="1"/>
  <c r="O195"/>
  <c r="BT182" s="1"/>
  <c r="N195"/>
  <c r="M195"/>
  <c r="L195"/>
  <c r="K195"/>
  <c r="BP182" s="1"/>
  <c r="J195"/>
  <c r="H195"/>
  <c r="F195"/>
  <c r="E195"/>
  <c r="BJ182" s="1"/>
  <c r="DC194"/>
  <c r="CR194"/>
  <c r="CG194"/>
  <c r="BV194"/>
  <c r="BI194"/>
  <c r="BA194"/>
  <c r="AY194"/>
  <c r="DE194" s="1"/>
  <c r="AP194"/>
  <c r="AN194"/>
  <c r="CT194"/>
  <c r="AE194"/>
  <c r="AC194"/>
  <c r="CI194" s="1"/>
  <c r="T194"/>
  <c r="R194"/>
  <c r="BX194" s="1"/>
  <c r="O194"/>
  <c r="N194"/>
  <c r="M194"/>
  <c r="L194"/>
  <c r="K194"/>
  <c r="J194"/>
  <c r="G194" s="1"/>
  <c r="H194"/>
  <c r="F194"/>
  <c r="BK181" s="1"/>
  <c r="E194"/>
  <c r="DC193"/>
  <c r="CR193"/>
  <c r="CG193"/>
  <c r="BV193"/>
  <c r="BI193"/>
  <c r="BA193"/>
  <c r="AY193"/>
  <c r="DE193" s="1"/>
  <c r="AP193"/>
  <c r="AN193"/>
  <c r="AE193"/>
  <c r="AC193"/>
  <c r="T193"/>
  <c r="R193"/>
  <c r="BX193"/>
  <c r="O193"/>
  <c r="N193"/>
  <c r="M193"/>
  <c r="L193"/>
  <c r="K193"/>
  <c r="J193"/>
  <c r="H193"/>
  <c r="F193"/>
  <c r="E193"/>
  <c r="DC192"/>
  <c r="CR192"/>
  <c r="CG192"/>
  <c r="BV192"/>
  <c r="BI192"/>
  <c r="BA192"/>
  <c r="AY192"/>
  <c r="AP192"/>
  <c r="AN192"/>
  <c r="AE192"/>
  <c r="AC192"/>
  <c r="T192"/>
  <c r="BY181" s="1"/>
  <c r="R192"/>
  <c r="O192"/>
  <c r="N192"/>
  <c r="M192"/>
  <c r="L192"/>
  <c r="K192"/>
  <c r="J192"/>
  <c r="H192"/>
  <c r="F192"/>
  <c r="E192"/>
  <c r="DC191"/>
  <c r="CR191"/>
  <c r="CG191"/>
  <c r="BV191"/>
  <c r="BI191"/>
  <c r="BA191"/>
  <c r="AY191"/>
  <c r="DE191" s="1"/>
  <c r="AP191"/>
  <c r="AN191"/>
  <c r="CT191" s="1"/>
  <c r="AE191"/>
  <c r="AC191"/>
  <c r="CI191" s="1"/>
  <c r="T191"/>
  <c r="R191"/>
  <c r="BX191"/>
  <c r="O191"/>
  <c r="N191"/>
  <c r="M191"/>
  <c r="I191" s="1"/>
  <c r="L191"/>
  <c r="K191"/>
  <c r="J191"/>
  <c r="G191"/>
  <c r="BM191" s="1"/>
  <c r="H191"/>
  <c r="F191"/>
  <c r="E191"/>
  <c r="DC190"/>
  <c r="CR190"/>
  <c r="CG190"/>
  <c r="BV190"/>
  <c r="BI190"/>
  <c r="BA190"/>
  <c r="AY190"/>
  <c r="DE190"/>
  <c r="AP190"/>
  <c r="AN190"/>
  <c r="CT190" s="1"/>
  <c r="AE190"/>
  <c r="AC190"/>
  <c r="CI190" s="1"/>
  <c r="T190"/>
  <c r="R190"/>
  <c r="BX190" s="1"/>
  <c r="O190"/>
  <c r="N190"/>
  <c r="M190"/>
  <c r="L190"/>
  <c r="G190" s="1"/>
  <c r="BM190" s="1"/>
  <c r="K190"/>
  <c r="J190"/>
  <c r="H190"/>
  <c r="F190"/>
  <c r="BK190" s="1"/>
  <c r="E190"/>
  <c r="DC189"/>
  <c r="CR189"/>
  <c r="CG189"/>
  <c r="BV189"/>
  <c r="BI189"/>
  <c r="BA189"/>
  <c r="AY189"/>
  <c r="DE189" s="1"/>
  <c r="AP189"/>
  <c r="AN189"/>
  <c r="CT189" s="1"/>
  <c r="AE189"/>
  <c r="AC189"/>
  <c r="CI189"/>
  <c r="T189"/>
  <c r="R189"/>
  <c r="BX189" s="1"/>
  <c r="O189"/>
  <c r="N189"/>
  <c r="I189" s="1"/>
  <c r="M189"/>
  <c r="L189"/>
  <c r="L182" s="1"/>
  <c r="K189"/>
  <c r="J189"/>
  <c r="H189"/>
  <c r="F189"/>
  <c r="BK189" s="1"/>
  <c r="E189"/>
  <c r="DC188"/>
  <c r="CR188"/>
  <c r="CG188"/>
  <c r="BV188"/>
  <c r="BI188"/>
  <c r="BA188"/>
  <c r="AY188"/>
  <c r="DE188" s="1"/>
  <c r="AP188"/>
  <c r="AN188"/>
  <c r="CT188"/>
  <c r="AE188"/>
  <c r="AC188"/>
  <c r="CI188"/>
  <c r="T188"/>
  <c r="R188"/>
  <c r="BX188" s="1"/>
  <c r="O188"/>
  <c r="N188"/>
  <c r="M188"/>
  <c r="L188"/>
  <c r="K188"/>
  <c r="J188"/>
  <c r="H188"/>
  <c r="F188"/>
  <c r="E188"/>
  <c r="DC187"/>
  <c r="CR187"/>
  <c r="CG187"/>
  <c r="BV187"/>
  <c r="BI187"/>
  <c r="BA187"/>
  <c r="AY187"/>
  <c r="DE187"/>
  <c r="AP187"/>
  <c r="AN187"/>
  <c r="CT187" s="1"/>
  <c r="AE187"/>
  <c r="AC187"/>
  <c r="CI187" s="1"/>
  <c r="T187"/>
  <c r="R187"/>
  <c r="BX187" s="1"/>
  <c r="O187"/>
  <c r="N187"/>
  <c r="I187"/>
  <c r="M187"/>
  <c r="L187"/>
  <c r="K187"/>
  <c r="J187"/>
  <c r="G187" s="1"/>
  <c r="BM187" s="1"/>
  <c r="H187"/>
  <c r="F187"/>
  <c r="BK187"/>
  <c r="E187"/>
  <c r="DC186"/>
  <c r="CR186"/>
  <c r="CG186"/>
  <c r="BV186"/>
  <c r="BI186"/>
  <c r="BA186"/>
  <c r="AY186"/>
  <c r="DE186" s="1"/>
  <c r="AP186"/>
  <c r="AN186"/>
  <c r="CT186" s="1"/>
  <c r="AE186"/>
  <c r="AC186"/>
  <c r="CI186"/>
  <c r="T186"/>
  <c r="R186"/>
  <c r="BX186" s="1"/>
  <c r="O186"/>
  <c r="N186"/>
  <c r="M186"/>
  <c r="L186"/>
  <c r="K186"/>
  <c r="J186"/>
  <c r="H186"/>
  <c r="F186"/>
  <c r="E186"/>
  <c r="DC185"/>
  <c r="CR185"/>
  <c r="CG185"/>
  <c r="BV185"/>
  <c r="BI185"/>
  <c r="BA185"/>
  <c r="AY185"/>
  <c r="DE185"/>
  <c r="AP185"/>
  <c r="AN185"/>
  <c r="CT185" s="1"/>
  <c r="AE185"/>
  <c r="AC185"/>
  <c r="CI185" s="1"/>
  <c r="T185"/>
  <c r="R185"/>
  <c r="BX185" s="1"/>
  <c r="O185"/>
  <c r="N185"/>
  <c r="M185"/>
  <c r="L185"/>
  <c r="K185"/>
  <c r="J185"/>
  <c r="H185"/>
  <c r="F185"/>
  <c r="BK185" s="1"/>
  <c r="E185"/>
  <c r="DC184"/>
  <c r="CR184"/>
  <c r="CG184"/>
  <c r="BV184"/>
  <c r="BI184"/>
  <c r="BA184"/>
  <c r="AY184"/>
  <c r="DE184" s="1"/>
  <c r="AP184"/>
  <c r="AN184"/>
  <c r="CT184" s="1"/>
  <c r="AE184"/>
  <c r="AC184"/>
  <c r="CI184"/>
  <c r="T184"/>
  <c r="R184"/>
  <c r="O184"/>
  <c r="N184"/>
  <c r="M184"/>
  <c r="L184"/>
  <c r="K184"/>
  <c r="J184"/>
  <c r="H184"/>
  <c r="H182" s="1"/>
  <c r="F184"/>
  <c r="E184"/>
  <c r="DC183"/>
  <c r="CR183"/>
  <c r="CG183"/>
  <c r="BV183"/>
  <c r="BI183"/>
  <c r="BA183"/>
  <c r="BA182" s="1"/>
  <c r="AY183"/>
  <c r="AP183"/>
  <c r="AN183"/>
  <c r="CT183"/>
  <c r="AE183"/>
  <c r="AE182" s="1"/>
  <c r="AC183"/>
  <c r="CI183"/>
  <c r="T183"/>
  <c r="T182" s="1"/>
  <c r="R183"/>
  <c r="BX183" s="1"/>
  <c r="O183"/>
  <c r="O182" s="1"/>
  <c r="N183"/>
  <c r="M183"/>
  <c r="I183" s="1"/>
  <c r="L183"/>
  <c r="K183"/>
  <c r="J183"/>
  <c r="H183"/>
  <c r="F183"/>
  <c r="E183"/>
  <c r="DL182"/>
  <c r="DK182"/>
  <c r="DJ182"/>
  <c r="DI182"/>
  <c r="DH182"/>
  <c r="DG182"/>
  <c r="DE182"/>
  <c r="DC182"/>
  <c r="DB182"/>
  <c r="DA182"/>
  <c r="CZ182"/>
  <c r="CY182"/>
  <c r="CX182"/>
  <c r="CW182"/>
  <c r="CV182"/>
  <c r="CT182"/>
  <c r="CR182"/>
  <c r="CQ182"/>
  <c r="CP182"/>
  <c r="CO182"/>
  <c r="CN182"/>
  <c r="CM182"/>
  <c r="CL182"/>
  <c r="CK182"/>
  <c r="CI182"/>
  <c r="CG182"/>
  <c r="CF182"/>
  <c r="CE182"/>
  <c r="CD182"/>
  <c r="CC182"/>
  <c r="CB182"/>
  <c r="CA182"/>
  <c r="BZ182"/>
  <c r="BX182"/>
  <c r="BV182"/>
  <c r="BU182"/>
  <c r="BI182"/>
  <c r="BG182"/>
  <c r="BF182"/>
  <c r="BE182"/>
  <c r="BD182"/>
  <c r="BC182"/>
  <c r="BB182"/>
  <c r="AZ182"/>
  <c r="AX182"/>
  <c r="AW182"/>
  <c r="AV182"/>
  <c r="AU182"/>
  <c r="AT182"/>
  <c r="AS182"/>
  <c r="AR182"/>
  <c r="AQ182"/>
  <c r="AO182"/>
  <c r="AM182"/>
  <c r="AL182"/>
  <c r="AK182"/>
  <c r="AJ182"/>
  <c r="AI182"/>
  <c r="AH182"/>
  <c r="AG182"/>
  <c r="AF182"/>
  <c r="AD182"/>
  <c r="AB182"/>
  <c r="AA182"/>
  <c r="Z182"/>
  <c r="Y182"/>
  <c r="X182"/>
  <c r="W182"/>
  <c r="V182"/>
  <c r="U182"/>
  <c r="S182"/>
  <c r="Q182"/>
  <c r="P182"/>
  <c r="DL181"/>
  <c r="DK181"/>
  <c r="DJ181"/>
  <c r="DI181"/>
  <c r="DH181"/>
  <c r="DG181"/>
  <c r="DE181"/>
  <c r="DC181"/>
  <c r="DB181"/>
  <c r="DA181"/>
  <c r="CZ181"/>
  <c r="CY181"/>
  <c r="CX181"/>
  <c r="CW181"/>
  <c r="CV181"/>
  <c r="CT181"/>
  <c r="CR181"/>
  <c r="CQ181"/>
  <c r="CP181"/>
  <c r="CO181"/>
  <c r="CN181"/>
  <c r="CM181"/>
  <c r="CL181"/>
  <c r="CK181"/>
  <c r="CI181"/>
  <c r="CG181"/>
  <c r="CF181"/>
  <c r="CE181"/>
  <c r="CD181"/>
  <c r="CC181"/>
  <c r="CB181"/>
  <c r="CA181"/>
  <c r="BZ181"/>
  <c r="BX181"/>
  <c r="BV181"/>
  <c r="BU181"/>
  <c r="BI181"/>
  <c r="AW181"/>
  <c r="AL181"/>
  <c r="AA181"/>
  <c r="P181"/>
  <c r="A18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DC180"/>
  <c r="CR180"/>
  <c r="CG180"/>
  <c r="BV180"/>
  <c r="BI180"/>
  <c r="BA180"/>
  <c r="AY180"/>
  <c r="DE180" s="1"/>
  <c r="AP180"/>
  <c r="AN180"/>
  <c r="CT180"/>
  <c r="AE180"/>
  <c r="AC180"/>
  <c r="CI180" s="1"/>
  <c r="T180"/>
  <c r="R180"/>
  <c r="BX180" s="1"/>
  <c r="O180"/>
  <c r="N180"/>
  <c r="M180"/>
  <c r="L180"/>
  <c r="K180"/>
  <c r="J180"/>
  <c r="H180"/>
  <c r="F180"/>
  <c r="E180"/>
  <c r="DC179"/>
  <c r="CR179"/>
  <c r="CG179"/>
  <c r="BV179"/>
  <c r="BI179"/>
  <c r="BA179"/>
  <c r="AY179"/>
  <c r="DE179"/>
  <c r="AP179"/>
  <c r="AN179"/>
  <c r="CT179"/>
  <c r="AE179"/>
  <c r="AC179"/>
  <c r="CI179" s="1"/>
  <c r="T179"/>
  <c r="R179"/>
  <c r="BX179"/>
  <c r="O179"/>
  <c r="N179"/>
  <c r="M179"/>
  <c r="L179"/>
  <c r="K179"/>
  <c r="J179"/>
  <c r="H179"/>
  <c r="F179"/>
  <c r="E179"/>
  <c r="DC178"/>
  <c r="CR178"/>
  <c r="CG178"/>
  <c r="BV178"/>
  <c r="BI178"/>
  <c r="BA178"/>
  <c r="AY178"/>
  <c r="DE178" s="1"/>
  <c r="AP178"/>
  <c r="AN178"/>
  <c r="CT178"/>
  <c r="AE178"/>
  <c r="AC178"/>
  <c r="CI178" s="1"/>
  <c r="T178"/>
  <c r="R178"/>
  <c r="BX178"/>
  <c r="O178"/>
  <c r="N178"/>
  <c r="M178"/>
  <c r="L178"/>
  <c r="K178"/>
  <c r="J178"/>
  <c r="H178"/>
  <c r="F178"/>
  <c r="E178"/>
  <c r="DC177"/>
  <c r="CR177"/>
  <c r="CG177"/>
  <c r="BV177"/>
  <c r="BI177"/>
  <c r="BA177"/>
  <c r="AY177"/>
  <c r="DE177" s="1"/>
  <c r="AP177"/>
  <c r="AN177"/>
  <c r="CT177"/>
  <c r="AE177"/>
  <c r="AC177"/>
  <c r="CI177" s="1"/>
  <c r="T177"/>
  <c r="R177"/>
  <c r="BX177"/>
  <c r="O177"/>
  <c r="N177"/>
  <c r="I177" s="1"/>
  <c r="M177"/>
  <c r="L177"/>
  <c r="K177"/>
  <c r="J177"/>
  <c r="H177"/>
  <c r="F177"/>
  <c r="E177"/>
  <c r="DC176"/>
  <c r="CR176"/>
  <c r="CG176"/>
  <c r="BV176"/>
  <c r="BI176"/>
  <c r="BA176"/>
  <c r="AY176"/>
  <c r="DE176" s="1"/>
  <c r="AP176"/>
  <c r="AN176"/>
  <c r="CT176"/>
  <c r="AE176"/>
  <c r="AC176"/>
  <c r="CI176" s="1"/>
  <c r="T176"/>
  <c r="R176"/>
  <c r="BX176"/>
  <c r="O176"/>
  <c r="N176"/>
  <c r="M176"/>
  <c r="L176"/>
  <c r="K176"/>
  <c r="J176"/>
  <c r="H176"/>
  <c r="F176"/>
  <c r="BK176" s="1"/>
  <c r="E176"/>
  <c r="DC175"/>
  <c r="CR175"/>
  <c r="CG175"/>
  <c r="BV175"/>
  <c r="BI175"/>
  <c r="BA175"/>
  <c r="AY175"/>
  <c r="DE175"/>
  <c r="AP175"/>
  <c r="AN175"/>
  <c r="CT175" s="1"/>
  <c r="AE175"/>
  <c r="AC175"/>
  <c r="CI175"/>
  <c r="T175"/>
  <c r="R175"/>
  <c r="BX175" s="1"/>
  <c r="O175"/>
  <c r="N175"/>
  <c r="M175"/>
  <c r="L175"/>
  <c r="K175"/>
  <c r="J175"/>
  <c r="G175" s="1"/>
  <c r="BM175" s="1"/>
  <c r="H175"/>
  <c r="F175"/>
  <c r="E175"/>
  <c r="BK175" s="1"/>
  <c r="DC174"/>
  <c r="CR174"/>
  <c r="CG174"/>
  <c r="BV174"/>
  <c r="BI174"/>
  <c r="BA174"/>
  <c r="AY174"/>
  <c r="DE174" s="1"/>
  <c r="AP174"/>
  <c r="AN174"/>
  <c r="CT174"/>
  <c r="AE174"/>
  <c r="AC174"/>
  <c r="CI174" s="1"/>
  <c r="T174"/>
  <c r="R174"/>
  <c r="BX174"/>
  <c r="O174"/>
  <c r="N174"/>
  <c r="M174"/>
  <c r="L174"/>
  <c r="K174"/>
  <c r="J174"/>
  <c r="G174" s="1"/>
  <c r="BM174" s="1"/>
  <c r="H174"/>
  <c r="F174"/>
  <c r="E174"/>
  <c r="BK174"/>
  <c r="DC173"/>
  <c r="CR173"/>
  <c r="CG173"/>
  <c r="BV173"/>
  <c r="BI173"/>
  <c r="BA173"/>
  <c r="AY173"/>
  <c r="DE173"/>
  <c r="AP173"/>
  <c r="AN173"/>
  <c r="CT173" s="1"/>
  <c r="AE173"/>
  <c r="AC173"/>
  <c r="CI173"/>
  <c r="T173"/>
  <c r="R173"/>
  <c r="BX173" s="1"/>
  <c r="O173"/>
  <c r="N173"/>
  <c r="M173"/>
  <c r="L173"/>
  <c r="K173"/>
  <c r="J173"/>
  <c r="H173"/>
  <c r="BM173" s="1"/>
  <c r="F173"/>
  <c r="E173"/>
  <c r="DC172"/>
  <c r="CR172"/>
  <c r="CG172"/>
  <c r="BV172"/>
  <c r="BI172"/>
  <c r="BA172"/>
  <c r="AY172"/>
  <c r="DE172"/>
  <c r="AP172"/>
  <c r="AN172"/>
  <c r="CT172" s="1"/>
  <c r="AE172"/>
  <c r="AC172"/>
  <c r="CI172"/>
  <c r="T172"/>
  <c r="R172"/>
  <c r="BX172" s="1"/>
  <c r="O172"/>
  <c r="N172"/>
  <c r="M172"/>
  <c r="L172"/>
  <c r="K172"/>
  <c r="J172"/>
  <c r="G172" s="1"/>
  <c r="BM172" s="1"/>
  <c r="H172"/>
  <c r="F172"/>
  <c r="E172"/>
  <c r="BK172" s="1"/>
  <c r="DC171"/>
  <c r="CR171"/>
  <c r="CG171"/>
  <c r="BV171"/>
  <c r="BI171"/>
  <c r="BA171"/>
  <c r="AY171"/>
  <c r="DE171" s="1"/>
  <c r="AP171"/>
  <c r="AN171"/>
  <c r="CT171"/>
  <c r="AE171"/>
  <c r="AC171"/>
  <c r="CI171" s="1"/>
  <c r="T171"/>
  <c r="R171"/>
  <c r="BX171"/>
  <c r="O171"/>
  <c r="N171"/>
  <c r="M171"/>
  <c r="L171"/>
  <c r="G171" s="1"/>
  <c r="K171"/>
  <c r="J171"/>
  <c r="H171"/>
  <c r="F171"/>
  <c r="E171"/>
  <c r="BK171" s="1"/>
  <c r="DC170"/>
  <c r="CR170"/>
  <c r="CG170"/>
  <c r="BV170"/>
  <c r="BI170"/>
  <c r="BA170"/>
  <c r="AY170"/>
  <c r="DE170" s="1"/>
  <c r="AP170"/>
  <c r="AN170"/>
  <c r="CT170"/>
  <c r="AE170"/>
  <c r="AC170"/>
  <c r="CI170" s="1"/>
  <c r="T170"/>
  <c r="R170"/>
  <c r="BX170"/>
  <c r="O170"/>
  <c r="N170"/>
  <c r="M170"/>
  <c r="I170"/>
  <c r="L170"/>
  <c r="K170"/>
  <c r="J170"/>
  <c r="G170" s="1"/>
  <c r="H170"/>
  <c r="F170"/>
  <c r="E170"/>
  <c r="BK170"/>
  <c r="DC169"/>
  <c r="CR169"/>
  <c r="CG169"/>
  <c r="BV169"/>
  <c r="BI169"/>
  <c r="BA169"/>
  <c r="AY169"/>
  <c r="DE169"/>
  <c r="AP169"/>
  <c r="AN169"/>
  <c r="CT169" s="1"/>
  <c r="AE169"/>
  <c r="AC169"/>
  <c r="CI169"/>
  <c r="T169"/>
  <c r="R169"/>
  <c r="BX169" s="1"/>
  <c r="O169"/>
  <c r="N169"/>
  <c r="M169"/>
  <c r="L169"/>
  <c r="K169"/>
  <c r="J169"/>
  <c r="H169"/>
  <c r="F169"/>
  <c r="E169"/>
  <c r="DC168"/>
  <c r="CR168"/>
  <c r="CG168"/>
  <c r="BV168"/>
  <c r="BI168"/>
  <c r="BA168"/>
  <c r="AY168"/>
  <c r="DE168"/>
  <c r="AP168"/>
  <c r="AN168"/>
  <c r="CT168" s="1"/>
  <c r="AE168"/>
  <c r="AC168"/>
  <c r="CI168"/>
  <c r="T168"/>
  <c r="R168"/>
  <c r="BX168" s="1"/>
  <c r="O168"/>
  <c r="N168"/>
  <c r="M168"/>
  <c r="L168"/>
  <c r="K168"/>
  <c r="J168"/>
  <c r="G168" s="1"/>
  <c r="BM168" s="1"/>
  <c r="H168"/>
  <c r="F168"/>
  <c r="E168"/>
  <c r="DC167"/>
  <c r="CR167"/>
  <c r="CG167"/>
  <c r="BV167"/>
  <c r="BI167"/>
  <c r="BA167"/>
  <c r="AY167"/>
  <c r="DE167" s="1"/>
  <c r="AP167"/>
  <c r="AN167"/>
  <c r="CT167"/>
  <c r="AE167"/>
  <c r="AC167"/>
  <c r="CI167" s="1"/>
  <c r="T167"/>
  <c r="R167"/>
  <c r="BX167"/>
  <c r="O167"/>
  <c r="N167"/>
  <c r="M167"/>
  <c r="I167" s="1"/>
  <c r="L167"/>
  <c r="K167"/>
  <c r="J167"/>
  <c r="G167"/>
  <c r="H167"/>
  <c r="F167"/>
  <c r="E167"/>
  <c r="DC166"/>
  <c r="CR166"/>
  <c r="CG166"/>
  <c r="BV166"/>
  <c r="BI166"/>
  <c r="BA166"/>
  <c r="AY166"/>
  <c r="DE166" s="1"/>
  <c r="AP166"/>
  <c r="AN166"/>
  <c r="CT166"/>
  <c r="AE166"/>
  <c r="CJ153"/>
  <c r="AC166"/>
  <c r="CI166"/>
  <c r="T166"/>
  <c r="R166"/>
  <c r="BX166" s="1"/>
  <c r="O166"/>
  <c r="BT153" s="1"/>
  <c r="N166"/>
  <c r="M166"/>
  <c r="L166"/>
  <c r="K166"/>
  <c r="J166"/>
  <c r="H166"/>
  <c r="BM166" s="1"/>
  <c r="F166"/>
  <c r="E166"/>
  <c r="DC165"/>
  <c r="CR165"/>
  <c r="CG165"/>
  <c r="BV165"/>
  <c r="BI165"/>
  <c r="BA165"/>
  <c r="AY165"/>
  <c r="DE165"/>
  <c r="AP165"/>
  <c r="AN165"/>
  <c r="CT165" s="1"/>
  <c r="AE165"/>
  <c r="AC165"/>
  <c r="CI165" s="1"/>
  <c r="T165"/>
  <c r="R165"/>
  <c r="BX165"/>
  <c r="O165"/>
  <c r="N165"/>
  <c r="M165"/>
  <c r="I165" s="1"/>
  <c r="L165"/>
  <c r="K165"/>
  <c r="J165"/>
  <c r="BO152"/>
  <c r="H165"/>
  <c r="F165"/>
  <c r="E165"/>
  <c r="BK165" s="1"/>
  <c r="DC164"/>
  <c r="CR164"/>
  <c r="CG164"/>
  <c r="BV164"/>
  <c r="BI164"/>
  <c r="BA164"/>
  <c r="AY164"/>
  <c r="DE164"/>
  <c r="AP164"/>
  <c r="AN164"/>
  <c r="CT164" s="1"/>
  <c r="AE164"/>
  <c r="AC164"/>
  <c r="CI164"/>
  <c r="T164"/>
  <c r="R164"/>
  <c r="BX164" s="1"/>
  <c r="O164"/>
  <c r="N164"/>
  <c r="M164"/>
  <c r="BR152" s="1"/>
  <c r="L164"/>
  <c r="K164"/>
  <c r="J164"/>
  <c r="H164"/>
  <c r="BM164" s="1"/>
  <c r="F164"/>
  <c r="E164"/>
  <c r="DC163"/>
  <c r="CR163"/>
  <c r="CG163"/>
  <c r="BV163"/>
  <c r="BI163"/>
  <c r="BA163"/>
  <c r="DF152" s="1"/>
  <c r="AY163"/>
  <c r="AP163"/>
  <c r="AN163"/>
  <c r="AE163"/>
  <c r="CJ152" s="1"/>
  <c r="AC163"/>
  <c r="CI163"/>
  <c r="T163"/>
  <c r="R163"/>
  <c r="BX163" s="1"/>
  <c r="O163"/>
  <c r="BT152" s="1"/>
  <c r="N163"/>
  <c r="M163"/>
  <c r="L163"/>
  <c r="K163"/>
  <c r="G163" s="1"/>
  <c r="J163"/>
  <c r="H163"/>
  <c r="BM152"/>
  <c r="F163"/>
  <c r="E163"/>
  <c r="DC162"/>
  <c r="CR162"/>
  <c r="CG162"/>
  <c r="BV162"/>
  <c r="BI162"/>
  <c r="BA162"/>
  <c r="AY162"/>
  <c r="DE162"/>
  <c r="AP162"/>
  <c r="AN162"/>
  <c r="CT162" s="1"/>
  <c r="AE162"/>
  <c r="AC162"/>
  <c r="CI162"/>
  <c r="T162"/>
  <c r="R162"/>
  <c r="BX162" s="1"/>
  <c r="O162"/>
  <c r="N162"/>
  <c r="M162"/>
  <c r="L162"/>
  <c r="K162"/>
  <c r="J162"/>
  <c r="G162" s="1"/>
  <c r="BM162" s="1"/>
  <c r="H162"/>
  <c r="F162"/>
  <c r="E162"/>
  <c r="DC161"/>
  <c r="CR161"/>
  <c r="CG161"/>
  <c r="BV161"/>
  <c r="BI161"/>
  <c r="BA161"/>
  <c r="AY161"/>
  <c r="DE161"/>
  <c r="AP161"/>
  <c r="AN161"/>
  <c r="CT161" s="1"/>
  <c r="AE161"/>
  <c r="AC161"/>
  <c r="CI161"/>
  <c r="T161"/>
  <c r="R161"/>
  <c r="BX161" s="1"/>
  <c r="O161"/>
  <c r="N161"/>
  <c r="M161"/>
  <c r="L161"/>
  <c r="K161"/>
  <c r="J161"/>
  <c r="G161" s="1"/>
  <c r="BM161" s="1"/>
  <c r="H161"/>
  <c r="F161"/>
  <c r="E161"/>
  <c r="BK161" s="1"/>
  <c r="DC160"/>
  <c r="CR160"/>
  <c r="CG160"/>
  <c r="BV160"/>
  <c r="BI160"/>
  <c r="BA160"/>
  <c r="AY160"/>
  <c r="DE160" s="1"/>
  <c r="AP160"/>
  <c r="AN160"/>
  <c r="CT160"/>
  <c r="AE160"/>
  <c r="AC160"/>
  <c r="CI160" s="1"/>
  <c r="T160"/>
  <c r="R160"/>
  <c r="BX160"/>
  <c r="O160"/>
  <c r="N160"/>
  <c r="M160"/>
  <c r="L160"/>
  <c r="G160" s="1"/>
  <c r="K160"/>
  <c r="J160"/>
  <c r="H160"/>
  <c r="F160"/>
  <c r="E160"/>
  <c r="DC159"/>
  <c r="CR159"/>
  <c r="CG159"/>
  <c r="BV159"/>
  <c r="BI159"/>
  <c r="BA159"/>
  <c r="AY159"/>
  <c r="DE159"/>
  <c r="AP159"/>
  <c r="AN159"/>
  <c r="CT159" s="1"/>
  <c r="AE159"/>
  <c r="AC159"/>
  <c r="CI159"/>
  <c r="T159"/>
  <c r="R159"/>
  <c r="BX159"/>
  <c r="O159"/>
  <c r="N159"/>
  <c r="M159"/>
  <c r="L159"/>
  <c r="K159"/>
  <c r="G159" s="1"/>
  <c r="J159"/>
  <c r="H159"/>
  <c r="F159"/>
  <c r="BK159" s="1"/>
  <c r="E159"/>
  <c r="DC158"/>
  <c r="CR158"/>
  <c r="CG158"/>
  <c r="BV158"/>
  <c r="BI158"/>
  <c r="BA158"/>
  <c r="AY158"/>
  <c r="DE158"/>
  <c r="AP158"/>
  <c r="AN158"/>
  <c r="CT158" s="1"/>
  <c r="AE158"/>
  <c r="AC158"/>
  <c r="CI158"/>
  <c r="T158"/>
  <c r="R158"/>
  <c r="BX158"/>
  <c r="O158"/>
  <c r="N158"/>
  <c r="M158"/>
  <c r="L158"/>
  <c r="K158"/>
  <c r="J158"/>
  <c r="H158"/>
  <c r="F158"/>
  <c r="E158"/>
  <c r="BK158" s="1"/>
  <c r="DC157"/>
  <c r="CR157"/>
  <c r="CG157"/>
  <c r="BV157"/>
  <c r="BI157"/>
  <c r="BA157"/>
  <c r="AY157"/>
  <c r="DE157" s="1"/>
  <c r="AP157"/>
  <c r="AN157"/>
  <c r="CT157"/>
  <c r="AE157"/>
  <c r="AC157"/>
  <c r="CI157"/>
  <c r="T157"/>
  <c r="T153" s="1"/>
  <c r="R157"/>
  <c r="BX157"/>
  <c r="O157"/>
  <c r="I157"/>
  <c r="N157"/>
  <c r="M157"/>
  <c r="L157"/>
  <c r="K157"/>
  <c r="J157"/>
  <c r="G157" s="1"/>
  <c r="BM157" s="1"/>
  <c r="H157"/>
  <c r="H153" s="1"/>
  <c r="F157"/>
  <c r="E157"/>
  <c r="BK157"/>
  <c r="DC156"/>
  <c r="CR156"/>
  <c r="CG156"/>
  <c r="BV156"/>
  <c r="BI156"/>
  <c r="BA156"/>
  <c r="AY156"/>
  <c r="DE156"/>
  <c r="AP156"/>
  <c r="AN156"/>
  <c r="CT156"/>
  <c r="AE156"/>
  <c r="AC156"/>
  <c r="CI156" s="1"/>
  <c r="T156"/>
  <c r="R156"/>
  <c r="BX156"/>
  <c r="O156"/>
  <c r="N156"/>
  <c r="M156"/>
  <c r="I156"/>
  <c r="L156"/>
  <c r="K156"/>
  <c r="J156"/>
  <c r="G156" s="1"/>
  <c r="H156"/>
  <c r="F156"/>
  <c r="E156"/>
  <c r="DC155"/>
  <c r="CR155"/>
  <c r="CG155"/>
  <c r="BV155"/>
  <c r="BI155"/>
  <c r="BA155"/>
  <c r="AY155"/>
  <c r="DE155"/>
  <c r="AP155"/>
  <c r="AN155"/>
  <c r="CT155"/>
  <c r="AE155"/>
  <c r="AC155"/>
  <c r="CI155" s="1"/>
  <c r="T155"/>
  <c r="R155"/>
  <c r="BX155" s="1"/>
  <c r="O155"/>
  <c r="N155"/>
  <c r="M155"/>
  <c r="L155"/>
  <c r="K155"/>
  <c r="J155"/>
  <c r="G155" s="1"/>
  <c r="H155"/>
  <c r="F155"/>
  <c r="E155"/>
  <c r="DC154"/>
  <c r="CR154"/>
  <c r="CG154"/>
  <c r="BV154"/>
  <c r="BI154"/>
  <c r="BA154"/>
  <c r="AY154"/>
  <c r="DE154"/>
  <c r="AP154"/>
  <c r="AP153" s="1"/>
  <c r="AN154"/>
  <c r="CT154"/>
  <c r="AE154"/>
  <c r="AC154"/>
  <c r="CI154" s="1"/>
  <c r="T154"/>
  <c r="R154"/>
  <c r="O154"/>
  <c r="I154" s="1"/>
  <c r="N154"/>
  <c r="M154"/>
  <c r="L154"/>
  <c r="K154"/>
  <c r="G154" s="1"/>
  <c r="BM154" s="1"/>
  <c r="J154"/>
  <c r="H154"/>
  <c r="F154"/>
  <c r="F153" s="1"/>
  <c r="E154"/>
  <c r="DL153"/>
  <c r="DK153"/>
  <c r="DJ153"/>
  <c r="DI153"/>
  <c r="DH153"/>
  <c r="DG153"/>
  <c r="DE153"/>
  <c r="DC153"/>
  <c r="DB153"/>
  <c r="DA153"/>
  <c r="CZ153"/>
  <c r="CY153"/>
  <c r="CX153"/>
  <c r="CW153"/>
  <c r="CV153"/>
  <c r="CT153"/>
  <c r="CR153"/>
  <c r="CQ153"/>
  <c r="CP153"/>
  <c r="CO153"/>
  <c r="CN153"/>
  <c r="CM153"/>
  <c r="CL153"/>
  <c r="CK153"/>
  <c r="CI153"/>
  <c r="CG153"/>
  <c r="CF153"/>
  <c r="CE153"/>
  <c r="CD153"/>
  <c r="CC153"/>
  <c r="CB153"/>
  <c r="CA153"/>
  <c r="BZ153"/>
  <c r="BX153"/>
  <c r="BV153"/>
  <c r="BU153"/>
  <c r="BI153"/>
  <c r="BG153"/>
  <c r="BF153"/>
  <c r="BE153"/>
  <c r="BD153"/>
  <c r="BC153"/>
  <c r="BB153"/>
  <c r="AZ153"/>
  <c r="AX153"/>
  <c r="AW153"/>
  <c r="AV153"/>
  <c r="AU153"/>
  <c r="AT153"/>
  <c r="AS153"/>
  <c r="AR153"/>
  <c r="AQ153"/>
  <c r="AO153"/>
  <c r="AM153"/>
  <c r="AL153"/>
  <c r="AK153"/>
  <c r="AJ153"/>
  <c r="AI153"/>
  <c r="AH153"/>
  <c r="AG153"/>
  <c r="AF153"/>
  <c r="AD153"/>
  <c r="AB153"/>
  <c r="AA153"/>
  <c r="Z153"/>
  <c r="Y153"/>
  <c r="X153"/>
  <c r="W153"/>
  <c r="V153"/>
  <c r="U153"/>
  <c r="S153"/>
  <c r="Q153"/>
  <c r="P153"/>
  <c r="DL152"/>
  <c r="DK152"/>
  <c r="DJ152"/>
  <c r="DI152"/>
  <c r="DH152"/>
  <c r="DG152"/>
  <c r="DE152"/>
  <c r="DC152"/>
  <c r="DB152"/>
  <c r="DA152"/>
  <c r="CZ152"/>
  <c r="CY152"/>
  <c r="CX152"/>
  <c r="CW152"/>
  <c r="CV152"/>
  <c r="CT152"/>
  <c r="CR152"/>
  <c r="CQ152"/>
  <c r="CP152"/>
  <c r="CO152"/>
  <c r="CN152"/>
  <c r="CM152"/>
  <c r="CL152"/>
  <c r="CK152"/>
  <c r="CI152"/>
  <c r="CG152"/>
  <c r="CF152"/>
  <c r="CE152"/>
  <c r="CD152"/>
  <c r="CC152"/>
  <c r="CB152"/>
  <c r="CA152"/>
  <c r="BZ152"/>
  <c r="BX152"/>
  <c r="BV152"/>
  <c r="BU152"/>
  <c r="BI152"/>
  <c r="AW152"/>
  <c r="AL152"/>
  <c r="AA152"/>
  <c r="P152"/>
  <c r="A152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DC151"/>
  <c r="CR151"/>
  <c r="CG151"/>
  <c r="BV151"/>
  <c r="BI151"/>
  <c r="BA151"/>
  <c r="AY151"/>
  <c r="DE151"/>
  <c r="AP151"/>
  <c r="AN151"/>
  <c r="CT151"/>
  <c r="AE151"/>
  <c r="AC151"/>
  <c r="CI151"/>
  <c r="T151"/>
  <c r="R151"/>
  <c r="BX151" s="1"/>
  <c r="O151"/>
  <c r="N151"/>
  <c r="I151"/>
  <c r="M151"/>
  <c r="L151"/>
  <c r="K151"/>
  <c r="J151"/>
  <c r="G151" s="1"/>
  <c r="BM151" s="1"/>
  <c r="H151"/>
  <c r="F151"/>
  <c r="BK151" s="1"/>
  <c r="E151"/>
  <c r="DC150"/>
  <c r="CR150"/>
  <c r="CG150"/>
  <c r="BV150"/>
  <c r="BI150"/>
  <c r="BA150"/>
  <c r="AY150"/>
  <c r="DE150"/>
  <c r="AP150"/>
  <c r="AN150"/>
  <c r="CT150"/>
  <c r="AE150"/>
  <c r="AC150"/>
  <c r="CI150" s="1"/>
  <c r="T150"/>
  <c r="R150"/>
  <c r="BX150"/>
  <c r="O150"/>
  <c r="N150"/>
  <c r="M150"/>
  <c r="L150"/>
  <c r="K150"/>
  <c r="J150"/>
  <c r="H150"/>
  <c r="F150"/>
  <c r="E150"/>
  <c r="DC149"/>
  <c r="CR149"/>
  <c r="CG149"/>
  <c r="BV149"/>
  <c r="BI149"/>
  <c r="BA149"/>
  <c r="AY149"/>
  <c r="DE149" s="1"/>
  <c r="AP149"/>
  <c r="AN149"/>
  <c r="CT149"/>
  <c r="AE149"/>
  <c r="AC149"/>
  <c r="CI149"/>
  <c r="T149"/>
  <c r="R149"/>
  <c r="BX149"/>
  <c r="O149"/>
  <c r="N149"/>
  <c r="M149"/>
  <c r="I149" s="1"/>
  <c r="L149"/>
  <c r="K149"/>
  <c r="J149"/>
  <c r="H149"/>
  <c r="F149"/>
  <c r="BK149"/>
  <c r="E149"/>
  <c r="DC148"/>
  <c r="CR148"/>
  <c r="CG148"/>
  <c r="BV148"/>
  <c r="BI148"/>
  <c r="BA148"/>
  <c r="AY148"/>
  <c r="DE148" s="1"/>
  <c r="AP148"/>
  <c r="AN148"/>
  <c r="CT148"/>
  <c r="AE148"/>
  <c r="AC148"/>
  <c r="CI148"/>
  <c r="T148"/>
  <c r="R148"/>
  <c r="BX148"/>
  <c r="O148"/>
  <c r="N148"/>
  <c r="I148" s="1"/>
  <c r="M148"/>
  <c r="L148"/>
  <c r="K148"/>
  <c r="J148"/>
  <c r="H148"/>
  <c r="F148"/>
  <c r="E148"/>
  <c r="DC147"/>
  <c r="CR147"/>
  <c r="CG147"/>
  <c r="BV147"/>
  <c r="BI147"/>
  <c r="BA147"/>
  <c r="AY147"/>
  <c r="DE147"/>
  <c r="AP147"/>
  <c r="AN147"/>
  <c r="CT147"/>
  <c r="AE147"/>
  <c r="AC147"/>
  <c r="CI147" s="1"/>
  <c r="T147"/>
  <c r="R147"/>
  <c r="BX147"/>
  <c r="O147"/>
  <c r="N147"/>
  <c r="M147"/>
  <c r="I147" s="1"/>
  <c r="L147"/>
  <c r="K147"/>
  <c r="J147"/>
  <c r="G147"/>
  <c r="BM147" s="1"/>
  <c r="H147"/>
  <c r="F147"/>
  <c r="BK147"/>
  <c r="E147"/>
  <c r="DC146"/>
  <c r="CR146"/>
  <c r="CG146"/>
  <c r="BV146"/>
  <c r="BI146"/>
  <c r="BA146"/>
  <c r="AY146"/>
  <c r="DE146" s="1"/>
  <c r="AP146"/>
  <c r="AN146"/>
  <c r="CT146"/>
  <c r="AE146"/>
  <c r="AC146"/>
  <c r="CI146"/>
  <c r="T146"/>
  <c r="R146"/>
  <c r="BX146"/>
  <c r="O146"/>
  <c r="N146"/>
  <c r="M146"/>
  <c r="L146"/>
  <c r="K146"/>
  <c r="J146"/>
  <c r="H146"/>
  <c r="F146"/>
  <c r="E146"/>
  <c r="DC145"/>
  <c r="CR145"/>
  <c r="CG145"/>
  <c r="BV145"/>
  <c r="BI145"/>
  <c r="BA145"/>
  <c r="AY145"/>
  <c r="DE145"/>
  <c r="AP145"/>
  <c r="AN145"/>
  <c r="CT145"/>
  <c r="AE145"/>
  <c r="AC145"/>
  <c r="CI145" s="1"/>
  <c r="T145"/>
  <c r="R145"/>
  <c r="BX145"/>
  <c r="O145"/>
  <c r="N145"/>
  <c r="M145"/>
  <c r="L145"/>
  <c r="K145"/>
  <c r="J145"/>
  <c r="G145" s="1"/>
  <c r="BM145" s="1"/>
  <c r="H145"/>
  <c r="F145"/>
  <c r="E145"/>
  <c r="BK145" s="1"/>
  <c r="DC144"/>
  <c r="CR144"/>
  <c r="CG144"/>
  <c r="BV144"/>
  <c r="BI144"/>
  <c r="BA144"/>
  <c r="AY144"/>
  <c r="DE144"/>
  <c r="AP144"/>
  <c r="AN144"/>
  <c r="CT144"/>
  <c r="AE144"/>
  <c r="AC144"/>
  <c r="CI144"/>
  <c r="T144"/>
  <c r="R144"/>
  <c r="BX144" s="1"/>
  <c r="O144"/>
  <c r="N144"/>
  <c r="M144"/>
  <c r="L144"/>
  <c r="K144"/>
  <c r="J144"/>
  <c r="H144"/>
  <c r="F144"/>
  <c r="E144"/>
  <c r="DC143"/>
  <c r="CR143"/>
  <c r="CG143"/>
  <c r="BV143"/>
  <c r="BI143"/>
  <c r="BA143"/>
  <c r="AY143"/>
  <c r="DE143"/>
  <c r="AP143"/>
  <c r="AN143"/>
  <c r="CT143" s="1"/>
  <c r="AE143"/>
  <c r="AC143"/>
  <c r="CI143"/>
  <c r="T143"/>
  <c r="R143"/>
  <c r="BX143"/>
  <c r="O143"/>
  <c r="N143"/>
  <c r="M143"/>
  <c r="I143" s="1"/>
  <c r="L143"/>
  <c r="G143" s="1"/>
  <c r="BM143" s="1"/>
  <c r="K143"/>
  <c r="J143"/>
  <c r="H143"/>
  <c r="F143"/>
  <c r="E143"/>
  <c r="DC142"/>
  <c r="CR142"/>
  <c r="CG142"/>
  <c r="BV142"/>
  <c r="BI142"/>
  <c r="BA142"/>
  <c r="AY142"/>
  <c r="DE142"/>
  <c r="AP142"/>
  <c r="AN142"/>
  <c r="CT142"/>
  <c r="AE142"/>
  <c r="AC142"/>
  <c r="CI142" s="1"/>
  <c r="T142"/>
  <c r="R142"/>
  <c r="BX142"/>
  <c r="O142"/>
  <c r="N142"/>
  <c r="M142"/>
  <c r="I142" s="1"/>
  <c r="L142"/>
  <c r="K142"/>
  <c r="J142"/>
  <c r="H142"/>
  <c r="BM142" s="1"/>
  <c r="F142"/>
  <c r="E142"/>
  <c r="DC141"/>
  <c r="CR141"/>
  <c r="CG141"/>
  <c r="BV141"/>
  <c r="BI141"/>
  <c r="BA141"/>
  <c r="AY141"/>
  <c r="DE141"/>
  <c r="AP141"/>
  <c r="AN141"/>
  <c r="CT141" s="1"/>
  <c r="AE141"/>
  <c r="AC141"/>
  <c r="CI141"/>
  <c r="T141"/>
  <c r="R141"/>
  <c r="BX141"/>
  <c r="O141"/>
  <c r="I141" s="1"/>
  <c r="N141"/>
  <c r="M141"/>
  <c r="L141"/>
  <c r="K141"/>
  <c r="J141"/>
  <c r="H141"/>
  <c r="F141"/>
  <c r="BK141"/>
  <c r="E141"/>
  <c r="DC140"/>
  <c r="CR140"/>
  <c r="CG140"/>
  <c r="BV140"/>
  <c r="BI140"/>
  <c r="BA140"/>
  <c r="AY140"/>
  <c r="DE140" s="1"/>
  <c r="AP140"/>
  <c r="AN140"/>
  <c r="CT140"/>
  <c r="AE140"/>
  <c r="AC140"/>
  <c r="CI140"/>
  <c r="T140"/>
  <c r="R140"/>
  <c r="BX140"/>
  <c r="O140"/>
  <c r="N140"/>
  <c r="I140" s="1"/>
  <c r="M140"/>
  <c r="L140"/>
  <c r="K140"/>
  <c r="J140"/>
  <c r="G140" s="1"/>
  <c r="BM140" s="1"/>
  <c r="H140"/>
  <c r="F140"/>
  <c r="E140"/>
  <c r="BK140" s="1"/>
  <c r="DC139"/>
  <c r="CR139"/>
  <c r="CG139"/>
  <c r="BV139"/>
  <c r="BI139"/>
  <c r="BA139"/>
  <c r="AY139"/>
  <c r="DE139"/>
  <c r="AP139"/>
  <c r="AN139"/>
  <c r="AE139"/>
  <c r="AC139"/>
  <c r="CI139"/>
  <c r="T139"/>
  <c r="R139"/>
  <c r="BX139"/>
  <c r="O139"/>
  <c r="N139"/>
  <c r="I139" s="1"/>
  <c r="M139"/>
  <c r="L139"/>
  <c r="K139"/>
  <c r="J139"/>
  <c r="H139"/>
  <c r="F139"/>
  <c r="E139"/>
  <c r="DC138"/>
  <c r="CR138"/>
  <c r="CG138"/>
  <c r="BV138"/>
  <c r="BI138"/>
  <c r="BA138"/>
  <c r="DF124"/>
  <c r="AY138"/>
  <c r="DE138"/>
  <c r="AP138"/>
  <c r="AN138"/>
  <c r="CT138" s="1"/>
  <c r="AE138"/>
  <c r="AC138"/>
  <c r="CI138"/>
  <c r="T138"/>
  <c r="R138"/>
  <c r="O138"/>
  <c r="N138"/>
  <c r="M138"/>
  <c r="L138"/>
  <c r="K138"/>
  <c r="J138"/>
  <c r="BO124" s="1"/>
  <c r="H138"/>
  <c r="F138"/>
  <c r="E138"/>
  <c r="DC137"/>
  <c r="CR137"/>
  <c r="CG137"/>
  <c r="BV137"/>
  <c r="BI137"/>
  <c r="BA137"/>
  <c r="AY137"/>
  <c r="AP137"/>
  <c r="AN137"/>
  <c r="CT137" s="1"/>
  <c r="AE137"/>
  <c r="AC137"/>
  <c r="T137"/>
  <c r="R137"/>
  <c r="BX137"/>
  <c r="O137"/>
  <c r="N137"/>
  <c r="BS124" s="1"/>
  <c r="M137"/>
  <c r="L137"/>
  <c r="K137"/>
  <c r="BP124"/>
  <c r="J137"/>
  <c r="H137"/>
  <c r="BM124" s="1"/>
  <c r="F137"/>
  <c r="BK137" s="1"/>
  <c r="E137"/>
  <c r="DC136"/>
  <c r="CR136"/>
  <c r="CG136"/>
  <c r="BV136"/>
  <c r="BI136"/>
  <c r="BA136"/>
  <c r="DF123" s="1"/>
  <c r="AY136"/>
  <c r="DE136"/>
  <c r="AP136"/>
  <c r="AN136"/>
  <c r="CT136" s="1"/>
  <c r="AE136"/>
  <c r="AC136"/>
  <c r="T136"/>
  <c r="R136"/>
  <c r="BX136"/>
  <c r="O136"/>
  <c r="N136"/>
  <c r="I136" s="1"/>
  <c r="M136"/>
  <c r="L136"/>
  <c r="K136"/>
  <c r="J136"/>
  <c r="H136"/>
  <c r="F136"/>
  <c r="E136"/>
  <c r="DC135"/>
  <c r="CR135"/>
  <c r="CG135"/>
  <c r="BV135"/>
  <c r="BI135"/>
  <c r="BA135"/>
  <c r="AY135"/>
  <c r="AP135"/>
  <c r="AN135"/>
  <c r="AE135"/>
  <c r="AC135"/>
  <c r="CI135"/>
  <c r="T135"/>
  <c r="R135"/>
  <c r="BX135"/>
  <c r="O135"/>
  <c r="N135"/>
  <c r="M135"/>
  <c r="L135"/>
  <c r="K135"/>
  <c r="J135"/>
  <c r="H135"/>
  <c r="F135"/>
  <c r="E135"/>
  <c r="DC134"/>
  <c r="CR134"/>
  <c r="CG134"/>
  <c r="BV134"/>
  <c r="BI134"/>
  <c r="BA134"/>
  <c r="AY134"/>
  <c r="DE134"/>
  <c r="AP134"/>
  <c r="AN134"/>
  <c r="CT134"/>
  <c r="AE134"/>
  <c r="CJ123" s="1"/>
  <c r="AC134"/>
  <c r="T134"/>
  <c r="R134"/>
  <c r="R124" s="1"/>
  <c r="O134"/>
  <c r="N134"/>
  <c r="I134"/>
  <c r="M134"/>
  <c r="L134"/>
  <c r="G134"/>
  <c r="BM134"/>
  <c r="K134"/>
  <c r="J134"/>
  <c r="H134"/>
  <c r="F134"/>
  <c r="E134"/>
  <c r="DC133"/>
  <c r="CR133"/>
  <c r="CG133"/>
  <c r="BV133"/>
  <c r="BI133"/>
  <c r="BA133"/>
  <c r="AY133"/>
  <c r="DE133" s="1"/>
  <c r="AP133"/>
  <c r="AN133"/>
  <c r="CT133"/>
  <c r="AE133"/>
  <c r="AC133"/>
  <c r="CI133"/>
  <c r="T133"/>
  <c r="R133"/>
  <c r="BX133"/>
  <c r="O133"/>
  <c r="N133"/>
  <c r="M133"/>
  <c r="I133" s="1"/>
  <c r="L133"/>
  <c r="K133"/>
  <c r="J133"/>
  <c r="H133"/>
  <c r="F133"/>
  <c r="E133"/>
  <c r="BK133" s="1"/>
  <c r="DC132"/>
  <c r="CR132"/>
  <c r="CG132"/>
  <c r="BV132"/>
  <c r="BI132"/>
  <c r="BA132"/>
  <c r="AY132"/>
  <c r="DE132"/>
  <c r="AP132"/>
  <c r="AN132"/>
  <c r="CT132"/>
  <c r="AE132"/>
  <c r="AC132"/>
  <c r="CI132"/>
  <c r="T132"/>
  <c r="R132"/>
  <c r="BX132" s="1"/>
  <c r="O132"/>
  <c r="N132"/>
  <c r="I132"/>
  <c r="M132"/>
  <c r="L132"/>
  <c r="K132"/>
  <c r="J132"/>
  <c r="G132" s="1"/>
  <c r="BM132" s="1"/>
  <c r="H132"/>
  <c r="F132"/>
  <c r="E132"/>
  <c r="DC131"/>
  <c r="CR131"/>
  <c r="CG131"/>
  <c r="BV131"/>
  <c r="BI131"/>
  <c r="BA131"/>
  <c r="AY131"/>
  <c r="DE131" s="1"/>
  <c r="AP131"/>
  <c r="AN131"/>
  <c r="CT131"/>
  <c r="AE131"/>
  <c r="AC131"/>
  <c r="CI131"/>
  <c r="T131"/>
  <c r="R131"/>
  <c r="BX131"/>
  <c r="O131"/>
  <c r="N131"/>
  <c r="M131"/>
  <c r="L131"/>
  <c r="K131"/>
  <c r="J131"/>
  <c r="G131" s="1"/>
  <c r="BM131" s="1"/>
  <c r="H131"/>
  <c r="F131"/>
  <c r="E131"/>
  <c r="BK131" s="1"/>
  <c r="DC130"/>
  <c r="CR130"/>
  <c r="CG130"/>
  <c r="BV130"/>
  <c r="BI130"/>
  <c r="BA130"/>
  <c r="AY130"/>
  <c r="DE130"/>
  <c r="AP130"/>
  <c r="AN130"/>
  <c r="CT130"/>
  <c r="AE130"/>
  <c r="AC130"/>
  <c r="CI130"/>
  <c r="T130"/>
  <c r="R130"/>
  <c r="BX130"/>
  <c r="O130"/>
  <c r="N130"/>
  <c r="M130"/>
  <c r="I130" s="1"/>
  <c r="L130"/>
  <c r="K130"/>
  <c r="J130"/>
  <c r="H130"/>
  <c r="F130"/>
  <c r="E130"/>
  <c r="BK130" s="1"/>
  <c r="DC129"/>
  <c r="CR129"/>
  <c r="CG129"/>
  <c r="BV129"/>
  <c r="BI129"/>
  <c r="BA129"/>
  <c r="AY129"/>
  <c r="DE129"/>
  <c r="AP129"/>
  <c r="AN129"/>
  <c r="CT129"/>
  <c r="AE129"/>
  <c r="AC129"/>
  <c r="CI129"/>
  <c r="T129"/>
  <c r="R129"/>
  <c r="BX129" s="1"/>
  <c r="O129"/>
  <c r="N129"/>
  <c r="M129"/>
  <c r="I129" s="1"/>
  <c r="L129"/>
  <c r="K129"/>
  <c r="J129"/>
  <c r="H129"/>
  <c r="F129"/>
  <c r="E129"/>
  <c r="BK129" s="1"/>
  <c r="DC128"/>
  <c r="CR128"/>
  <c r="CG128"/>
  <c r="BV128"/>
  <c r="BI128"/>
  <c r="BA128"/>
  <c r="AY128"/>
  <c r="DE128"/>
  <c r="AP128"/>
  <c r="AN128"/>
  <c r="CT128"/>
  <c r="AE128"/>
  <c r="AC128"/>
  <c r="CI128" s="1"/>
  <c r="T128"/>
  <c r="R128"/>
  <c r="BX128"/>
  <c r="O128"/>
  <c r="N128"/>
  <c r="M128"/>
  <c r="I128" s="1"/>
  <c r="L128"/>
  <c r="K128"/>
  <c r="J128"/>
  <c r="G128"/>
  <c r="BM128" s="1"/>
  <c r="H128"/>
  <c r="F128"/>
  <c r="BK128"/>
  <c r="E128"/>
  <c r="DC127"/>
  <c r="CR127"/>
  <c r="CG127"/>
  <c r="BV127"/>
  <c r="BI127"/>
  <c r="BA127"/>
  <c r="AY127"/>
  <c r="DE127" s="1"/>
  <c r="AP127"/>
  <c r="AN127"/>
  <c r="CT127"/>
  <c r="AE127"/>
  <c r="AC127"/>
  <c r="CI127"/>
  <c r="T127"/>
  <c r="R127"/>
  <c r="BX127"/>
  <c r="O127"/>
  <c r="N127"/>
  <c r="M127"/>
  <c r="L127"/>
  <c r="K127"/>
  <c r="J127"/>
  <c r="H127"/>
  <c r="F127"/>
  <c r="E127"/>
  <c r="DC126"/>
  <c r="CR126"/>
  <c r="CG126"/>
  <c r="BV126"/>
  <c r="BI126"/>
  <c r="BA126"/>
  <c r="AY126"/>
  <c r="DE126"/>
  <c r="AP126"/>
  <c r="AN126"/>
  <c r="CT126"/>
  <c r="AE126"/>
  <c r="AC126"/>
  <c r="AC124" s="1"/>
  <c r="T126"/>
  <c r="R126"/>
  <c r="BX126"/>
  <c r="O126"/>
  <c r="N126"/>
  <c r="M126"/>
  <c r="L126"/>
  <c r="K126"/>
  <c r="J126"/>
  <c r="H126"/>
  <c r="F126"/>
  <c r="E126"/>
  <c r="DC125"/>
  <c r="CR125"/>
  <c r="CG125"/>
  <c r="BV125"/>
  <c r="BI125"/>
  <c r="BA125"/>
  <c r="AY125"/>
  <c r="AP125"/>
  <c r="AN125"/>
  <c r="AE125"/>
  <c r="AE124" s="1"/>
  <c r="AC125"/>
  <c r="T125"/>
  <c r="R125"/>
  <c r="BX125"/>
  <c r="O125"/>
  <c r="N125"/>
  <c r="M125"/>
  <c r="I125" s="1"/>
  <c r="L125"/>
  <c r="K125"/>
  <c r="J125"/>
  <c r="H125"/>
  <c r="H124" s="1"/>
  <c r="F125"/>
  <c r="E125"/>
  <c r="DL124"/>
  <c r="DK124"/>
  <c r="DJ124"/>
  <c r="DI124"/>
  <c r="DH124"/>
  <c r="DG124"/>
  <c r="DE124"/>
  <c r="DC124"/>
  <c r="DB124"/>
  <c r="DA124"/>
  <c r="CZ124"/>
  <c r="CY124"/>
  <c r="CX124"/>
  <c r="CW124"/>
  <c r="CV124"/>
  <c r="CT124"/>
  <c r="CR124"/>
  <c r="CQ124"/>
  <c r="CP124"/>
  <c r="CO124"/>
  <c r="CN124"/>
  <c r="CM124"/>
  <c r="CL124"/>
  <c r="CK124"/>
  <c r="CI124"/>
  <c r="CG124"/>
  <c r="CF124"/>
  <c r="CE124"/>
  <c r="CD124"/>
  <c r="CC124"/>
  <c r="CB124"/>
  <c r="CA124"/>
  <c r="BZ124"/>
  <c r="BX124"/>
  <c r="BV124"/>
  <c r="BU124"/>
  <c r="BI124"/>
  <c r="BG124"/>
  <c r="BF124"/>
  <c r="BE124"/>
  <c r="BD124"/>
  <c r="BC124"/>
  <c r="BB124"/>
  <c r="AZ124"/>
  <c r="AX124"/>
  <c r="AW124"/>
  <c r="AV124"/>
  <c r="AU124"/>
  <c r="AT124"/>
  <c r="AS124"/>
  <c r="AR124"/>
  <c r="AQ124"/>
  <c r="AO124"/>
  <c r="AM124"/>
  <c r="AL124"/>
  <c r="AK124"/>
  <c r="AJ124"/>
  <c r="AI124"/>
  <c r="AH124"/>
  <c r="AG124"/>
  <c r="AF124"/>
  <c r="AD124"/>
  <c r="AB124"/>
  <c r="AA124"/>
  <c r="Z124"/>
  <c r="Y124"/>
  <c r="X124"/>
  <c r="W124"/>
  <c r="V124"/>
  <c r="U124"/>
  <c r="S124"/>
  <c r="Q124"/>
  <c r="P124"/>
  <c r="DL123"/>
  <c r="DK123"/>
  <c r="DJ123"/>
  <c r="DI123"/>
  <c r="DH123"/>
  <c r="DG123"/>
  <c r="DE123"/>
  <c r="DC123"/>
  <c r="DB123"/>
  <c r="DA123"/>
  <c r="CZ123"/>
  <c r="CY123"/>
  <c r="CX123"/>
  <c r="CW123"/>
  <c r="CV123"/>
  <c r="CT123"/>
  <c r="CR123"/>
  <c r="CQ123"/>
  <c r="CP123"/>
  <c r="CO123"/>
  <c r="CN123"/>
  <c r="CM123"/>
  <c r="CL123"/>
  <c r="CK123"/>
  <c r="CI123"/>
  <c r="CG123"/>
  <c r="CF123"/>
  <c r="CE123"/>
  <c r="CD123"/>
  <c r="CC123"/>
  <c r="CB123"/>
  <c r="CA123"/>
  <c r="BZ123"/>
  <c r="BX123"/>
  <c r="BV123"/>
  <c r="BU123"/>
  <c r="BI123"/>
  <c r="AW123"/>
  <c r="AL123"/>
  <c r="AA123"/>
  <c r="P123"/>
  <c r="A123"/>
  <c r="A124"/>
  <c r="A125"/>
  <c r="A126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DC122"/>
  <c r="CR122"/>
  <c r="CG122"/>
  <c r="BV122"/>
  <c r="BI122"/>
  <c r="BA122"/>
  <c r="AY122"/>
  <c r="DE122" s="1"/>
  <c r="AP122"/>
  <c r="AN122"/>
  <c r="CT122"/>
  <c r="AE122"/>
  <c r="AC122"/>
  <c r="CI122"/>
  <c r="T122"/>
  <c r="R122"/>
  <c r="BX122"/>
  <c r="O122"/>
  <c r="N122"/>
  <c r="M122"/>
  <c r="L122"/>
  <c r="K122"/>
  <c r="J122"/>
  <c r="G122" s="1"/>
  <c r="BM122" s="1"/>
  <c r="H122"/>
  <c r="F122"/>
  <c r="E122"/>
  <c r="BK122"/>
  <c r="DC121"/>
  <c r="CR121"/>
  <c r="CG121"/>
  <c r="BV121"/>
  <c r="BI121"/>
  <c r="BA121"/>
  <c r="AY121"/>
  <c r="DE121"/>
  <c r="AP121"/>
  <c r="AN121"/>
  <c r="CT121"/>
  <c r="AE121"/>
  <c r="AC121"/>
  <c r="CI121"/>
  <c r="T121"/>
  <c r="R121"/>
  <c r="BX121" s="1"/>
  <c r="O121"/>
  <c r="N121"/>
  <c r="M121"/>
  <c r="L121"/>
  <c r="K121"/>
  <c r="G121"/>
  <c r="BM121"/>
  <c r="J121"/>
  <c r="H121"/>
  <c r="F121"/>
  <c r="E121"/>
  <c r="BK121" s="1"/>
  <c r="DC120"/>
  <c r="CR120"/>
  <c r="CG120"/>
  <c r="BV120"/>
  <c r="BI120"/>
  <c r="BA120"/>
  <c r="AY120"/>
  <c r="DE120" s="1"/>
  <c r="AP120"/>
  <c r="AN120"/>
  <c r="CT120"/>
  <c r="AE120"/>
  <c r="AC120"/>
  <c r="CI120"/>
  <c r="T120"/>
  <c r="R120"/>
  <c r="BX120"/>
  <c r="O120"/>
  <c r="N120"/>
  <c r="M120"/>
  <c r="L120"/>
  <c r="K120"/>
  <c r="J120"/>
  <c r="G120" s="1"/>
  <c r="BM120" s="1"/>
  <c r="H120"/>
  <c r="F120"/>
  <c r="E120"/>
  <c r="BK120"/>
  <c r="DC119"/>
  <c r="CR119"/>
  <c r="CG119"/>
  <c r="BV119"/>
  <c r="BI119"/>
  <c r="BA119"/>
  <c r="AY119"/>
  <c r="DE119"/>
  <c r="AP119"/>
  <c r="AN119"/>
  <c r="CT119"/>
  <c r="AE119"/>
  <c r="AC119"/>
  <c r="CI119"/>
  <c r="T119"/>
  <c r="R119"/>
  <c r="BX119" s="1"/>
  <c r="O119"/>
  <c r="N119"/>
  <c r="M119"/>
  <c r="L119"/>
  <c r="K119"/>
  <c r="J119"/>
  <c r="H119"/>
  <c r="F119"/>
  <c r="E119"/>
  <c r="BK119"/>
  <c r="DC118"/>
  <c r="CR118"/>
  <c r="CG118"/>
  <c r="BV118"/>
  <c r="BI118"/>
  <c r="BA118"/>
  <c r="AY118"/>
  <c r="DE118"/>
  <c r="AP118"/>
  <c r="AN118"/>
  <c r="CT118"/>
  <c r="AE118"/>
  <c r="AC118"/>
  <c r="CI118" s="1"/>
  <c r="T118"/>
  <c r="R118"/>
  <c r="BX118"/>
  <c r="O118"/>
  <c r="N118"/>
  <c r="M118"/>
  <c r="L118"/>
  <c r="K118"/>
  <c r="J118"/>
  <c r="H118"/>
  <c r="F118"/>
  <c r="BK118" s="1"/>
  <c r="E118"/>
  <c r="DC117"/>
  <c r="CR117"/>
  <c r="CG117"/>
  <c r="BV117"/>
  <c r="BI117"/>
  <c r="BA117"/>
  <c r="AY117"/>
  <c r="DE117" s="1"/>
  <c r="AP117"/>
  <c r="AN117"/>
  <c r="CT117"/>
  <c r="AE117"/>
  <c r="AC117"/>
  <c r="CI117"/>
  <c r="T117"/>
  <c r="R117"/>
  <c r="BX117"/>
  <c r="O117"/>
  <c r="N117"/>
  <c r="M117"/>
  <c r="L117"/>
  <c r="K117"/>
  <c r="G117"/>
  <c r="BM117" s="1"/>
  <c r="J117"/>
  <c r="H117"/>
  <c r="F117"/>
  <c r="BK117" s="1"/>
  <c r="E117"/>
  <c r="DC116"/>
  <c r="CR116"/>
  <c r="CG116"/>
  <c r="BV116"/>
  <c r="BI116"/>
  <c r="BA116"/>
  <c r="AY116"/>
  <c r="DE116"/>
  <c r="AP116"/>
  <c r="AN116"/>
  <c r="CT116" s="1"/>
  <c r="AE116"/>
  <c r="AC116"/>
  <c r="CI116"/>
  <c r="T116"/>
  <c r="R116"/>
  <c r="BX116"/>
  <c r="O116"/>
  <c r="N116"/>
  <c r="M116"/>
  <c r="L116"/>
  <c r="K116"/>
  <c r="G116" s="1"/>
  <c r="BM116" s="1"/>
  <c r="J116"/>
  <c r="H116"/>
  <c r="F116"/>
  <c r="E116"/>
  <c r="BK116" s="1"/>
  <c r="DC115"/>
  <c r="CR115"/>
  <c r="CG115"/>
  <c r="BV115"/>
  <c r="BI115"/>
  <c r="BA115"/>
  <c r="AY115"/>
  <c r="DE115" s="1"/>
  <c r="AP115"/>
  <c r="AN115"/>
  <c r="CT115"/>
  <c r="AE115"/>
  <c r="AC115"/>
  <c r="CI115"/>
  <c r="T115"/>
  <c r="R115"/>
  <c r="BX115"/>
  <c r="O115"/>
  <c r="N115"/>
  <c r="M115"/>
  <c r="L115"/>
  <c r="K115"/>
  <c r="J115"/>
  <c r="H115"/>
  <c r="F115"/>
  <c r="E115"/>
  <c r="BK115"/>
  <c r="DC114"/>
  <c r="CR114"/>
  <c r="CG114"/>
  <c r="BV114"/>
  <c r="BI114"/>
  <c r="BA114"/>
  <c r="AY114"/>
  <c r="DE114"/>
  <c r="AP114"/>
  <c r="AN114"/>
  <c r="CT114"/>
  <c r="AE114"/>
  <c r="AC114"/>
  <c r="CI114"/>
  <c r="T114"/>
  <c r="R114"/>
  <c r="BX114" s="1"/>
  <c r="O114"/>
  <c r="N114"/>
  <c r="M114"/>
  <c r="L114"/>
  <c r="K114"/>
  <c r="J114"/>
  <c r="G114" s="1"/>
  <c r="BM114" s="1"/>
  <c r="H114"/>
  <c r="F114"/>
  <c r="E114"/>
  <c r="BK114"/>
  <c r="DC113"/>
  <c r="CR113"/>
  <c r="CG113"/>
  <c r="BV113"/>
  <c r="BI113"/>
  <c r="BA113"/>
  <c r="AY113"/>
  <c r="DE113"/>
  <c r="AP113"/>
  <c r="AN113"/>
  <c r="CT113"/>
  <c r="AE113"/>
  <c r="AC113"/>
  <c r="CI113"/>
  <c r="T113"/>
  <c r="R113"/>
  <c r="BX113" s="1"/>
  <c r="O113"/>
  <c r="N113"/>
  <c r="I113" s="1"/>
  <c r="M113"/>
  <c r="L113"/>
  <c r="K113"/>
  <c r="G113"/>
  <c r="BM113" s="1"/>
  <c r="J113"/>
  <c r="H113"/>
  <c r="F113"/>
  <c r="BK113" s="1"/>
  <c r="E113"/>
  <c r="DC112"/>
  <c r="CR112"/>
  <c r="CG112"/>
  <c r="BV112"/>
  <c r="BI112"/>
  <c r="BA112"/>
  <c r="AY112"/>
  <c r="DE112"/>
  <c r="AP112"/>
  <c r="AN112"/>
  <c r="CT112" s="1"/>
  <c r="AE112"/>
  <c r="AC112"/>
  <c r="CI112"/>
  <c r="T112"/>
  <c r="R112"/>
  <c r="BX112"/>
  <c r="O112"/>
  <c r="N112"/>
  <c r="M112"/>
  <c r="L112"/>
  <c r="K112"/>
  <c r="J112"/>
  <c r="G112" s="1"/>
  <c r="BM112" s="1"/>
  <c r="H112"/>
  <c r="F112"/>
  <c r="BK112" s="1"/>
  <c r="E112"/>
  <c r="DC111"/>
  <c r="CR111"/>
  <c r="CG111"/>
  <c r="BV111"/>
  <c r="BI111"/>
  <c r="BA111"/>
  <c r="AY111"/>
  <c r="DE111"/>
  <c r="AP111"/>
  <c r="AN111"/>
  <c r="CT111" s="1"/>
  <c r="AE111"/>
  <c r="AC111"/>
  <c r="CI111"/>
  <c r="T111"/>
  <c r="R111"/>
  <c r="BX111"/>
  <c r="O111"/>
  <c r="N111"/>
  <c r="M111"/>
  <c r="L111"/>
  <c r="K111"/>
  <c r="J111"/>
  <c r="G111" s="1"/>
  <c r="H111"/>
  <c r="F111"/>
  <c r="E111"/>
  <c r="DC110"/>
  <c r="CR110"/>
  <c r="CG110"/>
  <c r="BV110"/>
  <c r="BI110"/>
  <c r="BA110"/>
  <c r="AY110"/>
  <c r="DE110" s="1"/>
  <c r="AP110"/>
  <c r="AN110"/>
  <c r="AE110"/>
  <c r="AC110"/>
  <c r="CI110"/>
  <c r="T110"/>
  <c r="BY95" s="1"/>
  <c r="R110"/>
  <c r="BX110"/>
  <c r="O110"/>
  <c r="BT95" s="1"/>
  <c r="N110"/>
  <c r="M110"/>
  <c r="L110"/>
  <c r="K110"/>
  <c r="J110"/>
  <c r="H110"/>
  <c r="F110"/>
  <c r="E110"/>
  <c r="DC109"/>
  <c r="CR109"/>
  <c r="CG109"/>
  <c r="BV109"/>
  <c r="BI109"/>
  <c r="BA109"/>
  <c r="AY109"/>
  <c r="DE109"/>
  <c r="AP109"/>
  <c r="CU95" s="1"/>
  <c r="AN109"/>
  <c r="CT109"/>
  <c r="AE109"/>
  <c r="AC109"/>
  <c r="CI109" s="1"/>
  <c r="T109"/>
  <c r="R109"/>
  <c r="BX109"/>
  <c r="O109"/>
  <c r="N109"/>
  <c r="M109"/>
  <c r="L109"/>
  <c r="K109"/>
  <c r="J109"/>
  <c r="H109"/>
  <c r="BM95"/>
  <c r="F109"/>
  <c r="E109"/>
  <c r="DC108"/>
  <c r="CR108"/>
  <c r="CG108"/>
  <c r="BV108"/>
  <c r="BI108"/>
  <c r="BA108"/>
  <c r="AY108"/>
  <c r="DE108" s="1"/>
  <c r="AP108"/>
  <c r="AN108"/>
  <c r="CT108" s="1"/>
  <c r="AE108"/>
  <c r="CJ95"/>
  <c r="AC108"/>
  <c r="CI108" s="1"/>
  <c r="T108"/>
  <c r="R108"/>
  <c r="BX108"/>
  <c r="O108"/>
  <c r="N108"/>
  <c r="M108"/>
  <c r="BR95" s="1"/>
  <c r="L108"/>
  <c r="G108" s="1"/>
  <c r="BM108" s="1"/>
  <c r="K108"/>
  <c r="J108"/>
  <c r="H108"/>
  <c r="F108"/>
  <c r="E108"/>
  <c r="BK108" s="1"/>
  <c r="DC107"/>
  <c r="CR107"/>
  <c r="CG107"/>
  <c r="BV107"/>
  <c r="BI107"/>
  <c r="BA107"/>
  <c r="AY107"/>
  <c r="DE107"/>
  <c r="AP107"/>
  <c r="AN107"/>
  <c r="CT107"/>
  <c r="AE107"/>
  <c r="AC107"/>
  <c r="CI107"/>
  <c r="T107"/>
  <c r="R107"/>
  <c r="BX107" s="1"/>
  <c r="O107"/>
  <c r="N107"/>
  <c r="M107"/>
  <c r="I107" s="1"/>
  <c r="L107"/>
  <c r="K107"/>
  <c r="J107"/>
  <c r="H107"/>
  <c r="F107"/>
  <c r="E107"/>
  <c r="BK107" s="1"/>
  <c r="DC106"/>
  <c r="CR106"/>
  <c r="CG106"/>
  <c r="BV106"/>
  <c r="BI106"/>
  <c r="BA106"/>
  <c r="AY106"/>
  <c r="DE106"/>
  <c r="AP106"/>
  <c r="CU94" s="1"/>
  <c r="AN106"/>
  <c r="AE106"/>
  <c r="AC106"/>
  <c r="T106"/>
  <c r="R106"/>
  <c r="O106"/>
  <c r="N106"/>
  <c r="M106"/>
  <c r="BR94" s="1"/>
  <c r="L106"/>
  <c r="K106"/>
  <c r="J106"/>
  <c r="H106"/>
  <c r="F106"/>
  <c r="E106"/>
  <c r="DC105"/>
  <c r="CR105"/>
  <c r="CG105"/>
  <c r="BV105"/>
  <c r="BI105"/>
  <c r="BA105"/>
  <c r="AY105"/>
  <c r="AP105"/>
  <c r="AN105"/>
  <c r="AE105"/>
  <c r="AC105"/>
  <c r="CI105"/>
  <c r="T105"/>
  <c r="R105"/>
  <c r="BX105"/>
  <c r="O105"/>
  <c r="N105"/>
  <c r="BS94" s="1"/>
  <c r="M105"/>
  <c r="L105"/>
  <c r="BQ94"/>
  <c r="K105"/>
  <c r="J105"/>
  <c r="BO94"/>
  <c r="H105"/>
  <c r="H16" s="1"/>
  <c r="F105"/>
  <c r="E105"/>
  <c r="DC104"/>
  <c r="CR104"/>
  <c r="CG104"/>
  <c r="BV104"/>
  <c r="BI104"/>
  <c r="BA104"/>
  <c r="AY104"/>
  <c r="DE104"/>
  <c r="AP104"/>
  <c r="AN104"/>
  <c r="CT104" s="1"/>
  <c r="AE104"/>
  <c r="AC104"/>
  <c r="CI104"/>
  <c r="T104"/>
  <c r="R104"/>
  <c r="BX104"/>
  <c r="O104"/>
  <c r="N104"/>
  <c r="M104"/>
  <c r="I104" s="1"/>
  <c r="L104"/>
  <c r="K104"/>
  <c r="J104"/>
  <c r="H104"/>
  <c r="F104"/>
  <c r="E104"/>
  <c r="DC103"/>
  <c r="CR103"/>
  <c r="CG103"/>
  <c r="BV103"/>
  <c r="BI103"/>
  <c r="BA103"/>
  <c r="AY103"/>
  <c r="DE103" s="1"/>
  <c r="AP103"/>
  <c r="AN103"/>
  <c r="CT103"/>
  <c r="AE103"/>
  <c r="AC103"/>
  <c r="CI103"/>
  <c r="T103"/>
  <c r="R103"/>
  <c r="BX103"/>
  <c r="O103"/>
  <c r="N103"/>
  <c r="I103" s="1"/>
  <c r="M103"/>
  <c r="L103"/>
  <c r="K103"/>
  <c r="J103"/>
  <c r="H103"/>
  <c r="F103"/>
  <c r="E103"/>
  <c r="BK103" s="1"/>
  <c r="DC102"/>
  <c r="CR102"/>
  <c r="CG102"/>
  <c r="BV102"/>
  <c r="BI102"/>
  <c r="BA102"/>
  <c r="AY102"/>
  <c r="DE102"/>
  <c r="AP102"/>
  <c r="AN102"/>
  <c r="CT102"/>
  <c r="AE102"/>
  <c r="AC102"/>
  <c r="CI102"/>
  <c r="T102"/>
  <c r="R102"/>
  <c r="BX102" s="1"/>
  <c r="O102"/>
  <c r="N102"/>
  <c r="M102"/>
  <c r="I102" s="1"/>
  <c r="L102"/>
  <c r="K102"/>
  <c r="J102"/>
  <c r="H102"/>
  <c r="F102"/>
  <c r="E102"/>
  <c r="BK102" s="1"/>
  <c r="DC101"/>
  <c r="CR101"/>
  <c r="CG101"/>
  <c r="BV101"/>
  <c r="BI101"/>
  <c r="BA101"/>
  <c r="AY101"/>
  <c r="DE101"/>
  <c r="AP101"/>
  <c r="AN101"/>
  <c r="CT101"/>
  <c r="AE101"/>
  <c r="AC101"/>
  <c r="CI101" s="1"/>
  <c r="T101"/>
  <c r="R101"/>
  <c r="BX101"/>
  <c r="O101"/>
  <c r="N101"/>
  <c r="M101"/>
  <c r="I101" s="1"/>
  <c r="L101"/>
  <c r="K101"/>
  <c r="J101"/>
  <c r="H101"/>
  <c r="F101"/>
  <c r="E101"/>
  <c r="BK101"/>
  <c r="DC100"/>
  <c r="CR100"/>
  <c r="CG100"/>
  <c r="BV100"/>
  <c r="BI100"/>
  <c r="BA100"/>
  <c r="AY100"/>
  <c r="DE100"/>
  <c r="AP100"/>
  <c r="AN100"/>
  <c r="CT100"/>
  <c r="AE100"/>
  <c r="AC100"/>
  <c r="CI100" s="1"/>
  <c r="T100"/>
  <c r="R100"/>
  <c r="BX100"/>
  <c r="O100"/>
  <c r="N100"/>
  <c r="M100"/>
  <c r="I100" s="1"/>
  <c r="L100"/>
  <c r="K100"/>
  <c r="J100"/>
  <c r="H100"/>
  <c r="F100"/>
  <c r="E100"/>
  <c r="DC99"/>
  <c r="CR99"/>
  <c r="CG99"/>
  <c r="BV99"/>
  <c r="BI99"/>
  <c r="BA99"/>
  <c r="AY99"/>
  <c r="DE99"/>
  <c r="AP99"/>
  <c r="AN99"/>
  <c r="CT99" s="1"/>
  <c r="AE99"/>
  <c r="AC99"/>
  <c r="CI99"/>
  <c r="T99"/>
  <c r="R99"/>
  <c r="BX99"/>
  <c r="O99"/>
  <c r="O95" s="1"/>
  <c r="N99"/>
  <c r="M99"/>
  <c r="L99"/>
  <c r="K99"/>
  <c r="J99"/>
  <c r="H99"/>
  <c r="F99"/>
  <c r="BK99"/>
  <c r="E99"/>
  <c r="DC98"/>
  <c r="CR98"/>
  <c r="CG98"/>
  <c r="BV98"/>
  <c r="BI98"/>
  <c r="BA98"/>
  <c r="AY98"/>
  <c r="DE98" s="1"/>
  <c r="AP98"/>
  <c r="AN98"/>
  <c r="AE98"/>
  <c r="AC98"/>
  <c r="CI98"/>
  <c r="T98"/>
  <c r="R98"/>
  <c r="BX98" s="1"/>
  <c r="O98"/>
  <c r="N98"/>
  <c r="M98"/>
  <c r="I98" s="1"/>
  <c r="L98"/>
  <c r="K98"/>
  <c r="J98"/>
  <c r="H98"/>
  <c r="F98"/>
  <c r="E98"/>
  <c r="DC97"/>
  <c r="CR97"/>
  <c r="CG97"/>
  <c r="BV97"/>
  <c r="BI97"/>
  <c r="BA97"/>
  <c r="AY97"/>
  <c r="DE97"/>
  <c r="AP97"/>
  <c r="AN97"/>
  <c r="CT97" s="1"/>
  <c r="AE97"/>
  <c r="AC97"/>
  <c r="T97"/>
  <c r="R97"/>
  <c r="BX97"/>
  <c r="O97"/>
  <c r="N97"/>
  <c r="M97"/>
  <c r="L97"/>
  <c r="K97"/>
  <c r="J97"/>
  <c r="H97"/>
  <c r="F97"/>
  <c r="E97"/>
  <c r="DC96"/>
  <c r="CR96"/>
  <c r="CG96"/>
  <c r="BV96"/>
  <c r="BI96"/>
  <c r="BA96"/>
  <c r="AY96"/>
  <c r="DE96"/>
  <c r="AP96"/>
  <c r="AN96"/>
  <c r="AE96"/>
  <c r="AC96"/>
  <c r="T96"/>
  <c r="R96"/>
  <c r="BX96"/>
  <c r="O96"/>
  <c r="N96"/>
  <c r="M96"/>
  <c r="L96"/>
  <c r="K96"/>
  <c r="J96"/>
  <c r="H96"/>
  <c r="F96"/>
  <c r="E96"/>
  <c r="DL95"/>
  <c r="DK95"/>
  <c r="DJ95"/>
  <c r="DI95"/>
  <c r="DH95"/>
  <c r="DG95"/>
  <c r="DE95"/>
  <c r="DC95"/>
  <c r="DB95"/>
  <c r="DA95"/>
  <c r="CZ95"/>
  <c r="CY95"/>
  <c r="CX95"/>
  <c r="CW95"/>
  <c r="CV95"/>
  <c r="CT95"/>
  <c r="CR95"/>
  <c r="CQ95"/>
  <c r="CP95"/>
  <c r="CO95"/>
  <c r="CN95"/>
  <c r="CM95"/>
  <c r="CL95"/>
  <c r="CK95"/>
  <c r="CI95"/>
  <c r="CG95"/>
  <c r="CF95"/>
  <c r="CE95"/>
  <c r="CD95"/>
  <c r="CC95"/>
  <c r="CB95"/>
  <c r="CA95"/>
  <c r="BZ95"/>
  <c r="BX95"/>
  <c r="BV95"/>
  <c r="BU95"/>
  <c r="BI95"/>
  <c r="BG95"/>
  <c r="BF95"/>
  <c r="BE95"/>
  <c r="BD95"/>
  <c r="BC95"/>
  <c r="BB95"/>
  <c r="AZ95"/>
  <c r="AX95"/>
  <c r="AW95"/>
  <c r="AV95"/>
  <c r="AU95"/>
  <c r="AT95"/>
  <c r="AS95"/>
  <c r="AR95"/>
  <c r="AQ95"/>
  <c r="AO95"/>
  <c r="AM95"/>
  <c r="AL95"/>
  <c r="AK95"/>
  <c r="AJ95"/>
  <c r="AI95"/>
  <c r="AH95"/>
  <c r="AG95"/>
  <c r="AF95"/>
  <c r="AD95"/>
  <c r="AB95"/>
  <c r="AA95"/>
  <c r="Z95"/>
  <c r="Y95"/>
  <c r="X95"/>
  <c r="W95"/>
  <c r="V95"/>
  <c r="U95"/>
  <c r="S95"/>
  <c r="Q95"/>
  <c r="P95"/>
  <c r="DL94"/>
  <c r="DK94"/>
  <c r="DJ94"/>
  <c r="DI94"/>
  <c r="DH94"/>
  <c r="DG94"/>
  <c r="DE94"/>
  <c r="DC94"/>
  <c r="DB94"/>
  <c r="DA94"/>
  <c r="CZ94"/>
  <c r="CY94"/>
  <c r="CX94"/>
  <c r="CW94"/>
  <c r="CV94"/>
  <c r="CT94"/>
  <c r="CR94"/>
  <c r="CQ94"/>
  <c r="CP94"/>
  <c r="CO94"/>
  <c r="CN94"/>
  <c r="CM94"/>
  <c r="CL94"/>
  <c r="CK94"/>
  <c r="CI94"/>
  <c r="CG94"/>
  <c r="CF94"/>
  <c r="CE94"/>
  <c r="CD94"/>
  <c r="CC94"/>
  <c r="CB94"/>
  <c r="CA94"/>
  <c r="BZ94"/>
  <c r="BX94"/>
  <c r="BV94"/>
  <c r="BU94"/>
  <c r="BI94"/>
  <c r="AW94"/>
  <c r="AL94"/>
  <c r="AA94"/>
  <c r="P94"/>
  <c r="A94"/>
  <c r="A95"/>
  <c r="A96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DC93"/>
  <c r="CR93"/>
  <c r="CG93"/>
  <c r="BV93"/>
  <c r="BI93"/>
  <c r="BA93"/>
  <c r="AY93"/>
  <c r="DE93"/>
  <c r="AP93"/>
  <c r="AN93"/>
  <c r="CT93" s="1"/>
  <c r="AE93"/>
  <c r="AC93"/>
  <c r="CI93"/>
  <c r="T93"/>
  <c r="R93"/>
  <c r="BX93"/>
  <c r="O93"/>
  <c r="N93"/>
  <c r="M93"/>
  <c r="L93"/>
  <c r="K93"/>
  <c r="G93" s="1"/>
  <c r="BM93" s="1"/>
  <c r="J93"/>
  <c r="H93"/>
  <c r="F93"/>
  <c r="E93"/>
  <c r="BK93" s="1"/>
  <c r="DC92"/>
  <c r="CR92"/>
  <c r="CG92"/>
  <c r="BV92"/>
  <c r="BI92"/>
  <c r="BA92"/>
  <c r="AY92"/>
  <c r="DE92" s="1"/>
  <c r="AP92"/>
  <c r="AN92"/>
  <c r="CT92"/>
  <c r="AE92"/>
  <c r="AC92"/>
  <c r="CI92"/>
  <c r="T92"/>
  <c r="R92"/>
  <c r="BX92"/>
  <c r="O92"/>
  <c r="N92"/>
  <c r="I92" s="1"/>
  <c r="M92"/>
  <c r="L92"/>
  <c r="K92"/>
  <c r="G92" s="1"/>
  <c r="J92"/>
  <c r="H92"/>
  <c r="F92"/>
  <c r="E92"/>
  <c r="BK92" s="1"/>
  <c r="DC91"/>
  <c r="CR91"/>
  <c r="CG91"/>
  <c r="BV91"/>
  <c r="BI91"/>
  <c r="BA91"/>
  <c r="AY91"/>
  <c r="DE91" s="1"/>
  <c r="AP91"/>
  <c r="AN91"/>
  <c r="CT91"/>
  <c r="AE91"/>
  <c r="AC91"/>
  <c r="CI91"/>
  <c r="T91"/>
  <c r="R91"/>
  <c r="BX91"/>
  <c r="O91"/>
  <c r="N91"/>
  <c r="M91"/>
  <c r="L91"/>
  <c r="K91"/>
  <c r="G91"/>
  <c r="J91"/>
  <c r="H91"/>
  <c r="F91"/>
  <c r="E91"/>
  <c r="BK91" s="1"/>
  <c r="DC90"/>
  <c r="CR90"/>
  <c r="CG90"/>
  <c r="BV90"/>
  <c r="BI90"/>
  <c r="BA90"/>
  <c r="AY90"/>
  <c r="DE90" s="1"/>
  <c r="AP90"/>
  <c r="AN90"/>
  <c r="CT90"/>
  <c r="AE90"/>
  <c r="AC90"/>
  <c r="CI90"/>
  <c r="T90"/>
  <c r="R90"/>
  <c r="BX90"/>
  <c r="O90"/>
  <c r="N90"/>
  <c r="M90"/>
  <c r="L90"/>
  <c r="K90"/>
  <c r="G90"/>
  <c r="BM90" s="1"/>
  <c r="J90"/>
  <c r="H90"/>
  <c r="F90"/>
  <c r="BK90" s="1"/>
  <c r="E90"/>
  <c r="DC89"/>
  <c r="CR89"/>
  <c r="CG89"/>
  <c r="BV89"/>
  <c r="BI89"/>
  <c r="BA89"/>
  <c r="AY89"/>
  <c r="DE89"/>
  <c r="AP89"/>
  <c r="AN89"/>
  <c r="CT89" s="1"/>
  <c r="AE89"/>
  <c r="AC89"/>
  <c r="CI89"/>
  <c r="T89"/>
  <c r="R89"/>
  <c r="BX89"/>
  <c r="O89"/>
  <c r="N89"/>
  <c r="M89"/>
  <c r="L89"/>
  <c r="K89"/>
  <c r="J89"/>
  <c r="G89" s="1"/>
  <c r="H89"/>
  <c r="F89"/>
  <c r="BK89" s="1"/>
  <c r="E89"/>
  <c r="DC88"/>
  <c r="CR88"/>
  <c r="CG88"/>
  <c r="BV88"/>
  <c r="BI88"/>
  <c r="BA88"/>
  <c r="AY88"/>
  <c r="DE88"/>
  <c r="AP88"/>
  <c r="AN88"/>
  <c r="CT88" s="1"/>
  <c r="AE88"/>
  <c r="AC88"/>
  <c r="CI88"/>
  <c r="T88"/>
  <c r="R88"/>
  <c r="BX88"/>
  <c r="O88"/>
  <c r="N88"/>
  <c r="M88"/>
  <c r="L88"/>
  <c r="K88"/>
  <c r="G88" s="1"/>
  <c r="J88"/>
  <c r="H88"/>
  <c r="F88"/>
  <c r="E88"/>
  <c r="BK88" s="1"/>
  <c r="DC87"/>
  <c r="CR87"/>
  <c r="CG87"/>
  <c r="BV87"/>
  <c r="BI87"/>
  <c r="BA87"/>
  <c r="AY87"/>
  <c r="DE87" s="1"/>
  <c r="AP87"/>
  <c r="AN87"/>
  <c r="CT87"/>
  <c r="AE87"/>
  <c r="AC87"/>
  <c r="CI87"/>
  <c r="T87"/>
  <c r="R87"/>
  <c r="BX87"/>
  <c r="O87"/>
  <c r="N87"/>
  <c r="M87"/>
  <c r="L87"/>
  <c r="K87"/>
  <c r="G87"/>
  <c r="BM87" s="1"/>
  <c r="J87"/>
  <c r="H87"/>
  <c r="F87"/>
  <c r="E87"/>
  <c r="BK87" s="1"/>
  <c r="DC86"/>
  <c r="CR86"/>
  <c r="CG86"/>
  <c r="BV86"/>
  <c r="BI86"/>
  <c r="BA86"/>
  <c r="AY86"/>
  <c r="DE86"/>
  <c r="AP86"/>
  <c r="AN86"/>
  <c r="CT86"/>
  <c r="AE86"/>
  <c r="AC86"/>
  <c r="CI86"/>
  <c r="T86"/>
  <c r="R86"/>
  <c r="BX86" s="1"/>
  <c r="O86"/>
  <c r="N86"/>
  <c r="I86" s="1"/>
  <c r="M86"/>
  <c r="L86"/>
  <c r="K86"/>
  <c r="G86"/>
  <c r="BM86" s="1"/>
  <c r="J86"/>
  <c r="H86"/>
  <c r="F86"/>
  <c r="BK86" s="1"/>
  <c r="E86"/>
  <c r="DC85"/>
  <c r="CR85"/>
  <c r="CG85"/>
  <c r="BV85"/>
  <c r="BI85"/>
  <c r="BA85"/>
  <c r="AY85"/>
  <c r="DE85"/>
  <c r="AP85"/>
  <c r="AN85"/>
  <c r="CT85" s="1"/>
  <c r="AE85"/>
  <c r="AC85"/>
  <c r="CI85"/>
  <c r="T85"/>
  <c r="R85"/>
  <c r="BX85"/>
  <c r="O85"/>
  <c r="N85"/>
  <c r="M85"/>
  <c r="L85"/>
  <c r="K85"/>
  <c r="J85"/>
  <c r="G85" s="1"/>
  <c r="H85"/>
  <c r="F85"/>
  <c r="BK85" s="1"/>
  <c r="E85"/>
  <c r="DC84"/>
  <c r="CR84"/>
  <c r="CG84"/>
  <c r="BV84"/>
  <c r="BI84"/>
  <c r="BA84"/>
  <c r="AY84"/>
  <c r="DE84"/>
  <c r="AP84"/>
  <c r="AN84"/>
  <c r="CT84" s="1"/>
  <c r="AE84"/>
  <c r="AC84"/>
  <c r="CI84"/>
  <c r="T84"/>
  <c r="R84"/>
  <c r="BX84"/>
  <c r="O84"/>
  <c r="N84"/>
  <c r="M84"/>
  <c r="L84"/>
  <c r="K84"/>
  <c r="J84"/>
  <c r="G84" s="1"/>
  <c r="H84"/>
  <c r="F84"/>
  <c r="BK84" s="1"/>
  <c r="E84"/>
  <c r="DC83"/>
  <c r="CR83"/>
  <c r="CG83"/>
  <c r="BV83"/>
  <c r="BI83"/>
  <c r="BA83"/>
  <c r="AY83"/>
  <c r="DE83"/>
  <c r="AP83"/>
  <c r="AN83"/>
  <c r="CT83"/>
  <c r="AE83"/>
  <c r="AC83"/>
  <c r="CI83" s="1"/>
  <c r="T83"/>
  <c r="R83"/>
  <c r="BX83"/>
  <c r="O83"/>
  <c r="N83"/>
  <c r="M83"/>
  <c r="L83"/>
  <c r="L66" s="1"/>
  <c r="K83"/>
  <c r="J83"/>
  <c r="H83"/>
  <c r="F83"/>
  <c r="BK83" s="1"/>
  <c r="E83"/>
  <c r="DC82"/>
  <c r="CR82"/>
  <c r="CG82"/>
  <c r="BV82"/>
  <c r="BI82"/>
  <c r="BA82"/>
  <c r="AY82"/>
  <c r="DE82"/>
  <c r="AP82"/>
  <c r="AN82"/>
  <c r="CT82" s="1"/>
  <c r="AE82"/>
  <c r="AC82"/>
  <c r="CI82"/>
  <c r="T82"/>
  <c r="R82"/>
  <c r="O82"/>
  <c r="N82"/>
  <c r="M82"/>
  <c r="L82"/>
  <c r="K82"/>
  <c r="G82" s="1"/>
  <c r="BM82" s="1"/>
  <c r="J82"/>
  <c r="H82"/>
  <c r="F82"/>
  <c r="F22" s="1"/>
  <c r="AX22" i="34" s="1"/>
  <c r="E82" i="35"/>
  <c r="DC81"/>
  <c r="CR81"/>
  <c r="CG81"/>
  <c r="BV81"/>
  <c r="BI81"/>
  <c r="BA81"/>
  <c r="AY81"/>
  <c r="DE81" s="1"/>
  <c r="AP81"/>
  <c r="AN81"/>
  <c r="CT81"/>
  <c r="AE81"/>
  <c r="AC81"/>
  <c r="CI81"/>
  <c r="T81"/>
  <c r="R81"/>
  <c r="BX81"/>
  <c r="O81"/>
  <c r="N81"/>
  <c r="M81"/>
  <c r="L81"/>
  <c r="K81"/>
  <c r="G81"/>
  <c r="J81"/>
  <c r="H81"/>
  <c r="BM66"/>
  <c r="F81"/>
  <c r="BK81" s="1"/>
  <c r="E81"/>
  <c r="DC80"/>
  <c r="CR80"/>
  <c r="CG80"/>
  <c r="BV80"/>
  <c r="BI80"/>
  <c r="BA80"/>
  <c r="AY80"/>
  <c r="DE80"/>
  <c r="AP80"/>
  <c r="AN80"/>
  <c r="CT80" s="1"/>
  <c r="AE80"/>
  <c r="AC80"/>
  <c r="T80"/>
  <c r="R80"/>
  <c r="O80"/>
  <c r="N80"/>
  <c r="I80"/>
  <c r="M80"/>
  <c r="L80"/>
  <c r="K80"/>
  <c r="J80"/>
  <c r="H80"/>
  <c r="F80"/>
  <c r="E80"/>
  <c r="BK80" s="1"/>
  <c r="DC79"/>
  <c r="CR79"/>
  <c r="CG79"/>
  <c r="BV79"/>
  <c r="BI79"/>
  <c r="BA79"/>
  <c r="AY79"/>
  <c r="AP79"/>
  <c r="CU66" s="1"/>
  <c r="AN79"/>
  <c r="CT79"/>
  <c r="AE79"/>
  <c r="CJ66" s="1"/>
  <c r="AC79"/>
  <c r="CI79"/>
  <c r="T79"/>
  <c r="BY66"/>
  <c r="R79"/>
  <c r="BX79"/>
  <c r="O79"/>
  <c r="N79"/>
  <c r="I79" s="1"/>
  <c r="M79"/>
  <c r="L79"/>
  <c r="BQ66"/>
  <c r="K79"/>
  <c r="J79"/>
  <c r="H79"/>
  <c r="F79"/>
  <c r="E79"/>
  <c r="BJ66" s="1"/>
  <c r="DC78"/>
  <c r="CR78"/>
  <c r="CG78"/>
  <c r="BV78"/>
  <c r="BI78"/>
  <c r="BA78"/>
  <c r="AY78"/>
  <c r="DE78"/>
  <c r="AP78"/>
  <c r="AN78"/>
  <c r="CT78"/>
  <c r="AE78"/>
  <c r="AC78"/>
  <c r="CI78"/>
  <c r="T78"/>
  <c r="R78"/>
  <c r="BX78" s="1"/>
  <c r="O78"/>
  <c r="N78"/>
  <c r="I78"/>
  <c r="M78"/>
  <c r="L78"/>
  <c r="K78"/>
  <c r="J78"/>
  <c r="G78" s="1"/>
  <c r="BM78" s="1"/>
  <c r="H78"/>
  <c r="F78"/>
  <c r="BK78" s="1"/>
  <c r="E78"/>
  <c r="DC77"/>
  <c r="CR77"/>
  <c r="CG77"/>
  <c r="BV77"/>
  <c r="BI77"/>
  <c r="BA77"/>
  <c r="AY77"/>
  <c r="DE77" s="1"/>
  <c r="AP77"/>
  <c r="AN77"/>
  <c r="CT77"/>
  <c r="AE77"/>
  <c r="AC77"/>
  <c r="CI77"/>
  <c r="T77"/>
  <c r="R77"/>
  <c r="BX77"/>
  <c r="O77"/>
  <c r="N77"/>
  <c r="M77"/>
  <c r="I77" s="1"/>
  <c r="L77"/>
  <c r="G77" s="1"/>
  <c r="BM77" s="1"/>
  <c r="K77"/>
  <c r="J77"/>
  <c r="H77"/>
  <c r="F77"/>
  <c r="E77"/>
  <c r="BK77" s="1"/>
  <c r="DC76"/>
  <c r="CR76"/>
  <c r="CG76"/>
  <c r="BV76"/>
  <c r="BI76"/>
  <c r="BA76"/>
  <c r="AY76"/>
  <c r="DE76"/>
  <c r="AP76"/>
  <c r="CU65"/>
  <c r="AN76"/>
  <c r="CT76"/>
  <c r="AE76"/>
  <c r="AC76"/>
  <c r="CI76"/>
  <c r="T76"/>
  <c r="R76"/>
  <c r="BX76"/>
  <c r="O76"/>
  <c r="N76"/>
  <c r="I76" s="1"/>
  <c r="M76"/>
  <c r="L76"/>
  <c r="K76"/>
  <c r="BP65"/>
  <c r="J76"/>
  <c r="H76"/>
  <c r="F76"/>
  <c r="BK76"/>
  <c r="E76"/>
  <c r="DC75"/>
  <c r="CR75"/>
  <c r="CG75"/>
  <c r="BV75"/>
  <c r="BI75"/>
  <c r="BA75"/>
  <c r="AY75"/>
  <c r="DE75" s="1"/>
  <c r="AP75"/>
  <c r="AN75"/>
  <c r="CT75"/>
  <c r="AE75"/>
  <c r="AC75"/>
  <c r="CI75"/>
  <c r="T75"/>
  <c r="R75"/>
  <c r="BX75"/>
  <c r="O75"/>
  <c r="N75"/>
  <c r="M75"/>
  <c r="I75" s="1"/>
  <c r="L75"/>
  <c r="K75"/>
  <c r="J75"/>
  <c r="H75"/>
  <c r="F75"/>
  <c r="BK75"/>
  <c r="E75"/>
  <c r="DC74"/>
  <c r="CR74"/>
  <c r="CG74"/>
  <c r="BV74"/>
  <c r="BI74"/>
  <c r="BA74"/>
  <c r="AY74"/>
  <c r="DE74" s="1"/>
  <c r="AP74"/>
  <c r="AN74"/>
  <c r="CT74"/>
  <c r="AE74"/>
  <c r="AC74"/>
  <c r="CI74"/>
  <c r="T74"/>
  <c r="R74"/>
  <c r="BX74"/>
  <c r="O74"/>
  <c r="N74"/>
  <c r="I74" s="1"/>
  <c r="M74"/>
  <c r="L74"/>
  <c r="K74"/>
  <c r="J74"/>
  <c r="G74" s="1"/>
  <c r="BM74" s="1"/>
  <c r="H74"/>
  <c r="F74"/>
  <c r="E74"/>
  <c r="BK74" s="1"/>
  <c r="DC73"/>
  <c r="CR73"/>
  <c r="CG73"/>
  <c r="BV73"/>
  <c r="BI73"/>
  <c r="BA73"/>
  <c r="AY73"/>
  <c r="DE73"/>
  <c r="AP73"/>
  <c r="AN73"/>
  <c r="CT73"/>
  <c r="AE73"/>
  <c r="AC73"/>
  <c r="CI73"/>
  <c r="T73"/>
  <c r="R73"/>
  <c r="BX73" s="1"/>
  <c r="O73"/>
  <c r="N73"/>
  <c r="I73"/>
  <c r="M73"/>
  <c r="L73"/>
  <c r="K73"/>
  <c r="J73"/>
  <c r="G73" s="1"/>
  <c r="BM73" s="1"/>
  <c r="H73"/>
  <c r="F73"/>
  <c r="E73"/>
  <c r="BK73" s="1"/>
  <c r="DC72"/>
  <c r="CR72"/>
  <c r="CG72"/>
  <c r="BV72"/>
  <c r="BI72"/>
  <c r="BA72"/>
  <c r="AY72"/>
  <c r="DE72"/>
  <c r="AP72"/>
  <c r="AN72"/>
  <c r="CT72" s="1"/>
  <c r="AE72"/>
  <c r="AC72"/>
  <c r="CI72"/>
  <c r="T72"/>
  <c r="R72"/>
  <c r="BX72"/>
  <c r="O72"/>
  <c r="I72" s="1"/>
  <c r="N72"/>
  <c r="M72"/>
  <c r="L72"/>
  <c r="K72"/>
  <c r="G72" s="1"/>
  <c r="BM72" s="1"/>
  <c r="J72"/>
  <c r="H72"/>
  <c r="F72"/>
  <c r="E72"/>
  <c r="BK72" s="1"/>
  <c r="DC71"/>
  <c r="CR71"/>
  <c r="CG71"/>
  <c r="BV71"/>
  <c r="BI71"/>
  <c r="BA71"/>
  <c r="AY71"/>
  <c r="DE71" s="1"/>
  <c r="AP71"/>
  <c r="AN71"/>
  <c r="CT71"/>
  <c r="AE71"/>
  <c r="AC71"/>
  <c r="CI71"/>
  <c r="T71"/>
  <c r="R71"/>
  <c r="BX71"/>
  <c r="O71"/>
  <c r="N71"/>
  <c r="I71" s="1"/>
  <c r="M71"/>
  <c r="L71"/>
  <c r="K71"/>
  <c r="J71"/>
  <c r="H71"/>
  <c r="F71"/>
  <c r="E71"/>
  <c r="DC70"/>
  <c r="CR70"/>
  <c r="CG70"/>
  <c r="BV70"/>
  <c r="BI70"/>
  <c r="BA70"/>
  <c r="AY70"/>
  <c r="DE70"/>
  <c r="AP70"/>
  <c r="AN70"/>
  <c r="CT70"/>
  <c r="AE70"/>
  <c r="AC70"/>
  <c r="CI70" s="1"/>
  <c r="T70"/>
  <c r="R70"/>
  <c r="BX70"/>
  <c r="O70"/>
  <c r="N70"/>
  <c r="M70"/>
  <c r="I70" s="1"/>
  <c r="L70"/>
  <c r="K70"/>
  <c r="J70"/>
  <c r="G70"/>
  <c r="BM70" s="1"/>
  <c r="H70"/>
  <c r="F70"/>
  <c r="E70"/>
  <c r="BK70" s="1"/>
  <c r="DC69"/>
  <c r="CR69"/>
  <c r="CG69"/>
  <c r="BV69"/>
  <c r="BI69"/>
  <c r="BA69"/>
  <c r="AY69"/>
  <c r="DE69"/>
  <c r="AP69"/>
  <c r="AN69"/>
  <c r="CT69"/>
  <c r="AE69"/>
  <c r="AC69"/>
  <c r="CI69"/>
  <c r="T69"/>
  <c r="R69"/>
  <c r="BX69"/>
  <c r="O69"/>
  <c r="N69"/>
  <c r="M69"/>
  <c r="I69" s="1"/>
  <c r="L69"/>
  <c r="K69"/>
  <c r="G69" s="1"/>
  <c r="BM69" s="1"/>
  <c r="J69"/>
  <c r="H69"/>
  <c r="F69"/>
  <c r="E69"/>
  <c r="BK69" s="1"/>
  <c r="DC68"/>
  <c r="CR68"/>
  <c r="CG68"/>
  <c r="BV68"/>
  <c r="BI68"/>
  <c r="BA68"/>
  <c r="AY68"/>
  <c r="DE68"/>
  <c r="AP68"/>
  <c r="AP66" s="1"/>
  <c r="AN68"/>
  <c r="AE68"/>
  <c r="AC68"/>
  <c r="CI68"/>
  <c r="T68"/>
  <c r="R68"/>
  <c r="BX68"/>
  <c r="O68"/>
  <c r="I68" s="1"/>
  <c r="N68"/>
  <c r="M68"/>
  <c r="L68"/>
  <c r="K68"/>
  <c r="J68"/>
  <c r="H68"/>
  <c r="F68"/>
  <c r="BK68"/>
  <c r="E68"/>
  <c r="DC67"/>
  <c r="CR67"/>
  <c r="CG67"/>
  <c r="BV67"/>
  <c r="BI67"/>
  <c r="BA67"/>
  <c r="BA66" s="1"/>
  <c r="AY67"/>
  <c r="AP67"/>
  <c r="AN67"/>
  <c r="CT67"/>
  <c r="AE67"/>
  <c r="AC67"/>
  <c r="CI67"/>
  <c r="T67"/>
  <c r="T66" s="1"/>
  <c r="R67"/>
  <c r="BX67"/>
  <c r="O67"/>
  <c r="N67"/>
  <c r="M67"/>
  <c r="L67"/>
  <c r="K67"/>
  <c r="K66" s="1"/>
  <c r="J67"/>
  <c r="H67"/>
  <c r="F67"/>
  <c r="E67"/>
  <c r="DL66"/>
  <c r="DK66"/>
  <c r="DJ66"/>
  <c r="DI66"/>
  <c r="DH66"/>
  <c r="DG66"/>
  <c r="DE66"/>
  <c r="DC66"/>
  <c r="DB66"/>
  <c r="DA66"/>
  <c r="CZ66"/>
  <c r="CY66"/>
  <c r="CX66"/>
  <c r="CW66"/>
  <c r="CV66"/>
  <c r="CT66"/>
  <c r="CR66"/>
  <c r="CQ66"/>
  <c r="CP66"/>
  <c r="CO66"/>
  <c r="CN66"/>
  <c r="CM66"/>
  <c r="CL66"/>
  <c r="CK66"/>
  <c r="CI66"/>
  <c r="CG66"/>
  <c r="CF66"/>
  <c r="CE66"/>
  <c r="CD66"/>
  <c r="CC66"/>
  <c r="CB66"/>
  <c r="CA66"/>
  <c r="BZ66"/>
  <c r="BX66"/>
  <c r="BV66"/>
  <c r="BU66"/>
  <c r="BI66"/>
  <c r="BG66"/>
  <c r="BF66"/>
  <c r="BE66"/>
  <c r="BD66"/>
  <c r="BC66"/>
  <c r="BB66"/>
  <c r="AZ66"/>
  <c r="AX66"/>
  <c r="AW66"/>
  <c r="AV66"/>
  <c r="AU66"/>
  <c r="AT66"/>
  <c r="AS66"/>
  <c r="AR66"/>
  <c r="AQ66"/>
  <c r="AO66"/>
  <c r="AM66"/>
  <c r="AL66"/>
  <c r="AK66"/>
  <c r="AJ66"/>
  <c r="AI66"/>
  <c r="AH66"/>
  <c r="AG66"/>
  <c r="AF66"/>
  <c r="AD66"/>
  <c r="AB66"/>
  <c r="AA66"/>
  <c r="Z66"/>
  <c r="Y66"/>
  <c r="X66"/>
  <c r="W66"/>
  <c r="V66"/>
  <c r="U66"/>
  <c r="S66"/>
  <c r="Q66"/>
  <c r="P66"/>
  <c r="DL65"/>
  <c r="DK65"/>
  <c r="DJ65"/>
  <c r="DI65"/>
  <c r="DH65"/>
  <c r="DG65"/>
  <c r="DE65"/>
  <c r="DC65"/>
  <c r="DB65"/>
  <c r="DA65"/>
  <c r="CZ65"/>
  <c r="CY65"/>
  <c r="CX65"/>
  <c r="CW65"/>
  <c r="CV65"/>
  <c r="CT65"/>
  <c r="CR65"/>
  <c r="CQ65"/>
  <c r="CP65"/>
  <c r="CO65"/>
  <c r="CN65"/>
  <c r="CM65"/>
  <c r="CL65"/>
  <c r="CK65"/>
  <c r="CI65"/>
  <c r="CG65"/>
  <c r="CF65"/>
  <c r="CE65"/>
  <c r="CD65"/>
  <c r="CC65"/>
  <c r="CB65"/>
  <c r="CA65"/>
  <c r="BZ65"/>
  <c r="BX65"/>
  <c r="BV65"/>
  <c r="BU65"/>
  <c r="BI65"/>
  <c r="AW65"/>
  <c r="AL65"/>
  <c r="AA65"/>
  <c r="P65"/>
  <c r="A65"/>
  <c r="A66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BU36"/>
  <c r="BV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V36"/>
  <c r="CW36"/>
  <c r="CX36"/>
  <c r="CY36"/>
  <c r="CZ36"/>
  <c r="DA36"/>
  <c r="DB36"/>
  <c r="DC36"/>
  <c r="DE36"/>
  <c r="DG36"/>
  <c r="DH36"/>
  <c r="DI36"/>
  <c r="DJ36"/>
  <c r="DK36"/>
  <c r="DL36"/>
  <c r="BU37"/>
  <c r="BV37"/>
  <c r="BX37"/>
  <c r="BZ37"/>
  <c r="CA37"/>
  <c r="CB37"/>
  <c r="CC37"/>
  <c r="CD37"/>
  <c r="CE37"/>
  <c r="CF37"/>
  <c r="CG37"/>
  <c r="CI37"/>
  <c r="CK37"/>
  <c r="CL37"/>
  <c r="CM37"/>
  <c r="CN37"/>
  <c r="CO37"/>
  <c r="CP37"/>
  <c r="CQ37"/>
  <c r="CR37"/>
  <c r="CT37"/>
  <c r="CV37"/>
  <c r="CW37"/>
  <c r="CX37"/>
  <c r="CY37"/>
  <c r="CZ37"/>
  <c r="DA37"/>
  <c r="DB37"/>
  <c r="DC37"/>
  <c r="DE37"/>
  <c r="DG37"/>
  <c r="DH37"/>
  <c r="DI37"/>
  <c r="DJ37"/>
  <c r="DK37"/>
  <c r="DL37"/>
  <c r="BI36"/>
  <c r="BI37"/>
  <c r="BA54"/>
  <c r="AY54"/>
  <c r="DE54"/>
  <c r="AP54"/>
  <c r="AN54"/>
  <c r="AE54"/>
  <c r="AC54"/>
  <c r="T54"/>
  <c r="R54"/>
  <c r="BA46"/>
  <c r="AY46"/>
  <c r="DE46" s="1"/>
  <c r="AP46"/>
  <c r="AN46"/>
  <c r="AE46"/>
  <c r="AC46"/>
  <c r="CI46" s="1"/>
  <c r="T46"/>
  <c r="R46"/>
  <c r="BX46"/>
  <c r="BA45"/>
  <c r="AY45"/>
  <c r="AP45"/>
  <c r="AN45"/>
  <c r="CT45"/>
  <c r="AE45"/>
  <c r="AC45"/>
  <c r="T45"/>
  <c r="R45"/>
  <c r="BX45" s="1"/>
  <c r="BA44"/>
  <c r="AY44"/>
  <c r="AP44"/>
  <c r="AN44"/>
  <c r="CT44" s="1"/>
  <c r="AE44"/>
  <c r="AC44"/>
  <c r="T44"/>
  <c r="R44"/>
  <c r="BX44" s="1"/>
  <c r="BK132"/>
  <c r="CU356"/>
  <c r="BJ617"/>
  <c r="BP617"/>
  <c r="BT617"/>
  <c r="CJ617"/>
  <c r="DF617"/>
  <c r="BR617"/>
  <c r="I468"/>
  <c r="I352"/>
  <c r="I354"/>
  <c r="BK435"/>
  <c r="G644"/>
  <c r="BM644" s="1"/>
  <c r="G667"/>
  <c r="BM667"/>
  <c r="I667"/>
  <c r="G452"/>
  <c r="BM452"/>
  <c r="G454"/>
  <c r="BM454"/>
  <c r="CH471"/>
  <c r="I644"/>
  <c r="BM629"/>
  <c r="BK649"/>
  <c r="BK667"/>
  <c r="G222"/>
  <c r="BM222"/>
  <c r="G224"/>
  <c r="BM224"/>
  <c r="CS211"/>
  <c r="G242"/>
  <c r="G258"/>
  <c r="BM258"/>
  <c r="BK274"/>
  <c r="BK288"/>
  <c r="BK292"/>
  <c r="G200"/>
  <c r="BM200"/>
  <c r="G605"/>
  <c r="BM605" s="1"/>
  <c r="BW356"/>
  <c r="BK373"/>
  <c r="I296"/>
  <c r="I389"/>
  <c r="BO588"/>
  <c r="BR268"/>
  <c r="BJ268"/>
  <c r="BR500"/>
  <c r="BT501"/>
  <c r="G516"/>
  <c r="BM516"/>
  <c r="I567"/>
  <c r="BK568"/>
  <c r="G102"/>
  <c r="BM102"/>
  <c r="DF211"/>
  <c r="BK260"/>
  <c r="BK264"/>
  <c r="I373"/>
  <c r="G479"/>
  <c r="BM479"/>
  <c r="BK496"/>
  <c r="BP94"/>
  <c r="DD269"/>
  <c r="G290"/>
  <c r="BM290"/>
  <c r="I632"/>
  <c r="BK214"/>
  <c r="G216"/>
  <c r="BM216"/>
  <c r="BK218"/>
  <c r="I220"/>
  <c r="BR210"/>
  <c r="BK222"/>
  <c r="BJ239"/>
  <c r="BM239"/>
  <c r="BR239"/>
  <c r="DF240"/>
  <c r="G396"/>
  <c r="BL384" s="1"/>
  <c r="G398"/>
  <c r="BM398"/>
  <c r="I426"/>
  <c r="BJ500"/>
  <c r="I551"/>
  <c r="I622"/>
  <c r="G429"/>
  <c r="BM429" s="1"/>
  <c r="I629"/>
  <c r="I634"/>
  <c r="BM91"/>
  <c r="CU152"/>
  <c r="BK191"/>
  <c r="G262"/>
  <c r="BM262" s="1"/>
  <c r="I262"/>
  <c r="I266"/>
  <c r="BP269"/>
  <c r="BT269"/>
  <c r="BQ297"/>
  <c r="CS297"/>
  <c r="BK324"/>
  <c r="BK404"/>
  <c r="BK484"/>
  <c r="CJ472"/>
  <c r="I488"/>
  <c r="I492"/>
  <c r="I494"/>
  <c r="BR530"/>
  <c r="BK549"/>
  <c r="BK551"/>
  <c r="F559"/>
  <c r="BK578"/>
  <c r="G592"/>
  <c r="I601"/>
  <c r="G606"/>
  <c r="BM606"/>
  <c r="BK612"/>
  <c r="BX660"/>
  <c r="G272"/>
  <c r="BM272"/>
  <c r="I274"/>
  <c r="CI426"/>
  <c r="CJ501"/>
  <c r="G536"/>
  <c r="I571"/>
  <c r="BP559"/>
  <c r="BR181"/>
  <c r="BJ181"/>
  <c r="BM211"/>
  <c r="G243"/>
  <c r="BM243"/>
  <c r="I243"/>
  <c r="G281"/>
  <c r="BM281" s="1"/>
  <c r="G303"/>
  <c r="BM303"/>
  <c r="I339"/>
  <c r="BT414"/>
  <c r="I432"/>
  <c r="I509"/>
  <c r="I513"/>
  <c r="BK601"/>
  <c r="G604"/>
  <c r="BM604"/>
  <c r="I605"/>
  <c r="G144"/>
  <c r="BM144"/>
  <c r="BK139"/>
  <c r="BK186"/>
  <c r="BP210"/>
  <c r="BT210"/>
  <c r="DF210"/>
  <c r="BK243"/>
  <c r="I375"/>
  <c r="G450"/>
  <c r="BM450" s="1"/>
  <c r="BX601"/>
  <c r="I314"/>
  <c r="BK331"/>
  <c r="BK327"/>
  <c r="I348"/>
  <c r="I350"/>
  <c r="G390"/>
  <c r="BM413"/>
  <c r="BR413"/>
  <c r="BM446"/>
  <c r="BK452"/>
  <c r="G467"/>
  <c r="BM467"/>
  <c r="I467"/>
  <c r="G469"/>
  <c r="BM469" s="1"/>
  <c r="I469"/>
  <c r="BK481"/>
  <c r="BR472"/>
  <c r="I502"/>
  <c r="BK531"/>
  <c r="I562"/>
  <c r="G566"/>
  <c r="BM566" s="1"/>
  <c r="BK593"/>
  <c r="G599"/>
  <c r="BM599"/>
  <c r="BY588"/>
  <c r="BK603"/>
  <c r="G624"/>
  <c r="BM624"/>
  <c r="BK626"/>
  <c r="BM616"/>
  <c r="BR616"/>
  <c r="G636"/>
  <c r="BM636" s="1"/>
  <c r="I636"/>
  <c r="BK638"/>
  <c r="I642"/>
  <c r="BK644"/>
  <c r="BK663"/>
  <c r="G292"/>
  <c r="BM292"/>
  <c r="BK294"/>
  <c r="G294"/>
  <c r="BM294"/>
  <c r="BK296"/>
  <c r="I320"/>
  <c r="BK360"/>
  <c r="I364"/>
  <c r="I374"/>
  <c r="BK377"/>
  <c r="G404"/>
  <c r="BM404"/>
  <c r="I406"/>
  <c r="I408"/>
  <c r="I410"/>
  <c r="I412"/>
  <c r="BJ414"/>
  <c r="BM448"/>
  <c r="BP443"/>
  <c r="DF443"/>
  <c r="BK474"/>
  <c r="I484"/>
  <c r="BK555"/>
  <c r="I580"/>
  <c r="G590"/>
  <c r="BM590" s="1"/>
  <c r="BH590" s="1"/>
  <c r="BK662"/>
  <c r="BK664"/>
  <c r="BX253"/>
  <c r="BW240"/>
  <c r="G218"/>
  <c r="BM218" s="1"/>
  <c r="G220"/>
  <c r="BM220"/>
  <c r="BK224"/>
  <c r="BJ211"/>
  <c r="I232"/>
  <c r="I235"/>
  <c r="I237"/>
  <c r="BK276"/>
  <c r="I292"/>
  <c r="CI542"/>
  <c r="CH529"/>
  <c r="CI224"/>
  <c r="BX341"/>
  <c r="CI456"/>
  <c r="CH443"/>
  <c r="DE456"/>
  <c r="DD443"/>
  <c r="DE224"/>
  <c r="DD211"/>
  <c r="G296"/>
  <c r="BM296"/>
  <c r="BT65"/>
  <c r="DF65"/>
  <c r="I200"/>
  <c r="I202"/>
  <c r="G214"/>
  <c r="BM214"/>
  <c r="G229"/>
  <c r="BM229"/>
  <c r="I229"/>
  <c r="I260"/>
  <c r="BK263"/>
  <c r="I264"/>
  <c r="I284"/>
  <c r="G288"/>
  <c r="BM288"/>
  <c r="CH327"/>
  <c r="DF326"/>
  <c r="BK342"/>
  <c r="G342"/>
  <c r="BM342"/>
  <c r="G346"/>
  <c r="BM346"/>
  <c r="BR356"/>
  <c r="BP356"/>
  <c r="DF356"/>
  <c r="I377"/>
  <c r="I450"/>
  <c r="BS472"/>
  <c r="BW500"/>
  <c r="BR123"/>
  <c r="BQ124"/>
  <c r="I176"/>
  <c r="I216"/>
  <c r="G251"/>
  <c r="BM251"/>
  <c r="G270"/>
  <c r="BM270"/>
  <c r="I270"/>
  <c r="I290"/>
  <c r="I305"/>
  <c r="G311"/>
  <c r="BM311" s="1"/>
  <c r="CS298"/>
  <c r="I316"/>
  <c r="G332"/>
  <c r="G354"/>
  <c r="BM354"/>
  <c r="DD356"/>
  <c r="BX485"/>
  <c r="G492"/>
  <c r="BM492"/>
  <c r="CI590"/>
  <c r="G83"/>
  <c r="BM83" s="1"/>
  <c r="BK144"/>
  <c r="G158"/>
  <c r="BM158" s="1"/>
  <c r="G193"/>
  <c r="BM193"/>
  <c r="I193"/>
  <c r="I198"/>
  <c r="G201"/>
  <c r="I204"/>
  <c r="I206"/>
  <c r="G208"/>
  <c r="BM208"/>
  <c r="I208"/>
  <c r="BR211"/>
  <c r="BK234"/>
  <c r="BK241"/>
  <c r="BK253"/>
  <c r="BK278"/>
  <c r="I288"/>
  <c r="BK290"/>
  <c r="I294"/>
  <c r="BK295"/>
  <c r="G301"/>
  <c r="BM301"/>
  <c r="BK311"/>
  <c r="G330"/>
  <c r="BM330"/>
  <c r="BR326"/>
  <c r="BK341"/>
  <c r="BM327"/>
  <c r="G344"/>
  <c r="BM344"/>
  <c r="I344"/>
  <c r="BK354"/>
  <c r="BK355"/>
  <c r="BK358"/>
  <c r="BK379"/>
  <c r="G379"/>
  <c r="BM379"/>
  <c r="DD385"/>
  <c r="CH384"/>
  <c r="DD384"/>
  <c r="I396"/>
  <c r="BK419"/>
  <c r="G419"/>
  <c r="BM419" s="1"/>
  <c r="I419"/>
  <c r="BK428"/>
  <c r="BQ472"/>
  <c r="DD501"/>
  <c r="I438"/>
  <c r="I440"/>
  <c r="BM443"/>
  <c r="BK459"/>
  <c r="I463"/>
  <c r="I477"/>
  <c r="BO471"/>
  <c r="CS471"/>
  <c r="BK490"/>
  <c r="BK492"/>
  <c r="I498"/>
  <c r="G517"/>
  <c r="I518"/>
  <c r="I520"/>
  <c r="BT530"/>
  <c r="DF530"/>
  <c r="BX574"/>
  <c r="I651"/>
  <c r="G527"/>
  <c r="BM527" s="1"/>
  <c r="I527"/>
  <c r="G555"/>
  <c r="BM555"/>
  <c r="I555"/>
  <c r="G562"/>
  <c r="BM562"/>
  <c r="BK564"/>
  <c r="BO558"/>
  <c r="BS558"/>
  <c r="CI569"/>
  <c r="I570"/>
  <c r="BK585"/>
  <c r="BK596"/>
  <c r="CU587"/>
  <c r="G649"/>
  <c r="BM649" s="1"/>
  <c r="G388"/>
  <c r="BM388"/>
  <c r="I391"/>
  <c r="BK397"/>
  <c r="I400"/>
  <c r="G415"/>
  <c r="BM415"/>
  <c r="BK420"/>
  <c r="G435"/>
  <c r="BM435"/>
  <c r="I441"/>
  <c r="I452"/>
  <c r="BK454"/>
  <c r="I479"/>
  <c r="G481"/>
  <c r="BM481" s="1"/>
  <c r="I481"/>
  <c r="BK485"/>
  <c r="BK472"/>
  <c r="G497"/>
  <c r="BK516"/>
  <c r="I519"/>
  <c r="I534"/>
  <c r="G547"/>
  <c r="BM547"/>
  <c r="I547"/>
  <c r="G549"/>
  <c r="BM549"/>
  <c r="I549"/>
  <c r="G610"/>
  <c r="BM610"/>
  <c r="I610"/>
  <c r="I624"/>
  <c r="G626"/>
  <c r="CI631"/>
  <c r="I640"/>
  <c r="I526"/>
  <c r="I528"/>
  <c r="BR529"/>
  <c r="BK530"/>
  <c r="BK563"/>
  <c r="BK580"/>
  <c r="BK582"/>
  <c r="I584"/>
  <c r="BK586"/>
  <c r="BM586"/>
  <c r="BK595"/>
  <c r="G595"/>
  <c r="BM595"/>
  <c r="DF587"/>
  <c r="I609"/>
  <c r="G613"/>
  <c r="BM613"/>
  <c r="I613"/>
  <c r="BK623"/>
  <c r="BK624"/>
  <c r="BH624"/>
  <c r="BY617"/>
  <c r="CU617"/>
  <c r="BY645"/>
  <c r="G662"/>
  <c r="BM662" s="1"/>
  <c r="G663"/>
  <c r="BM663"/>
  <c r="BK535"/>
  <c r="G553"/>
  <c r="BM553"/>
  <c r="G576"/>
  <c r="BM576"/>
  <c r="I576"/>
  <c r="I593"/>
  <c r="BK597"/>
  <c r="BK587"/>
  <c r="BK604"/>
  <c r="BK609"/>
  <c r="BK613"/>
  <c r="G615"/>
  <c r="BM615" s="1"/>
  <c r="BP616"/>
  <c r="BT616"/>
  <c r="CJ616"/>
  <c r="DF616"/>
  <c r="BK628"/>
  <c r="I630"/>
  <c r="I635"/>
  <c r="G638"/>
  <c r="BM638"/>
  <c r="BK643"/>
  <c r="BH643"/>
  <c r="BK655"/>
  <c r="BK665"/>
  <c r="G665"/>
  <c r="BM665"/>
  <c r="BK666"/>
  <c r="BX154"/>
  <c r="G139"/>
  <c r="CI106"/>
  <c r="CI134"/>
  <c r="BK169"/>
  <c r="G502"/>
  <c r="BM502"/>
  <c r="R501"/>
  <c r="DF529"/>
  <c r="BK543"/>
  <c r="BJ530"/>
  <c r="BY558"/>
  <c r="BJ559"/>
  <c r="G651"/>
  <c r="BM651"/>
  <c r="I655"/>
  <c r="BK100"/>
  <c r="G107"/>
  <c r="BM107" s="1"/>
  <c r="BK110"/>
  <c r="BK111"/>
  <c r="BK125"/>
  <c r="G129"/>
  <c r="BM129"/>
  <c r="BK162"/>
  <c r="G164"/>
  <c r="BR153"/>
  <c r="BY153"/>
  <c r="BK173"/>
  <c r="G188"/>
  <c r="BM188" s="1"/>
  <c r="I188"/>
  <c r="BP181"/>
  <c r="BT181"/>
  <c r="CJ181"/>
  <c r="DF181"/>
  <c r="BK195"/>
  <c r="BK208"/>
  <c r="BJ210"/>
  <c r="M211"/>
  <c r="I214"/>
  <c r="BK216"/>
  <c r="K211"/>
  <c r="I218"/>
  <c r="BA211"/>
  <c r="I222"/>
  <c r="BY210"/>
  <c r="BK211"/>
  <c r="I227"/>
  <c r="G235"/>
  <c r="BM235" s="1"/>
  <c r="G237"/>
  <c r="BM237"/>
  <c r="BJ240"/>
  <c r="G253"/>
  <c r="CH240"/>
  <c r="BK256"/>
  <c r="G266"/>
  <c r="BM266" s="1"/>
  <c r="BW269"/>
  <c r="CS269"/>
  <c r="G284"/>
  <c r="BM284" s="1"/>
  <c r="G286"/>
  <c r="BM286"/>
  <c r="G305"/>
  <c r="BM305" s="1"/>
  <c r="G307"/>
  <c r="BM307"/>
  <c r="G320"/>
  <c r="BM320" s="1"/>
  <c r="BJ327"/>
  <c r="G347"/>
  <c r="M356"/>
  <c r="I359"/>
  <c r="BM356"/>
  <c r="G377"/>
  <c r="BM377"/>
  <c r="CU384"/>
  <c r="I402"/>
  <c r="G406"/>
  <c r="BM406"/>
  <c r="G408"/>
  <c r="BM408"/>
  <c r="G410"/>
  <c r="BM410"/>
  <c r="G412"/>
  <c r="BM412"/>
  <c r="G422"/>
  <c r="BM422"/>
  <c r="BX476"/>
  <c r="G477"/>
  <c r="BM477"/>
  <c r="G498"/>
  <c r="BM498" s="1"/>
  <c r="BP501"/>
  <c r="I514"/>
  <c r="BN501"/>
  <c r="BM501"/>
  <c r="G518"/>
  <c r="BM518"/>
  <c r="G520"/>
  <c r="BM520" s="1"/>
  <c r="BK602"/>
  <c r="BJ588"/>
  <c r="I612"/>
  <c r="G256"/>
  <c r="BM256"/>
  <c r="I286"/>
  <c r="BJ297"/>
  <c r="G309"/>
  <c r="BM309"/>
  <c r="BM314"/>
  <c r="I342"/>
  <c r="I360"/>
  <c r="I366"/>
  <c r="BS355"/>
  <c r="G391"/>
  <c r="BM391" s="1"/>
  <c r="I423"/>
  <c r="DE429"/>
  <c r="DD414"/>
  <c r="G486"/>
  <c r="BM486"/>
  <c r="I224"/>
  <c r="I67"/>
  <c r="I83"/>
  <c r="G133"/>
  <c r="BM133" s="1"/>
  <c r="G166"/>
  <c r="G169"/>
  <c r="BM169" s="1"/>
  <c r="G173"/>
  <c r="CH182"/>
  <c r="BQ181"/>
  <c r="BW181"/>
  <c r="CS182"/>
  <c r="G202"/>
  <c r="BM202"/>
  <c r="G206"/>
  <c r="BM206"/>
  <c r="CI243"/>
  <c r="BX243"/>
  <c r="DD298"/>
  <c r="DF297"/>
  <c r="G366"/>
  <c r="DD355"/>
  <c r="G372"/>
  <c r="BM372"/>
  <c r="G389"/>
  <c r="BM389"/>
  <c r="CI429"/>
  <c r="BK71"/>
  <c r="I96"/>
  <c r="DE105"/>
  <c r="G115"/>
  <c r="G119"/>
  <c r="G137"/>
  <c r="BM137" s="1"/>
  <c r="G142"/>
  <c r="BK143"/>
  <c r="BK148"/>
  <c r="BK156"/>
  <c r="BK160"/>
  <c r="BK167"/>
  <c r="I171"/>
  <c r="I173"/>
  <c r="BK183"/>
  <c r="G186"/>
  <c r="BM186"/>
  <c r="I186"/>
  <c r="I190"/>
  <c r="BK193"/>
  <c r="CU181"/>
  <c r="BK198"/>
  <c r="BK201"/>
  <c r="BK202"/>
  <c r="BK205"/>
  <c r="BK206"/>
  <c r="BK209"/>
  <c r="BK212"/>
  <c r="G212"/>
  <c r="BM212"/>
  <c r="I212"/>
  <c r="I217"/>
  <c r="BK219"/>
  <c r="BK220"/>
  <c r="BK226"/>
  <c r="DE250"/>
  <c r="G383"/>
  <c r="BM383"/>
  <c r="BP384"/>
  <c r="CJ384"/>
  <c r="I456"/>
  <c r="BT443"/>
  <c r="I223"/>
  <c r="BK227"/>
  <c r="I228"/>
  <c r="G231"/>
  <c r="BM231"/>
  <c r="I231"/>
  <c r="I233"/>
  <c r="BK235"/>
  <c r="BP239"/>
  <c r="BT239"/>
  <c r="BK251"/>
  <c r="I251"/>
  <c r="I256"/>
  <c r="G260"/>
  <c r="BM260" s="1"/>
  <c r="G264"/>
  <c r="BM264"/>
  <c r="BK266"/>
  <c r="BK270"/>
  <c r="I278"/>
  <c r="CU268"/>
  <c r="BK281"/>
  <c r="BM269"/>
  <c r="BJ269"/>
  <c r="BR269"/>
  <c r="G291"/>
  <c r="G295"/>
  <c r="BM295" s="1"/>
  <c r="I303"/>
  <c r="BK309"/>
  <c r="G324"/>
  <c r="BM324" s="1"/>
  <c r="I324"/>
  <c r="BK330"/>
  <c r="G333"/>
  <c r="BM333" s="1"/>
  <c r="BM335"/>
  <c r="G339"/>
  <c r="BM339"/>
  <c r="G341"/>
  <c r="BM341"/>
  <c r="I341"/>
  <c r="CS327"/>
  <c r="G343"/>
  <c r="BM343" s="1"/>
  <c r="BK346"/>
  <c r="I346"/>
  <c r="BK348"/>
  <c r="G348"/>
  <c r="BM348"/>
  <c r="BK350"/>
  <c r="G350"/>
  <c r="BM350" s="1"/>
  <c r="BK352"/>
  <c r="G352"/>
  <c r="BM352"/>
  <c r="T356"/>
  <c r="BK361"/>
  <c r="BK364"/>
  <c r="G373"/>
  <c r="BM373" s="1"/>
  <c r="BK375"/>
  <c r="G375"/>
  <c r="BM375" s="1"/>
  <c r="BH375" s="1"/>
  <c r="BK376"/>
  <c r="BK390"/>
  <c r="BK394"/>
  <c r="BK384"/>
  <c r="BQ384"/>
  <c r="BW384"/>
  <c r="G397"/>
  <c r="BK385"/>
  <c r="BQ385"/>
  <c r="CS385"/>
  <c r="G400"/>
  <c r="BM400" s="1"/>
  <c r="G402"/>
  <c r="BM402"/>
  <c r="BP414"/>
  <c r="I427"/>
  <c r="CJ414"/>
  <c r="DF414"/>
  <c r="I433"/>
  <c r="G438"/>
  <c r="BM438"/>
  <c r="G440"/>
  <c r="BM440"/>
  <c r="I464"/>
  <c r="CS472"/>
  <c r="CT487"/>
  <c r="G494"/>
  <c r="BM494" s="1"/>
  <c r="I496"/>
  <c r="I522"/>
  <c r="G526"/>
  <c r="BM526" s="1"/>
  <c r="BH526" s="1"/>
  <c r="G528"/>
  <c r="BM528"/>
  <c r="G577"/>
  <c r="BM577" s="1"/>
  <c r="G580"/>
  <c r="BM580"/>
  <c r="BK599"/>
  <c r="BJ587"/>
  <c r="I599"/>
  <c r="CI599"/>
  <c r="CH587"/>
  <c r="BK627"/>
  <c r="BJ616"/>
  <c r="CI628"/>
  <c r="CH616"/>
  <c r="DE628"/>
  <c r="DD616"/>
  <c r="G630"/>
  <c r="BM630"/>
  <c r="DE630"/>
  <c r="DD617"/>
  <c r="BK617"/>
  <c r="BQ617"/>
  <c r="BW617"/>
  <c r="CS617"/>
  <c r="G632"/>
  <c r="BM632"/>
  <c r="G634"/>
  <c r="BM634"/>
  <c r="BK229"/>
  <c r="BK230"/>
  <c r="BK237"/>
  <c r="G241"/>
  <c r="BM241"/>
  <c r="I241"/>
  <c r="I245"/>
  <c r="BA240"/>
  <c r="BK257"/>
  <c r="I259"/>
  <c r="BP268"/>
  <c r="BT268"/>
  <c r="CJ268"/>
  <c r="DF268"/>
  <c r="BK286"/>
  <c r="G293"/>
  <c r="BM293"/>
  <c r="BK301"/>
  <c r="I310"/>
  <c r="I311"/>
  <c r="BM298"/>
  <c r="BR298"/>
  <c r="BM322"/>
  <c r="BK328"/>
  <c r="BM326"/>
  <c r="BK339"/>
  <c r="BY327"/>
  <c r="CU327"/>
  <c r="BK344"/>
  <c r="BK347"/>
  <c r="BK351"/>
  <c r="G358"/>
  <c r="BM358"/>
  <c r="I358"/>
  <c r="G360"/>
  <c r="BM360"/>
  <c r="G362"/>
  <c r="BM362"/>
  <c r="G364"/>
  <c r="BM364"/>
  <c r="BK366"/>
  <c r="BY355"/>
  <c r="I379"/>
  <c r="I383"/>
  <c r="L385"/>
  <c r="BK389"/>
  <c r="BK393"/>
  <c r="DE425"/>
  <c r="DD413"/>
  <c r="G456"/>
  <c r="BM456" s="1"/>
  <c r="BY472"/>
  <c r="G620"/>
  <c r="BM620"/>
  <c r="I620"/>
  <c r="BK402"/>
  <c r="BK405"/>
  <c r="BK408"/>
  <c r="BK409"/>
  <c r="BK412"/>
  <c r="BK415"/>
  <c r="BK413"/>
  <c r="BQ413"/>
  <c r="BW413"/>
  <c r="CS413"/>
  <c r="CJ413"/>
  <c r="DF413"/>
  <c r="I435"/>
  <c r="BK438"/>
  <c r="BH438"/>
  <c r="BK448"/>
  <c r="BQ442"/>
  <c r="BW442"/>
  <c r="CS442"/>
  <c r="BK455"/>
  <c r="I461"/>
  <c r="BK467"/>
  <c r="BK470"/>
  <c r="BK477"/>
  <c r="BK479"/>
  <c r="BK483"/>
  <c r="G483"/>
  <c r="BM483" s="1"/>
  <c r="I483"/>
  <c r="DF471"/>
  <c r="F472"/>
  <c r="BK488"/>
  <c r="G490"/>
  <c r="BM490"/>
  <c r="I490"/>
  <c r="G496"/>
  <c r="BM496"/>
  <c r="BK498"/>
  <c r="BK499"/>
  <c r="BK502"/>
  <c r="AE501"/>
  <c r="BK506"/>
  <c r="BK509"/>
  <c r="CU500"/>
  <c r="BK513"/>
  <c r="I516"/>
  <c r="BK522"/>
  <c r="BK528"/>
  <c r="BW530"/>
  <c r="CI545"/>
  <c r="G556"/>
  <c r="BM556" s="1"/>
  <c r="G563"/>
  <c r="BM563"/>
  <c r="I566"/>
  <c r="BP558"/>
  <c r="BT558"/>
  <c r="DF558"/>
  <c r="G591"/>
  <c r="BM591" s="1"/>
  <c r="G609"/>
  <c r="BM609"/>
  <c r="I666"/>
  <c r="BK401"/>
  <c r="I404"/>
  <c r="BK406"/>
  <c r="BK410"/>
  <c r="I418"/>
  <c r="BY413"/>
  <c r="CU413"/>
  <c r="BK426"/>
  <c r="BK427"/>
  <c r="BQ414"/>
  <c r="CS414"/>
  <c r="BK439"/>
  <c r="BK440"/>
  <c r="I449"/>
  <c r="DF442"/>
  <c r="BK456"/>
  <c r="BK443"/>
  <c r="BW443"/>
  <c r="CS443"/>
  <c r="G459"/>
  <c r="BM459" s="1"/>
  <c r="I459"/>
  <c r="BK463"/>
  <c r="G465"/>
  <c r="BM465" s="1"/>
  <c r="I465"/>
  <c r="BK469"/>
  <c r="G473"/>
  <c r="BM473" s="1"/>
  <c r="G474"/>
  <c r="BM474"/>
  <c r="I474"/>
  <c r="AN472"/>
  <c r="BK482"/>
  <c r="BJ471"/>
  <c r="G485"/>
  <c r="BM485" s="1"/>
  <c r="BH485" s="1"/>
  <c r="I485"/>
  <c r="DD472"/>
  <c r="BM472"/>
  <c r="G488"/>
  <c r="BM488"/>
  <c r="BK493"/>
  <c r="BK505"/>
  <c r="I507"/>
  <c r="BK510"/>
  <c r="BP500"/>
  <c r="BT500"/>
  <c r="DF500"/>
  <c r="BK514"/>
  <c r="CS501"/>
  <c r="BR501"/>
  <c r="BK520"/>
  <c r="I524"/>
  <c r="BK526"/>
  <c r="AE559"/>
  <c r="I563"/>
  <c r="BR558"/>
  <c r="CU558"/>
  <c r="G570"/>
  <c r="BM570"/>
  <c r="CI574"/>
  <c r="G532"/>
  <c r="BM532" s="1"/>
  <c r="BK533"/>
  <c r="BK534"/>
  <c r="BK538"/>
  <c r="G540"/>
  <c r="BM540"/>
  <c r="BK541"/>
  <c r="BM530"/>
  <c r="BK547"/>
  <c r="G551"/>
  <c r="BM551"/>
  <c r="BK556"/>
  <c r="BK557"/>
  <c r="G557"/>
  <c r="BM557"/>
  <c r="G561"/>
  <c r="BK562"/>
  <c r="G567"/>
  <c r="BM567"/>
  <c r="BH567" s="1"/>
  <c r="G568"/>
  <c r="BM568" s="1"/>
  <c r="I568"/>
  <c r="BW558"/>
  <c r="CS558"/>
  <c r="BS559"/>
  <c r="G581"/>
  <c r="BM581"/>
  <c r="I581"/>
  <c r="G585"/>
  <c r="BM585"/>
  <c r="I585"/>
  <c r="G596"/>
  <c r="BK600"/>
  <c r="G601"/>
  <c r="BS588"/>
  <c r="CH588"/>
  <c r="G602"/>
  <c r="BM602"/>
  <c r="I602"/>
  <c r="BQ588"/>
  <c r="CS588"/>
  <c r="G607"/>
  <c r="BM607"/>
  <c r="G614"/>
  <c r="BM614" s="1"/>
  <c r="G639"/>
  <c r="BM639"/>
  <c r="G640"/>
  <c r="BM640" s="1"/>
  <c r="G642"/>
  <c r="BM642"/>
  <c r="G653"/>
  <c r="BM653" s="1"/>
  <c r="CH645"/>
  <c r="G531"/>
  <c r="BM531"/>
  <c r="I531"/>
  <c r="L530"/>
  <c r="G534"/>
  <c r="BM534"/>
  <c r="I535"/>
  <c r="G538"/>
  <c r="BM538"/>
  <c r="BW529"/>
  <c r="DD530"/>
  <c r="I545"/>
  <c r="BK553"/>
  <c r="I553"/>
  <c r="AY559"/>
  <c r="G564"/>
  <c r="BM564"/>
  <c r="I564"/>
  <c r="G565"/>
  <c r="BM565"/>
  <c r="BK566"/>
  <c r="BK567"/>
  <c r="G569"/>
  <c r="BM569"/>
  <c r="BK570"/>
  <c r="BK576"/>
  <c r="BK579"/>
  <c r="BK584"/>
  <c r="G584"/>
  <c r="BM584"/>
  <c r="BK589"/>
  <c r="BK591"/>
  <c r="I591"/>
  <c r="G593"/>
  <c r="BM593"/>
  <c r="G597"/>
  <c r="BM597" s="1"/>
  <c r="I597"/>
  <c r="DD587"/>
  <c r="DE598"/>
  <c r="BM587"/>
  <c r="BW587"/>
  <c r="BK588"/>
  <c r="CI618"/>
  <c r="DE618"/>
  <c r="AY617"/>
  <c r="G603"/>
  <c r="I604"/>
  <c r="G608"/>
  <c r="BM608"/>
  <c r="I611"/>
  <c r="G612"/>
  <c r="BM612" s="1"/>
  <c r="BK614"/>
  <c r="BK615"/>
  <c r="I615"/>
  <c r="AP617"/>
  <c r="BK619"/>
  <c r="I621"/>
  <c r="G625"/>
  <c r="BM625" s="1"/>
  <c r="I625"/>
  <c r="BY616"/>
  <c r="CU616"/>
  <c r="BM617"/>
  <c r="BK632"/>
  <c r="BK636"/>
  <c r="BK639"/>
  <c r="BK640"/>
  <c r="G643"/>
  <c r="BM643"/>
  <c r="I643"/>
  <c r="G650"/>
  <c r="BM650"/>
  <c r="BK653"/>
  <c r="G654"/>
  <c r="BM654" s="1"/>
  <c r="BY646"/>
  <c r="CJ646"/>
  <c r="BM664"/>
  <c r="G666"/>
  <c r="BM666"/>
  <c r="BK605"/>
  <c r="BK607"/>
  <c r="I607"/>
  <c r="BK620"/>
  <c r="G623"/>
  <c r="BM623"/>
  <c r="I623"/>
  <c r="I628"/>
  <c r="BN616"/>
  <c r="BK630"/>
  <c r="BK631"/>
  <c r="BK634"/>
  <c r="BK635"/>
  <c r="I638"/>
  <c r="BK642"/>
  <c r="I649"/>
  <c r="BK651"/>
  <c r="BK654"/>
  <c r="G655"/>
  <c r="BM655"/>
  <c r="I663"/>
  <c r="I665"/>
  <c r="CT661"/>
  <c r="I653"/>
  <c r="DE659"/>
  <c r="BK618"/>
  <c r="G619"/>
  <c r="BK625"/>
  <c r="G627"/>
  <c r="BO616"/>
  <c r="I627"/>
  <c r="BS616"/>
  <c r="G635"/>
  <c r="BM635" s="1"/>
  <c r="G621"/>
  <c r="BM621"/>
  <c r="R617"/>
  <c r="AN617"/>
  <c r="BK621"/>
  <c r="BK616"/>
  <c r="BQ616"/>
  <c r="BW616"/>
  <c r="CS616"/>
  <c r="BK629"/>
  <c r="G631"/>
  <c r="BM631" s="1"/>
  <c r="BO617"/>
  <c r="I631"/>
  <c r="BS617"/>
  <c r="DD588"/>
  <c r="BP588"/>
  <c r="BT588"/>
  <c r="CJ588"/>
  <c r="CU588"/>
  <c r="BK590"/>
  <c r="I590"/>
  <c r="BK598"/>
  <c r="CT603"/>
  <c r="BK606"/>
  <c r="I606"/>
  <c r="AE588"/>
  <c r="AN588"/>
  <c r="I595"/>
  <c r="BQ587"/>
  <c r="DE601"/>
  <c r="BK610"/>
  <c r="BJ558"/>
  <c r="BO559"/>
  <c r="CT562"/>
  <c r="BK565"/>
  <c r="I565"/>
  <c r="BM558"/>
  <c r="CT570"/>
  <c r="I572"/>
  <c r="I573"/>
  <c r="I586"/>
  <c r="DE560"/>
  <c r="BX562"/>
  <c r="BK561"/>
  <c r="BK569"/>
  <c r="I569"/>
  <c r="CT574"/>
  <c r="BK577"/>
  <c r="I577"/>
  <c r="BK581"/>
  <c r="BQ529"/>
  <c r="DE543"/>
  <c r="CT533"/>
  <c r="BK536"/>
  <c r="CT541"/>
  <c r="I543"/>
  <c r="BN530" s="1"/>
  <c r="I544"/>
  <c r="I557"/>
  <c r="DE531"/>
  <c r="BK532"/>
  <c r="I532"/>
  <c r="BK540"/>
  <c r="G544"/>
  <c r="BM544"/>
  <c r="CT545"/>
  <c r="BK552"/>
  <c r="G503"/>
  <c r="BO500"/>
  <c r="BJ501"/>
  <c r="BK503"/>
  <c r="CT503"/>
  <c r="BK511"/>
  <c r="BX511"/>
  <c r="CT511"/>
  <c r="G513"/>
  <c r="BM513"/>
  <c r="BY501"/>
  <c r="G515"/>
  <c r="I515"/>
  <c r="H501"/>
  <c r="BK507"/>
  <c r="BM500"/>
  <c r="BK515"/>
  <c r="BX515"/>
  <c r="CT515"/>
  <c r="DE482"/>
  <c r="BO472"/>
  <c r="CT475"/>
  <c r="BK478"/>
  <c r="BM471"/>
  <c r="CT483"/>
  <c r="BK486"/>
  <c r="I486"/>
  <c r="N472"/>
  <c r="AY472"/>
  <c r="BP471"/>
  <c r="DE473"/>
  <c r="BK494"/>
  <c r="G445"/>
  <c r="J443"/>
  <c r="I445"/>
  <c r="I454"/>
  <c r="G461"/>
  <c r="BM461"/>
  <c r="CH442"/>
  <c r="DD442"/>
  <c r="BJ443"/>
  <c r="BK445"/>
  <c r="BX445"/>
  <c r="CT445"/>
  <c r="BX453"/>
  <c r="CT453"/>
  <c r="BY443"/>
  <c r="BK461"/>
  <c r="G463"/>
  <c r="BM463"/>
  <c r="G457"/>
  <c r="AY443"/>
  <c r="BM442"/>
  <c r="BK457"/>
  <c r="BX457"/>
  <c r="CT457"/>
  <c r="BK465"/>
  <c r="G428"/>
  <c r="BO414"/>
  <c r="BK429"/>
  <c r="G416"/>
  <c r="G424"/>
  <c r="BM424"/>
  <c r="I424"/>
  <c r="BS413"/>
  <c r="I425"/>
  <c r="BN413" s="1"/>
  <c r="BK430"/>
  <c r="G432"/>
  <c r="BM432"/>
  <c r="I428"/>
  <c r="BS414"/>
  <c r="BK416"/>
  <c r="BX416"/>
  <c r="G418"/>
  <c r="BM418" s="1"/>
  <c r="BK424"/>
  <c r="BX424"/>
  <c r="CT424"/>
  <c r="G426"/>
  <c r="BM426"/>
  <c r="BY414"/>
  <c r="CU414"/>
  <c r="BK432"/>
  <c r="BO385"/>
  <c r="BS385"/>
  <c r="BK400"/>
  <c r="G393"/>
  <c r="BM393"/>
  <c r="CI395"/>
  <c r="DE395"/>
  <c r="BX399"/>
  <c r="CT399"/>
  <c r="G387"/>
  <c r="BM387"/>
  <c r="I387"/>
  <c r="G395"/>
  <c r="BO384"/>
  <c r="I395"/>
  <c r="BS384"/>
  <c r="G403"/>
  <c r="BM403"/>
  <c r="BK387"/>
  <c r="BX387"/>
  <c r="CT387"/>
  <c r="BX395"/>
  <c r="CT395"/>
  <c r="CT371"/>
  <c r="BO355"/>
  <c r="CJ355"/>
  <c r="DE366"/>
  <c r="BQ355"/>
  <c r="I371"/>
  <c r="H356"/>
  <c r="BK362"/>
  <c r="I362"/>
  <c r="BW326"/>
  <c r="G337"/>
  <c r="BM337" s="1"/>
  <c r="BR327"/>
  <c r="DE328"/>
  <c r="I330"/>
  <c r="BX330"/>
  <c r="DD327"/>
  <c r="BP327"/>
  <c r="BT327"/>
  <c r="CT338"/>
  <c r="BK337"/>
  <c r="G300"/>
  <c r="J298"/>
  <c r="I300"/>
  <c r="N298"/>
  <c r="G308"/>
  <c r="BO297"/>
  <c r="BS297"/>
  <c r="I309"/>
  <c r="CH297"/>
  <c r="BK300"/>
  <c r="BX300"/>
  <c r="CT300"/>
  <c r="BX308"/>
  <c r="CT308"/>
  <c r="BY298"/>
  <c r="CU298"/>
  <c r="BK316"/>
  <c r="BM318"/>
  <c r="G312"/>
  <c r="AY298"/>
  <c r="AP298"/>
  <c r="BK304"/>
  <c r="BX312"/>
  <c r="CT312"/>
  <c r="G283"/>
  <c r="I283"/>
  <c r="BK284"/>
  <c r="H269"/>
  <c r="BM268"/>
  <c r="BX283"/>
  <c r="CT283"/>
  <c r="I279"/>
  <c r="BN268"/>
  <c r="G287"/>
  <c r="BX271"/>
  <c r="CT271"/>
  <c r="BY269"/>
  <c r="BP240"/>
  <c r="E240"/>
  <c r="CU240"/>
  <c r="BK242"/>
  <c r="CT255"/>
  <c r="BK258"/>
  <c r="I258"/>
  <c r="O240"/>
  <c r="AN240"/>
  <c r="CS239"/>
  <c r="BK262"/>
  <c r="I213"/>
  <c r="G221"/>
  <c r="BM221"/>
  <c r="E211"/>
  <c r="BT211"/>
  <c r="AN211"/>
  <c r="BK215"/>
  <c r="CS210"/>
  <c r="BO211"/>
  <c r="BK231"/>
  <c r="G233"/>
  <c r="BM233"/>
  <c r="I221"/>
  <c r="BN210" s="1"/>
  <c r="CH210"/>
  <c r="DD210"/>
  <c r="O211"/>
  <c r="AC211"/>
  <c r="T211"/>
  <c r="H211"/>
  <c r="G219"/>
  <c r="BM219" s="1"/>
  <c r="BM210"/>
  <c r="BX225"/>
  <c r="CT225"/>
  <c r="G227"/>
  <c r="BM227"/>
  <c r="BK233"/>
  <c r="BO182"/>
  <c r="BK197"/>
  <c r="G204"/>
  <c r="BM204"/>
  <c r="BK188"/>
  <c r="BM181"/>
  <c r="CI192"/>
  <c r="DE192"/>
  <c r="BX196"/>
  <c r="CT196"/>
  <c r="G198"/>
  <c r="BM198" s="1"/>
  <c r="BK204"/>
  <c r="J182"/>
  <c r="G192"/>
  <c r="I192"/>
  <c r="BX184"/>
  <c r="BK192"/>
  <c r="BX192"/>
  <c r="CT192"/>
  <c r="CU182"/>
  <c r="BK200"/>
  <c r="DD153"/>
  <c r="BP153"/>
  <c r="CI125"/>
  <c r="I126"/>
  <c r="CT139"/>
  <c r="BK142"/>
  <c r="CT135"/>
  <c r="BX106"/>
  <c r="CI96"/>
  <c r="CT110"/>
  <c r="CT98"/>
  <c r="CT106"/>
  <c r="G76"/>
  <c r="BT66"/>
  <c r="CS65"/>
  <c r="BS66"/>
  <c r="H66"/>
  <c r="BM65"/>
  <c r="BX80"/>
  <c r="BA53"/>
  <c r="AY53"/>
  <c r="DE53" s="1"/>
  <c r="AP53"/>
  <c r="AN53"/>
  <c r="CT53"/>
  <c r="AE53"/>
  <c r="AC53"/>
  <c r="CI53"/>
  <c r="T53"/>
  <c r="R53"/>
  <c r="BX53"/>
  <c r="BA58"/>
  <c r="AY58"/>
  <c r="DE58" s="1"/>
  <c r="AP58"/>
  <c r="AN58"/>
  <c r="CT58"/>
  <c r="AE58"/>
  <c r="AC58"/>
  <c r="CI58"/>
  <c r="T58"/>
  <c r="R58"/>
  <c r="BX58"/>
  <c r="BA57"/>
  <c r="AY57"/>
  <c r="DE57" s="1"/>
  <c r="AP57"/>
  <c r="AN57"/>
  <c r="CT57"/>
  <c r="AE57"/>
  <c r="AC57"/>
  <c r="CI57"/>
  <c r="T57"/>
  <c r="R57"/>
  <c r="BX57"/>
  <c r="BA56"/>
  <c r="AY56"/>
  <c r="DE56" s="1"/>
  <c r="AP56"/>
  <c r="AN56"/>
  <c r="CT56"/>
  <c r="AE56"/>
  <c r="AC56"/>
  <c r="CI56"/>
  <c r="T56"/>
  <c r="R56"/>
  <c r="BX56"/>
  <c r="BA55"/>
  <c r="AY55"/>
  <c r="DE55" s="1"/>
  <c r="AP55"/>
  <c r="AN55"/>
  <c r="CT55"/>
  <c r="AE55"/>
  <c r="AC55"/>
  <c r="CI55"/>
  <c r="T55"/>
  <c r="R55"/>
  <c r="BX55"/>
  <c r="BA42"/>
  <c r="AY42"/>
  <c r="DE42" s="1"/>
  <c r="AP42"/>
  <c r="AN42"/>
  <c r="AE42"/>
  <c r="AC42"/>
  <c r="CI42"/>
  <c r="T42"/>
  <c r="R42"/>
  <c r="BX42" s="1"/>
  <c r="BA41"/>
  <c r="AY41"/>
  <c r="AP41"/>
  <c r="AN41"/>
  <c r="CT41"/>
  <c r="AE41"/>
  <c r="AC41"/>
  <c r="CI41" s="1"/>
  <c r="T41"/>
  <c r="R41"/>
  <c r="BA40"/>
  <c r="AY40"/>
  <c r="DE40"/>
  <c r="AP40"/>
  <c r="AN40"/>
  <c r="CT40" s="1"/>
  <c r="AE40"/>
  <c r="AC40"/>
  <c r="CI40"/>
  <c r="BG37"/>
  <c r="BF37"/>
  <c r="BE37"/>
  <c r="BD37"/>
  <c r="BC37"/>
  <c r="BB37"/>
  <c r="AZ37"/>
  <c r="AX37"/>
  <c r="AW37"/>
  <c r="AV37"/>
  <c r="AU37"/>
  <c r="AT37"/>
  <c r="AS37"/>
  <c r="AR37"/>
  <c r="AQ37"/>
  <c r="AO37"/>
  <c r="AM37"/>
  <c r="AL37"/>
  <c r="AK37"/>
  <c r="AJ37"/>
  <c r="AI37"/>
  <c r="AH37"/>
  <c r="AG37"/>
  <c r="AF37"/>
  <c r="AD37"/>
  <c r="AB37"/>
  <c r="AA37"/>
  <c r="Z37"/>
  <c r="Y37"/>
  <c r="X37"/>
  <c r="W37"/>
  <c r="V37"/>
  <c r="U37"/>
  <c r="S37"/>
  <c r="P37"/>
  <c r="E38"/>
  <c r="DC39"/>
  <c r="DC40"/>
  <c r="DC41"/>
  <c r="DC42"/>
  <c r="DC43"/>
  <c r="DC44"/>
  <c r="DE44"/>
  <c r="DC45"/>
  <c r="DE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38"/>
  <c r="CR39"/>
  <c r="CR40"/>
  <c r="CR41"/>
  <c r="CR42"/>
  <c r="CR43"/>
  <c r="CR44"/>
  <c r="CR45"/>
  <c r="CR46"/>
  <c r="CT46"/>
  <c r="CR47"/>
  <c r="CR48"/>
  <c r="CR49"/>
  <c r="CR50"/>
  <c r="CR51"/>
  <c r="CR52"/>
  <c r="CR53"/>
  <c r="CR54"/>
  <c r="CT54"/>
  <c r="CR55"/>
  <c r="CR56"/>
  <c r="CR57"/>
  <c r="CR58"/>
  <c r="CR59"/>
  <c r="CR60"/>
  <c r="CR61"/>
  <c r="CR62"/>
  <c r="CR63"/>
  <c r="CR64"/>
  <c r="CR38"/>
  <c r="CG39"/>
  <c r="CG40"/>
  <c r="CG41"/>
  <c r="CG42"/>
  <c r="CG43"/>
  <c r="CG44"/>
  <c r="CI44"/>
  <c r="CG45"/>
  <c r="CI45"/>
  <c r="CG46"/>
  <c r="CG47"/>
  <c r="CG48"/>
  <c r="CG49"/>
  <c r="CG50"/>
  <c r="CG51"/>
  <c r="CG52"/>
  <c r="CG53"/>
  <c r="CG54"/>
  <c r="CI54"/>
  <c r="CG55"/>
  <c r="CG56"/>
  <c r="CG57"/>
  <c r="CG58"/>
  <c r="CG59"/>
  <c r="CG60"/>
  <c r="CG61"/>
  <c r="CG62"/>
  <c r="CG63"/>
  <c r="CG64"/>
  <c r="CG38"/>
  <c r="BV39"/>
  <c r="BV40"/>
  <c r="BV41"/>
  <c r="BV42"/>
  <c r="BV43"/>
  <c r="BV44"/>
  <c r="BV45"/>
  <c r="BV46"/>
  <c r="BV47"/>
  <c r="BV48"/>
  <c r="BV49"/>
  <c r="BV50"/>
  <c r="BV51"/>
  <c r="BV52"/>
  <c r="BV53"/>
  <c r="BV54"/>
  <c r="BX54"/>
  <c r="BV55"/>
  <c r="BV56"/>
  <c r="BV57"/>
  <c r="BV58"/>
  <c r="BV59"/>
  <c r="BV60"/>
  <c r="BV61"/>
  <c r="BV62"/>
  <c r="BV63"/>
  <c r="BV64"/>
  <c r="BV38"/>
  <c r="BI58"/>
  <c r="BI59"/>
  <c r="BI60"/>
  <c r="BI61"/>
  <c r="BI62"/>
  <c r="BI63"/>
  <c r="BI64"/>
  <c r="BI50"/>
  <c r="BI51"/>
  <c r="BI52"/>
  <c r="BI53"/>
  <c r="BI54"/>
  <c r="BI55"/>
  <c r="BI56"/>
  <c r="BI57"/>
  <c r="BI39"/>
  <c r="BI40"/>
  <c r="BI41"/>
  <c r="BI42"/>
  <c r="BI43"/>
  <c r="BI44"/>
  <c r="BI45"/>
  <c r="BI46"/>
  <c r="BI47"/>
  <c r="BI48"/>
  <c r="BI49"/>
  <c r="H64"/>
  <c r="H63"/>
  <c r="H62"/>
  <c r="H61"/>
  <c r="H60"/>
  <c r="H59"/>
  <c r="H58"/>
  <c r="H57"/>
  <c r="H56"/>
  <c r="H55"/>
  <c r="H24" s="1"/>
  <c r="H54"/>
  <c r="H53"/>
  <c r="H52"/>
  <c r="H51"/>
  <c r="H50"/>
  <c r="H49"/>
  <c r="H48"/>
  <c r="H47"/>
  <c r="H46"/>
  <c r="H45"/>
  <c r="H44"/>
  <c r="H43"/>
  <c r="H12" s="1"/>
  <c r="BT12" i="34" s="1"/>
  <c r="H42" i="35"/>
  <c r="H41"/>
  <c r="H40"/>
  <c r="H39"/>
  <c r="H8" s="1"/>
  <c r="BT8" i="34" s="1"/>
  <c r="H38" i="35"/>
  <c r="F39"/>
  <c r="F40"/>
  <c r="F41"/>
  <c r="F10" s="1"/>
  <c r="AX10" i="34" s="1"/>
  <c r="F42" i="35"/>
  <c r="F43"/>
  <c r="F44"/>
  <c r="F45"/>
  <c r="F46"/>
  <c r="F47"/>
  <c r="F48"/>
  <c r="F49"/>
  <c r="F50"/>
  <c r="F51"/>
  <c r="F52"/>
  <c r="BK37" s="1"/>
  <c r="F53"/>
  <c r="F54"/>
  <c r="F55"/>
  <c r="F56"/>
  <c r="F57"/>
  <c r="F26"/>
  <c r="AX26" i="34" s="1"/>
  <c r="F58" i="35"/>
  <c r="F59"/>
  <c r="F60"/>
  <c r="F61"/>
  <c r="F62"/>
  <c r="F63"/>
  <c r="F64"/>
  <c r="E39"/>
  <c r="E8"/>
  <c r="AM8" i="34" s="1"/>
  <c r="E40" i="35"/>
  <c r="E41"/>
  <c r="E42"/>
  <c r="E43"/>
  <c r="BK43"/>
  <c r="E44"/>
  <c r="E45"/>
  <c r="E46"/>
  <c r="E47"/>
  <c r="E16" s="1"/>
  <c r="AM16" i="34" s="1"/>
  <c r="E48" i="35"/>
  <c r="BK48"/>
  <c r="E49"/>
  <c r="E50"/>
  <c r="E51"/>
  <c r="BK51"/>
  <c r="E52"/>
  <c r="E53"/>
  <c r="E54"/>
  <c r="E55"/>
  <c r="E24"/>
  <c r="AM24" i="34" s="1"/>
  <c r="E56" i="35"/>
  <c r="E57"/>
  <c r="E58"/>
  <c r="E59"/>
  <c r="E60"/>
  <c r="BK60" s="1"/>
  <c r="E61"/>
  <c r="E62"/>
  <c r="BK62"/>
  <c r="E63"/>
  <c r="E64"/>
  <c r="BK64" s="1"/>
  <c r="F38"/>
  <c r="J52"/>
  <c r="K52"/>
  <c r="L52"/>
  <c r="M52"/>
  <c r="N52"/>
  <c r="O52"/>
  <c r="J53"/>
  <c r="K53"/>
  <c r="L53"/>
  <c r="L22"/>
  <c r="M53"/>
  <c r="M22"/>
  <c r="DW22" i="34" s="1"/>
  <c r="N53" i="35"/>
  <c r="O53"/>
  <c r="J54"/>
  <c r="K54"/>
  <c r="K23"/>
  <c r="DA23" i="34" s="1"/>
  <c r="L54" i="35"/>
  <c r="M54"/>
  <c r="N54"/>
  <c r="O54"/>
  <c r="O23"/>
  <c r="ES23" i="34" s="1"/>
  <c r="J55" i="35"/>
  <c r="K55"/>
  <c r="L55"/>
  <c r="M55"/>
  <c r="M24"/>
  <c r="DW24" i="34" s="1"/>
  <c r="N55" i="35"/>
  <c r="O55"/>
  <c r="J56"/>
  <c r="K56"/>
  <c r="G56"/>
  <c r="BM56" s="1"/>
  <c r="L56"/>
  <c r="M56"/>
  <c r="I56"/>
  <c r="N56"/>
  <c r="O56"/>
  <c r="J57"/>
  <c r="K57"/>
  <c r="L57"/>
  <c r="L26"/>
  <c r="M57"/>
  <c r="M26"/>
  <c r="DW26" i="34" s="1"/>
  <c r="N57" i="35"/>
  <c r="O57"/>
  <c r="J58"/>
  <c r="G58" s="1"/>
  <c r="BM58" s="1"/>
  <c r="K58"/>
  <c r="L58"/>
  <c r="M58"/>
  <c r="N58"/>
  <c r="O58"/>
  <c r="J59"/>
  <c r="K59"/>
  <c r="L59"/>
  <c r="M59"/>
  <c r="N59"/>
  <c r="O59"/>
  <c r="J60"/>
  <c r="K60"/>
  <c r="L60"/>
  <c r="M60"/>
  <c r="N60"/>
  <c r="O60"/>
  <c r="J61"/>
  <c r="K61"/>
  <c r="L61"/>
  <c r="M61"/>
  <c r="N61"/>
  <c r="O61"/>
  <c r="J62"/>
  <c r="K62"/>
  <c r="L62"/>
  <c r="M62"/>
  <c r="N62"/>
  <c r="O62"/>
  <c r="J63"/>
  <c r="K63"/>
  <c r="L63"/>
  <c r="M63"/>
  <c r="N63"/>
  <c r="I63"/>
  <c r="O63"/>
  <c r="J64"/>
  <c r="K64"/>
  <c r="K33"/>
  <c r="DA33" i="34" s="1"/>
  <c r="L64" i="35"/>
  <c r="M64"/>
  <c r="N64"/>
  <c r="O64"/>
  <c r="O33"/>
  <c r="ES33" i="34" s="1"/>
  <c r="CE33" s="1"/>
  <c r="J39" i="35"/>
  <c r="K39"/>
  <c r="L39"/>
  <c r="M39"/>
  <c r="M8"/>
  <c r="N39"/>
  <c r="O39"/>
  <c r="J40"/>
  <c r="K40"/>
  <c r="K9" s="1"/>
  <c r="L40"/>
  <c r="M40"/>
  <c r="M9"/>
  <c r="N40"/>
  <c r="O40"/>
  <c r="O9" s="1"/>
  <c r="J41"/>
  <c r="G41" s="1"/>
  <c r="BM41" s="1"/>
  <c r="K41"/>
  <c r="L41"/>
  <c r="M41"/>
  <c r="M10"/>
  <c r="DW10" i="34" s="1"/>
  <c r="N41" i="35"/>
  <c r="O41"/>
  <c r="J42"/>
  <c r="K42"/>
  <c r="K11"/>
  <c r="DA11" i="34" s="1"/>
  <c r="L42" i="35"/>
  <c r="M42"/>
  <c r="I42"/>
  <c r="N42"/>
  <c r="O42"/>
  <c r="O11" s="1"/>
  <c r="ES11" i="34" s="1"/>
  <c r="J43" i="35"/>
  <c r="K43"/>
  <c r="G43" s="1"/>
  <c r="L43"/>
  <c r="M43"/>
  <c r="M12"/>
  <c r="N43"/>
  <c r="O43"/>
  <c r="I43" s="1"/>
  <c r="J44"/>
  <c r="K44"/>
  <c r="K13"/>
  <c r="L44"/>
  <c r="M44"/>
  <c r="M13" s="1"/>
  <c r="DW13" i="34" s="1"/>
  <c r="N44" i="35"/>
  <c r="O44"/>
  <c r="O13" s="1"/>
  <c r="J45"/>
  <c r="G45" s="1"/>
  <c r="BM45" s="1"/>
  <c r="K45"/>
  <c r="L45"/>
  <c r="M45"/>
  <c r="N45"/>
  <c r="O45"/>
  <c r="J46"/>
  <c r="K46"/>
  <c r="L46"/>
  <c r="M46"/>
  <c r="N46"/>
  <c r="O46"/>
  <c r="J47"/>
  <c r="K47"/>
  <c r="K16"/>
  <c r="L47"/>
  <c r="M47"/>
  <c r="M16" s="1"/>
  <c r="N47"/>
  <c r="O47"/>
  <c r="O16"/>
  <c r="J48"/>
  <c r="K48"/>
  <c r="L48"/>
  <c r="M48"/>
  <c r="N48"/>
  <c r="O48"/>
  <c r="J49"/>
  <c r="G49"/>
  <c r="BM49" s="1"/>
  <c r="K49"/>
  <c r="L49"/>
  <c r="M49"/>
  <c r="N49"/>
  <c r="I49"/>
  <c r="O49"/>
  <c r="J50"/>
  <c r="K50"/>
  <c r="L50"/>
  <c r="BQ37" s="1"/>
  <c r="M50"/>
  <c r="N50"/>
  <c r="O50"/>
  <c r="BT37" s="1"/>
  <c r="J51"/>
  <c r="K51"/>
  <c r="L51"/>
  <c r="M51"/>
  <c r="N51"/>
  <c r="BS37" s="1"/>
  <c r="O51"/>
  <c r="O38"/>
  <c r="M38"/>
  <c r="L38"/>
  <c r="K38"/>
  <c r="N38"/>
  <c r="J38"/>
  <c r="O328" i="29"/>
  <c r="N328"/>
  <c r="M328"/>
  <c r="L328"/>
  <c r="K328"/>
  <c r="J328"/>
  <c r="G328" s="1"/>
  <c r="H328"/>
  <c r="F328"/>
  <c r="E328"/>
  <c r="O327"/>
  <c r="N327"/>
  <c r="M327"/>
  <c r="L327"/>
  <c r="K327"/>
  <c r="J327"/>
  <c r="H327"/>
  <c r="F327"/>
  <c r="E327"/>
  <c r="O326"/>
  <c r="N326"/>
  <c r="M326"/>
  <c r="L326"/>
  <c r="K326"/>
  <c r="J326"/>
  <c r="H326"/>
  <c r="F326"/>
  <c r="E326"/>
  <c r="O325"/>
  <c r="N325"/>
  <c r="M325"/>
  <c r="L325"/>
  <c r="K325"/>
  <c r="J325"/>
  <c r="H325"/>
  <c r="F325"/>
  <c r="E325"/>
  <c r="O324"/>
  <c r="N324"/>
  <c r="M324"/>
  <c r="L324"/>
  <c r="K324"/>
  <c r="J324"/>
  <c r="H324"/>
  <c r="F324"/>
  <c r="E324"/>
  <c r="O323"/>
  <c r="N323"/>
  <c r="M323"/>
  <c r="L323"/>
  <c r="K323"/>
  <c r="J323"/>
  <c r="H323"/>
  <c r="F323"/>
  <c r="E323"/>
  <c r="O322"/>
  <c r="N322"/>
  <c r="M322"/>
  <c r="L322"/>
  <c r="BQ316" s="1"/>
  <c r="K322"/>
  <c r="BP316"/>
  <c r="J322"/>
  <c r="H322"/>
  <c r="F322"/>
  <c r="BK316" s="1"/>
  <c r="E322"/>
  <c r="BK322" s="1"/>
  <c r="O321"/>
  <c r="N321"/>
  <c r="M321"/>
  <c r="L321"/>
  <c r="K321"/>
  <c r="J321"/>
  <c r="H321"/>
  <c r="F321"/>
  <c r="E321"/>
  <c r="O320"/>
  <c r="N320"/>
  <c r="M320"/>
  <c r="L320"/>
  <c r="K320"/>
  <c r="J320"/>
  <c r="H320"/>
  <c r="F320"/>
  <c r="E320"/>
  <c r="O319"/>
  <c r="N319"/>
  <c r="M319"/>
  <c r="L319"/>
  <c r="K319"/>
  <c r="J319"/>
  <c r="H319"/>
  <c r="F319"/>
  <c r="E319"/>
  <c r="O318"/>
  <c r="N318"/>
  <c r="M318"/>
  <c r="L318"/>
  <c r="K318"/>
  <c r="J318"/>
  <c r="H318"/>
  <c r="F318"/>
  <c r="E318"/>
  <c r="O317"/>
  <c r="N317"/>
  <c r="M317"/>
  <c r="L317"/>
  <c r="K317"/>
  <c r="J317"/>
  <c r="H317"/>
  <c r="F317"/>
  <c r="E317"/>
  <c r="O314"/>
  <c r="N314"/>
  <c r="M314"/>
  <c r="L314"/>
  <c r="K314"/>
  <c r="J314"/>
  <c r="J302" s="1"/>
  <c r="H314"/>
  <c r="F314"/>
  <c r="E314"/>
  <c r="O313"/>
  <c r="N313"/>
  <c r="M313"/>
  <c r="L313"/>
  <c r="K313"/>
  <c r="G313" s="1"/>
  <c r="J313"/>
  <c r="H313"/>
  <c r="F313"/>
  <c r="E313"/>
  <c r="O312"/>
  <c r="N312"/>
  <c r="M312"/>
  <c r="L312"/>
  <c r="K312"/>
  <c r="J312"/>
  <c r="H312"/>
  <c r="F312"/>
  <c r="E312"/>
  <c r="BK312" s="1"/>
  <c r="O311"/>
  <c r="N311"/>
  <c r="M311"/>
  <c r="L311"/>
  <c r="K311"/>
  <c r="J311"/>
  <c r="H311"/>
  <c r="F311"/>
  <c r="E311"/>
  <c r="O310"/>
  <c r="N310"/>
  <c r="M310"/>
  <c r="I310"/>
  <c r="L310"/>
  <c r="K310"/>
  <c r="J310"/>
  <c r="H310"/>
  <c r="F310"/>
  <c r="E310"/>
  <c r="O309"/>
  <c r="N309"/>
  <c r="I309"/>
  <c r="M309"/>
  <c r="L309"/>
  <c r="K309"/>
  <c r="J309"/>
  <c r="G309" s="1"/>
  <c r="BM309" s="1"/>
  <c r="H309"/>
  <c r="F309"/>
  <c r="BK309" s="1"/>
  <c r="E309"/>
  <c r="O308"/>
  <c r="BT302"/>
  <c r="N308"/>
  <c r="M308"/>
  <c r="L308"/>
  <c r="BQ302"/>
  <c r="K308"/>
  <c r="J308"/>
  <c r="H308"/>
  <c r="F308"/>
  <c r="E308"/>
  <c r="O307"/>
  <c r="N307"/>
  <c r="M307"/>
  <c r="L307"/>
  <c r="K307"/>
  <c r="J307"/>
  <c r="H307"/>
  <c r="BM301" s="1"/>
  <c r="F307"/>
  <c r="BK307"/>
  <c r="E307"/>
  <c r="O306"/>
  <c r="N306"/>
  <c r="M306"/>
  <c r="L306"/>
  <c r="K306"/>
  <c r="J306"/>
  <c r="H306"/>
  <c r="F306"/>
  <c r="E306"/>
  <c r="BK306" s="1"/>
  <c r="O305"/>
  <c r="N305"/>
  <c r="M305"/>
  <c r="L305"/>
  <c r="K305"/>
  <c r="J305"/>
  <c r="H305"/>
  <c r="F305"/>
  <c r="E305"/>
  <c r="O304"/>
  <c r="N304"/>
  <c r="M304"/>
  <c r="L304"/>
  <c r="K304"/>
  <c r="J304"/>
  <c r="H304"/>
  <c r="F304"/>
  <c r="E304"/>
  <c r="BK304" s="1"/>
  <c r="O303"/>
  <c r="N303"/>
  <c r="M303"/>
  <c r="L303"/>
  <c r="G303"/>
  <c r="K303"/>
  <c r="J303"/>
  <c r="H303"/>
  <c r="F303"/>
  <c r="E303"/>
  <c r="O300"/>
  <c r="N300"/>
  <c r="M300"/>
  <c r="I300" s="1"/>
  <c r="L300"/>
  <c r="K300"/>
  <c r="J300"/>
  <c r="H300"/>
  <c r="F300"/>
  <c r="E300"/>
  <c r="O299"/>
  <c r="N299"/>
  <c r="M299"/>
  <c r="L299"/>
  <c r="K299"/>
  <c r="J299"/>
  <c r="H299"/>
  <c r="F299"/>
  <c r="E299"/>
  <c r="BK299"/>
  <c r="O298"/>
  <c r="N298"/>
  <c r="M298"/>
  <c r="I298"/>
  <c r="L298"/>
  <c r="K298"/>
  <c r="J298"/>
  <c r="H298"/>
  <c r="F298"/>
  <c r="BK298"/>
  <c r="E298"/>
  <c r="O297"/>
  <c r="BT287" s="1"/>
  <c r="N297"/>
  <c r="M297"/>
  <c r="L297"/>
  <c r="K297"/>
  <c r="J297"/>
  <c r="H297"/>
  <c r="F297"/>
  <c r="E297"/>
  <c r="O296"/>
  <c r="N296"/>
  <c r="M296"/>
  <c r="L296"/>
  <c r="K296"/>
  <c r="J296"/>
  <c r="H296"/>
  <c r="F296"/>
  <c r="E296"/>
  <c r="O295"/>
  <c r="N295"/>
  <c r="M295"/>
  <c r="L295"/>
  <c r="K295"/>
  <c r="BP288"/>
  <c r="J295"/>
  <c r="H295"/>
  <c r="F295"/>
  <c r="E295"/>
  <c r="O294"/>
  <c r="N294"/>
  <c r="M294"/>
  <c r="BR288"/>
  <c r="L294"/>
  <c r="K294"/>
  <c r="G294" s="1"/>
  <c r="BM294" s="1"/>
  <c r="J294"/>
  <c r="H294"/>
  <c r="BM288" s="1"/>
  <c r="F294"/>
  <c r="E294"/>
  <c r="O293"/>
  <c r="N293"/>
  <c r="M293"/>
  <c r="L293"/>
  <c r="K293"/>
  <c r="J293"/>
  <c r="H293"/>
  <c r="F293"/>
  <c r="BK287" s="1"/>
  <c r="E293"/>
  <c r="BK293"/>
  <c r="O292"/>
  <c r="N292"/>
  <c r="M292"/>
  <c r="L292"/>
  <c r="K292"/>
  <c r="J292"/>
  <c r="H292"/>
  <c r="F292"/>
  <c r="BK292" s="1"/>
  <c r="E292"/>
  <c r="O291"/>
  <c r="N291"/>
  <c r="M291"/>
  <c r="L291"/>
  <c r="K291"/>
  <c r="J291"/>
  <c r="H291"/>
  <c r="F291"/>
  <c r="E291"/>
  <c r="BK291"/>
  <c r="O290"/>
  <c r="N290"/>
  <c r="M290"/>
  <c r="L290"/>
  <c r="K290"/>
  <c r="J290"/>
  <c r="H290"/>
  <c r="F290"/>
  <c r="E290"/>
  <c r="O289"/>
  <c r="N289"/>
  <c r="M289"/>
  <c r="L289"/>
  <c r="K289"/>
  <c r="J289"/>
  <c r="H289"/>
  <c r="F289"/>
  <c r="E289"/>
  <c r="BK289" s="1"/>
  <c r="O286"/>
  <c r="N286"/>
  <c r="M286"/>
  <c r="L286"/>
  <c r="K286"/>
  <c r="J286"/>
  <c r="H286"/>
  <c r="F286"/>
  <c r="E286"/>
  <c r="O285"/>
  <c r="N285"/>
  <c r="M285"/>
  <c r="L285"/>
  <c r="K285"/>
  <c r="J285"/>
  <c r="H285"/>
  <c r="F285"/>
  <c r="BK285" s="1"/>
  <c r="E285"/>
  <c r="O284"/>
  <c r="N284"/>
  <c r="M284"/>
  <c r="L284"/>
  <c r="K284"/>
  <c r="J284"/>
  <c r="H284"/>
  <c r="F284"/>
  <c r="E284"/>
  <c r="O283"/>
  <c r="N283"/>
  <c r="M283"/>
  <c r="L283"/>
  <c r="K283"/>
  <c r="J283"/>
  <c r="H283"/>
  <c r="F283"/>
  <c r="BK283" s="1"/>
  <c r="E283"/>
  <c r="O282"/>
  <c r="N282"/>
  <c r="M282"/>
  <c r="L282"/>
  <c r="K282"/>
  <c r="BP273"/>
  <c r="J282"/>
  <c r="H282"/>
  <c r="F282"/>
  <c r="E282"/>
  <c r="O281"/>
  <c r="N281"/>
  <c r="M281"/>
  <c r="L281"/>
  <c r="K281"/>
  <c r="J281"/>
  <c r="H281"/>
  <c r="F281"/>
  <c r="BK281" s="1"/>
  <c r="E281"/>
  <c r="O280"/>
  <c r="N280"/>
  <c r="M280"/>
  <c r="L280"/>
  <c r="K280"/>
  <c r="J280"/>
  <c r="H280"/>
  <c r="F280"/>
  <c r="E280"/>
  <c r="O279"/>
  <c r="N279"/>
  <c r="M279"/>
  <c r="L279"/>
  <c r="K279"/>
  <c r="J279"/>
  <c r="H279"/>
  <c r="BM273"/>
  <c r="F279"/>
  <c r="E279"/>
  <c r="BK279" s="1"/>
  <c r="O278"/>
  <c r="N278"/>
  <c r="N274"/>
  <c r="M278"/>
  <c r="L278"/>
  <c r="K278"/>
  <c r="J278"/>
  <c r="G278" s="1"/>
  <c r="BM278" s="1"/>
  <c r="H278"/>
  <c r="F278"/>
  <c r="E278"/>
  <c r="O277"/>
  <c r="N277"/>
  <c r="M277"/>
  <c r="L277"/>
  <c r="K277"/>
  <c r="J277"/>
  <c r="H277"/>
  <c r="F277"/>
  <c r="BK277"/>
  <c r="E277"/>
  <c r="O276"/>
  <c r="N276"/>
  <c r="M276"/>
  <c r="L276"/>
  <c r="K276"/>
  <c r="J276"/>
  <c r="H276"/>
  <c r="F276"/>
  <c r="E276"/>
  <c r="BK276" s="1"/>
  <c r="O275"/>
  <c r="N275"/>
  <c r="M275"/>
  <c r="L275"/>
  <c r="K275"/>
  <c r="J275"/>
  <c r="H275"/>
  <c r="F275"/>
  <c r="E275"/>
  <c r="O272"/>
  <c r="N272"/>
  <c r="M272"/>
  <c r="L272"/>
  <c r="K272"/>
  <c r="J272"/>
  <c r="H272"/>
  <c r="F272"/>
  <c r="BK272" s="1"/>
  <c r="E272"/>
  <c r="O271"/>
  <c r="N271"/>
  <c r="M271"/>
  <c r="L271"/>
  <c r="K271"/>
  <c r="J271"/>
  <c r="H271"/>
  <c r="F271"/>
  <c r="E271"/>
  <c r="O270"/>
  <c r="N270"/>
  <c r="M270"/>
  <c r="L270"/>
  <c r="K270"/>
  <c r="J270"/>
  <c r="H270"/>
  <c r="F270"/>
  <c r="E270"/>
  <c r="O269"/>
  <c r="N269"/>
  <c r="M269"/>
  <c r="L269"/>
  <c r="K269"/>
  <c r="J269"/>
  <c r="H269"/>
  <c r="F269"/>
  <c r="BK269" s="1"/>
  <c r="E269"/>
  <c r="O268"/>
  <c r="BT259"/>
  <c r="N268"/>
  <c r="M268"/>
  <c r="L268"/>
  <c r="K268"/>
  <c r="J268"/>
  <c r="H268"/>
  <c r="F268"/>
  <c r="E268"/>
  <c r="BK268" s="1"/>
  <c r="O267"/>
  <c r="N267"/>
  <c r="M267"/>
  <c r="L267"/>
  <c r="BQ260"/>
  <c r="K267"/>
  <c r="J267"/>
  <c r="H267"/>
  <c r="F267"/>
  <c r="E267"/>
  <c r="O266"/>
  <c r="N266"/>
  <c r="M266"/>
  <c r="BR260" s="1"/>
  <c r="L266"/>
  <c r="K266"/>
  <c r="J266"/>
  <c r="H266"/>
  <c r="BM260"/>
  <c r="F266"/>
  <c r="E266"/>
  <c r="O265"/>
  <c r="N265"/>
  <c r="M265"/>
  <c r="L265"/>
  <c r="K265"/>
  <c r="J265"/>
  <c r="H265"/>
  <c r="F265"/>
  <c r="E265"/>
  <c r="O264"/>
  <c r="N264"/>
  <c r="M264"/>
  <c r="L264"/>
  <c r="K264"/>
  <c r="J264"/>
  <c r="H264"/>
  <c r="F264"/>
  <c r="E264"/>
  <c r="O263"/>
  <c r="N263"/>
  <c r="M263"/>
  <c r="L263"/>
  <c r="K263"/>
  <c r="J263"/>
  <c r="H263"/>
  <c r="F263"/>
  <c r="E263"/>
  <c r="O262"/>
  <c r="N262"/>
  <c r="I262" s="1"/>
  <c r="M262"/>
  <c r="L262"/>
  <c r="K262"/>
  <c r="J262"/>
  <c r="H262"/>
  <c r="F262"/>
  <c r="E262"/>
  <c r="O261"/>
  <c r="N261"/>
  <c r="M261"/>
  <c r="L261"/>
  <c r="K261"/>
  <c r="J261"/>
  <c r="H261"/>
  <c r="F261"/>
  <c r="E261"/>
  <c r="O258"/>
  <c r="N258"/>
  <c r="M258"/>
  <c r="L258"/>
  <c r="K258"/>
  <c r="J258"/>
  <c r="H258"/>
  <c r="F258"/>
  <c r="E258"/>
  <c r="BK258" s="1"/>
  <c r="O257"/>
  <c r="N257"/>
  <c r="M257"/>
  <c r="L257"/>
  <c r="K257"/>
  <c r="J257"/>
  <c r="H257"/>
  <c r="F257"/>
  <c r="E257"/>
  <c r="O256"/>
  <c r="N256"/>
  <c r="M256"/>
  <c r="L256"/>
  <c r="K256"/>
  <c r="J256"/>
  <c r="H256"/>
  <c r="F256"/>
  <c r="E256"/>
  <c r="O255"/>
  <c r="N255"/>
  <c r="M255"/>
  <c r="L255"/>
  <c r="K255"/>
  <c r="J255"/>
  <c r="G255"/>
  <c r="BM255" s="1"/>
  <c r="H255"/>
  <c r="F255"/>
  <c r="E255"/>
  <c r="BK255" s="1"/>
  <c r="O254"/>
  <c r="N254"/>
  <c r="M254"/>
  <c r="L254"/>
  <c r="K254"/>
  <c r="J254"/>
  <c r="H254"/>
  <c r="F254"/>
  <c r="E254"/>
  <c r="O253"/>
  <c r="N253"/>
  <c r="M253"/>
  <c r="L253"/>
  <c r="K253"/>
  <c r="J253"/>
  <c r="H253"/>
  <c r="F253"/>
  <c r="BK246" s="1"/>
  <c r="E253"/>
  <c r="O252"/>
  <c r="N252"/>
  <c r="M252"/>
  <c r="L252"/>
  <c r="BQ246" s="1"/>
  <c r="K252"/>
  <c r="J252"/>
  <c r="H252"/>
  <c r="F252"/>
  <c r="E252"/>
  <c r="O251"/>
  <c r="N251"/>
  <c r="M251"/>
  <c r="L251"/>
  <c r="BQ245" s="1"/>
  <c r="K251"/>
  <c r="J251"/>
  <c r="H251"/>
  <c r="F251"/>
  <c r="BK245" s="1"/>
  <c r="E251"/>
  <c r="O250"/>
  <c r="N250"/>
  <c r="M250"/>
  <c r="L250"/>
  <c r="K250"/>
  <c r="G250"/>
  <c r="BM250" s="1"/>
  <c r="J250"/>
  <c r="H250"/>
  <c r="F250"/>
  <c r="E250"/>
  <c r="O249"/>
  <c r="N249"/>
  <c r="M249"/>
  <c r="L249"/>
  <c r="K249"/>
  <c r="J249"/>
  <c r="H249"/>
  <c r="F249"/>
  <c r="E249"/>
  <c r="O248"/>
  <c r="N248"/>
  <c r="M248"/>
  <c r="L248"/>
  <c r="K248"/>
  <c r="J248"/>
  <c r="H248"/>
  <c r="F248"/>
  <c r="E248"/>
  <c r="O247"/>
  <c r="N247"/>
  <c r="M247"/>
  <c r="L247"/>
  <c r="K247"/>
  <c r="J247"/>
  <c r="H247"/>
  <c r="F247"/>
  <c r="E247"/>
  <c r="O244"/>
  <c r="N244"/>
  <c r="M244"/>
  <c r="L244"/>
  <c r="K244"/>
  <c r="J244"/>
  <c r="H244"/>
  <c r="F244"/>
  <c r="E244"/>
  <c r="O243"/>
  <c r="N243"/>
  <c r="M243"/>
  <c r="L243"/>
  <c r="K243"/>
  <c r="J243"/>
  <c r="H243"/>
  <c r="F243"/>
  <c r="E243"/>
  <c r="O242"/>
  <c r="N242"/>
  <c r="M242"/>
  <c r="L242"/>
  <c r="K242"/>
  <c r="J242"/>
  <c r="H242"/>
  <c r="F242"/>
  <c r="E242"/>
  <c r="O241"/>
  <c r="N241"/>
  <c r="I241" s="1"/>
  <c r="M241"/>
  <c r="L241"/>
  <c r="K241"/>
  <c r="J241"/>
  <c r="H241"/>
  <c r="F241"/>
  <c r="E241"/>
  <c r="O240"/>
  <c r="N240"/>
  <c r="M240"/>
  <c r="L240"/>
  <c r="K240"/>
  <c r="J240"/>
  <c r="H240"/>
  <c r="F240"/>
  <c r="BK240"/>
  <c r="E240"/>
  <c r="O239"/>
  <c r="N239"/>
  <c r="M239"/>
  <c r="L239"/>
  <c r="K239"/>
  <c r="J239"/>
  <c r="G239"/>
  <c r="H239"/>
  <c r="F239"/>
  <c r="E239"/>
  <c r="O238"/>
  <c r="BT232" s="1"/>
  <c r="N238"/>
  <c r="M238"/>
  <c r="L238"/>
  <c r="K238"/>
  <c r="BP232"/>
  <c r="J238"/>
  <c r="H238"/>
  <c r="F238"/>
  <c r="E238"/>
  <c r="O237"/>
  <c r="N237"/>
  <c r="M237"/>
  <c r="L237"/>
  <c r="K237"/>
  <c r="J237"/>
  <c r="H237"/>
  <c r="F237"/>
  <c r="E237"/>
  <c r="O236"/>
  <c r="N236"/>
  <c r="M236"/>
  <c r="L236"/>
  <c r="K236"/>
  <c r="J236"/>
  <c r="H236"/>
  <c r="F236"/>
  <c r="E236"/>
  <c r="O235"/>
  <c r="N235"/>
  <c r="M235"/>
  <c r="L235"/>
  <c r="K235"/>
  <c r="J235"/>
  <c r="H235"/>
  <c r="F235"/>
  <c r="E235"/>
  <c r="O234"/>
  <c r="N234"/>
  <c r="M234"/>
  <c r="L234"/>
  <c r="K234"/>
  <c r="J234"/>
  <c r="H234"/>
  <c r="F234"/>
  <c r="E234"/>
  <c r="BK234" s="1"/>
  <c r="O233"/>
  <c r="N233"/>
  <c r="M233"/>
  <c r="L233"/>
  <c r="K233"/>
  <c r="J233"/>
  <c r="H233"/>
  <c r="F233"/>
  <c r="E233"/>
  <c r="BK233" s="1"/>
  <c r="O230"/>
  <c r="N230"/>
  <c r="M230"/>
  <c r="L230"/>
  <c r="K230"/>
  <c r="J230"/>
  <c r="H230"/>
  <c r="F230"/>
  <c r="E230"/>
  <c r="O229"/>
  <c r="N229"/>
  <c r="M229"/>
  <c r="L229"/>
  <c r="K229"/>
  <c r="J229"/>
  <c r="H229"/>
  <c r="F229"/>
  <c r="E229"/>
  <c r="O228"/>
  <c r="N228"/>
  <c r="M228"/>
  <c r="L228"/>
  <c r="K228"/>
  <c r="J228"/>
  <c r="H228"/>
  <c r="F228"/>
  <c r="E228"/>
  <c r="O227"/>
  <c r="N227"/>
  <c r="M227"/>
  <c r="L227"/>
  <c r="K227"/>
  <c r="J227"/>
  <c r="H227"/>
  <c r="F227"/>
  <c r="E227"/>
  <c r="O226"/>
  <c r="N226"/>
  <c r="M226"/>
  <c r="L226"/>
  <c r="K226"/>
  <c r="J226"/>
  <c r="G226" s="1"/>
  <c r="H226"/>
  <c r="F226"/>
  <c r="E226"/>
  <c r="O225"/>
  <c r="N225"/>
  <c r="M225"/>
  <c r="L225"/>
  <c r="K225"/>
  <c r="J225"/>
  <c r="H225"/>
  <c r="F225"/>
  <c r="E225"/>
  <c r="O224"/>
  <c r="N224"/>
  <c r="M224"/>
  <c r="L224"/>
  <c r="K224"/>
  <c r="J224"/>
  <c r="BO218" s="1"/>
  <c r="H224"/>
  <c r="F224"/>
  <c r="E224"/>
  <c r="O223"/>
  <c r="BT217" s="1"/>
  <c r="N223"/>
  <c r="M223"/>
  <c r="L223"/>
  <c r="K223"/>
  <c r="J223"/>
  <c r="H223"/>
  <c r="F223"/>
  <c r="BK223"/>
  <c r="E223"/>
  <c r="O222"/>
  <c r="N222"/>
  <c r="M222"/>
  <c r="L222"/>
  <c r="K222"/>
  <c r="G222" s="1"/>
  <c r="J222"/>
  <c r="H222"/>
  <c r="F222"/>
  <c r="E222"/>
  <c r="O221"/>
  <c r="N221"/>
  <c r="M221"/>
  <c r="L221"/>
  <c r="K221"/>
  <c r="J221"/>
  <c r="H221"/>
  <c r="F221"/>
  <c r="E221"/>
  <c r="BK221" s="1"/>
  <c r="O220"/>
  <c r="N220"/>
  <c r="M220"/>
  <c r="L220"/>
  <c r="K220"/>
  <c r="J220"/>
  <c r="H220"/>
  <c r="F220"/>
  <c r="E220"/>
  <c r="O219"/>
  <c r="N219"/>
  <c r="M219"/>
  <c r="L219"/>
  <c r="K219"/>
  <c r="J219"/>
  <c r="H219"/>
  <c r="F219"/>
  <c r="E219"/>
  <c r="O216"/>
  <c r="N216"/>
  <c r="M216"/>
  <c r="L216"/>
  <c r="K216"/>
  <c r="J216"/>
  <c r="H216"/>
  <c r="F216"/>
  <c r="E216"/>
  <c r="BK216" s="1"/>
  <c r="O215"/>
  <c r="N215"/>
  <c r="M215"/>
  <c r="L215"/>
  <c r="K215"/>
  <c r="J215"/>
  <c r="H215"/>
  <c r="F215"/>
  <c r="E215"/>
  <c r="BK215" s="1"/>
  <c r="O214"/>
  <c r="N214"/>
  <c r="M214"/>
  <c r="L214"/>
  <c r="K214"/>
  <c r="J214"/>
  <c r="H214"/>
  <c r="F214"/>
  <c r="E214"/>
  <c r="O213"/>
  <c r="N213"/>
  <c r="M213"/>
  <c r="L213"/>
  <c r="K213"/>
  <c r="J213"/>
  <c r="H213"/>
  <c r="F213"/>
  <c r="BK203" s="1"/>
  <c r="E213"/>
  <c r="O212"/>
  <c r="N212"/>
  <c r="M212"/>
  <c r="L212"/>
  <c r="K212"/>
  <c r="J212"/>
  <c r="H212"/>
  <c r="F212"/>
  <c r="E212"/>
  <c r="O211"/>
  <c r="N211"/>
  <c r="M211"/>
  <c r="L211"/>
  <c r="K211"/>
  <c r="J211"/>
  <c r="H211"/>
  <c r="F211"/>
  <c r="E211"/>
  <c r="O210"/>
  <c r="N210"/>
  <c r="M210"/>
  <c r="L210"/>
  <c r="BQ204" s="1"/>
  <c r="K210"/>
  <c r="J210"/>
  <c r="H210"/>
  <c r="F210"/>
  <c r="E210"/>
  <c r="BJ204" s="1"/>
  <c r="O209"/>
  <c r="N209"/>
  <c r="M209"/>
  <c r="L209"/>
  <c r="K209"/>
  <c r="J209"/>
  <c r="H209"/>
  <c r="F209"/>
  <c r="E209"/>
  <c r="O208"/>
  <c r="N208"/>
  <c r="M208"/>
  <c r="L208"/>
  <c r="K208"/>
  <c r="J208"/>
  <c r="H208"/>
  <c r="F208"/>
  <c r="E208"/>
  <c r="BK208" s="1"/>
  <c r="O207"/>
  <c r="N207"/>
  <c r="M207"/>
  <c r="L207"/>
  <c r="K207"/>
  <c r="J207"/>
  <c r="H207"/>
  <c r="F207"/>
  <c r="E207"/>
  <c r="O206"/>
  <c r="N206"/>
  <c r="M206"/>
  <c r="L206"/>
  <c r="K206"/>
  <c r="J206"/>
  <c r="H206"/>
  <c r="F206"/>
  <c r="E206"/>
  <c r="O205"/>
  <c r="N205"/>
  <c r="M205"/>
  <c r="L205"/>
  <c r="K205"/>
  <c r="J205"/>
  <c r="H205"/>
  <c r="F205"/>
  <c r="E205"/>
  <c r="O202"/>
  <c r="N202"/>
  <c r="M202"/>
  <c r="L202"/>
  <c r="K202"/>
  <c r="J202"/>
  <c r="H202"/>
  <c r="F202"/>
  <c r="E202"/>
  <c r="O201"/>
  <c r="N201"/>
  <c r="M201"/>
  <c r="L201"/>
  <c r="K201"/>
  <c r="J201"/>
  <c r="H201"/>
  <c r="F201"/>
  <c r="E201"/>
  <c r="O200"/>
  <c r="N200"/>
  <c r="M200"/>
  <c r="L200"/>
  <c r="K200"/>
  <c r="J200"/>
  <c r="H200"/>
  <c r="F200"/>
  <c r="E200"/>
  <c r="O199"/>
  <c r="N199"/>
  <c r="M199"/>
  <c r="L199"/>
  <c r="K199"/>
  <c r="J199"/>
  <c r="H199"/>
  <c r="F199"/>
  <c r="E199"/>
  <c r="O198"/>
  <c r="N198"/>
  <c r="M198"/>
  <c r="L198"/>
  <c r="K198"/>
  <c r="J198"/>
  <c r="G198" s="1"/>
  <c r="H198"/>
  <c r="F198"/>
  <c r="E198"/>
  <c r="BK198" s="1"/>
  <c r="O197"/>
  <c r="N197"/>
  <c r="M197"/>
  <c r="L197"/>
  <c r="K197"/>
  <c r="J197"/>
  <c r="H197"/>
  <c r="F197"/>
  <c r="BK190"/>
  <c r="E197"/>
  <c r="O196"/>
  <c r="N196"/>
  <c r="M196"/>
  <c r="L196"/>
  <c r="K196"/>
  <c r="J196"/>
  <c r="H196"/>
  <c r="F196"/>
  <c r="E196"/>
  <c r="O195"/>
  <c r="N195"/>
  <c r="M195"/>
  <c r="L195"/>
  <c r="K195"/>
  <c r="J195"/>
  <c r="H195"/>
  <c r="F195"/>
  <c r="E195"/>
  <c r="O194"/>
  <c r="N194"/>
  <c r="M194"/>
  <c r="L194"/>
  <c r="K194"/>
  <c r="J194"/>
  <c r="J190" s="1"/>
  <c r="H194"/>
  <c r="F194"/>
  <c r="E194"/>
  <c r="BK194"/>
  <c r="O193"/>
  <c r="N193"/>
  <c r="M193"/>
  <c r="L193"/>
  <c r="K193"/>
  <c r="J193"/>
  <c r="H193"/>
  <c r="F193"/>
  <c r="E193"/>
  <c r="O192"/>
  <c r="N192"/>
  <c r="M192"/>
  <c r="L192"/>
  <c r="K192"/>
  <c r="J192"/>
  <c r="H192"/>
  <c r="F192"/>
  <c r="BK192"/>
  <c r="E192"/>
  <c r="O191"/>
  <c r="N191"/>
  <c r="M191"/>
  <c r="L191"/>
  <c r="K191"/>
  <c r="J191"/>
  <c r="H191"/>
  <c r="F191"/>
  <c r="E191"/>
  <c r="O188"/>
  <c r="N188"/>
  <c r="M188"/>
  <c r="L188"/>
  <c r="K188"/>
  <c r="J188"/>
  <c r="H188"/>
  <c r="F188"/>
  <c r="E188"/>
  <c r="O187"/>
  <c r="N187"/>
  <c r="M187"/>
  <c r="L187"/>
  <c r="K187"/>
  <c r="J187"/>
  <c r="H187"/>
  <c r="F187"/>
  <c r="E187"/>
  <c r="O186"/>
  <c r="N186"/>
  <c r="M186"/>
  <c r="L186"/>
  <c r="G186"/>
  <c r="K186"/>
  <c r="J186"/>
  <c r="H186"/>
  <c r="F186"/>
  <c r="E186"/>
  <c r="O185"/>
  <c r="N185"/>
  <c r="M185"/>
  <c r="L185"/>
  <c r="K185"/>
  <c r="J185"/>
  <c r="G185" s="1"/>
  <c r="H185"/>
  <c r="F185"/>
  <c r="E185"/>
  <c r="O184"/>
  <c r="N184"/>
  <c r="M184"/>
  <c r="L184"/>
  <c r="K184"/>
  <c r="G184" s="1"/>
  <c r="BM184" s="1"/>
  <c r="J184"/>
  <c r="H184"/>
  <c r="F184"/>
  <c r="E184"/>
  <c r="O183"/>
  <c r="BT176"/>
  <c r="N183"/>
  <c r="M183"/>
  <c r="L183"/>
  <c r="BQ176"/>
  <c r="K183"/>
  <c r="J183"/>
  <c r="H183"/>
  <c r="F183"/>
  <c r="E183"/>
  <c r="O182"/>
  <c r="N182"/>
  <c r="M182"/>
  <c r="L182"/>
  <c r="K182"/>
  <c r="J182"/>
  <c r="G182" s="1"/>
  <c r="H182"/>
  <c r="F182"/>
  <c r="E182"/>
  <c r="O181"/>
  <c r="BT175" s="1"/>
  <c r="N181"/>
  <c r="M181"/>
  <c r="L181"/>
  <c r="K181"/>
  <c r="J181"/>
  <c r="H181"/>
  <c r="F181"/>
  <c r="E181"/>
  <c r="O180"/>
  <c r="N180"/>
  <c r="M180"/>
  <c r="L180"/>
  <c r="K180"/>
  <c r="J180"/>
  <c r="G180" s="1"/>
  <c r="BM180" s="1"/>
  <c r="H180"/>
  <c r="F180"/>
  <c r="E180"/>
  <c r="O179"/>
  <c r="N179"/>
  <c r="M179"/>
  <c r="L179"/>
  <c r="K179"/>
  <c r="J179"/>
  <c r="H179"/>
  <c r="F179"/>
  <c r="BK179"/>
  <c r="E179"/>
  <c r="O178"/>
  <c r="N178"/>
  <c r="M178"/>
  <c r="L178"/>
  <c r="G178"/>
  <c r="K178"/>
  <c r="J178"/>
  <c r="H178"/>
  <c r="F178"/>
  <c r="E178"/>
  <c r="O177"/>
  <c r="N177"/>
  <c r="M177"/>
  <c r="L177"/>
  <c r="K177"/>
  <c r="J177"/>
  <c r="H177"/>
  <c r="F177"/>
  <c r="E177"/>
  <c r="O174"/>
  <c r="N174"/>
  <c r="M174"/>
  <c r="L174"/>
  <c r="K174"/>
  <c r="J174"/>
  <c r="H174"/>
  <c r="F174"/>
  <c r="E174"/>
  <c r="O173"/>
  <c r="N173"/>
  <c r="M173"/>
  <c r="L173"/>
  <c r="G173"/>
  <c r="K173"/>
  <c r="J173"/>
  <c r="H173"/>
  <c r="F173"/>
  <c r="E173"/>
  <c r="O172"/>
  <c r="N172"/>
  <c r="M172"/>
  <c r="L172"/>
  <c r="K172"/>
  <c r="J172"/>
  <c r="H172"/>
  <c r="F172"/>
  <c r="E172"/>
  <c r="O171"/>
  <c r="I171" s="1"/>
  <c r="N171"/>
  <c r="M171"/>
  <c r="L171"/>
  <c r="K171"/>
  <c r="J171"/>
  <c r="H171"/>
  <c r="F171"/>
  <c r="E171"/>
  <c r="O170"/>
  <c r="N170"/>
  <c r="M170"/>
  <c r="L170"/>
  <c r="K170"/>
  <c r="J170"/>
  <c r="H170"/>
  <c r="F170"/>
  <c r="E170"/>
  <c r="O169"/>
  <c r="N169"/>
  <c r="M169"/>
  <c r="BR162" s="1"/>
  <c r="L169"/>
  <c r="K169"/>
  <c r="G169" s="1"/>
  <c r="BM169" s="1"/>
  <c r="J169"/>
  <c r="H169"/>
  <c r="F169"/>
  <c r="BK169"/>
  <c r="E169"/>
  <c r="BJ162"/>
  <c r="O168"/>
  <c r="N168"/>
  <c r="M168"/>
  <c r="L168"/>
  <c r="K168"/>
  <c r="J168"/>
  <c r="H168"/>
  <c r="BM162" s="1"/>
  <c r="F168"/>
  <c r="E168"/>
  <c r="O167"/>
  <c r="N167"/>
  <c r="M167"/>
  <c r="L167"/>
  <c r="K167"/>
  <c r="J167"/>
  <c r="H167"/>
  <c r="F167"/>
  <c r="E167"/>
  <c r="O166"/>
  <c r="N166"/>
  <c r="M166"/>
  <c r="L166"/>
  <c r="K166"/>
  <c r="J166"/>
  <c r="H166"/>
  <c r="F166"/>
  <c r="E166"/>
  <c r="O165"/>
  <c r="N165"/>
  <c r="M165"/>
  <c r="L165"/>
  <c r="K165"/>
  <c r="G165" s="1"/>
  <c r="BM165" s="1"/>
  <c r="J165"/>
  <c r="H165"/>
  <c r="F165"/>
  <c r="E165"/>
  <c r="O164"/>
  <c r="N164"/>
  <c r="M164"/>
  <c r="L164"/>
  <c r="K164"/>
  <c r="J164"/>
  <c r="H164"/>
  <c r="F164"/>
  <c r="E164"/>
  <c r="O163"/>
  <c r="N163"/>
  <c r="I163"/>
  <c r="M163"/>
  <c r="L163"/>
  <c r="K163"/>
  <c r="J163"/>
  <c r="G163" s="1"/>
  <c r="BM163" s="1"/>
  <c r="H163"/>
  <c r="F163"/>
  <c r="E163"/>
  <c r="O160"/>
  <c r="N160"/>
  <c r="M160"/>
  <c r="L160"/>
  <c r="K160"/>
  <c r="J160"/>
  <c r="H160"/>
  <c r="F160"/>
  <c r="BK160" s="1"/>
  <c r="E160"/>
  <c r="O159"/>
  <c r="N159"/>
  <c r="M159"/>
  <c r="L159"/>
  <c r="K159"/>
  <c r="J159"/>
  <c r="H159"/>
  <c r="F159"/>
  <c r="E159"/>
  <c r="BK159" s="1"/>
  <c r="O158"/>
  <c r="N158"/>
  <c r="M158"/>
  <c r="L158"/>
  <c r="K158"/>
  <c r="J158"/>
  <c r="H158"/>
  <c r="F158"/>
  <c r="E158"/>
  <c r="O157"/>
  <c r="N157"/>
  <c r="M157"/>
  <c r="L157"/>
  <c r="K157"/>
  <c r="J157"/>
  <c r="H157"/>
  <c r="F157"/>
  <c r="E157"/>
  <c r="BK157" s="1"/>
  <c r="O156"/>
  <c r="N156"/>
  <c r="M156"/>
  <c r="BR147" s="1"/>
  <c r="L156"/>
  <c r="K156"/>
  <c r="J156"/>
  <c r="H156"/>
  <c r="F156"/>
  <c r="E156"/>
  <c r="BK156"/>
  <c r="O155"/>
  <c r="N155"/>
  <c r="M155"/>
  <c r="L155"/>
  <c r="K155"/>
  <c r="J155"/>
  <c r="H155"/>
  <c r="F155"/>
  <c r="E155"/>
  <c r="O154"/>
  <c r="N154"/>
  <c r="M154"/>
  <c r="L154"/>
  <c r="K154"/>
  <c r="J154"/>
  <c r="H154"/>
  <c r="BM148" s="1"/>
  <c r="F154"/>
  <c r="E154"/>
  <c r="O153"/>
  <c r="BT147" s="1"/>
  <c r="N153"/>
  <c r="M153"/>
  <c r="L153"/>
  <c r="K153"/>
  <c r="J153"/>
  <c r="BO147"/>
  <c r="H153"/>
  <c r="F153"/>
  <c r="BK147" s="1"/>
  <c r="E153"/>
  <c r="O152"/>
  <c r="O148"/>
  <c r="N152"/>
  <c r="M152"/>
  <c r="L152"/>
  <c r="K152"/>
  <c r="J152"/>
  <c r="H152"/>
  <c r="F152"/>
  <c r="E152"/>
  <c r="O151"/>
  <c r="N151"/>
  <c r="M151"/>
  <c r="L151"/>
  <c r="K151"/>
  <c r="J151"/>
  <c r="H151"/>
  <c r="F151"/>
  <c r="E151"/>
  <c r="O150"/>
  <c r="N150"/>
  <c r="M150"/>
  <c r="L150"/>
  <c r="K150"/>
  <c r="J150"/>
  <c r="H150"/>
  <c r="F150"/>
  <c r="E150"/>
  <c r="O149"/>
  <c r="N149"/>
  <c r="M149"/>
  <c r="L149"/>
  <c r="K149"/>
  <c r="J149"/>
  <c r="H149"/>
  <c r="F149"/>
  <c r="E149"/>
  <c r="O146"/>
  <c r="N146"/>
  <c r="M146"/>
  <c r="L146"/>
  <c r="K146"/>
  <c r="J146"/>
  <c r="H146"/>
  <c r="F146"/>
  <c r="E146"/>
  <c r="BK146" s="1"/>
  <c r="O145"/>
  <c r="N145"/>
  <c r="M145"/>
  <c r="L145"/>
  <c r="K145"/>
  <c r="J145"/>
  <c r="H145"/>
  <c r="F145"/>
  <c r="BK145"/>
  <c r="E145"/>
  <c r="O144"/>
  <c r="N144"/>
  <c r="M144"/>
  <c r="L144"/>
  <c r="K144"/>
  <c r="J144"/>
  <c r="H144"/>
  <c r="F144"/>
  <c r="E144"/>
  <c r="O143"/>
  <c r="N143"/>
  <c r="M143"/>
  <c r="L143"/>
  <c r="K143"/>
  <c r="J143"/>
  <c r="H143"/>
  <c r="F143"/>
  <c r="BK143" s="1"/>
  <c r="E143"/>
  <c r="O142"/>
  <c r="N142"/>
  <c r="M142"/>
  <c r="L142"/>
  <c r="K142"/>
  <c r="J142"/>
  <c r="H142"/>
  <c r="F142"/>
  <c r="E142"/>
  <c r="BK142" s="1"/>
  <c r="O141"/>
  <c r="N141"/>
  <c r="M141"/>
  <c r="L141"/>
  <c r="BQ134"/>
  <c r="K141"/>
  <c r="J141"/>
  <c r="H141"/>
  <c r="F141"/>
  <c r="E141"/>
  <c r="O140"/>
  <c r="N140"/>
  <c r="BS134" s="1"/>
  <c r="M140"/>
  <c r="BR134" s="1"/>
  <c r="L140"/>
  <c r="K140"/>
  <c r="J140"/>
  <c r="G140" s="1"/>
  <c r="BM140" s="1"/>
  <c r="H140"/>
  <c r="BM133"/>
  <c r="F140"/>
  <c r="BK134" s="1"/>
  <c r="E140"/>
  <c r="BK140" s="1"/>
  <c r="O139"/>
  <c r="N139"/>
  <c r="M139"/>
  <c r="L139"/>
  <c r="BQ133" s="1"/>
  <c r="K139"/>
  <c r="J139"/>
  <c r="H139"/>
  <c r="F139"/>
  <c r="E139"/>
  <c r="O138"/>
  <c r="N138"/>
  <c r="M138"/>
  <c r="L138"/>
  <c r="K138"/>
  <c r="J138"/>
  <c r="H138"/>
  <c r="F138"/>
  <c r="BK138"/>
  <c r="E138"/>
  <c r="O137"/>
  <c r="N137"/>
  <c r="M137"/>
  <c r="L137"/>
  <c r="K137"/>
  <c r="J137"/>
  <c r="H137"/>
  <c r="F137"/>
  <c r="E137"/>
  <c r="O136"/>
  <c r="N136"/>
  <c r="M136"/>
  <c r="L136"/>
  <c r="K136"/>
  <c r="J136"/>
  <c r="H136"/>
  <c r="F136"/>
  <c r="E136"/>
  <c r="O135"/>
  <c r="I135"/>
  <c r="N135"/>
  <c r="M135"/>
  <c r="L135"/>
  <c r="K135"/>
  <c r="K134" s="1"/>
  <c r="J135"/>
  <c r="J134" s="1"/>
  <c r="H135"/>
  <c r="F135"/>
  <c r="E135"/>
  <c r="BK135"/>
  <c r="O132"/>
  <c r="N132"/>
  <c r="M132"/>
  <c r="L132"/>
  <c r="K132"/>
  <c r="J132"/>
  <c r="H132"/>
  <c r="F132"/>
  <c r="E132"/>
  <c r="O131"/>
  <c r="N131"/>
  <c r="M131"/>
  <c r="L131"/>
  <c r="K131"/>
  <c r="J131"/>
  <c r="H131"/>
  <c r="F131"/>
  <c r="E131"/>
  <c r="O130"/>
  <c r="O120" s="1"/>
  <c r="N130"/>
  <c r="M130"/>
  <c r="L130"/>
  <c r="K130"/>
  <c r="J130"/>
  <c r="H130"/>
  <c r="F130"/>
  <c r="E130"/>
  <c r="O129"/>
  <c r="N129"/>
  <c r="M129"/>
  <c r="L129"/>
  <c r="K129"/>
  <c r="J129"/>
  <c r="H129"/>
  <c r="F129"/>
  <c r="BK129" s="1"/>
  <c r="E129"/>
  <c r="O128"/>
  <c r="N128"/>
  <c r="M128"/>
  <c r="L128"/>
  <c r="K128"/>
  <c r="J128"/>
  <c r="H128"/>
  <c r="F128"/>
  <c r="E128"/>
  <c r="O127"/>
  <c r="N127"/>
  <c r="M127"/>
  <c r="L127"/>
  <c r="K127"/>
  <c r="J127"/>
  <c r="H127"/>
  <c r="F127"/>
  <c r="E127"/>
  <c r="O126"/>
  <c r="N126"/>
  <c r="I126"/>
  <c r="M126"/>
  <c r="BR120" s="1"/>
  <c r="L126"/>
  <c r="K126"/>
  <c r="J126"/>
  <c r="G126" s="1"/>
  <c r="H126"/>
  <c r="F126"/>
  <c r="E126"/>
  <c r="O125"/>
  <c r="N125"/>
  <c r="M125"/>
  <c r="L125"/>
  <c r="K125"/>
  <c r="J125"/>
  <c r="H125"/>
  <c r="F125"/>
  <c r="BK119" s="1"/>
  <c r="E125"/>
  <c r="BJ119"/>
  <c r="O124"/>
  <c r="N124"/>
  <c r="M124"/>
  <c r="I124"/>
  <c r="L124"/>
  <c r="K124"/>
  <c r="G124" s="1"/>
  <c r="BM124" s="1"/>
  <c r="J124"/>
  <c r="H124"/>
  <c r="F124"/>
  <c r="BK124"/>
  <c r="E124"/>
  <c r="O123"/>
  <c r="N123"/>
  <c r="M123"/>
  <c r="L123"/>
  <c r="K123"/>
  <c r="J123"/>
  <c r="H123"/>
  <c r="F123"/>
  <c r="E123"/>
  <c r="O122"/>
  <c r="N122"/>
  <c r="M122"/>
  <c r="L122"/>
  <c r="K122"/>
  <c r="J122"/>
  <c r="H122"/>
  <c r="F122"/>
  <c r="E122"/>
  <c r="O121"/>
  <c r="N121"/>
  <c r="M121"/>
  <c r="L121"/>
  <c r="K121"/>
  <c r="J121"/>
  <c r="H121"/>
  <c r="F121"/>
  <c r="E121"/>
  <c r="BK121" s="1"/>
  <c r="O118"/>
  <c r="N118"/>
  <c r="M118"/>
  <c r="L118"/>
  <c r="K118"/>
  <c r="J118"/>
  <c r="H118"/>
  <c r="F118"/>
  <c r="BK118"/>
  <c r="E118"/>
  <c r="O117"/>
  <c r="N117"/>
  <c r="M117"/>
  <c r="L117"/>
  <c r="K117"/>
  <c r="J117"/>
  <c r="H117"/>
  <c r="F117"/>
  <c r="E117"/>
  <c r="O116"/>
  <c r="N116"/>
  <c r="M116"/>
  <c r="L116"/>
  <c r="K116"/>
  <c r="J116"/>
  <c r="H116"/>
  <c r="F116"/>
  <c r="E116"/>
  <c r="O115"/>
  <c r="N115"/>
  <c r="M115"/>
  <c r="L115"/>
  <c r="K115"/>
  <c r="J115"/>
  <c r="H115"/>
  <c r="F115"/>
  <c r="E115"/>
  <c r="BK115" s="1"/>
  <c r="O114"/>
  <c r="N114"/>
  <c r="M114"/>
  <c r="L114"/>
  <c r="K114"/>
  <c r="J114"/>
  <c r="H114"/>
  <c r="F114"/>
  <c r="E114"/>
  <c r="O113"/>
  <c r="N113"/>
  <c r="M113"/>
  <c r="L113"/>
  <c r="K113"/>
  <c r="J113"/>
  <c r="H113"/>
  <c r="F113"/>
  <c r="E113"/>
  <c r="O112"/>
  <c r="BT106" s="1"/>
  <c r="N112"/>
  <c r="M112"/>
  <c r="BR106" s="1"/>
  <c r="L112"/>
  <c r="K112"/>
  <c r="J112"/>
  <c r="H112"/>
  <c r="BM106" s="1"/>
  <c r="F112"/>
  <c r="E112"/>
  <c r="BJ106" s="1"/>
  <c r="O111"/>
  <c r="BT105" s="1"/>
  <c r="N111"/>
  <c r="M111"/>
  <c r="L111"/>
  <c r="K111"/>
  <c r="BP105"/>
  <c r="J111"/>
  <c r="BO105" s="1"/>
  <c r="H111"/>
  <c r="F111"/>
  <c r="E111"/>
  <c r="O110"/>
  <c r="N110"/>
  <c r="M110"/>
  <c r="L110"/>
  <c r="K110"/>
  <c r="J110"/>
  <c r="H110"/>
  <c r="F110"/>
  <c r="E110"/>
  <c r="O109"/>
  <c r="N109"/>
  <c r="M109"/>
  <c r="L109"/>
  <c r="K109"/>
  <c r="J109"/>
  <c r="G109"/>
  <c r="H109"/>
  <c r="F109"/>
  <c r="E109"/>
  <c r="O108"/>
  <c r="N108"/>
  <c r="M108"/>
  <c r="L108"/>
  <c r="K108"/>
  <c r="J108"/>
  <c r="H108"/>
  <c r="F108"/>
  <c r="E108"/>
  <c r="BK108" s="1"/>
  <c r="O107"/>
  <c r="N107"/>
  <c r="M107"/>
  <c r="L107"/>
  <c r="K107"/>
  <c r="J107"/>
  <c r="H107"/>
  <c r="F107"/>
  <c r="E107"/>
  <c r="O104"/>
  <c r="N104"/>
  <c r="M104"/>
  <c r="I104"/>
  <c r="L104"/>
  <c r="K104"/>
  <c r="J104"/>
  <c r="G104" s="1"/>
  <c r="H104"/>
  <c r="F104"/>
  <c r="E104"/>
  <c r="BK104" s="1"/>
  <c r="O103"/>
  <c r="N103"/>
  <c r="M103"/>
  <c r="L103"/>
  <c r="K103"/>
  <c r="J103"/>
  <c r="H103"/>
  <c r="F103"/>
  <c r="E103"/>
  <c r="O102"/>
  <c r="N102"/>
  <c r="M102"/>
  <c r="L102"/>
  <c r="K102"/>
  <c r="J102"/>
  <c r="H102"/>
  <c r="F102"/>
  <c r="E102"/>
  <c r="BK102" s="1"/>
  <c r="O101"/>
  <c r="N101"/>
  <c r="M101"/>
  <c r="L101"/>
  <c r="K101"/>
  <c r="J101"/>
  <c r="H101"/>
  <c r="F101"/>
  <c r="E101"/>
  <c r="O100"/>
  <c r="N100"/>
  <c r="M100"/>
  <c r="L100"/>
  <c r="K100"/>
  <c r="J100"/>
  <c r="H100"/>
  <c r="F100"/>
  <c r="E100"/>
  <c r="BK100" s="1"/>
  <c r="O99"/>
  <c r="N99"/>
  <c r="M99"/>
  <c r="L99"/>
  <c r="K99"/>
  <c r="J99"/>
  <c r="H99"/>
  <c r="F99"/>
  <c r="E99"/>
  <c r="O98"/>
  <c r="BT92" s="1"/>
  <c r="N98"/>
  <c r="M98"/>
  <c r="L98"/>
  <c r="K98"/>
  <c r="BP92"/>
  <c r="J98"/>
  <c r="H98"/>
  <c r="BM92" s="1"/>
  <c r="F98"/>
  <c r="E98"/>
  <c r="O97"/>
  <c r="N97"/>
  <c r="M97"/>
  <c r="L97"/>
  <c r="K97"/>
  <c r="J97"/>
  <c r="H97"/>
  <c r="F97"/>
  <c r="E97"/>
  <c r="O96"/>
  <c r="N96"/>
  <c r="M96"/>
  <c r="L96"/>
  <c r="K96"/>
  <c r="J96"/>
  <c r="H96"/>
  <c r="F96"/>
  <c r="E96"/>
  <c r="O95"/>
  <c r="N95"/>
  <c r="M95"/>
  <c r="L95"/>
  <c r="K95"/>
  <c r="J95"/>
  <c r="H95"/>
  <c r="F95"/>
  <c r="E95"/>
  <c r="O94"/>
  <c r="N94"/>
  <c r="M94"/>
  <c r="L94"/>
  <c r="K94"/>
  <c r="J94"/>
  <c r="H94"/>
  <c r="F94"/>
  <c r="E94"/>
  <c r="BK94" s="1"/>
  <c r="O93"/>
  <c r="N93"/>
  <c r="M93"/>
  <c r="L93"/>
  <c r="K93"/>
  <c r="J93"/>
  <c r="H93"/>
  <c r="F93"/>
  <c r="E93"/>
  <c r="O90"/>
  <c r="N90"/>
  <c r="M90"/>
  <c r="L90"/>
  <c r="K90"/>
  <c r="J90"/>
  <c r="H90"/>
  <c r="F90"/>
  <c r="E90"/>
  <c r="O89"/>
  <c r="N89"/>
  <c r="M89"/>
  <c r="L89"/>
  <c r="K89"/>
  <c r="J89"/>
  <c r="H89"/>
  <c r="F89"/>
  <c r="E89"/>
  <c r="O88"/>
  <c r="N88"/>
  <c r="M88"/>
  <c r="L88"/>
  <c r="K88"/>
  <c r="J88"/>
  <c r="H88"/>
  <c r="F88"/>
  <c r="E88"/>
  <c r="BK88" s="1"/>
  <c r="O87"/>
  <c r="N87"/>
  <c r="M87"/>
  <c r="L87"/>
  <c r="K87"/>
  <c r="J87"/>
  <c r="H87"/>
  <c r="F87"/>
  <c r="E87"/>
  <c r="O86"/>
  <c r="N86"/>
  <c r="M86"/>
  <c r="BR77"/>
  <c r="L86"/>
  <c r="K86"/>
  <c r="J86"/>
  <c r="H86"/>
  <c r="F86"/>
  <c r="E86"/>
  <c r="O85"/>
  <c r="N85"/>
  <c r="M85"/>
  <c r="L85"/>
  <c r="K85"/>
  <c r="J85"/>
  <c r="H85"/>
  <c r="F85"/>
  <c r="E85"/>
  <c r="O84"/>
  <c r="N84"/>
  <c r="M84"/>
  <c r="L84"/>
  <c r="K84"/>
  <c r="BP78"/>
  <c r="J84"/>
  <c r="BO77"/>
  <c r="H84"/>
  <c r="F84"/>
  <c r="BK84" s="1"/>
  <c r="E84"/>
  <c r="O83"/>
  <c r="N83"/>
  <c r="M83"/>
  <c r="L83"/>
  <c r="K83"/>
  <c r="G83"/>
  <c r="BM83" s="1"/>
  <c r="J83"/>
  <c r="H83"/>
  <c r="F83"/>
  <c r="E83"/>
  <c r="O82"/>
  <c r="N82"/>
  <c r="M82"/>
  <c r="L82"/>
  <c r="K82"/>
  <c r="J82"/>
  <c r="H82"/>
  <c r="F82"/>
  <c r="BK82"/>
  <c r="E82"/>
  <c r="O81"/>
  <c r="N81"/>
  <c r="M81"/>
  <c r="L81"/>
  <c r="K81"/>
  <c r="G81" s="1"/>
  <c r="J81"/>
  <c r="H81"/>
  <c r="F81"/>
  <c r="E81"/>
  <c r="O80"/>
  <c r="N80"/>
  <c r="M80"/>
  <c r="L80"/>
  <c r="K80"/>
  <c r="J80"/>
  <c r="H80"/>
  <c r="F80"/>
  <c r="E80"/>
  <c r="BK80" s="1"/>
  <c r="O79"/>
  <c r="N79"/>
  <c r="M79"/>
  <c r="M7" s="1"/>
  <c r="L79"/>
  <c r="K79"/>
  <c r="J79"/>
  <c r="H79"/>
  <c r="F79"/>
  <c r="E79"/>
  <c r="O76"/>
  <c r="N76"/>
  <c r="M76"/>
  <c r="L76"/>
  <c r="K76"/>
  <c r="J76"/>
  <c r="H76"/>
  <c r="F76"/>
  <c r="E76"/>
  <c r="O75"/>
  <c r="N75"/>
  <c r="M75"/>
  <c r="L75"/>
  <c r="K75"/>
  <c r="J75"/>
  <c r="H75"/>
  <c r="F75"/>
  <c r="E75"/>
  <c r="BK75" s="1"/>
  <c r="O74"/>
  <c r="N74"/>
  <c r="M74"/>
  <c r="L74"/>
  <c r="K74"/>
  <c r="J74"/>
  <c r="G74"/>
  <c r="BM74" s="1"/>
  <c r="H74"/>
  <c r="F74"/>
  <c r="E74"/>
  <c r="E16" s="1"/>
  <c r="O73"/>
  <c r="N73"/>
  <c r="M73"/>
  <c r="L73"/>
  <c r="K73"/>
  <c r="J73"/>
  <c r="H73"/>
  <c r="F73"/>
  <c r="E73"/>
  <c r="O72"/>
  <c r="N72"/>
  <c r="M72"/>
  <c r="L72"/>
  <c r="K72"/>
  <c r="J72"/>
  <c r="H72"/>
  <c r="F72"/>
  <c r="BK72"/>
  <c r="E72"/>
  <c r="O71"/>
  <c r="N71"/>
  <c r="M71"/>
  <c r="L71"/>
  <c r="K71"/>
  <c r="J71"/>
  <c r="H71"/>
  <c r="F71"/>
  <c r="E71"/>
  <c r="BK71" s="1"/>
  <c r="O70"/>
  <c r="N70"/>
  <c r="BS64"/>
  <c r="M70"/>
  <c r="L70"/>
  <c r="K70"/>
  <c r="J70"/>
  <c r="BO64" s="1"/>
  <c r="H70"/>
  <c r="F70"/>
  <c r="E70"/>
  <c r="O69"/>
  <c r="N69"/>
  <c r="M69"/>
  <c r="L69"/>
  <c r="K69"/>
  <c r="J69"/>
  <c r="H69"/>
  <c r="F69"/>
  <c r="E69"/>
  <c r="BK69"/>
  <c r="O68"/>
  <c r="N68"/>
  <c r="M68"/>
  <c r="L68"/>
  <c r="K68"/>
  <c r="J68"/>
  <c r="H68"/>
  <c r="F68"/>
  <c r="E68"/>
  <c r="O67"/>
  <c r="N67"/>
  <c r="M67"/>
  <c r="L67"/>
  <c r="K67"/>
  <c r="J67"/>
  <c r="H67"/>
  <c r="F67"/>
  <c r="E67"/>
  <c r="O66"/>
  <c r="N66"/>
  <c r="M66"/>
  <c r="L66"/>
  <c r="K66"/>
  <c r="J66"/>
  <c r="G66" s="1"/>
  <c r="BM66" s="1"/>
  <c r="H66"/>
  <c r="F66"/>
  <c r="E66"/>
  <c r="O65"/>
  <c r="N65"/>
  <c r="M65"/>
  <c r="I65" s="1"/>
  <c r="L65"/>
  <c r="K65"/>
  <c r="K64"/>
  <c r="J65"/>
  <c r="H65"/>
  <c r="F65"/>
  <c r="E65"/>
  <c r="O62"/>
  <c r="N62"/>
  <c r="M62"/>
  <c r="L62"/>
  <c r="K62"/>
  <c r="J62"/>
  <c r="H62"/>
  <c r="F62"/>
  <c r="E62"/>
  <c r="BK62" s="1"/>
  <c r="O61"/>
  <c r="N61"/>
  <c r="M61"/>
  <c r="I61"/>
  <c r="L61"/>
  <c r="K61"/>
  <c r="J61"/>
  <c r="H61"/>
  <c r="F61"/>
  <c r="E61"/>
  <c r="O60"/>
  <c r="N60"/>
  <c r="M60"/>
  <c r="L60"/>
  <c r="K60"/>
  <c r="J60"/>
  <c r="H60"/>
  <c r="F60"/>
  <c r="E60"/>
  <c r="O59"/>
  <c r="N59"/>
  <c r="M59"/>
  <c r="L59"/>
  <c r="K59"/>
  <c r="J59"/>
  <c r="H59"/>
  <c r="F59"/>
  <c r="E59"/>
  <c r="BK59" s="1"/>
  <c r="O58"/>
  <c r="N58"/>
  <c r="M58"/>
  <c r="L58"/>
  <c r="K58"/>
  <c r="J58"/>
  <c r="H58"/>
  <c r="F58"/>
  <c r="BK58"/>
  <c r="E58"/>
  <c r="O57"/>
  <c r="N57"/>
  <c r="M57"/>
  <c r="BR50" s="1"/>
  <c r="L57"/>
  <c r="K57"/>
  <c r="J57"/>
  <c r="H57"/>
  <c r="F57"/>
  <c r="E57"/>
  <c r="O56"/>
  <c r="N56"/>
  <c r="M56"/>
  <c r="L56"/>
  <c r="K56"/>
  <c r="BP50"/>
  <c r="J56"/>
  <c r="H56"/>
  <c r="F56"/>
  <c r="E56"/>
  <c r="BK56" s="1"/>
  <c r="O55"/>
  <c r="N55"/>
  <c r="I55" s="1"/>
  <c r="M55"/>
  <c r="L55"/>
  <c r="K55"/>
  <c r="J55"/>
  <c r="H55"/>
  <c r="F55"/>
  <c r="E55"/>
  <c r="BJ49"/>
  <c r="O54"/>
  <c r="N54"/>
  <c r="M54"/>
  <c r="L54"/>
  <c r="K54"/>
  <c r="J54"/>
  <c r="H54"/>
  <c r="F54"/>
  <c r="E54"/>
  <c r="E50" s="1"/>
  <c r="O53"/>
  <c r="N53"/>
  <c r="M53"/>
  <c r="L53"/>
  <c r="K53"/>
  <c r="J53"/>
  <c r="H53"/>
  <c r="F53"/>
  <c r="E53"/>
  <c r="O52"/>
  <c r="N52"/>
  <c r="M52"/>
  <c r="L52"/>
  <c r="K52"/>
  <c r="J52"/>
  <c r="H52"/>
  <c r="F52"/>
  <c r="E52"/>
  <c r="O51"/>
  <c r="O50" s="1"/>
  <c r="N51"/>
  <c r="M51"/>
  <c r="L51"/>
  <c r="K51"/>
  <c r="J51"/>
  <c r="H51"/>
  <c r="F51"/>
  <c r="F50" s="1"/>
  <c r="E51"/>
  <c r="O48"/>
  <c r="N48"/>
  <c r="M48"/>
  <c r="L48"/>
  <c r="K48"/>
  <c r="J48"/>
  <c r="H48"/>
  <c r="F48"/>
  <c r="E48"/>
  <c r="BK48" s="1"/>
  <c r="O47"/>
  <c r="N47"/>
  <c r="M47"/>
  <c r="L47"/>
  <c r="K47"/>
  <c r="J47"/>
  <c r="G47" s="1"/>
  <c r="H47"/>
  <c r="F47"/>
  <c r="E47"/>
  <c r="O46"/>
  <c r="N46"/>
  <c r="M46"/>
  <c r="L46"/>
  <c r="K46"/>
  <c r="J46"/>
  <c r="H46"/>
  <c r="F46"/>
  <c r="E46"/>
  <c r="O45"/>
  <c r="N45"/>
  <c r="I45" s="1"/>
  <c r="M45"/>
  <c r="L45"/>
  <c r="K45"/>
  <c r="J45"/>
  <c r="H45"/>
  <c r="F45"/>
  <c r="E45"/>
  <c r="O44"/>
  <c r="N44"/>
  <c r="M44"/>
  <c r="L44"/>
  <c r="K44"/>
  <c r="J44"/>
  <c r="H44"/>
  <c r="F44"/>
  <c r="E44"/>
  <c r="O43"/>
  <c r="N43"/>
  <c r="M43"/>
  <c r="L43"/>
  <c r="K43"/>
  <c r="J43"/>
  <c r="H43"/>
  <c r="F43"/>
  <c r="E43"/>
  <c r="O42"/>
  <c r="N42"/>
  <c r="I42" s="1"/>
  <c r="M42"/>
  <c r="L42"/>
  <c r="K42"/>
  <c r="J42"/>
  <c r="H42"/>
  <c r="F42"/>
  <c r="E42"/>
  <c r="O41"/>
  <c r="N41"/>
  <c r="M41"/>
  <c r="L41"/>
  <c r="K41"/>
  <c r="J41"/>
  <c r="H41"/>
  <c r="F41"/>
  <c r="E41"/>
  <c r="O40"/>
  <c r="N40"/>
  <c r="M40"/>
  <c r="L40"/>
  <c r="K40"/>
  <c r="J40"/>
  <c r="H40"/>
  <c r="F40"/>
  <c r="E40"/>
  <c r="O39"/>
  <c r="N39"/>
  <c r="M39"/>
  <c r="L39"/>
  <c r="K39"/>
  <c r="J39"/>
  <c r="H39"/>
  <c r="F39"/>
  <c r="E39"/>
  <c r="O38"/>
  <c r="N38"/>
  <c r="M38"/>
  <c r="L38"/>
  <c r="K38"/>
  <c r="J38"/>
  <c r="H38"/>
  <c r="H8" s="1"/>
  <c r="F38"/>
  <c r="E38"/>
  <c r="O37"/>
  <c r="N37"/>
  <c r="M37"/>
  <c r="L37"/>
  <c r="K37"/>
  <c r="J37"/>
  <c r="H37"/>
  <c r="H36" s="1"/>
  <c r="F37"/>
  <c r="E37"/>
  <c r="O34"/>
  <c r="N34"/>
  <c r="M34"/>
  <c r="I34" s="1"/>
  <c r="L34"/>
  <c r="K34"/>
  <c r="J34"/>
  <c r="H34"/>
  <c r="F34"/>
  <c r="E34"/>
  <c r="O33"/>
  <c r="N33"/>
  <c r="M33"/>
  <c r="L33"/>
  <c r="K33"/>
  <c r="J33"/>
  <c r="H33"/>
  <c r="F33"/>
  <c r="E33"/>
  <c r="O32"/>
  <c r="N32"/>
  <c r="M32"/>
  <c r="L32"/>
  <c r="K32"/>
  <c r="J32"/>
  <c r="H32"/>
  <c r="F32"/>
  <c r="E32"/>
  <c r="O31"/>
  <c r="N31"/>
  <c r="M31"/>
  <c r="L31"/>
  <c r="K31"/>
  <c r="J31"/>
  <c r="H31"/>
  <c r="F31"/>
  <c r="E31"/>
  <c r="O30"/>
  <c r="N30"/>
  <c r="M30"/>
  <c r="L30"/>
  <c r="K30"/>
  <c r="J30"/>
  <c r="H30"/>
  <c r="F30"/>
  <c r="BK21"/>
  <c r="E30"/>
  <c r="O29"/>
  <c r="N29"/>
  <c r="M29"/>
  <c r="L29"/>
  <c r="K29"/>
  <c r="J29"/>
  <c r="H29"/>
  <c r="F29"/>
  <c r="E29"/>
  <c r="O28"/>
  <c r="N28"/>
  <c r="BS22" s="1"/>
  <c r="M28"/>
  <c r="BR22" s="1"/>
  <c r="L28"/>
  <c r="K28"/>
  <c r="BP22" s="1"/>
  <c r="J28"/>
  <c r="H28"/>
  <c r="BM22" s="1"/>
  <c r="F28"/>
  <c r="E28"/>
  <c r="O27"/>
  <c r="I27"/>
  <c r="N27"/>
  <c r="M27"/>
  <c r="L27"/>
  <c r="K27"/>
  <c r="J27"/>
  <c r="H27"/>
  <c r="F27"/>
  <c r="E27"/>
  <c r="O26"/>
  <c r="N26"/>
  <c r="M26"/>
  <c r="L26"/>
  <c r="K26"/>
  <c r="J26"/>
  <c r="H26"/>
  <c r="F26"/>
  <c r="E26"/>
  <c r="O25"/>
  <c r="N25"/>
  <c r="I25" s="1"/>
  <c r="M25"/>
  <c r="L25"/>
  <c r="K25"/>
  <c r="J25"/>
  <c r="H25"/>
  <c r="F25"/>
  <c r="E25"/>
  <c r="O24"/>
  <c r="N24"/>
  <c r="M24"/>
  <c r="L24"/>
  <c r="K24"/>
  <c r="J24"/>
  <c r="H24"/>
  <c r="F24"/>
  <c r="E24"/>
  <c r="O23"/>
  <c r="N23"/>
  <c r="N22" s="1"/>
  <c r="M23"/>
  <c r="L23"/>
  <c r="K23"/>
  <c r="J23"/>
  <c r="H23"/>
  <c r="F23"/>
  <c r="E23"/>
  <c r="BK23" s="1"/>
  <c r="O328" i="28"/>
  <c r="N328"/>
  <c r="M328"/>
  <c r="L328"/>
  <c r="K328"/>
  <c r="G328" s="1"/>
  <c r="BM328" s="1"/>
  <c r="J328"/>
  <c r="H328"/>
  <c r="F328"/>
  <c r="E328"/>
  <c r="O327"/>
  <c r="N327"/>
  <c r="M327"/>
  <c r="L327"/>
  <c r="K327"/>
  <c r="J327"/>
  <c r="H327"/>
  <c r="F327"/>
  <c r="E327"/>
  <c r="O326"/>
  <c r="N326"/>
  <c r="M326"/>
  <c r="L326"/>
  <c r="K326"/>
  <c r="J326"/>
  <c r="H326"/>
  <c r="F326"/>
  <c r="E326"/>
  <c r="O325"/>
  <c r="N325"/>
  <c r="M325"/>
  <c r="L325"/>
  <c r="K325"/>
  <c r="J325"/>
  <c r="H325"/>
  <c r="F325"/>
  <c r="E325"/>
  <c r="O324"/>
  <c r="N324"/>
  <c r="M324"/>
  <c r="L324"/>
  <c r="K324"/>
  <c r="J324"/>
  <c r="G324" s="1"/>
  <c r="H324"/>
  <c r="F324"/>
  <c r="E324"/>
  <c r="O323"/>
  <c r="N323"/>
  <c r="M323"/>
  <c r="L323"/>
  <c r="K323"/>
  <c r="J323"/>
  <c r="H323"/>
  <c r="F323"/>
  <c r="E323"/>
  <c r="O322"/>
  <c r="N322"/>
  <c r="BS315"/>
  <c r="M322"/>
  <c r="L322"/>
  <c r="BQ316" s="1"/>
  <c r="K322"/>
  <c r="J322"/>
  <c r="BO316"/>
  <c r="H322"/>
  <c r="F322"/>
  <c r="E322"/>
  <c r="BK322" s="1"/>
  <c r="O321"/>
  <c r="N321"/>
  <c r="M321"/>
  <c r="L321"/>
  <c r="K321"/>
  <c r="J321"/>
  <c r="H321"/>
  <c r="F321"/>
  <c r="E321"/>
  <c r="O320"/>
  <c r="N320"/>
  <c r="M320"/>
  <c r="L320"/>
  <c r="K320"/>
  <c r="J320"/>
  <c r="H320"/>
  <c r="F320"/>
  <c r="E320"/>
  <c r="O319"/>
  <c r="N319"/>
  <c r="M319"/>
  <c r="L319"/>
  <c r="K319"/>
  <c r="J319"/>
  <c r="H319"/>
  <c r="F319"/>
  <c r="E319"/>
  <c r="O318"/>
  <c r="N318"/>
  <c r="M318"/>
  <c r="L318"/>
  <c r="K318"/>
  <c r="J318"/>
  <c r="H318"/>
  <c r="F318"/>
  <c r="E318"/>
  <c r="O317"/>
  <c r="N317"/>
  <c r="M317"/>
  <c r="L317"/>
  <c r="K317"/>
  <c r="J317"/>
  <c r="H317"/>
  <c r="F317"/>
  <c r="E317"/>
  <c r="O314"/>
  <c r="N314"/>
  <c r="M314"/>
  <c r="L314"/>
  <c r="K314"/>
  <c r="J314"/>
  <c r="H314"/>
  <c r="F314"/>
  <c r="E314"/>
  <c r="O313"/>
  <c r="N313"/>
  <c r="M313"/>
  <c r="L313"/>
  <c r="K313"/>
  <c r="J313"/>
  <c r="H313"/>
  <c r="F313"/>
  <c r="E313"/>
  <c r="O312"/>
  <c r="N312"/>
  <c r="M312"/>
  <c r="L312"/>
  <c r="K312"/>
  <c r="J312"/>
  <c r="H312"/>
  <c r="F312"/>
  <c r="BK312"/>
  <c r="E312"/>
  <c r="O311"/>
  <c r="N311"/>
  <c r="M311"/>
  <c r="I311" s="1"/>
  <c r="L311"/>
  <c r="K311"/>
  <c r="J311"/>
  <c r="H311"/>
  <c r="F311"/>
  <c r="E311"/>
  <c r="O310"/>
  <c r="N310"/>
  <c r="I310"/>
  <c r="M310"/>
  <c r="L310"/>
  <c r="K310"/>
  <c r="J310"/>
  <c r="H310"/>
  <c r="F310"/>
  <c r="E310"/>
  <c r="O309"/>
  <c r="N309"/>
  <c r="M309"/>
  <c r="L309"/>
  <c r="K309"/>
  <c r="J309"/>
  <c r="H309"/>
  <c r="F309"/>
  <c r="BK302"/>
  <c r="E309"/>
  <c r="O308"/>
  <c r="N308"/>
  <c r="M308"/>
  <c r="L308"/>
  <c r="K308"/>
  <c r="J308"/>
  <c r="G308" s="1"/>
  <c r="BM308"/>
  <c r="H308"/>
  <c r="F308"/>
  <c r="E308"/>
  <c r="BK308"/>
  <c r="O307"/>
  <c r="N307"/>
  <c r="M307"/>
  <c r="L307"/>
  <c r="K307"/>
  <c r="BP301"/>
  <c r="J307"/>
  <c r="H307"/>
  <c r="F307"/>
  <c r="E307"/>
  <c r="O306"/>
  <c r="N306"/>
  <c r="M306"/>
  <c r="L306"/>
  <c r="K306"/>
  <c r="J306"/>
  <c r="H306"/>
  <c r="F306"/>
  <c r="E306"/>
  <c r="O305"/>
  <c r="N305"/>
  <c r="M305"/>
  <c r="L305"/>
  <c r="K305"/>
  <c r="J305"/>
  <c r="H305"/>
  <c r="F305"/>
  <c r="E305"/>
  <c r="O304"/>
  <c r="N304"/>
  <c r="M304"/>
  <c r="I304" s="1"/>
  <c r="L304"/>
  <c r="K304"/>
  <c r="J304"/>
  <c r="H304"/>
  <c r="F304"/>
  <c r="E304"/>
  <c r="O303"/>
  <c r="N303"/>
  <c r="M303"/>
  <c r="L303"/>
  <c r="K303"/>
  <c r="J303"/>
  <c r="J302" s="1"/>
  <c r="H303"/>
  <c r="F303"/>
  <c r="E303"/>
  <c r="O300"/>
  <c r="N300"/>
  <c r="M300"/>
  <c r="L300"/>
  <c r="K300"/>
  <c r="J300"/>
  <c r="H300"/>
  <c r="F300"/>
  <c r="E300"/>
  <c r="O299"/>
  <c r="N299"/>
  <c r="M299"/>
  <c r="L299"/>
  <c r="K299"/>
  <c r="J299"/>
  <c r="H299"/>
  <c r="F299"/>
  <c r="E299"/>
  <c r="O298"/>
  <c r="N298"/>
  <c r="M298"/>
  <c r="L298"/>
  <c r="K298"/>
  <c r="J298"/>
  <c r="H298"/>
  <c r="F298"/>
  <c r="E298"/>
  <c r="BK298" s="1"/>
  <c r="O297"/>
  <c r="N297"/>
  <c r="M297"/>
  <c r="I297" s="1"/>
  <c r="L297"/>
  <c r="K297"/>
  <c r="J297"/>
  <c r="G297" s="1"/>
  <c r="H297"/>
  <c r="F297"/>
  <c r="E297"/>
  <c r="BK297"/>
  <c r="O296"/>
  <c r="N296"/>
  <c r="M296"/>
  <c r="I296" s="1"/>
  <c r="L296"/>
  <c r="K296"/>
  <c r="J296"/>
  <c r="H296"/>
  <c r="F296"/>
  <c r="E296"/>
  <c r="O295"/>
  <c r="N295"/>
  <c r="M295"/>
  <c r="BR288" s="1"/>
  <c r="L295"/>
  <c r="K295"/>
  <c r="J295"/>
  <c r="H295"/>
  <c r="F295"/>
  <c r="E295"/>
  <c r="O294"/>
  <c r="N294"/>
  <c r="M294"/>
  <c r="L294"/>
  <c r="K294"/>
  <c r="J294"/>
  <c r="H294"/>
  <c r="F294"/>
  <c r="BK287" s="1"/>
  <c r="E294"/>
  <c r="O293"/>
  <c r="N293"/>
  <c r="M293"/>
  <c r="L293"/>
  <c r="K293"/>
  <c r="J293"/>
  <c r="H293"/>
  <c r="BM287" s="1"/>
  <c r="F293"/>
  <c r="E293"/>
  <c r="O292"/>
  <c r="N292"/>
  <c r="I292" s="1"/>
  <c r="M292"/>
  <c r="L292"/>
  <c r="K292"/>
  <c r="J292"/>
  <c r="H292"/>
  <c r="F292"/>
  <c r="E292"/>
  <c r="BK292" s="1"/>
  <c r="O291"/>
  <c r="N291"/>
  <c r="M291"/>
  <c r="I291" s="1"/>
  <c r="L291"/>
  <c r="K291"/>
  <c r="J291"/>
  <c r="H291"/>
  <c r="G291"/>
  <c r="BM291" s="1"/>
  <c r="F291"/>
  <c r="E291"/>
  <c r="O290"/>
  <c r="N290"/>
  <c r="M290"/>
  <c r="L290"/>
  <c r="K290"/>
  <c r="J290"/>
  <c r="H290"/>
  <c r="F290"/>
  <c r="E290"/>
  <c r="BK290" s="1"/>
  <c r="O289"/>
  <c r="N289"/>
  <c r="M289"/>
  <c r="L289"/>
  <c r="L288"/>
  <c r="K289"/>
  <c r="J289"/>
  <c r="H289"/>
  <c r="F289"/>
  <c r="E289"/>
  <c r="O286"/>
  <c r="N286"/>
  <c r="M286"/>
  <c r="L286"/>
  <c r="K286"/>
  <c r="J286"/>
  <c r="H286"/>
  <c r="F286"/>
  <c r="E286"/>
  <c r="BK286" s="1"/>
  <c r="O285"/>
  <c r="N285"/>
  <c r="M285"/>
  <c r="L285"/>
  <c r="K285"/>
  <c r="J285"/>
  <c r="H285"/>
  <c r="F285"/>
  <c r="BK285"/>
  <c r="E285"/>
  <c r="O284"/>
  <c r="N284"/>
  <c r="M284"/>
  <c r="L284"/>
  <c r="K284"/>
  <c r="J284"/>
  <c r="G284"/>
  <c r="BM284" s="1"/>
  <c r="H284"/>
  <c r="F284"/>
  <c r="E284"/>
  <c r="BK284" s="1"/>
  <c r="O283"/>
  <c r="N283"/>
  <c r="M283"/>
  <c r="L283"/>
  <c r="BQ273"/>
  <c r="K283"/>
  <c r="J283"/>
  <c r="H283"/>
  <c r="F283"/>
  <c r="E283"/>
  <c r="O282"/>
  <c r="N282"/>
  <c r="M282"/>
  <c r="L282"/>
  <c r="K282"/>
  <c r="J282"/>
  <c r="H282"/>
  <c r="F282"/>
  <c r="E282"/>
  <c r="BK282" s="1"/>
  <c r="O281"/>
  <c r="N281"/>
  <c r="M281"/>
  <c r="L281"/>
  <c r="K281"/>
  <c r="J281"/>
  <c r="BO274"/>
  <c r="H281"/>
  <c r="F281"/>
  <c r="E281"/>
  <c r="O280"/>
  <c r="N280"/>
  <c r="BS274" s="1"/>
  <c r="M280"/>
  <c r="L280"/>
  <c r="K280"/>
  <c r="J280"/>
  <c r="H280"/>
  <c r="F280"/>
  <c r="E280"/>
  <c r="O279"/>
  <c r="N279"/>
  <c r="M279"/>
  <c r="L279"/>
  <c r="K279"/>
  <c r="J279"/>
  <c r="H279"/>
  <c r="F279"/>
  <c r="E279"/>
  <c r="O278"/>
  <c r="I278" s="1"/>
  <c r="N278"/>
  <c r="M278"/>
  <c r="L278"/>
  <c r="K278"/>
  <c r="J278"/>
  <c r="H278"/>
  <c r="F278"/>
  <c r="E278"/>
  <c r="O277"/>
  <c r="N277"/>
  <c r="M277"/>
  <c r="L277"/>
  <c r="K277"/>
  <c r="J277"/>
  <c r="H277"/>
  <c r="F277"/>
  <c r="E277"/>
  <c r="O276"/>
  <c r="N276"/>
  <c r="M276"/>
  <c r="L276"/>
  <c r="K276"/>
  <c r="J276"/>
  <c r="H276"/>
  <c r="F276"/>
  <c r="E276"/>
  <c r="BK276" s="1"/>
  <c r="O275"/>
  <c r="N275"/>
  <c r="M275"/>
  <c r="L275"/>
  <c r="K275"/>
  <c r="J275"/>
  <c r="H275"/>
  <c r="F275"/>
  <c r="E275"/>
  <c r="O272"/>
  <c r="N272"/>
  <c r="M272"/>
  <c r="L272"/>
  <c r="K272"/>
  <c r="J272"/>
  <c r="G272" s="1"/>
  <c r="BM272"/>
  <c r="H272"/>
  <c r="F272"/>
  <c r="E272"/>
  <c r="O271"/>
  <c r="N271"/>
  <c r="M271"/>
  <c r="L271"/>
  <c r="K271"/>
  <c r="J271"/>
  <c r="H271"/>
  <c r="F271"/>
  <c r="E271"/>
  <c r="BK271" s="1"/>
  <c r="O270"/>
  <c r="N270"/>
  <c r="M270"/>
  <c r="L270"/>
  <c r="G270"/>
  <c r="K270"/>
  <c r="J270"/>
  <c r="H270"/>
  <c r="F270"/>
  <c r="E270"/>
  <c r="O269"/>
  <c r="N269"/>
  <c r="M269"/>
  <c r="L269"/>
  <c r="K269"/>
  <c r="J269"/>
  <c r="H269"/>
  <c r="F269"/>
  <c r="E269"/>
  <c r="O268"/>
  <c r="N268"/>
  <c r="M268"/>
  <c r="L268"/>
  <c r="K268"/>
  <c r="J268"/>
  <c r="H268"/>
  <c r="F268"/>
  <c r="E268"/>
  <c r="O267"/>
  <c r="N267"/>
  <c r="M267"/>
  <c r="L267"/>
  <c r="K267"/>
  <c r="J267"/>
  <c r="H267"/>
  <c r="F267"/>
  <c r="E267"/>
  <c r="O266"/>
  <c r="N266"/>
  <c r="BS260" s="1"/>
  <c r="M266"/>
  <c r="L266"/>
  <c r="K266"/>
  <c r="G266"/>
  <c r="J266"/>
  <c r="H266"/>
  <c r="F266"/>
  <c r="E266"/>
  <c r="O265"/>
  <c r="N265"/>
  <c r="M265"/>
  <c r="L265"/>
  <c r="K265"/>
  <c r="J265"/>
  <c r="H265"/>
  <c r="F265"/>
  <c r="E265"/>
  <c r="O264"/>
  <c r="N264"/>
  <c r="M264"/>
  <c r="L264"/>
  <c r="K264"/>
  <c r="J264"/>
  <c r="H264"/>
  <c r="F264"/>
  <c r="E264"/>
  <c r="BK264" s="1"/>
  <c r="O263"/>
  <c r="N263"/>
  <c r="M263"/>
  <c r="L263"/>
  <c r="K263"/>
  <c r="J263"/>
  <c r="H263"/>
  <c r="F263"/>
  <c r="BK263"/>
  <c r="E263"/>
  <c r="O262"/>
  <c r="N262"/>
  <c r="M262"/>
  <c r="L262"/>
  <c r="K262"/>
  <c r="J262"/>
  <c r="H262"/>
  <c r="F262"/>
  <c r="E262"/>
  <c r="O261"/>
  <c r="N261"/>
  <c r="N260" s="1"/>
  <c r="M261"/>
  <c r="L261"/>
  <c r="K261"/>
  <c r="J261"/>
  <c r="H261"/>
  <c r="F261"/>
  <c r="E261"/>
  <c r="O258"/>
  <c r="N258"/>
  <c r="M258"/>
  <c r="L258"/>
  <c r="K258"/>
  <c r="J258"/>
  <c r="H258"/>
  <c r="F258"/>
  <c r="E258"/>
  <c r="O257"/>
  <c r="N257"/>
  <c r="M257"/>
  <c r="L257"/>
  <c r="K257"/>
  <c r="J257"/>
  <c r="H257"/>
  <c r="F257"/>
  <c r="E257"/>
  <c r="O256"/>
  <c r="N256"/>
  <c r="M256"/>
  <c r="I256" s="1"/>
  <c r="L256"/>
  <c r="K256"/>
  <c r="J256"/>
  <c r="H256"/>
  <c r="F256"/>
  <c r="E256"/>
  <c r="O255"/>
  <c r="N255"/>
  <c r="M255"/>
  <c r="L255"/>
  <c r="K255"/>
  <c r="J255"/>
  <c r="H255"/>
  <c r="F255"/>
  <c r="E255"/>
  <c r="BK255"/>
  <c r="O254"/>
  <c r="N254"/>
  <c r="M254"/>
  <c r="I254"/>
  <c r="L254"/>
  <c r="K254"/>
  <c r="J254"/>
  <c r="H254"/>
  <c r="F254"/>
  <c r="BK254"/>
  <c r="E254"/>
  <c r="O253"/>
  <c r="N253"/>
  <c r="M253"/>
  <c r="L253"/>
  <c r="K253"/>
  <c r="J253"/>
  <c r="H253"/>
  <c r="BM246"/>
  <c r="F253"/>
  <c r="E253"/>
  <c r="O252"/>
  <c r="I252"/>
  <c r="N252"/>
  <c r="M252"/>
  <c r="BR246" s="1"/>
  <c r="L252"/>
  <c r="K252"/>
  <c r="BP245" s="1"/>
  <c r="J252"/>
  <c r="H252"/>
  <c r="F252"/>
  <c r="E252"/>
  <c r="O251"/>
  <c r="N251"/>
  <c r="M251"/>
  <c r="L251"/>
  <c r="K251"/>
  <c r="J251"/>
  <c r="H251"/>
  <c r="F251"/>
  <c r="E251"/>
  <c r="O250"/>
  <c r="N250"/>
  <c r="M250"/>
  <c r="L250"/>
  <c r="K250"/>
  <c r="J250"/>
  <c r="G250"/>
  <c r="H250"/>
  <c r="F250"/>
  <c r="E250"/>
  <c r="O249"/>
  <c r="I249"/>
  <c r="N249"/>
  <c r="M249"/>
  <c r="L249"/>
  <c r="K249"/>
  <c r="J249"/>
  <c r="H249"/>
  <c r="F249"/>
  <c r="E249"/>
  <c r="BK249" s="1"/>
  <c r="O248"/>
  <c r="N248"/>
  <c r="M248"/>
  <c r="L248"/>
  <c r="K248"/>
  <c r="J248"/>
  <c r="H248"/>
  <c r="F248"/>
  <c r="E248"/>
  <c r="O247"/>
  <c r="N247"/>
  <c r="M247"/>
  <c r="L247"/>
  <c r="K247"/>
  <c r="J247"/>
  <c r="J246" s="1"/>
  <c r="H247"/>
  <c r="F247"/>
  <c r="E247"/>
  <c r="O244"/>
  <c r="N244"/>
  <c r="M244"/>
  <c r="L244"/>
  <c r="K244"/>
  <c r="J244"/>
  <c r="H244"/>
  <c r="F244"/>
  <c r="E244"/>
  <c r="O243"/>
  <c r="N243"/>
  <c r="I243"/>
  <c r="M243"/>
  <c r="L243"/>
  <c r="K243"/>
  <c r="J243"/>
  <c r="G243" s="1"/>
  <c r="BM243"/>
  <c r="H243"/>
  <c r="F243"/>
  <c r="E243"/>
  <c r="O242"/>
  <c r="N242"/>
  <c r="M242"/>
  <c r="L242"/>
  <c r="K242"/>
  <c r="J242"/>
  <c r="H242"/>
  <c r="F242"/>
  <c r="E242"/>
  <c r="O241"/>
  <c r="N241"/>
  <c r="M241"/>
  <c r="L241"/>
  <c r="K241"/>
  <c r="J241"/>
  <c r="H241"/>
  <c r="F241"/>
  <c r="E241"/>
  <c r="O240"/>
  <c r="N240"/>
  <c r="M240"/>
  <c r="L240"/>
  <c r="K240"/>
  <c r="J240"/>
  <c r="H240"/>
  <c r="F240"/>
  <c r="BK240"/>
  <c r="E240"/>
  <c r="O239"/>
  <c r="N239"/>
  <c r="I239"/>
  <c r="M239"/>
  <c r="L239"/>
  <c r="K239"/>
  <c r="J239"/>
  <c r="G239" s="1"/>
  <c r="H239"/>
  <c r="F239"/>
  <c r="E239"/>
  <c r="O238"/>
  <c r="N238"/>
  <c r="M238"/>
  <c r="L238"/>
  <c r="K238"/>
  <c r="J238"/>
  <c r="H238"/>
  <c r="F238"/>
  <c r="E238"/>
  <c r="O237"/>
  <c r="N237"/>
  <c r="M237"/>
  <c r="L237"/>
  <c r="K237"/>
  <c r="BP231" s="1"/>
  <c r="J237"/>
  <c r="H237"/>
  <c r="F237"/>
  <c r="E237"/>
  <c r="BJ231" s="1"/>
  <c r="O236"/>
  <c r="N236"/>
  <c r="M236"/>
  <c r="I236" s="1"/>
  <c r="L236"/>
  <c r="K236"/>
  <c r="J236"/>
  <c r="H236"/>
  <c r="F236"/>
  <c r="E236"/>
  <c r="O235"/>
  <c r="N235"/>
  <c r="M235"/>
  <c r="L235"/>
  <c r="K235"/>
  <c r="G235" s="1"/>
  <c r="J235"/>
  <c r="H235"/>
  <c r="F235"/>
  <c r="E235"/>
  <c r="O234"/>
  <c r="N234"/>
  <c r="M234"/>
  <c r="L234"/>
  <c r="K234"/>
  <c r="J234"/>
  <c r="H234"/>
  <c r="F234"/>
  <c r="E234"/>
  <c r="O233"/>
  <c r="N233"/>
  <c r="M233"/>
  <c r="L233"/>
  <c r="K233"/>
  <c r="J233"/>
  <c r="H233"/>
  <c r="F233"/>
  <c r="E233"/>
  <c r="O230"/>
  <c r="N230"/>
  <c r="M230"/>
  <c r="L230"/>
  <c r="K230"/>
  <c r="J230"/>
  <c r="H230"/>
  <c r="F230"/>
  <c r="E230"/>
  <c r="O229"/>
  <c r="N229"/>
  <c r="M229"/>
  <c r="L229"/>
  <c r="K229"/>
  <c r="J229"/>
  <c r="H229"/>
  <c r="F229"/>
  <c r="E229"/>
  <c r="O228"/>
  <c r="N228"/>
  <c r="M228"/>
  <c r="I228" s="1"/>
  <c r="L228"/>
  <c r="K228"/>
  <c r="J228"/>
  <c r="H228"/>
  <c r="F228"/>
  <c r="E228"/>
  <c r="O227"/>
  <c r="N227"/>
  <c r="M227"/>
  <c r="L227"/>
  <c r="K227"/>
  <c r="J227"/>
  <c r="H227"/>
  <c r="F227"/>
  <c r="E227"/>
  <c r="O226"/>
  <c r="N226"/>
  <c r="BS217" s="1"/>
  <c r="M226"/>
  <c r="L226"/>
  <c r="K226"/>
  <c r="J226"/>
  <c r="H226"/>
  <c r="F226"/>
  <c r="E226"/>
  <c r="O225"/>
  <c r="N225"/>
  <c r="M225"/>
  <c r="L225"/>
  <c r="K225"/>
  <c r="J225"/>
  <c r="G225" s="1"/>
  <c r="BM225" s="1"/>
  <c r="H225"/>
  <c r="F225"/>
  <c r="E225"/>
  <c r="O224"/>
  <c r="BT218" s="1"/>
  <c r="N224"/>
  <c r="M224"/>
  <c r="BR217" s="1"/>
  <c r="L224"/>
  <c r="K224"/>
  <c r="J224"/>
  <c r="G224" s="1"/>
  <c r="H224"/>
  <c r="F224"/>
  <c r="E224"/>
  <c r="O223"/>
  <c r="N223"/>
  <c r="M223"/>
  <c r="L223"/>
  <c r="K223"/>
  <c r="J223"/>
  <c r="H223"/>
  <c r="F223"/>
  <c r="E223"/>
  <c r="O222"/>
  <c r="N222"/>
  <c r="M222"/>
  <c r="L222"/>
  <c r="K222"/>
  <c r="J222"/>
  <c r="H222"/>
  <c r="F222"/>
  <c r="E222"/>
  <c r="BK222"/>
  <c r="O221"/>
  <c r="N221"/>
  <c r="M221"/>
  <c r="L221"/>
  <c r="K221"/>
  <c r="J221"/>
  <c r="H221"/>
  <c r="F221"/>
  <c r="E221"/>
  <c r="BK221" s="1"/>
  <c r="O220"/>
  <c r="N220"/>
  <c r="M220"/>
  <c r="L220"/>
  <c r="K220"/>
  <c r="J220"/>
  <c r="H220"/>
  <c r="F220"/>
  <c r="E220"/>
  <c r="O219"/>
  <c r="N219"/>
  <c r="M219"/>
  <c r="L219"/>
  <c r="K219"/>
  <c r="J219"/>
  <c r="H219"/>
  <c r="F219"/>
  <c r="E219"/>
  <c r="O216"/>
  <c r="N216"/>
  <c r="M216"/>
  <c r="L216"/>
  <c r="K216"/>
  <c r="J216"/>
  <c r="H216"/>
  <c r="F216"/>
  <c r="E216"/>
  <c r="O215"/>
  <c r="N215"/>
  <c r="M215"/>
  <c r="I215" s="1"/>
  <c r="L215"/>
  <c r="K215"/>
  <c r="J215"/>
  <c r="G215" s="1"/>
  <c r="BM215" s="1"/>
  <c r="H215"/>
  <c r="F215"/>
  <c r="E215"/>
  <c r="O214"/>
  <c r="N214"/>
  <c r="M214"/>
  <c r="L214"/>
  <c r="K214"/>
  <c r="J214"/>
  <c r="H214"/>
  <c r="F214"/>
  <c r="E214"/>
  <c r="O213"/>
  <c r="N213"/>
  <c r="M213"/>
  <c r="L213"/>
  <c r="K213"/>
  <c r="J213"/>
  <c r="H213"/>
  <c r="F213"/>
  <c r="BK213" s="1"/>
  <c r="E213"/>
  <c r="O212"/>
  <c r="N212"/>
  <c r="M212"/>
  <c r="L212"/>
  <c r="K212"/>
  <c r="J212"/>
  <c r="H212"/>
  <c r="F212"/>
  <c r="E212"/>
  <c r="BJ203" s="1"/>
  <c r="O211"/>
  <c r="N211"/>
  <c r="I211" s="1"/>
  <c r="M211"/>
  <c r="L211"/>
  <c r="K211"/>
  <c r="J211"/>
  <c r="H211"/>
  <c r="F211"/>
  <c r="E211"/>
  <c r="O210"/>
  <c r="N210"/>
  <c r="M210"/>
  <c r="L210"/>
  <c r="BQ203" s="1"/>
  <c r="K210"/>
  <c r="BP204"/>
  <c r="J210"/>
  <c r="H210"/>
  <c r="F210"/>
  <c r="E210"/>
  <c r="O209"/>
  <c r="N209"/>
  <c r="M209"/>
  <c r="L209"/>
  <c r="K209"/>
  <c r="J209"/>
  <c r="H209"/>
  <c r="F209"/>
  <c r="E209"/>
  <c r="O208"/>
  <c r="N208"/>
  <c r="M208"/>
  <c r="L208"/>
  <c r="K208"/>
  <c r="J208"/>
  <c r="H208"/>
  <c r="F208"/>
  <c r="E208"/>
  <c r="O207"/>
  <c r="N207"/>
  <c r="M207"/>
  <c r="L207"/>
  <c r="K207"/>
  <c r="J207"/>
  <c r="H207"/>
  <c r="F207"/>
  <c r="E207"/>
  <c r="O206"/>
  <c r="N206"/>
  <c r="M206"/>
  <c r="L206"/>
  <c r="K206"/>
  <c r="J206"/>
  <c r="H206"/>
  <c r="F206"/>
  <c r="E206"/>
  <c r="O205"/>
  <c r="N205"/>
  <c r="M205"/>
  <c r="L205"/>
  <c r="K205"/>
  <c r="J205"/>
  <c r="H205"/>
  <c r="F205"/>
  <c r="E205"/>
  <c r="O202"/>
  <c r="I202" s="1"/>
  <c r="N202"/>
  <c r="M202"/>
  <c r="L202"/>
  <c r="K202"/>
  <c r="J202"/>
  <c r="H202"/>
  <c r="F202"/>
  <c r="E202"/>
  <c r="O201"/>
  <c r="N201"/>
  <c r="M201"/>
  <c r="L201"/>
  <c r="K201"/>
  <c r="J201"/>
  <c r="H201"/>
  <c r="F201"/>
  <c r="E201"/>
  <c r="O200"/>
  <c r="N200"/>
  <c r="M200"/>
  <c r="L200"/>
  <c r="K200"/>
  <c r="J200"/>
  <c r="H200"/>
  <c r="F200"/>
  <c r="E200"/>
  <c r="O199"/>
  <c r="N199"/>
  <c r="M199"/>
  <c r="L199"/>
  <c r="K199"/>
  <c r="J199"/>
  <c r="H199"/>
  <c r="F199"/>
  <c r="E199"/>
  <c r="O198"/>
  <c r="N198"/>
  <c r="M198"/>
  <c r="L198"/>
  <c r="K198"/>
  <c r="G198" s="1"/>
  <c r="BM198" s="1"/>
  <c r="J198"/>
  <c r="H198"/>
  <c r="F198"/>
  <c r="E198"/>
  <c r="O197"/>
  <c r="N197"/>
  <c r="M197"/>
  <c r="L197"/>
  <c r="K197"/>
  <c r="J197"/>
  <c r="H197"/>
  <c r="BM190"/>
  <c r="F197"/>
  <c r="E197"/>
  <c r="O196"/>
  <c r="N196"/>
  <c r="M196"/>
  <c r="L196"/>
  <c r="K196"/>
  <c r="J196"/>
  <c r="H196"/>
  <c r="F196"/>
  <c r="E196"/>
  <c r="O195"/>
  <c r="N195"/>
  <c r="M195"/>
  <c r="L195"/>
  <c r="K195"/>
  <c r="J195"/>
  <c r="H195"/>
  <c r="F195"/>
  <c r="E195"/>
  <c r="O194"/>
  <c r="N194"/>
  <c r="I194" s="1"/>
  <c r="M194"/>
  <c r="L194"/>
  <c r="K194"/>
  <c r="J194"/>
  <c r="H194"/>
  <c r="F194"/>
  <c r="E194"/>
  <c r="O193"/>
  <c r="N193"/>
  <c r="M193"/>
  <c r="M190" s="1"/>
  <c r="L193"/>
  <c r="K193"/>
  <c r="J193"/>
  <c r="H193"/>
  <c r="F193"/>
  <c r="E193"/>
  <c r="O192"/>
  <c r="N192"/>
  <c r="M192"/>
  <c r="L192"/>
  <c r="K192"/>
  <c r="J192"/>
  <c r="G192" s="1"/>
  <c r="H192"/>
  <c r="F192"/>
  <c r="E192"/>
  <c r="O191"/>
  <c r="N191"/>
  <c r="M191"/>
  <c r="L191"/>
  <c r="K191"/>
  <c r="J191"/>
  <c r="H191"/>
  <c r="F191"/>
  <c r="E191"/>
  <c r="O188"/>
  <c r="N188"/>
  <c r="M188"/>
  <c r="I188" s="1"/>
  <c r="L188"/>
  <c r="K188"/>
  <c r="J188"/>
  <c r="H188"/>
  <c r="F188"/>
  <c r="E188"/>
  <c r="O187"/>
  <c r="N187"/>
  <c r="M187"/>
  <c r="L187"/>
  <c r="K187"/>
  <c r="J187"/>
  <c r="H187"/>
  <c r="F187"/>
  <c r="E187"/>
  <c r="O186"/>
  <c r="N186"/>
  <c r="M186"/>
  <c r="L186"/>
  <c r="K186"/>
  <c r="G186"/>
  <c r="BM186" s="1"/>
  <c r="J186"/>
  <c r="H186"/>
  <c r="F186"/>
  <c r="E186"/>
  <c r="BK186" s="1"/>
  <c r="O185"/>
  <c r="N185"/>
  <c r="M185"/>
  <c r="BR175"/>
  <c r="L185"/>
  <c r="K185"/>
  <c r="J185"/>
  <c r="H185"/>
  <c r="F185"/>
  <c r="E185"/>
  <c r="O184"/>
  <c r="N184"/>
  <c r="M184"/>
  <c r="L184"/>
  <c r="K184"/>
  <c r="J184"/>
  <c r="H184"/>
  <c r="F184"/>
  <c r="E184"/>
  <c r="O183"/>
  <c r="N183"/>
  <c r="M183"/>
  <c r="L183"/>
  <c r="K183"/>
  <c r="J183"/>
  <c r="H183"/>
  <c r="F183"/>
  <c r="E183"/>
  <c r="O182"/>
  <c r="N182"/>
  <c r="M182"/>
  <c r="L182"/>
  <c r="K182"/>
  <c r="J182"/>
  <c r="BO175" s="1"/>
  <c r="H182"/>
  <c r="F182"/>
  <c r="E182"/>
  <c r="O181"/>
  <c r="N181"/>
  <c r="M181"/>
  <c r="L181"/>
  <c r="K181"/>
  <c r="G181" s="1"/>
  <c r="J181"/>
  <c r="H181"/>
  <c r="F181"/>
  <c r="E181"/>
  <c r="O180"/>
  <c r="N180"/>
  <c r="M180"/>
  <c r="L180"/>
  <c r="K180"/>
  <c r="J180"/>
  <c r="H180"/>
  <c r="F180"/>
  <c r="E180"/>
  <c r="O179"/>
  <c r="N179"/>
  <c r="M179"/>
  <c r="L179"/>
  <c r="K179"/>
  <c r="J179"/>
  <c r="H179"/>
  <c r="F179"/>
  <c r="E179"/>
  <c r="O178"/>
  <c r="N178"/>
  <c r="M178"/>
  <c r="L178"/>
  <c r="K178"/>
  <c r="J178"/>
  <c r="H178"/>
  <c r="F178"/>
  <c r="E178"/>
  <c r="O177"/>
  <c r="N177"/>
  <c r="M177"/>
  <c r="L177"/>
  <c r="K177"/>
  <c r="J177"/>
  <c r="H177"/>
  <c r="F177"/>
  <c r="E177"/>
  <c r="O174"/>
  <c r="N174"/>
  <c r="M174"/>
  <c r="L174"/>
  <c r="K174"/>
  <c r="J174"/>
  <c r="H174"/>
  <c r="F174"/>
  <c r="E174"/>
  <c r="O173"/>
  <c r="I173" s="1"/>
  <c r="N173"/>
  <c r="M173"/>
  <c r="L173"/>
  <c r="K173"/>
  <c r="J173"/>
  <c r="H173"/>
  <c r="F173"/>
  <c r="E173"/>
  <c r="O172"/>
  <c r="N172"/>
  <c r="I172" s="1"/>
  <c r="M172"/>
  <c r="L172"/>
  <c r="K172"/>
  <c r="J172"/>
  <c r="H172"/>
  <c r="F172"/>
  <c r="E172"/>
  <c r="O171"/>
  <c r="I171" s="1"/>
  <c r="N171"/>
  <c r="M171"/>
  <c r="L171"/>
  <c r="K171"/>
  <c r="J171"/>
  <c r="H171"/>
  <c r="F171"/>
  <c r="E171"/>
  <c r="O170"/>
  <c r="N170"/>
  <c r="M170"/>
  <c r="L170"/>
  <c r="K170"/>
  <c r="G170" s="1"/>
  <c r="BM170"/>
  <c r="J170"/>
  <c r="H170"/>
  <c r="F170"/>
  <c r="E170"/>
  <c r="O169"/>
  <c r="N169"/>
  <c r="M169"/>
  <c r="L169"/>
  <c r="K169"/>
  <c r="J169"/>
  <c r="H169"/>
  <c r="F169"/>
  <c r="E169"/>
  <c r="O168"/>
  <c r="N168"/>
  <c r="M168"/>
  <c r="L168"/>
  <c r="K168"/>
  <c r="J168"/>
  <c r="H168"/>
  <c r="F168"/>
  <c r="E168"/>
  <c r="O167"/>
  <c r="N167"/>
  <c r="M167"/>
  <c r="L167"/>
  <c r="K167"/>
  <c r="J167"/>
  <c r="H167"/>
  <c r="F167"/>
  <c r="E167"/>
  <c r="O166"/>
  <c r="N166"/>
  <c r="M166"/>
  <c r="L166"/>
  <c r="K166"/>
  <c r="J166"/>
  <c r="H166"/>
  <c r="F166"/>
  <c r="E166"/>
  <c r="O165"/>
  <c r="N165"/>
  <c r="M165"/>
  <c r="L165"/>
  <c r="K165"/>
  <c r="J165"/>
  <c r="H165"/>
  <c r="F165"/>
  <c r="E165"/>
  <c r="O164"/>
  <c r="N164"/>
  <c r="M164"/>
  <c r="L164"/>
  <c r="K164"/>
  <c r="J164"/>
  <c r="H164"/>
  <c r="F164"/>
  <c r="E164"/>
  <c r="O163"/>
  <c r="N163"/>
  <c r="I163"/>
  <c r="M163"/>
  <c r="L163"/>
  <c r="K163"/>
  <c r="J163"/>
  <c r="H163"/>
  <c r="F163"/>
  <c r="E163"/>
  <c r="O160"/>
  <c r="N160"/>
  <c r="M160"/>
  <c r="L160"/>
  <c r="K160"/>
  <c r="J160"/>
  <c r="H160"/>
  <c r="F160"/>
  <c r="E160"/>
  <c r="O159"/>
  <c r="N159"/>
  <c r="M159"/>
  <c r="L159"/>
  <c r="K159"/>
  <c r="J159"/>
  <c r="H159"/>
  <c r="F159"/>
  <c r="E159"/>
  <c r="O158"/>
  <c r="N158"/>
  <c r="M158"/>
  <c r="L158"/>
  <c r="K158"/>
  <c r="J158"/>
  <c r="G158"/>
  <c r="H158"/>
  <c r="F158"/>
  <c r="E158"/>
  <c r="BK158" s="1"/>
  <c r="O157"/>
  <c r="N157"/>
  <c r="M157"/>
  <c r="I157"/>
  <c r="L157"/>
  <c r="K157"/>
  <c r="J157"/>
  <c r="H157"/>
  <c r="F157"/>
  <c r="E157"/>
  <c r="O156"/>
  <c r="N156"/>
  <c r="M156"/>
  <c r="L156"/>
  <c r="K156"/>
  <c r="J156"/>
  <c r="H156"/>
  <c r="F156"/>
  <c r="E156"/>
  <c r="O155"/>
  <c r="BT148"/>
  <c r="N155"/>
  <c r="M155"/>
  <c r="L155"/>
  <c r="K155"/>
  <c r="J155"/>
  <c r="H155"/>
  <c r="F155"/>
  <c r="E155"/>
  <c r="O154"/>
  <c r="N154"/>
  <c r="M154"/>
  <c r="I154"/>
  <c r="L154"/>
  <c r="K154"/>
  <c r="J154"/>
  <c r="H154"/>
  <c r="F154"/>
  <c r="E154"/>
  <c r="O153"/>
  <c r="N153"/>
  <c r="M153"/>
  <c r="L153"/>
  <c r="K153"/>
  <c r="J153"/>
  <c r="H153"/>
  <c r="F153"/>
  <c r="BK147" s="1"/>
  <c r="E153"/>
  <c r="O152"/>
  <c r="N152"/>
  <c r="M152"/>
  <c r="L152"/>
  <c r="K152"/>
  <c r="J152"/>
  <c r="H152"/>
  <c r="F152"/>
  <c r="E152"/>
  <c r="O151"/>
  <c r="N151"/>
  <c r="M151"/>
  <c r="L151"/>
  <c r="K151"/>
  <c r="J151"/>
  <c r="H151"/>
  <c r="F151"/>
  <c r="E151"/>
  <c r="O150"/>
  <c r="N150"/>
  <c r="M150"/>
  <c r="L150"/>
  <c r="K150"/>
  <c r="G150" s="1"/>
  <c r="J150"/>
  <c r="H150"/>
  <c r="F150"/>
  <c r="E150"/>
  <c r="O149"/>
  <c r="N149"/>
  <c r="M149"/>
  <c r="I149" s="1"/>
  <c r="L149"/>
  <c r="K149"/>
  <c r="J149"/>
  <c r="H149"/>
  <c r="F149"/>
  <c r="E149"/>
  <c r="O146"/>
  <c r="N146"/>
  <c r="M146"/>
  <c r="L146"/>
  <c r="K146"/>
  <c r="J146"/>
  <c r="H146"/>
  <c r="F146"/>
  <c r="E146"/>
  <c r="O145"/>
  <c r="N145"/>
  <c r="M145"/>
  <c r="L145"/>
  <c r="K145"/>
  <c r="J145"/>
  <c r="G145" s="1"/>
  <c r="H145"/>
  <c r="F145"/>
  <c r="E145"/>
  <c r="O144"/>
  <c r="N144"/>
  <c r="M144"/>
  <c r="L144"/>
  <c r="G144" s="1"/>
  <c r="BM144" s="1"/>
  <c r="K144"/>
  <c r="J144"/>
  <c r="H144"/>
  <c r="F144"/>
  <c r="E144"/>
  <c r="O143"/>
  <c r="N143"/>
  <c r="M143"/>
  <c r="L143"/>
  <c r="K143"/>
  <c r="J143"/>
  <c r="H143"/>
  <c r="F143"/>
  <c r="E143"/>
  <c r="O142"/>
  <c r="N142"/>
  <c r="M142"/>
  <c r="L142"/>
  <c r="K142"/>
  <c r="J142"/>
  <c r="H142"/>
  <c r="F142"/>
  <c r="E142"/>
  <c r="O141"/>
  <c r="N141"/>
  <c r="M141"/>
  <c r="L141"/>
  <c r="K141"/>
  <c r="J141"/>
  <c r="H141"/>
  <c r="F141"/>
  <c r="E141"/>
  <c r="O140"/>
  <c r="N140"/>
  <c r="M140"/>
  <c r="BR134"/>
  <c r="L140"/>
  <c r="K140"/>
  <c r="J140"/>
  <c r="H140"/>
  <c r="F140"/>
  <c r="E140"/>
  <c r="O139"/>
  <c r="N139"/>
  <c r="M139"/>
  <c r="L139"/>
  <c r="K139"/>
  <c r="J139"/>
  <c r="H139"/>
  <c r="F139"/>
  <c r="E139"/>
  <c r="BK139" s="1"/>
  <c r="O138"/>
  <c r="N138"/>
  <c r="M138"/>
  <c r="L138"/>
  <c r="K138"/>
  <c r="G138" s="1"/>
  <c r="J138"/>
  <c r="H138"/>
  <c r="F138"/>
  <c r="E138"/>
  <c r="O137"/>
  <c r="N137"/>
  <c r="M137"/>
  <c r="I137" s="1"/>
  <c r="L137"/>
  <c r="K137"/>
  <c r="J137"/>
  <c r="H137"/>
  <c r="F137"/>
  <c r="E137"/>
  <c r="O136"/>
  <c r="N136"/>
  <c r="M136"/>
  <c r="L136"/>
  <c r="K136"/>
  <c r="J136"/>
  <c r="H136"/>
  <c r="F136"/>
  <c r="E136"/>
  <c r="O135"/>
  <c r="N135"/>
  <c r="M135"/>
  <c r="L135"/>
  <c r="G135"/>
  <c r="K135"/>
  <c r="J135"/>
  <c r="H135"/>
  <c r="F135"/>
  <c r="E135"/>
  <c r="O132"/>
  <c r="N132"/>
  <c r="M132"/>
  <c r="L132"/>
  <c r="K132"/>
  <c r="J132"/>
  <c r="H132"/>
  <c r="F132"/>
  <c r="E132"/>
  <c r="O131"/>
  <c r="N131"/>
  <c r="I131" s="1"/>
  <c r="M131"/>
  <c r="L131"/>
  <c r="K131"/>
  <c r="J131"/>
  <c r="H131"/>
  <c r="F131"/>
  <c r="E131"/>
  <c r="O130"/>
  <c r="N130"/>
  <c r="M130"/>
  <c r="L130"/>
  <c r="K130"/>
  <c r="J130"/>
  <c r="H130"/>
  <c r="F130"/>
  <c r="E130"/>
  <c r="O129"/>
  <c r="N129"/>
  <c r="M129"/>
  <c r="L129"/>
  <c r="K129"/>
  <c r="J129"/>
  <c r="H129"/>
  <c r="F129"/>
  <c r="E129"/>
  <c r="O128"/>
  <c r="N128"/>
  <c r="M128"/>
  <c r="L128"/>
  <c r="K128"/>
  <c r="J128"/>
  <c r="H128"/>
  <c r="F128"/>
  <c r="E128"/>
  <c r="O127"/>
  <c r="N127"/>
  <c r="M127"/>
  <c r="L127"/>
  <c r="K127"/>
  <c r="J127"/>
  <c r="G127" s="1"/>
  <c r="H127"/>
  <c r="F127"/>
  <c r="E127"/>
  <c r="O126"/>
  <c r="N126"/>
  <c r="M126"/>
  <c r="L126"/>
  <c r="K126"/>
  <c r="J126"/>
  <c r="H126"/>
  <c r="F126"/>
  <c r="E126"/>
  <c r="O125"/>
  <c r="N125"/>
  <c r="M125"/>
  <c r="L125"/>
  <c r="K125"/>
  <c r="J125"/>
  <c r="H125"/>
  <c r="F125"/>
  <c r="BK125" s="1"/>
  <c r="E125"/>
  <c r="O124"/>
  <c r="N124"/>
  <c r="M124"/>
  <c r="L124"/>
  <c r="K124"/>
  <c r="J124"/>
  <c r="H124"/>
  <c r="F124"/>
  <c r="E124"/>
  <c r="BK124" s="1"/>
  <c r="O123"/>
  <c r="N123"/>
  <c r="I123" s="1"/>
  <c r="M123"/>
  <c r="L123"/>
  <c r="K123"/>
  <c r="J123"/>
  <c r="H123"/>
  <c r="F123"/>
  <c r="E123"/>
  <c r="O122"/>
  <c r="N122"/>
  <c r="M122"/>
  <c r="L122"/>
  <c r="K122"/>
  <c r="J122"/>
  <c r="H122"/>
  <c r="F122"/>
  <c r="BK122" s="1"/>
  <c r="E122"/>
  <c r="O121"/>
  <c r="N121"/>
  <c r="M121"/>
  <c r="L121"/>
  <c r="K121"/>
  <c r="J121"/>
  <c r="H121"/>
  <c r="F121"/>
  <c r="E121"/>
  <c r="O118"/>
  <c r="N118"/>
  <c r="M118"/>
  <c r="L118"/>
  <c r="K118"/>
  <c r="J118"/>
  <c r="H118"/>
  <c r="F118"/>
  <c r="E118"/>
  <c r="O117"/>
  <c r="N117"/>
  <c r="M117"/>
  <c r="L117"/>
  <c r="K117"/>
  <c r="J117"/>
  <c r="H117"/>
  <c r="F117"/>
  <c r="BK117" s="1"/>
  <c r="E117"/>
  <c r="O116"/>
  <c r="N116"/>
  <c r="M116"/>
  <c r="L116"/>
  <c r="K116"/>
  <c r="J116"/>
  <c r="H116"/>
  <c r="F116"/>
  <c r="E116"/>
  <c r="O115"/>
  <c r="I115" s="1"/>
  <c r="N115"/>
  <c r="M115"/>
  <c r="L115"/>
  <c r="K115"/>
  <c r="J115"/>
  <c r="H115"/>
  <c r="F115"/>
  <c r="E115"/>
  <c r="O114"/>
  <c r="N114"/>
  <c r="M114"/>
  <c r="L114"/>
  <c r="K114"/>
  <c r="J114"/>
  <c r="H114"/>
  <c r="F114"/>
  <c r="E114"/>
  <c r="O113"/>
  <c r="N113"/>
  <c r="M113"/>
  <c r="L113"/>
  <c r="K113"/>
  <c r="G113" s="1"/>
  <c r="J113"/>
  <c r="H113"/>
  <c r="F113"/>
  <c r="E113"/>
  <c r="O112"/>
  <c r="N112"/>
  <c r="M112"/>
  <c r="L112"/>
  <c r="K112"/>
  <c r="J112"/>
  <c r="H112"/>
  <c r="F112"/>
  <c r="E112"/>
  <c r="O111"/>
  <c r="N111"/>
  <c r="M111"/>
  <c r="I111" s="1"/>
  <c r="L111"/>
  <c r="K111"/>
  <c r="J111"/>
  <c r="H111"/>
  <c r="F111"/>
  <c r="BK111"/>
  <c r="E111"/>
  <c r="O110"/>
  <c r="N110"/>
  <c r="M110"/>
  <c r="L110"/>
  <c r="K110"/>
  <c r="G110" s="1"/>
  <c r="J110"/>
  <c r="H110"/>
  <c r="F110"/>
  <c r="E110"/>
  <c r="O109"/>
  <c r="N109"/>
  <c r="M109"/>
  <c r="L109"/>
  <c r="K109"/>
  <c r="J109"/>
  <c r="H109"/>
  <c r="F109"/>
  <c r="BK109"/>
  <c r="E109"/>
  <c r="O108"/>
  <c r="N108"/>
  <c r="M108"/>
  <c r="L108"/>
  <c r="K108"/>
  <c r="J108"/>
  <c r="H108"/>
  <c r="F108"/>
  <c r="E108"/>
  <c r="O107"/>
  <c r="N107"/>
  <c r="M107"/>
  <c r="L107"/>
  <c r="K107"/>
  <c r="J107"/>
  <c r="H107"/>
  <c r="F107"/>
  <c r="E107"/>
  <c r="O104"/>
  <c r="N104"/>
  <c r="M104"/>
  <c r="I104" s="1"/>
  <c r="L104"/>
  <c r="K104"/>
  <c r="J104"/>
  <c r="H104"/>
  <c r="F104"/>
  <c r="E104"/>
  <c r="O103"/>
  <c r="N103"/>
  <c r="I103" s="1"/>
  <c r="M103"/>
  <c r="L103"/>
  <c r="K103"/>
  <c r="J103"/>
  <c r="H103"/>
  <c r="F103"/>
  <c r="E103"/>
  <c r="O102"/>
  <c r="N102"/>
  <c r="M102"/>
  <c r="L102"/>
  <c r="K102"/>
  <c r="J102"/>
  <c r="H102"/>
  <c r="F102"/>
  <c r="E102"/>
  <c r="BK102"/>
  <c r="O101"/>
  <c r="N101"/>
  <c r="M101"/>
  <c r="L101"/>
  <c r="K101"/>
  <c r="J101"/>
  <c r="H101"/>
  <c r="F101"/>
  <c r="E101"/>
  <c r="BK101" s="1"/>
  <c r="O100"/>
  <c r="N100"/>
  <c r="M100"/>
  <c r="I100" s="1"/>
  <c r="L100"/>
  <c r="K100"/>
  <c r="J100"/>
  <c r="H100"/>
  <c r="F100"/>
  <c r="E100"/>
  <c r="O99"/>
  <c r="BT92"/>
  <c r="N99"/>
  <c r="M99"/>
  <c r="L99"/>
  <c r="K99"/>
  <c r="J99"/>
  <c r="G99" s="1"/>
  <c r="H99"/>
  <c r="F99"/>
  <c r="E99"/>
  <c r="BK99"/>
  <c r="O98"/>
  <c r="N98"/>
  <c r="M98"/>
  <c r="L98"/>
  <c r="BQ92" s="1"/>
  <c r="K98"/>
  <c r="J98"/>
  <c r="H98"/>
  <c r="F98"/>
  <c r="E98"/>
  <c r="O97"/>
  <c r="N97"/>
  <c r="M97"/>
  <c r="L97"/>
  <c r="K97"/>
  <c r="G97" s="1"/>
  <c r="BM97" s="1"/>
  <c r="J97"/>
  <c r="H97"/>
  <c r="F97"/>
  <c r="E97"/>
  <c r="O96"/>
  <c r="N96"/>
  <c r="M96"/>
  <c r="L96"/>
  <c r="K96"/>
  <c r="J96"/>
  <c r="H96"/>
  <c r="F96"/>
  <c r="E96"/>
  <c r="O95"/>
  <c r="N95"/>
  <c r="M95"/>
  <c r="L95"/>
  <c r="K95"/>
  <c r="J95"/>
  <c r="H95"/>
  <c r="F95"/>
  <c r="E95"/>
  <c r="O94"/>
  <c r="N94"/>
  <c r="M94"/>
  <c r="L94"/>
  <c r="K94"/>
  <c r="J94"/>
  <c r="H94"/>
  <c r="F94"/>
  <c r="BK94"/>
  <c r="E94"/>
  <c r="O93"/>
  <c r="N93"/>
  <c r="M93"/>
  <c r="L93"/>
  <c r="K93"/>
  <c r="J93"/>
  <c r="H93"/>
  <c r="F93"/>
  <c r="E93"/>
  <c r="O90"/>
  <c r="N90"/>
  <c r="M90"/>
  <c r="L90"/>
  <c r="K90"/>
  <c r="J90"/>
  <c r="G90" s="1"/>
  <c r="BM90" s="1"/>
  <c r="H90"/>
  <c r="F90"/>
  <c r="E90"/>
  <c r="O89"/>
  <c r="N89"/>
  <c r="M89"/>
  <c r="L89"/>
  <c r="K89"/>
  <c r="J89"/>
  <c r="G89" s="1"/>
  <c r="H89"/>
  <c r="F89"/>
  <c r="E89"/>
  <c r="O88"/>
  <c r="N88"/>
  <c r="M88"/>
  <c r="L88"/>
  <c r="K88"/>
  <c r="J88"/>
  <c r="H88"/>
  <c r="F88"/>
  <c r="E88"/>
  <c r="O87"/>
  <c r="N87"/>
  <c r="M87"/>
  <c r="L87"/>
  <c r="K87"/>
  <c r="J87"/>
  <c r="H87"/>
  <c r="F87"/>
  <c r="E87"/>
  <c r="O86"/>
  <c r="N86"/>
  <c r="M86"/>
  <c r="L86"/>
  <c r="K86"/>
  <c r="J86"/>
  <c r="G86"/>
  <c r="H86"/>
  <c r="F86"/>
  <c r="E86"/>
  <c r="O85"/>
  <c r="N85"/>
  <c r="M85"/>
  <c r="L85"/>
  <c r="K85"/>
  <c r="J85"/>
  <c r="H85"/>
  <c r="F85"/>
  <c r="E85"/>
  <c r="O84"/>
  <c r="BT78" s="1"/>
  <c r="N84"/>
  <c r="M84"/>
  <c r="L84"/>
  <c r="BQ78" s="1"/>
  <c r="K84"/>
  <c r="J84"/>
  <c r="H84"/>
  <c r="F84"/>
  <c r="E84"/>
  <c r="O83"/>
  <c r="N83"/>
  <c r="M83"/>
  <c r="I83" s="1"/>
  <c r="L83"/>
  <c r="K83"/>
  <c r="J83"/>
  <c r="H83"/>
  <c r="F83"/>
  <c r="E83"/>
  <c r="BK83" s="1"/>
  <c r="O82"/>
  <c r="N82"/>
  <c r="M82"/>
  <c r="L82"/>
  <c r="K82"/>
  <c r="J82"/>
  <c r="H82"/>
  <c r="F82"/>
  <c r="E82"/>
  <c r="BK82" s="1"/>
  <c r="O81"/>
  <c r="N81"/>
  <c r="M81"/>
  <c r="L81"/>
  <c r="K81"/>
  <c r="J81"/>
  <c r="G81" s="1"/>
  <c r="H81"/>
  <c r="F81"/>
  <c r="E81"/>
  <c r="O80"/>
  <c r="N80"/>
  <c r="M80"/>
  <c r="L80"/>
  <c r="K80"/>
  <c r="J80"/>
  <c r="H80"/>
  <c r="F80"/>
  <c r="F78" s="1"/>
  <c r="E80"/>
  <c r="O79"/>
  <c r="N79"/>
  <c r="M79"/>
  <c r="L79"/>
  <c r="K79"/>
  <c r="J79"/>
  <c r="H79"/>
  <c r="F79"/>
  <c r="E79"/>
  <c r="O76"/>
  <c r="N76"/>
  <c r="I76" s="1"/>
  <c r="M76"/>
  <c r="L76"/>
  <c r="K76"/>
  <c r="G76" s="1"/>
  <c r="BM76" s="1"/>
  <c r="J76"/>
  <c r="H76"/>
  <c r="F76"/>
  <c r="E76"/>
  <c r="O75"/>
  <c r="N75"/>
  <c r="M75"/>
  <c r="L75"/>
  <c r="G75" s="1"/>
  <c r="K75"/>
  <c r="J75"/>
  <c r="H75"/>
  <c r="F75"/>
  <c r="E75"/>
  <c r="O74"/>
  <c r="N74"/>
  <c r="M74"/>
  <c r="L74"/>
  <c r="K74"/>
  <c r="J74"/>
  <c r="H74"/>
  <c r="F74"/>
  <c r="E74"/>
  <c r="O73"/>
  <c r="N73"/>
  <c r="M73"/>
  <c r="L73"/>
  <c r="K73"/>
  <c r="J73"/>
  <c r="H73"/>
  <c r="F73"/>
  <c r="E73"/>
  <c r="O72"/>
  <c r="N72"/>
  <c r="M72"/>
  <c r="L72"/>
  <c r="K72"/>
  <c r="J72"/>
  <c r="H72"/>
  <c r="F72"/>
  <c r="E72"/>
  <c r="O71"/>
  <c r="N71"/>
  <c r="M71"/>
  <c r="I71" s="1"/>
  <c r="L71"/>
  <c r="K71"/>
  <c r="J71"/>
  <c r="G71"/>
  <c r="H71"/>
  <c r="F71"/>
  <c r="E71"/>
  <c r="O70"/>
  <c r="BT64"/>
  <c r="N70"/>
  <c r="M70"/>
  <c r="L70"/>
  <c r="K70"/>
  <c r="BP64" s="1"/>
  <c r="J70"/>
  <c r="H70"/>
  <c r="BM64"/>
  <c r="F70"/>
  <c r="BK64"/>
  <c r="E70"/>
  <c r="O69"/>
  <c r="N69"/>
  <c r="M69"/>
  <c r="BR63"/>
  <c r="L69"/>
  <c r="K69"/>
  <c r="J69"/>
  <c r="H69"/>
  <c r="BM63"/>
  <c r="F69"/>
  <c r="E69"/>
  <c r="BK69" s="1"/>
  <c r="O68"/>
  <c r="N68"/>
  <c r="M68"/>
  <c r="L68"/>
  <c r="G68"/>
  <c r="BM68" s="1"/>
  <c r="K68"/>
  <c r="J68"/>
  <c r="H68"/>
  <c r="F68"/>
  <c r="E68"/>
  <c r="BK68" s="1"/>
  <c r="O67"/>
  <c r="N67"/>
  <c r="I67"/>
  <c r="M67"/>
  <c r="L67"/>
  <c r="K67"/>
  <c r="J67"/>
  <c r="H67"/>
  <c r="F67"/>
  <c r="E67"/>
  <c r="O66"/>
  <c r="N66"/>
  <c r="M66"/>
  <c r="L66"/>
  <c r="K66"/>
  <c r="G66" s="1"/>
  <c r="BM66" s="1"/>
  <c r="J66"/>
  <c r="H66"/>
  <c r="F66"/>
  <c r="BK66"/>
  <c r="E66"/>
  <c r="O65"/>
  <c r="N65"/>
  <c r="M65"/>
  <c r="L65"/>
  <c r="K65"/>
  <c r="J65"/>
  <c r="H65"/>
  <c r="F65"/>
  <c r="E65"/>
  <c r="O62"/>
  <c r="N62"/>
  <c r="M62"/>
  <c r="L62"/>
  <c r="K62"/>
  <c r="J62"/>
  <c r="H62"/>
  <c r="F62"/>
  <c r="E62"/>
  <c r="O61"/>
  <c r="N61"/>
  <c r="M61"/>
  <c r="L61"/>
  <c r="K61"/>
  <c r="G61"/>
  <c r="BM61" s="1"/>
  <c r="J61"/>
  <c r="H61"/>
  <c r="F61"/>
  <c r="E61"/>
  <c r="O60"/>
  <c r="N60"/>
  <c r="M60"/>
  <c r="I60" s="1"/>
  <c r="L60"/>
  <c r="G60" s="1"/>
  <c r="K60"/>
  <c r="J60"/>
  <c r="H60"/>
  <c r="F60"/>
  <c r="E60"/>
  <c r="O59"/>
  <c r="N59"/>
  <c r="M59"/>
  <c r="L59"/>
  <c r="K59"/>
  <c r="J59"/>
  <c r="H59"/>
  <c r="F59"/>
  <c r="E59"/>
  <c r="O58"/>
  <c r="N58"/>
  <c r="M58"/>
  <c r="L58"/>
  <c r="K58"/>
  <c r="J58"/>
  <c r="H58"/>
  <c r="F58"/>
  <c r="E58"/>
  <c r="O57"/>
  <c r="BN50"/>
  <c r="N57"/>
  <c r="M57"/>
  <c r="I57" s="1"/>
  <c r="L57"/>
  <c r="K57"/>
  <c r="J57"/>
  <c r="H57"/>
  <c r="F57"/>
  <c r="E57"/>
  <c r="O56"/>
  <c r="N56"/>
  <c r="I56" s="1"/>
  <c r="M56"/>
  <c r="L56"/>
  <c r="K56"/>
  <c r="J56"/>
  <c r="BO49" s="1"/>
  <c r="H56"/>
  <c r="F56"/>
  <c r="E56"/>
  <c r="O55"/>
  <c r="N55"/>
  <c r="M55"/>
  <c r="L55"/>
  <c r="K55"/>
  <c r="J55"/>
  <c r="H55"/>
  <c r="F55"/>
  <c r="BK49" s="1"/>
  <c r="E55"/>
  <c r="O54"/>
  <c r="N54"/>
  <c r="M54"/>
  <c r="I54" s="1"/>
  <c r="L54"/>
  <c r="K54"/>
  <c r="G54"/>
  <c r="J54"/>
  <c r="H54"/>
  <c r="F54"/>
  <c r="E54"/>
  <c r="O53"/>
  <c r="N53"/>
  <c r="M53"/>
  <c r="L53"/>
  <c r="K53"/>
  <c r="J53"/>
  <c r="H53"/>
  <c r="F53"/>
  <c r="E53"/>
  <c r="O52"/>
  <c r="N52"/>
  <c r="M52"/>
  <c r="L52"/>
  <c r="K52"/>
  <c r="J52"/>
  <c r="H52"/>
  <c r="F52"/>
  <c r="E52"/>
  <c r="O51"/>
  <c r="N51"/>
  <c r="M51"/>
  <c r="L51"/>
  <c r="K51"/>
  <c r="J51"/>
  <c r="H51"/>
  <c r="F51"/>
  <c r="E51"/>
  <c r="O48"/>
  <c r="N48"/>
  <c r="M48"/>
  <c r="L48"/>
  <c r="K48"/>
  <c r="J48"/>
  <c r="H48"/>
  <c r="F48"/>
  <c r="E48"/>
  <c r="O47"/>
  <c r="O36" s="1"/>
  <c r="N47"/>
  <c r="M47"/>
  <c r="L47"/>
  <c r="K47"/>
  <c r="G47" s="1"/>
  <c r="J47"/>
  <c r="H47"/>
  <c r="H36"/>
  <c r="F47"/>
  <c r="E47"/>
  <c r="BK47" s="1"/>
  <c r="O46"/>
  <c r="N46"/>
  <c r="M46"/>
  <c r="L46"/>
  <c r="K46"/>
  <c r="J46"/>
  <c r="G46" s="1"/>
  <c r="BM46" s="1"/>
  <c r="H46"/>
  <c r="F46"/>
  <c r="E46"/>
  <c r="O45"/>
  <c r="N45"/>
  <c r="I45"/>
  <c r="M45"/>
  <c r="L45"/>
  <c r="K45"/>
  <c r="J45"/>
  <c r="H45"/>
  <c r="F45"/>
  <c r="E45"/>
  <c r="O44"/>
  <c r="N44"/>
  <c r="M44"/>
  <c r="I44"/>
  <c r="L44"/>
  <c r="K44"/>
  <c r="J44"/>
  <c r="H44"/>
  <c r="F44"/>
  <c r="E44"/>
  <c r="O43"/>
  <c r="N43"/>
  <c r="M43"/>
  <c r="L43"/>
  <c r="K43"/>
  <c r="J43"/>
  <c r="G43" s="1"/>
  <c r="BM43" s="1"/>
  <c r="H43"/>
  <c r="F43"/>
  <c r="E43"/>
  <c r="O42"/>
  <c r="N42"/>
  <c r="M42"/>
  <c r="L42"/>
  <c r="K42"/>
  <c r="J42"/>
  <c r="G42"/>
  <c r="H42"/>
  <c r="F42"/>
  <c r="E42"/>
  <c r="O41"/>
  <c r="I41" s="1"/>
  <c r="N41"/>
  <c r="M41"/>
  <c r="L41"/>
  <c r="BQ35" s="1"/>
  <c r="K41"/>
  <c r="J41"/>
  <c r="BO35" s="1"/>
  <c r="H41"/>
  <c r="F41"/>
  <c r="BK35" s="1"/>
  <c r="E41"/>
  <c r="O40"/>
  <c r="N40"/>
  <c r="M40"/>
  <c r="L40"/>
  <c r="K40"/>
  <c r="J40"/>
  <c r="G40"/>
  <c r="H40"/>
  <c r="F40"/>
  <c r="E40"/>
  <c r="O39"/>
  <c r="N39"/>
  <c r="M39"/>
  <c r="L39"/>
  <c r="K39"/>
  <c r="G39" s="1"/>
  <c r="J39"/>
  <c r="H39"/>
  <c r="F39"/>
  <c r="E39"/>
  <c r="O38"/>
  <c r="N38"/>
  <c r="M38"/>
  <c r="L38"/>
  <c r="K38"/>
  <c r="J38"/>
  <c r="H38"/>
  <c r="F38"/>
  <c r="E38"/>
  <c r="O37"/>
  <c r="N37"/>
  <c r="M37"/>
  <c r="L37"/>
  <c r="L7" s="1"/>
  <c r="K37"/>
  <c r="J37"/>
  <c r="H37"/>
  <c r="F37"/>
  <c r="E37"/>
  <c r="O34"/>
  <c r="N34"/>
  <c r="M34"/>
  <c r="L34"/>
  <c r="K34"/>
  <c r="J34"/>
  <c r="H34"/>
  <c r="H18" s="1"/>
  <c r="F34"/>
  <c r="E34"/>
  <c r="O33"/>
  <c r="N33"/>
  <c r="M33"/>
  <c r="L33"/>
  <c r="K33"/>
  <c r="J33"/>
  <c r="H33"/>
  <c r="F33"/>
  <c r="E33"/>
  <c r="O32"/>
  <c r="N32"/>
  <c r="M32"/>
  <c r="L32"/>
  <c r="K32"/>
  <c r="J32"/>
  <c r="H32"/>
  <c r="F32"/>
  <c r="E32"/>
  <c r="BK32" s="1"/>
  <c r="O31"/>
  <c r="N31"/>
  <c r="M31"/>
  <c r="L31"/>
  <c r="K31"/>
  <c r="J31"/>
  <c r="H31"/>
  <c r="F31"/>
  <c r="BK31" s="1"/>
  <c r="E31"/>
  <c r="O30"/>
  <c r="N30"/>
  <c r="M30"/>
  <c r="L30"/>
  <c r="K30"/>
  <c r="J30"/>
  <c r="G30" s="1"/>
  <c r="BM30"/>
  <c r="H30"/>
  <c r="F30"/>
  <c r="E30"/>
  <c r="O29"/>
  <c r="N29"/>
  <c r="M29"/>
  <c r="L29"/>
  <c r="L13" s="1"/>
  <c r="K29"/>
  <c r="J29"/>
  <c r="H29"/>
  <c r="F29"/>
  <c r="E29"/>
  <c r="O28"/>
  <c r="N28"/>
  <c r="I28"/>
  <c r="M28"/>
  <c r="L28"/>
  <c r="K28"/>
  <c r="J28"/>
  <c r="H28"/>
  <c r="F28"/>
  <c r="E28"/>
  <c r="O27"/>
  <c r="N27"/>
  <c r="M27"/>
  <c r="BR21"/>
  <c r="L27"/>
  <c r="BQ21" s="1"/>
  <c r="K27"/>
  <c r="BP21" s="1"/>
  <c r="J27"/>
  <c r="H27"/>
  <c r="F27"/>
  <c r="E27"/>
  <c r="O26"/>
  <c r="N26"/>
  <c r="M26"/>
  <c r="L26"/>
  <c r="K26"/>
  <c r="J26"/>
  <c r="G26"/>
  <c r="H26"/>
  <c r="F26"/>
  <c r="E26"/>
  <c r="O25"/>
  <c r="N25"/>
  <c r="M25"/>
  <c r="L25"/>
  <c r="K25"/>
  <c r="J25"/>
  <c r="H25"/>
  <c r="F25"/>
  <c r="E25"/>
  <c r="O24"/>
  <c r="N24"/>
  <c r="M24"/>
  <c r="L24"/>
  <c r="K24"/>
  <c r="J24"/>
  <c r="H24"/>
  <c r="F24"/>
  <c r="E24"/>
  <c r="E8" s="1"/>
  <c r="O23"/>
  <c r="N23"/>
  <c r="M23"/>
  <c r="L23"/>
  <c r="K23"/>
  <c r="K7" s="1"/>
  <c r="J23"/>
  <c r="H23"/>
  <c r="F23"/>
  <c r="E23"/>
  <c r="O328" i="24"/>
  <c r="N328"/>
  <c r="M328"/>
  <c r="L328"/>
  <c r="K328"/>
  <c r="G328"/>
  <c r="J328"/>
  <c r="H328"/>
  <c r="F328"/>
  <c r="E328"/>
  <c r="O327"/>
  <c r="N327"/>
  <c r="M327"/>
  <c r="L327"/>
  <c r="K327"/>
  <c r="J327"/>
  <c r="H327"/>
  <c r="F327"/>
  <c r="E327"/>
  <c r="O326"/>
  <c r="N326"/>
  <c r="M326"/>
  <c r="L326"/>
  <c r="K326"/>
  <c r="J326"/>
  <c r="H326"/>
  <c r="F326"/>
  <c r="BK326" s="1"/>
  <c r="E326"/>
  <c r="O325"/>
  <c r="N325"/>
  <c r="M325"/>
  <c r="L325"/>
  <c r="K325"/>
  <c r="J325"/>
  <c r="H325"/>
  <c r="F325"/>
  <c r="BK325"/>
  <c r="E325"/>
  <c r="O324"/>
  <c r="N324"/>
  <c r="M324"/>
  <c r="I324" s="1"/>
  <c r="L324"/>
  <c r="K324"/>
  <c r="J324"/>
  <c r="H324"/>
  <c r="F324"/>
  <c r="E324"/>
  <c r="BK324"/>
  <c r="O323"/>
  <c r="N323"/>
  <c r="M323"/>
  <c r="L323"/>
  <c r="K323"/>
  <c r="BP316" s="1"/>
  <c r="J323"/>
  <c r="H323"/>
  <c r="F323"/>
  <c r="E323"/>
  <c r="O322"/>
  <c r="BT316" s="1"/>
  <c r="N322"/>
  <c r="M322"/>
  <c r="L322"/>
  <c r="BQ315" s="1"/>
  <c r="K322"/>
  <c r="J322"/>
  <c r="BO316" s="1"/>
  <c r="H322"/>
  <c r="F322"/>
  <c r="E322"/>
  <c r="BK322" s="1"/>
  <c r="O321"/>
  <c r="N321"/>
  <c r="M321"/>
  <c r="L321"/>
  <c r="K321"/>
  <c r="J321"/>
  <c r="H321"/>
  <c r="F321"/>
  <c r="E321"/>
  <c r="BK321" s="1"/>
  <c r="O320"/>
  <c r="N320"/>
  <c r="M320"/>
  <c r="L320"/>
  <c r="K320"/>
  <c r="J320"/>
  <c r="H320"/>
  <c r="F320"/>
  <c r="E320"/>
  <c r="O319"/>
  <c r="N319"/>
  <c r="I319"/>
  <c r="M319"/>
  <c r="L319"/>
  <c r="K319"/>
  <c r="J319"/>
  <c r="H319"/>
  <c r="F319"/>
  <c r="E319"/>
  <c r="O318"/>
  <c r="N318"/>
  <c r="M318"/>
  <c r="L318"/>
  <c r="G318" s="1"/>
  <c r="K318"/>
  <c r="J318"/>
  <c r="H318"/>
  <c r="F318"/>
  <c r="E318"/>
  <c r="O317"/>
  <c r="N317"/>
  <c r="I317"/>
  <c r="M317"/>
  <c r="L317"/>
  <c r="K317"/>
  <c r="J317"/>
  <c r="H317"/>
  <c r="F317"/>
  <c r="E317"/>
  <c r="O314"/>
  <c r="N314"/>
  <c r="M314"/>
  <c r="I314"/>
  <c r="L314"/>
  <c r="K314"/>
  <c r="J314"/>
  <c r="G314"/>
  <c r="H314"/>
  <c r="F314"/>
  <c r="E314"/>
  <c r="O313"/>
  <c r="I313"/>
  <c r="N313"/>
  <c r="M313"/>
  <c r="L313"/>
  <c r="K313"/>
  <c r="J313"/>
  <c r="H313"/>
  <c r="F313"/>
  <c r="E313"/>
  <c r="O312"/>
  <c r="N312"/>
  <c r="M312"/>
  <c r="L312"/>
  <c r="K312"/>
  <c r="J312"/>
  <c r="H312"/>
  <c r="F312"/>
  <c r="E312"/>
  <c r="O311"/>
  <c r="N311"/>
  <c r="I311" s="1"/>
  <c r="M311"/>
  <c r="L311"/>
  <c r="K311"/>
  <c r="J311"/>
  <c r="H311"/>
  <c r="F311"/>
  <c r="E311"/>
  <c r="O310"/>
  <c r="N310"/>
  <c r="M310"/>
  <c r="L310"/>
  <c r="K310"/>
  <c r="J310"/>
  <c r="H310"/>
  <c r="F310"/>
  <c r="E310"/>
  <c r="O309"/>
  <c r="N309"/>
  <c r="M309"/>
  <c r="L309"/>
  <c r="K309"/>
  <c r="J309"/>
  <c r="H309"/>
  <c r="F309"/>
  <c r="E309"/>
  <c r="O308"/>
  <c r="N308"/>
  <c r="I308"/>
  <c r="M308"/>
  <c r="L308"/>
  <c r="K308"/>
  <c r="J308"/>
  <c r="H308"/>
  <c r="F308"/>
  <c r="E308"/>
  <c r="O307"/>
  <c r="N307"/>
  <c r="M307"/>
  <c r="L307"/>
  <c r="BQ301" s="1"/>
  <c r="K307"/>
  <c r="J307"/>
  <c r="H307"/>
  <c r="F307"/>
  <c r="E307"/>
  <c r="O306"/>
  <c r="N306"/>
  <c r="M306"/>
  <c r="L306"/>
  <c r="K306"/>
  <c r="J306"/>
  <c r="H306"/>
  <c r="F306"/>
  <c r="E306"/>
  <c r="O305"/>
  <c r="N305"/>
  <c r="M305"/>
  <c r="L305"/>
  <c r="K305"/>
  <c r="J305"/>
  <c r="H305"/>
  <c r="F305"/>
  <c r="E305"/>
  <c r="BK305"/>
  <c r="O304"/>
  <c r="N304"/>
  <c r="M304"/>
  <c r="L304"/>
  <c r="K304"/>
  <c r="J304"/>
  <c r="H304"/>
  <c r="F304"/>
  <c r="E304"/>
  <c r="BK304" s="1"/>
  <c r="O303"/>
  <c r="N303"/>
  <c r="M303"/>
  <c r="L303"/>
  <c r="K303"/>
  <c r="J303"/>
  <c r="H303"/>
  <c r="F303"/>
  <c r="E303"/>
  <c r="O300"/>
  <c r="N300"/>
  <c r="I300" s="1"/>
  <c r="M300"/>
  <c r="L300"/>
  <c r="K300"/>
  <c r="J300"/>
  <c r="H300"/>
  <c r="F300"/>
  <c r="E300"/>
  <c r="O299"/>
  <c r="N299"/>
  <c r="M299"/>
  <c r="L299"/>
  <c r="K299"/>
  <c r="J299"/>
  <c r="J288" s="1"/>
  <c r="H299"/>
  <c r="F299"/>
  <c r="E299"/>
  <c r="BK299" s="1"/>
  <c r="O298"/>
  <c r="N298"/>
  <c r="M298"/>
  <c r="L298"/>
  <c r="K298"/>
  <c r="J298"/>
  <c r="H298"/>
  <c r="F298"/>
  <c r="E298"/>
  <c r="BK298" s="1"/>
  <c r="O297"/>
  <c r="N297"/>
  <c r="M297"/>
  <c r="L297"/>
  <c r="K297"/>
  <c r="J297"/>
  <c r="H297"/>
  <c r="F297"/>
  <c r="BK297"/>
  <c r="E297"/>
  <c r="O296"/>
  <c r="N296"/>
  <c r="M296"/>
  <c r="L296"/>
  <c r="K296"/>
  <c r="J296"/>
  <c r="H296"/>
  <c r="F296"/>
  <c r="E296"/>
  <c r="O295"/>
  <c r="N295"/>
  <c r="M295"/>
  <c r="L295"/>
  <c r="K295"/>
  <c r="J295"/>
  <c r="H295"/>
  <c r="F295"/>
  <c r="E295"/>
  <c r="O294"/>
  <c r="BT288"/>
  <c r="N294"/>
  <c r="BS288" s="1"/>
  <c r="M294"/>
  <c r="L294"/>
  <c r="K294"/>
  <c r="J294"/>
  <c r="H294"/>
  <c r="F294"/>
  <c r="E294"/>
  <c r="BK294" s="1"/>
  <c r="O293"/>
  <c r="N293"/>
  <c r="M293"/>
  <c r="L293"/>
  <c r="K293"/>
  <c r="J293"/>
  <c r="H293"/>
  <c r="BM287" s="1"/>
  <c r="F293"/>
  <c r="E293"/>
  <c r="O292"/>
  <c r="N292"/>
  <c r="M292"/>
  <c r="I292"/>
  <c r="L292"/>
  <c r="K292"/>
  <c r="J292"/>
  <c r="H292"/>
  <c r="F292"/>
  <c r="E292"/>
  <c r="O291"/>
  <c r="N291"/>
  <c r="M291"/>
  <c r="L291"/>
  <c r="K291"/>
  <c r="J291"/>
  <c r="H291"/>
  <c r="F291"/>
  <c r="BK291" s="1"/>
  <c r="E291"/>
  <c r="O290"/>
  <c r="N290"/>
  <c r="M290"/>
  <c r="L290"/>
  <c r="K290"/>
  <c r="G290"/>
  <c r="J290"/>
  <c r="H290"/>
  <c r="F290"/>
  <c r="E290"/>
  <c r="O289"/>
  <c r="N289"/>
  <c r="M289"/>
  <c r="L289"/>
  <c r="L288" s="1"/>
  <c r="K289"/>
  <c r="G289" s="1"/>
  <c r="J289"/>
  <c r="H289"/>
  <c r="F289"/>
  <c r="E289"/>
  <c r="O286"/>
  <c r="N286"/>
  <c r="M286"/>
  <c r="L286"/>
  <c r="K286"/>
  <c r="J286"/>
  <c r="H286"/>
  <c r="F286"/>
  <c r="E286"/>
  <c r="O285"/>
  <c r="N285"/>
  <c r="M285"/>
  <c r="L285"/>
  <c r="K285"/>
  <c r="J285"/>
  <c r="H285"/>
  <c r="F285"/>
  <c r="E285"/>
  <c r="O284"/>
  <c r="N284"/>
  <c r="M284"/>
  <c r="L284"/>
  <c r="K284"/>
  <c r="G284" s="1"/>
  <c r="J284"/>
  <c r="H284"/>
  <c r="F284"/>
  <c r="BK284" s="1"/>
  <c r="E284"/>
  <c r="O283"/>
  <c r="N283"/>
  <c r="M283"/>
  <c r="L283"/>
  <c r="K283"/>
  <c r="J283"/>
  <c r="H283"/>
  <c r="F283"/>
  <c r="E283"/>
  <c r="O282"/>
  <c r="N282"/>
  <c r="M282"/>
  <c r="L282"/>
  <c r="K282"/>
  <c r="J282"/>
  <c r="H282"/>
  <c r="F282"/>
  <c r="E282"/>
  <c r="O281"/>
  <c r="N281"/>
  <c r="BS274"/>
  <c r="M281"/>
  <c r="L281"/>
  <c r="K281"/>
  <c r="J281"/>
  <c r="H281"/>
  <c r="F281"/>
  <c r="E281"/>
  <c r="O280"/>
  <c r="N280"/>
  <c r="M280"/>
  <c r="L280"/>
  <c r="K280"/>
  <c r="J280"/>
  <c r="H280"/>
  <c r="F280"/>
  <c r="E280"/>
  <c r="O279"/>
  <c r="N279"/>
  <c r="M279"/>
  <c r="L279"/>
  <c r="K279"/>
  <c r="J279"/>
  <c r="H279"/>
  <c r="F279"/>
  <c r="BK279"/>
  <c r="E279"/>
  <c r="O278"/>
  <c r="N278"/>
  <c r="M278"/>
  <c r="L278"/>
  <c r="K278"/>
  <c r="J278"/>
  <c r="H278"/>
  <c r="F278"/>
  <c r="E278"/>
  <c r="O277"/>
  <c r="N277"/>
  <c r="M277"/>
  <c r="L277"/>
  <c r="K277"/>
  <c r="J277"/>
  <c r="H277"/>
  <c r="F277"/>
  <c r="E277"/>
  <c r="O276"/>
  <c r="N276"/>
  <c r="M276"/>
  <c r="L276"/>
  <c r="K276"/>
  <c r="J276"/>
  <c r="H276"/>
  <c r="F276"/>
  <c r="E276"/>
  <c r="BK276" s="1"/>
  <c r="O275"/>
  <c r="N275"/>
  <c r="M275"/>
  <c r="L275"/>
  <c r="L274"/>
  <c r="K275"/>
  <c r="J275"/>
  <c r="H275"/>
  <c r="F275"/>
  <c r="E275"/>
  <c r="O272"/>
  <c r="N272"/>
  <c r="I272" s="1"/>
  <c r="M272"/>
  <c r="L272"/>
  <c r="K272"/>
  <c r="J272"/>
  <c r="H272"/>
  <c r="F272"/>
  <c r="E272"/>
  <c r="O271"/>
  <c r="N271"/>
  <c r="M271"/>
  <c r="L271"/>
  <c r="K271"/>
  <c r="J271"/>
  <c r="H271"/>
  <c r="F271"/>
  <c r="E271"/>
  <c r="BK271" s="1"/>
  <c r="O270"/>
  <c r="N270"/>
  <c r="M270"/>
  <c r="L270"/>
  <c r="K270"/>
  <c r="J270"/>
  <c r="H270"/>
  <c r="F270"/>
  <c r="E270"/>
  <c r="O269"/>
  <c r="N269"/>
  <c r="M269"/>
  <c r="L269"/>
  <c r="K269"/>
  <c r="G269" s="1"/>
  <c r="BM269" s="1"/>
  <c r="J269"/>
  <c r="H269"/>
  <c r="F269"/>
  <c r="E269"/>
  <c r="O268"/>
  <c r="N268"/>
  <c r="M268"/>
  <c r="I268" s="1"/>
  <c r="L268"/>
  <c r="K268"/>
  <c r="G268" s="1"/>
  <c r="BM268"/>
  <c r="J268"/>
  <c r="H268"/>
  <c r="F268"/>
  <c r="E268"/>
  <c r="BK268" s="1"/>
  <c r="O267"/>
  <c r="N267"/>
  <c r="M267"/>
  <c r="L267"/>
  <c r="K267"/>
  <c r="J267"/>
  <c r="H267"/>
  <c r="F267"/>
  <c r="BK267"/>
  <c r="E267"/>
  <c r="O266"/>
  <c r="N266"/>
  <c r="M266"/>
  <c r="BR259" s="1"/>
  <c r="L266"/>
  <c r="K266"/>
  <c r="J266"/>
  <c r="BO259"/>
  <c r="H266"/>
  <c r="F266"/>
  <c r="E266"/>
  <c r="O265"/>
  <c r="N265"/>
  <c r="M265"/>
  <c r="L265"/>
  <c r="K265"/>
  <c r="J265"/>
  <c r="H265"/>
  <c r="F265"/>
  <c r="E265"/>
  <c r="O264"/>
  <c r="N264"/>
  <c r="M264"/>
  <c r="L264"/>
  <c r="K264"/>
  <c r="J264"/>
  <c r="H264"/>
  <c r="F264"/>
  <c r="E264"/>
  <c r="O263"/>
  <c r="N263"/>
  <c r="I263" s="1"/>
  <c r="M263"/>
  <c r="L263"/>
  <c r="K263"/>
  <c r="J263"/>
  <c r="H263"/>
  <c r="F263"/>
  <c r="E263"/>
  <c r="BK263" s="1"/>
  <c r="O262"/>
  <c r="N262"/>
  <c r="M262"/>
  <c r="L262"/>
  <c r="K262"/>
  <c r="J262"/>
  <c r="H262"/>
  <c r="F262"/>
  <c r="E262"/>
  <c r="O261"/>
  <c r="N261"/>
  <c r="M261"/>
  <c r="L261"/>
  <c r="K261"/>
  <c r="J261"/>
  <c r="H261"/>
  <c r="H260" s="1"/>
  <c r="F261"/>
  <c r="E261"/>
  <c r="O258"/>
  <c r="N258"/>
  <c r="M258"/>
  <c r="L258"/>
  <c r="K258"/>
  <c r="J258"/>
  <c r="H258"/>
  <c r="F258"/>
  <c r="E258"/>
  <c r="O257"/>
  <c r="N257"/>
  <c r="M257"/>
  <c r="L257"/>
  <c r="K257"/>
  <c r="J257"/>
  <c r="H257"/>
  <c r="F257"/>
  <c r="E257"/>
  <c r="O256"/>
  <c r="N256"/>
  <c r="M256"/>
  <c r="L256"/>
  <c r="K256"/>
  <c r="J256"/>
  <c r="G256"/>
  <c r="H256"/>
  <c r="F256"/>
  <c r="E256"/>
  <c r="O255"/>
  <c r="N255"/>
  <c r="M255"/>
  <c r="L255"/>
  <c r="K255"/>
  <c r="J255"/>
  <c r="H255"/>
  <c r="F255"/>
  <c r="E255"/>
  <c r="O254"/>
  <c r="N254"/>
  <c r="M254"/>
  <c r="L254"/>
  <c r="K254"/>
  <c r="J254"/>
  <c r="H254"/>
  <c r="F254"/>
  <c r="E254"/>
  <c r="O253"/>
  <c r="N253"/>
  <c r="M253"/>
  <c r="L253"/>
  <c r="K253"/>
  <c r="J253"/>
  <c r="H253"/>
  <c r="F253"/>
  <c r="BK246"/>
  <c r="E253"/>
  <c r="O252"/>
  <c r="N252"/>
  <c r="M252"/>
  <c r="L252"/>
  <c r="K252"/>
  <c r="J252"/>
  <c r="H252"/>
  <c r="F252"/>
  <c r="E252"/>
  <c r="O251"/>
  <c r="BT245" s="1"/>
  <c r="N251"/>
  <c r="M251"/>
  <c r="L251"/>
  <c r="BQ245"/>
  <c r="K251"/>
  <c r="J251"/>
  <c r="BO245" s="1"/>
  <c r="H251"/>
  <c r="F251"/>
  <c r="E251"/>
  <c r="O250"/>
  <c r="N250"/>
  <c r="M250"/>
  <c r="L250"/>
  <c r="K250"/>
  <c r="J250"/>
  <c r="H250"/>
  <c r="F250"/>
  <c r="E250"/>
  <c r="O249"/>
  <c r="N249"/>
  <c r="M249"/>
  <c r="L249"/>
  <c r="K249"/>
  <c r="J249"/>
  <c r="H249"/>
  <c r="F249"/>
  <c r="E249"/>
  <c r="O248"/>
  <c r="N248"/>
  <c r="M248"/>
  <c r="L248"/>
  <c r="K248"/>
  <c r="J248"/>
  <c r="H248"/>
  <c r="F248"/>
  <c r="E248"/>
  <c r="O247"/>
  <c r="I247" s="1"/>
  <c r="N247"/>
  <c r="M247"/>
  <c r="L247"/>
  <c r="K247"/>
  <c r="J247"/>
  <c r="H247"/>
  <c r="F247"/>
  <c r="E247"/>
  <c r="O244"/>
  <c r="I244"/>
  <c r="N244"/>
  <c r="M244"/>
  <c r="L244"/>
  <c r="G244"/>
  <c r="K244"/>
  <c r="J244"/>
  <c r="H244"/>
  <c r="H232"/>
  <c r="F244"/>
  <c r="E244"/>
  <c r="O243"/>
  <c r="N243"/>
  <c r="M243"/>
  <c r="L243"/>
  <c r="K243"/>
  <c r="J243"/>
  <c r="G243" s="1"/>
  <c r="BM243"/>
  <c r="H243"/>
  <c r="F243"/>
  <c r="E243"/>
  <c r="O242"/>
  <c r="N242"/>
  <c r="M242"/>
  <c r="L242"/>
  <c r="K242"/>
  <c r="J242"/>
  <c r="H242"/>
  <c r="F242"/>
  <c r="BK242" s="1"/>
  <c r="E242"/>
  <c r="O241"/>
  <c r="N241"/>
  <c r="M241"/>
  <c r="L241"/>
  <c r="K241"/>
  <c r="J241"/>
  <c r="H241"/>
  <c r="F241"/>
  <c r="E241"/>
  <c r="O240"/>
  <c r="I240" s="1"/>
  <c r="N240"/>
  <c r="M240"/>
  <c r="L240"/>
  <c r="K240"/>
  <c r="J240"/>
  <c r="H240"/>
  <c r="F240"/>
  <c r="E240"/>
  <c r="O239"/>
  <c r="N239"/>
  <c r="M239"/>
  <c r="L239"/>
  <c r="K239"/>
  <c r="J239"/>
  <c r="H239"/>
  <c r="F239"/>
  <c r="E239"/>
  <c r="O238"/>
  <c r="N238"/>
  <c r="M238"/>
  <c r="BR232" s="1"/>
  <c r="L238"/>
  <c r="K238"/>
  <c r="J238"/>
  <c r="G238" s="1"/>
  <c r="H238"/>
  <c r="F238"/>
  <c r="E238"/>
  <c r="O237"/>
  <c r="N237"/>
  <c r="M237"/>
  <c r="L237"/>
  <c r="K237"/>
  <c r="J237"/>
  <c r="BO231" s="1"/>
  <c r="H237"/>
  <c r="F237"/>
  <c r="E237"/>
  <c r="O236"/>
  <c r="N236"/>
  <c r="M236"/>
  <c r="L236"/>
  <c r="K236"/>
  <c r="J236"/>
  <c r="H236"/>
  <c r="F236"/>
  <c r="E236"/>
  <c r="O235"/>
  <c r="N235"/>
  <c r="M235"/>
  <c r="L235"/>
  <c r="K235"/>
  <c r="J235"/>
  <c r="H235"/>
  <c r="F235"/>
  <c r="E235"/>
  <c r="O234"/>
  <c r="N234"/>
  <c r="M234"/>
  <c r="I234" s="1"/>
  <c r="L234"/>
  <c r="K234"/>
  <c r="J234"/>
  <c r="H234"/>
  <c r="F234"/>
  <c r="E234"/>
  <c r="O233"/>
  <c r="N233"/>
  <c r="M233"/>
  <c r="L233"/>
  <c r="K233"/>
  <c r="J233"/>
  <c r="H233"/>
  <c r="F233"/>
  <c r="E233"/>
  <c r="O230"/>
  <c r="N230"/>
  <c r="M230"/>
  <c r="L230"/>
  <c r="G230" s="1"/>
  <c r="K230"/>
  <c r="J230"/>
  <c r="H230"/>
  <c r="F230"/>
  <c r="E230"/>
  <c r="O229"/>
  <c r="N229"/>
  <c r="I229" s="1"/>
  <c r="M229"/>
  <c r="L229"/>
  <c r="K229"/>
  <c r="J229"/>
  <c r="H229"/>
  <c r="F229"/>
  <c r="BK229"/>
  <c r="E229"/>
  <c r="O228"/>
  <c r="N228"/>
  <c r="M228"/>
  <c r="L228"/>
  <c r="K228"/>
  <c r="J228"/>
  <c r="H228"/>
  <c r="F228"/>
  <c r="E228"/>
  <c r="O227"/>
  <c r="N227"/>
  <c r="M227"/>
  <c r="I227" s="1"/>
  <c r="L227"/>
  <c r="K227"/>
  <c r="J227"/>
  <c r="H227"/>
  <c r="F227"/>
  <c r="E227"/>
  <c r="O226"/>
  <c r="N226"/>
  <c r="M226"/>
  <c r="L226"/>
  <c r="K226"/>
  <c r="J226"/>
  <c r="H226"/>
  <c r="F226"/>
  <c r="E226"/>
  <c r="O225"/>
  <c r="N225"/>
  <c r="M225"/>
  <c r="L225"/>
  <c r="K225"/>
  <c r="J225"/>
  <c r="H225"/>
  <c r="F225"/>
  <c r="E225"/>
  <c r="O224"/>
  <c r="N224"/>
  <c r="M224"/>
  <c r="I224" s="1"/>
  <c r="L224"/>
  <c r="K224"/>
  <c r="J224"/>
  <c r="H224"/>
  <c r="F224"/>
  <c r="E224"/>
  <c r="O223"/>
  <c r="N223"/>
  <c r="M223"/>
  <c r="L223"/>
  <c r="K223"/>
  <c r="J223"/>
  <c r="H223"/>
  <c r="BM217" s="1"/>
  <c r="F223"/>
  <c r="BK223"/>
  <c r="E223"/>
  <c r="O222"/>
  <c r="N222"/>
  <c r="M222"/>
  <c r="L222"/>
  <c r="K222"/>
  <c r="J222"/>
  <c r="G222"/>
  <c r="BM222" s="1"/>
  <c r="H222"/>
  <c r="F222"/>
  <c r="F218"/>
  <c r="E222"/>
  <c r="O221"/>
  <c r="N221"/>
  <c r="M221"/>
  <c r="L221"/>
  <c r="K221"/>
  <c r="J221"/>
  <c r="H221"/>
  <c r="F221"/>
  <c r="E221"/>
  <c r="O220"/>
  <c r="N220"/>
  <c r="M220"/>
  <c r="L220"/>
  <c r="K220"/>
  <c r="J220"/>
  <c r="H220"/>
  <c r="F220"/>
  <c r="E220"/>
  <c r="O219"/>
  <c r="N219"/>
  <c r="M219"/>
  <c r="L219"/>
  <c r="K219"/>
  <c r="J219"/>
  <c r="H219"/>
  <c r="F219"/>
  <c r="E219"/>
  <c r="BK219"/>
  <c r="O216"/>
  <c r="N216"/>
  <c r="M216"/>
  <c r="L216"/>
  <c r="G216"/>
  <c r="K216"/>
  <c r="J216"/>
  <c r="H216"/>
  <c r="F216"/>
  <c r="E216"/>
  <c r="O215"/>
  <c r="N215"/>
  <c r="M215"/>
  <c r="L215"/>
  <c r="K215"/>
  <c r="J215"/>
  <c r="H215"/>
  <c r="F215"/>
  <c r="E215"/>
  <c r="O214"/>
  <c r="N214"/>
  <c r="M214"/>
  <c r="L214"/>
  <c r="K214"/>
  <c r="J214"/>
  <c r="H214"/>
  <c r="F214"/>
  <c r="E214"/>
  <c r="O213"/>
  <c r="N213"/>
  <c r="M213"/>
  <c r="L213"/>
  <c r="K213"/>
  <c r="G213"/>
  <c r="BM213"/>
  <c r="J213"/>
  <c r="H213"/>
  <c r="F213"/>
  <c r="BK213" s="1"/>
  <c r="E213"/>
  <c r="O212"/>
  <c r="N212"/>
  <c r="M212"/>
  <c r="L212"/>
  <c r="K212"/>
  <c r="J212"/>
  <c r="H212"/>
  <c r="F212"/>
  <c r="E212"/>
  <c r="BK212" s="1"/>
  <c r="O211"/>
  <c r="N211"/>
  <c r="M211"/>
  <c r="L211"/>
  <c r="K211"/>
  <c r="J211"/>
  <c r="H211"/>
  <c r="BM204"/>
  <c r="F211"/>
  <c r="E211"/>
  <c r="O210"/>
  <c r="N210"/>
  <c r="BS204" s="1"/>
  <c r="M210"/>
  <c r="L210"/>
  <c r="K210"/>
  <c r="J210"/>
  <c r="G210"/>
  <c r="BM210" s="1"/>
  <c r="H210"/>
  <c r="F210"/>
  <c r="E210"/>
  <c r="O209"/>
  <c r="N209"/>
  <c r="M209"/>
  <c r="I209" s="1"/>
  <c r="L209"/>
  <c r="K209"/>
  <c r="J209"/>
  <c r="H209"/>
  <c r="F209"/>
  <c r="E209"/>
  <c r="O208"/>
  <c r="N208"/>
  <c r="M208"/>
  <c r="L208"/>
  <c r="K208"/>
  <c r="J208"/>
  <c r="H208"/>
  <c r="F208"/>
  <c r="E208"/>
  <c r="O207"/>
  <c r="N207"/>
  <c r="M207"/>
  <c r="M204"/>
  <c r="L207"/>
  <c r="K207"/>
  <c r="J207"/>
  <c r="I207"/>
  <c r="H207"/>
  <c r="F207"/>
  <c r="E207"/>
  <c r="O206"/>
  <c r="N206"/>
  <c r="M206"/>
  <c r="L206"/>
  <c r="K206"/>
  <c r="G206" s="1"/>
  <c r="BM206" s="1"/>
  <c r="J206"/>
  <c r="H206"/>
  <c r="F206"/>
  <c r="E206"/>
  <c r="O205"/>
  <c r="N205"/>
  <c r="M205"/>
  <c r="L205"/>
  <c r="K205"/>
  <c r="J205"/>
  <c r="H205"/>
  <c r="F205"/>
  <c r="E205"/>
  <c r="BK205" s="1"/>
  <c r="O202"/>
  <c r="N202"/>
  <c r="M202"/>
  <c r="L202"/>
  <c r="K202"/>
  <c r="J202"/>
  <c r="H202"/>
  <c r="F202"/>
  <c r="E202"/>
  <c r="BK202" s="1"/>
  <c r="O201"/>
  <c r="N201"/>
  <c r="M201"/>
  <c r="L201"/>
  <c r="K201"/>
  <c r="J201"/>
  <c r="H201"/>
  <c r="F201"/>
  <c r="BK201" s="1"/>
  <c r="E201"/>
  <c r="O200"/>
  <c r="N200"/>
  <c r="M200"/>
  <c r="L200"/>
  <c r="K200"/>
  <c r="J200"/>
  <c r="G200" s="1"/>
  <c r="BM200" s="1"/>
  <c r="H200"/>
  <c r="F200"/>
  <c r="E200"/>
  <c r="O199"/>
  <c r="BT189"/>
  <c r="N199"/>
  <c r="M199"/>
  <c r="L199"/>
  <c r="K199"/>
  <c r="J199"/>
  <c r="H199"/>
  <c r="F199"/>
  <c r="E199"/>
  <c r="BK199" s="1"/>
  <c r="O198"/>
  <c r="N198"/>
  <c r="M198"/>
  <c r="L198"/>
  <c r="K198"/>
  <c r="J198"/>
  <c r="H198"/>
  <c r="F198"/>
  <c r="E198"/>
  <c r="O197"/>
  <c r="N197"/>
  <c r="M197"/>
  <c r="BR190"/>
  <c r="L197"/>
  <c r="K197"/>
  <c r="J197"/>
  <c r="H197"/>
  <c r="F197"/>
  <c r="E197"/>
  <c r="BK197" s="1"/>
  <c r="O196"/>
  <c r="BT190"/>
  <c r="N196"/>
  <c r="M196"/>
  <c r="L196"/>
  <c r="K196"/>
  <c r="BP190" s="1"/>
  <c r="J196"/>
  <c r="H196"/>
  <c r="BM190"/>
  <c r="F196"/>
  <c r="E196"/>
  <c r="O195"/>
  <c r="N195"/>
  <c r="M195"/>
  <c r="L195"/>
  <c r="K195"/>
  <c r="J195"/>
  <c r="H195"/>
  <c r="F195"/>
  <c r="BK189" s="1"/>
  <c r="E195"/>
  <c r="O194"/>
  <c r="N194"/>
  <c r="M194"/>
  <c r="L194"/>
  <c r="K194"/>
  <c r="J194"/>
  <c r="G194" s="1"/>
  <c r="H194"/>
  <c r="F194"/>
  <c r="E194"/>
  <c r="O193"/>
  <c r="N193"/>
  <c r="M193"/>
  <c r="L193"/>
  <c r="K193"/>
  <c r="J193"/>
  <c r="H193"/>
  <c r="F193"/>
  <c r="E193"/>
  <c r="BK193"/>
  <c r="O192"/>
  <c r="N192"/>
  <c r="M192"/>
  <c r="L192"/>
  <c r="K192"/>
  <c r="J192"/>
  <c r="H192"/>
  <c r="F192"/>
  <c r="E192"/>
  <c r="O191"/>
  <c r="N191"/>
  <c r="M191"/>
  <c r="L191"/>
  <c r="G191" s="1"/>
  <c r="K191"/>
  <c r="J191"/>
  <c r="H191"/>
  <c r="F191"/>
  <c r="E191"/>
  <c r="O188"/>
  <c r="N188"/>
  <c r="M188"/>
  <c r="L188"/>
  <c r="K188"/>
  <c r="J188"/>
  <c r="H188"/>
  <c r="F188"/>
  <c r="E188"/>
  <c r="O187"/>
  <c r="N187"/>
  <c r="M187"/>
  <c r="L187"/>
  <c r="K187"/>
  <c r="J187"/>
  <c r="H187"/>
  <c r="F187"/>
  <c r="E187"/>
  <c r="O186"/>
  <c r="N186"/>
  <c r="M186"/>
  <c r="L186"/>
  <c r="K186"/>
  <c r="J186"/>
  <c r="H186"/>
  <c r="F186"/>
  <c r="E186"/>
  <c r="O185"/>
  <c r="N185"/>
  <c r="M185"/>
  <c r="I185" s="1"/>
  <c r="L185"/>
  <c r="K185"/>
  <c r="J185"/>
  <c r="H185"/>
  <c r="F185"/>
  <c r="E185"/>
  <c r="O184"/>
  <c r="N184"/>
  <c r="M184"/>
  <c r="L184"/>
  <c r="K184"/>
  <c r="J184"/>
  <c r="H184"/>
  <c r="F184"/>
  <c r="E184"/>
  <c r="O183"/>
  <c r="N183"/>
  <c r="M183"/>
  <c r="L183"/>
  <c r="K183"/>
  <c r="J183"/>
  <c r="H183"/>
  <c r="F183"/>
  <c r="E183"/>
  <c r="O182"/>
  <c r="N182"/>
  <c r="M182"/>
  <c r="L182"/>
  <c r="K182"/>
  <c r="J182"/>
  <c r="H182"/>
  <c r="F182"/>
  <c r="E182"/>
  <c r="O181"/>
  <c r="N181"/>
  <c r="M181"/>
  <c r="L181"/>
  <c r="K181"/>
  <c r="J181"/>
  <c r="H181"/>
  <c r="F181"/>
  <c r="E181"/>
  <c r="O180"/>
  <c r="N180"/>
  <c r="M180"/>
  <c r="L180"/>
  <c r="K180"/>
  <c r="J180"/>
  <c r="H180"/>
  <c r="F180"/>
  <c r="E180"/>
  <c r="O179"/>
  <c r="N179"/>
  <c r="M179"/>
  <c r="L179"/>
  <c r="G179" s="1"/>
  <c r="K179"/>
  <c r="J179"/>
  <c r="H179"/>
  <c r="F179"/>
  <c r="E179"/>
  <c r="O178"/>
  <c r="N178"/>
  <c r="M178"/>
  <c r="L178"/>
  <c r="K178"/>
  <c r="G178"/>
  <c r="J178"/>
  <c r="H178"/>
  <c r="F178"/>
  <c r="E178"/>
  <c r="O177"/>
  <c r="N177"/>
  <c r="M177"/>
  <c r="L177"/>
  <c r="K177"/>
  <c r="J177"/>
  <c r="H177"/>
  <c r="H176" s="1"/>
  <c r="F177"/>
  <c r="E177"/>
  <c r="O174"/>
  <c r="N174"/>
  <c r="M174"/>
  <c r="L174"/>
  <c r="K174"/>
  <c r="J174"/>
  <c r="G174" s="1"/>
  <c r="BM174" s="1"/>
  <c r="H174"/>
  <c r="F174"/>
  <c r="E174"/>
  <c r="O173"/>
  <c r="N173"/>
  <c r="M173"/>
  <c r="L173"/>
  <c r="K173"/>
  <c r="J173"/>
  <c r="H173"/>
  <c r="F173"/>
  <c r="E173"/>
  <c r="O172"/>
  <c r="N172"/>
  <c r="M172"/>
  <c r="L172"/>
  <c r="K172"/>
  <c r="J172"/>
  <c r="H172"/>
  <c r="F172"/>
  <c r="E172"/>
  <c r="O171"/>
  <c r="N171"/>
  <c r="M171"/>
  <c r="L171"/>
  <c r="K171"/>
  <c r="J171"/>
  <c r="H171"/>
  <c r="F171"/>
  <c r="E171"/>
  <c r="O170"/>
  <c r="N170"/>
  <c r="M170"/>
  <c r="L170"/>
  <c r="K170"/>
  <c r="J170"/>
  <c r="G170"/>
  <c r="BM170" s="1"/>
  <c r="H170"/>
  <c r="F170"/>
  <c r="E170"/>
  <c r="O169"/>
  <c r="N169"/>
  <c r="M169"/>
  <c r="L169"/>
  <c r="K169"/>
  <c r="J169"/>
  <c r="H169"/>
  <c r="F169"/>
  <c r="E169"/>
  <c r="O168"/>
  <c r="N168"/>
  <c r="M168"/>
  <c r="L168"/>
  <c r="K168"/>
  <c r="J168"/>
  <c r="H168"/>
  <c r="F168"/>
  <c r="E168"/>
  <c r="O167"/>
  <c r="N167"/>
  <c r="M167"/>
  <c r="L167"/>
  <c r="K167"/>
  <c r="J167"/>
  <c r="H167"/>
  <c r="F167"/>
  <c r="E167"/>
  <c r="O166"/>
  <c r="N166"/>
  <c r="M166"/>
  <c r="L166"/>
  <c r="G166" s="1"/>
  <c r="K166"/>
  <c r="J166"/>
  <c r="H166"/>
  <c r="F166"/>
  <c r="E166"/>
  <c r="O165"/>
  <c r="N165"/>
  <c r="M165"/>
  <c r="L165"/>
  <c r="K165"/>
  <c r="J165"/>
  <c r="H165"/>
  <c r="F165"/>
  <c r="E165"/>
  <c r="O164"/>
  <c r="N164"/>
  <c r="M164"/>
  <c r="L164"/>
  <c r="K164"/>
  <c r="J164"/>
  <c r="H164"/>
  <c r="F164"/>
  <c r="E164"/>
  <c r="O163"/>
  <c r="N163"/>
  <c r="M163"/>
  <c r="L163"/>
  <c r="K163"/>
  <c r="J163"/>
  <c r="H163"/>
  <c r="F163"/>
  <c r="E163"/>
  <c r="O160"/>
  <c r="N160"/>
  <c r="M160"/>
  <c r="L160"/>
  <c r="K160"/>
  <c r="J160"/>
  <c r="H160"/>
  <c r="F160"/>
  <c r="E160"/>
  <c r="O159"/>
  <c r="N159"/>
  <c r="M159"/>
  <c r="L159"/>
  <c r="K159"/>
  <c r="J159"/>
  <c r="H159"/>
  <c r="F159"/>
  <c r="E159"/>
  <c r="O158"/>
  <c r="N158"/>
  <c r="M158"/>
  <c r="L158"/>
  <c r="K158"/>
  <c r="J158"/>
  <c r="H158"/>
  <c r="F158"/>
  <c r="E158"/>
  <c r="O157"/>
  <c r="N157"/>
  <c r="M157"/>
  <c r="L157"/>
  <c r="K157"/>
  <c r="J157"/>
  <c r="G157" s="1"/>
  <c r="BM157" s="1"/>
  <c r="H157"/>
  <c r="F157"/>
  <c r="E157"/>
  <c r="O156"/>
  <c r="N156"/>
  <c r="I156" s="1"/>
  <c r="M156"/>
  <c r="L156"/>
  <c r="K156"/>
  <c r="J156"/>
  <c r="H156"/>
  <c r="F156"/>
  <c r="E156"/>
  <c r="O155"/>
  <c r="I155" s="1"/>
  <c r="N155"/>
  <c r="M155"/>
  <c r="L155"/>
  <c r="G155" s="1"/>
  <c r="BM155" s="1"/>
  <c r="K155"/>
  <c r="J155"/>
  <c r="H155"/>
  <c r="F155"/>
  <c r="E155"/>
  <c r="O154"/>
  <c r="N154"/>
  <c r="M154"/>
  <c r="L154"/>
  <c r="BQ147"/>
  <c r="K154"/>
  <c r="J154"/>
  <c r="H154"/>
  <c r="F154"/>
  <c r="E154"/>
  <c r="O153"/>
  <c r="N153"/>
  <c r="M153"/>
  <c r="L153"/>
  <c r="K153"/>
  <c r="J153"/>
  <c r="H153"/>
  <c r="BM147" s="1"/>
  <c r="F153"/>
  <c r="E153"/>
  <c r="O152"/>
  <c r="N152"/>
  <c r="M152"/>
  <c r="L152"/>
  <c r="G152" s="1"/>
  <c r="K152"/>
  <c r="J152"/>
  <c r="BM152"/>
  <c r="H152"/>
  <c r="F152"/>
  <c r="E152"/>
  <c r="O151"/>
  <c r="N151"/>
  <c r="M151"/>
  <c r="L151"/>
  <c r="K151"/>
  <c r="J151"/>
  <c r="H151"/>
  <c r="F151"/>
  <c r="E151"/>
  <c r="O150"/>
  <c r="N150"/>
  <c r="M150"/>
  <c r="L150"/>
  <c r="K150"/>
  <c r="J150"/>
  <c r="H150"/>
  <c r="F150"/>
  <c r="E150"/>
  <c r="O149"/>
  <c r="N149"/>
  <c r="N148" s="1"/>
  <c r="M149"/>
  <c r="L149"/>
  <c r="K149"/>
  <c r="K148" s="1"/>
  <c r="J149"/>
  <c r="H149"/>
  <c r="F149"/>
  <c r="E149"/>
  <c r="BK149"/>
  <c r="O146"/>
  <c r="N146"/>
  <c r="M146"/>
  <c r="L146"/>
  <c r="K146"/>
  <c r="J146"/>
  <c r="H146"/>
  <c r="F146"/>
  <c r="E146"/>
  <c r="O145"/>
  <c r="N145"/>
  <c r="M145"/>
  <c r="I145" s="1"/>
  <c r="L145"/>
  <c r="K145"/>
  <c r="J145"/>
  <c r="H145"/>
  <c r="F145"/>
  <c r="E145"/>
  <c r="O144"/>
  <c r="N144"/>
  <c r="M144"/>
  <c r="L144"/>
  <c r="K144"/>
  <c r="J144"/>
  <c r="H144"/>
  <c r="F144"/>
  <c r="E144"/>
  <c r="O143"/>
  <c r="N143"/>
  <c r="M143"/>
  <c r="L143"/>
  <c r="K143"/>
  <c r="J143"/>
  <c r="H143"/>
  <c r="F143"/>
  <c r="E143"/>
  <c r="O142"/>
  <c r="N142"/>
  <c r="M142"/>
  <c r="L142"/>
  <c r="K142"/>
  <c r="J142"/>
  <c r="H142"/>
  <c r="F142"/>
  <c r="E142"/>
  <c r="O141"/>
  <c r="N141"/>
  <c r="M141"/>
  <c r="L141"/>
  <c r="K141"/>
  <c r="J141"/>
  <c r="H141"/>
  <c r="F141"/>
  <c r="E141"/>
  <c r="O140"/>
  <c r="N140"/>
  <c r="M140"/>
  <c r="I140" s="1"/>
  <c r="L140"/>
  <c r="K140"/>
  <c r="J140"/>
  <c r="H140"/>
  <c r="F140"/>
  <c r="E140"/>
  <c r="O139"/>
  <c r="BT133" s="1"/>
  <c r="N139"/>
  <c r="M139"/>
  <c r="L139"/>
  <c r="K139"/>
  <c r="BP133" s="1"/>
  <c r="J139"/>
  <c r="H139"/>
  <c r="F139"/>
  <c r="E139"/>
  <c r="O138"/>
  <c r="N138"/>
  <c r="M138"/>
  <c r="L138"/>
  <c r="K138"/>
  <c r="J138"/>
  <c r="H138"/>
  <c r="F138"/>
  <c r="E138"/>
  <c r="O137"/>
  <c r="N137"/>
  <c r="M137"/>
  <c r="L137"/>
  <c r="K137"/>
  <c r="J137"/>
  <c r="H137"/>
  <c r="F137"/>
  <c r="E137"/>
  <c r="O136"/>
  <c r="N136"/>
  <c r="M136"/>
  <c r="L136"/>
  <c r="K136"/>
  <c r="J136"/>
  <c r="H136"/>
  <c r="F136"/>
  <c r="E136"/>
  <c r="O135"/>
  <c r="N135"/>
  <c r="M135"/>
  <c r="L135"/>
  <c r="K135"/>
  <c r="J135"/>
  <c r="H135"/>
  <c r="F135"/>
  <c r="E135"/>
  <c r="BK135" s="1"/>
  <c r="O132"/>
  <c r="N132"/>
  <c r="M132"/>
  <c r="L132"/>
  <c r="K132"/>
  <c r="J132"/>
  <c r="H132"/>
  <c r="F132"/>
  <c r="E132"/>
  <c r="BK132" s="1"/>
  <c r="O131"/>
  <c r="N131"/>
  <c r="M131"/>
  <c r="L131"/>
  <c r="K131"/>
  <c r="J131"/>
  <c r="H131"/>
  <c r="F131"/>
  <c r="E131"/>
  <c r="O130"/>
  <c r="N130"/>
  <c r="I130"/>
  <c r="M130"/>
  <c r="L130"/>
  <c r="K130"/>
  <c r="J130"/>
  <c r="H130"/>
  <c r="F130"/>
  <c r="E130"/>
  <c r="O129"/>
  <c r="N129"/>
  <c r="M129"/>
  <c r="L129"/>
  <c r="K129"/>
  <c r="BP119" s="1"/>
  <c r="J129"/>
  <c r="H129"/>
  <c r="F129"/>
  <c r="E129"/>
  <c r="O128"/>
  <c r="N128"/>
  <c r="M128"/>
  <c r="I128"/>
  <c r="L128"/>
  <c r="K128"/>
  <c r="J128"/>
  <c r="H128"/>
  <c r="F128"/>
  <c r="E128"/>
  <c r="O127"/>
  <c r="N127"/>
  <c r="M127"/>
  <c r="BR120"/>
  <c r="L127"/>
  <c r="K127"/>
  <c r="J127"/>
  <c r="H127"/>
  <c r="BM120"/>
  <c r="F127"/>
  <c r="E127"/>
  <c r="O126"/>
  <c r="N126"/>
  <c r="M126"/>
  <c r="L126"/>
  <c r="K126"/>
  <c r="J126"/>
  <c r="BO120" s="1"/>
  <c r="H126"/>
  <c r="F126"/>
  <c r="E126"/>
  <c r="O125"/>
  <c r="BT119" s="1"/>
  <c r="N125"/>
  <c r="M125"/>
  <c r="L125"/>
  <c r="BQ119" s="1"/>
  <c r="K125"/>
  <c r="J125"/>
  <c r="H125"/>
  <c r="BM119" s="1"/>
  <c r="F125"/>
  <c r="E125"/>
  <c r="O124"/>
  <c r="N124"/>
  <c r="M124"/>
  <c r="L124"/>
  <c r="K124"/>
  <c r="J124"/>
  <c r="H124"/>
  <c r="F124"/>
  <c r="E124"/>
  <c r="O123"/>
  <c r="O120"/>
  <c r="N123"/>
  <c r="M123"/>
  <c r="L123"/>
  <c r="K123"/>
  <c r="G123"/>
  <c r="BM123" s="1"/>
  <c r="J123"/>
  <c r="H123"/>
  <c r="F123"/>
  <c r="F120" s="1"/>
  <c r="E123"/>
  <c r="O122"/>
  <c r="N122"/>
  <c r="M122"/>
  <c r="L122"/>
  <c r="K122"/>
  <c r="J122"/>
  <c r="G122" s="1"/>
  <c r="BM122" s="1"/>
  <c r="H122"/>
  <c r="F122"/>
  <c r="E122"/>
  <c r="O121"/>
  <c r="N121"/>
  <c r="M121"/>
  <c r="L121"/>
  <c r="K121"/>
  <c r="J121"/>
  <c r="H121"/>
  <c r="F121"/>
  <c r="E121"/>
  <c r="O118"/>
  <c r="N118"/>
  <c r="M118"/>
  <c r="L118"/>
  <c r="G118" s="1"/>
  <c r="BM118" s="1"/>
  <c r="K118"/>
  <c r="J118"/>
  <c r="H118"/>
  <c r="F118"/>
  <c r="E118"/>
  <c r="O117"/>
  <c r="N117"/>
  <c r="M117"/>
  <c r="I117" s="1"/>
  <c r="L117"/>
  <c r="K117"/>
  <c r="J117"/>
  <c r="H117"/>
  <c r="F117"/>
  <c r="E117"/>
  <c r="BK117"/>
  <c r="O116"/>
  <c r="N116"/>
  <c r="M116"/>
  <c r="I116"/>
  <c r="L116"/>
  <c r="K116"/>
  <c r="J116"/>
  <c r="G116" s="1"/>
  <c r="BM116" s="1"/>
  <c r="H116"/>
  <c r="F116"/>
  <c r="E116"/>
  <c r="O115"/>
  <c r="N115"/>
  <c r="I115"/>
  <c r="M115"/>
  <c r="L115"/>
  <c r="K115"/>
  <c r="J115"/>
  <c r="H115"/>
  <c r="F115"/>
  <c r="E115"/>
  <c r="O114"/>
  <c r="N114"/>
  <c r="M114"/>
  <c r="L114"/>
  <c r="K114"/>
  <c r="J114"/>
  <c r="H114"/>
  <c r="F114"/>
  <c r="E114"/>
  <c r="O113"/>
  <c r="N113"/>
  <c r="M113"/>
  <c r="L113"/>
  <c r="K113"/>
  <c r="J113"/>
  <c r="H113"/>
  <c r="F113"/>
  <c r="E113"/>
  <c r="O112"/>
  <c r="N112"/>
  <c r="M112"/>
  <c r="L112"/>
  <c r="K112"/>
  <c r="J112"/>
  <c r="H112"/>
  <c r="BM106" s="1"/>
  <c r="F112"/>
  <c r="E112"/>
  <c r="O111"/>
  <c r="N111"/>
  <c r="M111"/>
  <c r="L111"/>
  <c r="K111"/>
  <c r="J111"/>
  <c r="H111"/>
  <c r="F111"/>
  <c r="E111"/>
  <c r="O110"/>
  <c r="N110"/>
  <c r="M110"/>
  <c r="L110"/>
  <c r="K110"/>
  <c r="J110"/>
  <c r="H110"/>
  <c r="F110"/>
  <c r="E110"/>
  <c r="O109"/>
  <c r="N109"/>
  <c r="M109"/>
  <c r="L109"/>
  <c r="K109"/>
  <c r="J109"/>
  <c r="H109"/>
  <c r="F109"/>
  <c r="E109"/>
  <c r="O108"/>
  <c r="N108"/>
  <c r="M108"/>
  <c r="L108"/>
  <c r="K108"/>
  <c r="J108"/>
  <c r="H108"/>
  <c r="F108"/>
  <c r="E108"/>
  <c r="BK108"/>
  <c r="O107"/>
  <c r="N107"/>
  <c r="M107"/>
  <c r="L107"/>
  <c r="K107"/>
  <c r="J107"/>
  <c r="H107"/>
  <c r="F107"/>
  <c r="E107"/>
  <c r="O104"/>
  <c r="N104"/>
  <c r="M104"/>
  <c r="L104"/>
  <c r="K104"/>
  <c r="J104"/>
  <c r="H104"/>
  <c r="F104"/>
  <c r="E104"/>
  <c r="BK104" s="1"/>
  <c r="O103"/>
  <c r="N103"/>
  <c r="M103"/>
  <c r="L103"/>
  <c r="K103"/>
  <c r="J103"/>
  <c r="H103"/>
  <c r="F103"/>
  <c r="E103"/>
  <c r="O102"/>
  <c r="N102"/>
  <c r="M102"/>
  <c r="L102"/>
  <c r="K102"/>
  <c r="J102"/>
  <c r="H102"/>
  <c r="F102"/>
  <c r="E102"/>
  <c r="O101"/>
  <c r="N101"/>
  <c r="I101" s="1"/>
  <c r="M101"/>
  <c r="L101"/>
  <c r="G101"/>
  <c r="BM101"/>
  <c r="K101"/>
  <c r="J101"/>
  <c r="H101"/>
  <c r="F101"/>
  <c r="E101"/>
  <c r="O100"/>
  <c r="N100"/>
  <c r="M100"/>
  <c r="L100"/>
  <c r="K100"/>
  <c r="J100"/>
  <c r="H100"/>
  <c r="F100"/>
  <c r="E100"/>
  <c r="O99"/>
  <c r="N99"/>
  <c r="M99"/>
  <c r="L99"/>
  <c r="K99"/>
  <c r="J99"/>
  <c r="BO92" s="1"/>
  <c r="H99"/>
  <c r="F99"/>
  <c r="E99"/>
  <c r="O98"/>
  <c r="N98"/>
  <c r="M98"/>
  <c r="L98"/>
  <c r="K98"/>
  <c r="J98"/>
  <c r="H98"/>
  <c r="F98"/>
  <c r="E98"/>
  <c r="O97"/>
  <c r="N97"/>
  <c r="M97"/>
  <c r="L97"/>
  <c r="BQ91" s="1"/>
  <c r="K97"/>
  <c r="J97"/>
  <c r="H97"/>
  <c r="F97"/>
  <c r="E97"/>
  <c r="O96"/>
  <c r="N96"/>
  <c r="M96"/>
  <c r="L96"/>
  <c r="K96"/>
  <c r="J96"/>
  <c r="H96"/>
  <c r="F96"/>
  <c r="E96"/>
  <c r="O95"/>
  <c r="N95"/>
  <c r="M95"/>
  <c r="L95"/>
  <c r="K95"/>
  <c r="J95"/>
  <c r="H95"/>
  <c r="F95"/>
  <c r="E95"/>
  <c r="O94"/>
  <c r="N94"/>
  <c r="M94"/>
  <c r="L94"/>
  <c r="K94"/>
  <c r="J94"/>
  <c r="H94"/>
  <c r="F94"/>
  <c r="E94"/>
  <c r="O93"/>
  <c r="N93"/>
  <c r="M93"/>
  <c r="L93"/>
  <c r="K93"/>
  <c r="J93"/>
  <c r="H93"/>
  <c r="F93"/>
  <c r="E93"/>
  <c r="O90"/>
  <c r="N90"/>
  <c r="M90"/>
  <c r="I90"/>
  <c r="L90"/>
  <c r="K90"/>
  <c r="J90"/>
  <c r="H90"/>
  <c r="F90"/>
  <c r="E90"/>
  <c r="O89"/>
  <c r="N89"/>
  <c r="M89"/>
  <c r="L89"/>
  <c r="K89"/>
  <c r="J89"/>
  <c r="H89"/>
  <c r="F89"/>
  <c r="E89"/>
  <c r="BK89"/>
  <c r="O88"/>
  <c r="N88"/>
  <c r="M88"/>
  <c r="L88"/>
  <c r="K88"/>
  <c r="J88"/>
  <c r="H88"/>
  <c r="F88"/>
  <c r="E88"/>
  <c r="BK88" s="1"/>
  <c r="O87"/>
  <c r="N87"/>
  <c r="BS77" s="1"/>
  <c r="M87"/>
  <c r="L87"/>
  <c r="K87"/>
  <c r="J87"/>
  <c r="H87"/>
  <c r="F87"/>
  <c r="E87"/>
  <c r="BK87" s="1"/>
  <c r="O86"/>
  <c r="N86"/>
  <c r="M86"/>
  <c r="I86"/>
  <c r="L86"/>
  <c r="K86"/>
  <c r="J86"/>
  <c r="H86"/>
  <c r="F86"/>
  <c r="E86"/>
  <c r="O85"/>
  <c r="N85"/>
  <c r="M85"/>
  <c r="I85" s="1"/>
  <c r="L85"/>
  <c r="K85"/>
  <c r="BP78" s="1"/>
  <c r="J85"/>
  <c r="H85"/>
  <c r="F85"/>
  <c r="E85"/>
  <c r="O84"/>
  <c r="N84"/>
  <c r="M84"/>
  <c r="L84"/>
  <c r="K84"/>
  <c r="J84"/>
  <c r="H84"/>
  <c r="F84"/>
  <c r="E84"/>
  <c r="O83"/>
  <c r="BT77" s="1"/>
  <c r="N83"/>
  <c r="M83"/>
  <c r="L83"/>
  <c r="K83"/>
  <c r="J83"/>
  <c r="H83"/>
  <c r="F83"/>
  <c r="E83"/>
  <c r="O82"/>
  <c r="N82"/>
  <c r="M82"/>
  <c r="L82"/>
  <c r="K82"/>
  <c r="J82"/>
  <c r="H82"/>
  <c r="F82"/>
  <c r="E82"/>
  <c r="BK82" s="1"/>
  <c r="O81"/>
  <c r="N81"/>
  <c r="M81"/>
  <c r="I81"/>
  <c r="L81"/>
  <c r="K81"/>
  <c r="J81"/>
  <c r="H81"/>
  <c r="F81"/>
  <c r="E81"/>
  <c r="O80"/>
  <c r="N80"/>
  <c r="M80"/>
  <c r="L80"/>
  <c r="K80"/>
  <c r="J80"/>
  <c r="H80"/>
  <c r="F80"/>
  <c r="E80"/>
  <c r="O79"/>
  <c r="N79"/>
  <c r="M79"/>
  <c r="L79"/>
  <c r="K79"/>
  <c r="J79"/>
  <c r="H79"/>
  <c r="F79"/>
  <c r="E79"/>
  <c r="O76"/>
  <c r="N76"/>
  <c r="M76"/>
  <c r="I76" s="1"/>
  <c r="L76"/>
  <c r="K76"/>
  <c r="J76"/>
  <c r="H76"/>
  <c r="F76"/>
  <c r="E76"/>
  <c r="O75"/>
  <c r="N75"/>
  <c r="M75"/>
  <c r="I75" s="1"/>
  <c r="L75"/>
  <c r="K75"/>
  <c r="G75" s="1"/>
  <c r="J75"/>
  <c r="H75"/>
  <c r="F75"/>
  <c r="E75"/>
  <c r="O74"/>
  <c r="N74"/>
  <c r="M74"/>
  <c r="L74"/>
  <c r="K74"/>
  <c r="J74"/>
  <c r="H74"/>
  <c r="F74"/>
  <c r="E74"/>
  <c r="O73"/>
  <c r="N73"/>
  <c r="M73"/>
  <c r="L73"/>
  <c r="K73"/>
  <c r="G73"/>
  <c r="BM73" s="1"/>
  <c r="J73"/>
  <c r="H73"/>
  <c r="F73"/>
  <c r="E73"/>
  <c r="O72"/>
  <c r="N72"/>
  <c r="M72"/>
  <c r="I72" s="1"/>
  <c r="L72"/>
  <c r="K72"/>
  <c r="G72"/>
  <c r="J72"/>
  <c r="H72"/>
  <c r="F72"/>
  <c r="E72"/>
  <c r="O71"/>
  <c r="N71"/>
  <c r="M71"/>
  <c r="L71"/>
  <c r="K71"/>
  <c r="J71"/>
  <c r="H71"/>
  <c r="F71"/>
  <c r="E71"/>
  <c r="O70"/>
  <c r="N70"/>
  <c r="M70"/>
  <c r="BR64" s="1"/>
  <c r="L70"/>
  <c r="K70"/>
  <c r="J70"/>
  <c r="H70"/>
  <c r="F70"/>
  <c r="E70"/>
  <c r="O69"/>
  <c r="BT63" s="1"/>
  <c r="N69"/>
  <c r="M69"/>
  <c r="L69"/>
  <c r="K69"/>
  <c r="J69"/>
  <c r="H69"/>
  <c r="BM63"/>
  <c r="F69"/>
  <c r="E69"/>
  <c r="BK69"/>
  <c r="O68"/>
  <c r="N68"/>
  <c r="M68"/>
  <c r="L68"/>
  <c r="K68"/>
  <c r="J68"/>
  <c r="H68"/>
  <c r="F68"/>
  <c r="E68"/>
  <c r="E10" s="1"/>
  <c r="O67"/>
  <c r="N67"/>
  <c r="M67"/>
  <c r="L67"/>
  <c r="K67"/>
  <c r="J67"/>
  <c r="H67"/>
  <c r="F67"/>
  <c r="E67"/>
  <c r="O66"/>
  <c r="N66"/>
  <c r="M66"/>
  <c r="L66"/>
  <c r="K66"/>
  <c r="J66"/>
  <c r="H66"/>
  <c r="F66"/>
  <c r="E66"/>
  <c r="O65"/>
  <c r="N65"/>
  <c r="M65"/>
  <c r="L65"/>
  <c r="K65"/>
  <c r="J65"/>
  <c r="H65"/>
  <c r="F65"/>
  <c r="E65"/>
  <c r="O62"/>
  <c r="N62"/>
  <c r="M62"/>
  <c r="L62"/>
  <c r="K62"/>
  <c r="J62"/>
  <c r="H62"/>
  <c r="F62"/>
  <c r="E62"/>
  <c r="O61"/>
  <c r="N61"/>
  <c r="M61"/>
  <c r="L61"/>
  <c r="K61"/>
  <c r="G61"/>
  <c r="BM61"/>
  <c r="J61"/>
  <c r="H61"/>
  <c r="F61"/>
  <c r="E61"/>
  <c r="BK61" s="1"/>
  <c r="O60"/>
  <c r="N60"/>
  <c r="I60"/>
  <c r="M60"/>
  <c r="L60"/>
  <c r="K60"/>
  <c r="J60"/>
  <c r="H60"/>
  <c r="F60"/>
  <c r="E60"/>
  <c r="O59"/>
  <c r="N59"/>
  <c r="M59"/>
  <c r="L59"/>
  <c r="K59"/>
  <c r="J59"/>
  <c r="H59"/>
  <c r="F59"/>
  <c r="E59"/>
  <c r="O58"/>
  <c r="N58"/>
  <c r="M58"/>
  <c r="L58"/>
  <c r="K58"/>
  <c r="J58"/>
  <c r="H58"/>
  <c r="F58"/>
  <c r="E58"/>
  <c r="BK58" s="1"/>
  <c r="O57"/>
  <c r="N57"/>
  <c r="M57"/>
  <c r="L57"/>
  <c r="K57"/>
  <c r="J57"/>
  <c r="G57" s="1"/>
  <c r="BM57" s="1"/>
  <c r="H57"/>
  <c r="F57"/>
  <c r="E57"/>
  <c r="O56"/>
  <c r="BT50"/>
  <c r="N56"/>
  <c r="M56"/>
  <c r="BR50" s="1"/>
  <c r="L56"/>
  <c r="K56"/>
  <c r="J56"/>
  <c r="BO50" s="1"/>
  <c r="H56"/>
  <c r="F56"/>
  <c r="E56"/>
  <c r="BJ50"/>
  <c r="O55"/>
  <c r="N55"/>
  <c r="M55"/>
  <c r="L55"/>
  <c r="K55"/>
  <c r="J55"/>
  <c r="H55"/>
  <c r="F55"/>
  <c r="E55"/>
  <c r="E50" s="1"/>
  <c r="O54"/>
  <c r="N54"/>
  <c r="M54"/>
  <c r="L54"/>
  <c r="K54"/>
  <c r="J54"/>
  <c r="H54"/>
  <c r="F54"/>
  <c r="E54"/>
  <c r="O53"/>
  <c r="N53"/>
  <c r="M53"/>
  <c r="L53"/>
  <c r="K53"/>
  <c r="J53"/>
  <c r="G53" s="1"/>
  <c r="H53"/>
  <c r="F53"/>
  <c r="E53"/>
  <c r="BK53"/>
  <c r="O52"/>
  <c r="N52"/>
  <c r="M52"/>
  <c r="L52"/>
  <c r="K52"/>
  <c r="J52"/>
  <c r="H52"/>
  <c r="F52"/>
  <c r="E52"/>
  <c r="O51"/>
  <c r="N51"/>
  <c r="M51"/>
  <c r="L51"/>
  <c r="K51"/>
  <c r="J51"/>
  <c r="G51" s="1"/>
  <c r="H51"/>
  <c r="F51"/>
  <c r="E51"/>
  <c r="O48"/>
  <c r="N48"/>
  <c r="M48"/>
  <c r="L48"/>
  <c r="K48"/>
  <c r="J48"/>
  <c r="H48"/>
  <c r="G48"/>
  <c r="BM48" s="1"/>
  <c r="F48"/>
  <c r="E48"/>
  <c r="BK48"/>
  <c r="O47"/>
  <c r="N47"/>
  <c r="M47"/>
  <c r="L47"/>
  <c r="K47"/>
  <c r="J47"/>
  <c r="H47"/>
  <c r="F47"/>
  <c r="E47"/>
  <c r="BK47" s="1"/>
  <c r="O46"/>
  <c r="N46"/>
  <c r="M46"/>
  <c r="L46"/>
  <c r="K46"/>
  <c r="J46"/>
  <c r="H46"/>
  <c r="F46"/>
  <c r="E46"/>
  <c r="O45"/>
  <c r="N45"/>
  <c r="M45"/>
  <c r="L45"/>
  <c r="K45"/>
  <c r="J45"/>
  <c r="H45"/>
  <c r="F45"/>
  <c r="E45"/>
  <c r="O44"/>
  <c r="N44"/>
  <c r="M44"/>
  <c r="L44"/>
  <c r="K44"/>
  <c r="J44"/>
  <c r="H44"/>
  <c r="BM35"/>
  <c r="F44"/>
  <c r="E44"/>
  <c r="O43"/>
  <c r="BT36"/>
  <c r="N43"/>
  <c r="M43"/>
  <c r="L43"/>
  <c r="BQ36"/>
  <c r="K43"/>
  <c r="J43"/>
  <c r="G43"/>
  <c r="H43"/>
  <c r="BM36" s="1"/>
  <c r="F43"/>
  <c r="E43"/>
  <c r="O42"/>
  <c r="N42"/>
  <c r="M42"/>
  <c r="L42"/>
  <c r="K42"/>
  <c r="J42"/>
  <c r="H42"/>
  <c r="F42"/>
  <c r="E42"/>
  <c r="O41"/>
  <c r="N41"/>
  <c r="M41"/>
  <c r="L41"/>
  <c r="K41"/>
  <c r="J41"/>
  <c r="H41"/>
  <c r="F41"/>
  <c r="E41"/>
  <c r="O40"/>
  <c r="N40"/>
  <c r="M40"/>
  <c r="L40"/>
  <c r="K40"/>
  <c r="J40"/>
  <c r="H40"/>
  <c r="F40"/>
  <c r="E40"/>
  <c r="O39"/>
  <c r="N39"/>
  <c r="I39" s="1"/>
  <c r="M39"/>
  <c r="L39"/>
  <c r="G39"/>
  <c r="K39"/>
  <c r="J39"/>
  <c r="H39"/>
  <c r="F39"/>
  <c r="E39"/>
  <c r="BK39" s="1"/>
  <c r="O38"/>
  <c r="N38"/>
  <c r="M38"/>
  <c r="L38"/>
  <c r="K38"/>
  <c r="J38"/>
  <c r="H38"/>
  <c r="F38"/>
  <c r="E38"/>
  <c r="O37"/>
  <c r="N37"/>
  <c r="M37"/>
  <c r="L37"/>
  <c r="K37"/>
  <c r="J37"/>
  <c r="H37"/>
  <c r="F37"/>
  <c r="E37"/>
  <c r="BK37" s="1"/>
  <c r="O34"/>
  <c r="N34"/>
  <c r="N18" s="1"/>
  <c r="M34"/>
  <c r="L34"/>
  <c r="K34"/>
  <c r="J34"/>
  <c r="H34"/>
  <c r="F34"/>
  <c r="E34"/>
  <c r="O33"/>
  <c r="N33"/>
  <c r="M33"/>
  <c r="L33"/>
  <c r="K33"/>
  <c r="J33"/>
  <c r="H33"/>
  <c r="F33"/>
  <c r="E33"/>
  <c r="O32"/>
  <c r="N32"/>
  <c r="M32"/>
  <c r="L32"/>
  <c r="K32"/>
  <c r="J32"/>
  <c r="H32"/>
  <c r="F32"/>
  <c r="E32"/>
  <c r="BK32" s="1"/>
  <c r="O31"/>
  <c r="N31"/>
  <c r="M31"/>
  <c r="I31" s="1"/>
  <c r="L31"/>
  <c r="K31"/>
  <c r="J31"/>
  <c r="H31"/>
  <c r="F31"/>
  <c r="E31"/>
  <c r="O30"/>
  <c r="N30"/>
  <c r="M30"/>
  <c r="L30"/>
  <c r="K30"/>
  <c r="J30"/>
  <c r="G30" s="1"/>
  <c r="BM30" s="1"/>
  <c r="H30"/>
  <c r="F30"/>
  <c r="E30"/>
  <c r="BK30"/>
  <c r="O29"/>
  <c r="N29"/>
  <c r="M29"/>
  <c r="L29"/>
  <c r="K29"/>
  <c r="J29"/>
  <c r="H29"/>
  <c r="F29"/>
  <c r="E29"/>
  <c r="O28"/>
  <c r="BT22"/>
  <c r="N28"/>
  <c r="M28"/>
  <c r="L28"/>
  <c r="K28"/>
  <c r="J28"/>
  <c r="G28" s="1"/>
  <c r="H28"/>
  <c r="F28"/>
  <c r="BK28" s="1"/>
  <c r="E28"/>
  <c r="O27"/>
  <c r="N27"/>
  <c r="M27"/>
  <c r="L27"/>
  <c r="K27"/>
  <c r="J27"/>
  <c r="H27"/>
  <c r="F27"/>
  <c r="E27"/>
  <c r="O26"/>
  <c r="N26"/>
  <c r="M26"/>
  <c r="L26"/>
  <c r="K26"/>
  <c r="J26"/>
  <c r="H26"/>
  <c r="F26"/>
  <c r="E26"/>
  <c r="O25"/>
  <c r="N25"/>
  <c r="M25"/>
  <c r="L25"/>
  <c r="K25"/>
  <c r="J25"/>
  <c r="H25"/>
  <c r="F25"/>
  <c r="E25"/>
  <c r="O24"/>
  <c r="N24"/>
  <c r="M24"/>
  <c r="L24"/>
  <c r="K24"/>
  <c r="J24"/>
  <c r="H24"/>
  <c r="F24"/>
  <c r="E24"/>
  <c r="O23"/>
  <c r="N23"/>
  <c r="M23"/>
  <c r="L23"/>
  <c r="K23"/>
  <c r="J23"/>
  <c r="H23"/>
  <c r="H7"/>
  <c r="F23"/>
  <c r="E23"/>
  <c r="O328" i="25"/>
  <c r="N328"/>
  <c r="M328"/>
  <c r="L328"/>
  <c r="K328"/>
  <c r="J328"/>
  <c r="H328"/>
  <c r="F328"/>
  <c r="E328"/>
  <c r="BK328"/>
  <c r="O327"/>
  <c r="N327"/>
  <c r="M327"/>
  <c r="I327" s="1"/>
  <c r="L327"/>
  <c r="K327"/>
  <c r="J327"/>
  <c r="H327"/>
  <c r="F327"/>
  <c r="E327"/>
  <c r="BK327" s="1"/>
  <c r="O326"/>
  <c r="N326"/>
  <c r="M326"/>
  <c r="L326"/>
  <c r="K326"/>
  <c r="J326"/>
  <c r="H326"/>
  <c r="F326"/>
  <c r="BK326" s="1"/>
  <c r="E326"/>
  <c r="O325"/>
  <c r="N325"/>
  <c r="M325"/>
  <c r="L325"/>
  <c r="K325"/>
  <c r="J325"/>
  <c r="BO315" s="1"/>
  <c r="H325"/>
  <c r="F325"/>
  <c r="E325"/>
  <c r="BK325" s="1"/>
  <c r="O324"/>
  <c r="N324"/>
  <c r="M324"/>
  <c r="L324"/>
  <c r="K324"/>
  <c r="J324"/>
  <c r="H324"/>
  <c r="F324"/>
  <c r="E324"/>
  <c r="O323"/>
  <c r="N323"/>
  <c r="M323"/>
  <c r="L323"/>
  <c r="BQ316"/>
  <c r="K323"/>
  <c r="J323"/>
  <c r="G323"/>
  <c r="BM323"/>
  <c r="H323"/>
  <c r="F323"/>
  <c r="E323"/>
  <c r="O322"/>
  <c r="N322"/>
  <c r="BS316" s="1"/>
  <c r="M322"/>
  <c r="L322"/>
  <c r="BQ315" s="1"/>
  <c r="K322"/>
  <c r="J322"/>
  <c r="H322"/>
  <c r="F322"/>
  <c r="E322"/>
  <c r="O321"/>
  <c r="N321"/>
  <c r="BS315"/>
  <c r="M321"/>
  <c r="L321"/>
  <c r="K321"/>
  <c r="J321"/>
  <c r="H321"/>
  <c r="F321"/>
  <c r="E321"/>
  <c r="O320"/>
  <c r="N320"/>
  <c r="M320"/>
  <c r="I320" s="1"/>
  <c r="L320"/>
  <c r="K320"/>
  <c r="J320"/>
  <c r="H320"/>
  <c r="F320"/>
  <c r="E320"/>
  <c r="O319"/>
  <c r="N319"/>
  <c r="M319"/>
  <c r="L319"/>
  <c r="K319"/>
  <c r="J319"/>
  <c r="G319"/>
  <c r="BM319" s="1"/>
  <c r="H319"/>
  <c r="F319"/>
  <c r="E319"/>
  <c r="O318"/>
  <c r="N318"/>
  <c r="M318"/>
  <c r="L318"/>
  <c r="K318"/>
  <c r="J318"/>
  <c r="H318"/>
  <c r="F318"/>
  <c r="E318"/>
  <c r="O317"/>
  <c r="N317"/>
  <c r="M317"/>
  <c r="L317"/>
  <c r="K317"/>
  <c r="J317"/>
  <c r="H317"/>
  <c r="F317"/>
  <c r="E317"/>
  <c r="O314"/>
  <c r="N314"/>
  <c r="M314"/>
  <c r="L314"/>
  <c r="K314"/>
  <c r="J314"/>
  <c r="H314"/>
  <c r="F314"/>
  <c r="BK314" s="1"/>
  <c r="E314"/>
  <c r="O313"/>
  <c r="N313"/>
  <c r="M313"/>
  <c r="L313"/>
  <c r="K313"/>
  <c r="J313"/>
  <c r="J302" s="1"/>
  <c r="H313"/>
  <c r="F313"/>
  <c r="E313"/>
  <c r="BK313" s="1"/>
  <c r="O312"/>
  <c r="N312"/>
  <c r="M312"/>
  <c r="L312"/>
  <c r="K312"/>
  <c r="J312"/>
  <c r="H312"/>
  <c r="F312"/>
  <c r="E312"/>
  <c r="O311"/>
  <c r="N311"/>
  <c r="M311"/>
  <c r="L311"/>
  <c r="K311"/>
  <c r="J311"/>
  <c r="H311"/>
  <c r="F311"/>
  <c r="E311"/>
  <c r="O310"/>
  <c r="N310"/>
  <c r="M310"/>
  <c r="L310"/>
  <c r="K310"/>
  <c r="J310"/>
  <c r="G310" s="1"/>
  <c r="BM310" s="1"/>
  <c r="H310"/>
  <c r="F310"/>
  <c r="E310"/>
  <c r="O309"/>
  <c r="N309"/>
  <c r="M309"/>
  <c r="L309"/>
  <c r="BQ302"/>
  <c r="K309"/>
  <c r="J309"/>
  <c r="H309"/>
  <c r="BM302" s="1"/>
  <c r="F309"/>
  <c r="E309"/>
  <c r="O308"/>
  <c r="N308"/>
  <c r="M308"/>
  <c r="I308" s="1"/>
  <c r="BR302"/>
  <c r="L308"/>
  <c r="K308"/>
  <c r="BP302"/>
  <c r="J308"/>
  <c r="BO302" s="1"/>
  <c r="H308"/>
  <c r="F308"/>
  <c r="BK302" s="1"/>
  <c r="E308"/>
  <c r="O307"/>
  <c r="N307"/>
  <c r="M307"/>
  <c r="L307"/>
  <c r="K307"/>
  <c r="J307"/>
  <c r="H307"/>
  <c r="F307"/>
  <c r="F302" s="1"/>
  <c r="E307"/>
  <c r="BK307" s="1"/>
  <c r="O306"/>
  <c r="N306"/>
  <c r="I306" s="1"/>
  <c r="M306"/>
  <c r="L306"/>
  <c r="K306"/>
  <c r="G306" s="1"/>
  <c r="J306"/>
  <c r="H306"/>
  <c r="F306"/>
  <c r="E306"/>
  <c r="BK306" s="1"/>
  <c r="O305"/>
  <c r="N305"/>
  <c r="M305"/>
  <c r="L305"/>
  <c r="K305"/>
  <c r="J305"/>
  <c r="G305" s="1"/>
  <c r="H305"/>
  <c r="F305"/>
  <c r="E305"/>
  <c r="BK305"/>
  <c r="O304"/>
  <c r="N304"/>
  <c r="M304"/>
  <c r="L304"/>
  <c r="K304"/>
  <c r="J304"/>
  <c r="H304"/>
  <c r="H302" s="1"/>
  <c r="F304"/>
  <c r="E304"/>
  <c r="O303"/>
  <c r="N303"/>
  <c r="M303"/>
  <c r="L303"/>
  <c r="K303"/>
  <c r="J303"/>
  <c r="G303" s="1"/>
  <c r="H303"/>
  <c r="F303"/>
  <c r="E303"/>
  <c r="O300"/>
  <c r="N300"/>
  <c r="M300"/>
  <c r="L300"/>
  <c r="K300"/>
  <c r="J300"/>
  <c r="G300" s="1"/>
  <c r="BM300" s="1"/>
  <c r="H300"/>
  <c r="F300"/>
  <c r="E300"/>
  <c r="BK300" s="1"/>
  <c r="O299"/>
  <c r="N299"/>
  <c r="M299"/>
  <c r="L299"/>
  <c r="K299"/>
  <c r="J299"/>
  <c r="H299"/>
  <c r="F299"/>
  <c r="E299"/>
  <c r="BK299"/>
  <c r="O298"/>
  <c r="N298"/>
  <c r="M298"/>
  <c r="L298"/>
  <c r="K298"/>
  <c r="J298"/>
  <c r="H298"/>
  <c r="F298"/>
  <c r="E298"/>
  <c r="O297"/>
  <c r="I297" s="1"/>
  <c r="N297"/>
  <c r="M297"/>
  <c r="L297"/>
  <c r="K297"/>
  <c r="J297"/>
  <c r="H297"/>
  <c r="F297"/>
  <c r="E297"/>
  <c r="O296"/>
  <c r="N296"/>
  <c r="M296"/>
  <c r="L296"/>
  <c r="G296" s="1"/>
  <c r="K296"/>
  <c r="J296"/>
  <c r="H296"/>
  <c r="F296"/>
  <c r="E296"/>
  <c r="O295"/>
  <c r="N295"/>
  <c r="M295"/>
  <c r="L295"/>
  <c r="K295"/>
  <c r="J295"/>
  <c r="H295"/>
  <c r="F295"/>
  <c r="E295"/>
  <c r="O294"/>
  <c r="N294"/>
  <c r="M294"/>
  <c r="L294"/>
  <c r="K294"/>
  <c r="J294"/>
  <c r="G294" s="1"/>
  <c r="BM294" s="1"/>
  <c r="H294"/>
  <c r="F294"/>
  <c r="E294"/>
  <c r="O293"/>
  <c r="N293"/>
  <c r="M293"/>
  <c r="L293"/>
  <c r="BQ287" s="1"/>
  <c r="K293"/>
  <c r="BP287" s="1"/>
  <c r="J293"/>
  <c r="H293"/>
  <c r="F293"/>
  <c r="E293"/>
  <c r="BJ287" s="1"/>
  <c r="O292"/>
  <c r="N292"/>
  <c r="M292"/>
  <c r="L292"/>
  <c r="G292" s="1"/>
  <c r="K292"/>
  <c r="J292"/>
  <c r="H292"/>
  <c r="F292"/>
  <c r="E292"/>
  <c r="O291"/>
  <c r="N291"/>
  <c r="M291"/>
  <c r="L291"/>
  <c r="K291"/>
  <c r="J291"/>
  <c r="J288" s="1"/>
  <c r="H291"/>
  <c r="F291"/>
  <c r="E291"/>
  <c r="O290"/>
  <c r="N290"/>
  <c r="M290"/>
  <c r="L290"/>
  <c r="K290"/>
  <c r="J290"/>
  <c r="H290"/>
  <c r="F290"/>
  <c r="E290"/>
  <c r="O289"/>
  <c r="N289"/>
  <c r="M289"/>
  <c r="L289"/>
  <c r="G289" s="1"/>
  <c r="K289"/>
  <c r="J289"/>
  <c r="H289"/>
  <c r="F289"/>
  <c r="E289"/>
  <c r="BK289" s="1"/>
  <c r="O286"/>
  <c r="N286"/>
  <c r="M286"/>
  <c r="L286"/>
  <c r="K286"/>
  <c r="J286"/>
  <c r="H286"/>
  <c r="F286"/>
  <c r="E286"/>
  <c r="O285"/>
  <c r="N285"/>
  <c r="M285"/>
  <c r="L285"/>
  <c r="K285"/>
  <c r="J285"/>
  <c r="G285" s="1"/>
  <c r="H285"/>
  <c r="F285"/>
  <c r="E285"/>
  <c r="O284"/>
  <c r="N284"/>
  <c r="M284"/>
  <c r="L284"/>
  <c r="K284"/>
  <c r="J284"/>
  <c r="H284"/>
  <c r="F284"/>
  <c r="E284"/>
  <c r="BK284" s="1"/>
  <c r="O283"/>
  <c r="N283"/>
  <c r="M283"/>
  <c r="L283"/>
  <c r="K283"/>
  <c r="J283"/>
  <c r="H283"/>
  <c r="F283"/>
  <c r="E283"/>
  <c r="BK283" s="1"/>
  <c r="O282"/>
  <c r="N282"/>
  <c r="M282"/>
  <c r="L282"/>
  <c r="K282"/>
  <c r="J282"/>
  <c r="H282"/>
  <c r="F282"/>
  <c r="E282"/>
  <c r="BK282" s="1"/>
  <c r="O281"/>
  <c r="N281"/>
  <c r="BS274"/>
  <c r="M281"/>
  <c r="L281"/>
  <c r="BQ274"/>
  <c r="K281"/>
  <c r="J281"/>
  <c r="H281"/>
  <c r="F281"/>
  <c r="BK281"/>
  <c r="E281"/>
  <c r="O280"/>
  <c r="N280"/>
  <c r="M280"/>
  <c r="L280"/>
  <c r="K280"/>
  <c r="J280"/>
  <c r="H280"/>
  <c r="F280"/>
  <c r="E280"/>
  <c r="O279"/>
  <c r="N279"/>
  <c r="M279"/>
  <c r="L279"/>
  <c r="BQ273" s="1"/>
  <c r="K279"/>
  <c r="J279"/>
  <c r="G279" s="1"/>
  <c r="H279"/>
  <c r="BM273" s="1"/>
  <c r="F279"/>
  <c r="E279"/>
  <c r="O278"/>
  <c r="N278"/>
  <c r="M278"/>
  <c r="L278"/>
  <c r="K278"/>
  <c r="J278"/>
  <c r="H278"/>
  <c r="F278"/>
  <c r="E278"/>
  <c r="O277"/>
  <c r="N277"/>
  <c r="M277"/>
  <c r="L277"/>
  <c r="K277"/>
  <c r="J277"/>
  <c r="H277"/>
  <c r="F277"/>
  <c r="E277"/>
  <c r="O276"/>
  <c r="N276"/>
  <c r="M276"/>
  <c r="L276"/>
  <c r="K276"/>
  <c r="J276"/>
  <c r="G276" s="1"/>
  <c r="H276"/>
  <c r="F276"/>
  <c r="E276"/>
  <c r="O275"/>
  <c r="N275"/>
  <c r="M275"/>
  <c r="L275"/>
  <c r="K275"/>
  <c r="J275"/>
  <c r="H275"/>
  <c r="F275"/>
  <c r="E275"/>
  <c r="O272"/>
  <c r="N272"/>
  <c r="M272"/>
  <c r="L272"/>
  <c r="K272"/>
  <c r="J272"/>
  <c r="H272"/>
  <c r="F272"/>
  <c r="E272"/>
  <c r="O271"/>
  <c r="N271"/>
  <c r="M271"/>
  <c r="I271" s="1"/>
  <c r="L271"/>
  <c r="K271"/>
  <c r="J271"/>
  <c r="G271"/>
  <c r="BM271" s="1"/>
  <c r="H271"/>
  <c r="F271"/>
  <c r="E271"/>
  <c r="O270"/>
  <c r="N270"/>
  <c r="M270"/>
  <c r="L270"/>
  <c r="K270"/>
  <c r="J270"/>
  <c r="H270"/>
  <c r="F270"/>
  <c r="E270"/>
  <c r="O269"/>
  <c r="N269"/>
  <c r="M269"/>
  <c r="L269"/>
  <c r="K269"/>
  <c r="J269"/>
  <c r="H269"/>
  <c r="F269"/>
  <c r="E269"/>
  <c r="O268"/>
  <c r="N268"/>
  <c r="M268"/>
  <c r="I268"/>
  <c r="L268"/>
  <c r="K268"/>
  <c r="J268"/>
  <c r="H268"/>
  <c r="F268"/>
  <c r="E268"/>
  <c r="O267"/>
  <c r="N267"/>
  <c r="M267"/>
  <c r="L267"/>
  <c r="K267"/>
  <c r="J267"/>
  <c r="G267"/>
  <c r="H267"/>
  <c r="F267"/>
  <c r="E267"/>
  <c r="O266"/>
  <c r="BT259" s="1"/>
  <c r="N266"/>
  <c r="M266"/>
  <c r="I266" s="1"/>
  <c r="L266"/>
  <c r="K266"/>
  <c r="J266"/>
  <c r="H266"/>
  <c r="F266"/>
  <c r="E266"/>
  <c r="O265"/>
  <c r="N265"/>
  <c r="M265"/>
  <c r="L265"/>
  <c r="K265"/>
  <c r="J265"/>
  <c r="H265"/>
  <c r="F265"/>
  <c r="E265"/>
  <c r="O264"/>
  <c r="N264"/>
  <c r="M264"/>
  <c r="L264"/>
  <c r="K264"/>
  <c r="J264"/>
  <c r="H264"/>
  <c r="F264"/>
  <c r="E264"/>
  <c r="O263"/>
  <c r="N263"/>
  <c r="M263"/>
  <c r="L263"/>
  <c r="K263"/>
  <c r="J263"/>
  <c r="H263"/>
  <c r="F263"/>
  <c r="E263"/>
  <c r="O262"/>
  <c r="N262"/>
  <c r="M262"/>
  <c r="L262"/>
  <c r="K262"/>
  <c r="J262"/>
  <c r="H262"/>
  <c r="F262"/>
  <c r="E262"/>
  <c r="O261"/>
  <c r="N261"/>
  <c r="M261"/>
  <c r="L261"/>
  <c r="K261"/>
  <c r="J261"/>
  <c r="H261"/>
  <c r="F261"/>
  <c r="E261"/>
  <c r="O258"/>
  <c r="N258"/>
  <c r="M258"/>
  <c r="L258"/>
  <c r="K258"/>
  <c r="J258"/>
  <c r="H258"/>
  <c r="F258"/>
  <c r="E258"/>
  <c r="O257"/>
  <c r="N257"/>
  <c r="M257"/>
  <c r="L257"/>
  <c r="G257" s="1"/>
  <c r="K257"/>
  <c r="J257"/>
  <c r="H257"/>
  <c r="F257"/>
  <c r="E257"/>
  <c r="BK257"/>
  <c r="O256"/>
  <c r="N256"/>
  <c r="M256"/>
  <c r="L256"/>
  <c r="K256"/>
  <c r="J256"/>
  <c r="H256"/>
  <c r="F256"/>
  <c r="E256"/>
  <c r="O255"/>
  <c r="N255"/>
  <c r="M255"/>
  <c r="I255"/>
  <c r="L255"/>
  <c r="K255"/>
  <c r="J255"/>
  <c r="H255"/>
  <c r="F255"/>
  <c r="E255"/>
  <c r="BK255" s="1"/>
  <c r="O254"/>
  <c r="N254"/>
  <c r="M254"/>
  <c r="L254"/>
  <c r="K254"/>
  <c r="J254"/>
  <c r="H254"/>
  <c r="F254"/>
  <c r="BK254" s="1"/>
  <c r="E254"/>
  <c r="O253"/>
  <c r="N253"/>
  <c r="M253"/>
  <c r="L253"/>
  <c r="K253"/>
  <c r="BP246" s="1"/>
  <c r="J253"/>
  <c r="H253"/>
  <c r="F253"/>
  <c r="E253"/>
  <c r="O252"/>
  <c r="N252"/>
  <c r="M252"/>
  <c r="L252"/>
  <c r="BQ246" s="1"/>
  <c r="K252"/>
  <c r="J252"/>
  <c r="H252"/>
  <c r="F252"/>
  <c r="E252"/>
  <c r="O251"/>
  <c r="I251"/>
  <c r="N251"/>
  <c r="M251"/>
  <c r="L251"/>
  <c r="K251"/>
  <c r="J251"/>
  <c r="H251"/>
  <c r="F251"/>
  <c r="E251"/>
  <c r="O250"/>
  <c r="N250"/>
  <c r="M250"/>
  <c r="L250"/>
  <c r="K250"/>
  <c r="J250"/>
  <c r="H250"/>
  <c r="F250"/>
  <c r="E250"/>
  <c r="O249"/>
  <c r="N249"/>
  <c r="M249"/>
  <c r="L249"/>
  <c r="K249"/>
  <c r="J249"/>
  <c r="H249"/>
  <c r="F249"/>
  <c r="E249"/>
  <c r="O248"/>
  <c r="N248"/>
  <c r="M248"/>
  <c r="L248"/>
  <c r="K248"/>
  <c r="G248"/>
  <c r="BM248" s="1"/>
  <c r="J248"/>
  <c r="H248"/>
  <c r="F248"/>
  <c r="E248"/>
  <c r="O247"/>
  <c r="N247"/>
  <c r="M247"/>
  <c r="L247"/>
  <c r="K247"/>
  <c r="J247"/>
  <c r="H247"/>
  <c r="F247"/>
  <c r="E247"/>
  <c r="O244"/>
  <c r="N244"/>
  <c r="M244"/>
  <c r="L244"/>
  <c r="K244"/>
  <c r="J244"/>
  <c r="H244"/>
  <c r="F244"/>
  <c r="E244"/>
  <c r="BK244" s="1"/>
  <c r="O243"/>
  <c r="N243"/>
  <c r="M243"/>
  <c r="I243" s="1"/>
  <c r="L243"/>
  <c r="K243"/>
  <c r="J243"/>
  <c r="H243"/>
  <c r="F243"/>
  <c r="E243"/>
  <c r="BK243" s="1"/>
  <c r="O242"/>
  <c r="I242" s="1"/>
  <c r="N242"/>
  <c r="M242"/>
  <c r="L242"/>
  <c r="K242"/>
  <c r="J242"/>
  <c r="H242"/>
  <c r="F242"/>
  <c r="BK242" s="1"/>
  <c r="E242"/>
  <c r="O241"/>
  <c r="N241"/>
  <c r="M241"/>
  <c r="L241"/>
  <c r="BQ231"/>
  <c r="K241"/>
  <c r="J241"/>
  <c r="H241"/>
  <c r="F241"/>
  <c r="E241"/>
  <c r="O240"/>
  <c r="N240"/>
  <c r="M240"/>
  <c r="L240"/>
  <c r="K240"/>
  <c r="G240"/>
  <c r="BM240" s="1"/>
  <c r="J240"/>
  <c r="H240"/>
  <c r="BM231"/>
  <c r="F240"/>
  <c r="E240"/>
  <c r="O239"/>
  <c r="N239"/>
  <c r="M239"/>
  <c r="L239"/>
  <c r="K239"/>
  <c r="J239"/>
  <c r="H239"/>
  <c r="F239"/>
  <c r="E239"/>
  <c r="O238"/>
  <c r="N238"/>
  <c r="M238"/>
  <c r="I238" s="1"/>
  <c r="L238"/>
  <c r="K238"/>
  <c r="J238"/>
  <c r="H238"/>
  <c r="F238"/>
  <c r="E238"/>
  <c r="O237"/>
  <c r="BT231" s="1"/>
  <c r="N237"/>
  <c r="M237"/>
  <c r="L237"/>
  <c r="K237"/>
  <c r="G237"/>
  <c r="BM237" s="1"/>
  <c r="J237"/>
  <c r="BO231" s="1"/>
  <c r="H237"/>
  <c r="F237"/>
  <c r="E237"/>
  <c r="O236"/>
  <c r="N236"/>
  <c r="M236"/>
  <c r="L236"/>
  <c r="K236"/>
  <c r="J236"/>
  <c r="H236"/>
  <c r="F236"/>
  <c r="E236"/>
  <c r="O235"/>
  <c r="N235"/>
  <c r="M235"/>
  <c r="L235"/>
  <c r="K235"/>
  <c r="J235"/>
  <c r="H235"/>
  <c r="F235"/>
  <c r="E235"/>
  <c r="O234"/>
  <c r="N234"/>
  <c r="M234"/>
  <c r="L234"/>
  <c r="K234"/>
  <c r="J234"/>
  <c r="H234"/>
  <c r="F234"/>
  <c r="E234"/>
  <c r="O233"/>
  <c r="N233"/>
  <c r="M233"/>
  <c r="L233"/>
  <c r="K233"/>
  <c r="J233"/>
  <c r="H233"/>
  <c r="F233"/>
  <c r="E233"/>
  <c r="O230"/>
  <c r="N230"/>
  <c r="M230"/>
  <c r="L230"/>
  <c r="K230"/>
  <c r="J230"/>
  <c r="G230" s="1"/>
  <c r="H230"/>
  <c r="F230"/>
  <c r="E230"/>
  <c r="O229"/>
  <c r="N229"/>
  <c r="M229"/>
  <c r="L229"/>
  <c r="K229"/>
  <c r="J229"/>
  <c r="H229"/>
  <c r="F229"/>
  <c r="BK229"/>
  <c r="E229"/>
  <c r="O228"/>
  <c r="N228"/>
  <c r="I228"/>
  <c r="M228"/>
  <c r="L228"/>
  <c r="K228"/>
  <c r="J228"/>
  <c r="G228" s="1"/>
  <c r="H228"/>
  <c r="F228"/>
  <c r="E228"/>
  <c r="BK228" s="1"/>
  <c r="O227"/>
  <c r="N227"/>
  <c r="M227"/>
  <c r="L227"/>
  <c r="K227"/>
  <c r="J227"/>
  <c r="H227"/>
  <c r="F227"/>
  <c r="E227"/>
  <c r="O226"/>
  <c r="N226"/>
  <c r="M226"/>
  <c r="L226"/>
  <c r="K226"/>
  <c r="J226"/>
  <c r="H226"/>
  <c r="F226"/>
  <c r="E226"/>
  <c r="BK226"/>
  <c r="O225"/>
  <c r="N225"/>
  <c r="BS218"/>
  <c r="M225"/>
  <c r="BR218" s="1"/>
  <c r="L225"/>
  <c r="BQ218"/>
  <c r="K225"/>
  <c r="J225"/>
  <c r="H225"/>
  <c r="F225"/>
  <c r="E225"/>
  <c r="O224"/>
  <c r="N224"/>
  <c r="M224"/>
  <c r="L224"/>
  <c r="K224"/>
  <c r="J224"/>
  <c r="BO218" s="1"/>
  <c r="H224"/>
  <c r="F224"/>
  <c r="E224"/>
  <c r="O223"/>
  <c r="N223"/>
  <c r="M223"/>
  <c r="L223"/>
  <c r="K223"/>
  <c r="J223"/>
  <c r="H223"/>
  <c r="F223"/>
  <c r="E223"/>
  <c r="O222"/>
  <c r="I222" s="1"/>
  <c r="N222"/>
  <c r="M222"/>
  <c r="L222"/>
  <c r="K222"/>
  <c r="J222"/>
  <c r="H222"/>
  <c r="F222"/>
  <c r="E222"/>
  <c r="O221"/>
  <c r="N221"/>
  <c r="M221"/>
  <c r="L221"/>
  <c r="K221"/>
  <c r="J221"/>
  <c r="H221"/>
  <c r="F221"/>
  <c r="E221"/>
  <c r="BK221"/>
  <c r="O220"/>
  <c r="N220"/>
  <c r="M220"/>
  <c r="I220" s="1"/>
  <c r="L220"/>
  <c r="K220"/>
  <c r="J220"/>
  <c r="H220"/>
  <c r="F220"/>
  <c r="E220"/>
  <c r="O219"/>
  <c r="N219"/>
  <c r="M219"/>
  <c r="L219"/>
  <c r="K219"/>
  <c r="J219"/>
  <c r="H219"/>
  <c r="F219"/>
  <c r="E219"/>
  <c r="O216"/>
  <c r="N216"/>
  <c r="M216"/>
  <c r="L216"/>
  <c r="K216"/>
  <c r="J216"/>
  <c r="H216"/>
  <c r="F216"/>
  <c r="E216"/>
  <c r="BK216" s="1"/>
  <c r="O215"/>
  <c r="N215"/>
  <c r="M215"/>
  <c r="I215"/>
  <c r="L215"/>
  <c r="K215"/>
  <c r="J215"/>
  <c r="H215"/>
  <c r="F215"/>
  <c r="E215"/>
  <c r="O214"/>
  <c r="N214"/>
  <c r="I214" s="1"/>
  <c r="M214"/>
  <c r="L214"/>
  <c r="K214"/>
  <c r="J214"/>
  <c r="H214"/>
  <c r="F214"/>
  <c r="E214"/>
  <c r="O213"/>
  <c r="N213"/>
  <c r="M213"/>
  <c r="L213"/>
  <c r="K213"/>
  <c r="J213"/>
  <c r="H213"/>
  <c r="F213"/>
  <c r="E213"/>
  <c r="BK213" s="1"/>
  <c r="O212"/>
  <c r="N212"/>
  <c r="M212"/>
  <c r="L212"/>
  <c r="K212"/>
  <c r="J212"/>
  <c r="H212"/>
  <c r="F212"/>
  <c r="E212"/>
  <c r="BK212" s="1"/>
  <c r="O211"/>
  <c r="N211"/>
  <c r="M211"/>
  <c r="BR204" s="1"/>
  <c r="L211"/>
  <c r="K211"/>
  <c r="J211"/>
  <c r="H211"/>
  <c r="F211"/>
  <c r="E211"/>
  <c r="O210"/>
  <c r="BT204"/>
  <c r="N210"/>
  <c r="M210"/>
  <c r="L210"/>
  <c r="K210"/>
  <c r="BP204" s="1"/>
  <c r="J210"/>
  <c r="H210"/>
  <c r="F210"/>
  <c r="E210"/>
  <c r="O209"/>
  <c r="N209"/>
  <c r="M209"/>
  <c r="L209"/>
  <c r="K209"/>
  <c r="J209"/>
  <c r="G209"/>
  <c r="H209"/>
  <c r="F209"/>
  <c r="E209"/>
  <c r="O208"/>
  <c r="N208"/>
  <c r="M208"/>
  <c r="L208"/>
  <c r="K208"/>
  <c r="J208"/>
  <c r="H208"/>
  <c r="F208"/>
  <c r="E208"/>
  <c r="O207"/>
  <c r="N207"/>
  <c r="M207"/>
  <c r="L207"/>
  <c r="K207"/>
  <c r="J207"/>
  <c r="H207"/>
  <c r="F207"/>
  <c r="E207"/>
  <c r="O206"/>
  <c r="N206"/>
  <c r="M206"/>
  <c r="L206"/>
  <c r="K206"/>
  <c r="J206"/>
  <c r="H206"/>
  <c r="F206"/>
  <c r="E206"/>
  <c r="O205"/>
  <c r="N205"/>
  <c r="M205"/>
  <c r="I205" s="1"/>
  <c r="L205"/>
  <c r="K205"/>
  <c r="J205"/>
  <c r="H205"/>
  <c r="F205"/>
  <c r="E205"/>
  <c r="O202"/>
  <c r="N202"/>
  <c r="M202"/>
  <c r="I202" s="1"/>
  <c r="L202"/>
  <c r="K202"/>
  <c r="J202"/>
  <c r="H202"/>
  <c r="F202"/>
  <c r="E202"/>
  <c r="O201"/>
  <c r="N201"/>
  <c r="I201" s="1"/>
  <c r="M201"/>
  <c r="L201"/>
  <c r="K201"/>
  <c r="G201" s="1"/>
  <c r="J201"/>
  <c r="H201"/>
  <c r="F201"/>
  <c r="E201"/>
  <c r="O200"/>
  <c r="N200"/>
  <c r="M200"/>
  <c r="L200"/>
  <c r="K200"/>
  <c r="J200"/>
  <c r="G200"/>
  <c r="H200"/>
  <c r="F200"/>
  <c r="E200"/>
  <c r="BK200" s="1"/>
  <c r="O199"/>
  <c r="N199"/>
  <c r="M199"/>
  <c r="L199"/>
  <c r="K199"/>
  <c r="J199"/>
  <c r="H199"/>
  <c r="F199"/>
  <c r="E199"/>
  <c r="O198"/>
  <c r="N198"/>
  <c r="M198"/>
  <c r="BR189" s="1"/>
  <c r="L198"/>
  <c r="K198"/>
  <c r="J198"/>
  <c r="H198"/>
  <c r="F198"/>
  <c r="E198"/>
  <c r="O197"/>
  <c r="N197"/>
  <c r="M197"/>
  <c r="L197"/>
  <c r="K197"/>
  <c r="J197"/>
  <c r="G197" s="1"/>
  <c r="H197"/>
  <c r="F197"/>
  <c r="E197"/>
  <c r="O196"/>
  <c r="N196"/>
  <c r="M196"/>
  <c r="L196"/>
  <c r="K196"/>
  <c r="J196"/>
  <c r="H196"/>
  <c r="F196"/>
  <c r="BK190" s="1"/>
  <c r="E196"/>
  <c r="O195"/>
  <c r="BT189"/>
  <c r="N195"/>
  <c r="M195"/>
  <c r="L195"/>
  <c r="K195"/>
  <c r="J195"/>
  <c r="H195"/>
  <c r="F195"/>
  <c r="BK195" s="1"/>
  <c r="E195"/>
  <c r="O194"/>
  <c r="N194"/>
  <c r="M194"/>
  <c r="L194"/>
  <c r="K194"/>
  <c r="K190" s="1"/>
  <c r="J194"/>
  <c r="H194"/>
  <c r="F194"/>
  <c r="E194"/>
  <c r="O193"/>
  <c r="N193"/>
  <c r="M193"/>
  <c r="L193"/>
  <c r="K193"/>
  <c r="J193"/>
  <c r="H193"/>
  <c r="F193"/>
  <c r="E193"/>
  <c r="O192"/>
  <c r="N192"/>
  <c r="M192"/>
  <c r="L192"/>
  <c r="K192"/>
  <c r="J192"/>
  <c r="H192"/>
  <c r="F192"/>
  <c r="E192"/>
  <c r="BK192"/>
  <c r="O191"/>
  <c r="N191"/>
  <c r="M191"/>
  <c r="L191"/>
  <c r="K191"/>
  <c r="J191"/>
  <c r="H191"/>
  <c r="F191"/>
  <c r="E191"/>
  <c r="O188"/>
  <c r="N188"/>
  <c r="M188"/>
  <c r="L188"/>
  <c r="K188"/>
  <c r="J188"/>
  <c r="G188"/>
  <c r="BM188" s="1"/>
  <c r="H188"/>
  <c r="F188"/>
  <c r="E188"/>
  <c r="O187"/>
  <c r="N187"/>
  <c r="M187"/>
  <c r="L187"/>
  <c r="K187"/>
  <c r="J187"/>
  <c r="H187"/>
  <c r="F187"/>
  <c r="E187"/>
  <c r="O186"/>
  <c r="N186"/>
  <c r="M186"/>
  <c r="L186"/>
  <c r="K186"/>
  <c r="J186"/>
  <c r="H186"/>
  <c r="F186"/>
  <c r="E186"/>
  <c r="BK186" s="1"/>
  <c r="O185"/>
  <c r="N185"/>
  <c r="M185"/>
  <c r="L185"/>
  <c r="K185"/>
  <c r="J185"/>
  <c r="H185"/>
  <c r="F185"/>
  <c r="BK185" s="1"/>
  <c r="E185"/>
  <c r="O184"/>
  <c r="N184"/>
  <c r="M184"/>
  <c r="L184"/>
  <c r="K184"/>
  <c r="J184"/>
  <c r="H184"/>
  <c r="F184"/>
  <c r="E184"/>
  <c r="BK184" s="1"/>
  <c r="O183"/>
  <c r="N183"/>
  <c r="M183"/>
  <c r="I183" s="1"/>
  <c r="L183"/>
  <c r="G183" s="1"/>
  <c r="K183"/>
  <c r="J183"/>
  <c r="H183"/>
  <c r="F183"/>
  <c r="E183"/>
  <c r="O182"/>
  <c r="BT176" s="1"/>
  <c r="N182"/>
  <c r="M182"/>
  <c r="L182"/>
  <c r="K182"/>
  <c r="BP176"/>
  <c r="J182"/>
  <c r="G182" s="1"/>
  <c r="H182"/>
  <c r="F182"/>
  <c r="E182"/>
  <c r="O181"/>
  <c r="N181"/>
  <c r="M181"/>
  <c r="I181"/>
  <c r="L181"/>
  <c r="K181"/>
  <c r="J181"/>
  <c r="G181"/>
  <c r="H181"/>
  <c r="F181"/>
  <c r="E181"/>
  <c r="O180"/>
  <c r="N180"/>
  <c r="M180"/>
  <c r="L180"/>
  <c r="K180"/>
  <c r="J180"/>
  <c r="H180"/>
  <c r="F180"/>
  <c r="E180"/>
  <c r="O179"/>
  <c r="N179"/>
  <c r="M179"/>
  <c r="I179" s="1"/>
  <c r="L179"/>
  <c r="K179"/>
  <c r="J179"/>
  <c r="H179"/>
  <c r="F179"/>
  <c r="E179"/>
  <c r="O178"/>
  <c r="N178"/>
  <c r="M178"/>
  <c r="L178"/>
  <c r="K178"/>
  <c r="J178"/>
  <c r="H178"/>
  <c r="F178"/>
  <c r="E178"/>
  <c r="O177"/>
  <c r="N177"/>
  <c r="M177"/>
  <c r="L177"/>
  <c r="K177"/>
  <c r="J177"/>
  <c r="H177"/>
  <c r="F177"/>
  <c r="E177"/>
  <c r="O174"/>
  <c r="N174"/>
  <c r="M174"/>
  <c r="I174"/>
  <c r="L174"/>
  <c r="K174"/>
  <c r="J174"/>
  <c r="G174" s="1"/>
  <c r="H174"/>
  <c r="F174"/>
  <c r="E174"/>
  <c r="O173"/>
  <c r="I173" s="1"/>
  <c r="N173"/>
  <c r="M173"/>
  <c r="L173"/>
  <c r="K173"/>
  <c r="J173"/>
  <c r="H173"/>
  <c r="F173"/>
  <c r="BK173" s="1"/>
  <c r="E173"/>
  <c r="O172"/>
  <c r="N172"/>
  <c r="M172"/>
  <c r="L172"/>
  <c r="K172"/>
  <c r="J172"/>
  <c r="H172"/>
  <c r="F172"/>
  <c r="E172"/>
  <c r="BK172" s="1"/>
  <c r="O171"/>
  <c r="N171"/>
  <c r="M171"/>
  <c r="L171"/>
  <c r="BQ161" s="1"/>
  <c r="K171"/>
  <c r="J171"/>
  <c r="H171"/>
  <c r="F171"/>
  <c r="E171"/>
  <c r="O170"/>
  <c r="N170"/>
  <c r="M170"/>
  <c r="L170"/>
  <c r="K170"/>
  <c r="J170"/>
  <c r="H170"/>
  <c r="F170"/>
  <c r="E170"/>
  <c r="O169"/>
  <c r="N169"/>
  <c r="I169" s="1"/>
  <c r="M169"/>
  <c r="L169"/>
  <c r="K169"/>
  <c r="J169"/>
  <c r="G169" s="1"/>
  <c r="BM169" s="1"/>
  <c r="H169"/>
  <c r="BM162" s="1"/>
  <c r="F169"/>
  <c r="E169"/>
  <c r="O168"/>
  <c r="N168"/>
  <c r="M168"/>
  <c r="L168"/>
  <c r="K168"/>
  <c r="J168"/>
  <c r="H168"/>
  <c r="F168"/>
  <c r="E168"/>
  <c r="BK168" s="1"/>
  <c r="O167"/>
  <c r="N167"/>
  <c r="M167"/>
  <c r="L167"/>
  <c r="K167"/>
  <c r="J167"/>
  <c r="H167"/>
  <c r="F167"/>
  <c r="E167"/>
  <c r="O166"/>
  <c r="N166"/>
  <c r="M166"/>
  <c r="L166"/>
  <c r="K166"/>
  <c r="J166"/>
  <c r="H166"/>
  <c r="F166"/>
  <c r="E166"/>
  <c r="BK166" s="1"/>
  <c r="O165"/>
  <c r="N165"/>
  <c r="M165"/>
  <c r="L165"/>
  <c r="K165"/>
  <c r="J165"/>
  <c r="H165"/>
  <c r="F165"/>
  <c r="E165"/>
  <c r="O164"/>
  <c r="N164"/>
  <c r="M164"/>
  <c r="L164"/>
  <c r="K164"/>
  <c r="J164"/>
  <c r="H164"/>
  <c r="F164"/>
  <c r="E164"/>
  <c r="O163"/>
  <c r="N163"/>
  <c r="M163"/>
  <c r="L163"/>
  <c r="K163"/>
  <c r="J163"/>
  <c r="H163"/>
  <c r="F163"/>
  <c r="E163"/>
  <c r="O160"/>
  <c r="N160"/>
  <c r="M160"/>
  <c r="L160"/>
  <c r="K160"/>
  <c r="J160"/>
  <c r="H160"/>
  <c r="F160"/>
  <c r="E160"/>
  <c r="O159"/>
  <c r="N159"/>
  <c r="M159"/>
  <c r="L159"/>
  <c r="K159"/>
  <c r="J159"/>
  <c r="G159"/>
  <c r="H159"/>
  <c r="F159"/>
  <c r="E159"/>
  <c r="BK159" s="1"/>
  <c r="O158"/>
  <c r="N158"/>
  <c r="M158"/>
  <c r="L158"/>
  <c r="K158"/>
  <c r="J158"/>
  <c r="H158"/>
  <c r="F158"/>
  <c r="E158"/>
  <c r="O157"/>
  <c r="N157"/>
  <c r="I157" s="1"/>
  <c r="M157"/>
  <c r="L157"/>
  <c r="K157"/>
  <c r="J157"/>
  <c r="G157" s="1"/>
  <c r="H157"/>
  <c r="F157"/>
  <c r="E157"/>
  <c r="BK157" s="1"/>
  <c r="O156"/>
  <c r="N156"/>
  <c r="M156"/>
  <c r="L156"/>
  <c r="K156"/>
  <c r="J156"/>
  <c r="H156"/>
  <c r="F156"/>
  <c r="E156"/>
  <c r="O155"/>
  <c r="N155"/>
  <c r="M155"/>
  <c r="L155"/>
  <c r="G155" s="1"/>
  <c r="BM155" s="1"/>
  <c r="K155"/>
  <c r="J155"/>
  <c r="H155"/>
  <c r="F155"/>
  <c r="E155"/>
  <c r="BK155"/>
  <c r="O154"/>
  <c r="N154"/>
  <c r="M154"/>
  <c r="L154"/>
  <c r="K154"/>
  <c r="BP148"/>
  <c r="J154"/>
  <c r="H154"/>
  <c r="F154"/>
  <c r="E154"/>
  <c r="O153"/>
  <c r="N153"/>
  <c r="M153"/>
  <c r="L153"/>
  <c r="K153"/>
  <c r="J153"/>
  <c r="H153"/>
  <c r="F153"/>
  <c r="E153"/>
  <c r="BJ147"/>
  <c r="O152"/>
  <c r="N152"/>
  <c r="M152"/>
  <c r="I152"/>
  <c r="L152"/>
  <c r="K152"/>
  <c r="J152"/>
  <c r="G152" s="1"/>
  <c r="H152"/>
  <c r="F152"/>
  <c r="E152"/>
  <c r="BK152"/>
  <c r="O151"/>
  <c r="N151"/>
  <c r="M151"/>
  <c r="L151"/>
  <c r="K151"/>
  <c r="J151"/>
  <c r="H151"/>
  <c r="F151"/>
  <c r="E151"/>
  <c r="O150"/>
  <c r="N150"/>
  <c r="M150"/>
  <c r="I150"/>
  <c r="L150"/>
  <c r="K150"/>
  <c r="J150"/>
  <c r="J148" s="1"/>
  <c r="H150"/>
  <c r="F150"/>
  <c r="E150"/>
  <c r="O149"/>
  <c r="O148" s="1"/>
  <c r="N149"/>
  <c r="M149"/>
  <c r="L149"/>
  <c r="K149"/>
  <c r="J149"/>
  <c r="H149"/>
  <c r="F149"/>
  <c r="E149"/>
  <c r="O146"/>
  <c r="N146"/>
  <c r="M146"/>
  <c r="L146"/>
  <c r="K146"/>
  <c r="J146"/>
  <c r="H146"/>
  <c r="F146"/>
  <c r="E146"/>
  <c r="O145"/>
  <c r="N145"/>
  <c r="M145"/>
  <c r="L145"/>
  <c r="K145"/>
  <c r="J145"/>
  <c r="H145"/>
  <c r="F145"/>
  <c r="E145"/>
  <c r="BK145"/>
  <c r="O144"/>
  <c r="N144"/>
  <c r="M144"/>
  <c r="L144"/>
  <c r="K144"/>
  <c r="J144"/>
  <c r="H144"/>
  <c r="F144"/>
  <c r="E144"/>
  <c r="O143"/>
  <c r="N143"/>
  <c r="M143"/>
  <c r="L143"/>
  <c r="K143"/>
  <c r="J143"/>
  <c r="BO133" s="1"/>
  <c r="H143"/>
  <c r="F143"/>
  <c r="E143"/>
  <c r="O142"/>
  <c r="N142"/>
  <c r="I142" s="1"/>
  <c r="M142"/>
  <c r="L142"/>
  <c r="K142"/>
  <c r="J142"/>
  <c r="H142"/>
  <c r="F142"/>
  <c r="E142"/>
  <c r="O141"/>
  <c r="N141"/>
  <c r="I141"/>
  <c r="M141"/>
  <c r="L141"/>
  <c r="K141"/>
  <c r="J141"/>
  <c r="H141"/>
  <c r="F141"/>
  <c r="E141"/>
  <c r="O140"/>
  <c r="N140"/>
  <c r="M140"/>
  <c r="L140"/>
  <c r="BQ134" s="1"/>
  <c r="K140"/>
  <c r="J140"/>
  <c r="H140"/>
  <c r="F140"/>
  <c r="BK140" s="1"/>
  <c r="E140"/>
  <c r="O139"/>
  <c r="N139"/>
  <c r="BS133" s="1"/>
  <c r="M139"/>
  <c r="L139"/>
  <c r="K139"/>
  <c r="J139"/>
  <c r="H139"/>
  <c r="F139"/>
  <c r="E139"/>
  <c r="O138"/>
  <c r="N138"/>
  <c r="M138"/>
  <c r="L138"/>
  <c r="K138"/>
  <c r="J138"/>
  <c r="H138"/>
  <c r="F138"/>
  <c r="E138"/>
  <c r="O137"/>
  <c r="N137"/>
  <c r="M137"/>
  <c r="L137"/>
  <c r="K137"/>
  <c r="J137"/>
  <c r="H137"/>
  <c r="F137"/>
  <c r="E137"/>
  <c r="O136"/>
  <c r="N136"/>
  <c r="M136"/>
  <c r="I136"/>
  <c r="L136"/>
  <c r="K136"/>
  <c r="J136"/>
  <c r="G136" s="1"/>
  <c r="H136"/>
  <c r="F136"/>
  <c r="E136"/>
  <c r="O135"/>
  <c r="N135"/>
  <c r="M135"/>
  <c r="L135"/>
  <c r="K135"/>
  <c r="J135"/>
  <c r="H135"/>
  <c r="F135"/>
  <c r="E135"/>
  <c r="O132"/>
  <c r="N132"/>
  <c r="M132"/>
  <c r="L132"/>
  <c r="K132"/>
  <c r="J132"/>
  <c r="H132"/>
  <c r="F132"/>
  <c r="E132"/>
  <c r="O131"/>
  <c r="N131"/>
  <c r="I131" s="1"/>
  <c r="M131"/>
  <c r="L131"/>
  <c r="K131"/>
  <c r="J131"/>
  <c r="H131"/>
  <c r="F131"/>
  <c r="E131"/>
  <c r="BK131" s="1"/>
  <c r="O130"/>
  <c r="N130"/>
  <c r="M130"/>
  <c r="L130"/>
  <c r="K130"/>
  <c r="J130"/>
  <c r="H130"/>
  <c r="F130"/>
  <c r="E130"/>
  <c r="O129"/>
  <c r="N129"/>
  <c r="M129"/>
  <c r="L129"/>
  <c r="K129"/>
  <c r="J129"/>
  <c r="H129"/>
  <c r="F129"/>
  <c r="E129"/>
  <c r="O128"/>
  <c r="N128"/>
  <c r="M128"/>
  <c r="I128"/>
  <c r="L128"/>
  <c r="K128"/>
  <c r="J128"/>
  <c r="H128"/>
  <c r="F128"/>
  <c r="E128"/>
  <c r="O127"/>
  <c r="N127"/>
  <c r="M127"/>
  <c r="L127"/>
  <c r="K127"/>
  <c r="J127"/>
  <c r="G127" s="1"/>
  <c r="BM127" s="1"/>
  <c r="H127"/>
  <c r="F127"/>
  <c r="E127"/>
  <c r="O126"/>
  <c r="N126"/>
  <c r="I126" s="1"/>
  <c r="M126"/>
  <c r="L126"/>
  <c r="K126"/>
  <c r="J126"/>
  <c r="H126"/>
  <c r="F126"/>
  <c r="E126"/>
  <c r="O125"/>
  <c r="N125"/>
  <c r="M125"/>
  <c r="L125"/>
  <c r="K125"/>
  <c r="J125"/>
  <c r="H125"/>
  <c r="F125"/>
  <c r="E125"/>
  <c r="O124"/>
  <c r="N124"/>
  <c r="M124"/>
  <c r="L124"/>
  <c r="K124"/>
  <c r="J124"/>
  <c r="H124"/>
  <c r="F124"/>
  <c r="E124"/>
  <c r="O123"/>
  <c r="N123"/>
  <c r="I123"/>
  <c r="M123"/>
  <c r="L123"/>
  <c r="K123"/>
  <c r="J123"/>
  <c r="G123" s="1"/>
  <c r="BM123" s="1"/>
  <c r="H123"/>
  <c r="F123"/>
  <c r="F120" s="1"/>
  <c r="E123"/>
  <c r="O122"/>
  <c r="N122"/>
  <c r="M122"/>
  <c r="L122"/>
  <c r="K122"/>
  <c r="J122"/>
  <c r="H122"/>
  <c r="F122"/>
  <c r="E122"/>
  <c r="O121"/>
  <c r="N121"/>
  <c r="M121"/>
  <c r="L121"/>
  <c r="K121"/>
  <c r="J121"/>
  <c r="H121"/>
  <c r="F121"/>
  <c r="E121"/>
  <c r="O118"/>
  <c r="N118"/>
  <c r="M118"/>
  <c r="L118"/>
  <c r="K118"/>
  <c r="J118"/>
  <c r="H118"/>
  <c r="F118"/>
  <c r="E118"/>
  <c r="O117"/>
  <c r="N117"/>
  <c r="M117"/>
  <c r="L117"/>
  <c r="K117"/>
  <c r="J117"/>
  <c r="H117"/>
  <c r="F117"/>
  <c r="E117"/>
  <c r="O116"/>
  <c r="N116"/>
  <c r="M116"/>
  <c r="L116"/>
  <c r="K116"/>
  <c r="J116"/>
  <c r="H116"/>
  <c r="F116"/>
  <c r="E116"/>
  <c r="O115"/>
  <c r="N115"/>
  <c r="M115"/>
  <c r="L115"/>
  <c r="K115"/>
  <c r="J115"/>
  <c r="H115"/>
  <c r="F115"/>
  <c r="E115"/>
  <c r="O114"/>
  <c r="N114"/>
  <c r="M114"/>
  <c r="L114"/>
  <c r="K114"/>
  <c r="J114"/>
  <c r="H114"/>
  <c r="F114"/>
  <c r="E114"/>
  <c r="O113"/>
  <c r="I113" s="1"/>
  <c r="N113"/>
  <c r="M113"/>
  <c r="L113"/>
  <c r="K113"/>
  <c r="J113"/>
  <c r="H113"/>
  <c r="F113"/>
  <c r="E113"/>
  <c r="O112"/>
  <c r="N112"/>
  <c r="M112"/>
  <c r="BR105" s="1"/>
  <c r="L112"/>
  <c r="K112"/>
  <c r="J112"/>
  <c r="H112"/>
  <c r="F112"/>
  <c r="E112"/>
  <c r="O111"/>
  <c r="N111"/>
  <c r="M111"/>
  <c r="L111"/>
  <c r="K111"/>
  <c r="J111"/>
  <c r="H111"/>
  <c r="F111"/>
  <c r="E111"/>
  <c r="O110"/>
  <c r="N110"/>
  <c r="M110"/>
  <c r="L110"/>
  <c r="K110"/>
  <c r="J110"/>
  <c r="G110"/>
  <c r="BM110" s="1"/>
  <c r="H110"/>
  <c r="F110"/>
  <c r="E110"/>
  <c r="O109"/>
  <c r="N109"/>
  <c r="M109"/>
  <c r="I109" s="1"/>
  <c r="L109"/>
  <c r="K109"/>
  <c r="J109"/>
  <c r="H109"/>
  <c r="F109"/>
  <c r="E109"/>
  <c r="O108"/>
  <c r="N108"/>
  <c r="M108"/>
  <c r="L108"/>
  <c r="K108"/>
  <c r="J108"/>
  <c r="H108"/>
  <c r="F108"/>
  <c r="E108"/>
  <c r="O107"/>
  <c r="N107"/>
  <c r="M107"/>
  <c r="L107"/>
  <c r="L106" s="1"/>
  <c r="K107"/>
  <c r="J107"/>
  <c r="H107"/>
  <c r="F107"/>
  <c r="E107"/>
  <c r="O104"/>
  <c r="N104"/>
  <c r="M104"/>
  <c r="L104"/>
  <c r="K104"/>
  <c r="J104"/>
  <c r="H104"/>
  <c r="F104"/>
  <c r="E104"/>
  <c r="O103"/>
  <c r="N103"/>
  <c r="M103"/>
  <c r="L103"/>
  <c r="K103"/>
  <c r="G103" s="1"/>
  <c r="J103"/>
  <c r="H103"/>
  <c r="F103"/>
  <c r="E103"/>
  <c r="BK103" s="1"/>
  <c r="O102"/>
  <c r="N102"/>
  <c r="M102"/>
  <c r="L102"/>
  <c r="K102"/>
  <c r="J102"/>
  <c r="H102"/>
  <c r="F102"/>
  <c r="E102"/>
  <c r="O101"/>
  <c r="N101"/>
  <c r="M101"/>
  <c r="L101"/>
  <c r="K101"/>
  <c r="J101"/>
  <c r="H101"/>
  <c r="F101"/>
  <c r="E101"/>
  <c r="O100"/>
  <c r="N100"/>
  <c r="M100"/>
  <c r="L100"/>
  <c r="K100"/>
  <c r="J100"/>
  <c r="H100"/>
  <c r="F100"/>
  <c r="E100"/>
  <c r="O99"/>
  <c r="N99"/>
  <c r="M99"/>
  <c r="L99"/>
  <c r="K99"/>
  <c r="J99"/>
  <c r="G99" s="1"/>
  <c r="H99"/>
  <c r="F99"/>
  <c r="E99"/>
  <c r="O98"/>
  <c r="N98"/>
  <c r="M98"/>
  <c r="L98"/>
  <c r="K98"/>
  <c r="J98"/>
  <c r="H98"/>
  <c r="F98"/>
  <c r="E98"/>
  <c r="O97"/>
  <c r="N97"/>
  <c r="M97"/>
  <c r="BR91" s="1"/>
  <c r="L97"/>
  <c r="K97"/>
  <c r="J97"/>
  <c r="H97"/>
  <c r="F97"/>
  <c r="E97"/>
  <c r="O96"/>
  <c r="N96"/>
  <c r="M96"/>
  <c r="L96"/>
  <c r="K96"/>
  <c r="J96"/>
  <c r="H96"/>
  <c r="F96"/>
  <c r="E96"/>
  <c r="O95"/>
  <c r="N95"/>
  <c r="M95"/>
  <c r="L95"/>
  <c r="K95"/>
  <c r="J95"/>
  <c r="H95"/>
  <c r="F95"/>
  <c r="E95"/>
  <c r="O94"/>
  <c r="N94"/>
  <c r="M94"/>
  <c r="L94"/>
  <c r="K94"/>
  <c r="J94"/>
  <c r="H94"/>
  <c r="F94"/>
  <c r="E94"/>
  <c r="O93"/>
  <c r="N93"/>
  <c r="M93"/>
  <c r="L93"/>
  <c r="K93"/>
  <c r="J93"/>
  <c r="H93"/>
  <c r="F93"/>
  <c r="E93"/>
  <c r="O90"/>
  <c r="I90" s="1"/>
  <c r="N90"/>
  <c r="M90"/>
  <c r="L90"/>
  <c r="K90"/>
  <c r="J90"/>
  <c r="H90"/>
  <c r="F90"/>
  <c r="E90"/>
  <c r="O89"/>
  <c r="N89"/>
  <c r="M89"/>
  <c r="L89"/>
  <c r="K89"/>
  <c r="J89"/>
  <c r="H89"/>
  <c r="F89"/>
  <c r="E89"/>
  <c r="O88"/>
  <c r="N88"/>
  <c r="M88"/>
  <c r="L88"/>
  <c r="K88"/>
  <c r="J88"/>
  <c r="H88"/>
  <c r="F88"/>
  <c r="E88"/>
  <c r="O87"/>
  <c r="N87"/>
  <c r="M87"/>
  <c r="I87" s="1"/>
  <c r="L87"/>
  <c r="K87"/>
  <c r="J87"/>
  <c r="H87"/>
  <c r="F87"/>
  <c r="E87"/>
  <c r="O86"/>
  <c r="N86"/>
  <c r="M86"/>
  <c r="L86"/>
  <c r="K86"/>
  <c r="J86"/>
  <c r="H86"/>
  <c r="F86"/>
  <c r="E86"/>
  <c r="O85"/>
  <c r="N85"/>
  <c r="M85"/>
  <c r="L85"/>
  <c r="K85"/>
  <c r="J85"/>
  <c r="H85"/>
  <c r="BM78"/>
  <c r="F85"/>
  <c r="E85"/>
  <c r="O84"/>
  <c r="N84"/>
  <c r="M84"/>
  <c r="L84"/>
  <c r="K84"/>
  <c r="J84"/>
  <c r="G84" s="1"/>
  <c r="H84"/>
  <c r="F84"/>
  <c r="E84"/>
  <c r="O83"/>
  <c r="N83"/>
  <c r="M83"/>
  <c r="L83"/>
  <c r="L78" s="1"/>
  <c r="K83"/>
  <c r="J83"/>
  <c r="H83"/>
  <c r="F83"/>
  <c r="E83"/>
  <c r="O82"/>
  <c r="N82"/>
  <c r="M82"/>
  <c r="L82"/>
  <c r="K82"/>
  <c r="J82"/>
  <c r="H82"/>
  <c r="F82"/>
  <c r="E82"/>
  <c r="BK82" s="1"/>
  <c r="O81"/>
  <c r="N81"/>
  <c r="M81"/>
  <c r="I81"/>
  <c r="L81"/>
  <c r="K81"/>
  <c r="J81"/>
  <c r="H81"/>
  <c r="F81"/>
  <c r="E81"/>
  <c r="BK81" s="1"/>
  <c r="O80"/>
  <c r="N80"/>
  <c r="M80"/>
  <c r="L80"/>
  <c r="K80"/>
  <c r="J80"/>
  <c r="H80"/>
  <c r="F80"/>
  <c r="E80"/>
  <c r="O79"/>
  <c r="N79"/>
  <c r="M79"/>
  <c r="L79"/>
  <c r="K79"/>
  <c r="J79"/>
  <c r="H79"/>
  <c r="F79"/>
  <c r="E79"/>
  <c r="O76"/>
  <c r="N76"/>
  <c r="M76"/>
  <c r="L76"/>
  <c r="K76"/>
  <c r="J76"/>
  <c r="G76"/>
  <c r="H76"/>
  <c r="F76"/>
  <c r="E76"/>
  <c r="O75"/>
  <c r="N75"/>
  <c r="M75"/>
  <c r="L75"/>
  <c r="K75"/>
  <c r="J75"/>
  <c r="H75"/>
  <c r="F75"/>
  <c r="E75"/>
  <c r="BK75" s="1"/>
  <c r="O74"/>
  <c r="N74"/>
  <c r="M74"/>
  <c r="L74"/>
  <c r="K74"/>
  <c r="J74"/>
  <c r="H74"/>
  <c r="F74"/>
  <c r="E74"/>
  <c r="O73"/>
  <c r="N73"/>
  <c r="M73"/>
  <c r="L73"/>
  <c r="G73"/>
  <c r="K73"/>
  <c r="J73"/>
  <c r="H73"/>
  <c r="F73"/>
  <c r="BK63" s="1"/>
  <c r="E73"/>
  <c r="O72"/>
  <c r="N72"/>
  <c r="M72"/>
  <c r="L72"/>
  <c r="K72"/>
  <c r="J72"/>
  <c r="H72"/>
  <c r="F72"/>
  <c r="E72"/>
  <c r="BK72"/>
  <c r="O71"/>
  <c r="N71"/>
  <c r="M71"/>
  <c r="L71"/>
  <c r="K71"/>
  <c r="BP64" s="1"/>
  <c r="J71"/>
  <c r="H71"/>
  <c r="F71"/>
  <c r="E71"/>
  <c r="O70"/>
  <c r="N70"/>
  <c r="M70"/>
  <c r="L70"/>
  <c r="K70"/>
  <c r="J70"/>
  <c r="H70"/>
  <c r="F70"/>
  <c r="E70"/>
  <c r="BK70"/>
  <c r="O69"/>
  <c r="N69"/>
  <c r="M69"/>
  <c r="L69"/>
  <c r="K69"/>
  <c r="J69"/>
  <c r="H69"/>
  <c r="F69"/>
  <c r="E69"/>
  <c r="O68"/>
  <c r="N68"/>
  <c r="M68"/>
  <c r="L68"/>
  <c r="K68"/>
  <c r="J68"/>
  <c r="H68"/>
  <c r="F68"/>
  <c r="E68"/>
  <c r="O67"/>
  <c r="N67"/>
  <c r="M67"/>
  <c r="L67"/>
  <c r="K67"/>
  <c r="J67"/>
  <c r="H67"/>
  <c r="F67"/>
  <c r="E67"/>
  <c r="O66"/>
  <c r="N66"/>
  <c r="M66"/>
  <c r="L66"/>
  <c r="K66"/>
  <c r="J66"/>
  <c r="H66"/>
  <c r="F66"/>
  <c r="E66"/>
  <c r="BK66" s="1"/>
  <c r="O65"/>
  <c r="N65"/>
  <c r="M65"/>
  <c r="L65"/>
  <c r="K65"/>
  <c r="J65"/>
  <c r="H65"/>
  <c r="F65"/>
  <c r="E65"/>
  <c r="O62"/>
  <c r="N62"/>
  <c r="M62"/>
  <c r="L62"/>
  <c r="K62"/>
  <c r="J62"/>
  <c r="G62" s="1"/>
  <c r="BM62" s="1"/>
  <c r="H62"/>
  <c r="F62"/>
  <c r="E62"/>
  <c r="BK62" s="1"/>
  <c r="O61"/>
  <c r="N61"/>
  <c r="M61"/>
  <c r="L61"/>
  <c r="K61"/>
  <c r="J61"/>
  <c r="H61"/>
  <c r="F61"/>
  <c r="BK61" s="1"/>
  <c r="E61"/>
  <c r="O60"/>
  <c r="N60"/>
  <c r="M60"/>
  <c r="L60"/>
  <c r="K60"/>
  <c r="J60"/>
  <c r="G60" s="1"/>
  <c r="H60"/>
  <c r="F60"/>
  <c r="BK60"/>
  <c r="E60"/>
  <c r="O59"/>
  <c r="N59"/>
  <c r="M59"/>
  <c r="L59"/>
  <c r="K59"/>
  <c r="J59"/>
  <c r="G59" s="1"/>
  <c r="H59"/>
  <c r="F59"/>
  <c r="E59"/>
  <c r="BK59" s="1"/>
  <c r="O58"/>
  <c r="N58"/>
  <c r="M58"/>
  <c r="I58"/>
  <c r="L58"/>
  <c r="K58"/>
  <c r="J58"/>
  <c r="H58"/>
  <c r="F58"/>
  <c r="E58"/>
  <c r="O57"/>
  <c r="I57" s="1"/>
  <c r="N57"/>
  <c r="M57"/>
  <c r="L57"/>
  <c r="BQ50" s="1"/>
  <c r="K57"/>
  <c r="J57"/>
  <c r="H57"/>
  <c r="F57"/>
  <c r="E57"/>
  <c r="O56"/>
  <c r="N56"/>
  <c r="M56"/>
  <c r="L56"/>
  <c r="K56"/>
  <c r="J56"/>
  <c r="G56" s="1"/>
  <c r="H56"/>
  <c r="F56"/>
  <c r="BK56"/>
  <c r="E56"/>
  <c r="O55"/>
  <c r="N55"/>
  <c r="M55"/>
  <c r="I55" s="1"/>
  <c r="L55"/>
  <c r="K55"/>
  <c r="J55"/>
  <c r="G55" s="1"/>
  <c r="H55"/>
  <c r="BM49" s="1"/>
  <c r="F55"/>
  <c r="BK55"/>
  <c r="E55"/>
  <c r="O54"/>
  <c r="N54"/>
  <c r="M54"/>
  <c r="L54"/>
  <c r="K54"/>
  <c r="J54"/>
  <c r="H54"/>
  <c r="F54"/>
  <c r="E54"/>
  <c r="O53"/>
  <c r="N53"/>
  <c r="M53"/>
  <c r="L53"/>
  <c r="K53"/>
  <c r="J53"/>
  <c r="H53"/>
  <c r="F53"/>
  <c r="E53"/>
  <c r="O52"/>
  <c r="N52"/>
  <c r="M52"/>
  <c r="L52"/>
  <c r="K52"/>
  <c r="J52"/>
  <c r="H52"/>
  <c r="F52"/>
  <c r="E52"/>
  <c r="BK52" s="1"/>
  <c r="O51"/>
  <c r="N51"/>
  <c r="M51"/>
  <c r="L51"/>
  <c r="K51"/>
  <c r="J51"/>
  <c r="H51"/>
  <c r="F51"/>
  <c r="E51"/>
  <c r="O48"/>
  <c r="N48"/>
  <c r="M48"/>
  <c r="L48"/>
  <c r="K48"/>
  <c r="J48"/>
  <c r="H48"/>
  <c r="F48"/>
  <c r="E48"/>
  <c r="O47"/>
  <c r="N47"/>
  <c r="M47"/>
  <c r="L47"/>
  <c r="K47"/>
  <c r="J47"/>
  <c r="H47"/>
  <c r="F47"/>
  <c r="E47"/>
  <c r="O46"/>
  <c r="N46"/>
  <c r="M46"/>
  <c r="L46"/>
  <c r="K46"/>
  <c r="J46"/>
  <c r="H46"/>
  <c r="G46"/>
  <c r="F46"/>
  <c r="E46"/>
  <c r="BK46" s="1"/>
  <c r="O45"/>
  <c r="N45"/>
  <c r="M45"/>
  <c r="L45"/>
  <c r="K45"/>
  <c r="J45"/>
  <c r="H45"/>
  <c r="F45"/>
  <c r="E45"/>
  <c r="O44"/>
  <c r="N44"/>
  <c r="M44"/>
  <c r="L44"/>
  <c r="K44"/>
  <c r="J44"/>
  <c r="H44"/>
  <c r="F44"/>
  <c r="E44"/>
  <c r="O43"/>
  <c r="N43"/>
  <c r="M43"/>
  <c r="L43"/>
  <c r="K43"/>
  <c r="BP36"/>
  <c r="J43"/>
  <c r="H43"/>
  <c r="F43"/>
  <c r="E43"/>
  <c r="O42"/>
  <c r="BT36" s="1"/>
  <c r="N42"/>
  <c r="M42"/>
  <c r="L42"/>
  <c r="K42"/>
  <c r="J42"/>
  <c r="H42"/>
  <c r="F42"/>
  <c r="E42"/>
  <c r="O41"/>
  <c r="N41"/>
  <c r="M41"/>
  <c r="I41" s="1"/>
  <c r="L41"/>
  <c r="K41"/>
  <c r="J41"/>
  <c r="H41"/>
  <c r="BM35"/>
  <c r="F41"/>
  <c r="E41"/>
  <c r="O40"/>
  <c r="N40"/>
  <c r="M40"/>
  <c r="L40"/>
  <c r="K40"/>
  <c r="J40"/>
  <c r="G40" s="1"/>
  <c r="H40"/>
  <c r="F40"/>
  <c r="E40"/>
  <c r="O39"/>
  <c r="N39"/>
  <c r="M39"/>
  <c r="L39"/>
  <c r="K39"/>
  <c r="J39"/>
  <c r="H39"/>
  <c r="F39"/>
  <c r="E39"/>
  <c r="BK39" s="1"/>
  <c r="O38"/>
  <c r="N38"/>
  <c r="M38"/>
  <c r="L38"/>
  <c r="G38" s="1"/>
  <c r="K38"/>
  <c r="J38"/>
  <c r="H38"/>
  <c r="F38"/>
  <c r="E38"/>
  <c r="O37"/>
  <c r="N37"/>
  <c r="M37"/>
  <c r="L37"/>
  <c r="K37"/>
  <c r="J37"/>
  <c r="H37"/>
  <c r="F37"/>
  <c r="E37"/>
  <c r="O34"/>
  <c r="I34" s="1"/>
  <c r="N34"/>
  <c r="M34"/>
  <c r="L34"/>
  <c r="K34"/>
  <c r="J34"/>
  <c r="H34"/>
  <c r="F34"/>
  <c r="BK34" s="1"/>
  <c r="E34"/>
  <c r="O33"/>
  <c r="N33"/>
  <c r="M33"/>
  <c r="L33"/>
  <c r="K33"/>
  <c r="G33"/>
  <c r="J33"/>
  <c r="H33"/>
  <c r="F33"/>
  <c r="E33"/>
  <c r="BK33" s="1"/>
  <c r="O32"/>
  <c r="N32"/>
  <c r="M32"/>
  <c r="L32"/>
  <c r="K32"/>
  <c r="J32"/>
  <c r="H32"/>
  <c r="H16" s="1"/>
  <c r="F32"/>
  <c r="E32"/>
  <c r="O31"/>
  <c r="O15"/>
  <c r="N31"/>
  <c r="M31"/>
  <c r="L31"/>
  <c r="K31"/>
  <c r="J31"/>
  <c r="J15"/>
  <c r="H31"/>
  <c r="H15"/>
  <c r="F31"/>
  <c r="E31"/>
  <c r="O30"/>
  <c r="O14"/>
  <c r="N30"/>
  <c r="M30"/>
  <c r="L30"/>
  <c r="K30"/>
  <c r="J30"/>
  <c r="H30"/>
  <c r="H14" s="1"/>
  <c r="F30"/>
  <c r="E30"/>
  <c r="O29"/>
  <c r="N29"/>
  <c r="M29"/>
  <c r="BR22"/>
  <c r="L29"/>
  <c r="K29"/>
  <c r="J29"/>
  <c r="H29"/>
  <c r="H13" s="1"/>
  <c r="F29"/>
  <c r="E29"/>
  <c r="O28"/>
  <c r="N28"/>
  <c r="N12"/>
  <c r="M28"/>
  <c r="L28"/>
  <c r="K28"/>
  <c r="J28"/>
  <c r="H28"/>
  <c r="F28"/>
  <c r="E28"/>
  <c r="O27"/>
  <c r="N27"/>
  <c r="M27"/>
  <c r="M22" s="1"/>
  <c r="L27"/>
  <c r="K27"/>
  <c r="J27"/>
  <c r="J11"/>
  <c r="H27"/>
  <c r="H11"/>
  <c r="F27"/>
  <c r="E27"/>
  <c r="O26"/>
  <c r="N26"/>
  <c r="M26"/>
  <c r="L26"/>
  <c r="L10" s="1"/>
  <c r="K26"/>
  <c r="J26"/>
  <c r="H26"/>
  <c r="H10" s="1"/>
  <c r="F26"/>
  <c r="F10" s="1"/>
  <c r="E26"/>
  <c r="O25"/>
  <c r="N25"/>
  <c r="M25"/>
  <c r="M9"/>
  <c r="L25"/>
  <c r="K25"/>
  <c r="J25"/>
  <c r="H25"/>
  <c r="F25"/>
  <c r="E25"/>
  <c r="O24"/>
  <c r="N24"/>
  <c r="M24"/>
  <c r="M8" s="1"/>
  <c r="L24"/>
  <c r="L22" s="1"/>
  <c r="K24"/>
  <c r="J24"/>
  <c r="H24"/>
  <c r="F24"/>
  <c r="E24"/>
  <c r="O23"/>
  <c r="N23"/>
  <c r="M23"/>
  <c r="L23"/>
  <c r="K23"/>
  <c r="J23"/>
  <c r="H23"/>
  <c r="H7" s="1"/>
  <c r="F23"/>
  <c r="E23"/>
  <c r="BM292"/>
  <c r="BK208"/>
  <c r="BK198"/>
  <c r="BK187"/>
  <c r="BK179"/>
  <c r="BQ162"/>
  <c r="BK132"/>
  <c r="BK128"/>
  <c r="BR120"/>
  <c r="BP120"/>
  <c r="BK73"/>
  <c r="O328" i="22"/>
  <c r="N328"/>
  <c r="M328"/>
  <c r="L328"/>
  <c r="K328"/>
  <c r="J328"/>
  <c r="H328"/>
  <c r="F328"/>
  <c r="E328"/>
  <c r="BK328"/>
  <c r="O327"/>
  <c r="N327"/>
  <c r="M327"/>
  <c r="L327"/>
  <c r="K327"/>
  <c r="J327"/>
  <c r="H327"/>
  <c r="F327"/>
  <c r="E327"/>
  <c r="O326"/>
  <c r="N326"/>
  <c r="M326"/>
  <c r="L326"/>
  <c r="G326" s="1"/>
  <c r="K326"/>
  <c r="J326"/>
  <c r="H326"/>
  <c r="F326"/>
  <c r="E326"/>
  <c r="BK326"/>
  <c r="O325"/>
  <c r="N325"/>
  <c r="M325"/>
  <c r="L325"/>
  <c r="K325"/>
  <c r="J325"/>
  <c r="H325"/>
  <c r="F325"/>
  <c r="E325"/>
  <c r="O324"/>
  <c r="N324"/>
  <c r="M324"/>
  <c r="L324"/>
  <c r="K324"/>
  <c r="J324"/>
  <c r="H324"/>
  <c r="F324"/>
  <c r="E324"/>
  <c r="BK324" s="1"/>
  <c r="O323"/>
  <c r="N323"/>
  <c r="M323"/>
  <c r="L323"/>
  <c r="K323"/>
  <c r="J323"/>
  <c r="H323"/>
  <c r="F323"/>
  <c r="BK323"/>
  <c r="E323"/>
  <c r="O322"/>
  <c r="BT316" s="1"/>
  <c r="N322"/>
  <c r="BS316" s="1"/>
  <c r="M322"/>
  <c r="L322"/>
  <c r="K322"/>
  <c r="J322"/>
  <c r="G322" s="1"/>
  <c r="H322"/>
  <c r="BM315"/>
  <c r="F322"/>
  <c r="E322"/>
  <c r="BJ316" s="1"/>
  <c r="O321"/>
  <c r="N321"/>
  <c r="M321"/>
  <c r="L321"/>
  <c r="BQ315"/>
  <c r="K321"/>
  <c r="J321"/>
  <c r="H321"/>
  <c r="F321"/>
  <c r="E321"/>
  <c r="O320"/>
  <c r="N320"/>
  <c r="M320"/>
  <c r="L320"/>
  <c r="K320"/>
  <c r="J320"/>
  <c r="H320"/>
  <c r="F320"/>
  <c r="E320"/>
  <c r="O319"/>
  <c r="N319"/>
  <c r="M319"/>
  <c r="I319" s="1"/>
  <c r="L319"/>
  <c r="K319"/>
  <c r="J319"/>
  <c r="H319"/>
  <c r="F319"/>
  <c r="E319"/>
  <c r="O318"/>
  <c r="N318"/>
  <c r="M318"/>
  <c r="L318"/>
  <c r="G318" s="1"/>
  <c r="K318"/>
  <c r="J318"/>
  <c r="H318"/>
  <c r="F318"/>
  <c r="E318"/>
  <c r="BK318"/>
  <c r="O317"/>
  <c r="N317"/>
  <c r="M317"/>
  <c r="L317"/>
  <c r="K317"/>
  <c r="J317"/>
  <c r="H317"/>
  <c r="H316" s="1"/>
  <c r="F317"/>
  <c r="E317"/>
  <c r="O314"/>
  <c r="N314"/>
  <c r="M314"/>
  <c r="L314"/>
  <c r="K314"/>
  <c r="J314"/>
  <c r="G314" s="1"/>
  <c r="H314"/>
  <c r="F314"/>
  <c r="E314"/>
  <c r="BK314" s="1"/>
  <c r="O313"/>
  <c r="N313"/>
  <c r="M313"/>
  <c r="L313"/>
  <c r="K313"/>
  <c r="J313"/>
  <c r="H313"/>
  <c r="F313"/>
  <c r="E313"/>
  <c r="O312"/>
  <c r="N312"/>
  <c r="M312"/>
  <c r="L312"/>
  <c r="K312"/>
  <c r="J312"/>
  <c r="H312"/>
  <c r="F312"/>
  <c r="E312"/>
  <c r="O311"/>
  <c r="N311"/>
  <c r="M311"/>
  <c r="L311"/>
  <c r="K311"/>
  <c r="J311"/>
  <c r="H311"/>
  <c r="F311"/>
  <c r="E311"/>
  <c r="O310"/>
  <c r="N310"/>
  <c r="M310"/>
  <c r="I310" s="1"/>
  <c r="L310"/>
  <c r="K310"/>
  <c r="J310"/>
  <c r="H310"/>
  <c r="F310"/>
  <c r="E310"/>
  <c r="O309"/>
  <c r="N309"/>
  <c r="M309"/>
  <c r="L309"/>
  <c r="K309"/>
  <c r="J309"/>
  <c r="H309"/>
  <c r="F309"/>
  <c r="E309"/>
  <c r="O308"/>
  <c r="N308"/>
  <c r="M308"/>
  <c r="L308"/>
  <c r="K308"/>
  <c r="J308"/>
  <c r="H308"/>
  <c r="F308"/>
  <c r="E308"/>
  <c r="O307"/>
  <c r="N307"/>
  <c r="M307"/>
  <c r="I307"/>
  <c r="L307"/>
  <c r="K307"/>
  <c r="J307"/>
  <c r="H307"/>
  <c r="F307"/>
  <c r="E307"/>
  <c r="O306"/>
  <c r="N306"/>
  <c r="M306"/>
  <c r="L306"/>
  <c r="K306"/>
  <c r="J306"/>
  <c r="G306" s="1"/>
  <c r="BM306" s="1"/>
  <c r="H306"/>
  <c r="F306"/>
  <c r="E306"/>
  <c r="O305"/>
  <c r="N305"/>
  <c r="M305"/>
  <c r="L305"/>
  <c r="K305"/>
  <c r="J305"/>
  <c r="H305"/>
  <c r="F305"/>
  <c r="E305"/>
  <c r="O304"/>
  <c r="N304"/>
  <c r="M304"/>
  <c r="L304"/>
  <c r="K304"/>
  <c r="J304"/>
  <c r="H304"/>
  <c r="F304"/>
  <c r="E304"/>
  <c r="O303"/>
  <c r="N303"/>
  <c r="M303"/>
  <c r="L303"/>
  <c r="K303"/>
  <c r="J303"/>
  <c r="H303"/>
  <c r="F303"/>
  <c r="E303"/>
  <c r="O300"/>
  <c r="N300"/>
  <c r="I300" s="1"/>
  <c r="M300"/>
  <c r="L300"/>
  <c r="K300"/>
  <c r="J300"/>
  <c r="H300"/>
  <c r="F300"/>
  <c r="E300"/>
  <c r="O299"/>
  <c r="N299"/>
  <c r="M299"/>
  <c r="L299"/>
  <c r="K299"/>
  <c r="J299"/>
  <c r="H299"/>
  <c r="F299"/>
  <c r="E299"/>
  <c r="O298"/>
  <c r="N298"/>
  <c r="I298" s="1"/>
  <c r="M298"/>
  <c r="L298"/>
  <c r="K298"/>
  <c r="J298"/>
  <c r="H298"/>
  <c r="F298"/>
  <c r="E298"/>
  <c r="BK298" s="1"/>
  <c r="O297"/>
  <c r="N297"/>
  <c r="M297"/>
  <c r="L297"/>
  <c r="K297"/>
  <c r="J297"/>
  <c r="H297"/>
  <c r="F297"/>
  <c r="E297"/>
  <c r="O296"/>
  <c r="N296"/>
  <c r="I296" s="1"/>
  <c r="M296"/>
  <c r="L296"/>
  <c r="K296"/>
  <c r="J296"/>
  <c r="H296"/>
  <c r="F296"/>
  <c r="E296"/>
  <c r="O295"/>
  <c r="N295"/>
  <c r="M295"/>
  <c r="L295"/>
  <c r="K295"/>
  <c r="J295"/>
  <c r="G295" s="1"/>
  <c r="H295"/>
  <c r="F295"/>
  <c r="E295"/>
  <c r="O294"/>
  <c r="N294"/>
  <c r="BS288" s="1"/>
  <c r="M294"/>
  <c r="I294" s="1"/>
  <c r="L294"/>
  <c r="BQ287" s="1"/>
  <c r="K294"/>
  <c r="J294"/>
  <c r="H294"/>
  <c r="F294"/>
  <c r="BK288"/>
  <c r="E294"/>
  <c r="O293"/>
  <c r="N293"/>
  <c r="M293"/>
  <c r="L293"/>
  <c r="K293"/>
  <c r="G293" s="1"/>
  <c r="BM293" s="1"/>
  <c r="J293"/>
  <c r="H293"/>
  <c r="F293"/>
  <c r="E293"/>
  <c r="O292"/>
  <c r="N292"/>
  <c r="M292"/>
  <c r="I292" s="1"/>
  <c r="L292"/>
  <c r="K292"/>
  <c r="J292"/>
  <c r="H292"/>
  <c r="F292"/>
  <c r="E292"/>
  <c r="O291"/>
  <c r="N291"/>
  <c r="M291"/>
  <c r="I291" s="1"/>
  <c r="L291"/>
  <c r="K291"/>
  <c r="J291"/>
  <c r="H291"/>
  <c r="F291"/>
  <c r="E291"/>
  <c r="O290"/>
  <c r="N290"/>
  <c r="M290"/>
  <c r="L290"/>
  <c r="K290"/>
  <c r="J290"/>
  <c r="H290"/>
  <c r="F290"/>
  <c r="E290"/>
  <c r="O289"/>
  <c r="N289"/>
  <c r="M289"/>
  <c r="L289"/>
  <c r="K289"/>
  <c r="J289"/>
  <c r="H289"/>
  <c r="F289"/>
  <c r="E289"/>
  <c r="O286"/>
  <c r="N286"/>
  <c r="M286"/>
  <c r="L286"/>
  <c r="K286"/>
  <c r="J286"/>
  <c r="G286" s="1"/>
  <c r="BM286" s="1"/>
  <c r="H286"/>
  <c r="F286"/>
  <c r="E286"/>
  <c r="O285"/>
  <c r="N285"/>
  <c r="M285"/>
  <c r="L285"/>
  <c r="K285"/>
  <c r="J285"/>
  <c r="H285"/>
  <c r="F285"/>
  <c r="E285"/>
  <c r="O284"/>
  <c r="N284"/>
  <c r="M284"/>
  <c r="L284"/>
  <c r="K284"/>
  <c r="J284"/>
  <c r="H284"/>
  <c r="F284"/>
  <c r="E284"/>
  <c r="O283"/>
  <c r="N283"/>
  <c r="M283"/>
  <c r="L283"/>
  <c r="K283"/>
  <c r="J283"/>
  <c r="H283"/>
  <c r="F283"/>
  <c r="E283"/>
  <c r="O282"/>
  <c r="N282"/>
  <c r="M282"/>
  <c r="L282"/>
  <c r="K282"/>
  <c r="J282"/>
  <c r="G282" s="1"/>
  <c r="BM282" s="1"/>
  <c r="H282"/>
  <c r="F282"/>
  <c r="E282"/>
  <c r="BK282"/>
  <c r="O281"/>
  <c r="N281"/>
  <c r="M281"/>
  <c r="L281"/>
  <c r="K281"/>
  <c r="J281"/>
  <c r="H281"/>
  <c r="F281"/>
  <c r="E281"/>
  <c r="O280"/>
  <c r="N280"/>
  <c r="M280"/>
  <c r="BR273" s="1"/>
  <c r="L280"/>
  <c r="BQ274" s="1"/>
  <c r="K280"/>
  <c r="J280"/>
  <c r="G280" s="1"/>
  <c r="BM280" s="1"/>
  <c r="H280"/>
  <c r="F280"/>
  <c r="E280"/>
  <c r="O279"/>
  <c r="BT273" s="1"/>
  <c r="N279"/>
  <c r="M279"/>
  <c r="L279"/>
  <c r="K279"/>
  <c r="J279"/>
  <c r="G279" s="1"/>
  <c r="BM279" s="1"/>
  <c r="H279"/>
  <c r="F279"/>
  <c r="E279"/>
  <c r="O278"/>
  <c r="N278"/>
  <c r="M278"/>
  <c r="L278"/>
  <c r="K278"/>
  <c r="J278"/>
  <c r="H278"/>
  <c r="F278"/>
  <c r="E278"/>
  <c r="O277"/>
  <c r="N277"/>
  <c r="M277"/>
  <c r="L277"/>
  <c r="K277"/>
  <c r="G277" s="1"/>
  <c r="J277"/>
  <c r="H277"/>
  <c r="F277"/>
  <c r="BK277" s="1"/>
  <c r="E277"/>
  <c r="O276"/>
  <c r="N276"/>
  <c r="M276"/>
  <c r="L276"/>
  <c r="K276"/>
  <c r="J276"/>
  <c r="H276"/>
  <c r="F276"/>
  <c r="E276"/>
  <c r="BK276" s="1"/>
  <c r="O275"/>
  <c r="N275"/>
  <c r="M275"/>
  <c r="L275"/>
  <c r="K275"/>
  <c r="J275"/>
  <c r="H275"/>
  <c r="F275"/>
  <c r="E275"/>
  <c r="O272"/>
  <c r="N272"/>
  <c r="M272"/>
  <c r="L272"/>
  <c r="K272"/>
  <c r="J272"/>
  <c r="H272"/>
  <c r="F272"/>
  <c r="E272"/>
  <c r="O271"/>
  <c r="N271"/>
  <c r="M271"/>
  <c r="L271"/>
  <c r="K271"/>
  <c r="J271"/>
  <c r="H271"/>
  <c r="F271"/>
  <c r="E271"/>
  <c r="BK271"/>
  <c r="O270"/>
  <c r="N270"/>
  <c r="M270"/>
  <c r="L270"/>
  <c r="K270"/>
  <c r="J270"/>
  <c r="H270"/>
  <c r="F270"/>
  <c r="E270"/>
  <c r="BK270" s="1"/>
  <c r="O269"/>
  <c r="N269"/>
  <c r="I269" s="1"/>
  <c r="M269"/>
  <c r="L269"/>
  <c r="K269"/>
  <c r="J269"/>
  <c r="H269"/>
  <c r="F269"/>
  <c r="E269"/>
  <c r="O268"/>
  <c r="N268"/>
  <c r="M268"/>
  <c r="L268"/>
  <c r="K268"/>
  <c r="J268"/>
  <c r="H268"/>
  <c r="F268"/>
  <c r="E268"/>
  <c r="O267"/>
  <c r="N267"/>
  <c r="M267"/>
  <c r="L267"/>
  <c r="K267"/>
  <c r="BP260"/>
  <c r="J267"/>
  <c r="H267"/>
  <c r="F267"/>
  <c r="BK267"/>
  <c r="E267"/>
  <c r="O266"/>
  <c r="BT260" s="1"/>
  <c r="N266"/>
  <c r="M266"/>
  <c r="BR259" s="1"/>
  <c r="L266"/>
  <c r="K266"/>
  <c r="J266"/>
  <c r="H266"/>
  <c r="F266"/>
  <c r="E266"/>
  <c r="O265"/>
  <c r="N265"/>
  <c r="M265"/>
  <c r="L265"/>
  <c r="K265"/>
  <c r="J265"/>
  <c r="BO259" s="1"/>
  <c r="H265"/>
  <c r="F265"/>
  <c r="E265"/>
  <c r="O264"/>
  <c r="N264"/>
  <c r="M264"/>
  <c r="L264"/>
  <c r="K264"/>
  <c r="J264"/>
  <c r="H264"/>
  <c r="F264"/>
  <c r="E264"/>
  <c r="BK264" s="1"/>
  <c r="O263"/>
  <c r="N263"/>
  <c r="M263"/>
  <c r="L263"/>
  <c r="K263"/>
  <c r="J263"/>
  <c r="H263"/>
  <c r="F263"/>
  <c r="E263"/>
  <c r="O262"/>
  <c r="N262"/>
  <c r="M262"/>
  <c r="L262"/>
  <c r="K262"/>
  <c r="J262"/>
  <c r="H262"/>
  <c r="F262"/>
  <c r="E262"/>
  <c r="O261"/>
  <c r="I261"/>
  <c r="N261"/>
  <c r="M261"/>
  <c r="L261"/>
  <c r="K261"/>
  <c r="J261"/>
  <c r="H261"/>
  <c r="F261"/>
  <c r="E261"/>
  <c r="BK261" s="1"/>
  <c r="O258"/>
  <c r="N258"/>
  <c r="M258"/>
  <c r="L258"/>
  <c r="K258"/>
  <c r="J258"/>
  <c r="H258"/>
  <c r="F258"/>
  <c r="E258"/>
  <c r="O257"/>
  <c r="N257"/>
  <c r="M257"/>
  <c r="L257"/>
  <c r="K257"/>
  <c r="J257"/>
  <c r="G257" s="1"/>
  <c r="H257"/>
  <c r="F257"/>
  <c r="E257"/>
  <c r="BK257" s="1"/>
  <c r="O256"/>
  <c r="N256"/>
  <c r="M256"/>
  <c r="L256"/>
  <c r="K256"/>
  <c r="J256"/>
  <c r="H256"/>
  <c r="F256"/>
  <c r="E256"/>
  <c r="O255"/>
  <c r="N255"/>
  <c r="M255"/>
  <c r="L255"/>
  <c r="K255"/>
  <c r="G255"/>
  <c r="J255"/>
  <c r="H255"/>
  <c r="F255"/>
  <c r="E255"/>
  <c r="O254"/>
  <c r="N254"/>
  <c r="M254"/>
  <c r="L254"/>
  <c r="K254"/>
  <c r="J254"/>
  <c r="H254"/>
  <c r="F254"/>
  <c r="E254"/>
  <c r="BK254" s="1"/>
  <c r="O253"/>
  <c r="N253"/>
  <c r="M253"/>
  <c r="L253"/>
  <c r="K253"/>
  <c r="J253"/>
  <c r="H253"/>
  <c r="F253"/>
  <c r="E253"/>
  <c r="O252"/>
  <c r="BT246"/>
  <c r="N252"/>
  <c r="M252"/>
  <c r="L252"/>
  <c r="K252"/>
  <c r="J252"/>
  <c r="H252"/>
  <c r="BM246" s="1"/>
  <c r="F252"/>
  <c r="E252"/>
  <c r="BK252" s="1"/>
  <c r="O251"/>
  <c r="N251"/>
  <c r="M251"/>
  <c r="L251"/>
  <c r="BQ245"/>
  <c r="K251"/>
  <c r="J251"/>
  <c r="H251"/>
  <c r="F251"/>
  <c r="E251"/>
  <c r="O250"/>
  <c r="N250"/>
  <c r="M250"/>
  <c r="L250"/>
  <c r="K250"/>
  <c r="J250"/>
  <c r="G250"/>
  <c r="BM250" s="1"/>
  <c r="H250"/>
  <c r="F250"/>
  <c r="E250"/>
  <c r="O249"/>
  <c r="N249"/>
  <c r="M249"/>
  <c r="L249"/>
  <c r="K249"/>
  <c r="J249"/>
  <c r="H249"/>
  <c r="F249"/>
  <c r="E249"/>
  <c r="O248"/>
  <c r="N248"/>
  <c r="M248"/>
  <c r="M246" s="1"/>
  <c r="L248"/>
  <c r="K248"/>
  <c r="J248"/>
  <c r="H248"/>
  <c r="F248"/>
  <c r="E248"/>
  <c r="O247"/>
  <c r="N247"/>
  <c r="M247"/>
  <c r="L247"/>
  <c r="K247"/>
  <c r="J247"/>
  <c r="H247"/>
  <c r="F247"/>
  <c r="E247"/>
  <c r="O244"/>
  <c r="N244"/>
  <c r="M244"/>
  <c r="L244"/>
  <c r="K244"/>
  <c r="J244"/>
  <c r="H244"/>
  <c r="F244"/>
  <c r="E244"/>
  <c r="O243"/>
  <c r="N243"/>
  <c r="M243"/>
  <c r="I243" s="1"/>
  <c r="L243"/>
  <c r="K243"/>
  <c r="J243"/>
  <c r="H243"/>
  <c r="F243"/>
  <c r="E243"/>
  <c r="O242"/>
  <c r="N242"/>
  <c r="M242"/>
  <c r="L242"/>
  <c r="K242"/>
  <c r="J242"/>
  <c r="H242"/>
  <c r="F242"/>
  <c r="E242"/>
  <c r="O241"/>
  <c r="N241"/>
  <c r="M241"/>
  <c r="L241"/>
  <c r="K241"/>
  <c r="J241"/>
  <c r="H241"/>
  <c r="F241"/>
  <c r="E241"/>
  <c r="O240"/>
  <c r="N240"/>
  <c r="M240"/>
  <c r="L240"/>
  <c r="K240"/>
  <c r="J240"/>
  <c r="H240"/>
  <c r="F240"/>
  <c r="E240"/>
  <c r="O239"/>
  <c r="N239"/>
  <c r="M239"/>
  <c r="L239"/>
  <c r="K239"/>
  <c r="J239"/>
  <c r="H239"/>
  <c r="F239"/>
  <c r="E239"/>
  <c r="BK239"/>
  <c r="O238"/>
  <c r="N238"/>
  <c r="M238"/>
  <c r="L238"/>
  <c r="K238"/>
  <c r="J238"/>
  <c r="H238"/>
  <c r="F238"/>
  <c r="E238"/>
  <c r="O237"/>
  <c r="N237"/>
  <c r="M237"/>
  <c r="L237"/>
  <c r="K237"/>
  <c r="J237"/>
  <c r="H237"/>
  <c r="F237"/>
  <c r="E237"/>
  <c r="O236"/>
  <c r="N236"/>
  <c r="M236"/>
  <c r="L236"/>
  <c r="K236"/>
  <c r="J236"/>
  <c r="H236"/>
  <c r="F236"/>
  <c r="E236"/>
  <c r="O235"/>
  <c r="N235"/>
  <c r="M235"/>
  <c r="L235"/>
  <c r="K235"/>
  <c r="G235" s="1"/>
  <c r="BM235" s="1"/>
  <c r="J235"/>
  <c r="H235"/>
  <c r="F235"/>
  <c r="BK235"/>
  <c r="E235"/>
  <c r="O234"/>
  <c r="N234"/>
  <c r="M234"/>
  <c r="L234"/>
  <c r="K234"/>
  <c r="J234"/>
  <c r="H234"/>
  <c r="F234"/>
  <c r="E234"/>
  <c r="O233"/>
  <c r="N233"/>
  <c r="M233"/>
  <c r="L233"/>
  <c r="K233"/>
  <c r="J233"/>
  <c r="H233"/>
  <c r="F233"/>
  <c r="E233"/>
  <c r="O230"/>
  <c r="N230"/>
  <c r="M230"/>
  <c r="I230" s="1"/>
  <c r="L230"/>
  <c r="K230"/>
  <c r="J230"/>
  <c r="H230"/>
  <c r="F230"/>
  <c r="E230"/>
  <c r="BK230"/>
  <c r="O229"/>
  <c r="N229"/>
  <c r="M229"/>
  <c r="I229"/>
  <c r="L229"/>
  <c r="K229"/>
  <c r="J229"/>
  <c r="H229"/>
  <c r="F229"/>
  <c r="E229"/>
  <c r="O228"/>
  <c r="N228"/>
  <c r="M228"/>
  <c r="L228"/>
  <c r="K228"/>
  <c r="J228"/>
  <c r="H228"/>
  <c r="F228"/>
  <c r="E228"/>
  <c r="O227"/>
  <c r="N227"/>
  <c r="M227"/>
  <c r="L227"/>
  <c r="K227"/>
  <c r="J227"/>
  <c r="H227"/>
  <c r="F227"/>
  <c r="E227"/>
  <c r="O226"/>
  <c r="N226"/>
  <c r="M226"/>
  <c r="L226"/>
  <c r="K226"/>
  <c r="J226"/>
  <c r="H226"/>
  <c r="F226"/>
  <c r="E226"/>
  <c r="O225"/>
  <c r="N225"/>
  <c r="M225"/>
  <c r="L225"/>
  <c r="K225"/>
  <c r="J225"/>
  <c r="H225"/>
  <c r="F225"/>
  <c r="E225"/>
  <c r="O224"/>
  <c r="N224"/>
  <c r="M224"/>
  <c r="I224" s="1"/>
  <c r="L224"/>
  <c r="K224"/>
  <c r="G224" s="1"/>
  <c r="BM224" s="1"/>
  <c r="J224"/>
  <c r="H224"/>
  <c r="F224"/>
  <c r="E224"/>
  <c r="O223"/>
  <c r="N223"/>
  <c r="M223"/>
  <c r="L223"/>
  <c r="K223"/>
  <c r="BP217" s="1"/>
  <c r="J223"/>
  <c r="H223"/>
  <c r="F223"/>
  <c r="E223"/>
  <c r="O222"/>
  <c r="N222"/>
  <c r="M222"/>
  <c r="I222" s="1"/>
  <c r="L222"/>
  <c r="K222"/>
  <c r="J222"/>
  <c r="H222"/>
  <c r="F222"/>
  <c r="BK222" s="1"/>
  <c r="E222"/>
  <c r="O221"/>
  <c r="I221"/>
  <c r="N221"/>
  <c r="M221"/>
  <c r="L221"/>
  <c r="K221"/>
  <c r="J221"/>
  <c r="H221"/>
  <c r="F221"/>
  <c r="BK221"/>
  <c r="E221"/>
  <c r="O220"/>
  <c r="N220"/>
  <c r="M220"/>
  <c r="L220"/>
  <c r="K220"/>
  <c r="J220"/>
  <c r="H220"/>
  <c r="F220"/>
  <c r="E220"/>
  <c r="O219"/>
  <c r="N219"/>
  <c r="M219"/>
  <c r="L219"/>
  <c r="K219"/>
  <c r="J219"/>
  <c r="H219"/>
  <c r="F219"/>
  <c r="E219"/>
  <c r="O216"/>
  <c r="N216"/>
  <c r="M216"/>
  <c r="L216"/>
  <c r="K216"/>
  <c r="J216"/>
  <c r="H216"/>
  <c r="F216"/>
  <c r="E216"/>
  <c r="O215"/>
  <c r="N215"/>
  <c r="M215"/>
  <c r="L215"/>
  <c r="K215"/>
  <c r="J215"/>
  <c r="H215"/>
  <c r="F215"/>
  <c r="E215"/>
  <c r="BK215" s="1"/>
  <c r="O214"/>
  <c r="N214"/>
  <c r="I214" s="1"/>
  <c r="M214"/>
  <c r="L214"/>
  <c r="K214"/>
  <c r="J214"/>
  <c r="H214"/>
  <c r="F214"/>
  <c r="E214"/>
  <c r="O213"/>
  <c r="N213"/>
  <c r="M213"/>
  <c r="L213"/>
  <c r="K213"/>
  <c r="J213"/>
  <c r="G213" s="1"/>
  <c r="H213"/>
  <c r="BM203" s="1"/>
  <c r="F213"/>
  <c r="E213"/>
  <c r="O212"/>
  <c r="N212"/>
  <c r="M212"/>
  <c r="L212"/>
  <c r="K212"/>
  <c r="J212"/>
  <c r="H212"/>
  <c r="F212"/>
  <c r="E212"/>
  <c r="BK212" s="1"/>
  <c r="O211"/>
  <c r="N211"/>
  <c r="M211"/>
  <c r="L211"/>
  <c r="K211"/>
  <c r="J211"/>
  <c r="G211" s="1"/>
  <c r="H211"/>
  <c r="BM204" s="1"/>
  <c r="F211"/>
  <c r="E211"/>
  <c r="O210"/>
  <c r="N210"/>
  <c r="M210"/>
  <c r="L210"/>
  <c r="K210"/>
  <c r="BP204" s="1"/>
  <c r="J210"/>
  <c r="H210"/>
  <c r="F210"/>
  <c r="E210"/>
  <c r="BJ204"/>
  <c r="O209"/>
  <c r="N209"/>
  <c r="M209"/>
  <c r="L209"/>
  <c r="K209"/>
  <c r="J209"/>
  <c r="H209"/>
  <c r="F209"/>
  <c r="BK209"/>
  <c r="E209"/>
  <c r="O208"/>
  <c r="N208"/>
  <c r="I208"/>
  <c r="M208"/>
  <c r="L208"/>
  <c r="K208"/>
  <c r="J208"/>
  <c r="H208"/>
  <c r="F208"/>
  <c r="E208"/>
  <c r="BK208"/>
  <c r="O207"/>
  <c r="N207"/>
  <c r="M207"/>
  <c r="L207"/>
  <c r="K207"/>
  <c r="J207"/>
  <c r="H207"/>
  <c r="F207"/>
  <c r="E207"/>
  <c r="O206"/>
  <c r="N206"/>
  <c r="M206"/>
  <c r="L206"/>
  <c r="K206"/>
  <c r="J206"/>
  <c r="H206"/>
  <c r="F206"/>
  <c r="E206"/>
  <c r="O205"/>
  <c r="N205"/>
  <c r="M205"/>
  <c r="L205"/>
  <c r="K205"/>
  <c r="J205"/>
  <c r="H205"/>
  <c r="F205"/>
  <c r="E205"/>
  <c r="BK205"/>
  <c r="O202"/>
  <c r="N202"/>
  <c r="M202"/>
  <c r="L202"/>
  <c r="K202"/>
  <c r="J202"/>
  <c r="H202"/>
  <c r="F202"/>
  <c r="BK202" s="1"/>
  <c r="E202"/>
  <c r="O201"/>
  <c r="I201"/>
  <c r="N201"/>
  <c r="M201"/>
  <c r="L201"/>
  <c r="K201"/>
  <c r="J201"/>
  <c r="H201"/>
  <c r="F201"/>
  <c r="BK201"/>
  <c r="E201"/>
  <c r="O200"/>
  <c r="N200"/>
  <c r="M200"/>
  <c r="L200"/>
  <c r="K200"/>
  <c r="J200"/>
  <c r="H200"/>
  <c r="F200"/>
  <c r="E200"/>
  <c r="O199"/>
  <c r="N199"/>
  <c r="M199"/>
  <c r="L199"/>
  <c r="K199"/>
  <c r="J199"/>
  <c r="G199" s="1"/>
  <c r="BM199" s="1"/>
  <c r="H199"/>
  <c r="F199"/>
  <c r="E199"/>
  <c r="O198"/>
  <c r="N198"/>
  <c r="M198"/>
  <c r="I198" s="1"/>
  <c r="L198"/>
  <c r="K198"/>
  <c r="J198"/>
  <c r="H198"/>
  <c r="F198"/>
  <c r="E198"/>
  <c r="O197"/>
  <c r="N197"/>
  <c r="M197"/>
  <c r="BR190"/>
  <c r="L197"/>
  <c r="K197"/>
  <c r="J197"/>
  <c r="G197"/>
  <c r="H197"/>
  <c r="F197"/>
  <c r="E197"/>
  <c r="O196"/>
  <c r="N196"/>
  <c r="BS190"/>
  <c r="M196"/>
  <c r="L196"/>
  <c r="K196"/>
  <c r="J196"/>
  <c r="H196"/>
  <c r="F196"/>
  <c r="E196"/>
  <c r="O195"/>
  <c r="N195"/>
  <c r="M195"/>
  <c r="L195"/>
  <c r="BQ189" s="1"/>
  <c r="K195"/>
  <c r="J195"/>
  <c r="H195"/>
  <c r="F195"/>
  <c r="E195"/>
  <c r="O194"/>
  <c r="N194"/>
  <c r="I194" s="1"/>
  <c r="M194"/>
  <c r="L194"/>
  <c r="K194"/>
  <c r="G194" s="1"/>
  <c r="BM194" s="1"/>
  <c r="J194"/>
  <c r="H194"/>
  <c r="F194"/>
  <c r="E194"/>
  <c r="O193"/>
  <c r="N193"/>
  <c r="M193"/>
  <c r="L193"/>
  <c r="K193"/>
  <c r="J193"/>
  <c r="H193"/>
  <c r="F193"/>
  <c r="E193"/>
  <c r="O192"/>
  <c r="N192"/>
  <c r="M192"/>
  <c r="L192"/>
  <c r="K192"/>
  <c r="J192"/>
  <c r="H192"/>
  <c r="F192"/>
  <c r="E192"/>
  <c r="O191"/>
  <c r="N191"/>
  <c r="M191"/>
  <c r="L191"/>
  <c r="K191"/>
  <c r="J191"/>
  <c r="H191"/>
  <c r="F191"/>
  <c r="E191"/>
  <c r="E190" s="1"/>
  <c r="O188"/>
  <c r="N188"/>
  <c r="M188"/>
  <c r="L188"/>
  <c r="K188"/>
  <c r="J188"/>
  <c r="H188"/>
  <c r="F188"/>
  <c r="E188"/>
  <c r="O187"/>
  <c r="N187"/>
  <c r="M187"/>
  <c r="L187"/>
  <c r="K187"/>
  <c r="J187"/>
  <c r="G187" s="1"/>
  <c r="BM187" s="1"/>
  <c r="H187"/>
  <c r="F187"/>
  <c r="E187"/>
  <c r="O186"/>
  <c r="N186"/>
  <c r="M186"/>
  <c r="L186"/>
  <c r="K186"/>
  <c r="J186"/>
  <c r="H186"/>
  <c r="F186"/>
  <c r="E186"/>
  <c r="BK186" s="1"/>
  <c r="O185"/>
  <c r="N185"/>
  <c r="M185"/>
  <c r="L185"/>
  <c r="K185"/>
  <c r="J185"/>
  <c r="H185"/>
  <c r="F185"/>
  <c r="BK185"/>
  <c r="E185"/>
  <c r="O184"/>
  <c r="N184"/>
  <c r="M184"/>
  <c r="L184"/>
  <c r="K184"/>
  <c r="J184"/>
  <c r="H184"/>
  <c r="F184"/>
  <c r="E184"/>
  <c r="O183"/>
  <c r="N183"/>
  <c r="BS176"/>
  <c r="M183"/>
  <c r="L183"/>
  <c r="K183"/>
  <c r="J183"/>
  <c r="H183"/>
  <c r="F183"/>
  <c r="E183"/>
  <c r="O182"/>
  <c r="N182"/>
  <c r="M182"/>
  <c r="L182"/>
  <c r="K182"/>
  <c r="J182"/>
  <c r="H182"/>
  <c r="F182"/>
  <c r="E182"/>
  <c r="O181"/>
  <c r="N181"/>
  <c r="M181"/>
  <c r="BR175" s="1"/>
  <c r="L181"/>
  <c r="BQ175" s="1"/>
  <c r="K181"/>
  <c r="J181"/>
  <c r="H181"/>
  <c r="F181"/>
  <c r="E181"/>
  <c r="O180"/>
  <c r="N180"/>
  <c r="M180"/>
  <c r="L180"/>
  <c r="K180"/>
  <c r="J180"/>
  <c r="G180" s="1"/>
  <c r="H180"/>
  <c r="F180"/>
  <c r="E180"/>
  <c r="O179"/>
  <c r="N179"/>
  <c r="M179"/>
  <c r="L179"/>
  <c r="K179"/>
  <c r="J179"/>
  <c r="H179"/>
  <c r="F179"/>
  <c r="E179"/>
  <c r="O178"/>
  <c r="N178"/>
  <c r="M178"/>
  <c r="L178"/>
  <c r="K178"/>
  <c r="J178"/>
  <c r="H178"/>
  <c r="F178"/>
  <c r="E178"/>
  <c r="BK178" s="1"/>
  <c r="O177"/>
  <c r="N177"/>
  <c r="M177"/>
  <c r="L177"/>
  <c r="K177"/>
  <c r="J177"/>
  <c r="H177"/>
  <c r="F177"/>
  <c r="E177"/>
  <c r="O174"/>
  <c r="N174"/>
  <c r="M174"/>
  <c r="L174"/>
  <c r="K174"/>
  <c r="J174"/>
  <c r="H174"/>
  <c r="F174"/>
  <c r="E174"/>
  <c r="O173"/>
  <c r="N173"/>
  <c r="M173"/>
  <c r="L173"/>
  <c r="K173"/>
  <c r="J173"/>
  <c r="H173"/>
  <c r="F173"/>
  <c r="E173"/>
  <c r="BK173" s="1"/>
  <c r="O172"/>
  <c r="N172"/>
  <c r="M172"/>
  <c r="I172" s="1"/>
  <c r="L172"/>
  <c r="K172"/>
  <c r="J172"/>
  <c r="H172"/>
  <c r="F172"/>
  <c r="E172"/>
  <c r="O171"/>
  <c r="N171"/>
  <c r="M171"/>
  <c r="L171"/>
  <c r="K171"/>
  <c r="J171"/>
  <c r="H171"/>
  <c r="F171"/>
  <c r="E171"/>
  <c r="O170"/>
  <c r="N170"/>
  <c r="M170"/>
  <c r="L170"/>
  <c r="K170"/>
  <c r="J170"/>
  <c r="G170" s="1"/>
  <c r="BM170" s="1"/>
  <c r="H170"/>
  <c r="F170"/>
  <c r="E170"/>
  <c r="O169"/>
  <c r="N169"/>
  <c r="M169"/>
  <c r="L169"/>
  <c r="K169"/>
  <c r="J169"/>
  <c r="G169" s="1"/>
  <c r="H169"/>
  <c r="F169"/>
  <c r="E169"/>
  <c r="O168"/>
  <c r="N168"/>
  <c r="M168"/>
  <c r="L168"/>
  <c r="K168"/>
  <c r="J168"/>
  <c r="H168"/>
  <c r="F168"/>
  <c r="E168"/>
  <c r="O167"/>
  <c r="N167"/>
  <c r="M167"/>
  <c r="L167"/>
  <c r="K167"/>
  <c r="J167"/>
  <c r="G167" s="1"/>
  <c r="H167"/>
  <c r="F167"/>
  <c r="E167"/>
  <c r="BJ161"/>
  <c r="O166"/>
  <c r="N166"/>
  <c r="M166"/>
  <c r="I166"/>
  <c r="L166"/>
  <c r="K166"/>
  <c r="J166"/>
  <c r="G166"/>
  <c r="BM166" s="1"/>
  <c r="H166"/>
  <c r="F166"/>
  <c r="E166"/>
  <c r="O165"/>
  <c r="N165"/>
  <c r="M165"/>
  <c r="L165"/>
  <c r="K165"/>
  <c r="J165"/>
  <c r="H165"/>
  <c r="F165"/>
  <c r="E165"/>
  <c r="BK165" s="1"/>
  <c r="O164"/>
  <c r="N164"/>
  <c r="M164"/>
  <c r="L164"/>
  <c r="K164"/>
  <c r="G164"/>
  <c r="BM164" s="1"/>
  <c r="J164"/>
  <c r="H164"/>
  <c r="F164"/>
  <c r="E164"/>
  <c r="O163"/>
  <c r="N163"/>
  <c r="M163"/>
  <c r="L163"/>
  <c r="K163"/>
  <c r="J163"/>
  <c r="H163"/>
  <c r="F163"/>
  <c r="BK163"/>
  <c r="E163"/>
  <c r="O160"/>
  <c r="N160"/>
  <c r="M160"/>
  <c r="L160"/>
  <c r="K160"/>
  <c r="J160"/>
  <c r="H160"/>
  <c r="F160"/>
  <c r="E160"/>
  <c r="BK160" s="1"/>
  <c r="O159"/>
  <c r="N159"/>
  <c r="M159"/>
  <c r="L159"/>
  <c r="K159"/>
  <c r="J159"/>
  <c r="G159"/>
  <c r="BM159" s="1"/>
  <c r="H159"/>
  <c r="F159"/>
  <c r="E159"/>
  <c r="O158"/>
  <c r="N158"/>
  <c r="M158"/>
  <c r="L158"/>
  <c r="K158"/>
  <c r="J158"/>
  <c r="H158"/>
  <c r="F158"/>
  <c r="E158"/>
  <c r="O157"/>
  <c r="N157"/>
  <c r="I157"/>
  <c r="M157"/>
  <c r="L157"/>
  <c r="K157"/>
  <c r="J157"/>
  <c r="H157"/>
  <c r="F157"/>
  <c r="E157"/>
  <c r="BK157" s="1"/>
  <c r="O156"/>
  <c r="N156"/>
  <c r="M156"/>
  <c r="L156"/>
  <c r="K156"/>
  <c r="J156"/>
  <c r="H156"/>
  <c r="F156"/>
  <c r="E156"/>
  <c r="O155"/>
  <c r="BT148" s="1"/>
  <c r="N155"/>
  <c r="M155"/>
  <c r="L155"/>
  <c r="K155"/>
  <c r="J155"/>
  <c r="H155"/>
  <c r="F155"/>
  <c r="E155"/>
  <c r="O154"/>
  <c r="N154"/>
  <c r="M154"/>
  <c r="BR147" s="1"/>
  <c r="L154"/>
  <c r="K154"/>
  <c r="J154"/>
  <c r="H154"/>
  <c r="BM147" s="1"/>
  <c r="F154"/>
  <c r="E154"/>
  <c r="BJ148"/>
  <c r="O153"/>
  <c r="N153"/>
  <c r="M153"/>
  <c r="L153"/>
  <c r="K153"/>
  <c r="BP147" s="1"/>
  <c r="J153"/>
  <c r="H153"/>
  <c r="F153"/>
  <c r="E153"/>
  <c r="BK153" s="1"/>
  <c r="O152"/>
  <c r="N152"/>
  <c r="M152"/>
  <c r="L152"/>
  <c r="K152"/>
  <c r="J152"/>
  <c r="H152"/>
  <c r="F152"/>
  <c r="E152"/>
  <c r="BK152"/>
  <c r="O151"/>
  <c r="N151"/>
  <c r="M151"/>
  <c r="L151"/>
  <c r="K151"/>
  <c r="J151"/>
  <c r="G151" s="1"/>
  <c r="BM151" s="1"/>
  <c r="H151"/>
  <c r="F151"/>
  <c r="E151"/>
  <c r="O150"/>
  <c r="N150"/>
  <c r="M150"/>
  <c r="L150"/>
  <c r="K150"/>
  <c r="J150"/>
  <c r="H150"/>
  <c r="F150"/>
  <c r="E150"/>
  <c r="O149"/>
  <c r="O148" s="1"/>
  <c r="N149"/>
  <c r="M149"/>
  <c r="L149"/>
  <c r="K149"/>
  <c r="J149"/>
  <c r="H149"/>
  <c r="F149"/>
  <c r="E149"/>
  <c r="O146"/>
  <c r="N146"/>
  <c r="M146"/>
  <c r="L146"/>
  <c r="K146"/>
  <c r="J146"/>
  <c r="H146"/>
  <c r="F146"/>
  <c r="E146"/>
  <c r="O145"/>
  <c r="N145"/>
  <c r="M145"/>
  <c r="L145"/>
  <c r="K145"/>
  <c r="J145"/>
  <c r="H145"/>
  <c r="F145"/>
  <c r="BK145"/>
  <c r="E145"/>
  <c r="O144"/>
  <c r="N144"/>
  <c r="M144"/>
  <c r="L144"/>
  <c r="K144"/>
  <c r="J144"/>
  <c r="G144" s="1"/>
  <c r="BM144" s="1"/>
  <c r="H144"/>
  <c r="F144"/>
  <c r="E144"/>
  <c r="O143"/>
  <c r="N143"/>
  <c r="M143"/>
  <c r="I143"/>
  <c r="L143"/>
  <c r="K143"/>
  <c r="J143"/>
  <c r="H143"/>
  <c r="F143"/>
  <c r="BK143"/>
  <c r="E143"/>
  <c r="O142"/>
  <c r="N142"/>
  <c r="M142"/>
  <c r="L142"/>
  <c r="K142"/>
  <c r="J142"/>
  <c r="H142"/>
  <c r="F142"/>
  <c r="E142"/>
  <c r="O141"/>
  <c r="N141"/>
  <c r="M141"/>
  <c r="L141"/>
  <c r="BQ134" s="1"/>
  <c r="K141"/>
  <c r="J141"/>
  <c r="H141"/>
  <c r="F141"/>
  <c r="E141"/>
  <c r="O140"/>
  <c r="N140"/>
  <c r="M140"/>
  <c r="L140"/>
  <c r="K140"/>
  <c r="G140"/>
  <c r="BM140" s="1"/>
  <c r="J140"/>
  <c r="H140"/>
  <c r="F140"/>
  <c r="E140"/>
  <c r="O139"/>
  <c r="N139"/>
  <c r="M139"/>
  <c r="L139"/>
  <c r="K139"/>
  <c r="J139"/>
  <c r="H139"/>
  <c r="F139"/>
  <c r="E139"/>
  <c r="O138"/>
  <c r="N138"/>
  <c r="M138"/>
  <c r="I138" s="1"/>
  <c r="L138"/>
  <c r="K138"/>
  <c r="J138"/>
  <c r="H138"/>
  <c r="F138"/>
  <c r="E138"/>
  <c r="O137"/>
  <c r="N137"/>
  <c r="M137"/>
  <c r="L137"/>
  <c r="K137"/>
  <c r="J137"/>
  <c r="H137"/>
  <c r="F137"/>
  <c r="E137"/>
  <c r="O136"/>
  <c r="N136"/>
  <c r="M136"/>
  <c r="L136"/>
  <c r="K136"/>
  <c r="G136" s="1"/>
  <c r="BM136" s="1"/>
  <c r="J136"/>
  <c r="H136"/>
  <c r="F136"/>
  <c r="E136"/>
  <c r="O135"/>
  <c r="N135"/>
  <c r="M135"/>
  <c r="L135"/>
  <c r="K135"/>
  <c r="J135"/>
  <c r="H135"/>
  <c r="F135"/>
  <c r="E135"/>
  <c r="O132"/>
  <c r="N132"/>
  <c r="M132"/>
  <c r="L132"/>
  <c r="K132"/>
  <c r="J132"/>
  <c r="H132"/>
  <c r="F132"/>
  <c r="E132"/>
  <c r="O131"/>
  <c r="N131"/>
  <c r="M131"/>
  <c r="L131"/>
  <c r="K131"/>
  <c r="J131"/>
  <c r="H131"/>
  <c r="F131"/>
  <c r="E131"/>
  <c r="BK131"/>
  <c r="O130"/>
  <c r="N130"/>
  <c r="M130"/>
  <c r="L130"/>
  <c r="K130"/>
  <c r="J130"/>
  <c r="H130"/>
  <c r="F130"/>
  <c r="E130"/>
  <c r="O129"/>
  <c r="N129"/>
  <c r="M129"/>
  <c r="I129" s="1"/>
  <c r="L129"/>
  <c r="K129"/>
  <c r="J129"/>
  <c r="H129"/>
  <c r="F129"/>
  <c r="E129"/>
  <c r="O128"/>
  <c r="N128"/>
  <c r="M128"/>
  <c r="L128"/>
  <c r="K128"/>
  <c r="J128"/>
  <c r="H128"/>
  <c r="F128"/>
  <c r="E128"/>
  <c r="O127"/>
  <c r="N127"/>
  <c r="BS120"/>
  <c r="M127"/>
  <c r="L127"/>
  <c r="K127"/>
  <c r="G127"/>
  <c r="BM127" s="1"/>
  <c r="J127"/>
  <c r="H127"/>
  <c r="F127"/>
  <c r="E127"/>
  <c r="O126"/>
  <c r="BT120" s="1"/>
  <c r="N126"/>
  <c r="M126"/>
  <c r="I126" s="1"/>
  <c r="L126"/>
  <c r="K126"/>
  <c r="J126"/>
  <c r="H126"/>
  <c r="BM120"/>
  <c r="F126"/>
  <c r="E126"/>
  <c r="O125"/>
  <c r="N125"/>
  <c r="M125"/>
  <c r="L125"/>
  <c r="K125"/>
  <c r="J125"/>
  <c r="H125"/>
  <c r="F125"/>
  <c r="E125"/>
  <c r="O124"/>
  <c r="N124"/>
  <c r="M124"/>
  <c r="L124"/>
  <c r="K124"/>
  <c r="J124"/>
  <c r="H124"/>
  <c r="F124"/>
  <c r="E124"/>
  <c r="O123"/>
  <c r="N123"/>
  <c r="M123"/>
  <c r="L123"/>
  <c r="K123"/>
  <c r="J123"/>
  <c r="H123"/>
  <c r="F123"/>
  <c r="E123"/>
  <c r="O122"/>
  <c r="I122" s="1"/>
  <c r="N122"/>
  <c r="M122"/>
  <c r="L122"/>
  <c r="K122"/>
  <c r="J122"/>
  <c r="H122"/>
  <c r="F122"/>
  <c r="E122"/>
  <c r="O121"/>
  <c r="N121"/>
  <c r="M121"/>
  <c r="L121"/>
  <c r="K121"/>
  <c r="J121"/>
  <c r="H121"/>
  <c r="F121"/>
  <c r="BK121"/>
  <c r="E121"/>
  <c r="O118"/>
  <c r="N118"/>
  <c r="M118"/>
  <c r="L118"/>
  <c r="K118"/>
  <c r="J118"/>
  <c r="H118"/>
  <c r="F118"/>
  <c r="E118"/>
  <c r="O117"/>
  <c r="N117"/>
  <c r="M117"/>
  <c r="L117"/>
  <c r="K117"/>
  <c r="J117"/>
  <c r="H117"/>
  <c r="F117"/>
  <c r="E117"/>
  <c r="O116"/>
  <c r="N116"/>
  <c r="M116"/>
  <c r="L116"/>
  <c r="K116"/>
  <c r="J116"/>
  <c r="H116"/>
  <c r="F116"/>
  <c r="E116"/>
  <c r="BK116" s="1"/>
  <c r="O115"/>
  <c r="N115"/>
  <c r="M115"/>
  <c r="L115"/>
  <c r="K115"/>
  <c r="J115"/>
  <c r="H115"/>
  <c r="F115"/>
  <c r="E115"/>
  <c r="O114"/>
  <c r="N114"/>
  <c r="M114"/>
  <c r="I114"/>
  <c r="L114"/>
  <c r="K114"/>
  <c r="J114"/>
  <c r="H114"/>
  <c r="F114"/>
  <c r="E114"/>
  <c r="O113"/>
  <c r="N113"/>
  <c r="BS106" s="1"/>
  <c r="M113"/>
  <c r="L113"/>
  <c r="K113"/>
  <c r="J113"/>
  <c r="H113"/>
  <c r="F113"/>
  <c r="E113"/>
  <c r="O112"/>
  <c r="N112"/>
  <c r="M112"/>
  <c r="BR106"/>
  <c r="L112"/>
  <c r="K112"/>
  <c r="J112"/>
  <c r="H112"/>
  <c r="F112"/>
  <c r="E112"/>
  <c r="O111"/>
  <c r="N111"/>
  <c r="M111"/>
  <c r="I111"/>
  <c r="L111"/>
  <c r="K111"/>
  <c r="BP105" s="1"/>
  <c r="J111"/>
  <c r="H111"/>
  <c r="BM105" s="1"/>
  <c r="F111"/>
  <c r="E111"/>
  <c r="O110"/>
  <c r="N110"/>
  <c r="M110"/>
  <c r="L110"/>
  <c r="K110"/>
  <c r="J110"/>
  <c r="H110"/>
  <c r="F110"/>
  <c r="E110"/>
  <c r="BK110" s="1"/>
  <c r="O109"/>
  <c r="N109"/>
  <c r="M109"/>
  <c r="L109"/>
  <c r="K109"/>
  <c r="J109"/>
  <c r="H109"/>
  <c r="F109"/>
  <c r="E109"/>
  <c r="O108"/>
  <c r="N108"/>
  <c r="M108"/>
  <c r="L108"/>
  <c r="K108"/>
  <c r="J108"/>
  <c r="H108"/>
  <c r="F108"/>
  <c r="E108"/>
  <c r="O107"/>
  <c r="O106"/>
  <c r="N107"/>
  <c r="M107"/>
  <c r="L107"/>
  <c r="K107"/>
  <c r="J107"/>
  <c r="H107"/>
  <c r="F107"/>
  <c r="E107"/>
  <c r="O104"/>
  <c r="N104"/>
  <c r="I104" s="1"/>
  <c r="M104"/>
  <c r="L104"/>
  <c r="K104"/>
  <c r="J104"/>
  <c r="H104"/>
  <c r="F104"/>
  <c r="BK104" s="1"/>
  <c r="E104"/>
  <c r="O103"/>
  <c r="N103"/>
  <c r="M103"/>
  <c r="L103"/>
  <c r="K103"/>
  <c r="J103"/>
  <c r="H103"/>
  <c r="F103"/>
  <c r="E103"/>
  <c r="O102"/>
  <c r="N102"/>
  <c r="M102"/>
  <c r="L102"/>
  <c r="K102"/>
  <c r="G102" s="1"/>
  <c r="BM102" s="1"/>
  <c r="J102"/>
  <c r="H102"/>
  <c r="F102"/>
  <c r="E102"/>
  <c r="O101"/>
  <c r="N101"/>
  <c r="M101"/>
  <c r="L101"/>
  <c r="K101"/>
  <c r="J101"/>
  <c r="H101"/>
  <c r="F101"/>
  <c r="E101"/>
  <c r="O100"/>
  <c r="N100"/>
  <c r="I100" s="1"/>
  <c r="M100"/>
  <c r="L100"/>
  <c r="K100"/>
  <c r="J100"/>
  <c r="H100"/>
  <c r="F100"/>
  <c r="E100"/>
  <c r="BK100" s="1"/>
  <c r="O99"/>
  <c r="N99"/>
  <c r="M99"/>
  <c r="BR92"/>
  <c r="L99"/>
  <c r="K99"/>
  <c r="G99" s="1"/>
  <c r="BM99" s="1"/>
  <c r="J99"/>
  <c r="H99"/>
  <c r="F99"/>
  <c r="E99"/>
  <c r="O98"/>
  <c r="N98"/>
  <c r="M98"/>
  <c r="L98"/>
  <c r="K98"/>
  <c r="BP92"/>
  <c r="J98"/>
  <c r="H98"/>
  <c r="F98"/>
  <c r="E98"/>
  <c r="BJ92" s="1"/>
  <c r="O97"/>
  <c r="N97"/>
  <c r="M97"/>
  <c r="L97"/>
  <c r="K97"/>
  <c r="J97"/>
  <c r="G97"/>
  <c r="H97"/>
  <c r="BM91"/>
  <c r="F97"/>
  <c r="E97"/>
  <c r="BK97" s="1"/>
  <c r="O96"/>
  <c r="N96"/>
  <c r="M96"/>
  <c r="L96"/>
  <c r="K96"/>
  <c r="J96"/>
  <c r="H96"/>
  <c r="F96"/>
  <c r="E96"/>
  <c r="O95"/>
  <c r="N95"/>
  <c r="M95"/>
  <c r="L95"/>
  <c r="K95"/>
  <c r="G95" s="1"/>
  <c r="J95"/>
  <c r="H95"/>
  <c r="F95"/>
  <c r="E95"/>
  <c r="O94"/>
  <c r="N94"/>
  <c r="M94"/>
  <c r="L94"/>
  <c r="K94"/>
  <c r="J94"/>
  <c r="H94"/>
  <c r="F94"/>
  <c r="E94"/>
  <c r="O93"/>
  <c r="N93"/>
  <c r="M93"/>
  <c r="L93"/>
  <c r="K93"/>
  <c r="J93"/>
  <c r="H93"/>
  <c r="F93"/>
  <c r="E93"/>
  <c r="O90"/>
  <c r="N90"/>
  <c r="M90"/>
  <c r="L90"/>
  <c r="K90"/>
  <c r="J90"/>
  <c r="G90" s="1"/>
  <c r="H90"/>
  <c r="F90"/>
  <c r="E90"/>
  <c r="O89"/>
  <c r="N89"/>
  <c r="M89"/>
  <c r="L89"/>
  <c r="K89"/>
  <c r="J89"/>
  <c r="H89"/>
  <c r="F89"/>
  <c r="E89"/>
  <c r="O88"/>
  <c r="N88"/>
  <c r="M88"/>
  <c r="L88"/>
  <c r="K88"/>
  <c r="J88"/>
  <c r="H88"/>
  <c r="F88"/>
  <c r="E88"/>
  <c r="O87"/>
  <c r="N87"/>
  <c r="M87"/>
  <c r="I87"/>
  <c r="L87"/>
  <c r="K87"/>
  <c r="J87"/>
  <c r="H87"/>
  <c r="F87"/>
  <c r="E87"/>
  <c r="BK87" s="1"/>
  <c r="O86"/>
  <c r="I86" s="1"/>
  <c r="N86"/>
  <c r="M86"/>
  <c r="L86"/>
  <c r="K86"/>
  <c r="J86"/>
  <c r="H86"/>
  <c r="F86"/>
  <c r="E86"/>
  <c r="O85"/>
  <c r="N85"/>
  <c r="M85"/>
  <c r="L85"/>
  <c r="K85"/>
  <c r="J85"/>
  <c r="H85"/>
  <c r="F85"/>
  <c r="E85"/>
  <c r="O84"/>
  <c r="BT78" s="1"/>
  <c r="N84"/>
  <c r="M84"/>
  <c r="L84"/>
  <c r="BQ78"/>
  <c r="K84"/>
  <c r="J84"/>
  <c r="H84"/>
  <c r="F84"/>
  <c r="E84"/>
  <c r="O83"/>
  <c r="N83"/>
  <c r="M83"/>
  <c r="L83"/>
  <c r="K83"/>
  <c r="J83"/>
  <c r="H83"/>
  <c r="BM77" s="1"/>
  <c r="F83"/>
  <c r="E83"/>
  <c r="O82"/>
  <c r="N82"/>
  <c r="M82"/>
  <c r="I82" s="1"/>
  <c r="L82"/>
  <c r="K82"/>
  <c r="J82"/>
  <c r="H82"/>
  <c r="F82"/>
  <c r="BK82" s="1"/>
  <c r="E82"/>
  <c r="O81"/>
  <c r="N81"/>
  <c r="M81"/>
  <c r="L81"/>
  <c r="K81"/>
  <c r="J81"/>
  <c r="H81"/>
  <c r="F81"/>
  <c r="E81"/>
  <c r="BK81" s="1"/>
  <c r="O80"/>
  <c r="N80"/>
  <c r="M80"/>
  <c r="L80"/>
  <c r="K80"/>
  <c r="J80"/>
  <c r="H80"/>
  <c r="F80"/>
  <c r="E80"/>
  <c r="O79"/>
  <c r="N79"/>
  <c r="M79"/>
  <c r="L79"/>
  <c r="K79"/>
  <c r="J79"/>
  <c r="J78"/>
  <c r="H79"/>
  <c r="F79"/>
  <c r="E79"/>
  <c r="O76"/>
  <c r="N76"/>
  <c r="M76"/>
  <c r="L76"/>
  <c r="K76"/>
  <c r="J76"/>
  <c r="H76"/>
  <c r="F76"/>
  <c r="E76"/>
  <c r="O75"/>
  <c r="N75"/>
  <c r="M75"/>
  <c r="L75"/>
  <c r="K75"/>
  <c r="J75"/>
  <c r="H75"/>
  <c r="F75"/>
  <c r="E75"/>
  <c r="O74"/>
  <c r="N74"/>
  <c r="M74"/>
  <c r="L74"/>
  <c r="K74"/>
  <c r="G74" s="1"/>
  <c r="J74"/>
  <c r="H74"/>
  <c r="F74"/>
  <c r="E74"/>
  <c r="O73"/>
  <c r="N73"/>
  <c r="M73"/>
  <c r="L73"/>
  <c r="K73"/>
  <c r="J73"/>
  <c r="H73"/>
  <c r="F73"/>
  <c r="E73"/>
  <c r="O72"/>
  <c r="N72"/>
  <c r="M72"/>
  <c r="L72"/>
  <c r="K72"/>
  <c r="J72"/>
  <c r="H72"/>
  <c r="F72"/>
  <c r="E72"/>
  <c r="O71"/>
  <c r="N71"/>
  <c r="M71"/>
  <c r="L71"/>
  <c r="K71"/>
  <c r="J71"/>
  <c r="H71"/>
  <c r="F71"/>
  <c r="E71"/>
  <c r="BK71" s="1"/>
  <c r="O70"/>
  <c r="N70"/>
  <c r="M70"/>
  <c r="I70" s="1"/>
  <c r="L70"/>
  <c r="K70"/>
  <c r="BP63" s="1"/>
  <c r="J70"/>
  <c r="H70"/>
  <c r="BM64" s="1"/>
  <c r="F70"/>
  <c r="E70"/>
  <c r="O69"/>
  <c r="BT63" s="1"/>
  <c r="N69"/>
  <c r="M69"/>
  <c r="L69"/>
  <c r="BQ63" s="1"/>
  <c r="K69"/>
  <c r="J69"/>
  <c r="H69"/>
  <c r="F69"/>
  <c r="E69"/>
  <c r="BJ63" s="1"/>
  <c r="O68"/>
  <c r="N68"/>
  <c r="M68"/>
  <c r="I68" s="1"/>
  <c r="L68"/>
  <c r="L10" s="1"/>
  <c r="K68"/>
  <c r="J68"/>
  <c r="G68" s="1"/>
  <c r="H68"/>
  <c r="F68"/>
  <c r="E68"/>
  <c r="BK68" s="1"/>
  <c r="O67"/>
  <c r="N67"/>
  <c r="M67"/>
  <c r="L67"/>
  <c r="K67"/>
  <c r="J67"/>
  <c r="H67"/>
  <c r="F67"/>
  <c r="BK67"/>
  <c r="E67"/>
  <c r="O66"/>
  <c r="N66"/>
  <c r="I66"/>
  <c r="M66"/>
  <c r="L66"/>
  <c r="K66"/>
  <c r="J66"/>
  <c r="G66" s="1"/>
  <c r="BM66" s="1"/>
  <c r="H66"/>
  <c r="F66"/>
  <c r="E66"/>
  <c r="O65"/>
  <c r="N65"/>
  <c r="M65"/>
  <c r="L65"/>
  <c r="K65"/>
  <c r="J65"/>
  <c r="H65"/>
  <c r="F65"/>
  <c r="E65"/>
  <c r="BK65"/>
  <c r="O62"/>
  <c r="N62"/>
  <c r="M62"/>
  <c r="L62"/>
  <c r="K62"/>
  <c r="J62"/>
  <c r="H62"/>
  <c r="H18" s="1"/>
  <c r="F62"/>
  <c r="E62"/>
  <c r="O61"/>
  <c r="N61"/>
  <c r="M61"/>
  <c r="L61"/>
  <c r="K61"/>
  <c r="J61"/>
  <c r="H61"/>
  <c r="F61"/>
  <c r="E61"/>
  <c r="O60"/>
  <c r="N60"/>
  <c r="M60"/>
  <c r="L60"/>
  <c r="K60"/>
  <c r="J60"/>
  <c r="H60"/>
  <c r="F60"/>
  <c r="E60"/>
  <c r="O59"/>
  <c r="N59"/>
  <c r="M59"/>
  <c r="L59"/>
  <c r="K59"/>
  <c r="J59"/>
  <c r="H59"/>
  <c r="F59"/>
  <c r="E59"/>
  <c r="O58"/>
  <c r="N58"/>
  <c r="M58"/>
  <c r="L58"/>
  <c r="K58"/>
  <c r="J58"/>
  <c r="H58"/>
  <c r="F58"/>
  <c r="E58"/>
  <c r="O57"/>
  <c r="N57"/>
  <c r="BS50" s="1"/>
  <c r="M57"/>
  <c r="L57"/>
  <c r="K57"/>
  <c r="J57"/>
  <c r="H57"/>
  <c r="F57"/>
  <c r="E57"/>
  <c r="O56"/>
  <c r="N56"/>
  <c r="M56"/>
  <c r="L56"/>
  <c r="K56"/>
  <c r="J56"/>
  <c r="H56"/>
  <c r="F56"/>
  <c r="E56"/>
  <c r="O55"/>
  <c r="BT49" s="1"/>
  <c r="N55"/>
  <c r="M55"/>
  <c r="L55"/>
  <c r="K55"/>
  <c r="J55"/>
  <c r="H55"/>
  <c r="F55"/>
  <c r="E55"/>
  <c r="O54"/>
  <c r="N54"/>
  <c r="M54"/>
  <c r="L54"/>
  <c r="K54"/>
  <c r="J54"/>
  <c r="H54"/>
  <c r="F54"/>
  <c r="E54"/>
  <c r="O53"/>
  <c r="N53"/>
  <c r="M53"/>
  <c r="L53"/>
  <c r="K53"/>
  <c r="J53"/>
  <c r="G53" s="1"/>
  <c r="BM53" s="1"/>
  <c r="H53"/>
  <c r="F53"/>
  <c r="E53"/>
  <c r="BK53"/>
  <c r="O52"/>
  <c r="N52"/>
  <c r="M52"/>
  <c r="L52"/>
  <c r="K52"/>
  <c r="J52"/>
  <c r="H52"/>
  <c r="F52"/>
  <c r="BK52" s="1"/>
  <c r="E52"/>
  <c r="O51"/>
  <c r="N51"/>
  <c r="I51" s="1"/>
  <c r="M51"/>
  <c r="L51"/>
  <c r="K51"/>
  <c r="J51"/>
  <c r="H51"/>
  <c r="F51"/>
  <c r="E51"/>
  <c r="O48"/>
  <c r="N48"/>
  <c r="M48"/>
  <c r="L48"/>
  <c r="L18" s="1"/>
  <c r="K48"/>
  <c r="J48"/>
  <c r="H48"/>
  <c r="F48"/>
  <c r="BK48" s="1"/>
  <c r="E48"/>
  <c r="O47"/>
  <c r="N47"/>
  <c r="M47"/>
  <c r="L47"/>
  <c r="K47"/>
  <c r="J47"/>
  <c r="H47"/>
  <c r="F47"/>
  <c r="E47"/>
  <c r="BK47" s="1"/>
  <c r="O46"/>
  <c r="N46"/>
  <c r="M46"/>
  <c r="I46"/>
  <c r="L46"/>
  <c r="K46"/>
  <c r="J46"/>
  <c r="H46"/>
  <c r="F46"/>
  <c r="E46"/>
  <c r="O45"/>
  <c r="N45"/>
  <c r="M45"/>
  <c r="L45"/>
  <c r="K45"/>
  <c r="J45"/>
  <c r="H45"/>
  <c r="F45"/>
  <c r="E45"/>
  <c r="BK45" s="1"/>
  <c r="O44"/>
  <c r="N44"/>
  <c r="M44"/>
  <c r="L44"/>
  <c r="K44"/>
  <c r="J44"/>
  <c r="H44"/>
  <c r="F44"/>
  <c r="E44"/>
  <c r="O43"/>
  <c r="I43" s="1"/>
  <c r="N43"/>
  <c r="M43"/>
  <c r="L43"/>
  <c r="K43"/>
  <c r="J43"/>
  <c r="H43"/>
  <c r="F43"/>
  <c r="BK43" s="1"/>
  <c r="E43"/>
  <c r="O42"/>
  <c r="N42"/>
  <c r="M42"/>
  <c r="L42"/>
  <c r="BQ36" s="1"/>
  <c r="K42"/>
  <c r="J42"/>
  <c r="H42"/>
  <c r="F42"/>
  <c r="E42"/>
  <c r="O41"/>
  <c r="N41"/>
  <c r="BS35" s="1"/>
  <c r="M41"/>
  <c r="L41"/>
  <c r="K41"/>
  <c r="BP35" s="1"/>
  <c r="J41"/>
  <c r="H41"/>
  <c r="F41"/>
  <c r="E41"/>
  <c r="O40"/>
  <c r="N40"/>
  <c r="M40"/>
  <c r="L40"/>
  <c r="K40"/>
  <c r="J40"/>
  <c r="H40"/>
  <c r="F40"/>
  <c r="E40"/>
  <c r="O39"/>
  <c r="N39"/>
  <c r="I39" s="1"/>
  <c r="M39"/>
  <c r="L39"/>
  <c r="K39"/>
  <c r="J39"/>
  <c r="H39"/>
  <c r="F39"/>
  <c r="E39"/>
  <c r="O38"/>
  <c r="N38"/>
  <c r="M38"/>
  <c r="L38"/>
  <c r="K38"/>
  <c r="J38"/>
  <c r="G38" s="1"/>
  <c r="H38"/>
  <c r="F38"/>
  <c r="E38"/>
  <c r="BK38" s="1"/>
  <c r="O37"/>
  <c r="N37"/>
  <c r="M37"/>
  <c r="M36" s="1"/>
  <c r="L37"/>
  <c r="K37"/>
  <c r="J37"/>
  <c r="H37"/>
  <c r="F37"/>
  <c r="E37"/>
  <c r="O34"/>
  <c r="O18" s="1"/>
  <c r="N34"/>
  <c r="M34"/>
  <c r="L34"/>
  <c r="K34"/>
  <c r="K18" s="1"/>
  <c r="J34"/>
  <c r="J18" s="1"/>
  <c r="H34"/>
  <c r="F34"/>
  <c r="E34"/>
  <c r="O33"/>
  <c r="O17" s="1"/>
  <c r="N33"/>
  <c r="N17" s="1"/>
  <c r="M33"/>
  <c r="L33"/>
  <c r="K33"/>
  <c r="K17"/>
  <c r="J33"/>
  <c r="H33"/>
  <c r="F33"/>
  <c r="F17" s="1"/>
  <c r="E33"/>
  <c r="E17" s="1"/>
  <c r="O32"/>
  <c r="N32"/>
  <c r="N16"/>
  <c r="M32"/>
  <c r="M16" s="1"/>
  <c r="L32"/>
  <c r="L16" s="1"/>
  <c r="K32"/>
  <c r="J32"/>
  <c r="J16"/>
  <c r="H32"/>
  <c r="H16" s="1"/>
  <c r="F32"/>
  <c r="F16" s="1"/>
  <c r="E32"/>
  <c r="O31"/>
  <c r="N31"/>
  <c r="N15" s="1"/>
  <c r="M31"/>
  <c r="M15"/>
  <c r="L31"/>
  <c r="K31"/>
  <c r="K15" s="1"/>
  <c r="J31"/>
  <c r="J15" s="1"/>
  <c r="H31"/>
  <c r="H15"/>
  <c r="F31"/>
  <c r="F15" s="1"/>
  <c r="E31"/>
  <c r="BK31" s="1"/>
  <c r="O30"/>
  <c r="O14" s="1"/>
  <c r="N30"/>
  <c r="N14"/>
  <c r="M30"/>
  <c r="L30"/>
  <c r="K30"/>
  <c r="K14" s="1"/>
  <c r="J30"/>
  <c r="H30"/>
  <c r="H14" s="1"/>
  <c r="F30"/>
  <c r="E30"/>
  <c r="O29"/>
  <c r="N29"/>
  <c r="M29"/>
  <c r="L29"/>
  <c r="L13" s="1"/>
  <c r="K29"/>
  <c r="J29"/>
  <c r="H29"/>
  <c r="F29"/>
  <c r="E29"/>
  <c r="E13" s="1"/>
  <c r="O28"/>
  <c r="N28"/>
  <c r="M28"/>
  <c r="M12" s="1"/>
  <c r="L28"/>
  <c r="K28"/>
  <c r="J28"/>
  <c r="J12" s="1"/>
  <c r="H28"/>
  <c r="F28"/>
  <c r="BK28"/>
  <c r="E28"/>
  <c r="O27"/>
  <c r="N27"/>
  <c r="M27"/>
  <c r="I27" s="1"/>
  <c r="L27"/>
  <c r="K27"/>
  <c r="BP21" s="1"/>
  <c r="K11"/>
  <c r="J27"/>
  <c r="J11"/>
  <c r="H27"/>
  <c r="H11"/>
  <c r="F27"/>
  <c r="E27"/>
  <c r="O26"/>
  <c r="N26"/>
  <c r="N10" s="1"/>
  <c r="M26"/>
  <c r="L26"/>
  <c r="K26"/>
  <c r="J26"/>
  <c r="J10"/>
  <c r="H26"/>
  <c r="F26"/>
  <c r="E26"/>
  <c r="E10"/>
  <c r="O25"/>
  <c r="N25"/>
  <c r="M25"/>
  <c r="L25"/>
  <c r="L9" s="1"/>
  <c r="K25"/>
  <c r="K9"/>
  <c r="J25"/>
  <c r="H25"/>
  <c r="F25"/>
  <c r="F9" s="1"/>
  <c r="E25"/>
  <c r="BK25" s="1"/>
  <c r="O24"/>
  <c r="N24"/>
  <c r="M24"/>
  <c r="L24"/>
  <c r="L8" s="1"/>
  <c r="K24"/>
  <c r="J24"/>
  <c r="H24"/>
  <c r="F24"/>
  <c r="E24"/>
  <c r="BK24" s="1"/>
  <c r="O23"/>
  <c r="O22" s="1"/>
  <c r="N23"/>
  <c r="N7" s="1"/>
  <c r="M23"/>
  <c r="M7"/>
  <c r="L23"/>
  <c r="K23"/>
  <c r="J23"/>
  <c r="J7"/>
  <c r="H23"/>
  <c r="H7" s="1"/>
  <c r="F23"/>
  <c r="F7" s="1"/>
  <c r="E23"/>
  <c r="O328" i="21"/>
  <c r="N328"/>
  <c r="M328"/>
  <c r="L328"/>
  <c r="K328"/>
  <c r="J328"/>
  <c r="H328"/>
  <c r="F328"/>
  <c r="BK328"/>
  <c r="E328"/>
  <c r="O327"/>
  <c r="N327"/>
  <c r="M327"/>
  <c r="L327"/>
  <c r="K327"/>
  <c r="J327"/>
  <c r="G327" s="1"/>
  <c r="H327"/>
  <c r="F327"/>
  <c r="E327"/>
  <c r="BK327"/>
  <c r="O326"/>
  <c r="N326"/>
  <c r="M326"/>
  <c r="L326"/>
  <c r="K326"/>
  <c r="J326"/>
  <c r="H326"/>
  <c r="F326"/>
  <c r="BK326"/>
  <c r="E326"/>
  <c r="O325"/>
  <c r="N325"/>
  <c r="M325"/>
  <c r="L325"/>
  <c r="K325"/>
  <c r="J325"/>
  <c r="H325"/>
  <c r="F325"/>
  <c r="E325"/>
  <c r="BK325" s="1"/>
  <c r="O324"/>
  <c r="N324"/>
  <c r="M324"/>
  <c r="L324"/>
  <c r="K324"/>
  <c r="J324"/>
  <c r="H324"/>
  <c r="F324"/>
  <c r="BK324"/>
  <c r="E324"/>
  <c r="O323"/>
  <c r="N323"/>
  <c r="M323"/>
  <c r="L323"/>
  <c r="K323"/>
  <c r="J323"/>
  <c r="H323"/>
  <c r="F323"/>
  <c r="BK323" s="1"/>
  <c r="E323"/>
  <c r="O322"/>
  <c r="N322"/>
  <c r="BS316" s="1"/>
  <c r="M322"/>
  <c r="L322"/>
  <c r="K322"/>
  <c r="J322"/>
  <c r="H322"/>
  <c r="F322"/>
  <c r="BK316"/>
  <c r="E322"/>
  <c r="O321"/>
  <c r="N321"/>
  <c r="M321"/>
  <c r="L321"/>
  <c r="K321"/>
  <c r="J321"/>
  <c r="H321"/>
  <c r="F321"/>
  <c r="E321"/>
  <c r="O320"/>
  <c r="N320"/>
  <c r="M320"/>
  <c r="L320"/>
  <c r="K320"/>
  <c r="J320"/>
  <c r="H320"/>
  <c r="F320"/>
  <c r="E320"/>
  <c r="O319"/>
  <c r="N319"/>
  <c r="M319"/>
  <c r="L319"/>
  <c r="K319"/>
  <c r="J319"/>
  <c r="H319"/>
  <c r="F319"/>
  <c r="BK319" s="1"/>
  <c r="E319"/>
  <c r="O318"/>
  <c r="N318"/>
  <c r="M318"/>
  <c r="I318" s="1"/>
  <c r="L318"/>
  <c r="K318"/>
  <c r="J318"/>
  <c r="H318"/>
  <c r="F318"/>
  <c r="E318"/>
  <c r="O317"/>
  <c r="N317"/>
  <c r="M317"/>
  <c r="L317"/>
  <c r="K317"/>
  <c r="J317"/>
  <c r="H317"/>
  <c r="F317"/>
  <c r="E317"/>
  <c r="O314"/>
  <c r="N314"/>
  <c r="M314"/>
  <c r="L314"/>
  <c r="K314"/>
  <c r="J314"/>
  <c r="G314" s="1"/>
  <c r="BM314" s="1"/>
  <c r="H314"/>
  <c r="F314"/>
  <c r="E314"/>
  <c r="O313"/>
  <c r="N313"/>
  <c r="M313"/>
  <c r="L313"/>
  <c r="K313"/>
  <c r="J313"/>
  <c r="H313"/>
  <c r="F313"/>
  <c r="E313"/>
  <c r="O312"/>
  <c r="N312"/>
  <c r="M312"/>
  <c r="L312"/>
  <c r="K312"/>
  <c r="J312"/>
  <c r="H312"/>
  <c r="F312"/>
  <c r="E312"/>
  <c r="O311"/>
  <c r="N311"/>
  <c r="M311"/>
  <c r="L311"/>
  <c r="K311"/>
  <c r="J311"/>
  <c r="G311" s="1"/>
  <c r="BM311" s="1"/>
  <c r="H311"/>
  <c r="F311"/>
  <c r="E311"/>
  <c r="O310"/>
  <c r="N310"/>
  <c r="M310"/>
  <c r="L310"/>
  <c r="K310"/>
  <c r="J310"/>
  <c r="H310"/>
  <c r="F310"/>
  <c r="BK310"/>
  <c r="E310"/>
  <c r="O309"/>
  <c r="N309"/>
  <c r="I309"/>
  <c r="M309"/>
  <c r="L309"/>
  <c r="K309"/>
  <c r="J309"/>
  <c r="H309"/>
  <c r="F309"/>
  <c r="E309"/>
  <c r="O308"/>
  <c r="N308"/>
  <c r="M308"/>
  <c r="L308"/>
  <c r="BQ301" s="1"/>
  <c r="K308"/>
  <c r="J308"/>
  <c r="BO302" s="1"/>
  <c r="H308"/>
  <c r="F308"/>
  <c r="E308"/>
  <c r="O307"/>
  <c r="N307"/>
  <c r="M307"/>
  <c r="L307"/>
  <c r="K307"/>
  <c r="J307"/>
  <c r="H307"/>
  <c r="F307"/>
  <c r="E307"/>
  <c r="O306"/>
  <c r="N306"/>
  <c r="M306"/>
  <c r="L306"/>
  <c r="K306"/>
  <c r="J306"/>
  <c r="H306"/>
  <c r="F306"/>
  <c r="E306"/>
  <c r="O305"/>
  <c r="N305"/>
  <c r="M305"/>
  <c r="L305"/>
  <c r="K305"/>
  <c r="J305"/>
  <c r="H305"/>
  <c r="F305"/>
  <c r="E305"/>
  <c r="BK305" s="1"/>
  <c r="O304"/>
  <c r="N304"/>
  <c r="M304"/>
  <c r="L304"/>
  <c r="K304"/>
  <c r="J304"/>
  <c r="H304"/>
  <c r="F304"/>
  <c r="E304"/>
  <c r="O303"/>
  <c r="N303"/>
  <c r="M303"/>
  <c r="L303"/>
  <c r="K303"/>
  <c r="J303"/>
  <c r="H303"/>
  <c r="F303"/>
  <c r="E303"/>
  <c r="O300"/>
  <c r="N300"/>
  <c r="M300"/>
  <c r="I300" s="1"/>
  <c r="L300"/>
  <c r="K300"/>
  <c r="J300"/>
  <c r="G300" s="1"/>
  <c r="H300"/>
  <c r="F300"/>
  <c r="BK300"/>
  <c r="E300"/>
  <c r="O299"/>
  <c r="N299"/>
  <c r="M299"/>
  <c r="L299"/>
  <c r="K299"/>
  <c r="J299"/>
  <c r="H299"/>
  <c r="F299"/>
  <c r="E299"/>
  <c r="BK299" s="1"/>
  <c r="O298"/>
  <c r="N298"/>
  <c r="M298"/>
  <c r="L298"/>
  <c r="K298"/>
  <c r="J298"/>
  <c r="H298"/>
  <c r="F298"/>
  <c r="BK298"/>
  <c r="E298"/>
  <c r="O297"/>
  <c r="N297"/>
  <c r="M297"/>
  <c r="L297"/>
  <c r="K297"/>
  <c r="J297"/>
  <c r="H297"/>
  <c r="F297"/>
  <c r="E297"/>
  <c r="O296"/>
  <c r="N296"/>
  <c r="M296"/>
  <c r="L296"/>
  <c r="K296"/>
  <c r="J296"/>
  <c r="H296"/>
  <c r="F296"/>
  <c r="E296"/>
  <c r="O295"/>
  <c r="BT288" s="1"/>
  <c r="N295"/>
  <c r="M295"/>
  <c r="L295"/>
  <c r="K295"/>
  <c r="BP288"/>
  <c r="J295"/>
  <c r="H295"/>
  <c r="F295"/>
  <c r="E295"/>
  <c r="O294"/>
  <c r="N294"/>
  <c r="M294"/>
  <c r="L294"/>
  <c r="K294"/>
  <c r="J294"/>
  <c r="H294"/>
  <c r="F294"/>
  <c r="E294"/>
  <c r="BK294" s="1"/>
  <c r="O293"/>
  <c r="N293"/>
  <c r="M293"/>
  <c r="BR287"/>
  <c r="L293"/>
  <c r="K293"/>
  <c r="J293"/>
  <c r="H293"/>
  <c r="BM287" s="1"/>
  <c r="F293"/>
  <c r="E293"/>
  <c r="O292"/>
  <c r="N292"/>
  <c r="M292"/>
  <c r="L292"/>
  <c r="K292"/>
  <c r="J292"/>
  <c r="G292"/>
  <c r="H292"/>
  <c r="F292"/>
  <c r="E292"/>
  <c r="O291"/>
  <c r="N291"/>
  <c r="M291"/>
  <c r="L291"/>
  <c r="K291"/>
  <c r="J291"/>
  <c r="H291"/>
  <c r="F291"/>
  <c r="E291"/>
  <c r="O290"/>
  <c r="N290"/>
  <c r="M290"/>
  <c r="L290"/>
  <c r="K290"/>
  <c r="J290"/>
  <c r="G290" s="1"/>
  <c r="BM290" s="1"/>
  <c r="H290"/>
  <c r="F290"/>
  <c r="E290"/>
  <c r="O289"/>
  <c r="N289"/>
  <c r="M289"/>
  <c r="L289"/>
  <c r="K289"/>
  <c r="J289"/>
  <c r="H289"/>
  <c r="F289"/>
  <c r="E289"/>
  <c r="O286"/>
  <c r="N286"/>
  <c r="M286"/>
  <c r="I286"/>
  <c r="L286"/>
  <c r="K286"/>
  <c r="J286"/>
  <c r="H286"/>
  <c r="F286"/>
  <c r="E286"/>
  <c r="O285"/>
  <c r="N285"/>
  <c r="M285"/>
  <c r="L285"/>
  <c r="K285"/>
  <c r="J285"/>
  <c r="G285" s="1"/>
  <c r="H285"/>
  <c r="F285"/>
  <c r="E285"/>
  <c r="O284"/>
  <c r="N284"/>
  <c r="M284"/>
  <c r="L284"/>
  <c r="K284"/>
  <c r="J284"/>
  <c r="H284"/>
  <c r="F284"/>
  <c r="E284"/>
  <c r="O283"/>
  <c r="N283"/>
  <c r="M283"/>
  <c r="I283" s="1"/>
  <c r="L283"/>
  <c r="K283"/>
  <c r="J283"/>
  <c r="H283"/>
  <c r="F283"/>
  <c r="E283"/>
  <c r="O282"/>
  <c r="N282"/>
  <c r="M282"/>
  <c r="L282"/>
  <c r="K282"/>
  <c r="J282"/>
  <c r="G282" s="1"/>
  <c r="H282"/>
  <c r="F282"/>
  <c r="E282"/>
  <c r="O281"/>
  <c r="N281"/>
  <c r="M281"/>
  <c r="BR274"/>
  <c r="L281"/>
  <c r="K281"/>
  <c r="G281" s="1"/>
  <c r="J281"/>
  <c r="H281"/>
  <c r="BM274"/>
  <c r="F281"/>
  <c r="E281"/>
  <c r="O280"/>
  <c r="N280"/>
  <c r="M280"/>
  <c r="L280"/>
  <c r="K280"/>
  <c r="J280"/>
  <c r="H280"/>
  <c r="F280"/>
  <c r="E280"/>
  <c r="O279"/>
  <c r="BT273" s="1"/>
  <c r="N279"/>
  <c r="M279"/>
  <c r="L279"/>
  <c r="BQ273" s="1"/>
  <c r="K279"/>
  <c r="J279"/>
  <c r="H279"/>
  <c r="BM273" s="1"/>
  <c r="F279"/>
  <c r="E279"/>
  <c r="O278"/>
  <c r="N278"/>
  <c r="I278" s="1"/>
  <c r="M278"/>
  <c r="L278"/>
  <c r="K278"/>
  <c r="J278"/>
  <c r="H278"/>
  <c r="F278"/>
  <c r="E278"/>
  <c r="O277"/>
  <c r="N277"/>
  <c r="M277"/>
  <c r="L277"/>
  <c r="K277"/>
  <c r="J277"/>
  <c r="H277"/>
  <c r="F277"/>
  <c r="E277"/>
  <c r="O276"/>
  <c r="N276"/>
  <c r="M276"/>
  <c r="L276"/>
  <c r="K276"/>
  <c r="J276"/>
  <c r="H276"/>
  <c r="F276"/>
  <c r="E276"/>
  <c r="BK276" s="1"/>
  <c r="O275"/>
  <c r="O274" s="1"/>
  <c r="N275"/>
  <c r="N274" s="1"/>
  <c r="M275"/>
  <c r="L275"/>
  <c r="K275"/>
  <c r="J275"/>
  <c r="J274" s="1"/>
  <c r="H275"/>
  <c r="H274" s="1"/>
  <c r="F275"/>
  <c r="F274" s="1"/>
  <c r="E275"/>
  <c r="O272"/>
  <c r="N272"/>
  <c r="M272"/>
  <c r="L272"/>
  <c r="K272"/>
  <c r="J272"/>
  <c r="G272" s="1"/>
  <c r="H272"/>
  <c r="F272"/>
  <c r="BK272" s="1"/>
  <c r="E272"/>
  <c r="O271"/>
  <c r="N271"/>
  <c r="I271"/>
  <c r="M271"/>
  <c r="L271"/>
  <c r="K271"/>
  <c r="J271"/>
  <c r="G271" s="1"/>
  <c r="BM271" s="1"/>
  <c r="H271"/>
  <c r="F271"/>
  <c r="E271"/>
  <c r="O270"/>
  <c r="O260"/>
  <c r="N270"/>
  <c r="M270"/>
  <c r="L270"/>
  <c r="K270"/>
  <c r="J270"/>
  <c r="G270" s="1"/>
  <c r="BM270" s="1"/>
  <c r="H270"/>
  <c r="F270"/>
  <c r="E270"/>
  <c r="BK270" s="1"/>
  <c r="O269"/>
  <c r="N269"/>
  <c r="M269"/>
  <c r="L269"/>
  <c r="BQ259"/>
  <c r="K269"/>
  <c r="J269"/>
  <c r="H269"/>
  <c r="F269"/>
  <c r="E269"/>
  <c r="BK269" s="1"/>
  <c r="O268"/>
  <c r="N268"/>
  <c r="M268"/>
  <c r="L268"/>
  <c r="K268"/>
  <c r="J268"/>
  <c r="H268"/>
  <c r="F268"/>
  <c r="E268"/>
  <c r="O267"/>
  <c r="N267"/>
  <c r="BS260"/>
  <c r="M267"/>
  <c r="L267"/>
  <c r="K267"/>
  <c r="J267"/>
  <c r="H267"/>
  <c r="F267"/>
  <c r="E267"/>
  <c r="O266"/>
  <c r="N266"/>
  <c r="M266"/>
  <c r="L266"/>
  <c r="K266"/>
  <c r="J266"/>
  <c r="H266"/>
  <c r="F266"/>
  <c r="E266"/>
  <c r="O265"/>
  <c r="N265"/>
  <c r="M265"/>
  <c r="L265"/>
  <c r="K265"/>
  <c r="J265"/>
  <c r="G265" s="1"/>
  <c r="BM265" s="1"/>
  <c r="H265"/>
  <c r="F265"/>
  <c r="E265"/>
  <c r="O264"/>
  <c r="N264"/>
  <c r="M264"/>
  <c r="L264"/>
  <c r="K264"/>
  <c r="J264"/>
  <c r="G264" s="1"/>
  <c r="H264"/>
  <c r="F264"/>
  <c r="E264"/>
  <c r="BK264"/>
  <c r="O263"/>
  <c r="N263"/>
  <c r="M263"/>
  <c r="L263"/>
  <c r="K263"/>
  <c r="J263"/>
  <c r="H263"/>
  <c r="F263"/>
  <c r="E263"/>
  <c r="BK263" s="1"/>
  <c r="O262"/>
  <c r="N262"/>
  <c r="I262" s="1"/>
  <c r="M262"/>
  <c r="L262"/>
  <c r="K262"/>
  <c r="J262"/>
  <c r="H262"/>
  <c r="F262"/>
  <c r="BK262" s="1"/>
  <c r="E262"/>
  <c r="O261"/>
  <c r="N261"/>
  <c r="N260" s="1"/>
  <c r="M261"/>
  <c r="L261"/>
  <c r="K261"/>
  <c r="J261"/>
  <c r="H261"/>
  <c r="F261"/>
  <c r="E261"/>
  <c r="O258"/>
  <c r="N258"/>
  <c r="M258"/>
  <c r="L258"/>
  <c r="K258"/>
  <c r="J258"/>
  <c r="G258" s="1"/>
  <c r="BM258" s="1"/>
  <c r="H258"/>
  <c r="F258"/>
  <c r="E258"/>
  <c r="BK258"/>
  <c r="O257"/>
  <c r="N257"/>
  <c r="M257"/>
  <c r="L257"/>
  <c r="K257"/>
  <c r="J257"/>
  <c r="H257"/>
  <c r="F257"/>
  <c r="E257"/>
  <c r="O256"/>
  <c r="N256"/>
  <c r="M256"/>
  <c r="L256"/>
  <c r="K256"/>
  <c r="J256"/>
  <c r="G256"/>
  <c r="BM256" s="1"/>
  <c r="H256"/>
  <c r="F256"/>
  <c r="E256"/>
  <c r="O255"/>
  <c r="N255"/>
  <c r="M255"/>
  <c r="L255"/>
  <c r="K255"/>
  <c r="J255"/>
  <c r="G255"/>
  <c r="BM255" s="1"/>
  <c r="H255"/>
  <c r="F255"/>
  <c r="E255"/>
  <c r="BK255" s="1"/>
  <c r="O254"/>
  <c r="N254"/>
  <c r="M254"/>
  <c r="L254"/>
  <c r="K254"/>
  <c r="J254"/>
  <c r="H254"/>
  <c r="F254"/>
  <c r="BK254"/>
  <c r="E254"/>
  <c r="O253"/>
  <c r="N253"/>
  <c r="BS246"/>
  <c r="M253"/>
  <c r="L253"/>
  <c r="K253"/>
  <c r="J253"/>
  <c r="H253"/>
  <c r="F253"/>
  <c r="E253"/>
  <c r="O252"/>
  <c r="N252"/>
  <c r="M252"/>
  <c r="L252"/>
  <c r="K252"/>
  <c r="BP246"/>
  <c r="J252"/>
  <c r="H252"/>
  <c r="F252"/>
  <c r="E252"/>
  <c r="O251"/>
  <c r="N251"/>
  <c r="BS245" s="1"/>
  <c r="M251"/>
  <c r="L251"/>
  <c r="BQ245" s="1"/>
  <c r="K251"/>
  <c r="J251"/>
  <c r="H251"/>
  <c r="F251"/>
  <c r="E251"/>
  <c r="O250"/>
  <c r="N250"/>
  <c r="M250"/>
  <c r="L250"/>
  <c r="K250"/>
  <c r="J250"/>
  <c r="H250"/>
  <c r="F250"/>
  <c r="E250"/>
  <c r="O249"/>
  <c r="N249"/>
  <c r="M249"/>
  <c r="L249"/>
  <c r="K249"/>
  <c r="J249"/>
  <c r="H249"/>
  <c r="F249"/>
  <c r="E249"/>
  <c r="BK249"/>
  <c r="O248"/>
  <c r="N248"/>
  <c r="M248"/>
  <c r="I248"/>
  <c r="L248"/>
  <c r="K248"/>
  <c r="J248"/>
  <c r="H248"/>
  <c r="F248"/>
  <c r="E248"/>
  <c r="O247"/>
  <c r="N247"/>
  <c r="M247"/>
  <c r="L247"/>
  <c r="K247"/>
  <c r="J247"/>
  <c r="H247"/>
  <c r="F247"/>
  <c r="E247"/>
  <c r="O244"/>
  <c r="I244" s="1"/>
  <c r="N244"/>
  <c r="M244"/>
  <c r="L244"/>
  <c r="K244"/>
  <c r="J244"/>
  <c r="H244"/>
  <c r="F244"/>
  <c r="BK244" s="1"/>
  <c r="E244"/>
  <c r="O243"/>
  <c r="N243"/>
  <c r="M243"/>
  <c r="L243"/>
  <c r="K243"/>
  <c r="G243" s="1"/>
  <c r="J243"/>
  <c r="H243"/>
  <c r="F243"/>
  <c r="E243"/>
  <c r="O242"/>
  <c r="N242"/>
  <c r="M242"/>
  <c r="L242"/>
  <c r="K242"/>
  <c r="J242"/>
  <c r="H242"/>
  <c r="F242"/>
  <c r="BK242" s="1"/>
  <c r="E242"/>
  <c r="O241"/>
  <c r="N241"/>
  <c r="M241"/>
  <c r="L241"/>
  <c r="K241"/>
  <c r="G241"/>
  <c r="BM241" s="1"/>
  <c r="J241"/>
  <c r="H241"/>
  <c r="F241"/>
  <c r="E241"/>
  <c r="O240"/>
  <c r="N240"/>
  <c r="M240"/>
  <c r="L240"/>
  <c r="K240"/>
  <c r="J240"/>
  <c r="H240"/>
  <c r="F240"/>
  <c r="BK240"/>
  <c r="E240"/>
  <c r="O239"/>
  <c r="I239" s="1"/>
  <c r="N239"/>
  <c r="M239"/>
  <c r="L239"/>
  <c r="K239"/>
  <c r="J239"/>
  <c r="G239" s="1"/>
  <c r="H239"/>
  <c r="F239"/>
  <c r="E239"/>
  <c r="O238"/>
  <c r="N238"/>
  <c r="M238"/>
  <c r="L238"/>
  <c r="BQ232" s="1"/>
  <c r="K238"/>
  <c r="J238"/>
  <c r="H238"/>
  <c r="F238"/>
  <c r="E238"/>
  <c r="BK238" s="1"/>
  <c r="O237"/>
  <c r="N237"/>
  <c r="M237"/>
  <c r="I237" s="1"/>
  <c r="L237"/>
  <c r="K237"/>
  <c r="G237" s="1"/>
  <c r="J237"/>
  <c r="H237"/>
  <c r="BM231"/>
  <c r="F237"/>
  <c r="E237"/>
  <c r="BK237" s="1"/>
  <c r="O236"/>
  <c r="N236"/>
  <c r="M236"/>
  <c r="L236"/>
  <c r="K236"/>
  <c r="J236"/>
  <c r="H236"/>
  <c r="F236"/>
  <c r="BK236"/>
  <c r="E236"/>
  <c r="O235"/>
  <c r="N235"/>
  <c r="I235"/>
  <c r="M235"/>
  <c r="L235"/>
  <c r="K235"/>
  <c r="J235"/>
  <c r="G235" s="1"/>
  <c r="BM235" s="1"/>
  <c r="H235"/>
  <c r="F235"/>
  <c r="BK235" s="1"/>
  <c r="E235"/>
  <c r="O234"/>
  <c r="I234"/>
  <c r="N234"/>
  <c r="M234"/>
  <c r="L234"/>
  <c r="K234"/>
  <c r="J234"/>
  <c r="H234"/>
  <c r="F234"/>
  <c r="E234"/>
  <c r="O233"/>
  <c r="N233"/>
  <c r="M233"/>
  <c r="L233"/>
  <c r="K233"/>
  <c r="J233"/>
  <c r="H233"/>
  <c r="F233"/>
  <c r="E233"/>
  <c r="O230"/>
  <c r="N230"/>
  <c r="M230"/>
  <c r="I230" s="1"/>
  <c r="L230"/>
  <c r="K230"/>
  <c r="J230"/>
  <c r="G230" s="1"/>
  <c r="BM230" s="1"/>
  <c r="H230"/>
  <c r="F230"/>
  <c r="E230"/>
  <c r="O229"/>
  <c r="N229"/>
  <c r="M229"/>
  <c r="L229"/>
  <c r="K229"/>
  <c r="J229"/>
  <c r="H229"/>
  <c r="F229"/>
  <c r="E229"/>
  <c r="O228"/>
  <c r="N228"/>
  <c r="M228"/>
  <c r="L228"/>
  <c r="K228"/>
  <c r="J228"/>
  <c r="I228"/>
  <c r="H228"/>
  <c r="F228"/>
  <c r="E228"/>
  <c r="BK228"/>
  <c r="O227"/>
  <c r="N227"/>
  <c r="M227"/>
  <c r="L227"/>
  <c r="K227"/>
  <c r="J227"/>
  <c r="H227"/>
  <c r="F227"/>
  <c r="E227"/>
  <c r="BK227" s="1"/>
  <c r="O226"/>
  <c r="N226"/>
  <c r="M226"/>
  <c r="L226"/>
  <c r="K226"/>
  <c r="J226"/>
  <c r="H226"/>
  <c r="F226"/>
  <c r="E226"/>
  <c r="O225"/>
  <c r="N225"/>
  <c r="BS218"/>
  <c r="M225"/>
  <c r="L225"/>
  <c r="K225"/>
  <c r="J225"/>
  <c r="H225"/>
  <c r="F225"/>
  <c r="E225"/>
  <c r="O224"/>
  <c r="N224"/>
  <c r="M224"/>
  <c r="I224" s="1"/>
  <c r="L224"/>
  <c r="K224"/>
  <c r="J224"/>
  <c r="H224"/>
  <c r="BM218"/>
  <c r="F224"/>
  <c r="E224"/>
  <c r="O223"/>
  <c r="N223"/>
  <c r="M223"/>
  <c r="L223"/>
  <c r="K223"/>
  <c r="J223"/>
  <c r="H223"/>
  <c r="F223"/>
  <c r="E223"/>
  <c r="O222"/>
  <c r="N222"/>
  <c r="N218"/>
  <c r="M222"/>
  <c r="L222"/>
  <c r="K222"/>
  <c r="J222"/>
  <c r="H222"/>
  <c r="F222"/>
  <c r="E222"/>
  <c r="O221"/>
  <c r="N221"/>
  <c r="M221"/>
  <c r="L221"/>
  <c r="K221"/>
  <c r="J221"/>
  <c r="G221" s="1"/>
  <c r="BM221" s="1"/>
  <c r="H221"/>
  <c r="F221"/>
  <c r="E221"/>
  <c r="O220"/>
  <c r="N220"/>
  <c r="M220"/>
  <c r="I220" s="1"/>
  <c r="L220"/>
  <c r="G220"/>
  <c r="K220"/>
  <c r="J220"/>
  <c r="H220"/>
  <c r="F220"/>
  <c r="E220"/>
  <c r="BK220" s="1"/>
  <c r="O219"/>
  <c r="N219"/>
  <c r="M219"/>
  <c r="L219"/>
  <c r="K219"/>
  <c r="J219"/>
  <c r="J218" s="1"/>
  <c r="H219"/>
  <c r="F219"/>
  <c r="E219"/>
  <c r="O216"/>
  <c r="N216"/>
  <c r="M216"/>
  <c r="L216"/>
  <c r="K216"/>
  <c r="J216"/>
  <c r="H216"/>
  <c r="F216"/>
  <c r="E216"/>
  <c r="O215"/>
  <c r="N215"/>
  <c r="I215"/>
  <c r="M215"/>
  <c r="L215"/>
  <c r="K215"/>
  <c r="J215"/>
  <c r="G215" s="1"/>
  <c r="BM215" s="1"/>
  <c r="H215"/>
  <c r="F215"/>
  <c r="BK215" s="1"/>
  <c r="E215"/>
  <c r="O214"/>
  <c r="N214"/>
  <c r="M214"/>
  <c r="L214"/>
  <c r="K214"/>
  <c r="J214"/>
  <c r="H214"/>
  <c r="F214"/>
  <c r="E214"/>
  <c r="O213"/>
  <c r="N213"/>
  <c r="M213"/>
  <c r="I213" s="1"/>
  <c r="L213"/>
  <c r="K213"/>
  <c r="J213"/>
  <c r="H213"/>
  <c r="F213"/>
  <c r="BK213" s="1"/>
  <c r="E213"/>
  <c r="O212"/>
  <c r="N212"/>
  <c r="I212" s="1"/>
  <c r="M212"/>
  <c r="L212"/>
  <c r="K212"/>
  <c r="J212"/>
  <c r="H212"/>
  <c r="F212"/>
  <c r="E212"/>
  <c r="O211"/>
  <c r="N211"/>
  <c r="M211"/>
  <c r="L211"/>
  <c r="K211"/>
  <c r="J211"/>
  <c r="G211" s="1"/>
  <c r="H211"/>
  <c r="F211"/>
  <c r="E211"/>
  <c r="O210"/>
  <c r="N210"/>
  <c r="M210"/>
  <c r="L210"/>
  <c r="K210"/>
  <c r="J210"/>
  <c r="H210"/>
  <c r="F210"/>
  <c r="BK204" s="1"/>
  <c r="E210"/>
  <c r="O209"/>
  <c r="N209"/>
  <c r="M209"/>
  <c r="I209" s="1"/>
  <c r="L209"/>
  <c r="K209"/>
  <c r="J209"/>
  <c r="G209" s="1"/>
  <c r="BM209" s="1"/>
  <c r="H209"/>
  <c r="F209"/>
  <c r="E209"/>
  <c r="O208"/>
  <c r="N208"/>
  <c r="M208"/>
  <c r="I208" s="1"/>
  <c r="L208"/>
  <c r="K208"/>
  <c r="J208"/>
  <c r="H208"/>
  <c r="F208"/>
  <c r="E208"/>
  <c r="O207"/>
  <c r="N207"/>
  <c r="M207"/>
  <c r="L207"/>
  <c r="K207"/>
  <c r="G207"/>
  <c r="J207"/>
  <c r="H207"/>
  <c r="F207"/>
  <c r="BK207"/>
  <c r="E207"/>
  <c r="O206"/>
  <c r="N206"/>
  <c r="M206"/>
  <c r="I206" s="1"/>
  <c r="L206"/>
  <c r="K206"/>
  <c r="J206"/>
  <c r="H206"/>
  <c r="F206"/>
  <c r="E206"/>
  <c r="BK206"/>
  <c r="O205"/>
  <c r="N205"/>
  <c r="M205"/>
  <c r="L205"/>
  <c r="K205"/>
  <c r="J205"/>
  <c r="H205"/>
  <c r="F205"/>
  <c r="E205"/>
  <c r="O202"/>
  <c r="N202"/>
  <c r="M202"/>
  <c r="L202"/>
  <c r="K202"/>
  <c r="J202"/>
  <c r="H202"/>
  <c r="F202"/>
  <c r="E202"/>
  <c r="O201"/>
  <c r="N201"/>
  <c r="M201"/>
  <c r="L201"/>
  <c r="K201"/>
  <c r="J201"/>
  <c r="H201"/>
  <c r="F201"/>
  <c r="E201"/>
  <c r="O200"/>
  <c r="N200"/>
  <c r="M200"/>
  <c r="L200"/>
  <c r="K200"/>
  <c r="J200"/>
  <c r="G200" s="1"/>
  <c r="BM200" s="1"/>
  <c r="H200"/>
  <c r="F200"/>
  <c r="E200"/>
  <c r="BK200"/>
  <c r="O199"/>
  <c r="N199"/>
  <c r="M199"/>
  <c r="L199"/>
  <c r="K199"/>
  <c r="J199"/>
  <c r="H199"/>
  <c r="F199"/>
  <c r="E199"/>
  <c r="O198"/>
  <c r="N198"/>
  <c r="M198"/>
  <c r="L198"/>
  <c r="K198"/>
  <c r="J198"/>
  <c r="H198"/>
  <c r="F198"/>
  <c r="E198"/>
  <c r="O197"/>
  <c r="N197"/>
  <c r="BS190"/>
  <c r="M197"/>
  <c r="L197"/>
  <c r="K197"/>
  <c r="J197"/>
  <c r="H197"/>
  <c r="F197"/>
  <c r="E197"/>
  <c r="O196"/>
  <c r="N196"/>
  <c r="M196"/>
  <c r="L196"/>
  <c r="BQ189" s="1"/>
  <c r="K196"/>
  <c r="J196"/>
  <c r="BO190" s="1"/>
  <c r="H196"/>
  <c r="BM189" s="1"/>
  <c r="F196"/>
  <c r="BK190"/>
  <c r="E196"/>
  <c r="BK196"/>
  <c r="O195"/>
  <c r="N195"/>
  <c r="M195"/>
  <c r="I195"/>
  <c r="L195"/>
  <c r="K195"/>
  <c r="BP189" s="1"/>
  <c r="J195"/>
  <c r="G195"/>
  <c r="H195"/>
  <c r="F195"/>
  <c r="E195"/>
  <c r="O194"/>
  <c r="N194"/>
  <c r="M194"/>
  <c r="I194" s="1"/>
  <c r="L194"/>
  <c r="K194"/>
  <c r="J194"/>
  <c r="G194" s="1"/>
  <c r="H194"/>
  <c r="F194"/>
  <c r="E194"/>
  <c r="O193"/>
  <c r="N193"/>
  <c r="M193"/>
  <c r="L193"/>
  <c r="K193"/>
  <c r="J193"/>
  <c r="G193" s="1"/>
  <c r="BM193" s="1"/>
  <c r="H193"/>
  <c r="F193"/>
  <c r="E193"/>
  <c r="O192"/>
  <c r="N192"/>
  <c r="M192"/>
  <c r="L192"/>
  <c r="K192"/>
  <c r="J192"/>
  <c r="H192"/>
  <c r="F192"/>
  <c r="F190" s="1"/>
  <c r="E192"/>
  <c r="BK192" s="1"/>
  <c r="O191"/>
  <c r="N191"/>
  <c r="M191"/>
  <c r="L191"/>
  <c r="K191"/>
  <c r="K190" s="1"/>
  <c r="J191"/>
  <c r="H191"/>
  <c r="H190" s="1"/>
  <c r="F191"/>
  <c r="E191"/>
  <c r="O188"/>
  <c r="N188"/>
  <c r="M188"/>
  <c r="L188"/>
  <c r="K188"/>
  <c r="J188"/>
  <c r="H188"/>
  <c r="F188"/>
  <c r="E188"/>
  <c r="O187"/>
  <c r="N187"/>
  <c r="M187"/>
  <c r="L187"/>
  <c r="K187"/>
  <c r="J187"/>
  <c r="H187"/>
  <c r="F187"/>
  <c r="E187"/>
  <c r="O186"/>
  <c r="N186"/>
  <c r="M186"/>
  <c r="L186"/>
  <c r="K186"/>
  <c r="J186"/>
  <c r="G186" s="1"/>
  <c r="H186"/>
  <c r="F186"/>
  <c r="E186"/>
  <c r="O185"/>
  <c r="N185"/>
  <c r="M185"/>
  <c r="L185"/>
  <c r="K185"/>
  <c r="J185"/>
  <c r="H185"/>
  <c r="F185"/>
  <c r="E185"/>
  <c r="O184"/>
  <c r="N184"/>
  <c r="M184"/>
  <c r="L184"/>
  <c r="K184"/>
  <c r="J184"/>
  <c r="H184"/>
  <c r="F184"/>
  <c r="E184"/>
  <c r="BK184" s="1"/>
  <c r="O183"/>
  <c r="N183"/>
  <c r="M183"/>
  <c r="I183" s="1"/>
  <c r="L183"/>
  <c r="K183"/>
  <c r="J183"/>
  <c r="H183"/>
  <c r="F183"/>
  <c r="E183"/>
  <c r="O182"/>
  <c r="N182"/>
  <c r="M182"/>
  <c r="L182"/>
  <c r="K182"/>
  <c r="J182"/>
  <c r="H182"/>
  <c r="F182"/>
  <c r="E182"/>
  <c r="O181"/>
  <c r="N181"/>
  <c r="M181"/>
  <c r="L181"/>
  <c r="L176" s="1"/>
  <c r="K181"/>
  <c r="J181"/>
  <c r="H181"/>
  <c r="F181"/>
  <c r="E181"/>
  <c r="O180"/>
  <c r="N180"/>
  <c r="M180"/>
  <c r="L180"/>
  <c r="K180"/>
  <c r="J180"/>
  <c r="H180"/>
  <c r="F180"/>
  <c r="BK180"/>
  <c r="E180"/>
  <c r="O179"/>
  <c r="N179"/>
  <c r="M179"/>
  <c r="L179"/>
  <c r="K179"/>
  <c r="J179"/>
  <c r="H179"/>
  <c r="F179"/>
  <c r="E179"/>
  <c r="BK179" s="1"/>
  <c r="O178"/>
  <c r="N178"/>
  <c r="M178"/>
  <c r="L178"/>
  <c r="K178"/>
  <c r="J178"/>
  <c r="H178"/>
  <c r="F178"/>
  <c r="E178"/>
  <c r="O177"/>
  <c r="N177"/>
  <c r="M177"/>
  <c r="L177"/>
  <c r="K177"/>
  <c r="J177"/>
  <c r="H177"/>
  <c r="F177"/>
  <c r="E177"/>
  <c r="O174"/>
  <c r="N174"/>
  <c r="M174"/>
  <c r="L174"/>
  <c r="K174"/>
  <c r="J174"/>
  <c r="H174"/>
  <c r="F174"/>
  <c r="E174"/>
  <c r="O173"/>
  <c r="N173"/>
  <c r="M173"/>
  <c r="L173"/>
  <c r="K173"/>
  <c r="J173"/>
  <c r="H173"/>
  <c r="F173"/>
  <c r="E173"/>
  <c r="BK173" s="1"/>
  <c r="O172"/>
  <c r="N172"/>
  <c r="M172"/>
  <c r="L172"/>
  <c r="K172"/>
  <c r="G172" s="1"/>
  <c r="BM172" s="1"/>
  <c r="J172"/>
  <c r="H172"/>
  <c r="F172"/>
  <c r="E172"/>
  <c r="O171"/>
  <c r="N171"/>
  <c r="I171" s="1"/>
  <c r="M171"/>
  <c r="L171"/>
  <c r="K171"/>
  <c r="J171"/>
  <c r="H171"/>
  <c r="F171"/>
  <c r="E171"/>
  <c r="BK171" s="1"/>
  <c r="O170"/>
  <c r="N170"/>
  <c r="M170"/>
  <c r="L170"/>
  <c r="K170"/>
  <c r="J170"/>
  <c r="H170"/>
  <c r="F170"/>
  <c r="E170"/>
  <c r="BK170" s="1"/>
  <c r="O169"/>
  <c r="N169"/>
  <c r="M169"/>
  <c r="L169"/>
  <c r="K169"/>
  <c r="J169"/>
  <c r="H169"/>
  <c r="F169"/>
  <c r="E169"/>
  <c r="O168"/>
  <c r="N168"/>
  <c r="M168"/>
  <c r="L168"/>
  <c r="K168"/>
  <c r="J168"/>
  <c r="H168"/>
  <c r="BM162"/>
  <c r="F168"/>
  <c r="E168"/>
  <c r="O167"/>
  <c r="N167"/>
  <c r="M167"/>
  <c r="L167"/>
  <c r="K167"/>
  <c r="J167"/>
  <c r="G167" s="1"/>
  <c r="H167"/>
  <c r="F167"/>
  <c r="E167"/>
  <c r="O166"/>
  <c r="N166"/>
  <c r="M166"/>
  <c r="L166"/>
  <c r="K166"/>
  <c r="J166"/>
  <c r="G166" s="1"/>
  <c r="BM166" s="1"/>
  <c r="H166"/>
  <c r="F166"/>
  <c r="E166"/>
  <c r="BK166" s="1"/>
  <c r="O165"/>
  <c r="N165"/>
  <c r="M165"/>
  <c r="L165"/>
  <c r="K165"/>
  <c r="J165"/>
  <c r="H165"/>
  <c r="F165"/>
  <c r="E165"/>
  <c r="O164"/>
  <c r="N164"/>
  <c r="M164"/>
  <c r="L164"/>
  <c r="K164"/>
  <c r="J164"/>
  <c r="H164"/>
  <c r="F164"/>
  <c r="E164"/>
  <c r="O163"/>
  <c r="O162"/>
  <c r="N163"/>
  <c r="M163"/>
  <c r="L163"/>
  <c r="K163"/>
  <c r="J163"/>
  <c r="H163"/>
  <c r="F163"/>
  <c r="E163"/>
  <c r="O160"/>
  <c r="N160"/>
  <c r="M160"/>
  <c r="L160"/>
  <c r="K160"/>
  <c r="J160"/>
  <c r="H160"/>
  <c r="F160"/>
  <c r="E160"/>
  <c r="O159"/>
  <c r="N159"/>
  <c r="M159"/>
  <c r="L159"/>
  <c r="K159"/>
  <c r="J159"/>
  <c r="G159" s="1"/>
  <c r="BM159" s="1"/>
  <c r="H159"/>
  <c r="F159"/>
  <c r="E159"/>
  <c r="BK159" s="1"/>
  <c r="O158"/>
  <c r="N158"/>
  <c r="M158"/>
  <c r="L158"/>
  <c r="K158"/>
  <c r="J158"/>
  <c r="G158" s="1"/>
  <c r="BM158" s="1"/>
  <c r="H158"/>
  <c r="F158"/>
  <c r="E158"/>
  <c r="BK158" s="1"/>
  <c r="O157"/>
  <c r="N157"/>
  <c r="I157" s="1"/>
  <c r="M157"/>
  <c r="L157"/>
  <c r="K157"/>
  <c r="J157"/>
  <c r="H157"/>
  <c r="F157"/>
  <c r="E157"/>
  <c r="O156"/>
  <c r="N156"/>
  <c r="M156"/>
  <c r="L156"/>
  <c r="K156"/>
  <c r="J156"/>
  <c r="H156"/>
  <c r="F156"/>
  <c r="E156"/>
  <c r="BK156" s="1"/>
  <c r="O155"/>
  <c r="N155"/>
  <c r="I155" s="1"/>
  <c r="M155"/>
  <c r="L155"/>
  <c r="K155"/>
  <c r="J155"/>
  <c r="G155" s="1"/>
  <c r="H155"/>
  <c r="F155"/>
  <c r="E155"/>
  <c r="O154"/>
  <c r="N154"/>
  <c r="M154"/>
  <c r="L154"/>
  <c r="K154"/>
  <c r="J154"/>
  <c r="H154"/>
  <c r="BM148" s="1"/>
  <c r="F154"/>
  <c r="E154"/>
  <c r="O153"/>
  <c r="BT147" s="1"/>
  <c r="N153"/>
  <c r="M153"/>
  <c r="L153"/>
  <c r="K153"/>
  <c r="BP147" s="1"/>
  <c r="J153"/>
  <c r="H153"/>
  <c r="F153"/>
  <c r="E153"/>
  <c r="O152"/>
  <c r="N152"/>
  <c r="M152"/>
  <c r="L152"/>
  <c r="K152"/>
  <c r="J152"/>
  <c r="H152"/>
  <c r="F152"/>
  <c r="E152"/>
  <c r="O151"/>
  <c r="N151"/>
  <c r="M151"/>
  <c r="I151" s="1"/>
  <c r="L151"/>
  <c r="K151"/>
  <c r="J151"/>
  <c r="H151"/>
  <c r="F151"/>
  <c r="E151"/>
  <c r="BK151"/>
  <c r="O150"/>
  <c r="N150"/>
  <c r="M150"/>
  <c r="L150"/>
  <c r="K150"/>
  <c r="J150"/>
  <c r="H150"/>
  <c r="F150"/>
  <c r="E150"/>
  <c r="O149"/>
  <c r="O148" s="1"/>
  <c r="N149"/>
  <c r="I149" s="1"/>
  <c r="M149"/>
  <c r="L149"/>
  <c r="K149"/>
  <c r="G149" s="1"/>
  <c r="J149"/>
  <c r="H149"/>
  <c r="F149"/>
  <c r="E149"/>
  <c r="O146"/>
  <c r="N146"/>
  <c r="M146"/>
  <c r="L146"/>
  <c r="K146"/>
  <c r="J146"/>
  <c r="H146"/>
  <c r="F146"/>
  <c r="E146"/>
  <c r="O145"/>
  <c r="N145"/>
  <c r="M145"/>
  <c r="L145"/>
  <c r="K145"/>
  <c r="J145"/>
  <c r="H145"/>
  <c r="F145"/>
  <c r="E145"/>
  <c r="O144"/>
  <c r="N144"/>
  <c r="M144"/>
  <c r="I144" s="1"/>
  <c r="L144"/>
  <c r="K144"/>
  <c r="G144" s="1"/>
  <c r="BM144" s="1"/>
  <c r="J144"/>
  <c r="H144"/>
  <c r="F144"/>
  <c r="E144"/>
  <c r="O143"/>
  <c r="N143"/>
  <c r="M143"/>
  <c r="L143"/>
  <c r="K143"/>
  <c r="G143"/>
  <c r="BM143" s="1"/>
  <c r="J143"/>
  <c r="H143"/>
  <c r="F143"/>
  <c r="E143"/>
  <c r="O142"/>
  <c r="N142"/>
  <c r="M142"/>
  <c r="L142"/>
  <c r="K142"/>
  <c r="J142"/>
  <c r="H142"/>
  <c r="F142"/>
  <c r="E142"/>
  <c r="O141"/>
  <c r="N141"/>
  <c r="M141"/>
  <c r="L141"/>
  <c r="K141"/>
  <c r="J141"/>
  <c r="H141"/>
  <c r="BM134" s="1"/>
  <c r="F141"/>
  <c r="E141"/>
  <c r="O140"/>
  <c r="N140"/>
  <c r="BS134"/>
  <c r="M140"/>
  <c r="L140"/>
  <c r="K140"/>
  <c r="J140"/>
  <c r="H140"/>
  <c r="F140"/>
  <c r="BK133" s="1"/>
  <c r="E140"/>
  <c r="O139"/>
  <c r="N139"/>
  <c r="M139"/>
  <c r="L139"/>
  <c r="K139"/>
  <c r="J139"/>
  <c r="H139"/>
  <c r="F139"/>
  <c r="E139"/>
  <c r="O138"/>
  <c r="N138"/>
  <c r="M138"/>
  <c r="L138"/>
  <c r="K138"/>
  <c r="J138"/>
  <c r="H138"/>
  <c r="F138"/>
  <c r="E138"/>
  <c r="O137"/>
  <c r="N137"/>
  <c r="M137"/>
  <c r="I137" s="1"/>
  <c r="L137"/>
  <c r="K137"/>
  <c r="J137"/>
  <c r="H137"/>
  <c r="F137"/>
  <c r="E137"/>
  <c r="O136"/>
  <c r="N136"/>
  <c r="M136"/>
  <c r="L136"/>
  <c r="K136"/>
  <c r="J136"/>
  <c r="H136"/>
  <c r="F136"/>
  <c r="E136"/>
  <c r="O135"/>
  <c r="O134" s="1"/>
  <c r="N135"/>
  <c r="M135"/>
  <c r="L135"/>
  <c r="K135"/>
  <c r="G135"/>
  <c r="BM135" s="1"/>
  <c r="J135"/>
  <c r="J134" s="1"/>
  <c r="H135"/>
  <c r="F135"/>
  <c r="E135"/>
  <c r="O132"/>
  <c r="N132"/>
  <c r="M132"/>
  <c r="L132"/>
  <c r="K132"/>
  <c r="J132"/>
  <c r="G132"/>
  <c r="BM132" s="1"/>
  <c r="H132"/>
  <c r="F132"/>
  <c r="BK132" s="1"/>
  <c r="E132"/>
  <c r="O131"/>
  <c r="N131"/>
  <c r="M131"/>
  <c r="L131"/>
  <c r="K131"/>
  <c r="J131"/>
  <c r="H131"/>
  <c r="F131"/>
  <c r="E131"/>
  <c r="BK131"/>
  <c r="O130"/>
  <c r="N130"/>
  <c r="M130"/>
  <c r="I130" s="1"/>
  <c r="L130"/>
  <c r="K130"/>
  <c r="J130"/>
  <c r="H130"/>
  <c r="F130"/>
  <c r="E130"/>
  <c r="O129"/>
  <c r="N129"/>
  <c r="M129"/>
  <c r="L129"/>
  <c r="K129"/>
  <c r="J129"/>
  <c r="H129"/>
  <c r="F129"/>
  <c r="E129"/>
  <c r="BK129" s="1"/>
  <c r="O128"/>
  <c r="N128"/>
  <c r="M128"/>
  <c r="L128"/>
  <c r="K128"/>
  <c r="J128"/>
  <c r="H128"/>
  <c r="F128"/>
  <c r="E128"/>
  <c r="O127"/>
  <c r="N127"/>
  <c r="M127"/>
  <c r="L127"/>
  <c r="K127"/>
  <c r="J127"/>
  <c r="H127"/>
  <c r="F127"/>
  <c r="E127"/>
  <c r="BK127"/>
  <c r="O126"/>
  <c r="N126"/>
  <c r="M126"/>
  <c r="I126"/>
  <c r="L126"/>
  <c r="BQ120"/>
  <c r="K126"/>
  <c r="J126"/>
  <c r="H126"/>
  <c r="F126"/>
  <c r="BK120" s="1"/>
  <c r="E126"/>
  <c r="O125"/>
  <c r="BT119"/>
  <c r="N125"/>
  <c r="BS119" s="1"/>
  <c r="M125"/>
  <c r="L125"/>
  <c r="K125"/>
  <c r="J125"/>
  <c r="H125"/>
  <c r="F125"/>
  <c r="E125"/>
  <c r="O124"/>
  <c r="N124"/>
  <c r="M124"/>
  <c r="L124"/>
  <c r="K124"/>
  <c r="J124"/>
  <c r="G124" s="1"/>
  <c r="BM124" s="1"/>
  <c r="H124"/>
  <c r="F124"/>
  <c r="E124"/>
  <c r="BK124" s="1"/>
  <c r="O123"/>
  <c r="N123"/>
  <c r="I123" s="1"/>
  <c r="M123"/>
  <c r="L123"/>
  <c r="K123"/>
  <c r="J123"/>
  <c r="H123"/>
  <c r="F123"/>
  <c r="BK123"/>
  <c r="E123"/>
  <c r="O122"/>
  <c r="N122"/>
  <c r="M122"/>
  <c r="L122"/>
  <c r="K122"/>
  <c r="J122"/>
  <c r="H122"/>
  <c r="F122"/>
  <c r="E122"/>
  <c r="O121"/>
  <c r="N121"/>
  <c r="M121"/>
  <c r="L121"/>
  <c r="K121"/>
  <c r="J121"/>
  <c r="H121"/>
  <c r="F121"/>
  <c r="E121"/>
  <c r="O118"/>
  <c r="N118"/>
  <c r="M118"/>
  <c r="L118"/>
  <c r="K118"/>
  <c r="G118" s="1"/>
  <c r="BM118" s="1"/>
  <c r="J118"/>
  <c r="H118"/>
  <c r="F118"/>
  <c r="E118"/>
  <c r="O117"/>
  <c r="I117"/>
  <c r="N117"/>
  <c r="M117"/>
  <c r="L117"/>
  <c r="K117"/>
  <c r="J117"/>
  <c r="H117"/>
  <c r="F117"/>
  <c r="E117"/>
  <c r="BK117" s="1"/>
  <c r="O116"/>
  <c r="N116"/>
  <c r="M116"/>
  <c r="L116"/>
  <c r="K116"/>
  <c r="J116"/>
  <c r="H116"/>
  <c r="F116"/>
  <c r="E116"/>
  <c r="O115"/>
  <c r="N115"/>
  <c r="M115"/>
  <c r="L115"/>
  <c r="K115"/>
  <c r="J115"/>
  <c r="H115"/>
  <c r="F115"/>
  <c r="E115"/>
  <c r="BK115" s="1"/>
  <c r="O114"/>
  <c r="N114"/>
  <c r="M114"/>
  <c r="L114"/>
  <c r="K114"/>
  <c r="J114"/>
  <c r="H114"/>
  <c r="F114"/>
  <c r="E114"/>
  <c r="O113"/>
  <c r="N113"/>
  <c r="M113"/>
  <c r="L113"/>
  <c r="K113"/>
  <c r="J113"/>
  <c r="H113"/>
  <c r="F113"/>
  <c r="E113"/>
  <c r="O112"/>
  <c r="N112"/>
  <c r="M112"/>
  <c r="L112"/>
  <c r="K112"/>
  <c r="BP106"/>
  <c r="J112"/>
  <c r="H112"/>
  <c r="F112"/>
  <c r="E112"/>
  <c r="BJ106" s="1"/>
  <c r="O111"/>
  <c r="N111"/>
  <c r="M111"/>
  <c r="L111"/>
  <c r="K111"/>
  <c r="J111"/>
  <c r="H111"/>
  <c r="F111"/>
  <c r="E111"/>
  <c r="O110"/>
  <c r="N110"/>
  <c r="M110"/>
  <c r="L110"/>
  <c r="K110"/>
  <c r="G110" s="1"/>
  <c r="J110"/>
  <c r="H110"/>
  <c r="F110"/>
  <c r="E110"/>
  <c r="O109"/>
  <c r="N109"/>
  <c r="M109"/>
  <c r="I109" s="1"/>
  <c r="L109"/>
  <c r="K109"/>
  <c r="J109"/>
  <c r="G109"/>
  <c r="BM109" s="1"/>
  <c r="H109"/>
  <c r="F109"/>
  <c r="E109"/>
  <c r="O108"/>
  <c r="O106" s="1"/>
  <c r="N108"/>
  <c r="M108"/>
  <c r="I108" s="1"/>
  <c r="L108"/>
  <c r="K108"/>
  <c r="G108"/>
  <c r="J108"/>
  <c r="H108"/>
  <c r="F108"/>
  <c r="E108"/>
  <c r="O107"/>
  <c r="N107"/>
  <c r="M107"/>
  <c r="L107"/>
  <c r="K107"/>
  <c r="J107"/>
  <c r="H107"/>
  <c r="F107"/>
  <c r="E107"/>
  <c r="O104"/>
  <c r="N104"/>
  <c r="M104"/>
  <c r="L104"/>
  <c r="K104"/>
  <c r="J104"/>
  <c r="H104"/>
  <c r="F104"/>
  <c r="E104"/>
  <c r="O103"/>
  <c r="I103"/>
  <c r="N103"/>
  <c r="M103"/>
  <c r="L103"/>
  <c r="K103"/>
  <c r="J103"/>
  <c r="G103" s="1"/>
  <c r="BM103" s="1"/>
  <c r="H103"/>
  <c r="F103"/>
  <c r="E103"/>
  <c r="O102"/>
  <c r="N102"/>
  <c r="M102"/>
  <c r="I102" s="1"/>
  <c r="L102"/>
  <c r="K102"/>
  <c r="J102"/>
  <c r="H102"/>
  <c r="F102"/>
  <c r="E102"/>
  <c r="O101"/>
  <c r="N101"/>
  <c r="M101"/>
  <c r="L101"/>
  <c r="K101"/>
  <c r="J101"/>
  <c r="H101"/>
  <c r="F101"/>
  <c r="BK101" s="1"/>
  <c r="E101"/>
  <c r="O100"/>
  <c r="N100"/>
  <c r="M100"/>
  <c r="L100"/>
  <c r="K100"/>
  <c r="J100"/>
  <c r="H100"/>
  <c r="F100"/>
  <c r="E100"/>
  <c r="O99"/>
  <c r="N99"/>
  <c r="M99"/>
  <c r="L99"/>
  <c r="K99"/>
  <c r="J99"/>
  <c r="H99"/>
  <c r="F99"/>
  <c r="BK99" s="1"/>
  <c r="E99"/>
  <c r="O98"/>
  <c r="N98"/>
  <c r="M98"/>
  <c r="BR92"/>
  <c r="L98"/>
  <c r="K98"/>
  <c r="J98"/>
  <c r="BO92"/>
  <c r="H98"/>
  <c r="F98"/>
  <c r="E98"/>
  <c r="BJ92"/>
  <c r="O97"/>
  <c r="N97"/>
  <c r="BS91" s="1"/>
  <c r="M97"/>
  <c r="BR91" s="1"/>
  <c r="L97"/>
  <c r="K97"/>
  <c r="J97"/>
  <c r="H97"/>
  <c r="F97"/>
  <c r="E97"/>
  <c r="BJ91" s="1"/>
  <c r="O96"/>
  <c r="N96"/>
  <c r="M96"/>
  <c r="L96"/>
  <c r="K96"/>
  <c r="J96"/>
  <c r="H96"/>
  <c r="F96"/>
  <c r="E96"/>
  <c r="O95"/>
  <c r="N95"/>
  <c r="M95"/>
  <c r="L95"/>
  <c r="K95"/>
  <c r="J95"/>
  <c r="H95"/>
  <c r="F95"/>
  <c r="E95"/>
  <c r="O94"/>
  <c r="N94"/>
  <c r="M94"/>
  <c r="L94"/>
  <c r="K94"/>
  <c r="J94"/>
  <c r="G94" s="1"/>
  <c r="BM94" s="1"/>
  <c r="H94"/>
  <c r="F94"/>
  <c r="BK94"/>
  <c r="E94"/>
  <c r="O93"/>
  <c r="N93"/>
  <c r="M93"/>
  <c r="L93"/>
  <c r="K93"/>
  <c r="J93"/>
  <c r="H93"/>
  <c r="F93"/>
  <c r="E93"/>
  <c r="BK93" s="1"/>
  <c r="O90"/>
  <c r="N90"/>
  <c r="I90"/>
  <c r="M90"/>
  <c r="L90"/>
  <c r="K90"/>
  <c r="J90"/>
  <c r="H90"/>
  <c r="F90"/>
  <c r="E90"/>
  <c r="O89"/>
  <c r="N89"/>
  <c r="M89"/>
  <c r="L89"/>
  <c r="K89"/>
  <c r="J89"/>
  <c r="H89"/>
  <c r="F89"/>
  <c r="E89"/>
  <c r="O88"/>
  <c r="N88"/>
  <c r="M88"/>
  <c r="I88"/>
  <c r="L88"/>
  <c r="K88"/>
  <c r="J88"/>
  <c r="G88"/>
  <c r="H88"/>
  <c r="F88"/>
  <c r="E88"/>
  <c r="O87"/>
  <c r="N87"/>
  <c r="M87"/>
  <c r="L87"/>
  <c r="K87"/>
  <c r="J87"/>
  <c r="G87" s="1"/>
  <c r="BM87" s="1"/>
  <c r="H87"/>
  <c r="F87"/>
  <c r="E87"/>
  <c r="BK87" s="1"/>
  <c r="O86"/>
  <c r="N86"/>
  <c r="M86"/>
  <c r="L86"/>
  <c r="K86"/>
  <c r="J86"/>
  <c r="H86"/>
  <c r="BM77" s="1"/>
  <c r="F86"/>
  <c r="E86"/>
  <c r="O85"/>
  <c r="N85"/>
  <c r="M85"/>
  <c r="L85"/>
  <c r="K85"/>
  <c r="J85"/>
  <c r="H85"/>
  <c r="F85"/>
  <c r="E85"/>
  <c r="O84"/>
  <c r="N84"/>
  <c r="I84" s="1"/>
  <c r="M84"/>
  <c r="L84"/>
  <c r="K84"/>
  <c r="J84"/>
  <c r="H84"/>
  <c r="BM78"/>
  <c r="F84"/>
  <c r="E84"/>
  <c r="O83"/>
  <c r="N83"/>
  <c r="M83"/>
  <c r="L83"/>
  <c r="K83"/>
  <c r="J83"/>
  <c r="H83"/>
  <c r="F83"/>
  <c r="E83"/>
  <c r="O82"/>
  <c r="N82"/>
  <c r="M82"/>
  <c r="I82" s="1"/>
  <c r="L82"/>
  <c r="K82"/>
  <c r="G82"/>
  <c r="J82"/>
  <c r="H82"/>
  <c r="F82"/>
  <c r="E82"/>
  <c r="O81"/>
  <c r="N81"/>
  <c r="M81"/>
  <c r="L81"/>
  <c r="K81"/>
  <c r="J81"/>
  <c r="H81"/>
  <c r="F81"/>
  <c r="E81"/>
  <c r="O80"/>
  <c r="N80"/>
  <c r="N78" s="1"/>
  <c r="M80"/>
  <c r="L80"/>
  <c r="K80"/>
  <c r="J80"/>
  <c r="H80"/>
  <c r="F80"/>
  <c r="E80"/>
  <c r="O79"/>
  <c r="N79"/>
  <c r="M79"/>
  <c r="L79"/>
  <c r="K79"/>
  <c r="J79"/>
  <c r="H79"/>
  <c r="F79"/>
  <c r="E79"/>
  <c r="O76"/>
  <c r="N76"/>
  <c r="M76"/>
  <c r="I76" s="1"/>
  <c r="L76"/>
  <c r="K76"/>
  <c r="J76"/>
  <c r="H76"/>
  <c r="F76"/>
  <c r="E76"/>
  <c r="BK76" s="1"/>
  <c r="O75"/>
  <c r="N75"/>
  <c r="M75"/>
  <c r="L75"/>
  <c r="K75"/>
  <c r="J75"/>
  <c r="H75"/>
  <c r="F75"/>
  <c r="E75"/>
  <c r="O74"/>
  <c r="N74"/>
  <c r="M74"/>
  <c r="L74"/>
  <c r="K74"/>
  <c r="J74"/>
  <c r="H74"/>
  <c r="F74"/>
  <c r="E74"/>
  <c r="O73"/>
  <c r="N73"/>
  <c r="M73"/>
  <c r="L73"/>
  <c r="K73"/>
  <c r="J73"/>
  <c r="H73"/>
  <c r="F73"/>
  <c r="E73"/>
  <c r="O72"/>
  <c r="N72"/>
  <c r="M72"/>
  <c r="I72" s="1"/>
  <c r="L72"/>
  <c r="K72"/>
  <c r="G72" s="1"/>
  <c r="J72"/>
  <c r="H72"/>
  <c r="F72"/>
  <c r="E72"/>
  <c r="O71"/>
  <c r="N71"/>
  <c r="M71"/>
  <c r="L71"/>
  <c r="K71"/>
  <c r="BP64"/>
  <c r="J71"/>
  <c r="H71"/>
  <c r="F71"/>
  <c r="E71"/>
  <c r="O70"/>
  <c r="BT64" s="1"/>
  <c r="N70"/>
  <c r="M70"/>
  <c r="L70"/>
  <c r="K70"/>
  <c r="J70"/>
  <c r="H70"/>
  <c r="F70"/>
  <c r="E70"/>
  <c r="BJ64" s="1"/>
  <c r="O69"/>
  <c r="BT63"/>
  <c r="N69"/>
  <c r="M69"/>
  <c r="L69"/>
  <c r="K69"/>
  <c r="J69"/>
  <c r="H69"/>
  <c r="F69"/>
  <c r="E69"/>
  <c r="O68"/>
  <c r="N68"/>
  <c r="M68"/>
  <c r="I68" s="1"/>
  <c r="L68"/>
  <c r="K68"/>
  <c r="J68"/>
  <c r="G68" s="1"/>
  <c r="H68"/>
  <c r="F68"/>
  <c r="E68"/>
  <c r="BK68"/>
  <c r="O67"/>
  <c r="N67"/>
  <c r="M67"/>
  <c r="I67" s="1"/>
  <c r="L67"/>
  <c r="K67"/>
  <c r="J67"/>
  <c r="H67"/>
  <c r="F67"/>
  <c r="E67"/>
  <c r="BK67" s="1"/>
  <c r="O66"/>
  <c r="N66"/>
  <c r="M66"/>
  <c r="L66"/>
  <c r="K66"/>
  <c r="J66"/>
  <c r="H66"/>
  <c r="F66"/>
  <c r="BK66"/>
  <c r="E66"/>
  <c r="O65"/>
  <c r="N65"/>
  <c r="M65"/>
  <c r="L65"/>
  <c r="K65"/>
  <c r="J65"/>
  <c r="H65"/>
  <c r="F65"/>
  <c r="E65"/>
  <c r="O62"/>
  <c r="N62"/>
  <c r="M62"/>
  <c r="L62"/>
  <c r="K62"/>
  <c r="J62"/>
  <c r="H62"/>
  <c r="F62"/>
  <c r="E62"/>
  <c r="O61"/>
  <c r="N61"/>
  <c r="M61"/>
  <c r="L61"/>
  <c r="K61"/>
  <c r="G61" s="1"/>
  <c r="BM61" s="1"/>
  <c r="J61"/>
  <c r="H61"/>
  <c r="F61"/>
  <c r="E61"/>
  <c r="O60"/>
  <c r="N60"/>
  <c r="M60"/>
  <c r="L60"/>
  <c r="K60"/>
  <c r="J60"/>
  <c r="H60"/>
  <c r="F60"/>
  <c r="E60"/>
  <c r="E50"/>
  <c r="O59"/>
  <c r="N59"/>
  <c r="M59"/>
  <c r="I59" s="1"/>
  <c r="L59"/>
  <c r="K59"/>
  <c r="J59"/>
  <c r="H59"/>
  <c r="F59"/>
  <c r="E59"/>
  <c r="O58"/>
  <c r="N58"/>
  <c r="M58"/>
  <c r="L58"/>
  <c r="K58"/>
  <c r="J58"/>
  <c r="H58"/>
  <c r="F58"/>
  <c r="E58"/>
  <c r="BK58"/>
  <c r="O57"/>
  <c r="N57"/>
  <c r="M57"/>
  <c r="L57"/>
  <c r="K57"/>
  <c r="J57"/>
  <c r="H57"/>
  <c r="F57"/>
  <c r="E57"/>
  <c r="BK57" s="1"/>
  <c r="O56"/>
  <c r="BT50" s="1"/>
  <c r="N56"/>
  <c r="M56"/>
  <c r="L56"/>
  <c r="BQ50" s="1"/>
  <c r="K56"/>
  <c r="J56"/>
  <c r="H56"/>
  <c r="BM50"/>
  <c r="F56"/>
  <c r="E56"/>
  <c r="BJ50" s="1"/>
  <c r="O55"/>
  <c r="N55"/>
  <c r="M55"/>
  <c r="L55"/>
  <c r="L50"/>
  <c r="K55"/>
  <c r="J55"/>
  <c r="H55"/>
  <c r="F55"/>
  <c r="BK55" s="1"/>
  <c r="E55"/>
  <c r="O54"/>
  <c r="N54"/>
  <c r="I54" s="1"/>
  <c r="M54"/>
  <c r="L54"/>
  <c r="K54"/>
  <c r="G54" s="1"/>
  <c r="BM54" s="1"/>
  <c r="J54"/>
  <c r="H54"/>
  <c r="F54"/>
  <c r="E54"/>
  <c r="O53"/>
  <c r="O50"/>
  <c r="N53"/>
  <c r="M53"/>
  <c r="L53"/>
  <c r="K53"/>
  <c r="J53"/>
  <c r="G53" s="1"/>
  <c r="H53"/>
  <c r="F53"/>
  <c r="E53"/>
  <c r="O52"/>
  <c r="N52"/>
  <c r="M52"/>
  <c r="L52"/>
  <c r="K52"/>
  <c r="J52"/>
  <c r="H52"/>
  <c r="F52"/>
  <c r="E52"/>
  <c r="O51"/>
  <c r="N51"/>
  <c r="M51"/>
  <c r="L51"/>
  <c r="K51"/>
  <c r="J51"/>
  <c r="H51"/>
  <c r="F51"/>
  <c r="E51"/>
  <c r="O48"/>
  <c r="I48" s="1"/>
  <c r="N48"/>
  <c r="M48"/>
  <c r="L48"/>
  <c r="K48"/>
  <c r="J48"/>
  <c r="H48"/>
  <c r="F48"/>
  <c r="E48"/>
  <c r="O47"/>
  <c r="N47"/>
  <c r="M47"/>
  <c r="L47"/>
  <c r="K47"/>
  <c r="J47"/>
  <c r="H47"/>
  <c r="F47"/>
  <c r="E47"/>
  <c r="O46"/>
  <c r="N46"/>
  <c r="M46"/>
  <c r="L46"/>
  <c r="K46"/>
  <c r="J46"/>
  <c r="H46"/>
  <c r="F46"/>
  <c r="E46"/>
  <c r="O45"/>
  <c r="N45"/>
  <c r="M45"/>
  <c r="L45"/>
  <c r="K45"/>
  <c r="J45"/>
  <c r="H45"/>
  <c r="F45"/>
  <c r="BK35"/>
  <c r="E45"/>
  <c r="O44"/>
  <c r="N44"/>
  <c r="M44"/>
  <c r="L44"/>
  <c r="K44"/>
  <c r="J44"/>
  <c r="H44"/>
  <c r="F44"/>
  <c r="E44"/>
  <c r="O43"/>
  <c r="N43"/>
  <c r="M43"/>
  <c r="I43"/>
  <c r="L43"/>
  <c r="K43"/>
  <c r="J43"/>
  <c r="H43"/>
  <c r="F43"/>
  <c r="E43"/>
  <c r="O42"/>
  <c r="N42"/>
  <c r="M42"/>
  <c r="L42"/>
  <c r="K42"/>
  <c r="BP36"/>
  <c r="J42"/>
  <c r="H42"/>
  <c r="F42"/>
  <c r="BK42"/>
  <c r="E42"/>
  <c r="O41"/>
  <c r="N41"/>
  <c r="M41"/>
  <c r="L41"/>
  <c r="K41"/>
  <c r="J41"/>
  <c r="BO35" s="1"/>
  <c r="H41"/>
  <c r="F41"/>
  <c r="E41"/>
  <c r="BK41" s="1"/>
  <c r="O40"/>
  <c r="I40" s="1"/>
  <c r="N40"/>
  <c r="M40"/>
  <c r="L40"/>
  <c r="K40"/>
  <c r="J40"/>
  <c r="H40"/>
  <c r="F40"/>
  <c r="E40"/>
  <c r="O39"/>
  <c r="N39"/>
  <c r="M39"/>
  <c r="L39"/>
  <c r="K39"/>
  <c r="J39"/>
  <c r="H39"/>
  <c r="F39"/>
  <c r="E39"/>
  <c r="O38"/>
  <c r="N38"/>
  <c r="N36" s="1"/>
  <c r="M38"/>
  <c r="L38"/>
  <c r="K38"/>
  <c r="J38"/>
  <c r="H38"/>
  <c r="F38"/>
  <c r="E38"/>
  <c r="O37"/>
  <c r="N37"/>
  <c r="M37"/>
  <c r="L37"/>
  <c r="K37"/>
  <c r="J37"/>
  <c r="H37"/>
  <c r="F37"/>
  <c r="E37"/>
  <c r="O34"/>
  <c r="N34"/>
  <c r="M34"/>
  <c r="L34"/>
  <c r="K34"/>
  <c r="K18" s="1"/>
  <c r="J34"/>
  <c r="H34"/>
  <c r="F34"/>
  <c r="O33"/>
  <c r="I33" s="1"/>
  <c r="N33"/>
  <c r="M33"/>
  <c r="L33"/>
  <c r="K33"/>
  <c r="J33"/>
  <c r="H33"/>
  <c r="F33"/>
  <c r="E33"/>
  <c r="O32"/>
  <c r="N32"/>
  <c r="N16" s="1"/>
  <c r="M32"/>
  <c r="I32" s="1"/>
  <c r="L32"/>
  <c r="K32"/>
  <c r="G32"/>
  <c r="J32"/>
  <c r="H32"/>
  <c r="F32"/>
  <c r="E32"/>
  <c r="BK32" s="1"/>
  <c r="O31"/>
  <c r="N31"/>
  <c r="M31"/>
  <c r="L31"/>
  <c r="K31"/>
  <c r="J31"/>
  <c r="H31"/>
  <c r="F31"/>
  <c r="BK31"/>
  <c r="E31"/>
  <c r="O30"/>
  <c r="N30"/>
  <c r="M30"/>
  <c r="L30"/>
  <c r="K30"/>
  <c r="J30"/>
  <c r="G30" s="1"/>
  <c r="H30"/>
  <c r="F30"/>
  <c r="BK30" s="1"/>
  <c r="E30"/>
  <c r="O29"/>
  <c r="N29"/>
  <c r="M29"/>
  <c r="I29" s="1"/>
  <c r="L29"/>
  <c r="BQ22"/>
  <c r="K29"/>
  <c r="J29"/>
  <c r="H29"/>
  <c r="H13" s="1"/>
  <c r="F29"/>
  <c r="BK29"/>
  <c r="E29"/>
  <c r="O28"/>
  <c r="N28"/>
  <c r="M28"/>
  <c r="I28" s="1"/>
  <c r="L28"/>
  <c r="K28"/>
  <c r="J28"/>
  <c r="BO22" s="1"/>
  <c r="H28"/>
  <c r="F28"/>
  <c r="E28"/>
  <c r="O27"/>
  <c r="N27"/>
  <c r="M27"/>
  <c r="L27"/>
  <c r="BQ21" s="1"/>
  <c r="K27"/>
  <c r="G27" s="1"/>
  <c r="J27"/>
  <c r="H27"/>
  <c r="F27"/>
  <c r="BK27" s="1"/>
  <c r="E27"/>
  <c r="O26"/>
  <c r="N26"/>
  <c r="M26"/>
  <c r="L26"/>
  <c r="K26"/>
  <c r="G26"/>
  <c r="J26"/>
  <c r="H26"/>
  <c r="F26"/>
  <c r="E26"/>
  <c r="BK26" s="1"/>
  <c r="O25"/>
  <c r="N25"/>
  <c r="M25"/>
  <c r="L25"/>
  <c r="K25"/>
  <c r="K9" s="1"/>
  <c r="J25"/>
  <c r="H25"/>
  <c r="F25"/>
  <c r="E25"/>
  <c r="O24"/>
  <c r="N24"/>
  <c r="M24"/>
  <c r="L24"/>
  <c r="K24"/>
  <c r="J24"/>
  <c r="G24" s="1"/>
  <c r="H24"/>
  <c r="F24"/>
  <c r="E24"/>
  <c r="E8" s="1"/>
  <c r="O23"/>
  <c r="N23"/>
  <c r="M23"/>
  <c r="I23"/>
  <c r="L23"/>
  <c r="K23"/>
  <c r="K7" s="1"/>
  <c r="J23"/>
  <c r="G23"/>
  <c r="H23"/>
  <c r="F23"/>
  <c r="E23"/>
  <c r="BK174"/>
  <c r="BK64"/>
  <c r="O328" i="8"/>
  <c r="N328"/>
  <c r="I328" s="1"/>
  <c r="M328"/>
  <c r="L328"/>
  <c r="K328"/>
  <c r="J328"/>
  <c r="G328" s="1"/>
  <c r="H328"/>
  <c r="F328"/>
  <c r="BK328" s="1"/>
  <c r="E328"/>
  <c r="O327"/>
  <c r="N327"/>
  <c r="M327"/>
  <c r="I327" s="1"/>
  <c r="L327"/>
  <c r="K327"/>
  <c r="J327"/>
  <c r="H327"/>
  <c r="F327"/>
  <c r="E327"/>
  <c r="O326"/>
  <c r="N326"/>
  <c r="M326"/>
  <c r="L326"/>
  <c r="K326"/>
  <c r="J326"/>
  <c r="H326"/>
  <c r="F326"/>
  <c r="E326"/>
  <c r="O325"/>
  <c r="N325"/>
  <c r="I325"/>
  <c r="M325"/>
  <c r="L325"/>
  <c r="K325"/>
  <c r="J325"/>
  <c r="H325"/>
  <c r="F325"/>
  <c r="E325"/>
  <c r="O324"/>
  <c r="N324"/>
  <c r="M324"/>
  <c r="L324"/>
  <c r="K324"/>
  <c r="J324"/>
  <c r="H324"/>
  <c r="F324"/>
  <c r="E324"/>
  <c r="O323"/>
  <c r="N323"/>
  <c r="BS316"/>
  <c r="M323"/>
  <c r="L323"/>
  <c r="K323"/>
  <c r="J323"/>
  <c r="H323"/>
  <c r="F323"/>
  <c r="E323"/>
  <c r="O322"/>
  <c r="BT316"/>
  <c r="N322"/>
  <c r="M322"/>
  <c r="BR316" s="1"/>
  <c r="L322"/>
  <c r="BQ316" s="1"/>
  <c r="K322"/>
  <c r="BP316"/>
  <c r="J322"/>
  <c r="H322"/>
  <c r="F322"/>
  <c r="E322"/>
  <c r="O321"/>
  <c r="N321"/>
  <c r="M321"/>
  <c r="I321" s="1"/>
  <c r="L321"/>
  <c r="K321"/>
  <c r="J321"/>
  <c r="H321"/>
  <c r="F321"/>
  <c r="E321"/>
  <c r="O320"/>
  <c r="N320"/>
  <c r="M320"/>
  <c r="L320"/>
  <c r="K320"/>
  <c r="J320"/>
  <c r="H320"/>
  <c r="F320"/>
  <c r="E320"/>
  <c r="O319"/>
  <c r="N319"/>
  <c r="M319"/>
  <c r="L319"/>
  <c r="K319"/>
  <c r="J319"/>
  <c r="H319"/>
  <c r="F319"/>
  <c r="E319"/>
  <c r="O318"/>
  <c r="N318"/>
  <c r="M318"/>
  <c r="L318"/>
  <c r="K318"/>
  <c r="J318"/>
  <c r="H318"/>
  <c r="F318"/>
  <c r="E318"/>
  <c r="O317"/>
  <c r="N317"/>
  <c r="M317"/>
  <c r="L317"/>
  <c r="K317"/>
  <c r="J317"/>
  <c r="H317"/>
  <c r="F317"/>
  <c r="E317"/>
  <c r="O314"/>
  <c r="N314"/>
  <c r="M314"/>
  <c r="L314"/>
  <c r="K314"/>
  <c r="J314"/>
  <c r="G314" s="1"/>
  <c r="BM314" s="1"/>
  <c r="H314"/>
  <c r="F314"/>
  <c r="E314"/>
  <c r="O313"/>
  <c r="N313"/>
  <c r="M313"/>
  <c r="M302" s="1"/>
  <c r="L313"/>
  <c r="K313"/>
  <c r="J313"/>
  <c r="H313"/>
  <c r="F313"/>
  <c r="E313"/>
  <c r="BK313" s="1"/>
  <c r="O312"/>
  <c r="N312"/>
  <c r="M312"/>
  <c r="L312"/>
  <c r="K312"/>
  <c r="J312"/>
  <c r="H312"/>
  <c r="F312"/>
  <c r="BK312"/>
  <c r="E312"/>
  <c r="O311"/>
  <c r="N311"/>
  <c r="M311"/>
  <c r="I311" s="1"/>
  <c r="L311"/>
  <c r="K311"/>
  <c r="G311"/>
  <c r="J311"/>
  <c r="H311"/>
  <c r="F311"/>
  <c r="BK311"/>
  <c r="E311"/>
  <c r="O310"/>
  <c r="N310"/>
  <c r="I310" s="1"/>
  <c r="M310"/>
  <c r="L310"/>
  <c r="K310"/>
  <c r="J310"/>
  <c r="G310" s="1"/>
  <c r="BM310" s="1"/>
  <c r="H310"/>
  <c r="F310"/>
  <c r="E310"/>
  <c r="BK310" s="1"/>
  <c r="O309"/>
  <c r="N309"/>
  <c r="I309" s="1"/>
  <c r="M309"/>
  <c r="L309"/>
  <c r="K309"/>
  <c r="J309"/>
  <c r="H309"/>
  <c r="F309"/>
  <c r="E309"/>
  <c r="O308"/>
  <c r="BT302"/>
  <c r="N308"/>
  <c r="M308"/>
  <c r="L308"/>
  <c r="K308"/>
  <c r="J308"/>
  <c r="H308"/>
  <c r="F308"/>
  <c r="BK302"/>
  <c r="E308"/>
  <c r="O307"/>
  <c r="N307"/>
  <c r="M307"/>
  <c r="L307"/>
  <c r="BQ301" s="1"/>
  <c r="K307"/>
  <c r="J307"/>
  <c r="H307"/>
  <c r="F307"/>
  <c r="BK307"/>
  <c r="E307"/>
  <c r="O306"/>
  <c r="N306"/>
  <c r="M306"/>
  <c r="L306"/>
  <c r="K306"/>
  <c r="J306"/>
  <c r="H306"/>
  <c r="F306"/>
  <c r="E306"/>
  <c r="BK306" s="1"/>
  <c r="O305"/>
  <c r="N305"/>
  <c r="I305"/>
  <c r="M305"/>
  <c r="L305"/>
  <c r="K305"/>
  <c r="J305"/>
  <c r="G305" s="1"/>
  <c r="BM305" s="1"/>
  <c r="H305"/>
  <c r="F305"/>
  <c r="E305"/>
  <c r="BK305" s="1"/>
  <c r="O304"/>
  <c r="N304"/>
  <c r="M304"/>
  <c r="L304"/>
  <c r="K304"/>
  <c r="J304"/>
  <c r="G304" s="1"/>
  <c r="H304"/>
  <c r="F304"/>
  <c r="E304"/>
  <c r="O303"/>
  <c r="N303"/>
  <c r="I303"/>
  <c r="M303"/>
  <c r="L303"/>
  <c r="K303"/>
  <c r="J303"/>
  <c r="J302" s="1"/>
  <c r="H303"/>
  <c r="F303"/>
  <c r="F302"/>
  <c r="E303"/>
  <c r="O300"/>
  <c r="N300"/>
  <c r="M300"/>
  <c r="L300"/>
  <c r="K300"/>
  <c r="J300"/>
  <c r="H300"/>
  <c r="F300"/>
  <c r="E300"/>
  <c r="BK300" s="1"/>
  <c r="O299"/>
  <c r="I299" s="1"/>
  <c r="N299"/>
  <c r="M299"/>
  <c r="L299"/>
  <c r="K299"/>
  <c r="J299"/>
  <c r="G299" s="1"/>
  <c r="BM299" s="1"/>
  <c r="H299"/>
  <c r="F299"/>
  <c r="E299"/>
  <c r="O298"/>
  <c r="N298"/>
  <c r="M298"/>
  <c r="L298"/>
  <c r="K298"/>
  <c r="J298"/>
  <c r="H298"/>
  <c r="F298"/>
  <c r="E298"/>
  <c r="O297"/>
  <c r="N297"/>
  <c r="M297"/>
  <c r="L297"/>
  <c r="K297"/>
  <c r="J297"/>
  <c r="H297"/>
  <c r="F297"/>
  <c r="E297"/>
  <c r="O296"/>
  <c r="N296"/>
  <c r="M296"/>
  <c r="L296"/>
  <c r="K296"/>
  <c r="J296"/>
  <c r="H296"/>
  <c r="BM287" s="1"/>
  <c r="F296"/>
  <c r="E296"/>
  <c r="BK296" s="1"/>
  <c r="O295"/>
  <c r="N295"/>
  <c r="M295"/>
  <c r="L295"/>
  <c r="K295"/>
  <c r="J295"/>
  <c r="H295"/>
  <c r="F295"/>
  <c r="E295"/>
  <c r="BK295" s="1"/>
  <c r="O294"/>
  <c r="N294"/>
  <c r="M294"/>
  <c r="L294"/>
  <c r="K294"/>
  <c r="J294"/>
  <c r="G294" s="1"/>
  <c r="BM294" s="1"/>
  <c r="H294"/>
  <c r="BM288"/>
  <c r="F294"/>
  <c r="E294"/>
  <c r="O293"/>
  <c r="N293"/>
  <c r="M293"/>
  <c r="L293"/>
  <c r="BQ287" s="1"/>
  <c r="K293"/>
  <c r="J293"/>
  <c r="H293"/>
  <c r="F293"/>
  <c r="E293"/>
  <c r="O292"/>
  <c r="N292"/>
  <c r="M292"/>
  <c r="L292"/>
  <c r="K292"/>
  <c r="J292"/>
  <c r="H292"/>
  <c r="F292"/>
  <c r="E292"/>
  <c r="O291"/>
  <c r="N291"/>
  <c r="M291"/>
  <c r="L291"/>
  <c r="K291"/>
  <c r="J291"/>
  <c r="H291"/>
  <c r="F291"/>
  <c r="E291"/>
  <c r="O290"/>
  <c r="N290"/>
  <c r="M290"/>
  <c r="L290"/>
  <c r="K290"/>
  <c r="J290"/>
  <c r="H290"/>
  <c r="F290"/>
  <c r="E290"/>
  <c r="O289"/>
  <c r="N289"/>
  <c r="M289"/>
  <c r="L289"/>
  <c r="G289" s="1"/>
  <c r="K289"/>
  <c r="J289"/>
  <c r="J288" s="1"/>
  <c r="H289"/>
  <c r="F289"/>
  <c r="E289"/>
  <c r="O286"/>
  <c r="N286"/>
  <c r="M286"/>
  <c r="L286"/>
  <c r="K286"/>
  <c r="J286"/>
  <c r="H286"/>
  <c r="F286"/>
  <c r="E286"/>
  <c r="O285"/>
  <c r="N285"/>
  <c r="M285"/>
  <c r="L285"/>
  <c r="K285"/>
  <c r="J285"/>
  <c r="H285"/>
  <c r="F285"/>
  <c r="E285"/>
  <c r="O284"/>
  <c r="N284"/>
  <c r="M284"/>
  <c r="L284"/>
  <c r="K284"/>
  <c r="J284"/>
  <c r="H284"/>
  <c r="F284"/>
  <c r="E284"/>
  <c r="O283"/>
  <c r="N283"/>
  <c r="M283"/>
  <c r="L283"/>
  <c r="K283"/>
  <c r="J283"/>
  <c r="H283"/>
  <c r="F283"/>
  <c r="E283"/>
  <c r="O282"/>
  <c r="N282"/>
  <c r="M282"/>
  <c r="L282"/>
  <c r="K282"/>
  <c r="J282"/>
  <c r="H282"/>
  <c r="F282"/>
  <c r="E282"/>
  <c r="O281"/>
  <c r="N281"/>
  <c r="M281"/>
  <c r="L281"/>
  <c r="K281"/>
  <c r="J281"/>
  <c r="H281"/>
  <c r="F281"/>
  <c r="E281"/>
  <c r="BK281" s="1"/>
  <c r="O280"/>
  <c r="N280"/>
  <c r="M280"/>
  <c r="L280"/>
  <c r="K280"/>
  <c r="J280"/>
  <c r="H280"/>
  <c r="F280"/>
  <c r="E280"/>
  <c r="O279"/>
  <c r="N279"/>
  <c r="M279"/>
  <c r="L279"/>
  <c r="K279"/>
  <c r="J279"/>
  <c r="H279"/>
  <c r="F279"/>
  <c r="E279"/>
  <c r="O278"/>
  <c r="N278"/>
  <c r="M278"/>
  <c r="L278"/>
  <c r="K278"/>
  <c r="J278"/>
  <c r="H278"/>
  <c r="F278"/>
  <c r="E278"/>
  <c r="O277"/>
  <c r="N277"/>
  <c r="M277"/>
  <c r="L277"/>
  <c r="K277"/>
  <c r="J277"/>
  <c r="H277"/>
  <c r="F277"/>
  <c r="E277"/>
  <c r="O276"/>
  <c r="N276"/>
  <c r="M276"/>
  <c r="L276"/>
  <c r="K276"/>
  <c r="J276"/>
  <c r="H276"/>
  <c r="F276"/>
  <c r="E276"/>
  <c r="O275"/>
  <c r="N275"/>
  <c r="M275"/>
  <c r="L275"/>
  <c r="K275"/>
  <c r="J275"/>
  <c r="H275"/>
  <c r="F275"/>
  <c r="E275"/>
  <c r="O272"/>
  <c r="N272"/>
  <c r="M272"/>
  <c r="L272"/>
  <c r="K272"/>
  <c r="J272"/>
  <c r="H272"/>
  <c r="F272"/>
  <c r="E272"/>
  <c r="O271"/>
  <c r="N271"/>
  <c r="M271"/>
  <c r="L271"/>
  <c r="K271"/>
  <c r="J271"/>
  <c r="H271"/>
  <c r="F271"/>
  <c r="E271"/>
  <c r="O270"/>
  <c r="N270"/>
  <c r="M270"/>
  <c r="L270"/>
  <c r="K270"/>
  <c r="J270"/>
  <c r="H270"/>
  <c r="F270"/>
  <c r="E270"/>
  <c r="O269"/>
  <c r="N269"/>
  <c r="M269"/>
  <c r="L269"/>
  <c r="K269"/>
  <c r="J269"/>
  <c r="H269"/>
  <c r="F269"/>
  <c r="E269"/>
  <c r="O268"/>
  <c r="N268"/>
  <c r="M268"/>
  <c r="L268"/>
  <c r="K268"/>
  <c r="J268"/>
  <c r="H268"/>
  <c r="F268"/>
  <c r="E268"/>
  <c r="O267"/>
  <c r="N267"/>
  <c r="M267"/>
  <c r="L267"/>
  <c r="K267"/>
  <c r="J267"/>
  <c r="H267"/>
  <c r="F267"/>
  <c r="BK260"/>
  <c r="E267"/>
  <c r="O266"/>
  <c r="N266"/>
  <c r="M266"/>
  <c r="L266"/>
  <c r="K266"/>
  <c r="BP260"/>
  <c r="J266"/>
  <c r="H266"/>
  <c r="F266"/>
  <c r="E266"/>
  <c r="O265"/>
  <c r="BT259" s="1"/>
  <c r="N265"/>
  <c r="M265"/>
  <c r="L265"/>
  <c r="K265"/>
  <c r="J265"/>
  <c r="H265"/>
  <c r="F265"/>
  <c r="E265"/>
  <c r="O264"/>
  <c r="N264"/>
  <c r="M264"/>
  <c r="L264"/>
  <c r="K264"/>
  <c r="J264"/>
  <c r="H264"/>
  <c r="F264"/>
  <c r="E264"/>
  <c r="O263"/>
  <c r="N263"/>
  <c r="M263"/>
  <c r="L263"/>
  <c r="K263"/>
  <c r="J263"/>
  <c r="H263"/>
  <c r="F263"/>
  <c r="E263"/>
  <c r="O262"/>
  <c r="N262"/>
  <c r="M262"/>
  <c r="L262"/>
  <c r="K262"/>
  <c r="J262"/>
  <c r="H262"/>
  <c r="F262"/>
  <c r="E262"/>
  <c r="O261"/>
  <c r="N261"/>
  <c r="M261"/>
  <c r="L261"/>
  <c r="K261"/>
  <c r="J261"/>
  <c r="H261"/>
  <c r="F261"/>
  <c r="F260" s="1"/>
  <c r="E261"/>
  <c r="O258"/>
  <c r="N258"/>
  <c r="M258"/>
  <c r="L258"/>
  <c r="K258"/>
  <c r="J258"/>
  <c r="H258"/>
  <c r="F258"/>
  <c r="E258"/>
  <c r="O257"/>
  <c r="N257"/>
  <c r="M257"/>
  <c r="L257"/>
  <c r="K257"/>
  <c r="J257"/>
  <c r="H257"/>
  <c r="F257"/>
  <c r="E257"/>
  <c r="O256"/>
  <c r="N256"/>
  <c r="M256"/>
  <c r="L256"/>
  <c r="K256"/>
  <c r="J256"/>
  <c r="H256"/>
  <c r="F256"/>
  <c r="E256"/>
  <c r="O255"/>
  <c r="N255"/>
  <c r="M255"/>
  <c r="L255"/>
  <c r="K255"/>
  <c r="J255"/>
  <c r="H255"/>
  <c r="F255"/>
  <c r="E255"/>
  <c r="O254"/>
  <c r="N254"/>
  <c r="M254"/>
  <c r="L254"/>
  <c r="K254"/>
  <c r="J254"/>
  <c r="H254"/>
  <c r="F254"/>
  <c r="E254"/>
  <c r="O253"/>
  <c r="N253"/>
  <c r="M253"/>
  <c r="L253"/>
  <c r="K253"/>
  <c r="J253"/>
  <c r="H253"/>
  <c r="F253"/>
  <c r="E253"/>
  <c r="O252"/>
  <c r="N252"/>
  <c r="M252"/>
  <c r="L252"/>
  <c r="K252"/>
  <c r="J252"/>
  <c r="H252"/>
  <c r="F252"/>
  <c r="E252"/>
  <c r="O251"/>
  <c r="N251"/>
  <c r="M251"/>
  <c r="L251"/>
  <c r="K251"/>
  <c r="J251"/>
  <c r="H251"/>
  <c r="F251"/>
  <c r="E251"/>
  <c r="O250"/>
  <c r="N250"/>
  <c r="M250"/>
  <c r="L250"/>
  <c r="K250"/>
  <c r="J250"/>
  <c r="H250"/>
  <c r="F250"/>
  <c r="E250"/>
  <c r="O249"/>
  <c r="N249"/>
  <c r="M249"/>
  <c r="L249"/>
  <c r="K249"/>
  <c r="J249"/>
  <c r="H249"/>
  <c r="F249"/>
  <c r="E249"/>
  <c r="O248"/>
  <c r="N248"/>
  <c r="M248"/>
  <c r="L248"/>
  <c r="K248"/>
  <c r="J248"/>
  <c r="H248"/>
  <c r="F248"/>
  <c r="E248"/>
  <c r="O247"/>
  <c r="N247"/>
  <c r="M247"/>
  <c r="L247"/>
  <c r="K247"/>
  <c r="J247"/>
  <c r="H247"/>
  <c r="F247"/>
  <c r="E247"/>
  <c r="O244"/>
  <c r="N244"/>
  <c r="M244"/>
  <c r="L244"/>
  <c r="K244"/>
  <c r="J244"/>
  <c r="H244"/>
  <c r="F244"/>
  <c r="E244"/>
  <c r="O243"/>
  <c r="N243"/>
  <c r="M243"/>
  <c r="L243"/>
  <c r="K243"/>
  <c r="J243"/>
  <c r="H243"/>
  <c r="F243"/>
  <c r="E243"/>
  <c r="O242"/>
  <c r="N242"/>
  <c r="M242"/>
  <c r="L242"/>
  <c r="K242"/>
  <c r="J242"/>
  <c r="H242"/>
  <c r="F242"/>
  <c r="E242"/>
  <c r="O241"/>
  <c r="N241"/>
  <c r="M241"/>
  <c r="L241"/>
  <c r="K241"/>
  <c r="J241"/>
  <c r="H241"/>
  <c r="F241"/>
  <c r="E241"/>
  <c r="O240"/>
  <c r="N240"/>
  <c r="M240"/>
  <c r="L240"/>
  <c r="K240"/>
  <c r="J240"/>
  <c r="H240"/>
  <c r="F240"/>
  <c r="E240"/>
  <c r="O239"/>
  <c r="N239"/>
  <c r="M239"/>
  <c r="L239"/>
  <c r="K239"/>
  <c r="J239"/>
  <c r="H239"/>
  <c r="F239"/>
  <c r="E239"/>
  <c r="O238"/>
  <c r="N238"/>
  <c r="M238"/>
  <c r="L238"/>
  <c r="K238"/>
  <c r="J238"/>
  <c r="H238"/>
  <c r="F238"/>
  <c r="E238"/>
  <c r="O237"/>
  <c r="N237"/>
  <c r="M237"/>
  <c r="L237"/>
  <c r="K237"/>
  <c r="J237"/>
  <c r="H237"/>
  <c r="F237"/>
  <c r="E237"/>
  <c r="O236"/>
  <c r="N236"/>
  <c r="M236"/>
  <c r="L236"/>
  <c r="K236"/>
  <c r="J236"/>
  <c r="H236"/>
  <c r="F236"/>
  <c r="E236"/>
  <c r="O235"/>
  <c r="N235"/>
  <c r="M235"/>
  <c r="L235"/>
  <c r="K235"/>
  <c r="J235"/>
  <c r="H235"/>
  <c r="F235"/>
  <c r="E235"/>
  <c r="O234"/>
  <c r="N234"/>
  <c r="M234"/>
  <c r="L234"/>
  <c r="K234"/>
  <c r="J234"/>
  <c r="H234"/>
  <c r="F234"/>
  <c r="E234"/>
  <c r="O233"/>
  <c r="N233"/>
  <c r="M233"/>
  <c r="L233"/>
  <c r="K233"/>
  <c r="J233"/>
  <c r="H233"/>
  <c r="F233"/>
  <c r="E233"/>
  <c r="O230"/>
  <c r="N230"/>
  <c r="M230"/>
  <c r="L230"/>
  <c r="K230"/>
  <c r="J230"/>
  <c r="H230"/>
  <c r="F230"/>
  <c r="E230"/>
  <c r="O229"/>
  <c r="N229"/>
  <c r="M229"/>
  <c r="L229"/>
  <c r="K229"/>
  <c r="J229"/>
  <c r="H229"/>
  <c r="F229"/>
  <c r="E229"/>
  <c r="O228"/>
  <c r="N228"/>
  <c r="M228"/>
  <c r="L228"/>
  <c r="K228"/>
  <c r="J228"/>
  <c r="H228"/>
  <c r="F228"/>
  <c r="E228"/>
  <c r="O227"/>
  <c r="N227"/>
  <c r="M227"/>
  <c r="L227"/>
  <c r="K227"/>
  <c r="J227"/>
  <c r="H227"/>
  <c r="F227"/>
  <c r="E227"/>
  <c r="O226"/>
  <c r="N226"/>
  <c r="M226"/>
  <c r="L226"/>
  <c r="K226"/>
  <c r="J226"/>
  <c r="H226"/>
  <c r="F226"/>
  <c r="E226"/>
  <c r="O225"/>
  <c r="N225"/>
  <c r="M225"/>
  <c r="L225"/>
  <c r="K225"/>
  <c r="J225"/>
  <c r="H225"/>
  <c r="F225"/>
  <c r="E225"/>
  <c r="O224"/>
  <c r="N224"/>
  <c r="M224"/>
  <c r="L224"/>
  <c r="K224"/>
  <c r="J224"/>
  <c r="H224"/>
  <c r="F224"/>
  <c r="E224"/>
  <c r="O223"/>
  <c r="N223"/>
  <c r="M223"/>
  <c r="L223"/>
  <c r="K223"/>
  <c r="J223"/>
  <c r="H223"/>
  <c r="F223"/>
  <c r="E223"/>
  <c r="O222"/>
  <c r="N222"/>
  <c r="M222"/>
  <c r="L222"/>
  <c r="K222"/>
  <c r="J222"/>
  <c r="H222"/>
  <c r="F222"/>
  <c r="E222"/>
  <c r="O221"/>
  <c r="N221"/>
  <c r="M221"/>
  <c r="L221"/>
  <c r="G221" s="1"/>
  <c r="K221"/>
  <c r="J221"/>
  <c r="H221"/>
  <c r="F221"/>
  <c r="E221"/>
  <c r="BK221" s="1"/>
  <c r="O220"/>
  <c r="N220"/>
  <c r="M220"/>
  <c r="L220"/>
  <c r="K220"/>
  <c r="J220"/>
  <c r="H220"/>
  <c r="F220"/>
  <c r="BK220"/>
  <c r="E220"/>
  <c r="O219"/>
  <c r="N219"/>
  <c r="M219"/>
  <c r="M218" s="1"/>
  <c r="L219"/>
  <c r="K219"/>
  <c r="J219"/>
  <c r="H219"/>
  <c r="F219"/>
  <c r="E219"/>
  <c r="O216"/>
  <c r="N216"/>
  <c r="M216"/>
  <c r="L216"/>
  <c r="K216"/>
  <c r="J216"/>
  <c r="H216"/>
  <c r="F216"/>
  <c r="E216"/>
  <c r="O215"/>
  <c r="N215"/>
  <c r="M215"/>
  <c r="L215"/>
  <c r="K215"/>
  <c r="J215"/>
  <c r="H215"/>
  <c r="F215"/>
  <c r="BK215" s="1"/>
  <c r="E215"/>
  <c r="O214"/>
  <c r="N214"/>
  <c r="M214"/>
  <c r="I214" s="1"/>
  <c r="L214"/>
  <c r="K214"/>
  <c r="J214"/>
  <c r="H214"/>
  <c r="F214"/>
  <c r="E214"/>
  <c r="O213"/>
  <c r="N213"/>
  <c r="M213"/>
  <c r="L213"/>
  <c r="BQ203" s="1"/>
  <c r="K213"/>
  <c r="J213"/>
  <c r="H213"/>
  <c r="F213"/>
  <c r="BK213" s="1"/>
  <c r="E213"/>
  <c r="O212"/>
  <c r="N212"/>
  <c r="M212"/>
  <c r="L212"/>
  <c r="K212"/>
  <c r="J212"/>
  <c r="H212"/>
  <c r="F212"/>
  <c r="E212"/>
  <c r="O211"/>
  <c r="I211" s="1"/>
  <c r="N211"/>
  <c r="M211"/>
  <c r="L211"/>
  <c r="K211"/>
  <c r="J211"/>
  <c r="H211"/>
  <c r="F211"/>
  <c r="E211"/>
  <c r="O210"/>
  <c r="N210"/>
  <c r="M210"/>
  <c r="L210"/>
  <c r="K210"/>
  <c r="BP203"/>
  <c r="J210"/>
  <c r="H210"/>
  <c r="F210"/>
  <c r="BK204" s="1"/>
  <c r="E210"/>
  <c r="O209"/>
  <c r="N209"/>
  <c r="M209"/>
  <c r="L209"/>
  <c r="K209"/>
  <c r="J209"/>
  <c r="BO203" s="1"/>
  <c r="H209"/>
  <c r="F209"/>
  <c r="BK209"/>
  <c r="E209"/>
  <c r="BJ203" s="1"/>
  <c r="O208"/>
  <c r="N208"/>
  <c r="M208"/>
  <c r="I208" s="1"/>
  <c r="L208"/>
  <c r="K208"/>
  <c r="J208"/>
  <c r="H208"/>
  <c r="F208"/>
  <c r="E208"/>
  <c r="BK208"/>
  <c r="O207"/>
  <c r="N207"/>
  <c r="M207"/>
  <c r="I207" s="1"/>
  <c r="L207"/>
  <c r="K207"/>
  <c r="J207"/>
  <c r="G207"/>
  <c r="BM207" s="1"/>
  <c r="H207"/>
  <c r="F207"/>
  <c r="BK207"/>
  <c r="E207"/>
  <c r="O206"/>
  <c r="N206"/>
  <c r="M206"/>
  <c r="L206"/>
  <c r="K206"/>
  <c r="J206"/>
  <c r="H206"/>
  <c r="F206"/>
  <c r="E206"/>
  <c r="O205"/>
  <c r="N205"/>
  <c r="M205"/>
  <c r="L205"/>
  <c r="K205"/>
  <c r="J205"/>
  <c r="H205"/>
  <c r="F205"/>
  <c r="E205"/>
  <c r="O202"/>
  <c r="N202"/>
  <c r="M202"/>
  <c r="L202"/>
  <c r="K202"/>
  <c r="J202"/>
  <c r="H202"/>
  <c r="F202"/>
  <c r="E202"/>
  <c r="O201"/>
  <c r="N201"/>
  <c r="M201"/>
  <c r="L201"/>
  <c r="K201"/>
  <c r="J201"/>
  <c r="H201"/>
  <c r="F201"/>
  <c r="E201"/>
  <c r="O200"/>
  <c r="N200"/>
  <c r="M200"/>
  <c r="L200"/>
  <c r="K200"/>
  <c r="J200"/>
  <c r="H200"/>
  <c r="F200"/>
  <c r="E200"/>
  <c r="O199"/>
  <c r="N199"/>
  <c r="M199"/>
  <c r="L199"/>
  <c r="K199"/>
  <c r="J199"/>
  <c r="H199"/>
  <c r="F199"/>
  <c r="E199"/>
  <c r="BK199" s="1"/>
  <c r="O198"/>
  <c r="N198"/>
  <c r="M198"/>
  <c r="L198"/>
  <c r="BQ189" s="1"/>
  <c r="K198"/>
  <c r="J198"/>
  <c r="H198"/>
  <c r="F198"/>
  <c r="E198"/>
  <c r="O197"/>
  <c r="N197"/>
  <c r="M197"/>
  <c r="L197"/>
  <c r="K197"/>
  <c r="J197"/>
  <c r="H197"/>
  <c r="F197"/>
  <c r="E197"/>
  <c r="O196"/>
  <c r="N196"/>
  <c r="M196"/>
  <c r="L196"/>
  <c r="K196"/>
  <c r="J196"/>
  <c r="H196"/>
  <c r="F196"/>
  <c r="E196"/>
  <c r="O195"/>
  <c r="N195"/>
  <c r="M195"/>
  <c r="I195" s="1"/>
  <c r="L195"/>
  <c r="K195"/>
  <c r="J195"/>
  <c r="H195"/>
  <c r="F195"/>
  <c r="E195"/>
  <c r="BK195" s="1"/>
  <c r="O194"/>
  <c r="N194"/>
  <c r="M194"/>
  <c r="L194"/>
  <c r="G194" s="1"/>
  <c r="K194"/>
  <c r="J194"/>
  <c r="H194"/>
  <c r="F194"/>
  <c r="E194"/>
  <c r="O193"/>
  <c r="N193"/>
  <c r="M193"/>
  <c r="L193"/>
  <c r="K193"/>
  <c r="J193"/>
  <c r="H193"/>
  <c r="F193"/>
  <c r="E193"/>
  <c r="BK193" s="1"/>
  <c r="O192"/>
  <c r="N192"/>
  <c r="M192"/>
  <c r="L192"/>
  <c r="K192"/>
  <c r="J192"/>
  <c r="H192"/>
  <c r="F192"/>
  <c r="BK192" s="1"/>
  <c r="E192"/>
  <c r="O191"/>
  <c r="N191"/>
  <c r="M191"/>
  <c r="L191"/>
  <c r="K191"/>
  <c r="J191"/>
  <c r="H191"/>
  <c r="F191"/>
  <c r="E191"/>
  <c r="O188"/>
  <c r="N188"/>
  <c r="M188"/>
  <c r="L188"/>
  <c r="K188"/>
  <c r="J188"/>
  <c r="H188"/>
  <c r="F188"/>
  <c r="E188"/>
  <c r="O187"/>
  <c r="N187"/>
  <c r="M187"/>
  <c r="L187"/>
  <c r="K187"/>
  <c r="J187"/>
  <c r="G187" s="1"/>
  <c r="BM187" s="1"/>
  <c r="H187"/>
  <c r="F187"/>
  <c r="E187"/>
  <c r="O186"/>
  <c r="N186"/>
  <c r="M186"/>
  <c r="L186"/>
  <c r="K186"/>
  <c r="J186"/>
  <c r="H186"/>
  <c r="F186"/>
  <c r="E186"/>
  <c r="BK186" s="1"/>
  <c r="O185"/>
  <c r="N185"/>
  <c r="M185"/>
  <c r="L185"/>
  <c r="K185"/>
  <c r="J185"/>
  <c r="H185"/>
  <c r="F185"/>
  <c r="E185"/>
  <c r="O184"/>
  <c r="N184"/>
  <c r="M184"/>
  <c r="L184"/>
  <c r="K184"/>
  <c r="J184"/>
  <c r="BO175" s="1"/>
  <c r="H184"/>
  <c r="F184"/>
  <c r="E184"/>
  <c r="BK184"/>
  <c r="O183"/>
  <c r="N183"/>
  <c r="M183"/>
  <c r="L183"/>
  <c r="K183"/>
  <c r="J183"/>
  <c r="H183"/>
  <c r="F183"/>
  <c r="E183"/>
  <c r="O182"/>
  <c r="BT175"/>
  <c r="N182"/>
  <c r="M182"/>
  <c r="BR176" s="1"/>
  <c r="L182"/>
  <c r="K182"/>
  <c r="J182"/>
  <c r="BO176" s="1"/>
  <c r="H182"/>
  <c r="F182"/>
  <c r="E182"/>
  <c r="O181"/>
  <c r="N181"/>
  <c r="M181"/>
  <c r="L181"/>
  <c r="BQ175" s="1"/>
  <c r="K181"/>
  <c r="BP175" s="1"/>
  <c r="J181"/>
  <c r="H181"/>
  <c r="F181"/>
  <c r="E181"/>
  <c r="O180"/>
  <c r="N180"/>
  <c r="M180"/>
  <c r="L180"/>
  <c r="K180"/>
  <c r="J180"/>
  <c r="G180" s="1"/>
  <c r="H180"/>
  <c r="F180"/>
  <c r="E180"/>
  <c r="O179"/>
  <c r="N179"/>
  <c r="M179"/>
  <c r="L179"/>
  <c r="K179"/>
  <c r="J179"/>
  <c r="H179"/>
  <c r="F179"/>
  <c r="BK179"/>
  <c r="E179"/>
  <c r="O178"/>
  <c r="N178"/>
  <c r="M178"/>
  <c r="L178"/>
  <c r="K178"/>
  <c r="K176"/>
  <c r="J178"/>
  <c r="H178"/>
  <c r="F178"/>
  <c r="E178"/>
  <c r="O177"/>
  <c r="O176" s="1"/>
  <c r="N177"/>
  <c r="M177"/>
  <c r="I177" s="1"/>
  <c r="L177"/>
  <c r="K177"/>
  <c r="J177"/>
  <c r="H177"/>
  <c r="F177"/>
  <c r="E177"/>
  <c r="O174"/>
  <c r="N174"/>
  <c r="M174"/>
  <c r="L174"/>
  <c r="K174"/>
  <c r="J174"/>
  <c r="H174"/>
  <c r="F174"/>
  <c r="E174"/>
  <c r="O173"/>
  <c r="I173" s="1"/>
  <c r="N173"/>
  <c r="M173"/>
  <c r="L173"/>
  <c r="K173"/>
  <c r="J173"/>
  <c r="H173"/>
  <c r="F173"/>
  <c r="E173"/>
  <c r="O172"/>
  <c r="N172"/>
  <c r="M172"/>
  <c r="L172"/>
  <c r="K172"/>
  <c r="J172"/>
  <c r="H172"/>
  <c r="F172"/>
  <c r="E172"/>
  <c r="O171"/>
  <c r="N171"/>
  <c r="M171"/>
  <c r="L171"/>
  <c r="K171"/>
  <c r="J171"/>
  <c r="H171"/>
  <c r="F171"/>
  <c r="E171"/>
  <c r="O170"/>
  <c r="N170"/>
  <c r="M170"/>
  <c r="L170"/>
  <c r="K170"/>
  <c r="J170"/>
  <c r="H170"/>
  <c r="F170"/>
  <c r="E170"/>
  <c r="O169"/>
  <c r="N169"/>
  <c r="M169"/>
  <c r="L169"/>
  <c r="K169"/>
  <c r="J169"/>
  <c r="H169"/>
  <c r="F169"/>
  <c r="E169"/>
  <c r="BK169" s="1"/>
  <c r="O168"/>
  <c r="N168"/>
  <c r="M168"/>
  <c r="L168"/>
  <c r="K168"/>
  <c r="J168"/>
  <c r="H168"/>
  <c r="F168"/>
  <c r="E168"/>
  <c r="O167"/>
  <c r="N167"/>
  <c r="M167"/>
  <c r="L167"/>
  <c r="K167"/>
  <c r="J167"/>
  <c r="H167"/>
  <c r="F167"/>
  <c r="E167"/>
  <c r="O166"/>
  <c r="N166"/>
  <c r="M166"/>
  <c r="L166"/>
  <c r="K166"/>
  <c r="J166"/>
  <c r="H166"/>
  <c r="F166"/>
  <c r="E166"/>
  <c r="O165"/>
  <c r="N165"/>
  <c r="M165"/>
  <c r="L165"/>
  <c r="K165"/>
  <c r="J165"/>
  <c r="H165"/>
  <c r="F165"/>
  <c r="E165"/>
  <c r="O164"/>
  <c r="N164"/>
  <c r="M164"/>
  <c r="L164"/>
  <c r="K164"/>
  <c r="J164"/>
  <c r="H164"/>
  <c r="F164"/>
  <c r="E164"/>
  <c r="O163"/>
  <c r="N163"/>
  <c r="M163"/>
  <c r="L163"/>
  <c r="K163"/>
  <c r="J163"/>
  <c r="H163"/>
  <c r="F163"/>
  <c r="E163"/>
  <c r="O160"/>
  <c r="N160"/>
  <c r="M160"/>
  <c r="L160"/>
  <c r="K160"/>
  <c r="J160"/>
  <c r="H160"/>
  <c r="F160"/>
  <c r="E160"/>
  <c r="O159"/>
  <c r="N159"/>
  <c r="M159"/>
  <c r="L159"/>
  <c r="K159"/>
  <c r="J159"/>
  <c r="H159"/>
  <c r="F159"/>
  <c r="BK159"/>
  <c r="E159"/>
  <c r="O158"/>
  <c r="N158"/>
  <c r="M158"/>
  <c r="L158"/>
  <c r="K158"/>
  <c r="J158"/>
  <c r="H158"/>
  <c r="F158"/>
  <c r="E158"/>
  <c r="O157"/>
  <c r="N157"/>
  <c r="M157"/>
  <c r="L157"/>
  <c r="K157"/>
  <c r="J157"/>
  <c r="H157"/>
  <c r="F157"/>
  <c r="E157"/>
  <c r="O156"/>
  <c r="N156"/>
  <c r="M156"/>
  <c r="L156"/>
  <c r="K156"/>
  <c r="J156"/>
  <c r="H156"/>
  <c r="F156"/>
  <c r="E156"/>
  <c r="O155"/>
  <c r="N155"/>
  <c r="M155"/>
  <c r="L155"/>
  <c r="K155"/>
  <c r="J155"/>
  <c r="H155"/>
  <c r="F155"/>
  <c r="E155"/>
  <c r="O154"/>
  <c r="BT148" s="1"/>
  <c r="N154"/>
  <c r="M154"/>
  <c r="L154"/>
  <c r="K154"/>
  <c r="J154"/>
  <c r="H154"/>
  <c r="F154"/>
  <c r="E154"/>
  <c r="O153"/>
  <c r="N153"/>
  <c r="M153"/>
  <c r="L153"/>
  <c r="K153"/>
  <c r="J153"/>
  <c r="H153"/>
  <c r="F153"/>
  <c r="E153"/>
  <c r="O152"/>
  <c r="N152"/>
  <c r="M152"/>
  <c r="L152"/>
  <c r="K152"/>
  <c r="J152"/>
  <c r="H152"/>
  <c r="F152"/>
  <c r="E152"/>
  <c r="O151"/>
  <c r="N151"/>
  <c r="M151"/>
  <c r="L151"/>
  <c r="K151"/>
  <c r="J151"/>
  <c r="H151"/>
  <c r="F151"/>
  <c r="BK151"/>
  <c r="E151"/>
  <c r="O150"/>
  <c r="N150"/>
  <c r="M150"/>
  <c r="L150"/>
  <c r="K150"/>
  <c r="J150"/>
  <c r="H150"/>
  <c r="F150"/>
  <c r="E150"/>
  <c r="O149"/>
  <c r="N149"/>
  <c r="M149"/>
  <c r="L149"/>
  <c r="K149"/>
  <c r="J149"/>
  <c r="H149"/>
  <c r="F149"/>
  <c r="E149"/>
  <c r="O146"/>
  <c r="N146"/>
  <c r="M146"/>
  <c r="L146"/>
  <c r="K146"/>
  <c r="J146"/>
  <c r="H146"/>
  <c r="F146"/>
  <c r="E146"/>
  <c r="O145"/>
  <c r="N145"/>
  <c r="M145"/>
  <c r="I145" s="1"/>
  <c r="L145"/>
  <c r="K145"/>
  <c r="J145"/>
  <c r="H145"/>
  <c r="F145"/>
  <c r="BK145"/>
  <c r="E145"/>
  <c r="O144"/>
  <c r="N144"/>
  <c r="M144"/>
  <c r="L144"/>
  <c r="K144"/>
  <c r="J144"/>
  <c r="H144"/>
  <c r="F144"/>
  <c r="E144"/>
  <c r="BK144" s="1"/>
  <c r="O143"/>
  <c r="N143"/>
  <c r="M143"/>
  <c r="L143"/>
  <c r="K143"/>
  <c r="J143"/>
  <c r="H143"/>
  <c r="F143"/>
  <c r="E143"/>
  <c r="O142"/>
  <c r="N142"/>
  <c r="M142"/>
  <c r="L142"/>
  <c r="K142"/>
  <c r="J142"/>
  <c r="H142"/>
  <c r="F142"/>
  <c r="E142"/>
  <c r="BK142"/>
  <c r="O141"/>
  <c r="N141"/>
  <c r="M141"/>
  <c r="L141"/>
  <c r="K141"/>
  <c r="J141"/>
  <c r="H141"/>
  <c r="F141"/>
  <c r="E141"/>
  <c r="BK141" s="1"/>
  <c r="O140"/>
  <c r="N140"/>
  <c r="M140"/>
  <c r="L140"/>
  <c r="K140"/>
  <c r="J140"/>
  <c r="H140"/>
  <c r="BM134"/>
  <c r="F140"/>
  <c r="E140"/>
  <c r="BK140" s="1"/>
  <c r="O139"/>
  <c r="N139"/>
  <c r="M139"/>
  <c r="L139"/>
  <c r="K139"/>
  <c r="J139"/>
  <c r="H139"/>
  <c r="F139"/>
  <c r="E139"/>
  <c r="O138"/>
  <c r="N138"/>
  <c r="M138"/>
  <c r="L138"/>
  <c r="K138"/>
  <c r="J138"/>
  <c r="H138"/>
  <c r="F138"/>
  <c r="E138"/>
  <c r="O137"/>
  <c r="I137" s="1"/>
  <c r="N137"/>
  <c r="M137"/>
  <c r="L137"/>
  <c r="K137"/>
  <c r="J137"/>
  <c r="H137"/>
  <c r="F137"/>
  <c r="E137"/>
  <c r="BK137" s="1"/>
  <c r="O136"/>
  <c r="N136"/>
  <c r="M136"/>
  <c r="L136"/>
  <c r="K136"/>
  <c r="J136"/>
  <c r="H136"/>
  <c r="F136"/>
  <c r="E136"/>
  <c r="O135"/>
  <c r="N135"/>
  <c r="M135"/>
  <c r="L135"/>
  <c r="K135"/>
  <c r="J135"/>
  <c r="H135"/>
  <c r="F135"/>
  <c r="F134"/>
  <c r="E135"/>
  <c r="O132"/>
  <c r="N132"/>
  <c r="M132"/>
  <c r="L132"/>
  <c r="K132"/>
  <c r="J132"/>
  <c r="H132"/>
  <c r="F132"/>
  <c r="E132"/>
  <c r="O131"/>
  <c r="N131"/>
  <c r="M131"/>
  <c r="I131" s="1"/>
  <c r="L131"/>
  <c r="K131"/>
  <c r="J131"/>
  <c r="H131"/>
  <c r="F131"/>
  <c r="E131"/>
  <c r="O130"/>
  <c r="N130"/>
  <c r="M130"/>
  <c r="L130"/>
  <c r="K130"/>
  <c r="J130"/>
  <c r="H130"/>
  <c r="F130"/>
  <c r="E130"/>
  <c r="O129"/>
  <c r="N129"/>
  <c r="M129"/>
  <c r="L129"/>
  <c r="K129"/>
  <c r="J129"/>
  <c r="H129"/>
  <c r="F129"/>
  <c r="BK129"/>
  <c r="E129"/>
  <c r="O128"/>
  <c r="N128"/>
  <c r="M128"/>
  <c r="L128"/>
  <c r="K128"/>
  <c r="J128"/>
  <c r="G128" s="1"/>
  <c r="H128"/>
  <c r="F128"/>
  <c r="E128"/>
  <c r="BK128" s="1"/>
  <c r="O127"/>
  <c r="N127"/>
  <c r="I127" s="1"/>
  <c r="M127"/>
  <c r="L127"/>
  <c r="K127"/>
  <c r="J127"/>
  <c r="H127"/>
  <c r="F127"/>
  <c r="BK120"/>
  <c r="E127"/>
  <c r="O126"/>
  <c r="N126"/>
  <c r="M126"/>
  <c r="L126"/>
  <c r="BQ120"/>
  <c r="K126"/>
  <c r="J126"/>
  <c r="H126"/>
  <c r="BM120"/>
  <c r="F126"/>
  <c r="E126"/>
  <c r="O125"/>
  <c r="N125"/>
  <c r="M125"/>
  <c r="L125"/>
  <c r="BQ119" s="1"/>
  <c r="K125"/>
  <c r="J125"/>
  <c r="H125"/>
  <c r="F125"/>
  <c r="E125"/>
  <c r="O124"/>
  <c r="N124"/>
  <c r="M124"/>
  <c r="L124"/>
  <c r="K124"/>
  <c r="J124"/>
  <c r="G124" s="1"/>
  <c r="BM124" s="1"/>
  <c r="H124"/>
  <c r="F124"/>
  <c r="E124"/>
  <c r="O123"/>
  <c r="N123"/>
  <c r="M123"/>
  <c r="L123"/>
  <c r="K123"/>
  <c r="J123"/>
  <c r="H123"/>
  <c r="F123"/>
  <c r="E123"/>
  <c r="O122"/>
  <c r="N122"/>
  <c r="M122"/>
  <c r="I122" s="1"/>
  <c r="L122"/>
  <c r="K122"/>
  <c r="J122"/>
  <c r="H122"/>
  <c r="F122"/>
  <c r="E122"/>
  <c r="O121"/>
  <c r="N121"/>
  <c r="M121"/>
  <c r="I121"/>
  <c r="L121"/>
  <c r="K121"/>
  <c r="J121"/>
  <c r="H121"/>
  <c r="F121"/>
  <c r="E121"/>
  <c r="O118"/>
  <c r="N118"/>
  <c r="M118"/>
  <c r="L118"/>
  <c r="K118"/>
  <c r="J118"/>
  <c r="H118"/>
  <c r="F118"/>
  <c r="E118"/>
  <c r="O117"/>
  <c r="N117"/>
  <c r="M117"/>
  <c r="L117"/>
  <c r="K117"/>
  <c r="J117"/>
  <c r="H117"/>
  <c r="F117"/>
  <c r="E117"/>
  <c r="O116"/>
  <c r="N116"/>
  <c r="M116"/>
  <c r="L116"/>
  <c r="K116"/>
  <c r="J116"/>
  <c r="H116"/>
  <c r="F116"/>
  <c r="E116"/>
  <c r="BK116" s="1"/>
  <c r="O115"/>
  <c r="N115"/>
  <c r="M115"/>
  <c r="L115"/>
  <c r="K115"/>
  <c r="J115"/>
  <c r="H115"/>
  <c r="F115"/>
  <c r="E115"/>
  <c r="O114"/>
  <c r="N114"/>
  <c r="M114"/>
  <c r="L114"/>
  <c r="K114"/>
  <c r="J114"/>
  <c r="H114"/>
  <c r="F114"/>
  <c r="BK114"/>
  <c r="E114"/>
  <c r="O113"/>
  <c r="N113"/>
  <c r="M113"/>
  <c r="L113"/>
  <c r="K113"/>
  <c r="J113"/>
  <c r="H113"/>
  <c r="F113"/>
  <c r="E113"/>
  <c r="O112"/>
  <c r="N112"/>
  <c r="BS106"/>
  <c r="M112"/>
  <c r="L112"/>
  <c r="BQ106" s="1"/>
  <c r="K112"/>
  <c r="BP106" s="1"/>
  <c r="J112"/>
  <c r="H112"/>
  <c r="BM105" s="1"/>
  <c r="F112"/>
  <c r="E112"/>
  <c r="O111"/>
  <c r="N111"/>
  <c r="M111"/>
  <c r="L111"/>
  <c r="K111"/>
  <c r="J111"/>
  <c r="H111"/>
  <c r="F111"/>
  <c r="E111"/>
  <c r="O110"/>
  <c r="N110"/>
  <c r="M110"/>
  <c r="L110"/>
  <c r="K110"/>
  <c r="J110"/>
  <c r="H110"/>
  <c r="F110"/>
  <c r="E110"/>
  <c r="O109"/>
  <c r="N109"/>
  <c r="M109"/>
  <c r="L109"/>
  <c r="K109"/>
  <c r="J109"/>
  <c r="H109"/>
  <c r="F109"/>
  <c r="E109"/>
  <c r="O108"/>
  <c r="N108"/>
  <c r="M108"/>
  <c r="L108"/>
  <c r="K108"/>
  <c r="J108"/>
  <c r="H108"/>
  <c r="F108"/>
  <c r="E108"/>
  <c r="O107"/>
  <c r="N107"/>
  <c r="M107"/>
  <c r="L107"/>
  <c r="K107"/>
  <c r="J107"/>
  <c r="H107"/>
  <c r="F107"/>
  <c r="E107"/>
  <c r="O104"/>
  <c r="N104"/>
  <c r="M104"/>
  <c r="L104"/>
  <c r="K104"/>
  <c r="J104"/>
  <c r="H104"/>
  <c r="F104"/>
  <c r="E104"/>
  <c r="O103"/>
  <c r="N103"/>
  <c r="M103"/>
  <c r="L103"/>
  <c r="K103"/>
  <c r="J103"/>
  <c r="H103"/>
  <c r="F103"/>
  <c r="E103"/>
  <c r="BK103" s="1"/>
  <c r="O102"/>
  <c r="N102"/>
  <c r="M102"/>
  <c r="L102"/>
  <c r="K102"/>
  <c r="J102"/>
  <c r="H102"/>
  <c r="F102"/>
  <c r="E102"/>
  <c r="O101"/>
  <c r="N101"/>
  <c r="M101"/>
  <c r="L101"/>
  <c r="BQ91" s="1"/>
  <c r="K101"/>
  <c r="J101"/>
  <c r="H101"/>
  <c r="F101"/>
  <c r="E101"/>
  <c r="O100"/>
  <c r="N100"/>
  <c r="M100"/>
  <c r="L100"/>
  <c r="K100"/>
  <c r="J100"/>
  <c r="H100"/>
  <c r="F100"/>
  <c r="E100"/>
  <c r="O99"/>
  <c r="N99"/>
  <c r="M99"/>
  <c r="L99"/>
  <c r="K99"/>
  <c r="BP92"/>
  <c r="J99"/>
  <c r="H99"/>
  <c r="F99"/>
  <c r="E99"/>
  <c r="O98"/>
  <c r="N98"/>
  <c r="M98"/>
  <c r="I98" s="1"/>
  <c r="L98"/>
  <c r="BQ92"/>
  <c r="K98"/>
  <c r="J98"/>
  <c r="H98"/>
  <c r="F98"/>
  <c r="BK92" s="1"/>
  <c r="E98"/>
  <c r="O97"/>
  <c r="N97"/>
  <c r="BS91" s="1"/>
  <c r="M97"/>
  <c r="L97"/>
  <c r="K97"/>
  <c r="J97"/>
  <c r="H97"/>
  <c r="F97"/>
  <c r="E97"/>
  <c r="BK97" s="1"/>
  <c r="O96"/>
  <c r="N96"/>
  <c r="M96"/>
  <c r="L96"/>
  <c r="K96"/>
  <c r="J96"/>
  <c r="H96"/>
  <c r="F96"/>
  <c r="E96"/>
  <c r="O95"/>
  <c r="N95"/>
  <c r="I95"/>
  <c r="M95"/>
  <c r="L95"/>
  <c r="K95"/>
  <c r="J95"/>
  <c r="H95"/>
  <c r="F95"/>
  <c r="E95"/>
  <c r="O94"/>
  <c r="N94"/>
  <c r="M94"/>
  <c r="L94"/>
  <c r="K94"/>
  <c r="J94"/>
  <c r="H94"/>
  <c r="H92"/>
  <c r="F94"/>
  <c r="E94"/>
  <c r="O93"/>
  <c r="N93"/>
  <c r="M93"/>
  <c r="M92" s="1"/>
  <c r="L93"/>
  <c r="K93"/>
  <c r="J93"/>
  <c r="G93" s="1"/>
  <c r="BM93" s="1"/>
  <c r="H93"/>
  <c r="F93"/>
  <c r="E93"/>
  <c r="BK93" s="1"/>
  <c r="O90"/>
  <c r="N90"/>
  <c r="M90"/>
  <c r="L90"/>
  <c r="K90"/>
  <c r="J90"/>
  <c r="H90"/>
  <c r="F90"/>
  <c r="E90"/>
  <c r="BK90"/>
  <c r="O89"/>
  <c r="N89"/>
  <c r="M89"/>
  <c r="L89"/>
  <c r="K89"/>
  <c r="J89"/>
  <c r="H89"/>
  <c r="F89"/>
  <c r="E89"/>
  <c r="O88"/>
  <c r="N88"/>
  <c r="M88"/>
  <c r="L88"/>
  <c r="K88"/>
  <c r="J88"/>
  <c r="H88"/>
  <c r="F88"/>
  <c r="E88"/>
  <c r="BK88" s="1"/>
  <c r="O87"/>
  <c r="N87"/>
  <c r="M87"/>
  <c r="L87"/>
  <c r="K87"/>
  <c r="G87" s="1"/>
  <c r="BM87" s="1"/>
  <c r="J87"/>
  <c r="H87"/>
  <c r="F87"/>
  <c r="E87"/>
  <c r="O86"/>
  <c r="N86"/>
  <c r="M86"/>
  <c r="L86"/>
  <c r="K86"/>
  <c r="J86"/>
  <c r="BO77" s="1"/>
  <c r="H86"/>
  <c r="F86"/>
  <c r="E86"/>
  <c r="O85"/>
  <c r="N85"/>
  <c r="M85"/>
  <c r="L85"/>
  <c r="K85"/>
  <c r="J85"/>
  <c r="H85"/>
  <c r="F85"/>
  <c r="E85"/>
  <c r="O84"/>
  <c r="N84"/>
  <c r="M84"/>
  <c r="L84"/>
  <c r="K84"/>
  <c r="J84"/>
  <c r="H84"/>
  <c r="F84"/>
  <c r="BK78" s="1"/>
  <c r="E84"/>
  <c r="O83"/>
  <c r="N83"/>
  <c r="BS77" s="1"/>
  <c r="M83"/>
  <c r="L83"/>
  <c r="K83"/>
  <c r="J83"/>
  <c r="H83"/>
  <c r="F83"/>
  <c r="E83"/>
  <c r="BK83" s="1"/>
  <c r="O82"/>
  <c r="N82"/>
  <c r="M82"/>
  <c r="L82"/>
  <c r="K82"/>
  <c r="J82"/>
  <c r="H82"/>
  <c r="F82"/>
  <c r="E82"/>
  <c r="O81"/>
  <c r="I81" s="1"/>
  <c r="N81"/>
  <c r="M81"/>
  <c r="L81"/>
  <c r="K81"/>
  <c r="J81"/>
  <c r="H81"/>
  <c r="F81"/>
  <c r="E81"/>
  <c r="O80"/>
  <c r="N80"/>
  <c r="M80"/>
  <c r="L80"/>
  <c r="K80"/>
  <c r="J80"/>
  <c r="G80" s="1"/>
  <c r="BM80" s="1"/>
  <c r="H80"/>
  <c r="F80"/>
  <c r="E80"/>
  <c r="BK80" s="1"/>
  <c r="O79"/>
  <c r="N79"/>
  <c r="M79"/>
  <c r="L79"/>
  <c r="K79"/>
  <c r="J79"/>
  <c r="G79"/>
  <c r="BM79" s="1"/>
  <c r="H79"/>
  <c r="F79"/>
  <c r="E79"/>
  <c r="O76"/>
  <c r="N76"/>
  <c r="M76"/>
  <c r="L76"/>
  <c r="K76"/>
  <c r="J76"/>
  <c r="H76"/>
  <c r="F76"/>
  <c r="E76"/>
  <c r="O75"/>
  <c r="N75"/>
  <c r="M75"/>
  <c r="M64" s="1"/>
  <c r="L75"/>
  <c r="K75"/>
  <c r="J75"/>
  <c r="H75"/>
  <c r="F75"/>
  <c r="BK75"/>
  <c r="E75"/>
  <c r="O74"/>
  <c r="N74"/>
  <c r="M74"/>
  <c r="L74"/>
  <c r="K74"/>
  <c r="J74"/>
  <c r="G74" s="1"/>
  <c r="BM74" s="1"/>
  <c r="H74"/>
  <c r="F74"/>
  <c r="E74"/>
  <c r="O73"/>
  <c r="N73"/>
  <c r="M73"/>
  <c r="L73"/>
  <c r="K73"/>
  <c r="J73"/>
  <c r="H73"/>
  <c r="F73"/>
  <c r="E73"/>
  <c r="O72"/>
  <c r="N72"/>
  <c r="M72"/>
  <c r="L72"/>
  <c r="K72"/>
  <c r="J72"/>
  <c r="G72" s="1"/>
  <c r="BM72" s="1"/>
  <c r="H72"/>
  <c r="F72"/>
  <c r="E72"/>
  <c r="BK72" s="1"/>
  <c r="O71"/>
  <c r="N71"/>
  <c r="M71"/>
  <c r="L71"/>
  <c r="K71"/>
  <c r="J71"/>
  <c r="H71"/>
  <c r="F71"/>
  <c r="BK71"/>
  <c r="E71"/>
  <c r="O70"/>
  <c r="N70"/>
  <c r="M70"/>
  <c r="L70"/>
  <c r="G70" s="1"/>
  <c r="K70"/>
  <c r="J70"/>
  <c r="BO64" s="1"/>
  <c r="H70"/>
  <c r="BM64" s="1"/>
  <c r="F70"/>
  <c r="E70"/>
  <c r="O69"/>
  <c r="I69" s="1"/>
  <c r="N69"/>
  <c r="M69"/>
  <c r="BR63" s="1"/>
  <c r="L69"/>
  <c r="BQ63" s="1"/>
  <c r="K69"/>
  <c r="J69"/>
  <c r="H69"/>
  <c r="F69"/>
  <c r="BK69"/>
  <c r="E69"/>
  <c r="O68"/>
  <c r="N68"/>
  <c r="M68"/>
  <c r="L68"/>
  <c r="K68"/>
  <c r="J68"/>
  <c r="H68"/>
  <c r="F68"/>
  <c r="E68"/>
  <c r="O67"/>
  <c r="N67"/>
  <c r="M67"/>
  <c r="L67"/>
  <c r="K67"/>
  <c r="J67"/>
  <c r="H67"/>
  <c r="F67"/>
  <c r="E67"/>
  <c r="BK67" s="1"/>
  <c r="O66"/>
  <c r="N66"/>
  <c r="M66"/>
  <c r="L66"/>
  <c r="K66"/>
  <c r="J66"/>
  <c r="H66"/>
  <c r="F66"/>
  <c r="E66"/>
  <c r="O65"/>
  <c r="N65"/>
  <c r="I65"/>
  <c r="M65"/>
  <c r="L65"/>
  <c r="K65"/>
  <c r="J65"/>
  <c r="H65"/>
  <c r="H64" s="1"/>
  <c r="F65"/>
  <c r="E65"/>
  <c r="O62"/>
  <c r="N62"/>
  <c r="M62"/>
  <c r="L62"/>
  <c r="K62"/>
  <c r="J62"/>
  <c r="G62" s="1"/>
  <c r="H62"/>
  <c r="F62"/>
  <c r="BK62" s="1"/>
  <c r="E62"/>
  <c r="O61"/>
  <c r="N61"/>
  <c r="M61"/>
  <c r="L61"/>
  <c r="K61"/>
  <c r="J61"/>
  <c r="H61"/>
  <c r="F61"/>
  <c r="E61"/>
  <c r="O60"/>
  <c r="N60"/>
  <c r="M60"/>
  <c r="L60"/>
  <c r="K60"/>
  <c r="J60"/>
  <c r="H60"/>
  <c r="F60"/>
  <c r="E60"/>
  <c r="O59"/>
  <c r="N59"/>
  <c r="M59"/>
  <c r="L59"/>
  <c r="K59"/>
  <c r="J59"/>
  <c r="H59"/>
  <c r="F59"/>
  <c r="E59"/>
  <c r="O58"/>
  <c r="N58"/>
  <c r="M58"/>
  <c r="L58"/>
  <c r="K58"/>
  <c r="J58"/>
  <c r="H58"/>
  <c r="F58"/>
  <c r="E58"/>
  <c r="O57"/>
  <c r="N57"/>
  <c r="M57"/>
  <c r="L57"/>
  <c r="K57"/>
  <c r="J57"/>
  <c r="H57"/>
  <c r="F57"/>
  <c r="BK57"/>
  <c r="E57"/>
  <c r="O56"/>
  <c r="N56"/>
  <c r="BS50" s="1"/>
  <c r="M56"/>
  <c r="BR50" s="1"/>
  <c r="L56"/>
  <c r="K56"/>
  <c r="G56"/>
  <c r="J56"/>
  <c r="H56"/>
  <c r="BM50" s="1"/>
  <c r="F56"/>
  <c r="BK56" s="1"/>
  <c r="E56"/>
  <c r="O55"/>
  <c r="N55"/>
  <c r="M55"/>
  <c r="L55"/>
  <c r="K55"/>
  <c r="J55"/>
  <c r="H55"/>
  <c r="F55"/>
  <c r="E55"/>
  <c r="O54"/>
  <c r="N54"/>
  <c r="M54"/>
  <c r="L54"/>
  <c r="K54"/>
  <c r="J54"/>
  <c r="G54" s="1"/>
  <c r="BM54" s="1"/>
  <c r="H54"/>
  <c r="F54"/>
  <c r="E54"/>
  <c r="O53"/>
  <c r="N53"/>
  <c r="M53"/>
  <c r="I53" s="1"/>
  <c r="L53"/>
  <c r="K53"/>
  <c r="J53"/>
  <c r="H53"/>
  <c r="F53"/>
  <c r="BK53"/>
  <c r="E53"/>
  <c r="O52"/>
  <c r="N52"/>
  <c r="M52"/>
  <c r="I52" s="1"/>
  <c r="L52"/>
  <c r="K52"/>
  <c r="J52"/>
  <c r="H52"/>
  <c r="F52"/>
  <c r="E52"/>
  <c r="O51"/>
  <c r="I51" s="1"/>
  <c r="N51"/>
  <c r="M51"/>
  <c r="L51"/>
  <c r="K51"/>
  <c r="J51"/>
  <c r="H51"/>
  <c r="F51"/>
  <c r="E51"/>
  <c r="O48"/>
  <c r="N48"/>
  <c r="M48"/>
  <c r="I48" s="1"/>
  <c r="L48"/>
  <c r="K48"/>
  <c r="G48"/>
  <c r="BM48" s="1"/>
  <c r="J48"/>
  <c r="H48"/>
  <c r="F48"/>
  <c r="BK48" s="1"/>
  <c r="E48"/>
  <c r="O47"/>
  <c r="N47"/>
  <c r="M47"/>
  <c r="L47"/>
  <c r="K47"/>
  <c r="J47"/>
  <c r="H47"/>
  <c r="F47"/>
  <c r="E47"/>
  <c r="O46"/>
  <c r="N46"/>
  <c r="M46"/>
  <c r="L46"/>
  <c r="K46"/>
  <c r="J46"/>
  <c r="G46" s="1"/>
  <c r="BM46" s="1"/>
  <c r="H46"/>
  <c r="F46"/>
  <c r="E46"/>
  <c r="O45"/>
  <c r="N45"/>
  <c r="M45"/>
  <c r="L45"/>
  <c r="K45"/>
  <c r="J45"/>
  <c r="H45"/>
  <c r="F45"/>
  <c r="E45"/>
  <c r="O44"/>
  <c r="N44"/>
  <c r="M44"/>
  <c r="L44"/>
  <c r="K44"/>
  <c r="J44"/>
  <c r="H44"/>
  <c r="F44"/>
  <c r="E44"/>
  <c r="BK44" s="1"/>
  <c r="O43"/>
  <c r="N43"/>
  <c r="M43"/>
  <c r="L43"/>
  <c r="K43"/>
  <c r="J43"/>
  <c r="H43"/>
  <c r="F43"/>
  <c r="BK36"/>
  <c r="E43"/>
  <c r="O42"/>
  <c r="N42"/>
  <c r="I42" s="1"/>
  <c r="M42"/>
  <c r="L42"/>
  <c r="BQ36" s="1"/>
  <c r="K42"/>
  <c r="J42"/>
  <c r="G42" s="1"/>
  <c r="H42"/>
  <c r="BM36"/>
  <c r="F42"/>
  <c r="E42"/>
  <c r="O41"/>
  <c r="BT35" s="1"/>
  <c r="N41"/>
  <c r="M41"/>
  <c r="L41"/>
  <c r="K41"/>
  <c r="J41"/>
  <c r="H41"/>
  <c r="F41"/>
  <c r="E41"/>
  <c r="BJ35" s="1"/>
  <c r="O40"/>
  <c r="N40"/>
  <c r="I40" s="1"/>
  <c r="M40"/>
  <c r="L40"/>
  <c r="K40"/>
  <c r="J40"/>
  <c r="G40" s="1"/>
  <c r="BM40" s="1"/>
  <c r="H40"/>
  <c r="F40"/>
  <c r="E40"/>
  <c r="BK40" s="1"/>
  <c r="O39"/>
  <c r="I39" s="1"/>
  <c r="N39"/>
  <c r="M39"/>
  <c r="L39"/>
  <c r="K39"/>
  <c r="J39"/>
  <c r="G39" s="1"/>
  <c r="H39"/>
  <c r="F39"/>
  <c r="BK39"/>
  <c r="E39"/>
  <c r="O38"/>
  <c r="N38"/>
  <c r="M38"/>
  <c r="I38" s="1"/>
  <c r="L38"/>
  <c r="K38"/>
  <c r="J38"/>
  <c r="H38"/>
  <c r="F38"/>
  <c r="BK38" s="1"/>
  <c r="E38"/>
  <c r="O37"/>
  <c r="N37"/>
  <c r="N36" s="1"/>
  <c r="M37"/>
  <c r="L37"/>
  <c r="K37"/>
  <c r="J37"/>
  <c r="H37"/>
  <c r="F37"/>
  <c r="E37"/>
  <c r="H23"/>
  <c r="BA59" i="35"/>
  <c r="AY59"/>
  <c r="DE59"/>
  <c r="AP59"/>
  <c r="AN59"/>
  <c r="CT59" s="1"/>
  <c r="AE59"/>
  <c r="AC59"/>
  <c r="CI59"/>
  <c r="T59"/>
  <c r="R59"/>
  <c r="BX59" s="1"/>
  <c r="BA52"/>
  <c r="AY52"/>
  <c r="DE52"/>
  <c r="AP52"/>
  <c r="AN52"/>
  <c r="CT52" s="1"/>
  <c r="AE52"/>
  <c r="AC52"/>
  <c r="CI52"/>
  <c r="T52"/>
  <c r="R52"/>
  <c r="BX52" s="1"/>
  <c r="BA51"/>
  <c r="AY51"/>
  <c r="DE51"/>
  <c r="AP51"/>
  <c r="AN51"/>
  <c r="CT51" s="1"/>
  <c r="AE51"/>
  <c r="AC51"/>
  <c r="CI51"/>
  <c r="T51"/>
  <c r="R51"/>
  <c r="BX51" s="1"/>
  <c r="BA50"/>
  <c r="DF37" s="1"/>
  <c r="AY50"/>
  <c r="DE50" s="1"/>
  <c r="AP50"/>
  <c r="AN50"/>
  <c r="CS37"/>
  <c r="AE50"/>
  <c r="AC50"/>
  <c r="CI50" s="1"/>
  <c r="T50"/>
  <c r="R50"/>
  <c r="BA63"/>
  <c r="AY63"/>
  <c r="DE63"/>
  <c r="AP63"/>
  <c r="AN63"/>
  <c r="CT63" s="1"/>
  <c r="AE63"/>
  <c r="AC63"/>
  <c r="CI63"/>
  <c r="T63"/>
  <c r="R63"/>
  <c r="BX63" s="1"/>
  <c r="BA62"/>
  <c r="AY62"/>
  <c r="DE62"/>
  <c r="AP62"/>
  <c r="AN62"/>
  <c r="CT62" s="1"/>
  <c r="AE62"/>
  <c r="AC62"/>
  <c r="CI62"/>
  <c r="T62"/>
  <c r="R62"/>
  <c r="BX62" s="1"/>
  <c r="BA43"/>
  <c r="AY43"/>
  <c r="DE43"/>
  <c r="AP43"/>
  <c r="AN43"/>
  <c r="CT43" s="1"/>
  <c r="AE43"/>
  <c r="AC43"/>
  <c r="CI43"/>
  <c r="T43"/>
  <c r="R43"/>
  <c r="BX43" s="1"/>
  <c r="BG5"/>
  <c r="DL2" s="1"/>
  <c r="BE5"/>
  <c r="DJ2" s="1"/>
  <c r="BD5"/>
  <c r="DI2" s="1"/>
  <c r="BB5"/>
  <c r="DG2" s="1"/>
  <c r="BA5"/>
  <c r="DF2" s="1"/>
  <c r="AZ5"/>
  <c r="DE2" s="1"/>
  <c r="AY5"/>
  <c r="DD2" s="1"/>
  <c r="AX5"/>
  <c r="DC2" s="1"/>
  <c r="AW5"/>
  <c r="DB2" s="1"/>
  <c r="AV5"/>
  <c r="DA2" s="1"/>
  <c r="AT5"/>
  <c r="CY2" s="1"/>
  <c r="AS5"/>
  <c r="CX2" s="1"/>
  <c r="AQ5"/>
  <c r="CV2" s="1"/>
  <c r="AP5"/>
  <c r="CU2" s="1"/>
  <c r="AO5"/>
  <c r="CT2" s="1"/>
  <c r="AN5"/>
  <c r="CS2" s="1"/>
  <c r="AM5"/>
  <c r="CR2" s="1"/>
  <c r="AL5"/>
  <c r="CQ2" s="1"/>
  <c r="AK5"/>
  <c r="CP2" s="1"/>
  <c r="AI5"/>
  <c r="CN2" s="1"/>
  <c r="AH5"/>
  <c r="CM2" s="1"/>
  <c r="AF5"/>
  <c r="CK2" s="1"/>
  <c r="AE5"/>
  <c r="CJ2" s="1"/>
  <c r="AD5"/>
  <c r="CI2" s="1"/>
  <c r="AC5"/>
  <c r="CH2" s="1"/>
  <c r="AB5"/>
  <c r="CG2" s="1"/>
  <c r="AA5"/>
  <c r="CF2" s="1"/>
  <c r="Z5"/>
  <c r="CE2" s="1"/>
  <c r="X5"/>
  <c r="CC2" s="1"/>
  <c r="W5"/>
  <c r="CB2" s="1"/>
  <c r="U5"/>
  <c r="BZ2" s="1"/>
  <c r="T5"/>
  <c r="BY2" s="1"/>
  <c r="S5"/>
  <c r="BX2" s="1"/>
  <c r="R5"/>
  <c r="BW2" s="1"/>
  <c r="Q5"/>
  <c r="BV2" s="1"/>
  <c r="P5"/>
  <c r="BU2" s="1"/>
  <c r="BA64"/>
  <c r="AY64"/>
  <c r="DE64"/>
  <c r="AP64"/>
  <c r="AN64"/>
  <c r="CT64" s="1"/>
  <c r="AE64"/>
  <c r="AC64"/>
  <c r="CI64"/>
  <c r="T64"/>
  <c r="R64"/>
  <c r="BX64" s="1"/>
  <c r="BA61"/>
  <c r="AY61"/>
  <c r="DE61"/>
  <c r="AP61"/>
  <c r="AN61"/>
  <c r="CT61" s="1"/>
  <c r="AE61"/>
  <c r="AC61"/>
  <c r="CI61"/>
  <c r="T61"/>
  <c r="R61"/>
  <c r="BX61" s="1"/>
  <c r="BA60"/>
  <c r="AY60"/>
  <c r="DE60"/>
  <c r="AP60"/>
  <c r="AN60"/>
  <c r="CT60" s="1"/>
  <c r="AE60"/>
  <c r="AC60"/>
  <c r="CI60"/>
  <c r="T60"/>
  <c r="R60"/>
  <c r="BX60" s="1"/>
  <c r="BA49"/>
  <c r="AY49"/>
  <c r="DE49"/>
  <c r="AP49"/>
  <c r="AN49"/>
  <c r="CT49" s="1"/>
  <c r="AE49"/>
  <c r="AC49"/>
  <c r="CI49"/>
  <c r="T49"/>
  <c r="R49"/>
  <c r="BX49" s="1"/>
  <c r="BA48"/>
  <c r="AY48"/>
  <c r="DE48"/>
  <c r="AP48"/>
  <c r="AN48"/>
  <c r="CT48" s="1"/>
  <c r="AE48"/>
  <c r="AC48"/>
  <c r="CI48"/>
  <c r="T48"/>
  <c r="R48"/>
  <c r="BX48" s="1"/>
  <c r="BA47"/>
  <c r="DF36" s="1"/>
  <c r="AY47"/>
  <c r="AP47"/>
  <c r="AN47"/>
  <c r="AE47"/>
  <c r="AC47"/>
  <c r="T47"/>
  <c r="BY36"/>
  <c r="R47"/>
  <c r="BW36"/>
  <c r="T40"/>
  <c r="R40"/>
  <c r="BX40" s="1"/>
  <c r="BA39"/>
  <c r="AY39"/>
  <c r="DE39"/>
  <c r="AP39"/>
  <c r="AN39"/>
  <c r="CT39" s="1"/>
  <c r="AE39"/>
  <c r="AC39"/>
  <c r="CI39"/>
  <c r="T39"/>
  <c r="R39"/>
  <c r="BX39" s="1"/>
  <c r="BI38"/>
  <c r="BA38"/>
  <c r="AY38"/>
  <c r="DE38" s="1"/>
  <c r="AP38"/>
  <c r="AN38"/>
  <c r="CT38"/>
  <c r="AE38"/>
  <c r="AE37"/>
  <c r="AC38"/>
  <c r="CI38"/>
  <c r="T38"/>
  <c r="R38"/>
  <c r="BX38" s="1"/>
  <c r="AW36"/>
  <c r="AL36"/>
  <c r="AA36"/>
  <c r="P36"/>
  <c r="A36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BF5"/>
  <c r="DK2"/>
  <c r="BC5"/>
  <c r="DH2"/>
  <c r="AU5"/>
  <c r="CZ2"/>
  <c r="AR5"/>
  <c r="CW2"/>
  <c r="AJ5"/>
  <c r="CO2"/>
  <c r="AG5"/>
  <c r="CL2"/>
  <c r="Y5"/>
  <c r="CD2"/>
  <c r="V5"/>
  <c r="CA2"/>
  <c r="BT2"/>
  <c r="BS2"/>
  <c r="BR2"/>
  <c r="BQ2"/>
  <c r="BP2"/>
  <c r="BO2"/>
  <c r="BN2"/>
  <c r="BM2"/>
  <c r="BL2"/>
  <c r="BK2"/>
  <c r="BJ2"/>
  <c r="BI2"/>
  <c r="I16" i="19"/>
  <c r="N16"/>
  <c r="T7" i="6"/>
  <c r="J7"/>
  <c r="DC18" i="7"/>
  <c r="CR18"/>
  <c r="CG18"/>
  <c r="BV18"/>
  <c r="BI18"/>
  <c r="DC17"/>
  <c r="CR17"/>
  <c r="CG17"/>
  <c r="BV17"/>
  <c r="BI17"/>
  <c r="DC16"/>
  <c r="CR16"/>
  <c r="CG16"/>
  <c r="BV16"/>
  <c r="BI16"/>
  <c r="DC15"/>
  <c r="CR15"/>
  <c r="CG15"/>
  <c r="BV15"/>
  <c r="BI15"/>
  <c r="DC14"/>
  <c r="CR14"/>
  <c r="CG14"/>
  <c r="BV14"/>
  <c r="BI14"/>
  <c r="DC13"/>
  <c r="CR13"/>
  <c r="CG13"/>
  <c r="BV13"/>
  <c r="BI13"/>
  <c r="DC12"/>
  <c r="CR12"/>
  <c r="CG12"/>
  <c r="BV12"/>
  <c r="BI12"/>
  <c r="DC11"/>
  <c r="CR11"/>
  <c r="CG11"/>
  <c r="BV11"/>
  <c r="BI11"/>
  <c r="DC10"/>
  <c r="CR10"/>
  <c r="CG10"/>
  <c r="BV10"/>
  <c r="BI10"/>
  <c r="DC9"/>
  <c r="CR9"/>
  <c r="CG9"/>
  <c r="BV9"/>
  <c r="BI9"/>
  <c r="DC8"/>
  <c r="CR8"/>
  <c r="CG8"/>
  <c r="BV8"/>
  <c r="BI8"/>
  <c r="DC7"/>
  <c r="CR7"/>
  <c r="CG7"/>
  <c r="BV7"/>
  <c r="BI7"/>
  <c r="DL6"/>
  <c r="DK6"/>
  <c r="DJ6"/>
  <c r="DI6"/>
  <c r="DH6"/>
  <c r="DG6"/>
  <c r="DE6"/>
  <c r="DC6"/>
  <c r="DB6"/>
  <c r="DA6"/>
  <c r="CZ6"/>
  <c r="CY6"/>
  <c r="CX6"/>
  <c r="CW6"/>
  <c r="CV6"/>
  <c r="CT6"/>
  <c r="CR6"/>
  <c r="CQ6"/>
  <c r="CP6"/>
  <c r="CO6"/>
  <c r="CN6"/>
  <c r="CM6"/>
  <c r="CL6"/>
  <c r="CK6"/>
  <c r="CI6"/>
  <c r="CG6"/>
  <c r="CF6"/>
  <c r="CE6"/>
  <c r="CD6"/>
  <c r="CC6"/>
  <c r="CB6"/>
  <c r="CA6"/>
  <c r="BZ6"/>
  <c r="BX6"/>
  <c r="BV6"/>
  <c r="BU6"/>
  <c r="BI6"/>
  <c r="DL5"/>
  <c r="DK5"/>
  <c r="DJ5"/>
  <c r="DI5"/>
  <c r="DH5"/>
  <c r="DG5"/>
  <c r="DE5"/>
  <c r="DC5"/>
  <c r="DB5"/>
  <c r="DA5"/>
  <c r="CZ5"/>
  <c r="CY5"/>
  <c r="CX5"/>
  <c r="CW5"/>
  <c r="CV5"/>
  <c r="CT5"/>
  <c r="CR5"/>
  <c r="CQ5"/>
  <c r="CP5"/>
  <c r="CO5"/>
  <c r="CN5"/>
  <c r="CM5"/>
  <c r="CL5"/>
  <c r="CK5"/>
  <c r="CI5"/>
  <c r="CG5"/>
  <c r="CF5"/>
  <c r="CE5"/>
  <c r="CD5"/>
  <c r="CC5"/>
  <c r="CB5"/>
  <c r="CA5"/>
  <c r="BZ5"/>
  <c r="BX5"/>
  <c r="BV5"/>
  <c r="BU5"/>
  <c r="BI5"/>
  <c r="BT2"/>
  <c r="BS2"/>
  <c r="BR2"/>
  <c r="BQ2"/>
  <c r="BP2"/>
  <c r="BO2"/>
  <c r="BN2"/>
  <c r="BM2"/>
  <c r="BL2"/>
  <c r="BK2"/>
  <c r="BJ2"/>
  <c r="BI2"/>
  <c r="BI5" i="6"/>
  <c r="DC18"/>
  <c r="CR18"/>
  <c r="CG18"/>
  <c r="BV18"/>
  <c r="BI18"/>
  <c r="DC17"/>
  <c r="CR17"/>
  <c r="CG17"/>
  <c r="BV17"/>
  <c r="BI17"/>
  <c r="DC16"/>
  <c r="CR16"/>
  <c r="CG16"/>
  <c r="BV16"/>
  <c r="BI16"/>
  <c r="DC15"/>
  <c r="CR15"/>
  <c r="CG15"/>
  <c r="BV15"/>
  <c r="BI15"/>
  <c r="DC14"/>
  <c r="CR14"/>
  <c r="CG14"/>
  <c r="BV14"/>
  <c r="BI14"/>
  <c r="DC13"/>
  <c r="CR13"/>
  <c r="CG13"/>
  <c r="BV13"/>
  <c r="BI13"/>
  <c r="DC12"/>
  <c r="CR12"/>
  <c r="CG12"/>
  <c r="BV12"/>
  <c r="BI12"/>
  <c r="DC11"/>
  <c r="CR11"/>
  <c r="CG11"/>
  <c r="BV11"/>
  <c r="BI11"/>
  <c r="DC10"/>
  <c r="CR10"/>
  <c r="CG10"/>
  <c r="BV10"/>
  <c r="BI10"/>
  <c r="DC9"/>
  <c r="CR9"/>
  <c r="CG9"/>
  <c r="BV9"/>
  <c r="BI9"/>
  <c r="DC8"/>
  <c r="CR8"/>
  <c r="CG8"/>
  <c r="BV8"/>
  <c r="BI8"/>
  <c r="DC7"/>
  <c r="CR7"/>
  <c r="CG7"/>
  <c r="BV7"/>
  <c r="BI7"/>
  <c r="DL6"/>
  <c r="DK6"/>
  <c r="DJ6"/>
  <c r="DI6"/>
  <c r="DH6"/>
  <c r="DG6"/>
  <c r="DE6"/>
  <c r="DC6"/>
  <c r="DB6"/>
  <c r="DA6"/>
  <c r="CZ6"/>
  <c r="CY6"/>
  <c r="CX6"/>
  <c r="CW6"/>
  <c r="CV6"/>
  <c r="CT6"/>
  <c r="CR6"/>
  <c r="CQ6"/>
  <c r="CP6"/>
  <c r="CO6"/>
  <c r="CN6"/>
  <c r="CM6"/>
  <c r="CL6"/>
  <c r="CK6"/>
  <c r="CI6"/>
  <c r="CG6"/>
  <c r="CF6"/>
  <c r="CE6"/>
  <c r="CD6"/>
  <c r="CC6"/>
  <c r="CB6"/>
  <c r="CA6"/>
  <c r="BZ6"/>
  <c r="BX6"/>
  <c r="BV6"/>
  <c r="BU6"/>
  <c r="BI6"/>
  <c r="DL5"/>
  <c r="DK5"/>
  <c r="DJ5"/>
  <c r="DI5"/>
  <c r="DH5"/>
  <c r="DG5"/>
  <c r="DE5"/>
  <c r="DC5"/>
  <c r="DB5"/>
  <c r="DA5"/>
  <c r="CZ5"/>
  <c r="CY5"/>
  <c r="CX5"/>
  <c r="CW5"/>
  <c r="CV5"/>
  <c r="CT5"/>
  <c r="CR5"/>
  <c r="CQ5"/>
  <c r="CP5"/>
  <c r="CO5"/>
  <c r="CN5"/>
  <c r="CM5"/>
  <c r="CL5"/>
  <c r="CK5"/>
  <c r="CI5"/>
  <c r="CG5"/>
  <c r="CF5"/>
  <c r="CE5"/>
  <c r="CD5"/>
  <c r="CC5"/>
  <c r="CB5"/>
  <c r="CA5"/>
  <c r="BZ5"/>
  <c r="BX5"/>
  <c r="BV5"/>
  <c r="BU5"/>
  <c r="DC328" i="29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O315"/>
  <c r="BI315"/>
  <c r="DC314"/>
  <c r="CR314"/>
  <c r="CG314"/>
  <c r="BV314"/>
  <c r="BI314"/>
  <c r="DC313"/>
  <c r="CR313"/>
  <c r="CG313"/>
  <c r="BV313"/>
  <c r="BK313"/>
  <c r="BI313"/>
  <c r="DC312"/>
  <c r="CR312"/>
  <c r="CG312"/>
  <c r="BV312"/>
  <c r="BI312"/>
  <c r="DC311"/>
  <c r="CR311"/>
  <c r="CG311"/>
  <c r="BV311"/>
  <c r="BI311"/>
  <c r="DC310"/>
  <c r="CR310"/>
  <c r="CG310"/>
  <c r="BV310"/>
  <c r="BK310"/>
  <c r="BI310"/>
  <c r="DC309"/>
  <c r="CR309"/>
  <c r="CG309"/>
  <c r="BV309"/>
  <c r="BI309"/>
  <c r="DC308"/>
  <c r="CR308"/>
  <c r="CG308"/>
  <c r="BV308"/>
  <c r="BI308"/>
  <c r="DC307"/>
  <c r="CR307"/>
  <c r="CG307"/>
  <c r="BV307"/>
  <c r="BI307"/>
  <c r="DC306"/>
  <c r="CR306"/>
  <c r="CG306"/>
  <c r="BV306"/>
  <c r="BI306"/>
  <c r="DC305"/>
  <c r="CR305"/>
  <c r="CG305"/>
  <c r="BV305"/>
  <c r="BI305"/>
  <c r="DC304"/>
  <c r="CR304"/>
  <c r="CG304"/>
  <c r="BV304"/>
  <c r="BI304"/>
  <c r="DC303"/>
  <c r="CR303"/>
  <c r="CG303"/>
  <c r="BV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I301"/>
  <c r="DC300"/>
  <c r="CR300"/>
  <c r="CG300"/>
  <c r="BV300"/>
  <c r="BI300"/>
  <c r="DC299"/>
  <c r="CR299"/>
  <c r="CG299"/>
  <c r="BV299"/>
  <c r="BI299"/>
  <c r="DC298"/>
  <c r="CR298"/>
  <c r="CG298"/>
  <c r="BV298"/>
  <c r="BI298"/>
  <c r="DC297"/>
  <c r="CR297"/>
  <c r="CG297"/>
  <c r="BV297"/>
  <c r="BI297"/>
  <c r="DC296"/>
  <c r="CR296"/>
  <c r="CG296"/>
  <c r="BV296"/>
  <c r="BK296"/>
  <c r="BI296"/>
  <c r="DC295"/>
  <c r="CR295"/>
  <c r="CG295"/>
  <c r="BV295"/>
  <c r="BI295"/>
  <c r="DC294"/>
  <c r="CR294"/>
  <c r="CG294"/>
  <c r="BV294"/>
  <c r="BK294"/>
  <c r="BI294"/>
  <c r="DC293"/>
  <c r="CR293"/>
  <c r="CG293"/>
  <c r="BV293"/>
  <c r="BI293"/>
  <c r="DC292"/>
  <c r="CR292"/>
  <c r="CG292"/>
  <c r="BV292"/>
  <c r="BI292"/>
  <c r="DC291"/>
  <c r="CR291"/>
  <c r="CG291"/>
  <c r="BV291"/>
  <c r="BI291"/>
  <c r="DC290"/>
  <c r="CR290"/>
  <c r="CG290"/>
  <c r="BV290"/>
  <c r="BI290"/>
  <c r="DC289"/>
  <c r="CR289"/>
  <c r="CG289"/>
  <c r="BV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T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I287"/>
  <c r="DC286"/>
  <c r="CR286"/>
  <c r="CG286"/>
  <c r="BV286"/>
  <c r="BI286"/>
  <c r="DC285"/>
  <c r="CR285"/>
  <c r="CG285"/>
  <c r="BV285"/>
  <c r="BI285"/>
  <c r="DC284"/>
  <c r="CR284"/>
  <c r="CG284"/>
  <c r="BV284"/>
  <c r="BI284"/>
  <c r="DC283"/>
  <c r="CR283"/>
  <c r="CG283"/>
  <c r="BV283"/>
  <c r="BI283"/>
  <c r="DC282"/>
  <c r="CR282"/>
  <c r="CG282"/>
  <c r="BV282"/>
  <c r="BI282"/>
  <c r="DC281"/>
  <c r="CR281"/>
  <c r="CG281"/>
  <c r="BV281"/>
  <c r="BI281"/>
  <c r="DC280"/>
  <c r="CR280"/>
  <c r="CG280"/>
  <c r="BV280"/>
  <c r="BI280"/>
  <c r="DC279"/>
  <c r="CR279"/>
  <c r="CG279"/>
  <c r="BV279"/>
  <c r="BI279"/>
  <c r="DC278"/>
  <c r="CR278"/>
  <c r="CG278"/>
  <c r="BV278"/>
  <c r="BK278"/>
  <c r="BI278"/>
  <c r="DC277"/>
  <c r="CR277"/>
  <c r="CG277"/>
  <c r="BV277"/>
  <c r="BI277"/>
  <c r="DC276"/>
  <c r="CR276"/>
  <c r="CG276"/>
  <c r="BV276"/>
  <c r="BI276"/>
  <c r="DC275"/>
  <c r="CR275"/>
  <c r="CG275"/>
  <c r="BV275"/>
  <c r="BK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M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I273"/>
  <c r="DC272"/>
  <c r="CR272"/>
  <c r="CG272"/>
  <c r="BV272"/>
  <c r="BI272"/>
  <c r="DC271"/>
  <c r="CR271"/>
  <c r="CG271"/>
  <c r="BV271"/>
  <c r="BI271"/>
  <c r="DC270"/>
  <c r="CR270"/>
  <c r="CG270"/>
  <c r="BV270"/>
  <c r="BK270"/>
  <c r="BI270"/>
  <c r="DC269"/>
  <c r="CR269"/>
  <c r="CG269"/>
  <c r="BV269"/>
  <c r="BI269"/>
  <c r="DC268"/>
  <c r="CR268"/>
  <c r="CG268"/>
  <c r="BV268"/>
  <c r="BI268"/>
  <c r="DC267"/>
  <c r="CR267"/>
  <c r="CG267"/>
  <c r="BV267"/>
  <c r="BI267"/>
  <c r="DC266"/>
  <c r="CR266"/>
  <c r="CG266"/>
  <c r="BV266"/>
  <c r="BK266"/>
  <c r="BI266"/>
  <c r="DC265"/>
  <c r="CR265"/>
  <c r="CG265"/>
  <c r="BV265"/>
  <c r="BK265"/>
  <c r="BI265"/>
  <c r="DC264"/>
  <c r="CR264"/>
  <c r="CG264"/>
  <c r="BV264"/>
  <c r="BK264"/>
  <c r="BI264"/>
  <c r="DC263"/>
  <c r="CR263"/>
  <c r="CG263"/>
  <c r="BV263"/>
  <c r="BI263"/>
  <c r="DC262"/>
  <c r="CR262"/>
  <c r="CG262"/>
  <c r="BV262"/>
  <c r="BI262"/>
  <c r="DC261"/>
  <c r="CR261"/>
  <c r="CG261"/>
  <c r="BV261"/>
  <c r="BK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K260"/>
  <c r="BJ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K259"/>
  <c r="BJ259"/>
  <c r="BI259"/>
  <c r="DC258"/>
  <c r="CR258"/>
  <c r="CG258"/>
  <c r="BV258"/>
  <c r="BI258"/>
  <c r="DC257"/>
  <c r="CR257"/>
  <c r="CG257"/>
  <c r="BV257"/>
  <c r="BI257"/>
  <c r="DC256"/>
  <c r="CR256"/>
  <c r="CG256"/>
  <c r="BV256"/>
  <c r="BI256"/>
  <c r="DC255"/>
  <c r="CR255"/>
  <c r="CG255"/>
  <c r="BV255"/>
  <c r="BI255"/>
  <c r="DC254"/>
  <c r="CR254"/>
  <c r="CG254"/>
  <c r="BV254"/>
  <c r="BI254"/>
  <c r="DC253"/>
  <c r="CR253"/>
  <c r="CG253"/>
  <c r="BV253"/>
  <c r="BI253"/>
  <c r="DC252"/>
  <c r="CR252"/>
  <c r="CG252"/>
  <c r="BV252"/>
  <c r="BK252"/>
  <c r="BI252"/>
  <c r="DC251"/>
  <c r="CR251"/>
  <c r="CG251"/>
  <c r="BV251"/>
  <c r="BI251"/>
  <c r="DC250"/>
  <c r="CR250"/>
  <c r="CG250"/>
  <c r="BV250"/>
  <c r="BK250"/>
  <c r="BI250"/>
  <c r="DC249"/>
  <c r="CR249"/>
  <c r="CG249"/>
  <c r="BV249"/>
  <c r="BK249"/>
  <c r="BI249"/>
  <c r="DC248"/>
  <c r="CR248"/>
  <c r="CG248"/>
  <c r="BV248"/>
  <c r="BK248"/>
  <c r="BI248"/>
  <c r="DC247"/>
  <c r="CR247"/>
  <c r="CG247"/>
  <c r="BV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T246"/>
  <c r="BS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I245"/>
  <c r="DC244"/>
  <c r="CR244"/>
  <c r="CG244"/>
  <c r="BV244"/>
  <c r="BK244"/>
  <c r="BI244"/>
  <c r="DC243"/>
  <c r="CR243"/>
  <c r="CG243"/>
  <c r="BV243"/>
  <c r="BI243"/>
  <c r="DC242"/>
  <c r="CR242"/>
  <c r="CG242"/>
  <c r="BV242"/>
  <c r="BK242"/>
  <c r="BI242"/>
  <c r="DC241"/>
  <c r="CR241"/>
  <c r="CG241"/>
  <c r="BV241"/>
  <c r="BI241"/>
  <c r="DC240"/>
  <c r="CR240"/>
  <c r="CG240"/>
  <c r="BV240"/>
  <c r="BI240"/>
  <c r="DC239"/>
  <c r="CR239"/>
  <c r="CG239"/>
  <c r="BV239"/>
  <c r="BM239"/>
  <c r="BI239"/>
  <c r="DC238"/>
  <c r="CR238"/>
  <c r="CG238"/>
  <c r="BV238"/>
  <c r="BI238"/>
  <c r="DC237"/>
  <c r="CR237"/>
  <c r="CG237"/>
  <c r="BV237"/>
  <c r="BI237"/>
  <c r="DC236"/>
  <c r="CR236"/>
  <c r="CG236"/>
  <c r="BV236"/>
  <c r="BI236"/>
  <c r="DC235"/>
  <c r="CR235"/>
  <c r="CG235"/>
  <c r="BV235"/>
  <c r="BI235"/>
  <c r="DC234"/>
  <c r="CR234"/>
  <c r="CG234"/>
  <c r="BV234"/>
  <c r="BI234"/>
  <c r="DC233"/>
  <c r="CR233"/>
  <c r="CG233"/>
  <c r="BV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R231"/>
  <c r="BI231"/>
  <c r="DC230"/>
  <c r="CR230"/>
  <c r="CG230"/>
  <c r="BV230"/>
  <c r="BK230"/>
  <c r="BI230"/>
  <c r="DC229"/>
  <c r="CR229"/>
  <c r="CG229"/>
  <c r="BV229"/>
  <c r="BK229"/>
  <c r="BI229"/>
  <c r="DC228"/>
  <c r="CR228"/>
  <c r="CG228"/>
  <c r="BV228"/>
  <c r="BI228"/>
  <c r="DC227"/>
  <c r="CR227"/>
  <c r="CG227"/>
  <c r="BV227"/>
  <c r="BI227"/>
  <c r="DC226"/>
  <c r="CR226"/>
  <c r="CG226"/>
  <c r="BV226"/>
  <c r="BK226"/>
  <c r="BI226"/>
  <c r="DC225"/>
  <c r="CR225"/>
  <c r="CG225"/>
  <c r="BV225"/>
  <c r="BK225"/>
  <c r="BI225"/>
  <c r="DC224"/>
  <c r="CR224"/>
  <c r="CG224"/>
  <c r="BV224"/>
  <c r="BI224"/>
  <c r="DC223"/>
  <c r="CR223"/>
  <c r="CG223"/>
  <c r="BV223"/>
  <c r="BI223"/>
  <c r="DC222"/>
  <c r="CR222"/>
  <c r="CG222"/>
  <c r="BV222"/>
  <c r="BK222"/>
  <c r="BI222"/>
  <c r="DC221"/>
  <c r="CR221"/>
  <c r="CG221"/>
  <c r="BV221"/>
  <c r="BI221"/>
  <c r="DC220"/>
  <c r="CR220"/>
  <c r="CG220"/>
  <c r="BV220"/>
  <c r="BI220"/>
  <c r="DC219"/>
  <c r="CR219"/>
  <c r="CG219"/>
  <c r="BV219"/>
  <c r="BK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S218"/>
  <c r="BR218"/>
  <c r="BQ218"/>
  <c r="BM218"/>
  <c r="BK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S217"/>
  <c r="BP217"/>
  <c r="BI217"/>
  <c r="DC216"/>
  <c r="CR216"/>
  <c r="CG216"/>
  <c r="BV216"/>
  <c r="BI216"/>
  <c r="DC215"/>
  <c r="CR215"/>
  <c r="CG215"/>
  <c r="BV215"/>
  <c r="BI215"/>
  <c r="DC214"/>
  <c r="CR214"/>
  <c r="CG214"/>
  <c r="BV214"/>
  <c r="BK214"/>
  <c r="BI214"/>
  <c r="DC213"/>
  <c r="CR213"/>
  <c r="CG213"/>
  <c r="BV213"/>
  <c r="BI213"/>
  <c r="DC212"/>
  <c r="CR212"/>
  <c r="CG212"/>
  <c r="BV212"/>
  <c r="BK212"/>
  <c r="BI212"/>
  <c r="DC211"/>
  <c r="CR211"/>
  <c r="CG211"/>
  <c r="BV211"/>
  <c r="BI211"/>
  <c r="DC210"/>
  <c r="CR210"/>
  <c r="CG210"/>
  <c r="BV210"/>
  <c r="BK210"/>
  <c r="BI210"/>
  <c r="DC209"/>
  <c r="CR209"/>
  <c r="CG209"/>
  <c r="BV209"/>
  <c r="BK209"/>
  <c r="BI209"/>
  <c r="DC208"/>
  <c r="CR208"/>
  <c r="CG208"/>
  <c r="BV208"/>
  <c r="BI208"/>
  <c r="DC207"/>
  <c r="CR207"/>
  <c r="CG207"/>
  <c r="BV207"/>
  <c r="BI207"/>
  <c r="DC206"/>
  <c r="CR206"/>
  <c r="CG206"/>
  <c r="BV206"/>
  <c r="BI206"/>
  <c r="DC205"/>
  <c r="CR205"/>
  <c r="CG205"/>
  <c r="BV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T204"/>
  <c r="BS204"/>
  <c r="BR204"/>
  <c r="BP204"/>
  <c r="BO204"/>
  <c r="BM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S203"/>
  <c r="BQ203"/>
  <c r="BJ203"/>
  <c r="BI203"/>
  <c r="DC202"/>
  <c r="CR202"/>
  <c r="CG202"/>
  <c r="BV202"/>
  <c r="BI202"/>
  <c r="DC201"/>
  <c r="CR201"/>
  <c r="CG201"/>
  <c r="BV201"/>
  <c r="BI201"/>
  <c r="DC200"/>
  <c r="CR200"/>
  <c r="CG200"/>
  <c r="BV200"/>
  <c r="BK200"/>
  <c r="BI200"/>
  <c r="DC199"/>
  <c r="CR199"/>
  <c r="CG199"/>
  <c r="BV199"/>
  <c r="BI199"/>
  <c r="DC198"/>
  <c r="CR198"/>
  <c r="CG198"/>
  <c r="BV198"/>
  <c r="BI198"/>
  <c r="DC197"/>
  <c r="CR197"/>
  <c r="CG197"/>
  <c r="BV197"/>
  <c r="BI197"/>
  <c r="DC196"/>
  <c r="CR196"/>
  <c r="CG196"/>
  <c r="BV196"/>
  <c r="BI196"/>
  <c r="DC195"/>
  <c r="CR195"/>
  <c r="CG195"/>
  <c r="BV195"/>
  <c r="BI195"/>
  <c r="DC194"/>
  <c r="CR194"/>
  <c r="CG194"/>
  <c r="BV194"/>
  <c r="BI194"/>
  <c r="DC193"/>
  <c r="CR193"/>
  <c r="CG193"/>
  <c r="BV193"/>
  <c r="BI193"/>
  <c r="DC192"/>
  <c r="CR192"/>
  <c r="CG192"/>
  <c r="BV192"/>
  <c r="BI192"/>
  <c r="DC191"/>
  <c r="CR191"/>
  <c r="CG191"/>
  <c r="BV191"/>
  <c r="BK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R189"/>
  <c r="BI189"/>
  <c r="DC188"/>
  <c r="CR188"/>
  <c r="CG188"/>
  <c r="BV188"/>
  <c r="BI188"/>
  <c r="DC187"/>
  <c r="CR187"/>
  <c r="CG187"/>
  <c r="BV187"/>
  <c r="BK187"/>
  <c r="BI187"/>
  <c r="DC186"/>
  <c r="CR186"/>
  <c r="CG186"/>
  <c r="BV186"/>
  <c r="BI186"/>
  <c r="DC185"/>
  <c r="CR185"/>
  <c r="CG185"/>
  <c r="BV185"/>
  <c r="BI185"/>
  <c r="DC184"/>
  <c r="CR184"/>
  <c r="CG184"/>
  <c r="BV184"/>
  <c r="BI184"/>
  <c r="DC183"/>
  <c r="CR183"/>
  <c r="CG183"/>
  <c r="BV183"/>
  <c r="BI183"/>
  <c r="DC182"/>
  <c r="CR182"/>
  <c r="CG182"/>
  <c r="BV182"/>
  <c r="BI182"/>
  <c r="DC181"/>
  <c r="CR181"/>
  <c r="CG181"/>
  <c r="BV181"/>
  <c r="BI181"/>
  <c r="DC180"/>
  <c r="CR180"/>
  <c r="CG180"/>
  <c r="BV180"/>
  <c r="BI180"/>
  <c r="DC179"/>
  <c r="CR179"/>
  <c r="CG179"/>
  <c r="BV179"/>
  <c r="BI179"/>
  <c r="DC178"/>
  <c r="CR178"/>
  <c r="CG178"/>
  <c r="BV178"/>
  <c r="BI178"/>
  <c r="DC177"/>
  <c r="CR177"/>
  <c r="CG177"/>
  <c r="BV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S176"/>
  <c r="BO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Q175"/>
  <c r="BI175"/>
  <c r="DC174"/>
  <c r="CR174"/>
  <c r="CG174"/>
  <c r="BV174"/>
  <c r="BI174"/>
  <c r="DC173"/>
  <c r="CR173"/>
  <c r="CG173"/>
  <c r="BV173"/>
  <c r="BI173"/>
  <c r="DC172"/>
  <c r="CR172"/>
  <c r="CG172"/>
  <c r="BV172"/>
  <c r="BK172"/>
  <c r="BI172"/>
  <c r="DC171"/>
  <c r="CR171"/>
  <c r="CG171"/>
  <c r="BV171"/>
  <c r="BK171"/>
  <c r="BI171"/>
  <c r="DC170"/>
  <c r="CR170"/>
  <c r="CG170"/>
  <c r="BV170"/>
  <c r="BI170"/>
  <c r="DC169"/>
  <c r="CR169"/>
  <c r="CG169"/>
  <c r="BV169"/>
  <c r="BI169"/>
  <c r="DC168"/>
  <c r="CR168"/>
  <c r="CG168"/>
  <c r="BV168"/>
  <c r="BK168"/>
  <c r="BI168"/>
  <c r="DC167"/>
  <c r="CR167"/>
  <c r="CG167"/>
  <c r="BV167"/>
  <c r="BK167"/>
  <c r="BI167"/>
  <c r="DC166"/>
  <c r="CR166"/>
  <c r="CG166"/>
  <c r="BV166"/>
  <c r="BI166"/>
  <c r="DC165"/>
  <c r="CR165"/>
  <c r="CG165"/>
  <c r="BV165"/>
  <c r="BI165"/>
  <c r="DC164"/>
  <c r="CR164"/>
  <c r="CG164"/>
  <c r="BV164"/>
  <c r="BK164"/>
  <c r="BI164"/>
  <c r="DC163"/>
  <c r="CR163"/>
  <c r="CG163"/>
  <c r="BV163"/>
  <c r="BK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S162"/>
  <c r="BQ162"/>
  <c r="BP162"/>
  <c r="BO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Q161"/>
  <c r="BK161"/>
  <c r="BI161"/>
  <c r="DC160"/>
  <c r="CR160"/>
  <c r="CG160"/>
  <c r="BV160"/>
  <c r="BI160"/>
  <c r="DC159"/>
  <c r="CR159"/>
  <c r="CG159"/>
  <c r="BV159"/>
  <c r="BI159"/>
  <c r="DC158"/>
  <c r="CR158"/>
  <c r="CG158"/>
  <c r="BV158"/>
  <c r="BK158"/>
  <c r="BI158"/>
  <c r="DC157"/>
  <c r="CR157"/>
  <c r="CG157"/>
  <c r="BV157"/>
  <c r="BI157"/>
  <c r="DC156"/>
  <c r="CR156"/>
  <c r="CG156"/>
  <c r="BV156"/>
  <c r="BI156"/>
  <c r="DC155"/>
  <c r="CR155"/>
  <c r="CG155"/>
  <c r="BV155"/>
  <c r="BI155"/>
  <c r="DC154"/>
  <c r="CR154"/>
  <c r="CG154"/>
  <c r="BV154"/>
  <c r="BK154"/>
  <c r="BI154"/>
  <c r="DC153"/>
  <c r="CR153"/>
  <c r="CG153"/>
  <c r="BV153"/>
  <c r="BI153"/>
  <c r="DC152"/>
  <c r="CR152"/>
  <c r="CG152"/>
  <c r="BV152"/>
  <c r="BK152"/>
  <c r="BI152"/>
  <c r="DC151"/>
  <c r="CR151"/>
  <c r="CG151"/>
  <c r="BV151"/>
  <c r="BI151"/>
  <c r="DC150"/>
  <c r="CR150"/>
  <c r="CG150"/>
  <c r="BV150"/>
  <c r="BK150"/>
  <c r="BI150"/>
  <c r="DC149"/>
  <c r="CR149"/>
  <c r="CG149"/>
  <c r="BV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T148"/>
  <c r="BQ148"/>
  <c r="BP148"/>
  <c r="BJ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Q147"/>
  <c r="BM147"/>
  <c r="BI147"/>
  <c r="DC146"/>
  <c r="CR146"/>
  <c r="CG146"/>
  <c r="BV146"/>
  <c r="BI146"/>
  <c r="DC145"/>
  <c r="CR145"/>
  <c r="CG145"/>
  <c r="BV145"/>
  <c r="BI145"/>
  <c r="DC144"/>
  <c r="CR144"/>
  <c r="CG144"/>
  <c r="BV144"/>
  <c r="BK144"/>
  <c r="BI144"/>
  <c r="DC143"/>
  <c r="CR143"/>
  <c r="CG143"/>
  <c r="BV143"/>
  <c r="BI143"/>
  <c r="DC142"/>
  <c r="CR142"/>
  <c r="CG142"/>
  <c r="BV142"/>
  <c r="BI142"/>
  <c r="DC141"/>
  <c r="CR141"/>
  <c r="CG141"/>
  <c r="BV141"/>
  <c r="BK141"/>
  <c r="BI141"/>
  <c r="DC140"/>
  <c r="CR140"/>
  <c r="CG140"/>
  <c r="BV140"/>
  <c r="BI140"/>
  <c r="DC139"/>
  <c r="CR139"/>
  <c r="CG139"/>
  <c r="BV139"/>
  <c r="BK139"/>
  <c r="BI139"/>
  <c r="DC138"/>
  <c r="CR138"/>
  <c r="CG138"/>
  <c r="BV138"/>
  <c r="BI138"/>
  <c r="DC137"/>
  <c r="CR137"/>
  <c r="CG137"/>
  <c r="BV137"/>
  <c r="BI137"/>
  <c r="DC136"/>
  <c r="CR136"/>
  <c r="CG136"/>
  <c r="BV136"/>
  <c r="BK136"/>
  <c r="BI136"/>
  <c r="DC135"/>
  <c r="CR135"/>
  <c r="CG135"/>
  <c r="BV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T134"/>
  <c r="BP134"/>
  <c r="BM134"/>
  <c r="BJ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T133"/>
  <c r="BJ133"/>
  <c r="BI133"/>
  <c r="DC132"/>
  <c r="CR132"/>
  <c r="CG132"/>
  <c r="BV132"/>
  <c r="BI132"/>
  <c r="DC131"/>
  <c r="CR131"/>
  <c r="CG131"/>
  <c r="BV131"/>
  <c r="BK131"/>
  <c r="BI131"/>
  <c r="DC130"/>
  <c r="CR130"/>
  <c r="CG130"/>
  <c r="BV130"/>
  <c r="BK130"/>
  <c r="BI130"/>
  <c r="DC129"/>
  <c r="CR129"/>
  <c r="CG129"/>
  <c r="BV129"/>
  <c r="BI129"/>
  <c r="DC128"/>
  <c r="CR128"/>
  <c r="CG128"/>
  <c r="BV128"/>
  <c r="BK128"/>
  <c r="BI128"/>
  <c r="DC127"/>
  <c r="CR127"/>
  <c r="CG127"/>
  <c r="BV127"/>
  <c r="BK127"/>
  <c r="BI127"/>
  <c r="DC126"/>
  <c r="CR126"/>
  <c r="CG126"/>
  <c r="BV126"/>
  <c r="BK126"/>
  <c r="BI126"/>
  <c r="DC125"/>
  <c r="CR125"/>
  <c r="CG125"/>
  <c r="BV125"/>
  <c r="BI125"/>
  <c r="DC124"/>
  <c r="CR124"/>
  <c r="CG124"/>
  <c r="BV124"/>
  <c r="BI124"/>
  <c r="DC123"/>
  <c r="CR123"/>
  <c r="CG123"/>
  <c r="BV123"/>
  <c r="BI123"/>
  <c r="DC122"/>
  <c r="CR122"/>
  <c r="CG122"/>
  <c r="BV122"/>
  <c r="BK122"/>
  <c r="BI122"/>
  <c r="DC121"/>
  <c r="CR121"/>
  <c r="CG121"/>
  <c r="BV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T120"/>
  <c r="BQ120"/>
  <c r="BP120"/>
  <c r="BM120"/>
  <c r="BK120"/>
  <c r="BJ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T119"/>
  <c r="BR119"/>
  <c r="BP119"/>
  <c r="BM119"/>
  <c r="BI119"/>
  <c r="DC118"/>
  <c r="CR118"/>
  <c r="CG118"/>
  <c r="BV118"/>
  <c r="BI118"/>
  <c r="DC117"/>
  <c r="CR117"/>
  <c r="CG117"/>
  <c r="BV117"/>
  <c r="BI117"/>
  <c r="DC116"/>
  <c r="CR116"/>
  <c r="CG116"/>
  <c r="BV116"/>
  <c r="BK116"/>
  <c r="BI116"/>
  <c r="DC115"/>
  <c r="CR115"/>
  <c r="CG115"/>
  <c r="BV115"/>
  <c r="BI115"/>
  <c r="DC114"/>
  <c r="CR114"/>
  <c r="CG114"/>
  <c r="BV114"/>
  <c r="BI114"/>
  <c r="DC113"/>
  <c r="CR113"/>
  <c r="CG113"/>
  <c r="BV113"/>
  <c r="BK113"/>
  <c r="BI113"/>
  <c r="DC112"/>
  <c r="CR112"/>
  <c r="CG112"/>
  <c r="BV112"/>
  <c r="BK112"/>
  <c r="BI112"/>
  <c r="DC111"/>
  <c r="CR111"/>
  <c r="CG111"/>
  <c r="BV111"/>
  <c r="BI111"/>
  <c r="DC110"/>
  <c r="CR110"/>
  <c r="CG110"/>
  <c r="BV110"/>
  <c r="BI110"/>
  <c r="DC109"/>
  <c r="CR109"/>
  <c r="CG109"/>
  <c r="BV109"/>
  <c r="BK109"/>
  <c r="BI109"/>
  <c r="DC108"/>
  <c r="CR108"/>
  <c r="CG108"/>
  <c r="BV108"/>
  <c r="BI108"/>
  <c r="DC107"/>
  <c r="CR107"/>
  <c r="CG107"/>
  <c r="BV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K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R105"/>
  <c r="BI105"/>
  <c r="DC104"/>
  <c r="CR104"/>
  <c r="CG104"/>
  <c r="BV104"/>
  <c r="BI104"/>
  <c r="DC103"/>
  <c r="CR103"/>
  <c r="CG103"/>
  <c r="BV103"/>
  <c r="BK103"/>
  <c r="BI103"/>
  <c r="DC102"/>
  <c r="CR102"/>
  <c r="CG102"/>
  <c r="BV102"/>
  <c r="BI102"/>
  <c r="DC101"/>
  <c r="CR101"/>
  <c r="CG101"/>
  <c r="BV101"/>
  <c r="BI101"/>
  <c r="DC100"/>
  <c r="CR100"/>
  <c r="CG100"/>
  <c r="BV100"/>
  <c r="BI100"/>
  <c r="DC99"/>
  <c r="CR99"/>
  <c r="CG99"/>
  <c r="BV99"/>
  <c r="BK99"/>
  <c r="BI99"/>
  <c r="DC98"/>
  <c r="CR98"/>
  <c r="CG98"/>
  <c r="BV98"/>
  <c r="BK98"/>
  <c r="BI98"/>
  <c r="DC97"/>
  <c r="CR97"/>
  <c r="CG97"/>
  <c r="BV97"/>
  <c r="BI97"/>
  <c r="DC96"/>
  <c r="CR96"/>
  <c r="CG96"/>
  <c r="BV96"/>
  <c r="BI96"/>
  <c r="DC95"/>
  <c r="CR95"/>
  <c r="CG95"/>
  <c r="BV95"/>
  <c r="BI95"/>
  <c r="DC94"/>
  <c r="CR94"/>
  <c r="CG94"/>
  <c r="BV94"/>
  <c r="BI94"/>
  <c r="DC93"/>
  <c r="CR93"/>
  <c r="CG93"/>
  <c r="BV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Q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S91"/>
  <c r="BO91"/>
  <c r="BI91"/>
  <c r="DC90"/>
  <c r="CR90"/>
  <c r="CG90"/>
  <c r="BV90"/>
  <c r="BI90"/>
  <c r="DC89"/>
  <c r="CR89"/>
  <c r="CG89"/>
  <c r="BV89"/>
  <c r="BK89"/>
  <c r="BI89"/>
  <c r="DC88"/>
  <c r="CR88"/>
  <c r="CG88"/>
  <c r="BV88"/>
  <c r="BI88"/>
  <c r="DC87"/>
  <c r="CR87"/>
  <c r="CG87"/>
  <c r="BV87"/>
  <c r="BI87"/>
  <c r="DC86"/>
  <c r="CR86"/>
  <c r="CG86"/>
  <c r="BV86"/>
  <c r="BK86"/>
  <c r="BI86"/>
  <c r="DC85"/>
  <c r="CR85"/>
  <c r="CG85"/>
  <c r="BV85"/>
  <c r="BK85"/>
  <c r="BI85"/>
  <c r="DC84"/>
  <c r="CR84"/>
  <c r="CG84"/>
  <c r="BV84"/>
  <c r="BI84"/>
  <c r="DC83"/>
  <c r="CR83"/>
  <c r="CG83"/>
  <c r="BV83"/>
  <c r="BI83"/>
  <c r="DC82"/>
  <c r="CR82"/>
  <c r="CG82"/>
  <c r="BV82"/>
  <c r="BI82"/>
  <c r="DC81"/>
  <c r="CR81"/>
  <c r="CG81"/>
  <c r="BV81"/>
  <c r="BK81"/>
  <c r="BI81"/>
  <c r="DC80"/>
  <c r="CR80"/>
  <c r="CG80"/>
  <c r="BV80"/>
  <c r="BI80"/>
  <c r="DC79"/>
  <c r="CR79"/>
  <c r="CG79"/>
  <c r="BV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R78"/>
  <c r="BQ78"/>
  <c r="BK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S77"/>
  <c r="BI77"/>
  <c r="DC76"/>
  <c r="CR76"/>
  <c r="CG76"/>
  <c r="BV76"/>
  <c r="BK76"/>
  <c r="BI76"/>
  <c r="DC75"/>
  <c r="CR75"/>
  <c r="CG75"/>
  <c r="BV75"/>
  <c r="BI75"/>
  <c r="DC74"/>
  <c r="CR74"/>
  <c r="CG74"/>
  <c r="BV74"/>
  <c r="BI74"/>
  <c r="DC73"/>
  <c r="CR73"/>
  <c r="CG73"/>
  <c r="BV73"/>
  <c r="BK73"/>
  <c r="BI73"/>
  <c r="DC72"/>
  <c r="CR72"/>
  <c r="CG72"/>
  <c r="BV72"/>
  <c r="BI72"/>
  <c r="DC71"/>
  <c r="CR71"/>
  <c r="CG71"/>
  <c r="BV71"/>
  <c r="BI71"/>
  <c r="DC70"/>
  <c r="CR70"/>
  <c r="CG70"/>
  <c r="BV70"/>
  <c r="BI70"/>
  <c r="DC69"/>
  <c r="CR69"/>
  <c r="CG69"/>
  <c r="BV69"/>
  <c r="BI69"/>
  <c r="DC68"/>
  <c r="CR68"/>
  <c r="CG68"/>
  <c r="BV68"/>
  <c r="BI68"/>
  <c r="DC67"/>
  <c r="CR67"/>
  <c r="CG67"/>
  <c r="BV67"/>
  <c r="BK67"/>
  <c r="BI67"/>
  <c r="DC66"/>
  <c r="CR66"/>
  <c r="CG66"/>
  <c r="BV66"/>
  <c r="BK66"/>
  <c r="BI66"/>
  <c r="DC65"/>
  <c r="CR65"/>
  <c r="CG65"/>
  <c r="BV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T64"/>
  <c r="BR64"/>
  <c r="BQ64"/>
  <c r="BP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K63"/>
  <c r="BI63"/>
  <c r="DC62"/>
  <c r="CR62"/>
  <c r="CG62"/>
  <c r="BV62"/>
  <c r="BI62"/>
  <c r="DC61"/>
  <c r="CR61"/>
  <c r="CG61"/>
  <c r="BV61"/>
  <c r="BK61"/>
  <c r="BI61"/>
  <c r="DC60"/>
  <c r="CR60"/>
  <c r="CG60"/>
  <c r="BV60"/>
  <c r="BK60"/>
  <c r="BI60"/>
  <c r="DC59"/>
  <c r="CR59"/>
  <c r="CG59"/>
  <c r="BV59"/>
  <c r="BI59"/>
  <c r="DC58"/>
  <c r="CR58"/>
  <c r="CG58"/>
  <c r="BV58"/>
  <c r="BI58"/>
  <c r="DC57"/>
  <c r="CR57"/>
  <c r="CG57"/>
  <c r="BV57"/>
  <c r="BK57"/>
  <c r="BI57"/>
  <c r="DC56"/>
  <c r="CR56"/>
  <c r="CG56"/>
  <c r="BV56"/>
  <c r="BI56"/>
  <c r="DC55"/>
  <c r="CR55"/>
  <c r="CG55"/>
  <c r="BV55"/>
  <c r="BI55"/>
  <c r="DC54"/>
  <c r="CR54"/>
  <c r="CG54"/>
  <c r="BV54"/>
  <c r="BK54"/>
  <c r="BI54"/>
  <c r="DC53"/>
  <c r="CR53"/>
  <c r="CG53"/>
  <c r="BV53"/>
  <c r="BK53"/>
  <c r="BI53"/>
  <c r="DC52"/>
  <c r="CR52"/>
  <c r="CG52"/>
  <c r="BV52"/>
  <c r="BK52"/>
  <c r="BI52"/>
  <c r="DC51"/>
  <c r="CR51"/>
  <c r="CG51"/>
  <c r="BV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Q50"/>
  <c r="BM50"/>
  <c r="BK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Q49"/>
  <c r="BI49"/>
  <c r="DC48"/>
  <c r="CR48"/>
  <c r="CG48"/>
  <c r="BV48"/>
  <c r="BI48"/>
  <c r="DC47"/>
  <c r="CR47"/>
  <c r="CG47"/>
  <c r="BV47"/>
  <c r="BM47"/>
  <c r="BK47"/>
  <c r="BI47"/>
  <c r="DC46"/>
  <c r="CR46"/>
  <c r="CG46"/>
  <c r="BV46"/>
  <c r="BK46"/>
  <c r="BI46"/>
  <c r="DC45"/>
  <c r="CR45"/>
  <c r="CG45"/>
  <c r="BV45"/>
  <c r="BI45"/>
  <c r="DC44"/>
  <c r="CR44"/>
  <c r="CG44"/>
  <c r="BV44"/>
  <c r="BI44"/>
  <c r="DC43"/>
  <c r="CR43"/>
  <c r="CG43"/>
  <c r="BV43"/>
  <c r="BK43"/>
  <c r="BI43"/>
  <c r="DC42"/>
  <c r="CR42"/>
  <c r="CG42"/>
  <c r="BV42"/>
  <c r="BK42"/>
  <c r="BI42"/>
  <c r="DC41"/>
  <c r="CR41"/>
  <c r="CG41"/>
  <c r="BV41"/>
  <c r="BK41"/>
  <c r="BI41"/>
  <c r="DC40"/>
  <c r="CR40"/>
  <c r="CG40"/>
  <c r="BV40"/>
  <c r="BK40"/>
  <c r="BI40"/>
  <c r="DC39"/>
  <c r="CR39"/>
  <c r="CG39"/>
  <c r="BV39"/>
  <c r="BK39"/>
  <c r="BI39"/>
  <c r="DC38"/>
  <c r="CR38"/>
  <c r="CG38"/>
  <c r="BV38"/>
  <c r="BK38"/>
  <c r="BI38"/>
  <c r="DC37"/>
  <c r="CR37"/>
  <c r="CG37"/>
  <c r="BV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T36"/>
  <c r="BQ36"/>
  <c r="BP36"/>
  <c r="BM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T35"/>
  <c r="BS35"/>
  <c r="BO35"/>
  <c r="BM35"/>
  <c r="BI35"/>
  <c r="DC34"/>
  <c r="CR34"/>
  <c r="CG34"/>
  <c r="BV34"/>
  <c r="BK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K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Q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DC328" i="28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I315"/>
  <c r="DC314"/>
  <c r="CR314"/>
  <c r="CG314"/>
  <c r="BV314"/>
  <c r="BK314"/>
  <c r="BI314"/>
  <c r="DC313"/>
  <c r="CR313"/>
  <c r="CG313"/>
  <c r="BV313"/>
  <c r="BK313"/>
  <c r="BI313"/>
  <c r="DC312"/>
  <c r="CR312"/>
  <c r="CG312"/>
  <c r="BV312"/>
  <c r="BI312"/>
  <c r="DC311"/>
  <c r="CR311"/>
  <c r="CG311"/>
  <c r="BV311"/>
  <c r="BI311"/>
  <c r="DC310"/>
  <c r="CR310"/>
  <c r="CG310"/>
  <c r="BV310"/>
  <c r="BK310"/>
  <c r="BI310"/>
  <c r="DC309"/>
  <c r="CR309"/>
  <c r="CG309"/>
  <c r="BV309"/>
  <c r="BK309"/>
  <c r="BI309"/>
  <c r="DC308"/>
  <c r="CR308"/>
  <c r="CG308"/>
  <c r="BV308"/>
  <c r="BI308"/>
  <c r="DC307"/>
  <c r="CR307"/>
  <c r="CG307"/>
  <c r="BV307"/>
  <c r="BI307"/>
  <c r="DC306"/>
  <c r="CR306"/>
  <c r="CG306"/>
  <c r="BV306"/>
  <c r="BK306"/>
  <c r="BI306"/>
  <c r="DC305"/>
  <c r="CR305"/>
  <c r="CG305"/>
  <c r="BV305"/>
  <c r="BK305"/>
  <c r="BI305"/>
  <c r="DC304"/>
  <c r="CR304"/>
  <c r="CG304"/>
  <c r="BV304"/>
  <c r="BK304"/>
  <c r="BI304"/>
  <c r="DC303"/>
  <c r="CR303"/>
  <c r="CG303"/>
  <c r="BV303"/>
  <c r="BK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S302"/>
  <c r="BQ302"/>
  <c r="BM302"/>
  <c r="BJ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R301"/>
  <c r="BI301"/>
  <c r="DC300"/>
  <c r="CR300"/>
  <c r="CG300"/>
  <c r="BV300"/>
  <c r="BI300"/>
  <c r="DC299"/>
  <c r="CR299"/>
  <c r="CG299"/>
  <c r="BV299"/>
  <c r="BI299"/>
  <c r="DC298"/>
  <c r="CR298"/>
  <c r="CG298"/>
  <c r="BV298"/>
  <c r="BI298"/>
  <c r="DC297"/>
  <c r="CR297"/>
  <c r="CG297"/>
  <c r="BV297"/>
  <c r="BI297"/>
  <c r="DC296"/>
  <c r="CR296"/>
  <c r="CG296"/>
  <c r="BV296"/>
  <c r="BI296"/>
  <c r="DC295"/>
  <c r="CR295"/>
  <c r="CG295"/>
  <c r="BV295"/>
  <c r="BI295"/>
  <c r="DC294"/>
  <c r="CR294"/>
  <c r="CG294"/>
  <c r="BV294"/>
  <c r="BI294"/>
  <c r="DC293"/>
  <c r="CR293"/>
  <c r="CG293"/>
  <c r="BV293"/>
  <c r="BI293"/>
  <c r="DC292"/>
  <c r="CR292"/>
  <c r="CG292"/>
  <c r="BV292"/>
  <c r="BI292"/>
  <c r="DC291"/>
  <c r="CR291"/>
  <c r="CG291"/>
  <c r="BV291"/>
  <c r="BI291"/>
  <c r="DC290"/>
  <c r="CR290"/>
  <c r="CG290"/>
  <c r="BV290"/>
  <c r="BI290"/>
  <c r="DC289"/>
  <c r="CR289"/>
  <c r="CG289"/>
  <c r="BV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T288"/>
  <c r="BS288"/>
  <c r="BP288"/>
  <c r="BM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T287"/>
  <c r="BS287"/>
  <c r="BP287"/>
  <c r="BI287"/>
  <c r="DC286"/>
  <c r="CR286"/>
  <c r="CG286"/>
  <c r="BV286"/>
  <c r="BI286"/>
  <c r="DC285"/>
  <c r="CR285"/>
  <c r="CG285"/>
  <c r="BV285"/>
  <c r="BI285"/>
  <c r="DC284"/>
  <c r="CR284"/>
  <c r="CG284"/>
  <c r="BV284"/>
  <c r="BI284"/>
  <c r="DC283"/>
  <c r="CR283"/>
  <c r="CG283"/>
  <c r="BV283"/>
  <c r="BI283"/>
  <c r="DC282"/>
  <c r="CR282"/>
  <c r="CG282"/>
  <c r="BV282"/>
  <c r="BI282"/>
  <c r="DC281"/>
  <c r="CR281"/>
  <c r="CG281"/>
  <c r="BV281"/>
  <c r="BI281"/>
  <c r="DC280"/>
  <c r="CR280"/>
  <c r="CG280"/>
  <c r="BV280"/>
  <c r="BK280"/>
  <c r="BI280"/>
  <c r="DC279"/>
  <c r="CR279"/>
  <c r="CG279"/>
  <c r="BV279"/>
  <c r="BK279"/>
  <c r="BI279"/>
  <c r="DC278"/>
  <c r="CR278"/>
  <c r="CG278"/>
  <c r="BV278"/>
  <c r="BK278"/>
  <c r="BI278"/>
  <c r="DC277"/>
  <c r="CR277"/>
  <c r="CG277"/>
  <c r="BV277"/>
  <c r="BK277"/>
  <c r="BI277"/>
  <c r="DC276"/>
  <c r="CR276"/>
  <c r="CG276"/>
  <c r="BV276"/>
  <c r="BI276"/>
  <c r="DC275"/>
  <c r="CR275"/>
  <c r="CG275"/>
  <c r="BV275"/>
  <c r="BK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R274"/>
  <c r="BQ274"/>
  <c r="BM274"/>
  <c r="BK274"/>
  <c r="BJ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M273"/>
  <c r="BJ273"/>
  <c r="BI273"/>
  <c r="DC272"/>
  <c r="CR272"/>
  <c r="CG272"/>
  <c r="BV272"/>
  <c r="BK272"/>
  <c r="BI272"/>
  <c r="DC271"/>
  <c r="CR271"/>
  <c r="CG271"/>
  <c r="BV271"/>
  <c r="BI271"/>
  <c r="DC270"/>
  <c r="CR270"/>
  <c r="CG270"/>
  <c r="BV270"/>
  <c r="BK270"/>
  <c r="BI270"/>
  <c r="DC269"/>
  <c r="CR269"/>
  <c r="CG269"/>
  <c r="BV269"/>
  <c r="BK269"/>
  <c r="BI269"/>
  <c r="DC268"/>
  <c r="CR268"/>
  <c r="CG268"/>
  <c r="BV268"/>
  <c r="BK268"/>
  <c r="BI268"/>
  <c r="DC267"/>
  <c r="CR267"/>
  <c r="CG267"/>
  <c r="BV267"/>
  <c r="BK267"/>
  <c r="BI267"/>
  <c r="DC266"/>
  <c r="CR266"/>
  <c r="CG266"/>
  <c r="BV266"/>
  <c r="BK266"/>
  <c r="BI266"/>
  <c r="DC265"/>
  <c r="CR265"/>
  <c r="CG265"/>
  <c r="BV265"/>
  <c r="BK265"/>
  <c r="BI265"/>
  <c r="DC264"/>
  <c r="CR264"/>
  <c r="CG264"/>
  <c r="BV264"/>
  <c r="BI264"/>
  <c r="DC263"/>
  <c r="CR263"/>
  <c r="CG263"/>
  <c r="BV263"/>
  <c r="BI263"/>
  <c r="DC262"/>
  <c r="CR262"/>
  <c r="CG262"/>
  <c r="BV262"/>
  <c r="BK262"/>
  <c r="BI262"/>
  <c r="DC261"/>
  <c r="CR261"/>
  <c r="CG261"/>
  <c r="BV261"/>
  <c r="BK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T260"/>
  <c r="BR260"/>
  <c r="BQ260"/>
  <c r="BP260"/>
  <c r="BM260"/>
  <c r="BK260"/>
  <c r="BJ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R259"/>
  <c r="BQ259"/>
  <c r="BM259"/>
  <c r="BK259"/>
  <c r="BJ259"/>
  <c r="BI259"/>
  <c r="DC258"/>
  <c r="CR258"/>
  <c r="CG258"/>
  <c r="BV258"/>
  <c r="BK258"/>
  <c r="BI258"/>
  <c r="DC257"/>
  <c r="CR257"/>
  <c r="CG257"/>
  <c r="BV257"/>
  <c r="BK257"/>
  <c r="BI257"/>
  <c r="DC256"/>
  <c r="CR256"/>
  <c r="CG256"/>
  <c r="BV256"/>
  <c r="BK256"/>
  <c r="BI256"/>
  <c r="DC255"/>
  <c r="CR255"/>
  <c r="CG255"/>
  <c r="BV255"/>
  <c r="BI255"/>
  <c r="DC254"/>
  <c r="CR254"/>
  <c r="CG254"/>
  <c r="BV254"/>
  <c r="BI254"/>
  <c r="DC253"/>
  <c r="CR253"/>
  <c r="CG253"/>
  <c r="BV253"/>
  <c r="BK253"/>
  <c r="BI253"/>
  <c r="DC252"/>
  <c r="CR252"/>
  <c r="CG252"/>
  <c r="BV252"/>
  <c r="BI252"/>
  <c r="DC251"/>
  <c r="CR251"/>
  <c r="CG251"/>
  <c r="BV251"/>
  <c r="BK251"/>
  <c r="BI251"/>
  <c r="DC250"/>
  <c r="CR250"/>
  <c r="CG250"/>
  <c r="BV250"/>
  <c r="BK250"/>
  <c r="BI250"/>
  <c r="DC249"/>
  <c r="CR249"/>
  <c r="CG249"/>
  <c r="BV249"/>
  <c r="BI249"/>
  <c r="DC248"/>
  <c r="CR248"/>
  <c r="CG248"/>
  <c r="BV248"/>
  <c r="BK248"/>
  <c r="BI248"/>
  <c r="DC247"/>
  <c r="CR247"/>
  <c r="CG247"/>
  <c r="BV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T246"/>
  <c r="BS246"/>
  <c r="BQ246"/>
  <c r="BO246"/>
  <c r="BK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S245"/>
  <c r="BR245"/>
  <c r="BO245"/>
  <c r="BM245"/>
  <c r="BK245"/>
  <c r="BI245"/>
  <c r="DC244"/>
  <c r="CR244"/>
  <c r="CG244"/>
  <c r="BV244"/>
  <c r="BK244"/>
  <c r="BI244"/>
  <c r="DC243"/>
  <c r="CR243"/>
  <c r="CG243"/>
  <c r="BV243"/>
  <c r="BI243"/>
  <c r="DC242"/>
  <c r="CR242"/>
  <c r="CG242"/>
  <c r="BV242"/>
  <c r="BK242"/>
  <c r="BI242"/>
  <c r="DC241"/>
  <c r="CR241"/>
  <c r="CG241"/>
  <c r="BV241"/>
  <c r="BI241"/>
  <c r="DC240"/>
  <c r="CR240"/>
  <c r="CG240"/>
  <c r="BV240"/>
  <c r="BI240"/>
  <c r="DC239"/>
  <c r="CR239"/>
  <c r="CG239"/>
  <c r="BV239"/>
  <c r="BM239"/>
  <c r="BI239"/>
  <c r="DC238"/>
  <c r="CR238"/>
  <c r="CG238"/>
  <c r="BV238"/>
  <c r="BK238"/>
  <c r="BI238"/>
  <c r="DC237"/>
  <c r="CR237"/>
  <c r="CG237"/>
  <c r="BV237"/>
  <c r="BK237"/>
  <c r="BI237"/>
  <c r="DC236"/>
  <c r="CR236"/>
  <c r="CG236"/>
  <c r="BV236"/>
  <c r="BI236"/>
  <c r="DC235"/>
  <c r="CR235"/>
  <c r="CG235"/>
  <c r="BV235"/>
  <c r="BM235"/>
  <c r="BK235"/>
  <c r="BI235"/>
  <c r="DC234"/>
  <c r="CR234"/>
  <c r="CG234"/>
  <c r="BV234"/>
  <c r="BI234"/>
  <c r="DC233"/>
  <c r="CR233"/>
  <c r="CG233"/>
  <c r="BV233"/>
  <c r="BK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T232"/>
  <c r="BS232"/>
  <c r="BR232"/>
  <c r="BQ232"/>
  <c r="BP232"/>
  <c r="BM232"/>
  <c r="BJ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S231"/>
  <c r="BR231"/>
  <c r="BM231"/>
  <c r="BI231"/>
  <c r="DC230"/>
  <c r="CR230"/>
  <c r="CG230"/>
  <c r="BV230"/>
  <c r="BK230"/>
  <c r="BI230"/>
  <c r="DC229"/>
  <c r="CR229"/>
  <c r="CG229"/>
  <c r="BV229"/>
  <c r="BK229"/>
  <c r="BI229"/>
  <c r="DC228"/>
  <c r="CR228"/>
  <c r="CG228"/>
  <c r="BV228"/>
  <c r="BI228"/>
  <c r="DC227"/>
  <c r="CR227"/>
  <c r="CG227"/>
  <c r="BV227"/>
  <c r="BK227"/>
  <c r="BI227"/>
  <c r="DC226"/>
  <c r="CR226"/>
  <c r="CG226"/>
  <c r="BV226"/>
  <c r="BK226"/>
  <c r="BI226"/>
  <c r="DC225"/>
  <c r="CR225"/>
  <c r="CG225"/>
  <c r="BV225"/>
  <c r="BI225"/>
  <c r="DC224"/>
  <c r="CR224"/>
  <c r="CG224"/>
  <c r="BV224"/>
  <c r="BK224"/>
  <c r="BI224"/>
  <c r="DC223"/>
  <c r="CR223"/>
  <c r="CG223"/>
  <c r="BV223"/>
  <c r="BK223"/>
  <c r="BI223"/>
  <c r="DC222"/>
  <c r="CR222"/>
  <c r="CG222"/>
  <c r="BV222"/>
  <c r="BI222"/>
  <c r="DC221"/>
  <c r="CR221"/>
  <c r="CG221"/>
  <c r="BV221"/>
  <c r="BI221"/>
  <c r="DC220"/>
  <c r="CR220"/>
  <c r="CG220"/>
  <c r="BV220"/>
  <c r="BI220"/>
  <c r="DC219"/>
  <c r="CR219"/>
  <c r="CG219"/>
  <c r="BV219"/>
  <c r="BK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S218"/>
  <c r="BR218"/>
  <c r="BO218"/>
  <c r="BM218"/>
  <c r="BK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M217"/>
  <c r="BK217"/>
  <c r="BJ217"/>
  <c r="BI217"/>
  <c r="DC216"/>
  <c r="CR216"/>
  <c r="CG216"/>
  <c r="BV216"/>
  <c r="BK216"/>
  <c r="BI216"/>
  <c r="DC215"/>
  <c r="CR215"/>
  <c r="CG215"/>
  <c r="BV215"/>
  <c r="BK215"/>
  <c r="BI215"/>
  <c r="DC214"/>
  <c r="CR214"/>
  <c r="CG214"/>
  <c r="BV214"/>
  <c r="BK214"/>
  <c r="BI214"/>
  <c r="DC213"/>
  <c r="CR213"/>
  <c r="CG213"/>
  <c r="BV213"/>
  <c r="BI213"/>
  <c r="DC212"/>
  <c r="CR212"/>
  <c r="CG212"/>
  <c r="BV212"/>
  <c r="BI212"/>
  <c r="DC211"/>
  <c r="CR211"/>
  <c r="CG211"/>
  <c r="BV211"/>
  <c r="BK211"/>
  <c r="BI211"/>
  <c r="DC210"/>
  <c r="CR210"/>
  <c r="CG210"/>
  <c r="BV210"/>
  <c r="BI210"/>
  <c r="DC209"/>
  <c r="CR209"/>
  <c r="CG209"/>
  <c r="BV209"/>
  <c r="BK209"/>
  <c r="BI209"/>
  <c r="DC208"/>
  <c r="CR208"/>
  <c r="CG208"/>
  <c r="BV208"/>
  <c r="BK208"/>
  <c r="BI208"/>
  <c r="DC207"/>
  <c r="CR207"/>
  <c r="CG207"/>
  <c r="BV207"/>
  <c r="BK207"/>
  <c r="BI207"/>
  <c r="DC206"/>
  <c r="CR206"/>
  <c r="CG206"/>
  <c r="BV206"/>
  <c r="BK206"/>
  <c r="BI206"/>
  <c r="DC205"/>
  <c r="CR205"/>
  <c r="CG205"/>
  <c r="BV205"/>
  <c r="BK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S204"/>
  <c r="BR204"/>
  <c r="BQ204"/>
  <c r="BO204"/>
  <c r="BK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S203"/>
  <c r="BR203"/>
  <c r="BP203"/>
  <c r="BO203"/>
  <c r="BI203"/>
  <c r="DC202"/>
  <c r="CR202"/>
  <c r="CG202"/>
  <c r="BV202"/>
  <c r="BK202"/>
  <c r="BI202"/>
  <c r="DC201"/>
  <c r="CR201"/>
  <c r="CG201"/>
  <c r="BV201"/>
  <c r="BK201"/>
  <c r="BI201"/>
  <c r="DC200"/>
  <c r="CR200"/>
  <c r="CG200"/>
  <c r="BV200"/>
  <c r="BK200"/>
  <c r="BI200"/>
  <c r="DC199"/>
  <c r="CR199"/>
  <c r="CG199"/>
  <c r="BV199"/>
  <c r="BK199"/>
  <c r="BI199"/>
  <c r="DC198"/>
  <c r="CR198"/>
  <c r="CG198"/>
  <c r="BV198"/>
  <c r="BK198"/>
  <c r="BI198"/>
  <c r="DC197"/>
  <c r="CR197"/>
  <c r="CG197"/>
  <c r="BV197"/>
  <c r="BK197"/>
  <c r="BI197"/>
  <c r="DC196"/>
  <c r="CR196"/>
  <c r="CG196"/>
  <c r="BV196"/>
  <c r="BK196"/>
  <c r="BI196"/>
  <c r="DC195"/>
  <c r="CR195"/>
  <c r="CG195"/>
  <c r="BV195"/>
  <c r="BK195"/>
  <c r="BI195"/>
  <c r="DC194"/>
  <c r="CR194"/>
  <c r="CG194"/>
  <c r="BV194"/>
  <c r="BK194"/>
  <c r="BI194"/>
  <c r="DC193"/>
  <c r="CR193"/>
  <c r="CG193"/>
  <c r="BV193"/>
  <c r="BK193"/>
  <c r="BI193"/>
  <c r="DC192"/>
  <c r="CR192"/>
  <c r="CG192"/>
  <c r="BV192"/>
  <c r="BM192"/>
  <c r="BK192"/>
  <c r="BI192"/>
  <c r="DC191"/>
  <c r="CR191"/>
  <c r="CG191"/>
  <c r="BV191"/>
  <c r="BK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T190"/>
  <c r="BR190"/>
  <c r="BQ190"/>
  <c r="BP190"/>
  <c r="BK190"/>
  <c r="BJ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S189"/>
  <c r="BR189"/>
  <c r="BQ189"/>
  <c r="BP189"/>
  <c r="BO189"/>
  <c r="BM189"/>
  <c r="BK189"/>
  <c r="BJ189"/>
  <c r="BI189"/>
  <c r="DC188"/>
  <c r="CR188"/>
  <c r="CG188"/>
  <c r="BV188"/>
  <c r="BK188"/>
  <c r="BI188"/>
  <c r="DC187"/>
  <c r="CR187"/>
  <c r="CG187"/>
  <c r="BV187"/>
  <c r="BK187"/>
  <c r="BI187"/>
  <c r="DC186"/>
  <c r="CR186"/>
  <c r="CG186"/>
  <c r="BV186"/>
  <c r="BI186"/>
  <c r="DC185"/>
  <c r="CR185"/>
  <c r="CG185"/>
  <c r="BV185"/>
  <c r="BK185"/>
  <c r="BI185"/>
  <c r="DC184"/>
  <c r="CR184"/>
  <c r="CG184"/>
  <c r="BV184"/>
  <c r="BK184"/>
  <c r="BI184"/>
  <c r="DC183"/>
  <c r="CR183"/>
  <c r="CG183"/>
  <c r="BV183"/>
  <c r="BK183"/>
  <c r="BI183"/>
  <c r="DC182"/>
  <c r="CR182"/>
  <c r="CG182"/>
  <c r="BV182"/>
  <c r="BK182"/>
  <c r="BI182"/>
  <c r="DC181"/>
  <c r="CR181"/>
  <c r="CG181"/>
  <c r="BV181"/>
  <c r="BM181"/>
  <c r="BI181"/>
  <c r="DC180"/>
  <c r="CR180"/>
  <c r="CG180"/>
  <c r="BV180"/>
  <c r="BK180"/>
  <c r="BI180"/>
  <c r="DC179"/>
  <c r="CR179"/>
  <c r="CG179"/>
  <c r="BV179"/>
  <c r="BK179"/>
  <c r="BI179"/>
  <c r="DC178"/>
  <c r="CR178"/>
  <c r="CG178"/>
  <c r="BV178"/>
  <c r="BK178"/>
  <c r="BI178"/>
  <c r="DC177"/>
  <c r="CR177"/>
  <c r="CG177"/>
  <c r="BV177"/>
  <c r="BK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S176"/>
  <c r="BR176"/>
  <c r="BO176"/>
  <c r="BM176"/>
  <c r="BK176"/>
  <c r="BJ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S175"/>
  <c r="BQ175"/>
  <c r="BM175"/>
  <c r="BK175"/>
  <c r="BJ175"/>
  <c r="BI175"/>
  <c r="DC174"/>
  <c r="CR174"/>
  <c r="CG174"/>
  <c r="BV174"/>
  <c r="BK174"/>
  <c r="BI174"/>
  <c r="DC173"/>
  <c r="CR173"/>
  <c r="CG173"/>
  <c r="BV173"/>
  <c r="BK173"/>
  <c r="BI173"/>
  <c r="DC172"/>
  <c r="CR172"/>
  <c r="CG172"/>
  <c r="BV172"/>
  <c r="BI172"/>
  <c r="DC171"/>
  <c r="CR171"/>
  <c r="CG171"/>
  <c r="BV171"/>
  <c r="BI171"/>
  <c r="DC170"/>
  <c r="CR170"/>
  <c r="CG170"/>
  <c r="BV170"/>
  <c r="BK170"/>
  <c r="BI170"/>
  <c r="DC169"/>
  <c r="CR169"/>
  <c r="CG169"/>
  <c r="BV169"/>
  <c r="BK169"/>
  <c r="BI169"/>
  <c r="DC168"/>
  <c r="CR168"/>
  <c r="CG168"/>
  <c r="BV168"/>
  <c r="BK168"/>
  <c r="BI168"/>
  <c r="DC167"/>
  <c r="CR167"/>
  <c r="CG167"/>
  <c r="BV167"/>
  <c r="BK167"/>
  <c r="BI167"/>
  <c r="DC166"/>
  <c r="CR166"/>
  <c r="CG166"/>
  <c r="BV166"/>
  <c r="BI166"/>
  <c r="DC165"/>
  <c r="CR165"/>
  <c r="CG165"/>
  <c r="BV165"/>
  <c r="BK165"/>
  <c r="BI165"/>
  <c r="DC164"/>
  <c r="CR164"/>
  <c r="CG164"/>
  <c r="BV164"/>
  <c r="BI164"/>
  <c r="DC163"/>
  <c r="CR163"/>
  <c r="CG163"/>
  <c r="BV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R162"/>
  <c r="BQ162"/>
  <c r="BP162"/>
  <c r="BM162"/>
  <c r="BK162"/>
  <c r="BJ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T161"/>
  <c r="BP161"/>
  <c r="BM161"/>
  <c r="BK161"/>
  <c r="BI161"/>
  <c r="DC160"/>
  <c r="CR160"/>
  <c r="CG160"/>
  <c r="BV160"/>
  <c r="BK160"/>
  <c r="BI160"/>
  <c r="DC159"/>
  <c r="CR159"/>
  <c r="CG159"/>
  <c r="BV159"/>
  <c r="BK159"/>
  <c r="BI159"/>
  <c r="DC158"/>
  <c r="CR158"/>
  <c r="CG158"/>
  <c r="BV158"/>
  <c r="BM158"/>
  <c r="BI158"/>
  <c r="DC157"/>
  <c r="CR157"/>
  <c r="CG157"/>
  <c r="BV157"/>
  <c r="BK157"/>
  <c r="BI157"/>
  <c r="DC156"/>
  <c r="CR156"/>
  <c r="CG156"/>
  <c r="BV156"/>
  <c r="BK156"/>
  <c r="BI156"/>
  <c r="DC155"/>
  <c r="CR155"/>
  <c r="CG155"/>
  <c r="BV155"/>
  <c r="BK155"/>
  <c r="BI155"/>
  <c r="DC154"/>
  <c r="CR154"/>
  <c r="CG154"/>
  <c r="BV154"/>
  <c r="BI154"/>
  <c r="DC153"/>
  <c r="CR153"/>
  <c r="CG153"/>
  <c r="BV153"/>
  <c r="BK153"/>
  <c r="BI153"/>
  <c r="DC152"/>
  <c r="CR152"/>
  <c r="CG152"/>
  <c r="BV152"/>
  <c r="BK152"/>
  <c r="BI152"/>
  <c r="DC151"/>
  <c r="CR151"/>
  <c r="CG151"/>
  <c r="BV151"/>
  <c r="BK151"/>
  <c r="BI151"/>
  <c r="DC150"/>
  <c r="CR150"/>
  <c r="CG150"/>
  <c r="BV150"/>
  <c r="BK150"/>
  <c r="BI150"/>
  <c r="DC149"/>
  <c r="CR149"/>
  <c r="CG149"/>
  <c r="BV149"/>
  <c r="BK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R148"/>
  <c r="BP148"/>
  <c r="BM148"/>
  <c r="BK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R147"/>
  <c r="BO147"/>
  <c r="BI147"/>
  <c r="DC146"/>
  <c r="CR146"/>
  <c r="CG146"/>
  <c r="BV146"/>
  <c r="BK146"/>
  <c r="BI146"/>
  <c r="DC145"/>
  <c r="CR145"/>
  <c r="CG145"/>
  <c r="BV145"/>
  <c r="BM145"/>
  <c r="BK145"/>
  <c r="BI145"/>
  <c r="DC144"/>
  <c r="CR144"/>
  <c r="CG144"/>
  <c r="BV144"/>
  <c r="BK144"/>
  <c r="BI144"/>
  <c r="DC143"/>
  <c r="CR143"/>
  <c r="CG143"/>
  <c r="BV143"/>
  <c r="BI143"/>
  <c r="DC142"/>
  <c r="CR142"/>
  <c r="CG142"/>
  <c r="BV142"/>
  <c r="BK142"/>
  <c r="BI142"/>
  <c r="DC141"/>
  <c r="CR141"/>
  <c r="CG141"/>
  <c r="BV141"/>
  <c r="BI141"/>
  <c r="DC140"/>
  <c r="CR140"/>
  <c r="CG140"/>
  <c r="BV140"/>
  <c r="BK140"/>
  <c r="BI140"/>
  <c r="DC139"/>
  <c r="CR139"/>
  <c r="CG139"/>
  <c r="BV139"/>
  <c r="BI139"/>
  <c r="DC138"/>
  <c r="CR138"/>
  <c r="CG138"/>
  <c r="BV138"/>
  <c r="BK138"/>
  <c r="BI138"/>
  <c r="DC137"/>
  <c r="CR137"/>
  <c r="CG137"/>
  <c r="BV137"/>
  <c r="BK137"/>
  <c r="BI137"/>
  <c r="DC136"/>
  <c r="CR136"/>
  <c r="CG136"/>
  <c r="BV136"/>
  <c r="BK136"/>
  <c r="BI136"/>
  <c r="DC135"/>
  <c r="CR135"/>
  <c r="CG135"/>
  <c r="BV135"/>
  <c r="BM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S134"/>
  <c r="BQ134"/>
  <c r="BO134"/>
  <c r="BM134"/>
  <c r="BJ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S133"/>
  <c r="BQ133"/>
  <c r="BO133"/>
  <c r="BK133"/>
  <c r="BJ133"/>
  <c r="BI133"/>
  <c r="DC132"/>
  <c r="CR132"/>
  <c r="CG132"/>
  <c r="BV132"/>
  <c r="BK132"/>
  <c r="BI132"/>
  <c r="DC131"/>
  <c r="CR131"/>
  <c r="CG131"/>
  <c r="BV131"/>
  <c r="BK131"/>
  <c r="BI131"/>
  <c r="DC130"/>
  <c r="CR130"/>
  <c r="CG130"/>
  <c r="BV130"/>
  <c r="BK130"/>
  <c r="BI130"/>
  <c r="DC129"/>
  <c r="CR129"/>
  <c r="CG129"/>
  <c r="BV129"/>
  <c r="BK129"/>
  <c r="BI129"/>
  <c r="DC128"/>
  <c r="CR128"/>
  <c r="CG128"/>
  <c r="BV128"/>
  <c r="BI128"/>
  <c r="DC127"/>
  <c r="CR127"/>
  <c r="CG127"/>
  <c r="BV127"/>
  <c r="BI127"/>
  <c r="DC126"/>
  <c r="CR126"/>
  <c r="CG126"/>
  <c r="BV126"/>
  <c r="BK126"/>
  <c r="BI126"/>
  <c r="DC125"/>
  <c r="CR125"/>
  <c r="CG125"/>
  <c r="BV125"/>
  <c r="BI125"/>
  <c r="DC124"/>
  <c r="CR124"/>
  <c r="CG124"/>
  <c r="BV124"/>
  <c r="BI124"/>
  <c r="DC123"/>
  <c r="CR123"/>
  <c r="CG123"/>
  <c r="BV123"/>
  <c r="BK123"/>
  <c r="BI123"/>
  <c r="DC122"/>
  <c r="CR122"/>
  <c r="CG122"/>
  <c r="BV122"/>
  <c r="BI122"/>
  <c r="DC121"/>
  <c r="CR121"/>
  <c r="CG121"/>
  <c r="BV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S120"/>
  <c r="BQ120"/>
  <c r="BO120"/>
  <c r="BJ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Q119"/>
  <c r="BJ119"/>
  <c r="BI119"/>
  <c r="DC118"/>
  <c r="CR118"/>
  <c r="CG118"/>
  <c r="BV118"/>
  <c r="BK118"/>
  <c r="BI118"/>
  <c r="DC117"/>
  <c r="CR117"/>
  <c r="CG117"/>
  <c r="BV117"/>
  <c r="BI117"/>
  <c r="DC116"/>
  <c r="CR116"/>
  <c r="CG116"/>
  <c r="BV116"/>
  <c r="BK116"/>
  <c r="BI116"/>
  <c r="DC115"/>
  <c r="CR115"/>
  <c r="CG115"/>
  <c r="BV115"/>
  <c r="BK115"/>
  <c r="BI115"/>
  <c r="DC114"/>
  <c r="CR114"/>
  <c r="CG114"/>
  <c r="BV114"/>
  <c r="BK114"/>
  <c r="BI114"/>
  <c r="DC113"/>
  <c r="CR113"/>
  <c r="CG113"/>
  <c r="BV113"/>
  <c r="BM113"/>
  <c r="BI113"/>
  <c r="DC112"/>
  <c r="CR112"/>
  <c r="CG112"/>
  <c r="BV112"/>
  <c r="BK112"/>
  <c r="BI112"/>
  <c r="DC111"/>
  <c r="CR111"/>
  <c r="CG111"/>
  <c r="BV111"/>
  <c r="BI111"/>
  <c r="DC110"/>
  <c r="CR110"/>
  <c r="CG110"/>
  <c r="BV110"/>
  <c r="BK110"/>
  <c r="BI110"/>
  <c r="DC109"/>
  <c r="CR109"/>
  <c r="CG109"/>
  <c r="BV109"/>
  <c r="BI109"/>
  <c r="DC108"/>
  <c r="CR108"/>
  <c r="CG108"/>
  <c r="BV108"/>
  <c r="BK108"/>
  <c r="BI108"/>
  <c r="DC107"/>
  <c r="CR107"/>
  <c r="CG107"/>
  <c r="BV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S106"/>
  <c r="BQ106"/>
  <c r="BO106"/>
  <c r="BK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S105"/>
  <c r="BQ105"/>
  <c r="BO105"/>
  <c r="BM105"/>
  <c r="BK105"/>
  <c r="BI105"/>
  <c r="DC104"/>
  <c r="CR104"/>
  <c r="CG104"/>
  <c r="BV104"/>
  <c r="BI104"/>
  <c r="DC103"/>
  <c r="CR103"/>
  <c r="CG103"/>
  <c r="BV103"/>
  <c r="BK103"/>
  <c r="BI103"/>
  <c r="DC102"/>
  <c r="CR102"/>
  <c r="CG102"/>
  <c r="BV102"/>
  <c r="BI102"/>
  <c r="DC101"/>
  <c r="CR101"/>
  <c r="CG101"/>
  <c r="BV101"/>
  <c r="BI101"/>
  <c r="DC100"/>
  <c r="CR100"/>
  <c r="CG100"/>
  <c r="BV100"/>
  <c r="BK100"/>
  <c r="BI100"/>
  <c r="DC99"/>
  <c r="CR99"/>
  <c r="CG99"/>
  <c r="BV99"/>
  <c r="BI99"/>
  <c r="DC98"/>
  <c r="CR98"/>
  <c r="CG98"/>
  <c r="BV98"/>
  <c r="BK98"/>
  <c r="BI98"/>
  <c r="DC97"/>
  <c r="CR97"/>
  <c r="CG97"/>
  <c r="BV97"/>
  <c r="BK97"/>
  <c r="BI97"/>
  <c r="DC96"/>
  <c r="CR96"/>
  <c r="CG96"/>
  <c r="BV96"/>
  <c r="BK96"/>
  <c r="BI96"/>
  <c r="DC95"/>
  <c r="CR95"/>
  <c r="CG95"/>
  <c r="BV95"/>
  <c r="BI95"/>
  <c r="DC94"/>
  <c r="CR94"/>
  <c r="CG94"/>
  <c r="BV94"/>
  <c r="BI94"/>
  <c r="DC93"/>
  <c r="CR93"/>
  <c r="CG93"/>
  <c r="BV93"/>
  <c r="BK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S92"/>
  <c r="BP92"/>
  <c r="BO92"/>
  <c r="BJ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T91"/>
  <c r="BS91"/>
  <c r="BP91"/>
  <c r="BM91"/>
  <c r="BJ91"/>
  <c r="BI91"/>
  <c r="DC90"/>
  <c r="CR90"/>
  <c r="CG90"/>
  <c r="BV90"/>
  <c r="BK90"/>
  <c r="BI90"/>
  <c r="DC89"/>
  <c r="CR89"/>
  <c r="CG89"/>
  <c r="BV89"/>
  <c r="BK89"/>
  <c r="BI89"/>
  <c r="DC88"/>
  <c r="CR88"/>
  <c r="CG88"/>
  <c r="BV88"/>
  <c r="BK88"/>
  <c r="BI88"/>
  <c r="DC87"/>
  <c r="CR87"/>
  <c r="CG87"/>
  <c r="BV87"/>
  <c r="BK87"/>
  <c r="BI87"/>
  <c r="DC86"/>
  <c r="CR86"/>
  <c r="CG86"/>
  <c r="BV86"/>
  <c r="BM86"/>
  <c r="BK86"/>
  <c r="BI86"/>
  <c r="DC85"/>
  <c r="CR85"/>
  <c r="CG85"/>
  <c r="BV85"/>
  <c r="BI85"/>
  <c r="DC84"/>
  <c r="CR84"/>
  <c r="CG84"/>
  <c r="BV84"/>
  <c r="BI84"/>
  <c r="DC83"/>
  <c r="CR83"/>
  <c r="CG83"/>
  <c r="BV83"/>
  <c r="BI83"/>
  <c r="DC82"/>
  <c r="CR82"/>
  <c r="CG82"/>
  <c r="BV82"/>
  <c r="BI82"/>
  <c r="DC81"/>
  <c r="CR81"/>
  <c r="CG81"/>
  <c r="BV81"/>
  <c r="BM81"/>
  <c r="BK81"/>
  <c r="BI81"/>
  <c r="DC80"/>
  <c r="CR80"/>
  <c r="CG80"/>
  <c r="BV80"/>
  <c r="BK80"/>
  <c r="BI80"/>
  <c r="DC79"/>
  <c r="CR79"/>
  <c r="CG79"/>
  <c r="BV79"/>
  <c r="BK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S78"/>
  <c r="BP78"/>
  <c r="BO78"/>
  <c r="BK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T77"/>
  <c r="BS77"/>
  <c r="BQ77"/>
  <c r="BM77"/>
  <c r="BJ77"/>
  <c r="BI77"/>
  <c r="DC76"/>
  <c r="CR76"/>
  <c r="CG76"/>
  <c r="BV76"/>
  <c r="BK76"/>
  <c r="BI76"/>
  <c r="DC75"/>
  <c r="CR75"/>
  <c r="CG75"/>
  <c r="BV75"/>
  <c r="BM75"/>
  <c r="BI75"/>
  <c r="DC74"/>
  <c r="CR74"/>
  <c r="CG74"/>
  <c r="BV74"/>
  <c r="BI74"/>
  <c r="DC73"/>
  <c r="CR73"/>
  <c r="CG73"/>
  <c r="BV73"/>
  <c r="BK73"/>
  <c r="BI73"/>
  <c r="DC72"/>
  <c r="CR72"/>
  <c r="CG72"/>
  <c r="BV72"/>
  <c r="BK72"/>
  <c r="BI72"/>
  <c r="DC71"/>
  <c r="CR71"/>
  <c r="CG71"/>
  <c r="BV71"/>
  <c r="BM71"/>
  <c r="BI71"/>
  <c r="DC70"/>
  <c r="CR70"/>
  <c r="CG70"/>
  <c r="BV70"/>
  <c r="BK70"/>
  <c r="BI70"/>
  <c r="DC69"/>
  <c r="CR69"/>
  <c r="CG69"/>
  <c r="BV69"/>
  <c r="BI69"/>
  <c r="DC68"/>
  <c r="CR68"/>
  <c r="CG68"/>
  <c r="BV68"/>
  <c r="BI68"/>
  <c r="DC67"/>
  <c r="CR67"/>
  <c r="CG67"/>
  <c r="BV67"/>
  <c r="BI67"/>
  <c r="DC66"/>
  <c r="CR66"/>
  <c r="CG66"/>
  <c r="BV66"/>
  <c r="BI66"/>
  <c r="DC65"/>
  <c r="CR65"/>
  <c r="CG65"/>
  <c r="BV65"/>
  <c r="BK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S64"/>
  <c r="BQ64"/>
  <c r="BO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S63"/>
  <c r="BO63"/>
  <c r="BI63"/>
  <c r="DC62"/>
  <c r="CR62"/>
  <c r="CG62"/>
  <c r="BV62"/>
  <c r="BI62"/>
  <c r="DC61"/>
  <c r="CR61"/>
  <c r="CG61"/>
  <c r="BV61"/>
  <c r="BI61"/>
  <c r="DC60"/>
  <c r="CR60"/>
  <c r="CG60"/>
  <c r="BV60"/>
  <c r="BK60"/>
  <c r="BI60"/>
  <c r="DC59"/>
  <c r="CR59"/>
  <c r="CG59"/>
  <c r="BV59"/>
  <c r="BK59"/>
  <c r="BI59"/>
  <c r="DC58"/>
  <c r="CR58"/>
  <c r="CG58"/>
  <c r="BV58"/>
  <c r="BK58"/>
  <c r="BI58"/>
  <c r="DC57"/>
  <c r="CR57"/>
  <c r="CG57"/>
  <c r="BV57"/>
  <c r="BI57"/>
  <c r="DC56"/>
  <c r="CR56"/>
  <c r="CG56"/>
  <c r="BV56"/>
  <c r="BK56"/>
  <c r="BI56"/>
  <c r="DC55"/>
  <c r="CR55"/>
  <c r="CG55"/>
  <c r="BV55"/>
  <c r="BI55"/>
  <c r="DC54"/>
  <c r="CR54"/>
  <c r="CG54"/>
  <c r="BV54"/>
  <c r="BK54"/>
  <c r="BI54"/>
  <c r="DC53"/>
  <c r="CR53"/>
  <c r="CG53"/>
  <c r="BV53"/>
  <c r="BK53"/>
  <c r="BI53"/>
  <c r="DC52"/>
  <c r="CR52"/>
  <c r="CG52"/>
  <c r="BV52"/>
  <c r="BK52"/>
  <c r="BI52"/>
  <c r="DC51"/>
  <c r="CR51"/>
  <c r="CG51"/>
  <c r="BV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T50"/>
  <c r="BS50"/>
  <c r="BR50"/>
  <c r="BQ50"/>
  <c r="BP50"/>
  <c r="BO50"/>
  <c r="BM50"/>
  <c r="BK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R49"/>
  <c r="BQ49"/>
  <c r="BM49"/>
  <c r="BJ49"/>
  <c r="BI49"/>
  <c r="DC48"/>
  <c r="CR48"/>
  <c r="CG48"/>
  <c r="BV48"/>
  <c r="BK48"/>
  <c r="BI48"/>
  <c r="DC47"/>
  <c r="CR47"/>
  <c r="CG47"/>
  <c r="BV47"/>
  <c r="BM47"/>
  <c r="BI47"/>
  <c r="DC46"/>
  <c r="CR46"/>
  <c r="CG46"/>
  <c r="BV46"/>
  <c r="BK46"/>
  <c r="BI46"/>
  <c r="DC45"/>
  <c r="CR45"/>
  <c r="CG45"/>
  <c r="BV45"/>
  <c r="BI45"/>
  <c r="DC44"/>
  <c r="CR44"/>
  <c r="CG44"/>
  <c r="BV44"/>
  <c r="BK44"/>
  <c r="BI44"/>
  <c r="DC43"/>
  <c r="CR43"/>
  <c r="CG43"/>
  <c r="BV43"/>
  <c r="BK43"/>
  <c r="BI43"/>
  <c r="DC42"/>
  <c r="CR42"/>
  <c r="CG42"/>
  <c r="BV42"/>
  <c r="BM42"/>
  <c r="BK42"/>
  <c r="BI42"/>
  <c r="DC41"/>
  <c r="CR41"/>
  <c r="CG41"/>
  <c r="BV41"/>
  <c r="BK41"/>
  <c r="BI41"/>
  <c r="DC40"/>
  <c r="CR40"/>
  <c r="CG40"/>
  <c r="BV40"/>
  <c r="BM40"/>
  <c r="BK40"/>
  <c r="BI40"/>
  <c r="DC39"/>
  <c r="CR39"/>
  <c r="CG39"/>
  <c r="BV39"/>
  <c r="BM39"/>
  <c r="BK39"/>
  <c r="BI39"/>
  <c r="DC38"/>
  <c r="CR38"/>
  <c r="CG38"/>
  <c r="BV38"/>
  <c r="BK38"/>
  <c r="BI38"/>
  <c r="DC37"/>
  <c r="CR37"/>
  <c r="CG37"/>
  <c r="BV37"/>
  <c r="BK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T36"/>
  <c r="BS36"/>
  <c r="BR36"/>
  <c r="BQ36"/>
  <c r="BP36"/>
  <c r="BO36"/>
  <c r="BM36"/>
  <c r="BK36"/>
  <c r="BJ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T35"/>
  <c r="BR35"/>
  <c r="BP35"/>
  <c r="BM35"/>
  <c r="BJ35"/>
  <c r="BI35"/>
  <c r="DC34"/>
  <c r="CR34"/>
  <c r="CG34"/>
  <c r="BV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DC328" i="24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I315"/>
  <c r="DC314"/>
  <c r="CR314"/>
  <c r="CG314"/>
  <c r="BV314"/>
  <c r="BK314"/>
  <c r="BI314"/>
  <c r="DC313"/>
  <c r="CR313"/>
  <c r="CG313"/>
  <c r="BV313"/>
  <c r="BK313"/>
  <c r="BI313"/>
  <c r="DC312"/>
  <c r="CR312"/>
  <c r="CG312"/>
  <c r="BV312"/>
  <c r="BI312"/>
  <c r="DC311"/>
  <c r="CR311"/>
  <c r="CG311"/>
  <c r="BV311"/>
  <c r="BI311"/>
  <c r="DC310"/>
  <c r="CR310"/>
  <c r="CG310"/>
  <c r="BV310"/>
  <c r="BK310"/>
  <c r="BI310"/>
  <c r="DC309"/>
  <c r="CR309"/>
  <c r="CG309"/>
  <c r="BV309"/>
  <c r="BK309"/>
  <c r="BI309"/>
  <c r="DC308"/>
  <c r="CR308"/>
  <c r="CG308"/>
  <c r="BV308"/>
  <c r="BI308"/>
  <c r="DC307"/>
  <c r="CR307"/>
  <c r="CG307"/>
  <c r="BV307"/>
  <c r="BK307"/>
  <c r="BI307"/>
  <c r="DC306"/>
  <c r="CR306"/>
  <c r="CG306"/>
  <c r="BV306"/>
  <c r="BK306"/>
  <c r="BI306"/>
  <c r="DC305"/>
  <c r="CR305"/>
  <c r="CG305"/>
  <c r="BV305"/>
  <c r="BI305"/>
  <c r="DC304"/>
  <c r="CR304"/>
  <c r="CG304"/>
  <c r="BV304"/>
  <c r="BI304"/>
  <c r="DC303"/>
  <c r="CR303"/>
  <c r="CG303"/>
  <c r="BV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S302"/>
  <c r="BR302"/>
  <c r="BQ302"/>
  <c r="BO302"/>
  <c r="BM302"/>
  <c r="BJ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S301"/>
  <c r="BO301"/>
  <c r="BI301"/>
  <c r="DC300"/>
  <c r="CR300"/>
  <c r="CG300"/>
  <c r="BV300"/>
  <c r="BI300"/>
  <c r="DC299"/>
  <c r="CR299"/>
  <c r="CG299"/>
  <c r="BV299"/>
  <c r="BI299"/>
  <c r="DC298"/>
  <c r="CR298"/>
  <c r="CG298"/>
  <c r="BV298"/>
  <c r="BI298"/>
  <c r="DC297"/>
  <c r="CR297"/>
  <c r="CG297"/>
  <c r="BV297"/>
  <c r="BI297"/>
  <c r="DC296"/>
  <c r="CR296"/>
  <c r="CG296"/>
  <c r="BV296"/>
  <c r="BK296"/>
  <c r="BI296"/>
  <c r="DC295"/>
  <c r="CR295"/>
  <c r="CG295"/>
  <c r="BV295"/>
  <c r="BI295"/>
  <c r="DC294"/>
  <c r="CR294"/>
  <c r="CG294"/>
  <c r="BV294"/>
  <c r="BI294"/>
  <c r="DC293"/>
  <c r="CR293"/>
  <c r="CG293"/>
  <c r="BV293"/>
  <c r="BI293"/>
  <c r="DC292"/>
  <c r="CR292"/>
  <c r="CG292"/>
  <c r="BV292"/>
  <c r="BK292"/>
  <c r="BI292"/>
  <c r="DC291"/>
  <c r="CR291"/>
  <c r="CG291"/>
  <c r="BV291"/>
  <c r="BI291"/>
  <c r="DC290"/>
  <c r="CR290"/>
  <c r="CG290"/>
  <c r="BV290"/>
  <c r="BI290"/>
  <c r="DC289"/>
  <c r="CR289"/>
  <c r="CG289"/>
  <c r="BV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R288"/>
  <c r="BQ288"/>
  <c r="BO288"/>
  <c r="BM288"/>
  <c r="BJ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T287"/>
  <c r="BS287"/>
  <c r="BQ287"/>
  <c r="BO287"/>
  <c r="BJ287"/>
  <c r="BI287"/>
  <c r="DC286"/>
  <c r="CR286"/>
  <c r="CG286"/>
  <c r="BV286"/>
  <c r="BK286"/>
  <c r="BI286"/>
  <c r="DC285"/>
  <c r="CR285"/>
  <c r="CG285"/>
  <c r="BV285"/>
  <c r="BK285"/>
  <c r="BI285"/>
  <c r="DC284"/>
  <c r="CR284"/>
  <c r="CG284"/>
  <c r="BV284"/>
  <c r="BM284"/>
  <c r="BI284"/>
  <c r="DC283"/>
  <c r="CR283"/>
  <c r="CG283"/>
  <c r="BV283"/>
  <c r="BK283"/>
  <c r="BI283"/>
  <c r="DC282"/>
  <c r="CR282"/>
  <c r="CG282"/>
  <c r="BV282"/>
  <c r="BK282"/>
  <c r="BI282"/>
  <c r="DC281"/>
  <c r="CR281"/>
  <c r="CG281"/>
  <c r="BV281"/>
  <c r="BK281"/>
  <c r="BI281"/>
  <c r="DC280"/>
  <c r="CR280"/>
  <c r="CG280"/>
  <c r="BV280"/>
  <c r="BI280"/>
  <c r="DC279"/>
  <c r="CR279"/>
  <c r="CG279"/>
  <c r="BV279"/>
  <c r="BI279"/>
  <c r="DC278"/>
  <c r="CR278"/>
  <c r="CG278"/>
  <c r="BV278"/>
  <c r="BK278"/>
  <c r="BI278"/>
  <c r="DC277"/>
  <c r="CR277"/>
  <c r="CG277"/>
  <c r="BV277"/>
  <c r="BK277"/>
  <c r="BI277"/>
  <c r="DC276"/>
  <c r="CR276"/>
  <c r="CG276"/>
  <c r="BV276"/>
  <c r="BI276"/>
  <c r="DC275"/>
  <c r="CR275"/>
  <c r="CG275"/>
  <c r="BV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T274"/>
  <c r="BR274"/>
  <c r="BQ274"/>
  <c r="BO274"/>
  <c r="BK274"/>
  <c r="BJ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T273"/>
  <c r="BK273"/>
  <c r="BI273"/>
  <c r="DC272"/>
  <c r="CR272"/>
  <c r="CG272"/>
  <c r="BV272"/>
  <c r="BK272"/>
  <c r="BI272"/>
  <c r="DC271"/>
  <c r="CR271"/>
  <c r="CG271"/>
  <c r="BV271"/>
  <c r="BI271"/>
  <c r="DC270"/>
  <c r="CR270"/>
  <c r="CG270"/>
  <c r="BV270"/>
  <c r="BI270"/>
  <c r="DC269"/>
  <c r="CR269"/>
  <c r="CG269"/>
  <c r="BV269"/>
  <c r="BK269"/>
  <c r="BI269"/>
  <c r="DC268"/>
  <c r="CR268"/>
  <c r="CG268"/>
  <c r="BV268"/>
  <c r="BI268"/>
  <c r="DC267"/>
  <c r="CR267"/>
  <c r="CG267"/>
  <c r="BV267"/>
  <c r="BI267"/>
  <c r="DC266"/>
  <c r="CR266"/>
  <c r="CG266"/>
  <c r="BV266"/>
  <c r="BI266"/>
  <c r="DC265"/>
  <c r="CR265"/>
  <c r="CG265"/>
  <c r="BV265"/>
  <c r="BI265"/>
  <c r="DC264"/>
  <c r="CR264"/>
  <c r="CG264"/>
  <c r="BV264"/>
  <c r="BI264"/>
  <c r="DC263"/>
  <c r="CR263"/>
  <c r="CG263"/>
  <c r="BV263"/>
  <c r="BI263"/>
  <c r="DC262"/>
  <c r="CR262"/>
  <c r="CG262"/>
  <c r="BV262"/>
  <c r="BI262"/>
  <c r="DC261"/>
  <c r="CR261"/>
  <c r="CG261"/>
  <c r="BV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T260"/>
  <c r="BS260"/>
  <c r="BR260"/>
  <c r="BQ260"/>
  <c r="BP260"/>
  <c r="BO260"/>
  <c r="BM260"/>
  <c r="BK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Q259"/>
  <c r="BK259"/>
  <c r="BI259"/>
  <c r="DC258"/>
  <c r="CR258"/>
  <c r="CG258"/>
  <c r="BV258"/>
  <c r="BI258"/>
  <c r="DC257"/>
  <c r="CR257"/>
  <c r="CG257"/>
  <c r="BV257"/>
  <c r="BI257"/>
  <c r="DC256"/>
  <c r="CR256"/>
  <c r="CG256"/>
  <c r="BV256"/>
  <c r="BI256"/>
  <c r="DC255"/>
  <c r="CR255"/>
  <c r="CG255"/>
  <c r="BV255"/>
  <c r="BI255"/>
  <c r="DC254"/>
  <c r="CR254"/>
  <c r="CG254"/>
  <c r="BV254"/>
  <c r="BI254"/>
  <c r="DC253"/>
  <c r="CR253"/>
  <c r="CG253"/>
  <c r="BV253"/>
  <c r="BI253"/>
  <c r="DC252"/>
  <c r="CR252"/>
  <c r="CG252"/>
  <c r="BV252"/>
  <c r="BI252"/>
  <c r="DC251"/>
  <c r="CR251"/>
  <c r="CG251"/>
  <c r="BV251"/>
  <c r="BI251"/>
  <c r="DC250"/>
  <c r="CR250"/>
  <c r="CG250"/>
  <c r="BV250"/>
  <c r="BI250"/>
  <c r="DC249"/>
  <c r="CR249"/>
  <c r="CG249"/>
  <c r="BV249"/>
  <c r="BI249"/>
  <c r="DC248"/>
  <c r="CR248"/>
  <c r="CG248"/>
  <c r="BV248"/>
  <c r="BI248"/>
  <c r="DC247"/>
  <c r="CR247"/>
  <c r="CG247"/>
  <c r="BV247"/>
  <c r="BK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M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M245"/>
  <c r="BI245"/>
  <c r="DC244"/>
  <c r="CR244"/>
  <c r="CG244"/>
  <c r="BV244"/>
  <c r="BK244"/>
  <c r="BI244"/>
  <c r="DC243"/>
  <c r="CR243"/>
  <c r="CG243"/>
  <c r="BV243"/>
  <c r="BK243"/>
  <c r="BI243"/>
  <c r="DC242"/>
  <c r="CR242"/>
  <c r="CG242"/>
  <c r="BV242"/>
  <c r="BI242"/>
  <c r="DC241"/>
  <c r="CR241"/>
  <c r="CG241"/>
  <c r="BV241"/>
  <c r="BI241"/>
  <c r="DC240"/>
  <c r="CR240"/>
  <c r="CG240"/>
  <c r="BV240"/>
  <c r="BK240"/>
  <c r="BI240"/>
  <c r="DC239"/>
  <c r="CR239"/>
  <c r="CG239"/>
  <c r="BV239"/>
  <c r="BK239"/>
  <c r="BI239"/>
  <c r="DC238"/>
  <c r="CR238"/>
  <c r="CG238"/>
  <c r="BV238"/>
  <c r="BK238"/>
  <c r="BI238"/>
  <c r="DC237"/>
  <c r="CR237"/>
  <c r="CG237"/>
  <c r="BV237"/>
  <c r="BK237"/>
  <c r="BI237"/>
  <c r="DC236"/>
  <c r="CR236"/>
  <c r="CG236"/>
  <c r="BV236"/>
  <c r="BK236"/>
  <c r="BI236"/>
  <c r="DC235"/>
  <c r="CR235"/>
  <c r="CG235"/>
  <c r="BV235"/>
  <c r="BK235"/>
  <c r="BI235"/>
  <c r="DC234"/>
  <c r="CR234"/>
  <c r="CG234"/>
  <c r="BV234"/>
  <c r="BI234"/>
  <c r="DC233"/>
  <c r="CR233"/>
  <c r="CG233"/>
  <c r="BV233"/>
  <c r="BK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S232"/>
  <c r="BO232"/>
  <c r="BM232"/>
  <c r="BK232"/>
  <c r="BJ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T231"/>
  <c r="BR231"/>
  <c r="BP231"/>
  <c r="BM231"/>
  <c r="BJ231"/>
  <c r="BI231"/>
  <c r="DC230"/>
  <c r="CR230"/>
  <c r="CG230"/>
  <c r="BV230"/>
  <c r="BM230"/>
  <c r="BI230"/>
  <c r="DC229"/>
  <c r="CR229"/>
  <c r="CG229"/>
  <c r="BV229"/>
  <c r="BI229"/>
  <c r="DC228"/>
  <c r="CR228"/>
  <c r="CG228"/>
  <c r="BV228"/>
  <c r="BK228"/>
  <c r="BI228"/>
  <c r="DC227"/>
  <c r="CR227"/>
  <c r="CG227"/>
  <c r="BV227"/>
  <c r="BK227"/>
  <c r="BI227"/>
  <c r="DC226"/>
  <c r="CR226"/>
  <c r="CG226"/>
  <c r="BV226"/>
  <c r="BK226"/>
  <c r="BI226"/>
  <c r="DC225"/>
  <c r="CR225"/>
  <c r="CG225"/>
  <c r="BV225"/>
  <c r="BI225"/>
  <c r="DC224"/>
  <c r="CR224"/>
  <c r="CG224"/>
  <c r="BV224"/>
  <c r="BI224"/>
  <c r="DC223"/>
  <c r="CR223"/>
  <c r="CG223"/>
  <c r="BV223"/>
  <c r="BI223"/>
  <c r="DC222"/>
  <c r="CR222"/>
  <c r="CG222"/>
  <c r="BV222"/>
  <c r="BI222"/>
  <c r="DC221"/>
  <c r="CR221"/>
  <c r="CG221"/>
  <c r="BV221"/>
  <c r="BK221"/>
  <c r="BI221"/>
  <c r="DC220"/>
  <c r="CR220"/>
  <c r="CG220"/>
  <c r="BV220"/>
  <c r="BK220"/>
  <c r="BI220"/>
  <c r="DC219"/>
  <c r="CR219"/>
  <c r="CG219"/>
  <c r="BV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T218"/>
  <c r="BS218"/>
  <c r="BR218"/>
  <c r="BP218"/>
  <c r="BM218"/>
  <c r="BJ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T217"/>
  <c r="BS217"/>
  <c r="BR217"/>
  <c r="BP217"/>
  <c r="BJ217"/>
  <c r="BI217"/>
  <c r="DC216"/>
  <c r="CR216"/>
  <c r="CG216"/>
  <c r="BV216"/>
  <c r="BI216"/>
  <c r="DC215"/>
  <c r="CR215"/>
  <c r="CG215"/>
  <c r="BV215"/>
  <c r="BK215"/>
  <c r="BI215"/>
  <c r="DC214"/>
  <c r="CR214"/>
  <c r="CG214"/>
  <c r="BV214"/>
  <c r="BI214"/>
  <c r="DC213"/>
  <c r="CR213"/>
  <c r="CG213"/>
  <c r="BV213"/>
  <c r="BI213"/>
  <c r="DC212"/>
  <c r="CR212"/>
  <c r="CG212"/>
  <c r="BV212"/>
  <c r="BI212"/>
  <c r="DC211"/>
  <c r="CR211"/>
  <c r="CG211"/>
  <c r="BV211"/>
  <c r="BK211"/>
  <c r="BI211"/>
  <c r="DC210"/>
  <c r="CR210"/>
  <c r="CG210"/>
  <c r="BV210"/>
  <c r="BK210"/>
  <c r="BI210"/>
  <c r="DC209"/>
  <c r="CR209"/>
  <c r="CG209"/>
  <c r="BV209"/>
  <c r="BK209"/>
  <c r="BI209"/>
  <c r="DC208"/>
  <c r="CR208"/>
  <c r="CG208"/>
  <c r="BV208"/>
  <c r="BI208"/>
  <c r="DC207"/>
  <c r="CR207"/>
  <c r="CG207"/>
  <c r="BV207"/>
  <c r="BI207"/>
  <c r="DC206"/>
  <c r="CR206"/>
  <c r="CG206"/>
  <c r="BV206"/>
  <c r="BI206"/>
  <c r="DC205"/>
  <c r="CR205"/>
  <c r="CG205"/>
  <c r="BV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T204"/>
  <c r="BK204"/>
  <c r="BJ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R203"/>
  <c r="BI203"/>
  <c r="DC202"/>
  <c r="CR202"/>
  <c r="CG202"/>
  <c r="BV202"/>
  <c r="BI202"/>
  <c r="DC201"/>
  <c r="CR201"/>
  <c r="CG201"/>
  <c r="BV201"/>
  <c r="BI201"/>
  <c r="DC200"/>
  <c r="CR200"/>
  <c r="CG200"/>
  <c r="BV200"/>
  <c r="BI200"/>
  <c r="DC199"/>
  <c r="CR199"/>
  <c r="CG199"/>
  <c r="BV199"/>
  <c r="BI199"/>
  <c r="DC198"/>
  <c r="CR198"/>
  <c r="CG198"/>
  <c r="BV198"/>
  <c r="BI198"/>
  <c r="DC197"/>
  <c r="CR197"/>
  <c r="CG197"/>
  <c r="BV197"/>
  <c r="BI197"/>
  <c r="DC196"/>
  <c r="CR196"/>
  <c r="CG196"/>
  <c r="BV196"/>
  <c r="BK196"/>
  <c r="BI196"/>
  <c r="DC195"/>
  <c r="CR195"/>
  <c r="CG195"/>
  <c r="BV195"/>
  <c r="BK195"/>
  <c r="BI195"/>
  <c r="DC194"/>
  <c r="CR194"/>
  <c r="CG194"/>
  <c r="BV194"/>
  <c r="BM194"/>
  <c r="BI194"/>
  <c r="DC193"/>
  <c r="CR193"/>
  <c r="CG193"/>
  <c r="BV193"/>
  <c r="BI193"/>
  <c r="DC192"/>
  <c r="CR192"/>
  <c r="CG192"/>
  <c r="BV192"/>
  <c r="BK192"/>
  <c r="BI192"/>
  <c r="DC191"/>
  <c r="CR191"/>
  <c r="CG191"/>
  <c r="BV191"/>
  <c r="BM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S190"/>
  <c r="BO190"/>
  <c r="BK190"/>
  <c r="BJ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S189"/>
  <c r="BO189"/>
  <c r="BJ189"/>
  <c r="BI189"/>
  <c r="DC188"/>
  <c r="CR188"/>
  <c r="CG188"/>
  <c r="BV188"/>
  <c r="BK188"/>
  <c r="BI188"/>
  <c r="DC187"/>
  <c r="CR187"/>
  <c r="CG187"/>
  <c r="BV187"/>
  <c r="BK187"/>
  <c r="BI187"/>
  <c r="DC186"/>
  <c r="CR186"/>
  <c r="CG186"/>
  <c r="BV186"/>
  <c r="BK186"/>
  <c r="BI186"/>
  <c r="DC185"/>
  <c r="CR185"/>
  <c r="CG185"/>
  <c r="BV185"/>
  <c r="BK185"/>
  <c r="BI185"/>
  <c r="DC184"/>
  <c r="CR184"/>
  <c r="CG184"/>
  <c r="BV184"/>
  <c r="BK184"/>
  <c r="BI184"/>
  <c r="DC183"/>
  <c r="CR183"/>
  <c r="CG183"/>
  <c r="BV183"/>
  <c r="BK183"/>
  <c r="BI183"/>
  <c r="DC182"/>
  <c r="CR182"/>
  <c r="CG182"/>
  <c r="BV182"/>
  <c r="BK182"/>
  <c r="BI182"/>
  <c r="DC181"/>
  <c r="CR181"/>
  <c r="CG181"/>
  <c r="BV181"/>
  <c r="BK181"/>
  <c r="BI181"/>
  <c r="DC180"/>
  <c r="CR180"/>
  <c r="CG180"/>
  <c r="BV180"/>
  <c r="BK180"/>
  <c r="BI180"/>
  <c r="DC179"/>
  <c r="CR179"/>
  <c r="CG179"/>
  <c r="BV179"/>
  <c r="BM179"/>
  <c r="BK179"/>
  <c r="BI179"/>
  <c r="DC178"/>
  <c r="CR178"/>
  <c r="CG178"/>
  <c r="BV178"/>
  <c r="BM178"/>
  <c r="BK178"/>
  <c r="BI178"/>
  <c r="DC177"/>
  <c r="CR177"/>
  <c r="CG177"/>
  <c r="BV177"/>
  <c r="BK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T176"/>
  <c r="BS176"/>
  <c r="BR176"/>
  <c r="BQ176"/>
  <c r="BP176"/>
  <c r="BO176"/>
  <c r="BK176"/>
  <c r="BJ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T175"/>
  <c r="BR175"/>
  <c r="BQ175"/>
  <c r="BP175"/>
  <c r="BO175"/>
  <c r="BK175"/>
  <c r="BJ175"/>
  <c r="BI175"/>
  <c r="DC174"/>
  <c r="CR174"/>
  <c r="CG174"/>
  <c r="BV174"/>
  <c r="BK174"/>
  <c r="BI174"/>
  <c r="DC173"/>
  <c r="CR173"/>
  <c r="CG173"/>
  <c r="BV173"/>
  <c r="BK173"/>
  <c r="BI173"/>
  <c r="DC172"/>
  <c r="CR172"/>
  <c r="CG172"/>
  <c r="BV172"/>
  <c r="BK172"/>
  <c r="BI172"/>
  <c r="DC171"/>
  <c r="CR171"/>
  <c r="CG171"/>
  <c r="BV171"/>
  <c r="BK171"/>
  <c r="BI171"/>
  <c r="DC170"/>
  <c r="CR170"/>
  <c r="CG170"/>
  <c r="BV170"/>
  <c r="BK170"/>
  <c r="BI170"/>
  <c r="DC169"/>
  <c r="CR169"/>
  <c r="CG169"/>
  <c r="BV169"/>
  <c r="BI169"/>
  <c r="DC168"/>
  <c r="CR168"/>
  <c r="CG168"/>
  <c r="BV168"/>
  <c r="BI168"/>
  <c r="DC167"/>
  <c r="CR167"/>
  <c r="CG167"/>
  <c r="BV167"/>
  <c r="BK167"/>
  <c r="BI167"/>
  <c r="DC166"/>
  <c r="CR166"/>
  <c r="CG166"/>
  <c r="BV166"/>
  <c r="BM166"/>
  <c r="BK166"/>
  <c r="BI166"/>
  <c r="DC165"/>
  <c r="CR165"/>
  <c r="CG165"/>
  <c r="BV165"/>
  <c r="BI165"/>
  <c r="DC164"/>
  <c r="CR164"/>
  <c r="CG164"/>
  <c r="BV164"/>
  <c r="BK164"/>
  <c r="BI164"/>
  <c r="DC163"/>
  <c r="CR163"/>
  <c r="CG163"/>
  <c r="BV163"/>
  <c r="BK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S162"/>
  <c r="BQ162"/>
  <c r="BO162"/>
  <c r="BK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T161"/>
  <c r="BS161"/>
  <c r="BP161"/>
  <c r="BK161"/>
  <c r="BI161"/>
  <c r="DC160"/>
  <c r="CR160"/>
  <c r="CG160"/>
  <c r="BV160"/>
  <c r="BI160"/>
  <c r="DC159"/>
  <c r="CR159"/>
  <c r="CG159"/>
  <c r="BV159"/>
  <c r="BK159"/>
  <c r="BI159"/>
  <c r="DC158"/>
  <c r="CR158"/>
  <c r="CG158"/>
  <c r="BV158"/>
  <c r="BI158"/>
  <c r="DC157"/>
  <c r="CR157"/>
  <c r="CG157"/>
  <c r="BV157"/>
  <c r="BK157"/>
  <c r="BI157"/>
  <c r="DC156"/>
  <c r="CR156"/>
  <c r="CG156"/>
  <c r="BV156"/>
  <c r="BI156"/>
  <c r="DC155"/>
  <c r="CR155"/>
  <c r="CG155"/>
  <c r="BV155"/>
  <c r="BI155"/>
  <c r="DC154"/>
  <c r="CR154"/>
  <c r="CG154"/>
  <c r="BV154"/>
  <c r="BI154"/>
  <c r="DC153"/>
  <c r="CR153"/>
  <c r="CG153"/>
  <c r="BV153"/>
  <c r="BK153"/>
  <c r="BI153"/>
  <c r="DC152"/>
  <c r="CR152"/>
  <c r="CG152"/>
  <c r="BV152"/>
  <c r="BI152"/>
  <c r="DC151"/>
  <c r="CR151"/>
  <c r="CG151"/>
  <c r="BV151"/>
  <c r="BK151"/>
  <c r="BI151"/>
  <c r="DC150"/>
  <c r="CR150"/>
  <c r="CG150"/>
  <c r="BV150"/>
  <c r="BI150"/>
  <c r="DC149"/>
  <c r="CR149"/>
  <c r="CG149"/>
  <c r="BV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T148"/>
  <c r="BP148"/>
  <c r="BM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T147"/>
  <c r="BP147"/>
  <c r="BJ147"/>
  <c r="BI147"/>
  <c r="DC146"/>
  <c r="CR146"/>
  <c r="CG146"/>
  <c r="BV146"/>
  <c r="BK146"/>
  <c r="BI146"/>
  <c r="DC145"/>
  <c r="CR145"/>
  <c r="CG145"/>
  <c r="BV145"/>
  <c r="BK145"/>
  <c r="BI145"/>
  <c r="DC144"/>
  <c r="CR144"/>
  <c r="CG144"/>
  <c r="BV144"/>
  <c r="BK144"/>
  <c r="BI144"/>
  <c r="DC143"/>
  <c r="CR143"/>
  <c r="CG143"/>
  <c r="BV143"/>
  <c r="BI143"/>
  <c r="DC142"/>
  <c r="CR142"/>
  <c r="CG142"/>
  <c r="BV142"/>
  <c r="BK142"/>
  <c r="BI142"/>
  <c r="DC141"/>
  <c r="CR141"/>
  <c r="CG141"/>
  <c r="BV141"/>
  <c r="BK141"/>
  <c r="BI141"/>
  <c r="DC140"/>
  <c r="CR140"/>
  <c r="CG140"/>
  <c r="BV140"/>
  <c r="BK140"/>
  <c r="BI140"/>
  <c r="DC139"/>
  <c r="CR139"/>
  <c r="CG139"/>
  <c r="BV139"/>
  <c r="BK139"/>
  <c r="BI139"/>
  <c r="DC138"/>
  <c r="CR138"/>
  <c r="CG138"/>
  <c r="BV138"/>
  <c r="BK138"/>
  <c r="BI138"/>
  <c r="DC137"/>
  <c r="CR137"/>
  <c r="CG137"/>
  <c r="BV137"/>
  <c r="BK137"/>
  <c r="BI137"/>
  <c r="DC136"/>
  <c r="CR136"/>
  <c r="CG136"/>
  <c r="BV136"/>
  <c r="BK136"/>
  <c r="BI136"/>
  <c r="DC135"/>
  <c r="CR135"/>
  <c r="CG135"/>
  <c r="BV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T134"/>
  <c r="BS134"/>
  <c r="BR134"/>
  <c r="BQ134"/>
  <c r="BP134"/>
  <c r="BO134"/>
  <c r="BM134"/>
  <c r="BK134"/>
  <c r="BJ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S133"/>
  <c r="BQ133"/>
  <c r="BO133"/>
  <c r="BM133"/>
  <c r="BJ133"/>
  <c r="BI133"/>
  <c r="DC132"/>
  <c r="CR132"/>
  <c r="CG132"/>
  <c r="BV132"/>
  <c r="BI132"/>
  <c r="DC131"/>
  <c r="CR131"/>
  <c r="CG131"/>
  <c r="BV131"/>
  <c r="BK131"/>
  <c r="BI131"/>
  <c r="DC130"/>
  <c r="CR130"/>
  <c r="CG130"/>
  <c r="BV130"/>
  <c r="BK130"/>
  <c r="BI130"/>
  <c r="DC129"/>
  <c r="CR129"/>
  <c r="CG129"/>
  <c r="BV129"/>
  <c r="BI129"/>
  <c r="DC128"/>
  <c r="CR128"/>
  <c r="CG128"/>
  <c r="BV128"/>
  <c r="BI128"/>
  <c r="DC127"/>
  <c r="CR127"/>
  <c r="CG127"/>
  <c r="BV127"/>
  <c r="BK127"/>
  <c r="BI127"/>
  <c r="DC126"/>
  <c r="CR126"/>
  <c r="CG126"/>
  <c r="BV126"/>
  <c r="BK126"/>
  <c r="BI126"/>
  <c r="DC125"/>
  <c r="CR125"/>
  <c r="CG125"/>
  <c r="BV125"/>
  <c r="BK125"/>
  <c r="BI125"/>
  <c r="DC124"/>
  <c r="CR124"/>
  <c r="CG124"/>
  <c r="BV124"/>
  <c r="BK124"/>
  <c r="BI124"/>
  <c r="DC123"/>
  <c r="CR123"/>
  <c r="CG123"/>
  <c r="BV123"/>
  <c r="BI123"/>
  <c r="DC122"/>
  <c r="CR122"/>
  <c r="CG122"/>
  <c r="BV122"/>
  <c r="BI122"/>
  <c r="DC121"/>
  <c r="CR121"/>
  <c r="CG121"/>
  <c r="BV121"/>
  <c r="BK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T120"/>
  <c r="BQ120"/>
  <c r="BP120"/>
  <c r="BK120"/>
  <c r="BJ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R119"/>
  <c r="BI119"/>
  <c r="DC118"/>
  <c r="CR118"/>
  <c r="CG118"/>
  <c r="BV118"/>
  <c r="BK118"/>
  <c r="BI118"/>
  <c r="DC117"/>
  <c r="CR117"/>
  <c r="CG117"/>
  <c r="BV117"/>
  <c r="BI117"/>
  <c r="DC116"/>
  <c r="CR116"/>
  <c r="CG116"/>
  <c r="BV116"/>
  <c r="BK116"/>
  <c r="BI116"/>
  <c r="DC115"/>
  <c r="CR115"/>
  <c r="CG115"/>
  <c r="BV115"/>
  <c r="BK115"/>
  <c r="BI115"/>
  <c r="DC114"/>
  <c r="CR114"/>
  <c r="CG114"/>
  <c r="BV114"/>
  <c r="BK114"/>
  <c r="BI114"/>
  <c r="DC113"/>
  <c r="CR113"/>
  <c r="CG113"/>
  <c r="BV113"/>
  <c r="BK113"/>
  <c r="BI113"/>
  <c r="DC112"/>
  <c r="CR112"/>
  <c r="CG112"/>
  <c r="BV112"/>
  <c r="BK112"/>
  <c r="BI112"/>
  <c r="DC111"/>
  <c r="CR111"/>
  <c r="CG111"/>
  <c r="BV111"/>
  <c r="BK111"/>
  <c r="BI111"/>
  <c r="DC110"/>
  <c r="CR110"/>
  <c r="CG110"/>
  <c r="BV110"/>
  <c r="BK110"/>
  <c r="BI110"/>
  <c r="DC109"/>
  <c r="CR109"/>
  <c r="CG109"/>
  <c r="BV109"/>
  <c r="BK109"/>
  <c r="BI109"/>
  <c r="DC108"/>
  <c r="CR108"/>
  <c r="CG108"/>
  <c r="BV108"/>
  <c r="BI108"/>
  <c r="DC107"/>
  <c r="CR107"/>
  <c r="CG107"/>
  <c r="BV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T106"/>
  <c r="BS106"/>
  <c r="BR106"/>
  <c r="BQ106"/>
  <c r="BP106"/>
  <c r="BO106"/>
  <c r="BK106"/>
  <c r="BJ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T105"/>
  <c r="BS105"/>
  <c r="BR105"/>
  <c r="BQ105"/>
  <c r="BP105"/>
  <c r="BO105"/>
  <c r="BK105"/>
  <c r="BJ105"/>
  <c r="BI105"/>
  <c r="DC104"/>
  <c r="CR104"/>
  <c r="CG104"/>
  <c r="BV104"/>
  <c r="BI104"/>
  <c r="DC103"/>
  <c r="CR103"/>
  <c r="CG103"/>
  <c r="BV103"/>
  <c r="BK103"/>
  <c r="BI103"/>
  <c r="DC102"/>
  <c r="CR102"/>
  <c r="CG102"/>
  <c r="BV102"/>
  <c r="BK102"/>
  <c r="BI102"/>
  <c r="DC101"/>
  <c r="CR101"/>
  <c r="CG101"/>
  <c r="BV101"/>
  <c r="BK101"/>
  <c r="BI101"/>
  <c r="DC100"/>
  <c r="CR100"/>
  <c r="CG100"/>
  <c r="BV100"/>
  <c r="BK100"/>
  <c r="BI100"/>
  <c r="DC99"/>
  <c r="CR99"/>
  <c r="CG99"/>
  <c r="BV99"/>
  <c r="BK99"/>
  <c r="BI99"/>
  <c r="DC98"/>
  <c r="CR98"/>
  <c r="CG98"/>
  <c r="BV98"/>
  <c r="BI98"/>
  <c r="DC97"/>
  <c r="CR97"/>
  <c r="CG97"/>
  <c r="BV97"/>
  <c r="BI97"/>
  <c r="DC96"/>
  <c r="CR96"/>
  <c r="CG96"/>
  <c r="BV96"/>
  <c r="BI96"/>
  <c r="DC95"/>
  <c r="CR95"/>
  <c r="CG95"/>
  <c r="BV95"/>
  <c r="BI95"/>
  <c r="DC94"/>
  <c r="CR94"/>
  <c r="CG94"/>
  <c r="BV94"/>
  <c r="BI94"/>
  <c r="DC93"/>
  <c r="CR93"/>
  <c r="CG93"/>
  <c r="BV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T92"/>
  <c r="BR92"/>
  <c r="BK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T91"/>
  <c r="BS91"/>
  <c r="BR91"/>
  <c r="BI91"/>
  <c r="DC90"/>
  <c r="CR90"/>
  <c r="CG90"/>
  <c r="BV90"/>
  <c r="BK90"/>
  <c r="BI90"/>
  <c r="DC89"/>
  <c r="CR89"/>
  <c r="CG89"/>
  <c r="BV89"/>
  <c r="BI89"/>
  <c r="DC88"/>
  <c r="CR88"/>
  <c r="CG88"/>
  <c r="BV88"/>
  <c r="BI88"/>
  <c r="DC87"/>
  <c r="CR87"/>
  <c r="CG87"/>
  <c r="BV87"/>
  <c r="BI87"/>
  <c r="DC86"/>
  <c r="CR86"/>
  <c r="CG86"/>
  <c r="BV86"/>
  <c r="BI86"/>
  <c r="DC85"/>
  <c r="CR85"/>
  <c r="CG85"/>
  <c r="BV85"/>
  <c r="BI85"/>
  <c r="DC84"/>
  <c r="CR84"/>
  <c r="CG84"/>
  <c r="BV84"/>
  <c r="BI84"/>
  <c r="DC83"/>
  <c r="CR83"/>
  <c r="CG83"/>
  <c r="BV83"/>
  <c r="BK83"/>
  <c r="BI83"/>
  <c r="DC82"/>
  <c r="CR82"/>
  <c r="CG82"/>
  <c r="BV82"/>
  <c r="BI82"/>
  <c r="DC81"/>
  <c r="CR81"/>
  <c r="CG81"/>
  <c r="BV81"/>
  <c r="BI81"/>
  <c r="DC80"/>
  <c r="CR80"/>
  <c r="CG80"/>
  <c r="BV80"/>
  <c r="BI80"/>
  <c r="DC79"/>
  <c r="CR79"/>
  <c r="CG79"/>
  <c r="BV79"/>
  <c r="BK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T78"/>
  <c r="BR78"/>
  <c r="BQ78"/>
  <c r="BO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O77"/>
  <c r="BJ77"/>
  <c r="BI77"/>
  <c r="DC76"/>
  <c r="CR76"/>
  <c r="CG76"/>
  <c r="BV76"/>
  <c r="BI76"/>
  <c r="DC75"/>
  <c r="CR75"/>
  <c r="CG75"/>
  <c r="BV75"/>
  <c r="BI75"/>
  <c r="DC74"/>
  <c r="CR74"/>
  <c r="CG74"/>
  <c r="BV74"/>
  <c r="BK74"/>
  <c r="BI74"/>
  <c r="DC73"/>
  <c r="CR73"/>
  <c r="CG73"/>
  <c r="BV73"/>
  <c r="BK73"/>
  <c r="BI73"/>
  <c r="DC72"/>
  <c r="CR72"/>
  <c r="CG72"/>
  <c r="BV72"/>
  <c r="BM72"/>
  <c r="BI72"/>
  <c r="DC71"/>
  <c r="CR71"/>
  <c r="CG71"/>
  <c r="BV71"/>
  <c r="BK71"/>
  <c r="BI71"/>
  <c r="DC70"/>
  <c r="CR70"/>
  <c r="CG70"/>
  <c r="BV70"/>
  <c r="BI70"/>
  <c r="DC69"/>
  <c r="CR69"/>
  <c r="CG69"/>
  <c r="BV69"/>
  <c r="BI69"/>
  <c r="DC68"/>
  <c r="CR68"/>
  <c r="CG68"/>
  <c r="BV68"/>
  <c r="BK68"/>
  <c r="BI68"/>
  <c r="DC67"/>
  <c r="CR67"/>
  <c r="CG67"/>
  <c r="BV67"/>
  <c r="BK67"/>
  <c r="BI67"/>
  <c r="DC66"/>
  <c r="CR66"/>
  <c r="CG66"/>
  <c r="BV66"/>
  <c r="BK66"/>
  <c r="BI66"/>
  <c r="DC65"/>
  <c r="CR65"/>
  <c r="CG65"/>
  <c r="BV65"/>
  <c r="BK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T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S63"/>
  <c r="BI63"/>
  <c r="DC62"/>
  <c r="CR62"/>
  <c r="CG62"/>
  <c r="BV62"/>
  <c r="BI62"/>
  <c r="DC61"/>
  <c r="CR61"/>
  <c r="CG61"/>
  <c r="BV61"/>
  <c r="BI61"/>
  <c r="DC60"/>
  <c r="CR60"/>
  <c r="CG60"/>
  <c r="BV60"/>
  <c r="BI60"/>
  <c r="DC59"/>
  <c r="CR59"/>
  <c r="CG59"/>
  <c r="BV59"/>
  <c r="BK59"/>
  <c r="BI59"/>
  <c r="DC58"/>
  <c r="CR58"/>
  <c r="CG58"/>
  <c r="BV58"/>
  <c r="BI58"/>
  <c r="DC57"/>
  <c r="CR57"/>
  <c r="CG57"/>
  <c r="BV57"/>
  <c r="BI57"/>
  <c r="DC56"/>
  <c r="CR56"/>
  <c r="CG56"/>
  <c r="BV56"/>
  <c r="BI56"/>
  <c r="DC55"/>
  <c r="CR55"/>
  <c r="CG55"/>
  <c r="BV55"/>
  <c r="BI55"/>
  <c r="DC54"/>
  <c r="CR54"/>
  <c r="CG54"/>
  <c r="BV54"/>
  <c r="BI54"/>
  <c r="DC53"/>
  <c r="CR53"/>
  <c r="CG53"/>
  <c r="BV53"/>
  <c r="BI53"/>
  <c r="DC52"/>
  <c r="CR52"/>
  <c r="CG52"/>
  <c r="BV52"/>
  <c r="BI52"/>
  <c r="DC51"/>
  <c r="CR51"/>
  <c r="CG51"/>
  <c r="BV51"/>
  <c r="BK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I49"/>
  <c r="DC48"/>
  <c r="CR48"/>
  <c r="CG48"/>
  <c r="BV48"/>
  <c r="BI48"/>
  <c r="DC47"/>
  <c r="CR47"/>
  <c r="CG47"/>
  <c r="BV47"/>
  <c r="BI47"/>
  <c r="DC46"/>
  <c r="CR46"/>
  <c r="CG46"/>
  <c r="BV46"/>
  <c r="BI46"/>
  <c r="DC45"/>
  <c r="CR45"/>
  <c r="CG45"/>
  <c r="BV45"/>
  <c r="BI45"/>
  <c r="DC44"/>
  <c r="CR44"/>
  <c r="CG44"/>
  <c r="BV44"/>
  <c r="BI44"/>
  <c r="DC43"/>
  <c r="CR43"/>
  <c r="CG43"/>
  <c r="BV43"/>
  <c r="BI43"/>
  <c r="DC42"/>
  <c r="CR42"/>
  <c r="CG42"/>
  <c r="BV42"/>
  <c r="BI42"/>
  <c r="DC41"/>
  <c r="CR41"/>
  <c r="CG41"/>
  <c r="BV41"/>
  <c r="BK41"/>
  <c r="BI41"/>
  <c r="DC40"/>
  <c r="CR40"/>
  <c r="CG40"/>
  <c r="BV40"/>
  <c r="BI40"/>
  <c r="DC39"/>
  <c r="CR39"/>
  <c r="CG39"/>
  <c r="BV39"/>
  <c r="BI39"/>
  <c r="DC38"/>
  <c r="CR38"/>
  <c r="CG38"/>
  <c r="BV38"/>
  <c r="BI38"/>
  <c r="DC37"/>
  <c r="CR37"/>
  <c r="CG37"/>
  <c r="BV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J35"/>
  <c r="BI35"/>
  <c r="DC34"/>
  <c r="CR34"/>
  <c r="CG34"/>
  <c r="BV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DC328" i="25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I315"/>
  <c r="DC314"/>
  <c r="CR314"/>
  <c r="CG314"/>
  <c r="BV314"/>
  <c r="BI314"/>
  <c r="DC313"/>
  <c r="CR313"/>
  <c r="CG313"/>
  <c r="BV313"/>
  <c r="BI313"/>
  <c r="DC312"/>
  <c r="CR312"/>
  <c r="CG312"/>
  <c r="BV312"/>
  <c r="BK312"/>
  <c r="BI312"/>
  <c r="DC311"/>
  <c r="CR311"/>
  <c r="CG311"/>
  <c r="BV311"/>
  <c r="BK311"/>
  <c r="BI311"/>
  <c r="DC310"/>
  <c r="CR310"/>
  <c r="CG310"/>
  <c r="BV310"/>
  <c r="BI310"/>
  <c r="DC309"/>
  <c r="CR309"/>
  <c r="CG309"/>
  <c r="BV309"/>
  <c r="BI309"/>
  <c r="DC308"/>
  <c r="CR308"/>
  <c r="CG308"/>
  <c r="BV308"/>
  <c r="BK308"/>
  <c r="BI308"/>
  <c r="DC307"/>
  <c r="CR307"/>
  <c r="CG307"/>
  <c r="BV307"/>
  <c r="BI307"/>
  <c r="DC306"/>
  <c r="CR306"/>
  <c r="CG306"/>
  <c r="BV306"/>
  <c r="BI306"/>
  <c r="DC305"/>
  <c r="CR305"/>
  <c r="CG305"/>
  <c r="BV305"/>
  <c r="BI305"/>
  <c r="DC304"/>
  <c r="CR304"/>
  <c r="CG304"/>
  <c r="BV304"/>
  <c r="BI304"/>
  <c r="DC303"/>
  <c r="CR303"/>
  <c r="CG303"/>
  <c r="BV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J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Q301"/>
  <c r="BP301"/>
  <c r="BO301"/>
  <c r="BI301"/>
  <c r="DC300"/>
  <c r="CR300"/>
  <c r="CG300"/>
  <c r="BV300"/>
  <c r="BI300"/>
  <c r="DC299"/>
  <c r="CR299"/>
  <c r="CG299"/>
  <c r="BV299"/>
  <c r="BI299"/>
  <c r="DC298"/>
  <c r="CR298"/>
  <c r="CG298"/>
  <c r="BV298"/>
  <c r="BI298"/>
  <c r="DC297"/>
  <c r="CR297"/>
  <c r="CG297"/>
  <c r="BV297"/>
  <c r="BI297"/>
  <c r="DC296"/>
  <c r="CR296"/>
  <c r="CG296"/>
  <c r="BV296"/>
  <c r="BI296"/>
  <c r="DC295"/>
  <c r="CR295"/>
  <c r="CG295"/>
  <c r="BV295"/>
  <c r="BK295"/>
  <c r="BI295"/>
  <c r="DC294"/>
  <c r="CR294"/>
  <c r="CG294"/>
  <c r="BV294"/>
  <c r="BK294"/>
  <c r="BI294"/>
  <c r="DC293"/>
  <c r="CR293"/>
  <c r="CG293"/>
  <c r="BV293"/>
  <c r="BK293"/>
  <c r="BI293"/>
  <c r="DC292"/>
  <c r="CR292"/>
  <c r="CG292"/>
  <c r="BV292"/>
  <c r="BK292"/>
  <c r="BI292"/>
  <c r="DC291"/>
  <c r="CR291"/>
  <c r="CG291"/>
  <c r="BV291"/>
  <c r="BK291"/>
  <c r="BI291"/>
  <c r="DC290"/>
  <c r="CR290"/>
  <c r="CG290"/>
  <c r="BV290"/>
  <c r="BI290"/>
  <c r="DC289"/>
  <c r="CR289"/>
  <c r="CG289"/>
  <c r="BV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S288"/>
  <c r="BQ288"/>
  <c r="BO288"/>
  <c r="BM288"/>
  <c r="BK288"/>
  <c r="BJ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S287"/>
  <c r="BI287"/>
  <c r="DC286"/>
  <c r="CR286"/>
  <c r="CG286"/>
  <c r="BV286"/>
  <c r="BK286"/>
  <c r="BI286"/>
  <c r="DC285"/>
  <c r="CR285"/>
  <c r="CG285"/>
  <c r="BV285"/>
  <c r="BK285"/>
  <c r="BI285"/>
  <c r="DC284"/>
  <c r="CR284"/>
  <c r="CG284"/>
  <c r="BV284"/>
  <c r="BI284"/>
  <c r="DC283"/>
  <c r="CR283"/>
  <c r="CG283"/>
  <c r="BV283"/>
  <c r="BI283"/>
  <c r="DC282"/>
  <c r="CR282"/>
  <c r="CG282"/>
  <c r="BV282"/>
  <c r="BI282"/>
  <c r="DC281"/>
  <c r="CR281"/>
  <c r="CG281"/>
  <c r="BV281"/>
  <c r="BI281"/>
  <c r="DC280"/>
  <c r="CR280"/>
  <c r="CG280"/>
  <c r="BV280"/>
  <c r="BI280"/>
  <c r="DC279"/>
  <c r="CR279"/>
  <c r="CG279"/>
  <c r="BV279"/>
  <c r="BK279"/>
  <c r="BI279"/>
  <c r="DC278"/>
  <c r="CR278"/>
  <c r="CG278"/>
  <c r="BV278"/>
  <c r="BK278"/>
  <c r="BI278"/>
  <c r="DC277"/>
  <c r="CR277"/>
  <c r="CG277"/>
  <c r="BV277"/>
  <c r="BK277"/>
  <c r="BI277"/>
  <c r="DC276"/>
  <c r="CR276"/>
  <c r="CG276"/>
  <c r="BV276"/>
  <c r="BK276"/>
  <c r="BI276"/>
  <c r="DC275"/>
  <c r="CR275"/>
  <c r="CG275"/>
  <c r="BV275"/>
  <c r="BK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T274"/>
  <c r="BR274"/>
  <c r="BP274"/>
  <c r="BJ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T273"/>
  <c r="BP273"/>
  <c r="BK273"/>
  <c r="BI273"/>
  <c r="DC272"/>
  <c r="CR272"/>
  <c r="CG272"/>
  <c r="BV272"/>
  <c r="BK272"/>
  <c r="BI272"/>
  <c r="DC271"/>
  <c r="CR271"/>
  <c r="CG271"/>
  <c r="BV271"/>
  <c r="BK271"/>
  <c r="BI271"/>
  <c r="DC270"/>
  <c r="CR270"/>
  <c r="CG270"/>
  <c r="BV270"/>
  <c r="BK270"/>
  <c r="BI270"/>
  <c r="DC269"/>
  <c r="CR269"/>
  <c r="CG269"/>
  <c r="BV269"/>
  <c r="BI269"/>
  <c r="DC268"/>
  <c r="CR268"/>
  <c r="CG268"/>
  <c r="BV268"/>
  <c r="BK268"/>
  <c r="BI268"/>
  <c r="DC267"/>
  <c r="CR267"/>
  <c r="CG267"/>
  <c r="BV267"/>
  <c r="BM267"/>
  <c r="BK267"/>
  <c r="BI267"/>
  <c r="DC266"/>
  <c r="CR266"/>
  <c r="CG266"/>
  <c r="BV266"/>
  <c r="BK266"/>
  <c r="BI266"/>
  <c r="DC265"/>
  <c r="CR265"/>
  <c r="CG265"/>
  <c r="BV265"/>
  <c r="BK265"/>
  <c r="BI265"/>
  <c r="DC264"/>
  <c r="CR264"/>
  <c r="CG264"/>
  <c r="BV264"/>
  <c r="BI264"/>
  <c r="DC263"/>
  <c r="CR263"/>
  <c r="CG263"/>
  <c r="BV263"/>
  <c r="BK263"/>
  <c r="BI263"/>
  <c r="DC262"/>
  <c r="CR262"/>
  <c r="CG262"/>
  <c r="BV262"/>
  <c r="BK262"/>
  <c r="BI262"/>
  <c r="DC261"/>
  <c r="CR261"/>
  <c r="CG261"/>
  <c r="BV261"/>
  <c r="BK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T260"/>
  <c r="BR260"/>
  <c r="BP260"/>
  <c r="BO260"/>
  <c r="BM260"/>
  <c r="BK260"/>
  <c r="BJ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S259"/>
  <c r="BQ259"/>
  <c r="BP259"/>
  <c r="BK259"/>
  <c r="BI259"/>
  <c r="DC258"/>
  <c r="CR258"/>
  <c r="CG258"/>
  <c r="BV258"/>
  <c r="BI258"/>
  <c r="DC257"/>
  <c r="CR257"/>
  <c r="CG257"/>
  <c r="BV257"/>
  <c r="BI257"/>
  <c r="DC256"/>
  <c r="CR256"/>
  <c r="CG256"/>
  <c r="BV256"/>
  <c r="BI256"/>
  <c r="DC255"/>
  <c r="CR255"/>
  <c r="CG255"/>
  <c r="BV255"/>
  <c r="BI255"/>
  <c r="DC254"/>
  <c r="CR254"/>
  <c r="CG254"/>
  <c r="BV254"/>
  <c r="BI254"/>
  <c r="DC253"/>
  <c r="CR253"/>
  <c r="CG253"/>
  <c r="BV253"/>
  <c r="BI253"/>
  <c r="DC252"/>
  <c r="CR252"/>
  <c r="CG252"/>
  <c r="BV252"/>
  <c r="BI252"/>
  <c r="DC251"/>
  <c r="CR251"/>
  <c r="CG251"/>
  <c r="BV251"/>
  <c r="BI251"/>
  <c r="DC250"/>
  <c r="CR250"/>
  <c r="CG250"/>
  <c r="BV250"/>
  <c r="BI250"/>
  <c r="DC249"/>
  <c r="CR249"/>
  <c r="CG249"/>
  <c r="BV249"/>
  <c r="BI249"/>
  <c r="DC248"/>
  <c r="CR248"/>
  <c r="CG248"/>
  <c r="BV248"/>
  <c r="BI248"/>
  <c r="DC247"/>
  <c r="CR247"/>
  <c r="CG247"/>
  <c r="BV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M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T245"/>
  <c r="BI245"/>
  <c r="DC244"/>
  <c r="CR244"/>
  <c r="CG244"/>
  <c r="BV244"/>
  <c r="BI244"/>
  <c r="DC243"/>
  <c r="CR243"/>
  <c r="CG243"/>
  <c r="BV243"/>
  <c r="BI243"/>
  <c r="DC242"/>
  <c r="CR242"/>
  <c r="CG242"/>
  <c r="BV242"/>
  <c r="BI242"/>
  <c r="DC241"/>
  <c r="CR241"/>
  <c r="CG241"/>
  <c r="BV241"/>
  <c r="BI241"/>
  <c r="DC240"/>
  <c r="CR240"/>
  <c r="CG240"/>
  <c r="BV240"/>
  <c r="BI240"/>
  <c r="DC239"/>
  <c r="CR239"/>
  <c r="CG239"/>
  <c r="BV239"/>
  <c r="BK239"/>
  <c r="BI239"/>
  <c r="DC238"/>
  <c r="CR238"/>
  <c r="CG238"/>
  <c r="BV238"/>
  <c r="BK238"/>
  <c r="BI238"/>
  <c r="DC237"/>
  <c r="CR237"/>
  <c r="CG237"/>
  <c r="BV237"/>
  <c r="BK237"/>
  <c r="BI237"/>
  <c r="DC236"/>
  <c r="CR236"/>
  <c r="CG236"/>
  <c r="BV236"/>
  <c r="BK236"/>
  <c r="BI236"/>
  <c r="DC235"/>
  <c r="CR235"/>
  <c r="CG235"/>
  <c r="BV235"/>
  <c r="BK235"/>
  <c r="BI235"/>
  <c r="DC234"/>
  <c r="CR234"/>
  <c r="CG234"/>
  <c r="BV234"/>
  <c r="BK234"/>
  <c r="BI234"/>
  <c r="DC233"/>
  <c r="CR233"/>
  <c r="CG233"/>
  <c r="BV233"/>
  <c r="BK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T232"/>
  <c r="BR232"/>
  <c r="BQ232"/>
  <c r="BP232"/>
  <c r="BO232"/>
  <c r="BM232"/>
  <c r="BK232"/>
  <c r="BJ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I231"/>
  <c r="DC230"/>
  <c r="CR230"/>
  <c r="CG230"/>
  <c r="BV230"/>
  <c r="BK230"/>
  <c r="BI230"/>
  <c r="DC229"/>
  <c r="CR229"/>
  <c r="CG229"/>
  <c r="BV229"/>
  <c r="BI229"/>
  <c r="DC228"/>
  <c r="CR228"/>
  <c r="CG228"/>
  <c r="BV228"/>
  <c r="BI228"/>
  <c r="DC227"/>
  <c r="CR227"/>
  <c r="CG227"/>
  <c r="BV227"/>
  <c r="BI227"/>
  <c r="DC226"/>
  <c r="CR226"/>
  <c r="CG226"/>
  <c r="BV226"/>
  <c r="BI226"/>
  <c r="DC225"/>
  <c r="CR225"/>
  <c r="CG225"/>
  <c r="BV225"/>
  <c r="BI225"/>
  <c r="DC224"/>
  <c r="CR224"/>
  <c r="CG224"/>
  <c r="BV224"/>
  <c r="BI224"/>
  <c r="DC223"/>
  <c r="CR223"/>
  <c r="CG223"/>
  <c r="BV223"/>
  <c r="BI223"/>
  <c r="DC222"/>
  <c r="CR222"/>
  <c r="CG222"/>
  <c r="BV222"/>
  <c r="BI222"/>
  <c r="DC221"/>
  <c r="CR221"/>
  <c r="CG221"/>
  <c r="BV221"/>
  <c r="BI221"/>
  <c r="DC220"/>
  <c r="CR220"/>
  <c r="CG220"/>
  <c r="BV220"/>
  <c r="BK220"/>
  <c r="BI220"/>
  <c r="DC219"/>
  <c r="CR219"/>
  <c r="CG219"/>
  <c r="BV219"/>
  <c r="BK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I217"/>
  <c r="DC216"/>
  <c r="CR216"/>
  <c r="CG216"/>
  <c r="BV216"/>
  <c r="BI216"/>
  <c r="DC215"/>
  <c r="CR215"/>
  <c r="CG215"/>
  <c r="BV215"/>
  <c r="BI215"/>
  <c r="DC214"/>
  <c r="CR214"/>
  <c r="CG214"/>
  <c r="BV214"/>
  <c r="BI214"/>
  <c r="DC213"/>
  <c r="CR213"/>
  <c r="CG213"/>
  <c r="BV213"/>
  <c r="BI213"/>
  <c r="DC212"/>
  <c r="CR212"/>
  <c r="CG212"/>
  <c r="BV212"/>
  <c r="BI212"/>
  <c r="DC211"/>
  <c r="CR211"/>
  <c r="CG211"/>
  <c r="BV211"/>
  <c r="BI211"/>
  <c r="DC210"/>
  <c r="CR210"/>
  <c r="CG210"/>
  <c r="BV210"/>
  <c r="BI210"/>
  <c r="DC209"/>
  <c r="CR209"/>
  <c r="CG209"/>
  <c r="BV209"/>
  <c r="BK209"/>
  <c r="BI209"/>
  <c r="DC208"/>
  <c r="CR208"/>
  <c r="CG208"/>
  <c r="BV208"/>
  <c r="BI208"/>
  <c r="DC207"/>
  <c r="CR207"/>
  <c r="CG207"/>
  <c r="BV207"/>
  <c r="BI207"/>
  <c r="DC206"/>
  <c r="CR206"/>
  <c r="CG206"/>
  <c r="BV206"/>
  <c r="BI206"/>
  <c r="DC205"/>
  <c r="CR205"/>
  <c r="CG205"/>
  <c r="BV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M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P203"/>
  <c r="BM203"/>
  <c r="BJ203"/>
  <c r="BI203"/>
  <c r="DC202"/>
  <c r="CR202"/>
  <c r="CG202"/>
  <c r="BV202"/>
  <c r="BK202"/>
  <c r="BI202"/>
  <c r="DC201"/>
  <c r="CR201"/>
  <c r="CG201"/>
  <c r="BV201"/>
  <c r="BK201"/>
  <c r="BI201"/>
  <c r="DC200"/>
  <c r="CR200"/>
  <c r="CG200"/>
  <c r="BV200"/>
  <c r="BM200"/>
  <c r="BI200"/>
  <c r="DC199"/>
  <c r="CR199"/>
  <c r="CG199"/>
  <c r="BV199"/>
  <c r="BK199"/>
  <c r="BI199"/>
  <c r="DC198"/>
  <c r="CR198"/>
  <c r="CG198"/>
  <c r="BV198"/>
  <c r="BI198"/>
  <c r="DC197"/>
  <c r="CR197"/>
  <c r="CG197"/>
  <c r="BV197"/>
  <c r="BI197"/>
  <c r="DC196"/>
  <c r="CR196"/>
  <c r="CG196"/>
  <c r="BV196"/>
  <c r="BK196"/>
  <c r="BI196"/>
  <c r="DC195"/>
  <c r="CR195"/>
  <c r="CG195"/>
  <c r="BV195"/>
  <c r="BI195"/>
  <c r="DC194"/>
  <c r="CR194"/>
  <c r="CG194"/>
  <c r="BV194"/>
  <c r="BI194"/>
  <c r="DC193"/>
  <c r="CR193"/>
  <c r="CG193"/>
  <c r="BV193"/>
  <c r="BK193"/>
  <c r="BI193"/>
  <c r="DC192"/>
  <c r="CR192"/>
  <c r="CG192"/>
  <c r="BV192"/>
  <c r="BI192"/>
  <c r="DC191"/>
  <c r="CR191"/>
  <c r="CG191"/>
  <c r="BV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T190"/>
  <c r="BR190"/>
  <c r="BP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S189"/>
  <c r="BQ189"/>
  <c r="BO189"/>
  <c r="BJ189"/>
  <c r="BI189"/>
  <c r="DC188"/>
  <c r="CR188"/>
  <c r="CG188"/>
  <c r="BV188"/>
  <c r="BI188"/>
  <c r="DC187"/>
  <c r="CR187"/>
  <c r="CG187"/>
  <c r="BV187"/>
  <c r="BI187"/>
  <c r="DC186"/>
  <c r="CR186"/>
  <c r="CG186"/>
  <c r="BV186"/>
  <c r="BI186"/>
  <c r="DC185"/>
  <c r="CR185"/>
  <c r="CG185"/>
  <c r="BV185"/>
  <c r="BI185"/>
  <c r="DC184"/>
  <c r="CR184"/>
  <c r="CG184"/>
  <c r="BV184"/>
  <c r="BI184"/>
  <c r="DC183"/>
  <c r="CR183"/>
  <c r="CG183"/>
  <c r="BV183"/>
  <c r="BI183"/>
  <c r="DC182"/>
  <c r="CR182"/>
  <c r="CG182"/>
  <c r="BV182"/>
  <c r="BI182"/>
  <c r="DC181"/>
  <c r="CR181"/>
  <c r="CG181"/>
  <c r="BV181"/>
  <c r="BI181"/>
  <c r="DC180"/>
  <c r="CR180"/>
  <c r="CG180"/>
  <c r="BV180"/>
  <c r="BI180"/>
  <c r="DC179"/>
  <c r="CR179"/>
  <c r="CG179"/>
  <c r="BV179"/>
  <c r="BI179"/>
  <c r="DC178"/>
  <c r="CR178"/>
  <c r="CG178"/>
  <c r="BV178"/>
  <c r="BI178"/>
  <c r="DC177"/>
  <c r="CR177"/>
  <c r="CG177"/>
  <c r="BV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R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R175"/>
  <c r="BM175"/>
  <c r="BI175"/>
  <c r="DC174"/>
  <c r="CR174"/>
  <c r="CG174"/>
  <c r="BV174"/>
  <c r="BM174"/>
  <c r="BI174"/>
  <c r="DC173"/>
  <c r="CR173"/>
  <c r="CG173"/>
  <c r="BV173"/>
  <c r="BI173"/>
  <c r="DC172"/>
  <c r="CR172"/>
  <c r="CG172"/>
  <c r="BV172"/>
  <c r="BI172"/>
  <c r="DC171"/>
  <c r="CR171"/>
  <c r="CG171"/>
  <c r="BV171"/>
  <c r="BK171"/>
  <c r="BI171"/>
  <c r="DC170"/>
  <c r="CR170"/>
  <c r="CG170"/>
  <c r="BV170"/>
  <c r="BI170"/>
  <c r="DC169"/>
  <c r="CR169"/>
  <c r="CG169"/>
  <c r="BV169"/>
  <c r="BK169"/>
  <c r="BI169"/>
  <c r="DC168"/>
  <c r="CR168"/>
  <c r="CG168"/>
  <c r="BV168"/>
  <c r="BI168"/>
  <c r="DC167"/>
  <c r="CR167"/>
  <c r="CG167"/>
  <c r="BV167"/>
  <c r="BK167"/>
  <c r="BI167"/>
  <c r="DC166"/>
  <c r="CR166"/>
  <c r="CG166"/>
  <c r="BV166"/>
  <c r="BI166"/>
  <c r="DC165"/>
  <c r="CR165"/>
  <c r="CG165"/>
  <c r="BV165"/>
  <c r="BI165"/>
  <c r="DC164"/>
  <c r="CR164"/>
  <c r="CG164"/>
  <c r="BV164"/>
  <c r="BI164"/>
  <c r="DC163"/>
  <c r="CR163"/>
  <c r="CG163"/>
  <c r="BV163"/>
  <c r="BK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R162"/>
  <c r="BP162"/>
  <c r="BJ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R161"/>
  <c r="BP161"/>
  <c r="BJ161"/>
  <c r="BI161"/>
  <c r="DC160"/>
  <c r="CR160"/>
  <c r="CG160"/>
  <c r="BV160"/>
  <c r="BK160"/>
  <c r="BI160"/>
  <c r="DC159"/>
  <c r="CR159"/>
  <c r="CG159"/>
  <c r="BV159"/>
  <c r="BM159"/>
  <c r="BI159"/>
  <c r="DC158"/>
  <c r="CR158"/>
  <c r="CG158"/>
  <c r="BV158"/>
  <c r="BI158"/>
  <c r="DC157"/>
  <c r="CR157"/>
  <c r="CG157"/>
  <c r="BV157"/>
  <c r="BI157"/>
  <c r="DC156"/>
  <c r="CR156"/>
  <c r="CG156"/>
  <c r="BV156"/>
  <c r="BI156"/>
  <c r="DC155"/>
  <c r="CR155"/>
  <c r="CG155"/>
  <c r="BV155"/>
  <c r="BI155"/>
  <c r="DC154"/>
  <c r="CR154"/>
  <c r="CG154"/>
  <c r="BV154"/>
  <c r="BI154"/>
  <c r="DC153"/>
  <c r="CR153"/>
  <c r="CG153"/>
  <c r="BV153"/>
  <c r="BK153"/>
  <c r="BI153"/>
  <c r="DC152"/>
  <c r="CR152"/>
  <c r="CG152"/>
  <c r="BV152"/>
  <c r="BI152"/>
  <c r="DC151"/>
  <c r="CR151"/>
  <c r="CG151"/>
  <c r="BV151"/>
  <c r="BI151"/>
  <c r="DC150"/>
  <c r="CR150"/>
  <c r="CG150"/>
  <c r="BV150"/>
  <c r="BI150"/>
  <c r="DC149"/>
  <c r="CR149"/>
  <c r="CG149"/>
  <c r="BV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R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I147"/>
  <c r="DC146"/>
  <c r="CR146"/>
  <c r="CG146"/>
  <c r="BV146"/>
  <c r="BI146"/>
  <c r="DC145"/>
  <c r="CR145"/>
  <c r="CG145"/>
  <c r="BV145"/>
  <c r="BI145"/>
  <c r="DC144"/>
  <c r="CR144"/>
  <c r="CG144"/>
  <c r="BV144"/>
  <c r="BK144"/>
  <c r="BI144"/>
  <c r="DC143"/>
  <c r="CR143"/>
  <c r="CG143"/>
  <c r="BV143"/>
  <c r="BK143"/>
  <c r="BI143"/>
  <c r="DC142"/>
  <c r="CR142"/>
  <c r="CG142"/>
  <c r="BV142"/>
  <c r="BI142"/>
  <c r="DC141"/>
  <c r="CR141"/>
  <c r="CG141"/>
  <c r="BV141"/>
  <c r="BI141"/>
  <c r="DC140"/>
  <c r="CR140"/>
  <c r="CG140"/>
  <c r="BV140"/>
  <c r="BI140"/>
  <c r="DC139"/>
  <c r="CR139"/>
  <c r="CG139"/>
  <c r="BV139"/>
  <c r="BI139"/>
  <c r="DC138"/>
  <c r="CR138"/>
  <c r="CG138"/>
  <c r="BV138"/>
  <c r="BI138"/>
  <c r="DC137"/>
  <c r="CR137"/>
  <c r="CG137"/>
  <c r="BV137"/>
  <c r="BI137"/>
  <c r="DC136"/>
  <c r="CR136"/>
  <c r="CG136"/>
  <c r="BV136"/>
  <c r="BI136"/>
  <c r="DC135"/>
  <c r="CR135"/>
  <c r="CG135"/>
  <c r="BV135"/>
  <c r="BK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I133"/>
  <c r="DC132"/>
  <c r="CR132"/>
  <c r="CG132"/>
  <c r="BV132"/>
  <c r="BI132"/>
  <c r="DC131"/>
  <c r="CR131"/>
  <c r="CG131"/>
  <c r="BV131"/>
  <c r="BI131"/>
  <c r="DC130"/>
  <c r="CR130"/>
  <c r="CG130"/>
  <c r="BV130"/>
  <c r="BI130"/>
  <c r="DC129"/>
  <c r="CR129"/>
  <c r="CG129"/>
  <c r="BV129"/>
  <c r="BI129"/>
  <c r="DC128"/>
  <c r="CR128"/>
  <c r="CG128"/>
  <c r="BV128"/>
  <c r="BI128"/>
  <c r="DC127"/>
  <c r="CR127"/>
  <c r="CG127"/>
  <c r="BV127"/>
  <c r="BI127"/>
  <c r="DC126"/>
  <c r="CR126"/>
  <c r="CG126"/>
  <c r="BV126"/>
  <c r="BI126"/>
  <c r="DC125"/>
  <c r="CR125"/>
  <c r="CG125"/>
  <c r="BV125"/>
  <c r="BI125"/>
  <c r="DC124"/>
  <c r="CR124"/>
  <c r="CG124"/>
  <c r="BV124"/>
  <c r="BI124"/>
  <c r="DC123"/>
  <c r="CR123"/>
  <c r="CG123"/>
  <c r="BV123"/>
  <c r="BI123"/>
  <c r="DC122"/>
  <c r="CR122"/>
  <c r="CG122"/>
  <c r="BV122"/>
  <c r="BI122"/>
  <c r="DC121"/>
  <c r="CR121"/>
  <c r="CG121"/>
  <c r="BV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Q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M119"/>
  <c r="BI119"/>
  <c r="DC118"/>
  <c r="CR118"/>
  <c r="CG118"/>
  <c r="BV118"/>
  <c r="BK118"/>
  <c r="BI118"/>
  <c r="DC117"/>
  <c r="CR117"/>
  <c r="CG117"/>
  <c r="BV117"/>
  <c r="BK117"/>
  <c r="BI117"/>
  <c r="DC116"/>
  <c r="CR116"/>
  <c r="CG116"/>
  <c r="BV116"/>
  <c r="BI116"/>
  <c r="DC115"/>
  <c r="CR115"/>
  <c r="CG115"/>
  <c r="BV115"/>
  <c r="BK115"/>
  <c r="BI115"/>
  <c r="DC114"/>
  <c r="CR114"/>
  <c r="CG114"/>
  <c r="BV114"/>
  <c r="BK114"/>
  <c r="BI114"/>
  <c r="DC113"/>
  <c r="CR113"/>
  <c r="CG113"/>
  <c r="BV113"/>
  <c r="BI113"/>
  <c r="DC112"/>
  <c r="CR112"/>
  <c r="CG112"/>
  <c r="BV112"/>
  <c r="BI112"/>
  <c r="DC111"/>
  <c r="CR111"/>
  <c r="CG111"/>
  <c r="BV111"/>
  <c r="BI111"/>
  <c r="DC110"/>
  <c r="CR110"/>
  <c r="CG110"/>
  <c r="BV110"/>
  <c r="BK110"/>
  <c r="BI110"/>
  <c r="DC109"/>
  <c r="CR109"/>
  <c r="CG109"/>
  <c r="BV109"/>
  <c r="BI109"/>
  <c r="DC108"/>
  <c r="CR108"/>
  <c r="CG108"/>
  <c r="BV108"/>
  <c r="BK108"/>
  <c r="BI108"/>
  <c r="DC107"/>
  <c r="CR107"/>
  <c r="CG107"/>
  <c r="BV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S106"/>
  <c r="BR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S105"/>
  <c r="BQ105"/>
  <c r="BO105"/>
  <c r="BJ105"/>
  <c r="BI105"/>
  <c r="DC104"/>
  <c r="CR104"/>
  <c r="CG104"/>
  <c r="BV104"/>
  <c r="BK104"/>
  <c r="BI104"/>
  <c r="DC103"/>
  <c r="CR103"/>
  <c r="CG103"/>
  <c r="BV103"/>
  <c r="BI103"/>
  <c r="DC102"/>
  <c r="CR102"/>
  <c r="CG102"/>
  <c r="BV102"/>
  <c r="BK102"/>
  <c r="BI102"/>
  <c r="DC101"/>
  <c r="CR101"/>
  <c r="CG101"/>
  <c r="BV101"/>
  <c r="BK101"/>
  <c r="BI101"/>
  <c r="DC100"/>
  <c r="CR100"/>
  <c r="CG100"/>
  <c r="BV100"/>
  <c r="BI100"/>
  <c r="DC99"/>
  <c r="CR99"/>
  <c r="CG99"/>
  <c r="BV99"/>
  <c r="BI99"/>
  <c r="DC98"/>
  <c r="CR98"/>
  <c r="CG98"/>
  <c r="BV98"/>
  <c r="BK98"/>
  <c r="BI98"/>
  <c r="DC97"/>
  <c r="CR97"/>
  <c r="CG97"/>
  <c r="BV97"/>
  <c r="BK97"/>
  <c r="BI97"/>
  <c r="DC96"/>
  <c r="CR96"/>
  <c r="CG96"/>
  <c r="BV96"/>
  <c r="BK96"/>
  <c r="BI96"/>
  <c r="DC95"/>
  <c r="CR95"/>
  <c r="CG95"/>
  <c r="BV95"/>
  <c r="BK95"/>
  <c r="BI95"/>
  <c r="DC94"/>
  <c r="CR94"/>
  <c r="CG94"/>
  <c r="BV94"/>
  <c r="BI94"/>
  <c r="DC93"/>
  <c r="CR93"/>
  <c r="CG93"/>
  <c r="BV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S92"/>
  <c r="BR92"/>
  <c r="BO92"/>
  <c r="BJ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S91"/>
  <c r="BQ91"/>
  <c r="BO91"/>
  <c r="BK91"/>
  <c r="BI91"/>
  <c r="DC90"/>
  <c r="CR90"/>
  <c r="CG90"/>
  <c r="BV90"/>
  <c r="BI90"/>
  <c r="DC89"/>
  <c r="CR89"/>
  <c r="CG89"/>
  <c r="BV89"/>
  <c r="BI89"/>
  <c r="DC88"/>
  <c r="CR88"/>
  <c r="CG88"/>
  <c r="BV88"/>
  <c r="BI88"/>
  <c r="DC87"/>
  <c r="CR87"/>
  <c r="CG87"/>
  <c r="BV87"/>
  <c r="BI87"/>
  <c r="DC86"/>
  <c r="CR86"/>
  <c r="CG86"/>
  <c r="BV86"/>
  <c r="BI86"/>
  <c r="DC85"/>
  <c r="CR85"/>
  <c r="CG85"/>
  <c r="BV85"/>
  <c r="BI85"/>
  <c r="DC84"/>
  <c r="CR84"/>
  <c r="CG84"/>
  <c r="BV84"/>
  <c r="BI84"/>
  <c r="DC83"/>
  <c r="CR83"/>
  <c r="CG83"/>
  <c r="BV83"/>
  <c r="BI83"/>
  <c r="DC82"/>
  <c r="CR82"/>
  <c r="CG82"/>
  <c r="BV82"/>
  <c r="BI82"/>
  <c r="DC81"/>
  <c r="CR81"/>
  <c r="CG81"/>
  <c r="BV81"/>
  <c r="BI81"/>
  <c r="DC80"/>
  <c r="CR80"/>
  <c r="CG80"/>
  <c r="BV80"/>
  <c r="BI80"/>
  <c r="DC79"/>
  <c r="CR79"/>
  <c r="CG79"/>
  <c r="BV79"/>
  <c r="BK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Q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I77"/>
  <c r="DC76"/>
  <c r="CR76"/>
  <c r="CG76"/>
  <c r="BV76"/>
  <c r="BK76"/>
  <c r="BI76"/>
  <c r="DC75"/>
  <c r="CR75"/>
  <c r="CG75"/>
  <c r="BV75"/>
  <c r="BI75"/>
  <c r="DC74"/>
  <c r="CR74"/>
  <c r="CG74"/>
  <c r="BV74"/>
  <c r="BK74"/>
  <c r="BI74"/>
  <c r="DC73"/>
  <c r="CR73"/>
  <c r="CG73"/>
  <c r="BV73"/>
  <c r="BM73"/>
  <c r="BI73"/>
  <c r="DC72"/>
  <c r="CR72"/>
  <c r="CG72"/>
  <c r="BV72"/>
  <c r="BI72"/>
  <c r="DC71"/>
  <c r="CR71"/>
  <c r="CG71"/>
  <c r="BV71"/>
  <c r="BI71"/>
  <c r="DC70"/>
  <c r="CR70"/>
  <c r="CG70"/>
  <c r="BV70"/>
  <c r="BI70"/>
  <c r="DC69"/>
  <c r="CR69"/>
  <c r="CG69"/>
  <c r="BV69"/>
  <c r="BI69"/>
  <c r="DC68"/>
  <c r="CR68"/>
  <c r="CG68"/>
  <c r="BV68"/>
  <c r="BI68"/>
  <c r="DC67"/>
  <c r="CR67"/>
  <c r="CG67"/>
  <c r="BV67"/>
  <c r="BI67"/>
  <c r="DC66"/>
  <c r="CR66"/>
  <c r="CG66"/>
  <c r="BV66"/>
  <c r="BI66"/>
  <c r="DC65"/>
  <c r="CR65"/>
  <c r="CG65"/>
  <c r="BV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S64"/>
  <c r="BO64"/>
  <c r="BM64"/>
  <c r="BK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O63"/>
  <c r="BI63"/>
  <c r="DC62"/>
  <c r="CR62"/>
  <c r="CG62"/>
  <c r="BV62"/>
  <c r="BI62"/>
  <c r="DC61"/>
  <c r="CR61"/>
  <c r="CG61"/>
  <c r="BV61"/>
  <c r="BI61"/>
  <c r="DC60"/>
  <c r="CR60"/>
  <c r="CG60"/>
  <c r="BV60"/>
  <c r="BI60"/>
  <c r="DC59"/>
  <c r="CR59"/>
  <c r="CG59"/>
  <c r="BV59"/>
  <c r="BI59"/>
  <c r="DC58"/>
  <c r="CR58"/>
  <c r="CG58"/>
  <c r="BV58"/>
  <c r="BK58"/>
  <c r="BI58"/>
  <c r="DC57"/>
  <c r="CR57"/>
  <c r="CG57"/>
  <c r="BV57"/>
  <c r="BI57"/>
  <c r="DC56"/>
  <c r="CR56"/>
  <c r="CG56"/>
  <c r="BV56"/>
  <c r="BI56"/>
  <c r="DC55"/>
  <c r="CR55"/>
  <c r="CG55"/>
  <c r="BV55"/>
  <c r="BI55"/>
  <c r="DC54"/>
  <c r="CR54"/>
  <c r="CG54"/>
  <c r="BV54"/>
  <c r="BI54"/>
  <c r="DC53"/>
  <c r="CR53"/>
  <c r="CG53"/>
  <c r="BV53"/>
  <c r="BI53"/>
  <c r="DC52"/>
  <c r="CR52"/>
  <c r="CG52"/>
  <c r="BV52"/>
  <c r="BI52"/>
  <c r="DC51"/>
  <c r="CR51"/>
  <c r="CG51"/>
  <c r="BV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S50"/>
  <c r="BM50"/>
  <c r="BK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O49"/>
  <c r="BK49"/>
  <c r="BI49"/>
  <c r="DC48"/>
  <c r="CR48"/>
  <c r="CG48"/>
  <c r="BV48"/>
  <c r="BI48"/>
  <c r="DC47"/>
  <c r="CR47"/>
  <c r="CG47"/>
  <c r="BV47"/>
  <c r="BI47"/>
  <c r="DC46"/>
  <c r="CR46"/>
  <c r="CG46"/>
  <c r="BV46"/>
  <c r="BI46"/>
  <c r="DC45"/>
  <c r="CR45"/>
  <c r="CG45"/>
  <c r="BV45"/>
  <c r="BI45"/>
  <c r="DC44"/>
  <c r="CR44"/>
  <c r="CG44"/>
  <c r="BV44"/>
  <c r="BK44"/>
  <c r="BI44"/>
  <c r="DC43"/>
  <c r="CR43"/>
  <c r="CG43"/>
  <c r="BV43"/>
  <c r="BI43"/>
  <c r="DC42"/>
  <c r="CR42"/>
  <c r="CG42"/>
  <c r="BV42"/>
  <c r="BI42"/>
  <c r="DC41"/>
  <c r="CR41"/>
  <c r="CG41"/>
  <c r="BV41"/>
  <c r="BK41"/>
  <c r="BI41"/>
  <c r="DC40"/>
  <c r="CR40"/>
  <c r="CG40"/>
  <c r="BV40"/>
  <c r="BK40"/>
  <c r="BI40"/>
  <c r="DC39"/>
  <c r="CR39"/>
  <c r="CG39"/>
  <c r="BV39"/>
  <c r="BI39"/>
  <c r="DC38"/>
  <c r="CR38"/>
  <c r="CG38"/>
  <c r="BV38"/>
  <c r="BI38"/>
  <c r="DC37"/>
  <c r="CR37"/>
  <c r="CG37"/>
  <c r="BV37"/>
  <c r="BK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R36"/>
  <c r="BM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Q35"/>
  <c r="BI35"/>
  <c r="DC34"/>
  <c r="CR34"/>
  <c r="CG34"/>
  <c r="BV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DC328" i="22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P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I315"/>
  <c r="DC314"/>
  <c r="CR314"/>
  <c r="CG314"/>
  <c r="BV314"/>
  <c r="BI314"/>
  <c r="DC313"/>
  <c r="CR313"/>
  <c r="CG313"/>
  <c r="BV313"/>
  <c r="BI313"/>
  <c r="DC312"/>
  <c r="CR312"/>
  <c r="CG312"/>
  <c r="BV312"/>
  <c r="BK312"/>
  <c r="BI312"/>
  <c r="DC311"/>
  <c r="CR311"/>
  <c r="CG311"/>
  <c r="BV311"/>
  <c r="BI311"/>
  <c r="DC310"/>
  <c r="CR310"/>
  <c r="CG310"/>
  <c r="BV310"/>
  <c r="BI310"/>
  <c r="DC309"/>
  <c r="CR309"/>
  <c r="CG309"/>
  <c r="BV309"/>
  <c r="BK309"/>
  <c r="BI309"/>
  <c r="DC308"/>
  <c r="CR308"/>
  <c r="CG308"/>
  <c r="BV308"/>
  <c r="BK308"/>
  <c r="BI308"/>
  <c r="DC307"/>
  <c r="CR307"/>
  <c r="CG307"/>
  <c r="BV307"/>
  <c r="BK307"/>
  <c r="BI307"/>
  <c r="DC306"/>
  <c r="CR306"/>
  <c r="CG306"/>
  <c r="BV306"/>
  <c r="BK306"/>
  <c r="BI306"/>
  <c r="DC305"/>
  <c r="CR305"/>
  <c r="CG305"/>
  <c r="BV305"/>
  <c r="BK305"/>
  <c r="BI305"/>
  <c r="DC304"/>
  <c r="CR304"/>
  <c r="CG304"/>
  <c r="BV304"/>
  <c r="BK304"/>
  <c r="BI304"/>
  <c r="DC303"/>
  <c r="CR303"/>
  <c r="CG303"/>
  <c r="BV303"/>
  <c r="BK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T302"/>
  <c r="BS302"/>
  <c r="BR302"/>
  <c r="BQ302"/>
  <c r="BP302"/>
  <c r="BO302"/>
  <c r="BK302"/>
  <c r="BJ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S301"/>
  <c r="BR301"/>
  <c r="BP301"/>
  <c r="BO301"/>
  <c r="BJ301"/>
  <c r="BI301"/>
  <c r="DC300"/>
  <c r="CR300"/>
  <c r="CG300"/>
  <c r="BV300"/>
  <c r="BK300"/>
  <c r="BI300"/>
  <c r="DC299"/>
  <c r="CR299"/>
  <c r="CG299"/>
  <c r="BV299"/>
  <c r="BK299"/>
  <c r="BI299"/>
  <c r="DC298"/>
  <c r="CR298"/>
  <c r="CG298"/>
  <c r="BV298"/>
  <c r="BI298"/>
  <c r="DC297"/>
  <c r="CR297"/>
  <c r="CG297"/>
  <c r="BV297"/>
  <c r="BK297"/>
  <c r="BI297"/>
  <c r="DC296"/>
  <c r="CR296"/>
  <c r="CG296"/>
  <c r="BV296"/>
  <c r="BK296"/>
  <c r="BI296"/>
  <c r="DC295"/>
  <c r="CR295"/>
  <c r="CG295"/>
  <c r="BV295"/>
  <c r="BK295"/>
  <c r="BI295"/>
  <c r="DC294"/>
  <c r="CR294"/>
  <c r="CG294"/>
  <c r="BV294"/>
  <c r="BI294"/>
  <c r="DC293"/>
  <c r="CR293"/>
  <c r="CG293"/>
  <c r="BV293"/>
  <c r="BK293"/>
  <c r="BI293"/>
  <c r="DC292"/>
  <c r="CR292"/>
  <c r="CG292"/>
  <c r="BV292"/>
  <c r="BK292"/>
  <c r="BI292"/>
  <c r="DC291"/>
  <c r="CR291"/>
  <c r="CG291"/>
  <c r="BV291"/>
  <c r="BK291"/>
  <c r="BI291"/>
  <c r="DC290"/>
  <c r="CR290"/>
  <c r="CG290"/>
  <c r="BV290"/>
  <c r="BK290"/>
  <c r="BI290"/>
  <c r="DC289"/>
  <c r="CR289"/>
  <c r="CG289"/>
  <c r="BV289"/>
  <c r="BK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T288"/>
  <c r="BQ288"/>
  <c r="BP288"/>
  <c r="BO288"/>
  <c r="BJ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T287"/>
  <c r="BS287"/>
  <c r="BR287"/>
  <c r="BP287"/>
  <c r="BO287"/>
  <c r="BK287"/>
  <c r="BI287"/>
  <c r="DC286"/>
  <c r="CR286"/>
  <c r="CG286"/>
  <c r="BV286"/>
  <c r="BI286"/>
  <c r="DC285"/>
  <c r="CR285"/>
  <c r="CG285"/>
  <c r="BV285"/>
  <c r="BK285"/>
  <c r="BI285"/>
  <c r="DC284"/>
  <c r="CR284"/>
  <c r="CG284"/>
  <c r="BV284"/>
  <c r="BI284"/>
  <c r="DC283"/>
  <c r="CR283"/>
  <c r="CG283"/>
  <c r="BV283"/>
  <c r="BK283"/>
  <c r="BI283"/>
  <c r="DC282"/>
  <c r="CR282"/>
  <c r="CG282"/>
  <c r="BV282"/>
  <c r="BI282"/>
  <c r="DC281"/>
  <c r="CR281"/>
  <c r="CG281"/>
  <c r="BV281"/>
  <c r="BK281"/>
  <c r="BI281"/>
  <c r="DC280"/>
  <c r="CR280"/>
  <c r="CG280"/>
  <c r="BV280"/>
  <c r="BK280"/>
  <c r="BI280"/>
  <c r="DC279"/>
  <c r="CR279"/>
  <c r="CG279"/>
  <c r="BV279"/>
  <c r="BK279"/>
  <c r="BI279"/>
  <c r="DC278"/>
  <c r="CR278"/>
  <c r="CG278"/>
  <c r="BV278"/>
  <c r="BK278"/>
  <c r="BI278"/>
  <c r="DC277"/>
  <c r="CR277"/>
  <c r="CG277"/>
  <c r="BV277"/>
  <c r="BI277"/>
  <c r="DC276"/>
  <c r="CR276"/>
  <c r="CG276"/>
  <c r="BV276"/>
  <c r="BI276"/>
  <c r="DC275"/>
  <c r="CR275"/>
  <c r="CG275"/>
  <c r="BV275"/>
  <c r="BK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T274"/>
  <c r="BR274"/>
  <c r="BP274"/>
  <c r="BK274"/>
  <c r="BJ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S273"/>
  <c r="BP273"/>
  <c r="BM273"/>
  <c r="BJ273"/>
  <c r="BI273"/>
  <c r="DC272"/>
  <c r="CR272"/>
  <c r="CG272"/>
  <c r="BV272"/>
  <c r="BK272"/>
  <c r="BI272"/>
  <c r="DC271"/>
  <c r="CR271"/>
  <c r="CG271"/>
  <c r="BV271"/>
  <c r="BI271"/>
  <c r="DC270"/>
  <c r="CR270"/>
  <c r="CG270"/>
  <c r="BV270"/>
  <c r="BI270"/>
  <c r="DC269"/>
  <c r="CR269"/>
  <c r="CG269"/>
  <c r="BV269"/>
  <c r="BK269"/>
  <c r="BI269"/>
  <c r="DC268"/>
  <c r="CR268"/>
  <c r="CG268"/>
  <c r="BV268"/>
  <c r="BK268"/>
  <c r="BI268"/>
  <c r="DC267"/>
  <c r="CR267"/>
  <c r="CG267"/>
  <c r="BV267"/>
  <c r="BI267"/>
  <c r="DC266"/>
  <c r="CR266"/>
  <c r="CG266"/>
  <c r="BV266"/>
  <c r="BK266"/>
  <c r="BI266"/>
  <c r="DC265"/>
  <c r="CR265"/>
  <c r="CG265"/>
  <c r="BV265"/>
  <c r="BI265"/>
  <c r="DC264"/>
  <c r="CR264"/>
  <c r="CG264"/>
  <c r="BV264"/>
  <c r="BI264"/>
  <c r="DC263"/>
  <c r="CR263"/>
  <c r="CG263"/>
  <c r="BV263"/>
  <c r="BK263"/>
  <c r="BI263"/>
  <c r="DC262"/>
  <c r="CR262"/>
  <c r="CG262"/>
  <c r="BV262"/>
  <c r="BK262"/>
  <c r="BI262"/>
  <c r="DC261"/>
  <c r="CR261"/>
  <c r="CG261"/>
  <c r="BV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S260"/>
  <c r="BO260"/>
  <c r="BK260"/>
  <c r="BJ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K259"/>
  <c r="BI259"/>
  <c r="DC258"/>
  <c r="CR258"/>
  <c r="CG258"/>
  <c r="BV258"/>
  <c r="BI258"/>
  <c r="DC257"/>
  <c r="CR257"/>
  <c r="CG257"/>
  <c r="BV257"/>
  <c r="BI257"/>
  <c r="DC256"/>
  <c r="CR256"/>
  <c r="CG256"/>
  <c r="BV256"/>
  <c r="BI256"/>
  <c r="DC255"/>
  <c r="CR255"/>
  <c r="CG255"/>
  <c r="BV255"/>
  <c r="BI255"/>
  <c r="DC254"/>
  <c r="CR254"/>
  <c r="CG254"/>
  <c r="BV254"/>
  <c r="BI254"/>
  <c r="DC253"/>
  <c r="CR253"/>
  <c r="CG253"/>
  <c r="BV253"/>
  <c r="BI253"/>
  <c r="DC252"/>
  <c r="CR252"/>
  <c r="CG252"/>
  <c r="BV252"/>
  <c r="BI252"/>
  <c r="DC251"/>
  <c r="CR251"/>
  <c r="CG251"/>
  <c r="BV251"/>
  <c r="BI251"/>
  <c r="DC250"/>
  <c r="CR250"/>
  <c r="CG250"/>
  <c r="BV250"/>
  <c r="BI250"/>
  <c r="DC249"/>
  <c r="CR249"/>
  <c r="CG249"/>
  <c r="BV249"/>
  <c r="BI249"/>
  <c r="DC248"/>
  <c r="CR248"/>
  <c r="CG248"/>
  <c r="BV248"/>
  <c r="BI248"/>
  <c r="DC247"/>
  <c r="CR247"/>
  <c r="CG247"/>
  <c r="BV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J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I245"/>
  <c r="DC244"/>
  <c r="CR244"/>
  <c r="CG244"/>
  <c r="BV244"/>
  <c r="BK244"/>
  <c r="BI244"/>
  <c r="DC243"/>
  <c r="CR243"/>
  <c r="CG243"/>
  <c r="BV243"/>
  <c r="BK243"/>
  <c r="BI243"/>
  <c r="DC242"/>
  <c r="CR242"/>
  <c r="CG242"/>
  <c r="BV242"/>
  <c r="BK242"/>
  <c r="BI242"/>
  <c r="DC241"/>
  <c r="CR241"/>
  <c r="CG241"/>
  <c r="BV241"/>
  <c r="BK241"/>
  <c r="BI241"/>
  <c r="DC240"/>
  <c r="CR240"/>
  <c r="CG240"/>
  <c r="BV240"/>
  <c r="BK240"/>
  <c r="BI240"/>
  <c r="DC239"/>
  <c r="CR239"/>
  <c r="CG239"/>
  <c r="BV239"/>
  <c r="BI239"/>
  <c r="DC238"/>
  <c r="CR238"/>
  <c r="CG238"/>
  <c r="BV238"/>
  <c r="BK238"/>
  <c r="BI238"/>
  <c r="DC237"/>
  <c r="CR237"/>
  <c r="CG237"/>
  <c r="BV237"/>
  <c r="BK237"/>
  <c r="BI237"/>
  <c r="DC236"/>
  <c r="CR236"/>
  <c r="CG236"/>
  <c r="BV236"/>
  <c r="BK236"/>
  <c r="BI236"/>
  <c r="DC235"/>
  <c r="CR235"/>
  <c r="CG235"/>
  <c r="BV235"/>
  <c r="BI235"/>
  <c r="DC234"/>
  <c r="CR234"/>
  <c r="CG234"/>
  <c r="BV234"/>
  <c r="BI234"/>
  <c r="DC233"/>
  <c r="CR233"/>
  <c r="CG233"/>
  <c r="BV233"/>
  <c r="BK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T232"/>
  <c r="BS232"/>
  <c r="BQ232"/>
  <c r="BO232"/>
  <c r="BM232"/>
  <c r="BK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S231"/>
  <c r="BR231"/>
  <c r="BQ231"/>
  <c r="BP231"/>
  <c r="BM231"/>
  <c r="BK231"/>
  <c r="BJ231"/>
  <c r="BI231"/>
  <c r="DC230"/>
  <c r="CR230"/>
  <c r="CG230"/>
  <c r="BV230"/>
  <c r="BI230"/>
  <c r="DC229"/>
  <c r="CR229"/>
  <c r="CG229"/>
  <c r="BV229"/>
  <c r="BI229"/>
  <c r="DC228"/>
  <c r="CR228"/>
  <c r="CG228"/>
  <c r="BV228"/>
  <c r="BI228"/>
  <c r="DC227"/>
  <c r="CR227"/>
  <c r="CG227"/>
  <c r="BV227"/>
  <c r="BK227"/>
  <c r="BI227"/>
  <c r="DC226"/>
  <c r="CR226"/>
  <c r="CG226"/>
  <c r="BV226"/>
  <c r="BK226"/>
  <c r="BI226"/>
  <c r="DC225"/>
  <c r="CR225"/>
  <c r="CG225"/>
  <c r="BV225"/>
  <c r="BK225"/>
  <c r="BI225"/>
  <c r="DC224"/>
  <c r="CR224"/>
  <c r="CG224"/>
  <c r="BV224"/>
  <c r="BK224"/>
  <c r="BI224"/>
  <c r="DC223"/>
  <c r="CR223"/>
  <c r="CG223"/>
  <c r="BV223"/>
  <c r="BI223"/>
  <c r="DC222"/>
  <c r="CR222"/>
  <c r="CG222"/>
  <c r="BV222"/>
  <c r="BI222"/>
  <c r="DC221"/>
  <c r="CR221"/>
  <c r="CG221"/>
  <c r="BV221"/>
  <c r="BI221"/>
  <c r="DC220"/>
  <c r="CR220"/>
  <c r="CG220"/>
  <c r="BV220"/>
  <c r="BK220"/>
  <c r="BI220"/>
  <c r="DC219"/>
  <c r="CR219"/>
  <c r="CG219"/>
  <c r="BV219"/>
  <c r="BK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S218"/>
  <c r="BR218"/>
  <c r="BQ218"/>
  <c r="BP218"/>
  <c r="BO218"/>
  <c r="BM218"/>
  <c r="BK218"/>
  <c r="BJ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T217"/>
  <c r="BQ217"/>
  <c r="BK217"/>
  <c r="BI217"/>
  <c r="DC216"/>
  <c r="CR216"/>
  <c r="CG216"/>
  <c r="BV216"/>
  <c r="BI216"/>
  <c r="DC215"/>
  <c r="CR215"/>
  <c r="CG215"/>
  <c r="BV215"/>
  <c r="BI215"/>
  <c r="DC214"/>
  <c r="CR214"/>
  <c r="CG214"/>
  <c r="BV214"/>
  <c r="BI214"/>
  <c r="DC213"/>
  <c r="CR213"/>
  <c r="CG213"/>
  <c r="BV213"/>
  <c r="BI213"/>
  <c r="DC212"/>
  <c r="CR212"/>
  <c r="CG212"/>
  <c r="BV212"/>
  <c r="BI212"/>
  <c r="DC211"/>
  <c r="CR211"/>
  <c r="CG211"/>
  <c r="BV211"/>
  <c r="BK211"/>
  <c r="BI211"/>
  <c r="DC210"/>
  <c r="CR210"/>
  <c r="CG210"/>
  <c r="BV210"/>
  <c r="BI210"/>
  <c r="DC209"/>
  <c r="CR209"/>
  <c r="CG209"/>
  <c r="BV209"/>
  <c r="BI209"/>
  <c r="DC208"/>
  <c r="CR208"/>
  <c r="CG208"/>
  <c r="BV208"/>
  <c r="BI208"/>
  <c r="DC207"/>
  <c r="CR207"/>
  <c r="CG207"/>
  <c r="BV207"/>
  <c r="BI207"/>
  <c r="DC206"/>
  <c r="CR206"/>
  <c r="CG206"/>
  <c r="BV206"/>
  <c r="BI206"/>
  <c r="DC205"/>
  <c r="CR205"/>
  <c r="CG205"/>
  <c r="BV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J203"/>
  <c r="BI203"/>
  <c r="DC202"/>
  <c r="CR202"/>
  <c r="CG202"/>
  <c r="BV202"/>
  <c r="BI202"/>
  <c r="DC201"/>
  <c r="CR201"/>
  <c r="CG201"/>
  <c r="BV201"/>
  <c r="BI201"/>
  <c r="DC200"/>
  <c r="CR200"/>
  <c r="CG200"/>
  <c r="BV200"/>
  <c r="BK200"/>
  <c r="BI200"/>
  <c r="DC199"/>
  <c r="CR199"/>
  <c r="CG199"/>
  <c r="BV199"/>
  <c r="BI199"/>
  <c r="DC198"/>
  <c r="CR198"/>
  <c r="CG198"/>
  <c r="BV198"/>
  <c r="BI198"/>
  <c r="DC197"/>
  <c r="CR197"/>
  <c r="CG197"/>
  <c r="BV197"/>
  <c r="BK197"/>
  <c r="BI197"/>
  <c r="DC196"/>
  <c r="CR196"/>
  <c r="CG196"/>
  <c r="BV196"/>
  <c r="BK196"/>
  <c r="BI196"/>
  <c r="DC195"/>
  <c r="CR195"/>
  <c r="CG195"/>
  <c r="BV195"/>
  <c r="BK195"/>
  <c r="BI195"/>
  <c r="DC194"/>
  <c r="CR194"/>
  <c r="CG194"/>
  <c r="BV194"/>
  <c r="BK194"/>
  <c r="BI194"/>
  <c r="DC193"/>
  <c r="CR193"/>
  <c r="CG193"/>
  <c r="BV193"/>
  <c r="BK193"/>
  <c r="BI193"/>
  <c r="DC192"/>
  <c r="CR192"/>
  <c r="CG192"/>
  <c r="BV192"/>
  <c r="BK192"/>
  <c r="BI192"/>
  <c r="DC191"/>
  <c r="CR191"/>
  <c r="CG191"/>
  <c r="BV191"/>
  <c r="BK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T190"/>
  <c r="BQ190"/>
  <c r="BP190"/>
  <c r="BK190"/>
  <c r="BJ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T189"/>
  <c r="BS189"/>
  <c r="BR189"/>
  <c r="BP189"/>
  <c r="BO189"/>
  <c r="BM189"/>
  <c r="BI189"/>
  <c r="DC188"/>
  <c r="CR188"/>
  <c r="CG188"/>
  <c r="BV188"/>
  <c r="BK188"/>
  <c r="BI188"/>
  <c r="DC187"/>
  <c r="CR187"/>
  <c r="CG187"/>
  <c r="BV187"/>
  <c r="BK187"/>
  <c r="BI187"/>
  <c r="DC186"/>
  <c r="CR186"/>
  <c r="CG186"/>
  <c r="BV186"/>
  <c r="BI186"/>
  <c r="DC185"/>
  <c r="CR185"/>
  <c r="CG185"/>
  <c r="BV185"/>
  <c r="BI185"/>
  <c r="DC184"/>
  <c r="CR184"/>
  <c r="CG184"/>
  <c r="BV184"/>
  <c r="BK184"/>
  <c r="BI184"/>
  <c r="DC183"/>
  <c r="CR183"/>
  <c r="CG183"/>
  <c r="BV183"/>
  <c r="BK183"/>
  <c r="BI183"/>
  <c r="DC182"/>
  <c r="CR182"/>
  <c r="CG182"/>
  <c r="BV182"/>
  <c r="BI182"/>
  <c r="DC181"/>
  <c r="CR181"/>
  <c r="CG181"/>
  <c r="BV181"/>
  <c r="BI181"/>
  <c r="DC180"/>
  <c r="CR180"/>
  <c r="CG180"/>
  <c r="BV180"/>
  <c r="BI180"/>
  <c r="DC179"/>
  <c r="CR179"/>
  <c r="CG179"/>
  <c r="BV179"/>
  <c r="BK179"/>
  <c r="BI179"/>
  <c r="DC178"/>
  <c r="CR178"/>
  <c r="CG178"/>
  <c r="BV178"/>
  <c r="BI178"/>
  <c r="DC177"/>
  <c r="CR177"/>
  <c r="CG177"/>
  <c r="BV177"/>
  <c r="BK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R176"/>
  <c r="BQ176"/>
  <c r="BK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S175"/>
  <c r="BO175"/>
  <c r="BJ175"/>
  <c r="BI175"/>
  <c r="DC174"/>
  <c r="CR174"/>
  <c r="CG174"/>
  <c r="BV174"/>
  <c r="BK174"/>
  <c r="BI174"/>
  <c r="DC173"/>
  <c r="CR173"/>
  <c r="CG173"/>
  <c r="BV173"/>
  <c r="BI173"/>
  <c r="DC172"/>
  <c r="CR172"/>
  <c r="CG172"/>
  <c r="BV172"/>
  <c r="BK172"/>
  <c r="BI172"/>
  <c r="DC171"/>
  <c r="CR171"/>
  <c r="CG171"/>
  <c r="BV171"/>
  <c r="BK171"/>
  <c r="BI171"/>
  <c r="DC170"/>
  <c r="CR170"/>
  <c r="CG170"/>
  <c r="BV170"/>
  <c r="BK170"/>
  <c r="BI170"/>
  <c r="DC169"/>
  <c r="CR169"/>
  <c r="CG169"/>
  <c r="BV169"/>
  <c r="BK169"/>
  <c r="BI169"/>
  <c r="DC168"/>
  <c r="CR168"/>
  <c r="CG168"/>
  <c r="BV168"/>
  <c r="BK168"/>
  <c r="BI168"/>
  <c r="DC167"/>
  <c r="CR167"/>
  <c r="CG167"/>
  <c r="BV167"/>
  <c r="BK167"/>
  <c r="BI167"/>
  <c r="DC166"/>
  <c r="CR166"/>
  <c r="CG166"/>
  <c r="BV166"/>
  <c r="BI166"/>
  <c r="DC165"/>
  <c r="CR165"/>
  <c r="CG165"/>
  <c r="BV165"/>
  <c r="BI165"/>
  <c r="DC164"/>
  <c r="CR164"/>
  <c r="CG164"/>
  <c r="BV164"/>
  <c r="BI164"/>
  <c r="DC163"/>
  <c r="CR163"/>
  <c r="CG163"/>
  <c r="BV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S162"/>
  <c r="BR162"/>
  <c r="BQ162"/>
  <c r="BP162"/>
  <c r="BO162"/>
  <c r="BK162"/>
  <c r="BJ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T161"/>
  <c r="BS161"/>
  <c r="BR161"/>
  <c r="BQ161"/>
  <c r="BP161"/>
  <c r="BO161"/>
  <c r="BK161"/>
  <c r="BI161"/>
  <c r="DC160"/>
  <c r="CR160"/>
  <c r="CG160"/>
  <c r="BV160"/>
  <c r="BI160"/>
  <c r="DC159"/>
  <c r="CR159"/>
  <c r="CG159"/>
  <c r="BV159"/>
  <c r="BK159"/>
  <c r="BI159"/>
  <c r="DC158"/>
  <c r="CR158"/>
  <c r="CG158"/>
  <c r="BV158"/>
  <c r="BI158"/>
  <c r="DC157"/>
  <c r="CR157"/>
  <c r="CG157"/>
  <c r="BV157"/>
  <c r="BI157"/>
  <c r="DC156"/>
  <c r="CR156"/>
  <c r="CG156"/>
  <c r="BV156"/>
  <c r="BI156"/>
  <c r="DC155"/>
  <c r="CR155"/>
  <c r="CG155"/>
  <c r="BV155"/>
  <c r="BK155"/>
  <c r="BI155"/>
  <c r="DC154"/>
  <c r="CR154"/>
  <c r="CG154"/>
  <c r="BV154"/>
  <c r="BI154"/>
  <c r="DC153"/>
  <c r="CR153"/>
  <c r="CG153"/>
  <c r="BV153"/>
  <c r="BI153"/>
  <c r="DC152"/>
  <c r="CR152"/>
  <c r="CG152"/>
  <c r="BV152"/>
  <c r="BI152"/>
  <c r="DC151"/>
  <c r="CR151"/>
  <c r="CG151"/>
  <c r="BV151"/>
  <c r="BK151"/>
  <c r="BI151"/>
  <c r="DC150"/>
  <c r="CR150"/>
  <c r="CG150"/>
  <c r="BV150"/>
  <c r="BI150"/>
  <c r="DC149"/>
  <c r="CR149"/>
  <c r="CG149"/>
  <c r="BV149"/>
  <c r="BK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R148"/>
  <c r="BM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I147"/>
  <c r="DC146"/>
  <c r="CR146"/>
  <c r="CG146"/>
  <c r="BV146"/>
  <c r="BI146"/>
  <c r="DC145"/>
  <c r="CR145"/>
  <c r="CG145"/>
  <c r="BV145"/>
  <c r="BI145"/>
  <c r="DC144"/>
  <c r="CR144"/>
  <c r="CG144"/>
  <c r="BV144"/>
  <c r="BI144"/>
  <c r="DC143"/>
  <c r="CR143"/>
  <c r="CG143"/>
  <c r="BV143"/>
  <c r="BI143"/>
  <c r="DC142"/>
  <c r="CR142"/>
  <c r="CG142"/>
  <c r="BV142"/>
  <c r="BI142"/>
  <c r="DC141"/>
  <c r="CR141"/>
  <c r="CG141"/>
  <c r="BV141"/>
  <c r="BI141"/>
  <c r="DC140"/>
  <c r="CR140"/>
  <c r="CG140"/>
  <c r="BV140"/>
  <c r="BI140"/>
  <c r="DC139"/>
  <c r="CR139"/>
  <c r="CG139"/>
  <c r="BV139"/>
  <c r="BI139"/>
  <c r="DC138"/>
  <c r="CR138"/>
  <c r="CG138"/>
  <c r="BV138"/>
  <c r="BI138"/>
  <c r="DC137"/>
  <c r="CR137"/>
  <c r="CG137"/>
  <c r="BV137"/>
  <c r="BI137"/>
  <c r="DC136"/>
  <c r="CR136"/>
  <c r="CG136"/>
  <c r="BV136"/>
  <c r="BI136"/>
  <c r="DC135"/>
  <c r="CR135"/>
  <c r="CG135"/>
  <c r="BV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R134"/>
  <c r="BM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M133"/>
  <c r="BI133"/>
  <c r="DC132"/>
  <c r="CR132"/>
  <c r="CG132"/>
  <c r="BV132"/>
  <c r="BK132"/>
  <c r="BI132"/>
  <c r="DC131"/>
  <c r="CR131"/>
  <c r="CG131"/>
  <c r="BV131"/>
  <c r="BI131"/>
  <c r="DC130"/>
  <c r="CR130"/>
  <c r="CG130"/>
  <c r="BV130"/>
  <c r="BI130"/>
  <c r="DC129"/>
  <c r="CR129"/>
  <c r="CG129"/>
  <c r="BV129"/>
  <c r="BI129"/>
  <c r="DC128"/>
  <c r="CR128"/>
  <c r="CG128"/>
  <c r="BV128"/>
  <c r="BI128"/>
  <c r="DC127"/>
  <c r="CR127"/>
  <c r="CG127"/>
  <c r="BV127"/>
  <c r="BI127"/>
  <c r="DC126"/>
  <c r="CR126"/>
  <c r="CG126"/>
  <c r="BV126"/>
  <c r="BK126"/>
  <c r="BI126"/>
  <c r="DC125"/>
  <c r="CR125"/>
  <c r="CG125"/>
  <c r="BV125"/>
  <c r="BI125"/>
  <c r="DC124"/>
  <c r="CR124"/>
  <c r="CG124"/>
  <c r="BV124"/>
  <c r="BI124"/>
  <c r="DC123"/>
  <c r="CR123"/>
  <c r="CG123"/>
  <c r="BV123"/>
  <c r="BK123"/>
  <c r="BI123"/>
  <c r="DC122"/>
  <c r="CR122"/>
  <c r="CG122"/>
  <c r="BV122"/>
  <c r="BK122"/>
  <c r="BI122"/>
  <c r="DC121"/>
  <c r="CR121"/>
  <c r="CG121"/>
  <c r="BV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R120"/>
  <c r="BQ120"/>
  <c r="BP120"/>
  <c r="BO120"/>
  <c r="BK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T119"/>
  <c r="BS119"/>
  <c r="BP119"/>
  <c r="BI119"/>
  <c r="DC118"/>
  <c r="CR118"/>
  <c r="CG118"/>
  <c r="BV118"/>
  <c r="BK118"/>
  <c r="BI118"/>
  <c r="DC117"/>
  <c r="CR117"/>
  <c r="CG117"/>
  <c r="BV117"/>
  <c r="BK117"/>
  <c r="BI117"/>
  <c r="DC116"/>
  <c r="CR116"/>
  <c r="CG116"/>
  <c r="BV116"/>
  <c r="BI116"/>
  <c r="DC115"/>
  <c r="CR115"/>
  <c r="CG115"/>
  <c r="BV115"/>
  <c r="BK115"/>
  <c r="BI115"/>
  <c r="DC114"/>
  <c r="CR114"/>
  <c r="CG114"/>
  <c r="BV114"/>
  <c r="BI114"/>
  <c r="DC113"/>
  <c r="CR113"/>
  <c r="CG113"/>
  <c r="BV113"/>
  <c r="BI113"/>
  <c r="DC112"/>
  <c r="CR112"/>
  <c r="CG112"/>
  <c r="BV112"/>
  <c r="BK112"/>
  <c r="BI112"/>
  <c r="DC111"/>
  <c r="CR111"/>
  <c r="CG111"/>
  <c r="BV111"/>
  <c r="BI111"/>
  <c r="DC110"/>
  <c r="CR110"/>
  <c r="CG110"/>
  <c r="BV110"/>
  <c r="BI110"/>
  <c r="DC109"/>
  <c r="CR109"/>
  <c r="CG109"/>
  <c r="BV109"/>
  <c r="BK109"/>
  <c r="BI109"/>
  <c r="DC108"/>
  <c r="CR108"/>
  <c r="CG108"/>
  <c r="BV108"/>
  <c r="BI108"/>
  <c r="DC107"/>
  <c r="CR107"/>
  <c r="CG107"/>
  <c r="BV107"/>
  <c r="BK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P106"/>
  <c r="BM106"/>
  <c r="BJ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S105"/>
  <c r="BR105"/>
  <c r="BK105"/>
  <c r="BI105"/>
  <c r="DC104"/>
  <c r="CR104"/>
  <c r="CG104"/>
  <c r="BV104"/>
  <c r="BI104"/>
  <c r="DC103"/>
  <c r="CR103"/>
  <c r="CG103"/>
  <c r="BV103"/>
  <c r="BK103"/>
  <c r="BI103"/>
  <c r="DC102"/>
  <c r="CR102"/>
  <c r="CG102"/>
  <c r="BV102"/>
  <c r="BI102"/>
  <c r="DC101"/>
  <c r="CR101"/>
  <c r="CG101"/>
  <c r="BV101"/>
  <c r="BI101"/>
  <c r="DC100"/>
  <c r="CR100"/>
  <c r="CG100"/>
  <c r="BV100"/>
  <c r="BI100"/>
  <c r="DC99"/>
  <c r="CR99"/>
  <c r="CG99"/>
  <c r="BV99"/>
  <c r="BK99"/>
  <c r="BI99"/>
  <c r="DC98"/>
  <c r="CR98"/>
  <c r="CG98"/>
  <c r="BV98"/>
  <c r="BI98"/>
  <c r="DC97"/>
  <c r="CR97"/>
  <c r="CG97"/>
  <c r="BV97"/>
  <c r="BI97"/>
  <c r="DC96"/>
  <c r="CR96"/>
  <c r="CG96"/>
  <c r="BV96"/>
  <c r="BI96"/>
  <c r="DC95"/>
  <c r="CR95"/>
  <c r="CG95"/>
  <c r="BV95"/>
  <c r="BK95"/>
  <c r="BI95"/>
  <c r="DC94"/>
  <c r="CR94"/>
  <c r="CG94"/>
  <c r="BV94"/>
  <c r="BI94"/>
  <c r="DC93"/>
  <c r="CR93"/>
  <c r="CG93"/>
  <c r="BV93"/>
  <c r="BK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M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I91"/>
  <c r="DC90"/>
  <c r="CR90"/>
  <c r="CG90"/>
  <c r="BV90"/>
  <c r="BK90"/>
  <c r="BI90"/>
  <c r="DC89"/>
  <c r="CR89"/>
  <c r="CG89"/>
  <c r="BV89"/>
  <c r="BK89"/>
  <c r="BI89"/>
  <c r="DC88"/>
  <c r="CR88"/>
  <c r="CG88"/>
  <c r="BV88"/>
  <c r="BI88"/>
  <c r="DC87"/>
  <c r="CR87"/>
  <c r="CG87"/>
  <c r="BV87"/>
  <c r="BI87"/>
  <c r="DC86"/>
  <c r="CR86"/>
  <c r="CG86"/>
  <c r="BV86"/>
  <c r="BK86"/>
  <c r="BI86"/>
  <c r="DC85"/>
  <c r="CR85"/>
  <c r="CG85"/>
  <c r="BV85"/>
  <c r="BI85"/>
  <c r="DC84"/>
  <c r="CR84"/>
  <c r="CG84"/>
  <c r="BV84"/>
  <c r="BI84"/>
  <c r="DC83"/>
  <c r="CR83"/>
  <c r="CG83"/>
  <c r="BV83"/>
  <c r="BI83"/>
  <c r="DC82"/>
  <c r="CR82"/>
  <c r="CG82"/>
  <c r="BV82"/>
  <c r="BI82"/>
  <c r="DC81"/>
  <c r="CR81"/>
  <c r="CG81"/>
  <c r="BV81"/>
  <c r="BI81"/>
  <c r="DC80"/>
  <c r="CR80"/>
  <c r="CG80"/>
  <c r="BV80"/>
  <c r="BK80"/>
  <c r="BI80"/>
  <c r="DC79"/>
  <c r="CR79"/>
  <c r="CG79"/>
  <c r="BV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R78"/>
  <c r="BO78"/>
  <c r="BM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T77"/>
  <c r="BP77"/>
  <c r="BI77"/>
  <c r="DC76"/>
  <c r="CR76"/>
  <c r="CG76"/>
  <c r="BV76"/>
  <c r="BI76"/>
  <c r="DC75"/>
  <c r="CR75"/>
  <c r="CG75"/>
  <c r="BV75"/>
  <c r="BI75"/>
  <c r="DC74"/>
  <c r="CR74"/>
  <c r="CG74"/>
  <c r="BV74"/>
  <c r="BK74"/>
  <c r="BI74"/>
  <c r="DC73"/>
  <c r="CR73"/>
  <c r="CG73"/>
  <c r="BV73"/>
  <c r="BI73"/>
  <c r="DC72"/>
  <c r="CR72"/>
  <c r="CG72"/>
  <c r="BV72"/>
  <c r="BK72"/>
  <c r="BI72"/>
  <c r="DC71"/>
  <c r="CR71"/>
  <c r="CG71"/>
  <c r="BV71"/>
  <c r="BI71"/>
  <c r="DC70"/>
  <c r="CR70"/>
  <c r="CG70"/>
  <c r="BV70"/>
  <c r="BI70"/>
  <c r="DC69"/>
  <c r="CR69"/>
  <c r="CG69"/>
  <c r="BV69"/>
  <c r="BI69"/>
  <c r="DC68"/>
  <c r="CR68"/>
  <c r="CG68"/>
  <c r="BV68"/>
  <c r="BI68"/>
  <c r="DC67"/>
  <c r="CR67"/>
  <c r="CG67"/>
  <c r="BV67"/>
  <c r="BI67"/>
  <c r="DC66"/>
  <c r="CR66"/>
  <c r="CG66"/>
  <c r="BV66"/>
  <c r="BI66"/>
  <c r="DC65"/>
  <c r="CR65"/>
  <c r="CG65"/>
  <c r="BV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T64"/>
  <c r="BR64"/>
  <c r="BP64"/>
  <c r="BJ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I63"/>
  <c r="DC62"/>
  <c r="CR62"/>
  <c r="CG62"/>
  <c r="BV62"/>
  <c r="BI62"/>
  <c r="DC61"/>
  <c r="CR61"/>
  <c r="CG61"/>
  <c r="BV61"/>
  <c r="BK61"/>
  <c r="BI61"/>
  <c r="DC60"/>
  <c r="CR60"/>
  <c r="CG60"/>
  <c r="BV60"/>
  <c r="BK60"/>
  <c r="BI60"/>
  <c r="DC59"/>
  <c r="CR59"/>
  <c r="CG59"/>
  <c r="BV59"/>
  <c r="BI59"/>
  <c r="DC58"/>
  <c r="CR58"/>
  <c r="CG58"/>
  <c r="BV58"/>
  <c r="BI58"/>
  <c r="DC57"/>
  <c r="CR57"/>
  <c r="CG57"/>
  <c r="BV57"/>
  <c r="BK57"/>
  <c r="BI57"/>
  <c r="DC56"/>
  <c r="CR56"/>
  <c r="CG56"/>
  <c r="BV56"/>
  <c r="BI56"/>
  <c r="DC55"/>
  <c r="CR55"/>
  <c r="CG55"/>
  <c r="BV55"/>
  <c r="BI55"/>
  <c r="DC54"/>
  <c r="CR54"/>
  <c r="CG54"/>
  <c r="BV54"/>
  <c r="BK54"/>
  <c r="BI54"/>
  <c r="DC53"/>
  <c r="CR53"/>
  <c r="CG53"/>
  <c r="BV53"/>
  <c r="BI53"/>
  <c r="DC52"/>
  <c r="CR52"/>
  <c r="CG52"/>
  <c r="BV52"/>
  <c r="BI52"/>
  <c r="DC51"/>
  <c r="CR51"/>
  <c r="CG51"/>
  <c r="BV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T50"/>
  <c r="BQ50"/>
  <c r="BP50"/>
  <c r="BK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I49"/>
  <c r="DC48"/>
  <c r="CR48"/>
  <c r="CG48"/>
  <c r="BV48"/>
  <c r="BI48"/>
  <c r="DC47"/>
  <c r="CR47"/>
  <c r="CG47"/>
  <c r="BV47"/>
  <c r="BI47"/>
  <c r="DC46"/>
  <c r="CR46"/>
  <c r="CG46"/>
  <c r="BV46"/>
  <c r="BI46"/>
  <c r="DC45"/>
  <c r="CR45"/>
  <c r="CG45"/>
  <c r="BV45"/>
  <c r="BI45"/>
  <c r="DC44"/>
  <c r="CR44"/>
  <c r="CG44"/>
  <c r="BV44"/>
  <c r="BI44"/>
  <c r="DC43"/>
  <c r="CR43"/>
  <c r="CG43"/>
  <c r="BV43"/>
  <c r="BI43"/>
  <c r="DC42"/>
  <c r="CR42"/>
  <c r="CG42"/>
  <c r="BV42"/>
  <c r="BI42"/>
  <c r="DC41"/>
  <c r="CR41"/>
  <c r="CG41"/>
  <c r="BV41"/>
  <c r="BI41"/>
  <c r="DC40"/>
  <c r="CR40"/>
  <c r="CG40"/>
  <c r="BV40"/>
  <c r="BI40"/>
  <c r="DC39"/>
  <c r="CR39"/>
  <c r="CG39"/>
  <c r="BV39"/>
  <c r="BI39"/>
  <c r="DC38"/>
  <c r="CR38"/>
  <c r="CG38"/>
  <c r="BV38"/>
  <c r="BI38"/>
  <c r="DC37"/>
  <c r="CR37"/>
  <c r="CG37"/>
  <c r="BV37"/>
  <c r="BK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S36"/>
  <c r="BJ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R35"/>
  <c r="BJ35"/>
  <c r="BI35"/>
  <c r="DC34"/>
  <c r="CR34"/>
  <c r="CG34"/>
  <c r="BV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DC328" i="8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I315"/>
  <c r="DC314"/>
  <c r="CR314"/>
  <c r="CG314"/>
  <c r="BV314"/>
  <c r="BI314"/>
  <c r="DC313"/>
  <c r="CR313"/>
  <c r="CG313"/>
  <c r="BV313"/>
  <c r="BI313"/>
  <c r="DC312"/>
  <c r="CR312"/>
  <c r="CG312"/>
  <c r="BV312"/>
  <c r="BI312"/>
  <c r="DC311"/>
  <c r="CR311"/>
  <c r="CG311"/>
  <c r="BV311"/>
  <c r="BI311"/>
  <c r="DC310"/>
  <c r="CR310"/>
  <c r="CG310"/>
  <c r="BV310"/>
  <c r="BI310"/>
  <c r="DC309"/>
  <c r="CR309"/>
  <c r="CG309"/>
  <c r="BV309"/>
  <c r="BI309"/>
  <c r="DC308"/>
  <c r="CR308"/>
  <c r="CG308"/>
  <c r="BV308"/>
  <c r="BI308"/>
  <c r="DC307"/>
  <c r="CR307"/>
  <c r="CG307"/>
  <c r="BV307"/>
  <c r="BI307"/>
  <c r="DC306"/>
  <c r="CR306"/>
  <c r="CG306"/>
  <c r="BV306"/>
  <c r="BI306"/>
  <c r="DC305"/>
  <c r="CR305"/>
  <c r="CG305"/>
  <c r="BV305"/>
  <c r="BI305"/>
  <c r="DC304"/>
  <c r="CR304"/>
  <c r="CG304"/>
  <c r="BV304"/>
  <c r="BI304"/>
  <c r="DC303"/>
  <c r="CR303"/>
  <c r="CG303"/>
  <c r="BV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Q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I301"/>
  <c r="DC300"/>
  <c r="CR300"/>
  <c r="CG300"/>
  <c r="BV300"/>
  <c r="BI300"/>
  <c r="DC299"/>
  <c r="CR299"/>
  <c r="CG299"/>
  <c r="BV299"/>
  <c r="BI299"/>
  <c r="DC298"/>
  <c r="CR298"/>
  <c r="CG298"/>
  <c r="BV298"/>
  <c r="BI298"/>
  <c r="DC297"/>
  <c r="CR297"/>
  <c r="CG297"/>
  <c r="BV297"/>
  <c r="BI297"/>
  <c r="DC296"/>
  <c r="CR296"/>
  <c r="CG296"/>
  <c r="BV296"/>
  <c r="BI296"/>
  <c r="DC295"/>
  <c r="CR295"/>
  <c r="CG295"/>
  <c r="BV295"/>
  <c r="BI295"/>
  <c r="DC294"/>
  <c r="CR294"/>
  <c r="CG294"/>
  <c r="BV294"/>
  <c r="BI294"/>
  <c r="DC293"/>
  <c r="CR293"/>
  <c r="CG293"/>
  <c r="BV293"/>
  <c r="BI293"/>
  <c r="DC292"/>
  <c r="CR292"/>
  <c r="CG292"/>
  <c r="BV292"/>
  <c r="BI292"/>
  <c r="DC291"/>
  <c r="CR291"/>
  <c r="CG291"/>
  <c r="BV291"/>
  <c r="BI291"/>
  <c r="DC290"/>
  <c r="CR290"/>
  <c r="CG290"/>
  <c r="BV290"/>
  <c r="BI290"/>
  <c r="DC289"/>
  <c r="CR289"/>
  <c r="CG289"/>
  <c r="BV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I287"/>
  <c r="DC286"/>
  <c r="CR286"/>
  <c r="CG286"/>
  <c r="BV286"/>
  <c r="BI286"/>
  <c r="DC285"/>
  <c r="CR285"/>
  <c r="CG285"/>
  <c r="BV285"/>
  <c r="BI285"/>
  <c r="DC284"/>
  <c r="CR284"/>
  <c r="CG284"/>
  <c r="BV284"/>
  <c r="BI284"/>
  <c r="DC283"/>
  <c r="CR283"/>
  <c r="CG283"/>
  <c r="BV283"/>
  <c r="BI283"/>
  <c r="DC282"/>
  <c r="CR282"/>
  <c r="CG282"/>
  <c r="BV282"/>
  <c r="BI282"/>
  <c r="DC281"/>
  <c r="CR281"/>
  <c r="CG281"/>
  <c r="BV281"/>
  <c r="BI281"/>
  <c r="DC280"/>
  <c r="CR280"/>
  <c r="CG280"/>
  <c r="BV280"/>
  <c r="BI280"/>
  <c r="DC279"/>
  <c r="CR279"/>
  <c r="CG279"/>
  <c r="BV279"/>
  <c r="BI279"/>
  <c r="DC278"/>
  <c r="CR278"/>
  <c r="CG278"/>
  <c r="BV278"/>
  <c r="BI278"/>
  <c r="DC277"/>
  <c r="CR277"/>
  <c r="CG277"/>
  <c r="BV277"/>
  <c r="BI277"/>
  <c r="DC276"/>
  <c r="CR276"/>
  <c r="CG276"/>
  <c r="BV276"/>
  <c r="BI276"/>
  <c r="DC275"/>
  <c r="CR275"/>
  <c r="CG275"/>
  <c r="BV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O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I273"/>
  <c r="DC272"/>
  <c r="CR272"/>
  <c r="CG272"/>
  <c r="BV272"/>
  <c r="BI272"/>
  <c r="DC271"/>
  <c r="CR271"/>
  <c r="CG271"/>
  <c r="BV271"/>
  <c r="BI271"/>
  <c r="DC270"/>
  <c r="CR270"/>
  <c r="CG270"/>
  <c r="BV270"/>
  <c r="BI270"/>
  <c r="DC269"/>
  <c r="CR269"/>
  <c r="CG269"/>
  <c r="BV269"/>
  <c r="BI269"/>
  <c r="DC268"/>
  <c r="CR268"/>
  <c r="CG268"/>
  <c r="BV268"/>
  <c r="BI268"/>
  <c r="DC267"/>
  <c r="CR267"/>
  <c r="CG267"/>
  <c r="BV267"/>
  <c r="BI267"/>
  <c r="DC266"/>
  <c r="CR266"/>
  <c r="CG266"/>
  <c r="BV266"/>
  <c r="BI266"/>
  <c r="DC265"/>
  <c r="CR265"/>
  <c r="CG265"/>
  <c r="BV265"/>
  <c r="BI265"/>
  <c r="DC264"/>
  <c r="CR264"/>
  <c r="CG264"/>
  <c r="BV264"/>
  <c r="BI264"/>
  <c r="DC263"/>
  <c r="CR263"/>
  <c r="CG263"/>
  <c r="BV263"/>
  <c r="BI263"/>
  <c r="DC262"/>
  <c r="CR262"/>
  <c r="CG262"/>
  <c r="BV262"/>
  <c r="BI262"/>
  <c r="DC261"/>
  <c r="CR261"/>
  <c r="CG261"/>
  <c r="BV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I259"/>
  <c r="DC258"/>
  <c r="CR258"/>
  <c r="CG258"/>
  <c r="BV258"/>
  <c r="BI258"/>
  <c r="DC257"/>
  <c r="CR257"/>
  <c r="CG257"/>
  <c r="BV257"/>
  <c r="BK257"/>
  <c r="BI257"/>
  <c r="DC256"/>
  <c r="CR256"/>
  <c r="CG256"/>
  <c r="BV256"/>
  <c r="BI256"/>
  <c r="DC255"/>
  <c r="CR255"/>
  <c r="CG255"/>
  <c r="BV255"/>
  <c r="BI255"/>
  <c r="DC254"/>
  <c r="CR254"/>
  <c r="CG254"/>
  <c r="BV254"/>
  <c r="BI254"/>
  <c r="DC253"/>
  <c r="CR253"/>
  <c r="CG253"/>
  <c r="BV253"/>
  <c r="BI253"/>
  <c r="DC252"/>
  <c r="CR252"/>
  <c r="CG252"/>
  <c r="BV252"/>
  <c r="BI252"/>
  <c r="DC251"/>
  <c r="CR251"/>
  <c r="CG251"/>
  <c r="BV251"/>
  <c r="BI251"/>
  <c r="DC250"/>
  <c r="CR250"/>
  <c r="CG250"/>
  <c r="BV250"/>
  <c r="BI250"/>
  <c r="DC249"/>
  <c r="CR249"/>
  <c r="CG249"/>
  <c r="BV249"/>
  <c r="BI249"/>
  <c r="DC248"/>
  <c r="CR248"/>
  <c r="CG248"/>
  <c r="BV248"/>
  <c r="BI248"/>
  <c r="DC247"/>
  <c r="CR247"/>
  <c r="CG247"/>
  <c r="BV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I245"/>
  <c r="DC244"/>
  <c r="CR244"/>
  <c r="CG244"/>
  <c r="BV244"/>
  <c r="BI244"/>
  <c r="DC243"/>
  <c r="CR243"/>
  <c r="CG243"/>
  <c r="BV243"/>
  <c r="BI243"/>
  <c r="DC242"/>
  <c r="CR242"/>
  <c r="CG242"/>
  <c r="BV242"/>
  <c r="BI242"/>
  <c r="DC241"/>
  <c r="CR241"/>
  <c r="CG241"/>
  <c r="BV241"/>
  <c r="BI241"/>
  <c r="DC240"/>
  <c r="CR240"/>
  <c r="CG240"/>
  <c r="BV240"/>
  <c r="BI240"/>
  <c r="DC239"/>
  <c r="CR239"/>
  <c r="CG239"/>
  <c r="BV239"/>
  <c r="BI239"/>
  <c r="DC238"/>
  <c r="CR238"/>
  <c r="CG238"/>
  <c r="BV238"/>
  <c r="BI238"/>
  <c r="DC237"/>
  <c r="CR237"/>
  <c r="CG237"/>
  <c r="BV237"/>
  <c r="BI237"/>
  <c r="DC236"/>
  <c r="CR236"/>
  <c r="CG236"/>
  <c r="BV236"/>
  <c r="BI236"/>
  <c r="DC235"/>
  <c r="CR235"/>
  <c r="CG235"/>
  <c r="BV235"/>
  <c r="BI235"/>
  <c r="DC234"/>
  <c r="CR234"/>
  <c r="CG234"/>
  <c r="BV234"/>
  <c r="BI234"/>
  <c r="DC233"/>
  <c r="CR233"/>
  <c r="CG233"/>
  <c r="BV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I231"/>
  <c r="DC230"/>
  <c r="CR230"/>
  <c r="CG230"/>
  <c r="BV230"/>
  <c r="BI230"/>
  <c r="DC229"/>
  <c r="CR229"/>
  <c r="CG229"/>
  <c r="BV229"/>
  <c r="BI229"/>
  <c r="DC228"/>
  <c r="CR228"/>
  <c r="CG228"/>
  <c r="BV228"/>
  <c r="BI228"/>
  <c r="DC227"/>
  <c r="CR227"/>
  <c r="CG227"/>
  <c r="BV227"/>
  <c r="BI227"/>
  <c r="DC226"/>
  <c r="CR226"/>
  <c r="CG226"/>
  <c r="BV226"/>
  <c r="BI226"/>
  <c r="DC225"/>
  <c r="CR225"/>
  <c r="CG225"/>
  <c r="BV225"/>
  <c r="BI225"/>
  <c r="DC224"/>
  <c r="CR224"/>
  <c r="CG224"/>
  <c r="BV224"/>
  <c r="BI224"/>
  <c r="DC223"/>
  <c r="CR223"/>
  <c r="CG223"/>
  <c r="BV223"/>
  <c r="BI223"/>
  <c r="DC222"/>
  <c r="CR222"/>
  <c r="CG222"/>
  <c r="BV222"/>
  <c r="BI222"/>
  <c r="DC221"/>
  <c r="CR221"/>
  <c r="CG221"/>
  <c r="BV221"/>
  <c r="BI221"/>
  <c r="DC220"/>
  <c r="CR220"/>
  <c r="CG220"/>
  <c r="BV220"/>
  <c r="BI220"/>
  <c r="DC219"/>
  <c r="CR219"/>
  <c r="CG219"/>
  <c r="BV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O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O217"/>
  <c r="BI217"/>
  <c r="DC216"/>
  <c r="CR216"/>
  <c r="CG216"/>
  <c r="BV216"/>
  <c r="BI216"/>
  <c r="DC215"/>
  <c r="CR215"/>
  <c r="CG215"/>
  <c r="BV215"/>
  <c r="BI215"/>
  <c r="DC214"/>
  <c r="CR214"/>
  <c r="CG214"/>
  <c r="BV214"/>
  <c r="BI214"/>
  <c r="DC213"/>
  <c r="CR213"/>
  <c r="CG213"/>
  <c r="BV213"/>
  <c r="BI213"/>
  <c r="DC212"/>
  <c r="CR212"/>
  <c r="CG212"/>
  <c r="BV212"/>
  <c r="BI212"/>
  <c r="DC211"/>
  <c r="CR211"/>
  <c r="CG211"/>
  <c r="BV211"/>
  <c r="BI211"/>
  <c r="DC210"/>
  <c r="CR210"/>
  <c r="CG210"/>
  <c r="BV210"/>
  <c r="BI210"/>
  <c r="DC209"/>
  <c r="CR209"/>
  <c r="CG209"/>
  <c r="BV209"/>
  <c r="BI209"/>
  <c r="DC208"/>
  <c r="CR208"/>
  <c r="CG208"/>
  <c r="BV208"/>
  <c r="BI208"/>
  <c r="DC207"/>
  <c r="CR207"/>
  <c r="CG207"/>
  <c r="BV207"/>
  <c r="BI207"/>
  <c r="DC206"/>
  <c r="CR206"/>
  <c r="CG206"/>
  <c r="BV206"/>
  <c r="BI206"/>
  <c r="DC205"/>
  <c r="CR205"/>
  <c r="CG205"/>
  <c r="BV205"/>
  <c r="BK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P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R203"/>
  <c r="BI203"/>
  <c r="DC202"/>
  <c r="CR202"/>
  <c r="CG202"/>
  <c r="BV202"/>
  <c r="BI202"/>
  <c r="DC201"/>
  <c r="CR201"/>
  <c r="CG201"/>
  <c r="BV201"/>
  <c r="BI201"/>
  <c r="DC200"/>
  <c r="CR200"/>
  <c r="CG200"/>
  <c r="BV200"/>
  <c r="BI200"/>
  <c r="DC199"/>
  <c r="CR199"/>
  <c r="CG199"/>
  <c r="BV199"/>
  <c r="BI199"/>
  <c r="DC198"/>
  <c r="CR198"/>
  <c r="CG198"/>
  <c r="BV198"/>
  <c r="BI198"/>
  <c r="DC197"/>
  <c r="CR197"/>
  <c r="CG197"/>
  <c r="BV197"/>
  <c r="BK197"/>
  <c r="BI197"/>
  <c r="DC196"/>
  <c r="CR196"/>
  <c r="CG196"/>
  <c r="BV196"/>
  <c r="BI196"/>
  <c r="DC195"/>
  <c r="CR195"/>
  <c r="CG195"/>
  <c r="BV195"/>
  <c r="BI195"/>
  <c r="DC194"/>
  <c r="CR194"/>
  <c r="CG194"/>
  <c r="BV194"/>
  <c r="BI194"/>
  <c r="DC193"/>
  <c r="CR193"/>
  <c r="CG193"/>
  <c r="BV193"/>
  <c r="BI193"/>
  <c r="DC192"/>
  <c r="CR192"/>
  <c r="CG192"/>
  <c r="BV192"/>
  <c r="BI192"/>
  <c r="DC191"/>
  <c r="CR191"/>
  <c r="CG191"/>
  <c r="BV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I189"/>
  <c r="DC188"/>
  <c r="CR188"/>
  <c r="CG188"/>
  <c r="BV188"/>
  <c r="BI188"/>
  <c r="DC187"/>
  <c r="CR187"/>
  <c r="CG187"/>
  <c r="BV187"/>
  <c r="BI187"/>
  <c r="DC186"/>
  <c r="CR186"/>
  <c r="CG186"/>
  <c r="BV186"/>
  <c r="BI186"/>
  <c r="DC185"/>
  <c r="CR185"/>
  <c r="CG185"/>
  <c r="BV185"/>
  <c r="BI185"/>
  <c r="DC184"/>
  <c r="CR184"/>
  <c r="CG184"/>
  <c r="BV184"/>
  <c r="BI184"/>
  <c r="DC183"/>
  <c r="CR183"/>
  <c r="CG183"/>
  <c r="BV183"/>
  <c r="BI183"/>
  <c r="DC182"/>
  <c r="CR182"/>
  <c r="CG182"/>
  <c r="BV182"/>
  <c r="BI182"/>
  <c r="DC181"/>
  <c r="CR181"/>
  <c r="CG181"/>
  <c r="BV181"/>
  <c r="BI181"/>
  <c r="DC180"/>
  <c r="CR180"/>
  <c r="CG180"/>
  <c r="BV180"/>
  <c r="BI180"/>
  <c r="DC179"/>
  <c r="CR179"/>
  <c r="CG179"/>
  <c r="BV179"/>
  <c r="BI179"/>
  <c r="DC178"/>
  <c r="CR178"/>
  <c r="CG178"/>
  <c r="BV178"/>
  <c r="BK178"/>
  <c r="BI178"/>
  <c r="DC177"/>
  <c r="CR177"/>
  <c r="CG177"/>
  <c r="BV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K175"/>
  <c r="BI175"/>
  <c r="DC174"/>
  <c r="CR174"/>
  <c r="CG174"/>
  <c r="BV174"/>
  <c r="BI174"/>
  <c r="DC173"/>
  <c r="CR173"/>
  <c r="CG173"/>
  <c r="BV173"/>
  <c r="BI173"/>
  <c r="DC172"/>
  <c r="CR172"/>
  <c r="CG172"/>
  <c r="BV172"/>
  <c r="BI172"/>
  <c r="DC171"/>
  <c r="CR171"/>
  <c r="CG171"/>
  <c r="BV171"/>
  <c r="BI171"/>
  <c r="DC170"/>
  <c r="CR170"/>
  <c r="CG170"/>
  <c r="BV170"/>
  <c r="BI170"/>
  <c r="DC169"/>
  <c r="CR169"/>
  <c r="CG169"/>
  <c r="BV169"/>
  <c r="BI169"/>
  <c r="DC168"/>
  <c r="CR168"/>
  <c r="CG168"/>
  <c r="BV168"/>
  <c r="BI168"/>
  <c r="DC167"/>
  <c r="CR167"/>
  <c r="CG167"/>
  <c r="BV167"/>
  <c r="BI167"/>
  <c r="DC166"/>
  <c r="CR166"/>
  <c r="CG166"/>
  <c r="BV166"/>
  <c r="BI166"/>
  <c r="DC165"/>
  <c r="CR165"/>
  <c r="CG165"/>
  <c r="BV165"/>
  <c r="BK165"/>
  <c r="BI165"/>
  <c r="DC164"/>
  <c r="CR164"/>
  <c r="CG164"/>
  <c r="BV164"/>
  <c r="BI164"/>
  <c r="DC163"/>
  <c r="CR163"/>
  <c r="CG163"/>
  <c r="BV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T161"/>
  <c r="BP161"/>
  <c r="BI161"/>
  <c r="DC160"/>
  <c r="CR160"/>
  <c r="CG160"/>
  <c r="BV160"/>
  <c r="BI160"/>
  <c r="DC159"/>
  <c r="CR159"/>
  <c r="CG159"/>
  <c r="BV159"/>
  <c r="BI159"/>
  <c r="DC158"/>
  <c r="CR158"/>
  <c r="CG158"/>
  <c r="BV158"/>
  <c r="BI158"/>
  <c r="DC157"/>
  <c r="CR157"/>
  <c r="CG157"/>
  <c r="BV157"/>
  <c r="BI157"/>
  <c r="DC156"/>
  <c r="CR156"/>
  <c r="CG156"/>
  <c r="BV156"/>
  <c r="BI156"/>
  <c r="DC155"/>
  <c r="CR155"/>
  <c r="CG155"/>
  <c r="BV155"/>
  <c r="BK155"/>
  <c r="BI155"/>
  <c r="DC154"/>
  <c r="CR154"/>
  <c r="CG154"/>
  <c r="BV154"/>
  <c r="BI154"/>
  <c r="DC153"/>
  <c r="CR153"/>
  <c r="CG153"/>
  <c r="BV153"/>
  <c r="BI153"/>
  <c r="DC152"/>
  <c r="CR152"/>
  <c r="CG152"/>
  <c r="BV152"/>
  <c r="BI152"/>
  <c r="DC151"/>
  <c r="CR151"/>
  <c r="CG151"/>
  <c r="BV151"/>
  <c r="BI151"/>
  <c r="DC150"/>
  <c r="CR150"/>
  <c r="CG150"/>
  <c r="BV150"/>
  <c r="BI150"/>
  <c r="DC149"/>
  <c r="CR149"/>
  <c r="CG149"/>
  <c r="BV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P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I147"/>
  <c r="DC146"/>
  <c r="CR146"/>
  <c r="CG146"/>
  <c r="BV146"/>
  <c r="BI146"/>
  <c r="DC145"/>
  <c r="CR145"/>
  <c r="CG145"/>
  <c r="BV145"/>
  <c r="BI145"/>
  <c r="DC144"/>
  <c r="CR144"/>
  <c r="CG144"/>
  <c r="BV144"/>
  <c r="BI144"/>
  <c r="DC143"/>
  <c r="CR143"/>
  <c r="CG143"/>
  <c r="BV143"/>
  <c r="BI143"/>
  <c r="DC142"/>
  <c r="CR142"/>
  <c r="CG142"/>
  <c r="BV142"/>
  <c r="BI142"/>
  <c r="DC141"/>
  <c r="CR141"/>
  <c r="CG141"/>
  <c r="BV141"/>
  <c r="BI141"/>
  <c r="DC140"/>
  <c r="CR140"/>
  <c r="CG140"/>
  <c r="BV140"/>
  <c r="BI140"/>
  <c r="DC139"/>
  <c r="CR139"/>
  <c r="CG139"/>
  <c r="BV139"/>
  <c r="BI139"/>
  <c r="DC138"/>
  <c r="CR138"/>
  <c r="CG138"/>
  <c r="BV138"/>
  <c r="BI138"/>
  <c r="DC137"/>
  <c r="CR137"/>
  <c r="CG137"/>
  <c r="BV137"/>
  <c r="BI137"/>
  <c r="DC136"/>
  <c r="CR136"/>
  <c r="CG136"/>
  <c r="BV136"/>
  <c r="BI136"/>
  <c r="DC135"/>
  <c r="CR135"/>
  <c r="CG135"/>
  <c r="BV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J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M133"/>
  <c r="BI133"/>
  <c r="DC132"/>
  <c r="CR132"/>
  <c r="CG132"/>
  <c r="BV132"/>
  <c r="BI132"/>
  <c r="DC131"/>
  <c r="CR131"/>
  <c r="CG131"/>
  <c r="BV131"/>
  <c r="BI131"/>
  <c r="DC130"/>
  <c r="CR130"/>
  <c r="CG130"/>
  <c r="BV130"/>
  <c r="BI130"/>
  <c r="DC129"/>
  <c r="CR129"/>
  <c r="CG129"/>
  <c r="BV129"/>
  <c r="BI129"/>
  <c r="DC128"/>
  <c r="CR128"/>
  <c r="CG128"/>
  <c r="BV128"/>
  <c r="BI128"/>
  <c r="DC127"/>
  <c r="CR127"/>
  <c r="CG127"/>
  <c r="BV127"/>
  <c r="BK127"/>
  <c r="BI127"/>
  <c r="DC126"/>
  <c r="CR126"/>
  <c r="CG126"/>
  <c r="BV126"/>
  <c r="BI126"/>
  <c r="DC125"/>
  <c r="CR125"/>
  <c r="CG125"/>
  <c r="BV125"/>
  <c r="BI125"/>
  <c r="DC124"/>
  <c r="CR124"/>
  <c r="CG124"/>
  <c r="BV124"/>
  <c r="BI124"/>
  <c r="DC123"/>
  <c r="CR123"/>
  <c r="CG123"/>
  <c r="BV123"/>
  <c r="BI123"/>
  <c r="DC122"/>
  <c r="CR122"/>
  <c r="CG122"/>
  <c r="BV122"/>
  <c r="BI122"/>
  <c r="DC121"/>
  <c r="CR121"/>
  <c r="CG121"/>
  <c r="BV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T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I119"/>
  <c r="DC118"/>
  <c r="CR118"/>
  <c r="CG118"/>
  <c r="BV118"/>
  <c r="BK118"/>
  <c r="BI118"/>
  <c r="DC117"/>
  <c r="CR117"/>
  <c r="CG117"/>
  <c r="BV117"/>
  <c r="BI117"/>
  <c r="DC116"/>
  <c r="CR116"/>
  <c r="CG116"/>
  <c r="BV116"/>
  <c r="BI116"/>
  <c r="DC115"/>
  <c r="CR115"/>
  <c r="CG115"/>
  <c r="BV115"/>
  <c r="BI115"/>
  <c r="DC114"/>
  <c r="CR114"/>
  <c r="CG114"/>
  <c r="BV114"/>
  <c r="BI114"/>
  <c r="DC113"/>
  <c r="CR113"/>
  <c r="CG113"/>
  <c r="BV113"/>
  <c r="BI113"/>
  <c r="DC112"/>
  <c r="CR112"/>
  <c r="CG112"/>
  <c r="BV112"/>
  <c r="BK112"/>
  <c r="BI112"/>
  <c r="DC111"/>
  <c r="CR111"/>
  <c r="CG111"/>
  <c r="BV111"/>
  <c r="BI111"/>
  <c r="DC110"/>
  <c r="CR110"/>
  <c r="CG110"/>
  <c r="BV110"/>
  <c r="BI110"/>
  <c r="DC109"/>
  <c r="CR109"/>
  <c r="CG109"/>
  <c r="BV109"/>
  <c r="BI109"/>
  <c r="DC108"/>
  <c r="CR108"/>
  <c r="CG108"/>
  <c r="BV108"/>
  <c r="BI108"/>
  <c r="DC107"/>
  <c r="CR107"/>
  <c r="CG107"/>
  <c r="BV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M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S105"/>
  <c r="BK105"/>
  <c r="BI105"/>
  <c r="DC104"/>
  <c r="CR104"/>
  <c r="CG104"/>
  <c r="BV104"/>
  <c r="BI104"/>
  <c r="DC103"/>
  <c r="CR103"/>
  <c r="CG103"/>
  <c r="BV103"/>
  <c r="BI103"/>
  <c r="DC102"/>
  <c r="CR102"/>
  <c r="CG102"/>
  <c r="BV102"/>
  <c r="BI102"/>
  <c r="DC101"/>
  <c r="CR101"/>
  <c r="CG101"/>
  <c r="BV101"/>
  <c r="BI101"/>
  <c r="DC100"/>
  <c r="CR100"/>
  <c r="CG100"/>
  <c r="BV100"/>
  <c r="BI100"/>
  <c r="DC99"/>
  <c r="CR99"/>
  <c r="CG99"/>
  <c r="BV99"/>
  <c r="BI99"/>
  <c r="DC98"/>
  <c r="CR98"/>
  <c r="CG98"/>
  <c r="BV98"/>
  <c r="BI98"/>
  <c r="DC97"/>
  <c r="CR97"/>
  <c r="CG97"/>
  <c r="BV97"/>
  <c r="BI97"/>
  <c r="DC96"/>
  <c r="CR96"/>
  <c r="CG96"/>
  <c r="BV96"/>
  <c r="BI96"/>
  <c r="DC95"/>
  <c r="CR95"/>
  <c r="CG95"/>
  <c r="BV95"/>
  <c r="BI95"/>
  <c r="DC94"/>
  <c r="CR94"/>
  <c r="CG94"/>
  <c r="BV94"/>
  <c r="BI94"/>
  <c r="DC93"/>
  <c r="CR93"/>
  <c r="CG93"/>
  <c r="BV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T92"/>
  <c r="BR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R91"/>
  <c r="BP91"/>
  <c r="BI91"/>
  <c r="DC90"/>
  <c r="CR90"/>
  <c r="CG90"/>
  <c r="BV90"/>
  <c r="BI90"/>
  <c r="DC89"/>
  <c r="CR89"/>
  <c r="CG89"/>
  <c r="BV89"/>
  <c r="BI89"/>
  <c r="DC88"/>
  <c r="CR88"/>
  <c r="CG88"/>
  <c r="BV88"/>
  <c r="BI88"/>
  <c r="DC87"/>
  <c r="CR87"/>
  <c r="CG87"/>
  <c r="BV87"/>
  <c r="BI87"/>
  <c r="DC86"/>
  <c r="CR86"/>
  <c r="CG86"/>
  <c r="BV86"/>
  <c r="BI86"/>
  <c r="DC85"/>
  <c r="CR85"/>
  <c r="CG85"/>
  <c r="BV85"/>
  <c r="BI85"/>
  <c r="DC84"/>
  <c r="CR84"/>
  <c r="CG84"/>
  <c r="BV84"/>
  <c r="BI84"/>
  <c r="DC83"/>
  <c r="CR83"/>
  <c r="CG83"/>
  <c r="BV83"/>
  <c r="BI83"/>
  <c r="DC82"/>
  <c r="CR82"/>
  <c r="CG82"/>
  <c r="BV82"/>
  <c r="BI82"/>
  <c r="DC81"/>
  <c r="CR81"/>
  <c r="CG81"/>
  <c r="BV81"/>
  <c r="BI81"/>
  <c r="DC80"/>
  <c r="CR80"/>
  <c r="CG80"/>
  <c r="BV80"/>
  <c r="BI80"/>
  <c r="DC79"/>
  <c r="CR79"/>
  <c r="CG79"/>
  <c r="BV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Q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I77"/>
  <c r="DC76"/>
  <c r="CR76"/>
  <c r="CG76"/>
  <c r="BV76"/>
  <c r="BI76"/>
  <c r="DC75"/>
  <c r="CR75"/>
  <c r="CG75"/>
  <c r="BV75"/>
  <c r="BI75"/>
  <c r="DC74"/>
  <c r="CR74"/>
  <c r="CG74"/>
  <c r="BV74"/>
  <c r="BI74"/>
  <c r="DC73"/>
  <c r="CR73"/>
  <c r="CG73"/>
  <c r="BV73"/>
  <c r="BI73"/>
  <c r="DC72"/>
  <c r="CR72"/>
  <c r="CG72"/>
  <c r="BV72"/>
  <c r="BI72"/>
  <c r="DC71"/>
  <c r="CR71"/>
  <c r="CG71"/>
  <c r="BV71"/>
  <c r="BI71"/>
  <c r="DC70"/>
  <c r="CR70"/>
  <c r="CG70"/>
  <c r="BV70"/>
  <c r="BI70"/>
  <c r="DC69"/>
  <c r="CR69"/>
  <c r="CG69"/>
  <c r="BV69"/>
  <c r="BI69"/>
  <c r="DC68"/>
  <c r="CR68"/>
  <c r="CG68"/>
  <c r="BV68"/>
  <c r="BI68"/>
  <c r="DC67"/>
  <c r="CR67"/>
  <c r="CG67"/>
  <c r="BV67"/>
  <c r="BI67"/>
  <c r="DC66"/>
  <c r="CR66"/>
  <c r="CG66"/>
  <c r="BV66"/>
  <c r="BI66"/>
  <c r="DC65"/>
  <c r="CR65"/>
  <c r="CG65"/>
  <c r="BV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I63"/>
  <c r="DC62"/>
  <c r="CR62"/>
  <c r="CG62"/>
  <c r="BV62"/>
  <c r="BI62"/>
  <c r="DC61"/>
  <c r="CR61"/>
  <c r="CG61"/>
  <c r="BV61"/>
  <c r="BI61"/>
  <c r="DC60"/>
  <c r="CR60"/>
  <c r="CG60"/>
  <c r="BV60"/>
  <c r="BI60"/>
  <c r="DC59"/>
  <c r="CR59"/>
  <c r="CG59"/>
  <c r="BV59"/>
  <c r="BI59"/>
  <c r="DC58"/>
  <c r="CR58"/>
  <c r="CG58"/>
  <c r="BV58"/>
  <c r="BI58"/>
  <c r="DC57"/>
  <c r="CR57"/>
  <c r="CG57"/>
  <c r="BV57"/>
  <c r="BI57"/>
  <c r="DC56"/>
  <c r="CR56"/>
  <c r="CG56"/>
  <c r="BV56"/>
  <c r="BI56"/>
  <c r="DC55"/>
  <c r="CR55"/>
  <c r="CG55"/>
  <c r="BV55"/>
  <c r="BK55"/>
  <c r="BI55"/>
  <c r="DC54"/>
  <c r="CR54"/>
  <c r="CG54"/>
  <c r="BV54"/>
  <c r="BI54"/>
  <c r="DC53"/>
  <c r="CR53"/>
  <c r="CG53"/>
  <c r="BV53"/>
  <c r="BI53"/>
  <c r="DC52"/>
  <c r="CR52"/>
  <c r="CG52"/>
  <c r="BV52"/>
  <c r="BI52"/>
  <c r="DC51"/>
  <c r="CR51"/>
  <c r="CG51"/>
  <c r="BV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P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I49"/>
  <c r="DC48"/>
  <c r="CR48"/>
  <c r="CG48"/>
  <c r="BV48"/>
  <c r="BI48"/>
  <c r="DC47"/>
  <c r="CR47"/>
  <c r="CG47"/>
  <c r="BV47"/>
  <c r="BK47"/>
  <c r="BI47"/>
  <c r="DC46"/>
  <c r="CR46"/>
  <c r="CG46"/>
  <c r="BV46"/>
  <c r="BI46"/>
  <c r="DC45"/>
  <c r="CR45"/>
  <c r="CG45"/>
  <c r="BV45"/>
  <c r="BI45"/>
  <c r="DC44"/>
  <c r="CR44"/>
  <c r="CG44"/>
  <c r="BV44"/>
  <c r="BI44"/>
  <c r="DC43"/>
  <c r="CR43"/>
  <c r="CG43"/>
  <c r="BV43"/>
  <c r="BI43"/>
  <c r="DC42"/>
  <c r="CR42"/>
  <c r="CG42"/>
  <c r="BV42"/>
  <c r="BI42"/>
  <c r="DC41"/>
  <c r="CR41"/>
  <c r="CG41"/>
  <c r="BV41"/>
  <c r="BI41"/>
  <c r="DC40"/>
  <c r="CR40"/>
  <c r="CG40"/>
  <c r="BV40"/>
  <c r="BI40"/>
  <c r="DC39"/>
  <c r="CR39"/>
  <c r="CG39"/>
  <c r="BV39"/>
  <c r="BI39"/>
  <c r="DC38"/>
  <c r="CR38"/>
  <c r="CG38"/>
  <c r="BV38"/>
  <c r="BI38"/>
  <c r="DC37"/>
  <c r="CR37"/>
  <c r="CG37"/>
  <c r="BV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I35"/>
  <c r="DC34"/>
  <c r="CR34"/>
  <c r="CG34"/>
  <c r="BV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DC328" i="21"/>
  <c r="CR328"/>
  <c r="CG328"/>
  <c r="BV328"/>
  <c r="BI328"/>
  <c r="DC327"/>
  <c r="CR327"/>
  <c r="CG327"/>
  <c r="BV327"/>
  <c r="BI327"/>
  <c r="DC326"/>
  <c r="CR326"/>
  <c r="CG326"/>
  <c r="BV326"/>
  <c r="BI326"/>
  <c r="DC325"/>
  <c r="CR325"/>
  <c r="CG325"/>
  <c r="BV325"/>
  <c r="BI325"/>
  <c r="DC324"/>
  <c r="CR324"/>
  <c r="CG324"/>
  <c r="BV324"/>
  <c r="BI324"/>
  <c r="DC323"/>
  <c r="CR323"/>
  <c r="CG323"/>
  <c r="BV323"/>
  <c r="BI323"/>
  <c r="DC322"/>
  <c r="CR322"/>
  <c r="CG322"/>
  <c r="BV322"/>
  <c r="BI322"/>
  <c r="DC321"/>
  <c r="CR321"/>
  <c r="CG321"/>
  <c r="BV321"/>
  <c r="BI321"/>
  <c r="DC320"/>
  <c r="CR320"/>
  <c r="CG320"/>
  <c r="BV320"/>
  <c r="BI320"/>
  <c r="DC319"/>
  <c r="CR319"/>
  <c r="CG319"/>
  <c r="BV319"/>
  <c r="BI319"/>
  <c r="DC318"/>
  <c r="CR318"/>
  <c r="CG318"/>
  <c r="BV318"/>
  <c r="BI318"/>
  <c r="DC317"/>
  <c r="CR317"/>
  <c r="CG317"/>
  <c r="BV317"/>
  <c r="BI317"/>
  <c r="DL316"/>
  <c r="DK316"/>
  <c r="DJ316"/>
  <c r="DI316"/>
  <c r="DH316"/>
  <c r="DG316"/>
  <c r="DE316"/>
  <c r="DC316"/>
  <c r="DB316"/>
  <c r="DA316"/>
  <c r="CZ316"/>
  <c r="CY316"/>
  <c r="CX316"/>
  <c r="CW316"/>
  <c r="CV316"/>
  <c r="CT316"/>
  <c r="CR316"/>
  <c r="CQ316"/>
  <c r="CP316"/>
  <c r="CO316"/>
  <c r="CN316"/>
  <c r="CM316"/>
  <c r="CL316"/>
  <c r="CK316"/>
  <c r="CI316"/>
  <c r="CG316"/>
  <c r="CF316"/>
  <c r="CE316"/>
  <c r="CD316"/>
  <c r="CC316"/>
  <c r="CB316"/>
  <c r="CA316"/>
  <c r="BZ316"/>
  <c r="BX316"/>
  <c r="BV316"/>
  <c r="BU316"/>
  <c r="BM316"/>
  <c r="BI316"/>
  <c r="DL315"/>
  <c r="DK315"/>
  <c r="DJ315"/>
  <c r="DI315"/>
  <c r="DH315"/>
  <c r="DG315"/>
  <c r="DE315"/>
  <c r="DC315"/>
  <c r="DB315"/>
  <c r="DA315"/>
  <c r="CZ315"/>
  <c r="CY315"/>
  <c r="CX315"/>
  <c r="CW315"/>
  <c r="CV315"/>
  <c r="CT315"/>
  <c r="CR315"/>
  <c r="CQ315"/>
  <c r="CP315"/>
  <c r="CO315"/>
  <c r="CN315"/>
  <c r="CM315"/>
  <c r="CL315"/>
  <c r="CK315"/>
  <c r="CI315"/>
  <c r="CG315"/>
  <c r="CF315"/>
  <c r="CE315"/>
  <c r="CD315"/>
  <c r="CC315"/>
  <c r="CB315"/>
  <c r="CA315"/>
  <c r="BZ315"/>
  <c r="BX315"/>
  <c r="BV315"/>
  <c r="BU315"/>
  <c r="BI315"/>
  <c r="DC314"/>
  <c r="CR314"/>
  <c r="CG314"/>
  <c r="BV314"/>
  <c r="BI314"/>
  <c r="DC313"/>
  <c r="CR313"/>
  <c r="CG313"/>
  <c r="BV313"/>
  <c r="BK313"/>
  <c r="BI313"/>
  <c r="DC312"/>
  <c r="CR312"/>
  <c r="CG312"/>
  <c r="BV312"/>
  <c r="BK312"/>
  <c r="BI312"/>
  <c r="DC311"/>
  <c r="CR311"/>
  <c r="CG311"/>
  <c r="BV311"/>
  <c r="BI311"/>
  <c r="DC310"/>
  <c r="CR310"/>
  <c r="CG310"/>
  <c r="BV310"/>
  <c r="BI310"/>
  <c r="DC309"/>
  <c r="CR309"/>
  <c r="CG309"/>
  <c r="BV309"/>
  <c r="BK309"/>
  <c r="BI309"/>
  <c r="DC308"/>
  <c r="CR308"/>
  <c r="CG308"/>
  <c r="BV308"/>
  <c r="BI308"/>
  <c r="DC307"/>
  <c r="CR307"/>
  <c r="CG307"/>
  <c r="BV307"/>
  <c r="BK307"/>
  <c r="BI307"/>
  <c r="DC306"/>
  <c r="CR306"/>
  <c r="CG306"/>
  <c r="BV306"/>
  <c r="BK306"/>
  <c r="BI306"/>
  <c r="DC305"/>
  <c r="CR305"/>
  <c r="CG305"/>
  <c r="BV305"/>
  <c r="BI305"/>
  <c r="DC304"/>
  <c r="CR304"/>
  <c r="CG304"/>
  <c r="BV304"/>
  <c r="BK304"/>
  <c r="BI304"/>
  <c r="DC303"/>
  <c r="CR303"/>
  <c r="CG303"/>
  <c r="BV303"/>
  <c r="BI303"/>
  <c r="DL302"/>
  <c r="DK302"/>
  <c r="DJ302"/>
  <c r="DI302"/>
  <c r="DH302"/>
  <c r="DG302"/>
  <c r="DE302"/>
  <c r="DC302"/>
  <c r="DB302"/>
  <c r="DA302"/>
  <c r="CZ302"/>
  <c r="CY302"/>
  <c r="CX302"/>
  <c r="CW302"/>
  <c r="CV302"/>
  <c r="CT302"/>
  <c r="CR302"/>
  <c r="CQ302"/>
  <c r="CP302"/>
  <c r="CO302"/>
  <c r="CN302"/>
  <c r="CM302"/>
  <c r="CL302"/>
  <c r="CK302"/>
  <c r="CI302"/>
  <c r="CG302"/>
  <c r="CF302"/>
  <c r="CE302"/>
  <c r="CD302"/>
  <c r="CC302"/>
  <c r="CB302"/>
  <c r="CA302"/>
  <c r="BZ302"/>
  <c r="BX302"/>
  <c r="BV302"/>
  <c r="BU302"/>
  <c r="BS302"/>
  <c r="BR302"/>
  <c r="BM302"/>
  <c r="BK302"/>
  <c r="BJ302"/>
  <c r="BI302"/>
  <c r="DL301"/>
  <c r="DK301"/>
  <c r="DJ301"/>
  <c r="DI301"/>
  <c r="DH301"/>
  <c r="DG301"/>
  <c r="DE301"/>
  <c r="DC301"/>
  <c r="DB301"/>
  <c r="DA301"/>
  <c r="CZ301"/>
  <c r="CY301"/>
  <c r="CX301"/>
  <c r="CW301"/>
  <c r="CV301"/>
  <c r="CT301"/>
  <c r="CR301"/>
  <c r="CQ301"/>
  <c r="CP301"/>
  <c r="CO301"/>
  <c r="CN301"/>
  <c r="CM301"/>
  <c r="CL301"/>
  <c r="CK301"/>
  <c r="CI301"/>
  <c r="CG301"/>
  <c r="CF301"/>
  <c r="CE301"/>
  <c r="CD301"/>
  <c r="CC301"/>
  <c r="CB301"/>
  <c r="CA301"/>
  <c r="BZ301"/>
  <c r="BX301"/>
  <c r="BV301"/>
  <c r="BU301"/>
  <c r="BS301"/>
  <c r="BR301"/>
  <c r="BO301"/>
  <c r="BM301"/>
  <c r="BI301"/>
  <c r="DC300"/>
  <c r="CR300"/>
  <c r="CG300"/>
  <c r="BV300"/>
  <c r="BI300"/>
  <c r="DC299"/>
  <c r="CR299"/>
  <c r="CG299"/>
  <c r="BV299"/>
  <c r="BI299"/>
  <c r="DC298"/>
  <c r="CR298"/>
  <c r="CG298"/>
  <c r="BV298"/>
  <c r="BI298"/>
  <c r="DC297"/>
  <c r="CR297"/>
  <c r="CG297"/>
  <c r="BV297"/>
  <c r="BK297"/>
  <c r="BI297"/>
  <c r="DC296"/>
  <c r="CR296"/>
  <c r="CG296"/>
  <c r="BV296"/>
  <c r="BK296"/>
  <c r="BI296"/>
  <c r="DC295"/>
  <c r="CR295"/>
  <c r="CG295"/>
  <c r="BV295"/>
  <c r="BI295"/>
  <c r="DC294"/>
  <c r="CR294"/>
  <c r="CG294"/>
  <c r="BV294"/>
  <c r="BI294"/>
  <c r="DC293"/>
  <c r="CR293"/>
  <c r="CG293"/>
  <c r="BV293"/>
  <c r="BK293"/>
  <c r="BI293"/>
  <c r="DC292"/>
  <c r="CR292"/>
  <c r="CG292"/>
  <c r="BV292"/>
  <c r="BK292"/>
  <c r="BI292"/>
  <c r="DC291"/>
  <c r="CR291"/>
  <c r="CG291"/>
  <c r="BV291"/>
  <c r="BK291"/>
  <c r="BI291"/>
  <c r="DC290"/>
  <c r="CR290"/>
  <c r="CG290"/>
  <c r="BV290"/>
  <c r="BI290"/>
  <c r="DC289"/>
  <c r="CR289"/>
  <c r="CG289"/>
  <c r="BV289"/>
  <c r="BI289"/>
  <c r="DL288"/>
  <c r="DK288"/>
  <c r="DJ288"/>
  <c r="DI288"/>
  <c r="DH288"/>
  <c r="DG288"/>
  <c r="DE288"/>
  <c r="DC288"/>
  <c r="DB288"/>
  <c r="DA288"/>
  <c r="CZ288"/>
  <c r="CY288"/>
  <c r="CX288"/>
  <c r="CW288"/>
  <c r="CV288"/>
  <c r="CT288"/>
  <c r="CR288"/>
  <c r="CQ288"/>
  <c r="CP288"/>
  <c r="CO288"/>
  <c r="CN288"/>
  <c r="CM288"/>
  <c r="CL288"/>
  <c r="CK288"/>
  <c r="CI288"/>
  <c r="CG288"/>
  <c r="CF288"/>
  <c r="CE288"/>
  <c r="CD288"/>
  <c r="CC288"/>
  <c r="CB288"/>
  <c r="CA288"/>
  <c r="BZ288"/>
  <c r="BX288"/>
  <c r="BV288"/>
  <c r="BU288"/>
  <c r="BS288"/>
  <c r="BR288"/>
  <c r="BQ288"/>
  <c r="BO288"/>
  <c r="BM288"/>
  <c r="BK288"/>
  <c r="BI288"/>
  <c r="DL287"/>
  <c r="DK287"/>
  <c r="DJ287"/>
  <c r="DI287"/>
  <c r="DH287"/>
  <c r="DG287"/>
  <c r="DE287"/>
  <c r="DC287"/>
  <c r="DB287"/>
  <c r="DA287"/>
  <c r="CZ287"/>
  <c r="CY287"/>
  <c r="CX287"/>
  <c r="CW287"/>
  <c r="CV287"/>
  <c r="CT287"/>
  <c r="CR287"/>
  <c r="CQ287"/>
  <c r="CP287"/>
  <c r="CO287"/>
  <c r="CN287"/>
  <c r="CM287"/>
  <c r="CL287"/>
  <c r="CK287"/>
  <c r="CI287"/>
  <c r="CG287"/>
  <c r="CF287"/>
  <c r="CE287"/>
  <c r="CD287"/>
  <c r="CC287"/>
  <c r="CB287"/>
  <c r="CA287"/>
  <c r="BZ287"/>
  <c r="BX287"/>
  <c r="BV287"/>
  <c r="BU287"/>
  <c r="BT287"/>
  <c r="BS287"/>
  <c r="BQ287"/>
  <c r="BP287"/>
  <c r="BO287"/>
  <c r="BK287"/>
  <c r="BJ287"/>
  <c r="BI287"/>
  <c r="DC286"/>
  <c r="CR286"/>
  <c r="CG286"/>
  <c r="BV286"/>
  <c r="BK286"/>
  <c r="BI286"/>
  <c r="DC285"/>
  <c r="CR285"/>
  <c r="CG285"/>
  <c r="BV285"/>
  <c r="BK285"/>
  <c r="BI285"/>
  <c r="DC284"/>
  <c r="CR284"/>
  <c r="CG284"/>
  <c r="BV284"/>
  <c r="BI284"/>
  <c r="DC283"/>
  <c r="CR283"/>
  <c r="CG283"/>
  <c r="BV283"/>
  <c r="BK283"/>
  <c r="BI283"/>
  <c r="DC282"/>
  <c r="CR282"/>
  <c r="CG282"/>
  <c r="BV282"/>
  <c r="BI282"/>
  <c r="DC281"/>
  <c r="CR281"/>
  <c r="CG281"/>
  <c r="BV281"/>
  <c r="BK281"/>
  <c r="BI281"/>
  <c r="DC280"/>
  <c r="CR280"/>
  <c r="CG280"/>
  <c r="BV280"/>
  <c r="BK280"/>
  <c r="BI280"/>
  <c r="DC279"/>
  <c r="CR279"/>
  <c r="CG279"/>
  <c r="BV279"/>
  <c r="BI279"/>
  <c r="DC278"/>
  <c r="CR278"/>
  <c r="CG278"/>
  <c r="BV278"/>
  <c r="BI278"/>
  <c r="DC277"/>
  <c r="CR277"/>
  <c r="CG277"/>
  <c r="BV277"/>
  <c r="BK277"/>
  <c r="BI277"/>
  <c r="DC276"/>
  <c r="CR276"/>
  <c r="CG276"/>
  <c r="BV276"/>
  <c r="BI276"/>
  <c r="DC275"/>
  <c r="CR275"/>
  <c r="CG275"/>
  <c r="BV275"/>
  <c r="BI275"/>
  <c r="DL274"/>
  <c r="DK274"/>
  <c r="DJ274"/>
  <c r="DI274"/>
  <c r="DH274"/>
  <c r="DG274"/>
  <c r="DE274"/>
  <c r="DC274"/>
  <c r="DB274"/>
  <c r="DA274"/>
  <c r="CZ274"/>
  <c r="CY274"/>
  <c r="CX274"/>
  <c r="CW274"/>
  <c r="CV274"/>
  <c r="CT274"/>
  <c r="CR274"/>
  <c r="CQ274"/>
  <c r="CP274"/>
  <c r="CO274"/>
  <c r="CN274"/>
  <c r="CM274"/>
  <c r="CL274"/>
  <c r="CK274"/>
  <c r="CI274"/>
  <c r="CG274"/>
  <c r="CF274"/>
  <c r="CE274"/>
  <c r="CD274"/>
  <c r="CC274"/>
  <c r="CB274"/>
  <c r="CA274"/>
  <c r="BZ274"/>
  <c r="BX274"/>
  <c r="BV274"/>
  <c r="BU274"/>
  <c r="BT274"/>
  <c r="BQ274"/>
  <c r="BP274"/>
  <c r="BK274"/>
  <c r="BJ274"/>
  <c r="BI274"/>
  <c r="DL273"/>
  <c r="DK273"/>
  <c r="DJ273"/>
  <c r="DI273"/>
  <c r="DH273"/>
  <c r="DG273"/>
  <c r="DE273"/>
  <c r="DC273"/>
  <c r="DB273"/>
  <c r="DA273"/>
  <c r="CZ273"/>
  <c r="CY273"/>
  <c r="CX273"/>
  <c r="CW273"/>
  <c r="CV273"/>
  <c r="CT273"/>
  <c r="CR273"/>
  <c r="CQ273"/>
  <c r="CP273"/>
  <c r="CO273"/>
  <c r="CN273"/>
  <c r="CM273"/>
  <c r="CL273"/>
  <c r="CK273"/>
  <c r="CI273"/>
  <c r="CG273"/>
  <c r="CF273"/>
  <c r="CE273"/>
  <c r="CD273"/>
  <c r="CC273"/>
  <c r="CB273"/>
  <c r="CA273"/>
  <c r="BZ273"/>
  <c r="BX273"/>
  <c r="BV273"/>
  <c r="BU273"/>
  <c r="BI273"/>
  <c r="DC272"/>
  <c r="CR272"/>
  <c r="CG272"/>
  <c r="BV272"/>
  <c r="BI272"/>
  <c r="DC271"/>
  <c r="CR271"/>
  <c r="CG271"/>
  <c r="BV271"/>
  <c r="BK271"/>
  <c r="BI271"/>
  <c r="DC270"/>
  <c r="CR270"/>
  <c r="CG270"/>
  <c r="BV270"/>
  <c r="BI270"/>
  <c r="DC269"/>
  <c r="CR269"/>
  <c r="CG269"/>
  <c r="BV269"/>
  <c r="BI269"/>
  <c r="DC268"/>
  <c r="CR268"/>
  <c r="CG268"/>
  <c r="BV268"/>
  <c r="BK268"/>
  <c r="BI268"/>
  <c r="DC267"/>
  <c r="CR267"/>
  <c r="CG267"/>
  <c r="BV267"/>
  <c r="BI267"/>
  <c r="DC266"/>
  <c r="CR266"/>
  <c r="CG266"/>
  <c r="BV266"/>
  <c r="BK266"/>
  <c r="BI266"/>
  <c r="DC265"/>
  <c r="CR265"/>
  <c r="CG265"/>
  <c r="BV265"/>
  <c r="BK265"/>
  <c r="BI265"/>
  <c r="DC264"/>
  <c r="CR264"/>
  <c r="CG264"/>
  <c r="BV264"/>
  <c r="BI264"/>
  <c r="DC263"/>
  <c r="CR263"/>
  <c r="CG263"/>
  <c r="BV263"/>
  <c r="BI263"/>
  <c r="DC262"/>
  <c r="CR262"/>
  <c r="CG262"/>
  <c r="BV262"/>
  <c r="BI262"/>
  <c r="DC261"/>
  <c r="CR261"/>
  <c r="CG261"/>
  <c r="BV261"/>
  <c r="BI261"/>
  <c r="DL260"/>
  <c r="DK260"/>
  <c r="DJ260"/>
  <c r="DI260"/>
  <c r="DH260"/>
  <c r="DG260"/>
  <c r="DE260"/>
  <c r="DC260"/>
  <c r="DB260"/>
  <c r="DA260"/>
  <c r="CZ260"/>
  <c r="CY260"/>
  <c r="CX260"/>
  <c r="CW260"/>
  <c r="CV260"/>
  <c r="CT260"/>
  <c r="CR260"/>
  <c r="CQ260"/>
  <c r="CP260"/>
  <c r="CO260"/>
  <c r="CN260"/>
  <c r="CM260"/>
  <c r="CL260"/>
  <c r="CK260"/>
  <c r="CI260"/>
  <c r="CG260"/>
  <c r="CF260"/>
  <c r="CE260"/>
  <c r="CD260"/>
  <c r="CC260"/>
  <c r="CB260"/>
  <c r="CA260"/>
  <c r="BZ260"/>
  <c r="BX260"/>
  <c r="BV260"/>
  <c r="BU260"/>
  <c r="BT260"/>
  <c r="BQ260"/>
  <c r="BP260"/>
  <c r="BM260"/>
  <c r="BJ260"/>
  <c r="BI260"/>
  <c r="DL259"/>
  <c r="DK259"/>
  <c r="DJ259"/>
  <c r="DI259"/>
  <c r="DH259"/>
  <c r="DG259"/>
  <c r="DE259"/>
  <c r="DC259"/>
  <c r="DB259"/>
  <c r="DA259"/>
  <c r="CZ259"/>
  <c r="CY259"/>
  <c r="CX259"/>
  <c r="CW259"/>
  <c r="CV259"/>
  <c r="CT259"/>
  <c r="CR259"/>
  <c r="CQ259"/>
  <c r="CP259"/>
  <c r="CO259"/>
  <c r="CN259"/>
  <c r="CM259"/>
  <c r="CL259"/>
  <c r="CK259"/>
  <c r="CI259"/>
  <c r="CG259"/>
  <c r="CF259"/>
  <c r="CE259"/>
  <c r="CD259"/>
  <c r="CC259"/>
  <c r="CB259"/>
  <c r="CA259"/>
  <c r="BZ259"/>
  <c r="BX259"/>
  <c r="BV259"/>
  <c r="BU259"/>
  <c r="BP259"/>
  <c r="BJ259"/>
  <c r="BI259"/>
  <c r="DC258"/>
  <c r="CR258"/>
  <c r="CG258"/>
  <c r="BV258"/>
  <c r="BI258"/>
  <c r="DC257"/>
  <c r="CR257"/>
  <c r="CG257"/>
  <c r="BV257"/>
  <c r="BK257"/>
  <c r="BI257"/>
  <c r="DC256"/>
  <c r="CR256"/>
  <c r="CG256"/>
  <c r="BV256"/>
  <c r="BK256"/>
  <c r="BI256"/>
  <c r="DC255"/>
  <c r="CR255"/>
  <c r="CG255"/>
  <c r="BV255"/>
  <c r="BI255"/>
  <c r="DC254"/>
  <c r="CR254"/>
  <c r="CG254"/>
  <c r="BV254"/>
  <c r="BI254"/>
  <c r="DC253"/>
  <c r="CR253"/>
  <c r="CG253"/>
  <c r="BV253"/>
  <c r="BI253"/>
  <c r="DC252"/>
  <c r="CR252"/>
  <c r="CG252"/>
  <c r="BV252"/>
  <c r="BI252"/>
  <c r="DC251"/>
  <c r="CR251"/>
  <c r="CG251"/>
  <c r="BV251"/>
  <c r="BI251"/>
  <c r="DC250"/>
  <c r="CR250"/>
  <c r="CG250"/>
  <c r="BV250"/>
  <c r="BK250"/>
  <c r="BI250"/>
  <c r="DC249"/>
  <c r="CR249"/>
  <c r="CG249"/>
  <c r="BV249"/>
  <c r="BI249"/>
  <c r="DC248"/>
  <c r="CR248"/>
  <c r="CG248"/>
  <c r="BV248"/>
  <c r="BI248"/>
  <c r="DC247"/>
  <c r="CR247"/>
  <c r="CG247"/>
  <c r="BV247"/>
  <c r="BI247"/>
  <c r="DL246"/>
  <c r="DK246"/>
  <c r="DJ246"/>
  <c r="DI246"/>
  <c r="DH246"/>
  <c r="DG246"/>
  <c r="DE246"/>
  <c r="DC246"/>
  <c r="DB246"/>
  <c r="DA246"/>
  <c r="CZ246"/>
  <c r="CY246"/>
  <c r="CX246"/>
  <c r="CW246"/>
  <c r="CV246"/>
  <c r="CT246"/>
  <c r="CR246"/>
  <c r="CQ246"/>
  <c r="CP246"/>
  <c r="CO246"/>
  <c r="CN246"/>
  <c r="CM246"/>
  <c r="CL246"/>
  <c r="CK246"/>
  <c r="CI246"/>
  <c r="CG246"/>
  <c r="CF246"/>
  <c r="CE246"/>
  <c r="CD246"/>
  <c r="CC246"/>
  <c r="CB246"/>
  <c r="CA246"/>
  <c r="BZ246"/>
  <c r="BX246"/>
  <c r="BV246"/>
  <c r="BU246"/>
  <c r="BM246"/>
  <c r="BK246"/>
  <c r="BI246"/>
  <c r="DL245"/>
  <c r="DK245"/>
  <c r="DJ245"/>
  <c r="DI245"/>
  <c r="DH245"/>
  <c r="DG245"/>
  <c r="DE245"/>
  <c r="DC245"/>
  <c r="DB245"/>
  <c r="DA245"/>
  <c r="CZ245"/>
  <c r="CY245"/>
  <c r="CX245"/>
  <c r="CW245"/>
  <c r="CV245"/>
  <c r="CT245"/>
  <c r="CR245"/>
  <c r="CQ245"/>
  <c r="CP245"/>
  <c r="CO245"/>
  <c r="CN245"/>
  <c r="CM245"/>
  <c r="CL245"/>
  <c r="CK245"/>
  <c r="CI245"/>
  <c r="CG245"/>
  <c r="CF245"/>
  <c r="CE245"/>
  <c r="CD245"/>
  <c r="CC245"/>
  <c r="CB245"/>
  <c r="CA245"/>
  <c r="BZ245"/>
  <c r="BX245"/>
  <c r="BV245"/>
  <c r="BU245"/>
  <c r="BO245"/>
  <c r="BI245"/>
  <c r="DC244"/>
  <c r="CR244"/>
  <c r="CG244"/>
  <c r="BV244"/>
  <c r="BI244"/>
  <c r="DC243"/>
  <c r="CR243"/>
  <c r="CG243"/>
  <c r="BV243"/>
  <c r="BK243"/>
  <c r="BI243"/>
  <c r="DC242"/>
  <c r="CR242"/>
  <c r="CG242"/>
  <c r="BV242"/>
  <c r="BI242"/>
  <c r="DC241"/>
  <c r="CR241"/>
  <c r="CG241"/>
  <c r="BV241"/>
  <c r="BI241"/>
  <c r="DC240"/>
  <c r="CR240"/>
  <c r="CG240"/>
  <c r="BV240"/>
  <c r="BI240"/>
  <c r="DC239"/>
  <c r="CR239"/>
  <c r="CG239"/>
  <c r="BV239"/>
  <c r="BK239"/>
  <c r="BI239"/>
  <c r="DC238"/>
  <c r="CR238"/>
  <c r="CG238"/>
  <c r="BV238"/>
  <c r="BI238"/>
  <c r="DC237"/>
  <c r="CR237"/>
  <c r="CG237"/>
  <c r="BV237"/>
  <c r="BI237"/>
  <c r="DC236"/>
  <c r="CR236"/>
  <c r="CG236"/>
  <c r="BV236"/>
  <c r="BI236"/>
  <c r="DC235"/>
  <c r="CR235"/>
  <c r="CG235"/>
  <c r="BV235"/>
  <c r="BI235"/>
  <c r="DC234"/>
  <c r="CR234"/>
  <c r="CG234"/>
  <c r="BV234"/>
  <c r="BK234"/>
  <c r="BI234"/>
  <c r="DC233"/>
  <c r="CR233"/>
  <c r="CG233"/>
  <c r="BV233"/>
  <c r="BK233"/>
  <c r="BI233"/>
  <c r="DL232"/>
  <c r="DK232"/>
  <c r="DJ232"/>
  <c r="DI232"/>
  <c r="DH232"/>
  <c r="DG232"/>
  <c r="DE232"/>
  <c r="DC232"/>
  <c r="DB232"/>
  <c r="DA232"/>
  <c r="CZ232"/>
  <c r="CY232"/>
  <c r="CX232"/>
  <c r="CW232"/>
  <c r="CV232"/>
  <c r="CT232"/>
  <c r="CR232"/>
  <c r="CQ232"/>
  <c r="CP232"/>
  <c r="CO232"/>
  <c r="CN232"/>
  <c r="CM232"/>
  <c r="CL232"/>
  <c r="CK232"/>
  <c r="CI232"/>
  <c r="CG232"/>
  <c r="CF232"/>
  <c r="CE232"/>
  <c r="CD232"/>
  <c r="CC232"/>
  <c r="CB232"/>
  <c r="CA232"/>
  <c r="BZ232"/>
  <c r="BX232"/>
  <c r="BV232"/>
  <c r="BU232"/>
  <c r="BT232"/>
  <c r="BR232"/>
  <c r="BP232"/>
  <c r="BK232"/>
  <c r="BJ232"/>
  <c r="BI232"/>
  <c r="DL231"/>
  <c r="DK231"/>
  <c r="DJ231"/>
  <c r="DI231"/>
  <c r="DH231"/>
  <c r="DG231"/>
  <c r="DE231"/>
  <c r="DC231"/>
  <c r="DB231"/>
  <c r="DA231"/>
  <c r="CZ231"/>
  <c r="CY231"/>
  <c r="CX231"/>
  <c r="CW231"/>
  <c r="CV231"/>
  <c r="CT231"/>
  <c r="CR231"/>
  <c r="CQ231"/>
  <c r="CP231"/>
  <c r="CO231"/>
  <c r="CN231"/>
  <c r="CM231"/>
  <c r="CL231"/>
  <c r="CK231"/>
  <c r="CI231"/>
  <c r="CG231"/>
  <c r="CF231"/>
  <c r="CE231"/>
  <c r="CD231"/>
  <c r="CC231"/>
  <c r="CB231"/>
  <c r="CA231"/>
  <c r="BZ231"/>
  <c r="BX231"/>
  <c r="BV231"/>
  <c r="BU231"/>
  <c r="BQ231"/>
  <c r="BK231"/>
  <c r="BI231"/>
  <c r="DC230"/>
  <c r="CR230"/>
  <c r="CG230"/>
  <c r="BV230"/>
  <c r="BK230"/>
  <c r="BI230"/>
  <c r="DC229"/>
  <c r="CR229"/>
  <c r="CG229"/>
  <c r="BV229"/>
  <c r="BK229"/>
  <c r="BI229"/>
  <c r="DC228"/>
  <c r="CR228"/>
  <c r="CG228"/>
  <c r="BV228"/>
  <c r="BI228"/>
  <c r="DC227"/>
  <c r="CR227"/>
  <c r="CG227"/>
  <c r="BV227"/>
  <c r="BI227"/>
  <c r="DC226"/>
  <c r="CR226"/>
  <c r="CG226"/>
  <c r="BV226"/>
  <c r="BI226"/>
  <c r="DC225"/>
  <c r="CR225"/>
  <c r="CG225"/>
  <c r="BV225"/>
  <c r="BI225"/>
  <c r="DC224"/>
  <c r="CR224"/>
  <c r="CG224"/>
  <c r="BV224"/>
  <c r="BI224"/>
  <c r="DC223"/>
  <c r="CR223"/>
  <c r="CG223"/>
  <c r="BV223"/>
  <c r="BK223"/>
  <c r="BI223"/>
  <c r="DC222"/>
  <c r="CR222"/>
  <c r="CG222"/>
  <c r="BV222"/>
  <c r="BI222"/>
  <c r="DC221"/>
  <c r="CR221"/>
  <c r="CG221"/>
  <c r="BV221"/>
  <c r="BI221"/>
  <c r="DC220"/>
  <c r="CR220"/>
  <c r="CG220"/>
  <c r="BV220"/>
  <c r="BI220"/>
  <c r="DC219"/>
  <c r="CR219"/>
  <c r="CG219"/>
  <c r="BV219"/>
  <c r="BI219"/>
  <c r="DL218"/>
  <c r="DK218"/>
  <c r="DJ218"/>
  <c r="DI218"/>
  <c r="DH218"/>
  <c r="DG218"/>
  <c r="DE218"/>
  <c r="DC218"/>
  <c r="DB218"/>
  <c r="DA218"/>
  <c r="CZ218"/>
  <c r="CY218"/>
  <c r="CX218"/>
  <c r="CW218"/>
  <c r="CV218"/>
  <c r="CT218"/>
  <c r="CR218"/>
  <c r="CQ218"/>
  <c r="CP218"/>
  <c r="CO218"/>
  <c r="CN218"/>
  <c r="CM218"/>
  <c r="CL218"/>
  <c r="CK218"/>
  <c r="CI218"/>
  <c r="CG218"/>
  <c r="CF218"/>
  <c r="CE218"/>
  <c r="CD218"/>
  <c r="CC218"/>
  <c r="CB218"/>
  <c r="CA218"/>
  <c r="BZ218"/>
  <c r="BX218"/>
  <c r="BV218"/>
  <c r="BU218"/>
  <c r="BP218"/>
  <c r="BI218"/>
  <c r="DL217"/>
  <c r="DK217"/>
  <c r="DJ217"/>
  <c r="DI217"/>
  <c r="DH217"/>
  <c r="DG217"/>
  <c r="DE217"/>
  <c r="DC217"/>
  <c r="DB217"/>
  <c r="DA217"/>
  <c r="CZ217"/>
  <c r="CY217"/>
  <c r="CX217"/>
  <c r="CW217"/>
  <c r="CV217"/>
  <c r="CT217"/>
  <c r="CR217"/>
  <c r="CQ217"/>
  <c r="CP217"/>
  <c r="CO217"/>
  <c r="CN217"/>
  <c r="CM217"/>
  <c r="CL217"/>
  <c r="CK217"/>
  <c r="CI217"/>
  <c r="CG217"/>
  <c r="CF217"/>
  <c r="CE217"/>
  <c r="CD217"/>
  <c r="CC217"/>
  <c r="CB217"/>
  <c r="CA217"/>
  <c r="BZ217"/>
  <c r="BX217"/>
  <c r="BV217"/>
  <c r="BU217"/>
  <c r="BJ217"/>
  <c r="BI217"/>
  <c r="DC216"/>
  <c r="CR216"/>
  <c r="CG216"/>
  <c r="BV216"/>
  <c r="BI216"/>
  <c r="DC215"/>
  <c r="CR215"/>
  <c r="CG215"/>
  <c r="BV215"/>
  <c r="BI215"/>
  <c r="DC214"/>
  <c r="CR214"/>
  <c r="CG214"/>
  <c r="BV214"/>
  <c r="BI214"/>
  <c r="DC213"/>
  <c r="CR213"/>
  <c r="CG213"/>
  <c r="BV213"/>
  <c r="BI213"/>
  <c r="DC212"/>
  <c r="CR212"/>
  <c r="CG212"/>
  <c r="BV212"/>
  <c r="BI212"/>
  <c r="DC211"/>
  <c r="CR211"/>
  <c r="CG211"/>
  <c r="BV211"/>
  <c r="BK211"/>
  <c r="BI211"/>
  <c r="DC210"/>
  <c r="CR210"/>
  <c r="CG210"/>
  <c r="BV210"/>
  <c r="BI210"/>
  <c r="DC209"/>
  <c r="CR209"/>
  <c r="CG209"/>
  <c r="BV209"/>
  <c r="BI209"/>
  <c r="DC208"/>
  <c r="CR208"/>
  <c r="CG208"/>
  <c r="BV208"/>
  <c r="BI208"/>
  <c r="DC207"/>
  <c r="CR207"/>
  <c r="CG207"/>
  <c r="BV207"/>
  <c r="BI207"/>
  <c r="DC206"/>
  <c r="CR206"/>
  <c r="CG206"/>
  <c r="BV206"/>
  <c r="BI206"/>
  <c r="DC205"/>
  <c r="CR205"/>
  <c r="CG205"/>
  <c r="BV205"/>
  <c r="BI205"/>
  <c r="DL204"/>
  <c r="DK204"/>
  <c r="DJ204"/>
  <c r="DI204"/>
  <c r="DH204"/>
  <c r="DG204"/>
  <c r="DE204"/>
  <c r="DC204"/>
  <c r="DB204"/>
  <c r="DA204"/>
  <c r="CZ204"/>
  <c r="CY204"/>
  <c r="CX204"/>
  <c r="CW204"/>
  <c r="CV204"/>
  <c r="CT204"/>
  <c r="CR204"/>
  <c r="CQ204"/>
  <c r="CP204"/>
  <c r="CO204"/>
  <c r="CN204"/>
  <c r="CM204"/>
  <c r="CL204"/>
  <c r="CK204"/>
  <c r="CI204"/>
  <c r="CG204"/>
  <c r="CF204"/>
  <c r="CE204"/>
  <c r="CD204"/>
  <c r="CC204"/>
  <c r="CB204"/>
  <c r="CA204"/>
  <c r="BZ204"/>
  <c r="BX204"/>
  <c r="BV204"/>
  <c r="BU204"/>
  <c r="BR204"/>
  <c r="BP204"/>
  <c r="BM204"/>
  <c r="BI204"/>
  <c r="DL203"/>
  <c r="DK203"/>
  <c r="DJ203"/>
  <c r="DI203"/>
  <c r="DH203"/>
  <c r="DG203"/>
  <c r="DE203"/>
  <c r="DC203"/>
  <c r="DB203"/>
  <c r="DA203"/>
  <c r="CZ203"/>
  <c r="CY203"/>
  <c r="CX203"/>
  <c r="CW203"/>
  <c r="CV203"/>
  <c r="CT203"/>
  <c r="CR203"/>
  <c r="CQ203"/>
  <c r="CP203"/>
  <c r="CO203"/>
  <c r="CN203"/>
  <c r="CM203"/>
  <c r="CL203"/>
  <c r="CK203"/>
  <c r="CI203"/>
  <c r="CG203"/>
  <c r="CF203"/>
  <c r="CE203"/>
  <c r="CD203"/>
  <c r="CC203"/>
  <c r="CB203"/>
  <c r="CA203"/>
  <c r="BZ203"/>
  <c r="BX203"/>
  <c r="BV203"/>
  <c r="BU203"/>
  <c r="BR203"/>
  <c r="BP203"/>
  <c r="BM203"/>
  <c r="BI203"/>
  <c r="DC202"/>
  <c r="CR202"/>
  <c r="CG202"/>
  <c r="BV202"/>
  <c r="BK202"/>
  <c r="BI202"/>
  <c r="DC201"/>
  <c r="CR201"/>
  <c r="CG201"/>
  <c r="BV201"/>
  <c r="BK201"/>
  <c r="BI201"/>
  <c r="DC200"/>
  <c r="CR200"/>
  <c r="CG200"/>
  <c r="BV200"/>
  <c r="BI200"/>
  <c r="DC199"/>
  <c r="CR199"/>
  <c r="CG199"/>
  <c r="BV199"/>
  <c r="BK199"/>
  <c r="BI199"/>
  <c r="DC198"/>
  <c r="CR198"/>
  <c r="CG198"/>
  <c r="BV198"/>
  <c r="BK198"/>
  <c r="BI198"/>
  <c r="DC197"/>
  <c r="CR197"/>
  <c r="CG197"/>
  <c r="BV197"/>
  <c r="BK197"/>
  <c r="BI197"/>
  <c r="DC196"/>
  <c r="CR196"/>
  <c r="CG196"/>
  <c r="BV196"/>
  <c r="BI196"/>
  <c r="DC195"/>
  <c r="CR195"/>
  <c r="CG195"/>
  <c r="BV195"/>
  <c r="BM195"/>
  <c r="BI195"/>
  <c r="DC194"/>
  <c r="CR194"/>
  <c r="CG194"/>
  <c r="BV194"/>
  <c r="BM194"/>
  <c r="BK194"/>
  <c r="BI194"/>
  <c r="DC193"/>
  <c r="CR193"/>
  <c r="CG193"/>
  <c r="BV193"/>
  <c r="BK193"/>
  <c r="BI193"/>
  <c r="DC192"/>
  <c r="CR192"/>
  <c r="CG192"/>
  <c r="BV192"/>
  <c r="BI192"/>
  <c r="DC191"/>
  <c r="CR191"/>
  <c r="CG191"/>
  <c r="BV191"/>
  <c r="BK191"/>
  <c r="BI191"/>
  <c r="DL190"/>
  <c r="DK190"/>
  <c r="DJ190"/>
  <c r="DI190"/>
  <c r="DH190"/>
  <c r="DG190"/>
  <c r="DE190"/>
  <c r="DC190"/>
  <c r="DB190"/>
  <c r="DA190"/>
  <c r="CZ190"/>
  <c r="CY190"/>
  <c r="CX190"/>
  <c r="CW190"/>
  <c r="CV190"/>
  <c r="CT190"/>
  <c r="CR190"/>
  <c r="CQ190"/>
  <c r="CP190"/>
  <c r="CO190"/>
  <c r="CN190"/>
  <c r="CM190"/>
  <c r="CL190"/>
  <c r="CK190"/>
  <c r="CI190"/>
  <c r="CG190"/>
  <c r="CF190"/>
  <c r="CE190"/>
  <c r="CD190"/>
  <c r="CC190"/>
  <c r="CB190"/>
  <c r="CA190"/>
  <c r="BZ190"/>
  <c r="BX190"/>
  <c r="BV190"/>
  <c r="BU190"/>
  <c r="BQ190"/>
  <c r="BP190"/>
  <c r="BM190"/>
  <c r="BI190"/>
  <c r="DL189"/>
  <c r="DK189"/>
  <c r="DJ189"/>
  <c r="DI189"/>
  <c r="DH189"/>
  <c r="DG189"/>
  <c r="DE189"/>
  <c r="DC189"/>
  <c r="DB189"/>
  <c r="DA189"/>
  <c r="CZ189"/>
  <c r="CY189"/>
  <c r="CX189"/>
  <c r="CW189"/>
  <c r="CV189"/>
  <c r="CT189"/>
  <c r="CR189"/>
  <c r="CQ189"/>
  <c r="CP189"/>
  <c r="CO189"/>
  <c r="CN189"/>
  <c r="CM189"/>
  <c r="CL189"/>
  <c r="CK189"/>
  <c r="CI189"/>
  <c r="CG189"/>
  <c r="CF189"/>
  <c r="CE189"/>
  <c r="CD189"/>
  <c r="CC189"/>
  <c r="CB189"/>
  <c r="CA189"/>
  <c r="BZ189"/>
  <c r="BX189"/>
  <c r="BV189"/>
  <c r="BU189"/>
  <c r="BI189"/>
  <c r="DC188"/>
  <c r="CR188"/>
  <c r="CG188"/>
  <c r="BV188"/>
  <c r="BK188"/>
  <c r="BI188"/>
  <c r="DC187"/>
  <c r="CR187"/>
  <c r="CG187"/>
  <c r="BV187"/>
  <c r="BK187"/>
  <c r="BI187"/>
  <c r="DC186"/>
  <c r="CR186"/>
  <c r="CG186"/>
  <c r="BV186"/>
  <c r="BK186"/>
  <c r="BI186"/>
  <c r="DC185"/>
  <c r="CR185"/>
  <c r="CG185"/>
  <c r="BV185"/>
  <c r="BK185"/>
  <c r="BI185"/>
  <c r="DC184"/>
  <c r="CR184"/>
  <c r="CG184"/>
  <c r="BV184"/>
  <c r="BI184"/>
  <c r="DC183"/>
  <c r="CR183"/>
  <c r="CG183"/>
  <c r="BV183"/>
  <c r="BI183"/>
  <c r="DC182"/>
  <c r="CR182"/>
  <c r="CG182"/>
  <c r="BV182"/>
  <c r="BK182"/>
  <c r="BI182"/>
  <c r="DC181"/>
  <c r="CR181"/>
  <c r="CG181"/>
  <c r="BV181"/>
  <c r="BK181"/>
  <c r="BI181"/>
  <c r="DC180"/>
  <c r="CR180"/>
  <c r="CG180"/>
  <c r="BV180"/>
  <c r="BI180"/>
  <c r="DC179"/>
  <c r="CR179"/>
  <c r="CG179"/>
  <c r="BV179"/>
  <c r="BI179"/>
  <c r="DC178"/>
  <c r="CR178"/>
  <c r="CG178"/>
  <c r="BV178"/>
  <c r="BK178"/>
  <c r="BI178"/>
  <c r="DC177"/>
  <c r="CR177"/>
  <c r="CG177"/>
  <c r="BV177"/>
  <c r="BI177"/>
  <c r="DL176"/>
  <c r="DK176"/>
  <c r="DJ176"/>
  <c r="DI176"/>
  <c r="DH176"/>
  <c r="DG176"/>
  <c r="DE176"/>
  <c r="DC176"/>
  <c r="DB176"/>
  <c r="DA176"/>
  <c r="CZ176"/>
  <c r="CY176"/>
  <c r="CX176"/>
  <c r="CW176"/>
  <c r="CV176"/>
  <c r="CT176"/>
  <c r="CR176"/>
  <c r="CQ176"/>
  <c r="CP176"/>
  <c r="CO176"/>
  <c r="CN176"/>
  <c r="CM176"/>
  <c r="CL176"/>
  <c r="CK176"/>
  <c r="CI176"/>
  <c r="CG176"/>
  <c r="CF176"/>
  <c r="CE176"/>
  <c r="CD176"/>
  <c r="CC176"/>
  <c r="CB176"/>
  <c r="CA176"/>
  <c r="BZ176"/>
  <c r="BX176"/>
  <c r="BV176"/>
  <c r="BU176"/>
  <c r="BT176"/>
  <c r="BR176"/>
  <c r="BP176"/>
  <c r="BK176"/>
  <c r="BI176"/>
  <c r="DL175"/>
  <c r="DK175"/>
  <c r="DJ175"/>
  <c r="DI175"/>
  <c r="DH175"/>
  <c r="DG175"/>
  <c r="DE175"/>
  <c r="DC175"/>
  <c r="DB175"/>
  <c r="DA175"/>
  <c r="CZ175"/>
  <c r="CY175"/>
  <c r="CX175"/>
  <c r="CW175"/>
  <c r="CV175"/>
  <c r="CT175"/>
  <c r="CR175"/>
  <c r="CQ175"/>
  <c r="CP175"/>
  <c r="CO175"/>
  <c r="CN175"/>
  <c r="CM175"/>
  <c r="CL175"/>
  <c r="CK175"/>
  <c r="CI175"/>
  <c r="CG175"/>
  <c r="CF175"/>
  <c r="CE175"/>
  <c r="CD175"/>
  <c r="CC175"/>
  <c r="CB175"/>
  <c r="CA175"/>
  <c r="BZ175"/>
  <c r="BX175"/>
  <c r="BV175"/>
  <c r="BU175"/>
  <c r="BT175"/>
  <c r="BS175"/>
  <c r="BR175"/>
  <c r="BO175"/>
  <c r="BK175"/>
  <c r="BI175"/>
  <c r="DC174"/>
  <c r="CR174"/>
  <c r="CG174"/>
  <c r="BV174"/>
  <c r="BI174"/>
  <c r="DC173"/>
  <c r="CR173"/>
  <c r="CG173"/>
  <c r="BV173"/>
  <c r="BI173"/>
  <c r="DC172"/>
  <c r="CR172"/>
  <c r="CG172"/>
  <c r="BV172"/>
  <c r="BK172"/>
  <c r="BI172"/>
  <c r="DC171"/>
  <c r="CR171"/>
  <c r="CG171"/>
  <c r="BV171"/>
  <c r="BI171"/>
  <c r="DC170"/>
  <c r="CR170"/>
  <c r="CG170"/>
  <c r="BV170"/>
  <c r="BI170"/>
  <c r="DC169"/>
  <c r="CR169"/>
  <c r="CG169"/>
  <c r="BV169"/>
  <c r="BI169"/>
  <c r="DC168"/>
  <c r="CR168"/>
  <c r="CG168"/>
  <c r="BV168"/>
  <c r="BI168"/>
  <c r="DC167"/>
  <c r="CR167"/>
  <c r="CG167"/>
  <c r="BV167"/>
  <c r="BK167"/>
  <c r="BI167"/>
  <c r="DC166"/>
  <c r="CR166"/>
  <c r="CG166"/>
  <c r="BV166"/>
  <c r="BI166"/>
  <c r="DC165"/>
  <c r="CR165"/>
  <c r="CG165"/>
  <c r="BV165"/>
  <c r="BK165"/>
  <c r="BI165"/>
  <c r="DC164"/>
  <c r="CR164"/>
  <c r="CG164"/>
  <c r="BV164"/>
  <c r="BK164"/>
  <c r="BI164"/>
  <c r="DC163"/>
  <c r="CR163"/>
  <c r="CG163"/>
  <c r="BV163"/>
  <c r="BI163"/>
  <c r="DL162"/>
  <c r="DK162"/>
  <c r="DJ162"/>
  <c r="DI162"/>
  <c r="DH162"/>
  <c r="DG162"/>
  <c r="DE162"/>
  <c r="DC162"/>
  <c r="DB162"/>
  <c r="DA162"/>
  <c r="CZ162"/>
  <c r="CY162"/>
  <c r="CX162"/>
  <c r="CW162"/>
  <c r="CV162"/>
  <c r="CT162"/>
  <c r="CR162"/>
  <c r="CQ162"/>
  <c r="CP162"/>
  <c r="CO162"/>
  <c r="CN162"/>
  <c r="CM162"/>
  <c r="CL162"/>
  <c r="CK162"/>
  <c r="CI162"/>
  <c r="CG162"/>
  <c r="CF162"/>
  <c r="CE162"/>
  <c r="CD162"/>
  <c r="CC162"/>
  <c r="CB162"/>
  <c r="CA162"/>
  <c r="BZ162"/>
  <c r="BX162"/>
  <c r="BV162"/>
  <c r="BU162"/>
  <c r="BT162"/>
  <c r="BR162"/>
  <c r="BP162"/>
  <c r="BK162"/>
  <c r="BI162"/>
  <c r="DL161"/>
  <c r="DK161"/>
  <c r="DJ161"/>
  <c r="DI161"/>
  <c r="DH161"/>
  <c r="DG161"/>
  <c r="DE161"/>
  <c r="DC161"/>
  <c r="DB161"/>
  <c r="DA161"/>
  <c r="CZ161"/>
  <c r="CY161"/>
  <c r="CX161"/>
  <c r="CW161"/>
  <c r="CV161"/>
  <c r="CT161"/>
  <c r="CR161"/>
  <c r="CQ161"/>
  <c r="CP161"/>
  <c r="CO161"/>
  <c r="CN161"/>
  <c r="CM161"/>
  <c r="CL161"/>
  <c r="CK161"/>
  <c r="CI161"/>
  <c r="CG161"/>
  <c r="CF161"/>
  <c r="CE161"/>
  <c r="CD161"/>
  <c r="CC161"/>
  <c r="CB161"/>
  <c r="CA161"/>
  <c r="BZ161"/>
  <c r="BX161"/>
  <c r="BV161"/>
  <c r="BU161"/>
  <c r="BT161"/>
  <c r="BK161"/>
  <c r="BI161"/>
  <c r="DC160"/>
  <c r="CR160"/>
  <c r="CG160"/>
  <c r="BV160"/>
  <c r="BI160"/>
  <c r="DC159"/>
  <c r="CR159"/>
  <c r="CG159"/>
  <c r="BV159"/>
  <c r="BI159"/>
  <c r="DC158"/>
  <c r="CR158"/>
  <c r="CG158"/>
  <c r="BV158"/>
  <c r="BI158"/>
  <c r="DC157"/>
  <c r="CR157"/>
  <c r="CG157"/>
  <c r="BV157"/>
  <c r="BI157"/>
  <c r="DC156"/>
  <c r="CR156"/>
  <c r="CG156"/>
  <c r="BV156"/>
  <c r="BI156"/>
  <c r="DC155"/>
  <c r="CR155"/>
  <c r="CG155"/>
  <c r="BV155"/>
  <c r="BM155"/>
  <c r="BI155"/>
  <c r="DC154"/>
  <c r="CR154"/>
  <c r="CG154"/>
  <c r="BV154"/>
  <c r="BI154"/>
  <c r="DC153"/>
  <c r="CR153"/>
  <c r="CG153"/>
  <c r="BV153"/>
  <c r="BI153"/>
  <c r="DC152"/>
  <c r="CR152"/>
  <c r="CG152"/>
  <c r="BV152"/>
  <c r="BI152"/>
  <c r="DC151"/>
  <c r="CR151"/>
  <c r="CG151"/>
  <c r="BV151"/>
  <c r="BI151"/>
  <c r="DC150"/>
  <c r="CR150"/>
  <c r="CG150"/>
  <c r="BV150"/>
  <c r="BK150"/>
  <c r="BI150"/>
  <c r="DC149"/>
  <c r="CR149"/>
  <c r="CG149"/>
  <c r="BV149"/>
  <c r="BI149"/>
  <c r="DL148"/>
  <c r="DK148"/>
  <c r="DJ148"/>
  <c r="DI148"/>
  <c r="DH148"/>
  <c r="DG148"/>
  <c r="DE148"/>
  <c r="DC148"/>
  <c r="DB148"/>
  <c r="DA148"/>
  <c r="CZ148"/>
  <c r="CY148"/>
  <c r="CX148"/>
  <c r="CW148"/>
  <c r="CV148"/>
  <c r="CT148"/>
  <c r="CR148"/>
  <c r="CQ148"/>
  <c r="CP148"/>
  <c r="CO148"/>
  <c r="CN148"/>
  <c r="CM148"/>
  <c r="CL148"/>
  <c r="CK148"/>
  <c r="CI148"/>
  <c r="CG148"/>
  <c r="CF148"/>
  <c r="CE148"/>
  <c r="CD148"/>
  <c r="CC148"/>
  <c r="CB148"/>
  <c r="CA148"/>
  <c r="BZ148"/>
  <c r="BX148"/>
  <c r="BV148"/>
  <c r="BU148"/>
  <c r="BT148"/>
  <c r="BP148"/>
  <c r="BI148"/>
  <c r="DL147"/>
  <c r="DK147"/>
  <c r="DJ147"/>
  <c r="DI147"/>
  <c r="DH147"/>
  <c r="DG147"/>
  <c r="DE147"/>
  <c r="DC147"/>
  <c r="DB147"/>
  <c r="DA147"/>
  <c r="CZ147"/>
  <c r="CY147"/>
  <c r="CX147"/>
  <c r="CW147"/>
  <c r="CV147"/>
  <c r="CT147"/>
  <c r="CR147"/>
  <c r="CQ147"/>
  <c r="CP147"/>
  <c r="CO147"/>
  <c r="CN147"/>
  <c r="CM147"/>
  <c r="CL147"/>
  <c r="CK147"/>
  <c r="CI147"/>
  <c r="CG147"/>
  <c r="CF147"/>
  <c r="CE147"/>
  <c r="CD147"/>
  <c r="CC147"/>
  <c r="CB147"/>
  <c r="CA147"/>
  <c r="BZ147"/>
  <c r="BX147"/>
  <c r="BV147"/>
  <c r="BU147"/>
  <c r="BM147"/>
  <c r="BI147"/>
  <c r="DC146"/>
  <c r="CR146"/>
  <c r="CG146"/>
  <c r="BV146"/>
  <c r="BI146"/>
  <c r="DC145"/>
  <c r="CR145"/>
  <c r="CG145"/>
  <c r="BV145"/>
  <c r="BI145"/>
  <c r="DC144"/>
  <c r="CR144"/>
  <c r="CG144"/>
  <c r="BV144"/>
  <c r="BI144"/>
  <c r="DC143"/>
  <c r="CR143"/>
  <c r="CG143"/>
  <c r="BV143"/>
  <c r="BI143"/>
  <c r="DC142"/>
  <c r="CR142"/>
  <c r="CG142"/>
  <c r="BV142"/>
  <c r="BK142"/>
  <c r="BI142"/>
  <c r="DC141"/>
  <c r="CR141"/>
  <c r="CG141"/>
  <c r="BV141"/>
  <c r="BI141"/>
  <c r="DC140"/>
  <c r="CR140"/>
  <c r="CG140"/>
  <c r="BV140"/>
  <c r="BI140"/>
  <c r="DC139"/>
  <c r="CR139"/>
  <c r="CG139"/>
  <c r="BV139"/>
  <c r="BK139"/>
  <c r="BI139"/>
  <c r="DC138"/>
  <c r="CR138"/>
  <c r="CG138"/>
  <c r="BV138"/>
  <c r="BI138"/>
  <c r="DC137"/>
  <c r="CR137"/>
  <c r="CG137"/>
  <c r="BV137"/>
  <c r="BI137"/>
  <c r="DC136"/>
  <c r="CR136"/>
  <c r="CG136"/>
  <c r="BV136"/>
  <c r="BK136"/>
  <c r="BI136"/>
  <c r="DC135"/>
  <c r="CR135"/>
  <c r="CG135"/>
  <c r="BV135"/>
  <c r="BI135"/>
  <c r="DL134"/>
  <c r="DK134"/>
  <c r="DJ134"/>
  <c r="DI134"/>
  <c r="DH134"/>
  <c r="DG134"/>
  <c r="DE134"/>
  <c r="DC134"/>
  <c r="DB134"/>
  <c r="DA134"/>
  <c r="CZ134"/>
  <c r="CY134"/>
  <c r="CX134"/>
  <c r="CW134"/>
  <c r="CV134"/>
  <c r="CT134"/>
  <c r="CR134"/>
  <c r="CQ134"/>
  <c r="CP134"/>
  <c r="CO134"/>
  <c r="CN134"/>
  <c r="CM134"/>
  <c r="CL134"/>
  <c r="CK134"/>
  <c r="CI134"/>
  <c r="CG134"/>
  <c r="CF134"/>
  <c r="CE134"/>
  <c r="CD134"/>
  <c r="CC134"/>
  <c r="CB134"/>
  <c r="CA134"/>
  <c r="BZ134"/>
  <c r="BX134"/>
  <c r="BV134"/>
  <c r="BU134"/>
  <c r="BR134"/>
  <c r="BK134"/>
  <c r="BI134"/>
  <c r="DL133"/>
  <c r="DK133"/>
  <c r="DJ133"/>
  <c r="DI133"/>
  <c r="DH133"/>
  <c r="DG133"/>
  <c r="DE133"/>
  <c r="DC133"/>
  <c r="DB133"/>
  <c r="DA133"/>
  <c r="CZ133"/>
  <c r="CY133"/>
  <c r="CX133"/>
  <c r="CW133"/>
  <c r="CV133"/>
  <c r="CT133"/>
  <c r="CR133"/>
  <c r="CQ133"/>
  <c r="CP133"/>
  <c r="CO133"/>
  <c r="CN133"/>
  <c r="CM133"/>
  <c r="CL133"/>
  <c r="CK133"/>
  <c r="CI133"/>
  <c r="CG133"/>
  <c r="CF133"/>
  <c r="CE133"/>
  <c r="CD133"/>
  <c r="CC133"/>
  <c r="CB133"/>
  <c r="CA133"/>
  <c r="BZ133"/>
  <c r="BX133"/>
  <c r="BV133"/>
  <c r="BU133"/>
  <c r="BI133"/>
  <c r="DC132"/>
  <c r="CR132"/>
  <c r="CG132"/>
  <c r="BV132"/>
  <c r="BI132"/>
  <c r="DC131"/>
  <c r="CR131"/>
  <c r="CG131"/>
  <c r="BV131"/>
  <c r="BI131"/>
  <c r="DC130"/>
  <c r="CR130"/>
  <c r="CG130"/>
  <c r="BV130"/>
  <c r="BI130"/>
  <c r="DC129"/>
  <c r="CR129"/>
  <c r="CG129"/>
  <c r="BV129"/>
  <c r="BI129"/>
  <c r="DC128"/>
  <c r="CR128"/>
  <c r="CG128"/>
  <c r="BV128"/>
  <c r="BI128"/>
  <c r="DC127"/>
  <c r="CR127"/>
  <c r="CG127"/>
  <c r="BV127"/>
  <c r="BI127"/>
  <c r="DC126"/>
  <c r="CR126"/>
  <c r="CG126"/>
  <c r="BV126"/>
  <c r="BI126"/>
  <c r="DC125"/>
  <c r="CR125"/>
  <c r="CG125"/>
  <c r="BV125"/>
  <c r="BI125"/>
  <c r="DC124"/>
  <c r="CR124"/>
  <c r="CG124"/>
  <c r="BV124"/>
  <c r="BI124"/>
  <c r="DC123"/>
  <c r="CR123"/>
  <c r="CG123"/>
  <c r="BV123"/>
  <c r="BI123"/>
  <c r="DC122"/>
  <c r="CR122"/>
  <c r="CG122"/>
  <c r="BV122"/>
  <c r="BI122"/>
  <c r="DC121"/>
  <c r="CR121"/>
  <c r="CG121"/>
  <c r="BV121"/>
  <c r="BI121"/>
  <c r="DL120"/>
  <c r="DK120"/>
  <c r="DJ120"/>
  <c r="DI120"/>
  <c r="DH120"/>
  <c r="DG120"/>
  <c r="DE120"/>
  <c r="DC120"/>
  <c r="DB120"/>
  <c r="DA120"/>
  <c r="CZ120"/>
  <c r="CY120"/>
  <c r="CX120"/>
  <c r="CW120"/>
  <c r="CV120"/>
  <c r="CT120"/>
  <c r="CR120"/>
  <c r="CQ120"/>
  <c r="CP120"/>
  <c r="CO120"/>
  <c r="CN120"/>
  <c r="CM120"/>
  <c r="CL120"/>
  <c r="CK120"/>
  <c r="CI120"/>
  <c r="CG120"/>
  <c r="CF120"/>
  <c r="CE120"/>
  <c r="CD120"/>
  <c r="CC120"/>
  <c r="CB120"/>
  <c r="CA120"/>
  <c r="BZ120"/>
  <c r="BX120"/>
  <c r="BV120"/>
  <c r="BU120"/>
  <c r="BO120"/>
  <c r="BI120"/>
  <c r="DL119"/>
  <c r="DK119"/>
  <c r="DJ119"/>
  <c r="DI119"/>
  <c r="DH119"/>
  <c r="DG119"/>
  <c r="DE119"/>
  <c r="DC119"/>
  <c r="DB119"/>
  <c r="DA119"/>
  <c r="CZ119"/>
  <c r="CY119"/>
  <c r="CX119"/>
  <c r="CW119"/>
  <c r="CV119"/>
  <c r="CT119"/>
  <c r="CR119"/>
  <c r="CQ119"/>
  <c r="CP119"/>
  <c r="CO119"/>
  <c r="CN119"/>
  <c r="CM119"/>
  <c r="CL119"/>
  <c r="CK119"/>
  <c r="CI119"/>
  <c r="CG119"/>
  <c r="CF119"/>
  <c r="CE119"/>
  <c r="CD119"/>
  <c r="CC119"/>
  <c r="CB119"/>
  <c r="CA119"/>
  <c r="BZ119"/>
  <c r="BX119"/>
  <c r="BV119"/>
  <c r="BU119"/>
  <c r="BQ119"/>
  <c r="BI119"/>
  <c r="DC118"/>
  <c r="CR118"/>
  <c r="CG118"/>
  <c r="BV118"/>
  <c r="BI118"/>
  <c r="DC117"/>
  <c r="CR117"/>
  <c r="CG117"/>
  <c r="BV117"/>
  <c r="BI117"/>
  <c r="DC116"/>
  <c r="CR116"/>
  <c r="CG116"/>
  <c r="BV116"/>
  <c r="BI116"/>
  <c r="DC115"/>
  <c r="CR115"/>
  <c r="CG115"/>
  <c r="BV115"/>
  <c r="BI115"/>
  <c r="DC114"/>
  <c r="CR114"/>
  <c r="CG114"/>
  <c r="BV114"/>
  <c r="BI114"/>
  <c r="DC113"/>
  <c r="CR113"/>
  <c r="CG113"/>
  <c r="BV113"/>
  <c r="BK113"/>
  <c r="BI113"/>
  <c r="DC112"/>
  <c r="CR112"/>
  <c r="CG112"/>
  <c r="BV112"/>
  <c r="BI112"/>
  <c r="DC111"/>
  <c r="CR111"/>
  <c r="CG111"/>
  <c r="BV111"/>
  <c r="BK111"/>
  <c r="BI111"/>
  <c r="DC110"/>
  <c r="CR110"/>
  <c r="CG110"/>
  <c r="BV110"/>
  <c r="BK110"/>
  <c r="BI110"/>
  <c r="DC109"/>
  <c r="CR109"/>
  <c r="CG109"/>
  <c r="BV109"/>
  <c r="BI109"/>
  <c r="DC108"/>
  <c r="CR108"/>
  <c r="CG108"/>
  <c r="BV108"/>
  <c r="BI108"/>
  <c r="DC107"/>
  <c r="CR107"/>
  <c r="CG107"/>
  <c r="BV107"/>
  <c r="BI107"/>
  <c r="DL106"/>
  <c r="DK106"/>
  <c r="DJ106"/>
  <c r="DI106"/>
  <c r="DH106"/>
  <c r="DG106"/>
  <c r="DE106"/>
  <c r="DC106"/>
  <c r="DB106"/>
  <c r="DA106"/>
  <c r="CZ106"/>
  <c r="CY106"/>
  <c r="CX106"/>
  <c r="CW106"/>
  <c r="CV106"/>
  <c r="CT106"/>
  <c r="CR106"/>
  <c r="CQ106"/>
  <c r="CP106"/>
  <c r="CO106"/>
  <c r="CN106"/>
  <c r="CM106"/>
  <c r="CL106"/>
  <c r="CK106"/>
  <c r="CI106"/>
  <c r="CG106"/>
  <c r="CF106"/>
  <c r="CE106"/>
  <c r="CD106"/>
  <c r="CC106"/>
  <c r="CB106"/>
  <c r="CA106"/>
  <c r="BZ106"/>
  <c r="BX106"/>
  <c r="BV106"/>
  <c r="BU106"/>
  <c r="BI106"/>
  <c r="DL105"/>
  <c r="DK105"/>
  <c r="DJ105"/>
  <c r="DI105"/>
  <c r="DH105"/>
  <c r="DG105"/>
  <c r="DE105"/>
  <c r="DC105"/>
  <c r="DB105"/>
  <c r="DA105"/>
  <c r="CZ105"/>
  <c r="CY105"/>
  <c r="CX105"/>
  <c r="CW105"/>
  <c r="CV105"/>
  <c r="CT105"/>
  <c r="CR105"/>
  <c r="CQ105"/>
  <c r="CP105"/>
  <c r="CO105"/>
  <c r="CN105"/>
  <c r="CM105"/>
  <c r="CL105"/>
  <c r="CK105"/>
  <c r="CI105"/>
  <c r="CG105"/>
  <c r="CF105"/>
  <c r="CE105"/>
  <c r="CD105"/>
  <c r="CC105"/>
  <c r="CB105"/>
  <c r="CA105"/>
  <c r="BZ105"/>
  <c r="BX105"/>
  <c r="BV105"/>
  <c r="BU105"/>
  <c r="BJ105"/>
  <c r="BI105"/>
  <c r="DC104"/>
  <c r="CR104"/>
  <c r="CG104"/>
  <c r="BV104"/>
  <c r="BI104"/>
  <c r="DC103"/>
  <c r="CR103"/>
  <c r="CG103"/>
  <c r="BV103"/>
  <c r="BI103"/>
  <c r="DC102"/>
  <c r="CR102"/>
  <c r="CG102"/>
  <c r="BV102"/>
  <c r="BK102"/>
  <c r="BI102"/>
  <c r="DC101"/>
  <c r="CR101"/>
  <c r="CG101"/>
  <c r="BV101"/>
  <c r="BI101"/>
  <c r="DC100"/>
  <c r="CR100"/>
  <c r="CG100"/>
  <c r="BV100"/>
  <c r="BK100"/>
  <c r="BI100"/>
  <c r="DC99"/>
  <c r="CR99"/>
  <c r="CG99"/>
  <c r="BV99"/>
  <c r="BI99"/>
  <c r="DC98"/>
  <c r="CR98"/>
  <c r="CG98"/>
  <c r="BV98"/>
  <c r="BI98"/>
  <c r="DC97"/>
  <c r="CR97"/>
  <c r="CG97"/>
  <c r="BV97"/>
  <c r="BI97"/>
  <c r="DC96"/>
  <c r="CR96"/>
  <c r="CG96"/>
  <c r="BV96"/>
  <c r="BK96"/>
  <c r="BI96"/>
  <c r="DC95"/>
  <c r="CR95"/>
  <c r="CG95"/>
  <c r="BV95"/>
  <c r="BI95"/>
  <c r="DC94"/>
  <c r="CR94"/>
  <c r="CG94"/>
  <c r="BV94"/>
  <c r="BI94"/>
  <c r="DC93"/>
  <c r="CR93"/>
  <c r="CG93"/>
  <c r="BV93"/>
  <c r="BI93"/>
  <c r="DL92"/>
  <c r="DK92"/>
  <c r="DJ92"/>
  <c r="DI92"/>
  <c r="DH92"/>
  <c r="DG92"/>
  <c r="DE92"/>
  <c r="DC92"/>
  <c r="DB92"/>
  <c r="DA92"/>
  <c r="CZ92"/>
  <c r="CY92"/>
  <c r="CX92"/>
  <c r="CW92"/>
  <c r="CV92"/>
  <c r="CT92"/>
  <c r="CR92"/>
  <c r="CQ92"/>
  <c r="CP92"/>
  <c r="CO92"/>
  <c r="CN92"/>
  <c r="CM92"/>
  <c r="CL92"/>
  <c r="CK92"/>
  <c r="CI92"/>
  <c r="CG92"/>
  <c r="CF92"/>
  <c r="CE92"/>
  <c r="CD92"/>
  <c r="CC92"/>
  <c r="CB92"/>
  <c r="CA92"/>
  <c r="BZ92"/>
  <c r="BX92"/>
  <c r="BV92"/>
  <c r="BU92"/>
  <c r="BM92"/>
  <c r="BI92"/>
  <c r="DL91"/>
  <c r="DK91"/>
  <c r="DJ91"/>
  <c r="DI91"/>
  <c r="DH91"/>
  <c r="DG91"/>
  <c r="DE91"/>
  <c r="DC91"/>
  <c r="DB91"/>
  <c r="DA91"/>
  <c r="CZ91"/>
  <c r="CY91"/>
  <c r="CX91"/>
  <c r="CW91"/>
  <c r="CV91"/>
  <c r="CT91"/>
  <c r="CR91"/>
  <c r="CQ91"/>
  <c r="CP91"/>
  <c r="CO91"/>
  <c r="CN91"/>
  <c r="CM91"/>
  <c r="CL91"/>
  <c r="CK91"/>
  <c r="CI91"/>
  <c r="CG91"/>
  <c r="CF91"/>
  <c r="CE91"/>
  <c r="CD91"/>
  <c r="CC91"/>
  <c r="CB91"/>
  <c r="CA91"/>
  <c r="BZ91"/>
  <c r="BX91"/>
  <c r="BV91"/>
  <c r="BU91"/>
  <c r="BI91"/>
  <c r="DC90"/>
  <c r="CR90"/>
  <c r="CG90"/>
  <c r="BV90"/>
  <c r="BK90"/>
  <c r="BI90"/>
  <c r="DC89"/>
  <c r="CR89"/>
  <c r="CG89"/>
  <c r="BV89"/>
  <c r="BI89"/>
  <c r="DC88"/>
  <c r="CR88"/>
  <c r="CG88"/>
  <c r="BV88"/>
  <c r="BI88"/>
  <c r="DC87"/>
  <c r="CR87"/>
  <c r="CG87"/>
  <c r="BV87"/>
  <c r="BI87"/>
  <c r="DC86"/>
  <c r="CR86"/>
  <c r="CG86"/>
  <c r="BV86"/>
  <c r="BK86"/>
  <c r="BI86"/>
  <c r="DC85"/>
  <c r="CR85"/>
  <c r="CG85"/>
  <c r="BV85"/>
  <c r="BK85"/>
  <c r="BI85"/>
  <c r="DC84"/>
  <c r="CR84"/>
  <c r="CG84"/>
  <c r="BV84"/>
  <c r="BK84"/>
  <c r="BI84"/>
  <c r="DC83"/>
  <c r="CR83"/>
  <c r="CG83"/>
  <c r="BV83"/>
  <c r="BK83"/>
  <c r="BI83"/>
  <c r="DC82"/>
  <c r="CR82"/>
  <c r="CG82"/>
  <c r="BV82"/>
  <c r="BI82"/>
  <c r="DC81"/>
  <c r="CR81"/>
  <c r="CG81"/>
  <c r="BV81"/>
  <c r="BK81"/>
  <c r="BI81"/>
  <c r="DC80"/>
  <c r="CR80"/>
  <c r="CG80"/>
  <c r="BV80"/>
  <c r="BI80"/>
  <c r="DC79"/>
  <c r="CR79"/>
  <c r="CG79"/>
  <c r="BV79"/>
  <c r="BI79"/>
  <c r="DL78"/>
  <c r="DK78"/>
  <c r="DJ78"/>
  <c r="DI78"/>
  <c r="DH78"/>
  <c r="DG78"/>
  <c r="DE78"/>
  <c r="DC78"/>
  <c r="DB78"/>
  <c r="DA78"/>
  <c r="CZ78"/>
  <c r="CY78"/>
  <c r="CX78"/>
  <c r="CW78"/>
  <c r="CV78"/>
  <c r="CT78"/>
  <c r="CR78"/>
  <c r="CQ78"/>
  <c r="CP78"/>
  <c r="CO78"/>
  <c r="CN78"/>
  <c r="CM78"/>
  <c r="CL78"/>
  <c r="CK78"/>
  <c r="CI78"/>
  <c r="CG78"/>
  <c r="CF78"/>
  <c r="CE78"/>
  <c r="CD78"/>
  <c r="CC78"/>
  <c r="CB78"/>
  <c r="CA78"/>
  <c r="BZ78"/>
  <c r="BX78"/>
  <c r="BV78"/>
  <c r="BU78"/>
  <c r="BR78"/>
  <c r="BQ78"/>
  <c r="BP78"/>
  <c r="BJ78"/>
  <c r="BI78"/>
  <c r="DL77"/>
  <c r="DK77"/>
  <c r="DJ77"/>
  <c r="DI77"/>
  <c r="DH77"/>
  <c r="DG77"/>
  <c r="DE77"/>
  <c r="DC77"/>
  <c r="DB77"/>
  <c r="DA77"/>
  <c r="CZ77"/>
  <c r="CY77"/>
  <c r="CX77"/>
  <c r="CW77"/>
  <c r="CV77"/>
  <c r="CT77"/>
  <c r="CR77"/>
  <c r="CQ77"/>
  <c r="CP77"/>
  <c r="CO77"/>
  <c r="CN77"/>
  <c r="CM77"/>
  <c r="CL77"/>
  <c r="CK77"/>
  <c r="CI77"/>
  <c r="CG77"/>
  <c r="CF77"/>
  <c r="CE77"/>
  <c r="CD77"/>
  <c r="CC77"/>
  <c r="CB77"/>
  <c r="CA77"/>
  <c r="BZ77"/>
  <c r="BX77"/>
  <c r="BV77"/>
  <c r="BU77"/>
  <c r="BQ77"/>
  <c r="BJ77"/>
  <c r="BI77"/>
  <c r="DC76"/>
  <c r="CR76"/>
  <c r="CG76"/>
  <c r="BV76"/>
  <c r="BI76"/>
  <c r="DC75"/>
  <c r="CR75"/>
  <c r="CG75"/>
  <c r="BV75"/>
  <c r="BI75"/>
  <c r="DC74"/>
  <c r="CR74"/>
  <c r="CG74"/>
  <c r="BV74"/>
  <c r="BI74"/>
  <c r="DC73"/>
  <c r="CR73"/>
  <c r="CG73"/>
  <c r="BV73"/>
  <c r="BI73"/>
  <c r="DC72"/>
  <c r="CR72"/>
  <c r="CG72"/>
  <c r="BV72"/>
  <c r="BI72"/>
  <c r="DC71"/>
  <c r="CR71"/>
  <c r="CG71"/>
  <c r="BV71"/>
  <c r="BK71"/>
  <c r="BI71"/>
  <c r="DC70"/>
  <c r="CR70"/>
  <c r="CG70"/>
  <c r="BV70"/>
  <c r="BK70"/>
  <c r="BI70"/>
  <c r="DC69"/>
  <c r="CR69"/>
  <c r="CG69"/>
  <c r="BV69"/>
  <c r="BI69"/>
  <c r="DC68"/>
  <c r="CR68"/>
  <c r="CG68"/>
  <c r="BV68"/>
  <c r="BI68"/>
  <c r="DC67"/>
  <c r="CR67"/>
  <c r="CG67"/>
  <c r="BV67"/>
  <c r="BI67"/>
  <c r="DC66"/>
  <c r="CR66"/>
  <c r="CG66"/>
  <c r="BV66"/>
  <c r="BI66"/>
  <c r="DC65"/>
  <c r="CR65"/>
  <c r="CG65"/>
  <c r="BV65"/>
  <c r="BI65"/>
  <c r="DL64"/>
  <c r="DK64"/>
  <c r="DJ64"/>
  <c r="DI64"/>
  <c r="DH64"/>
  <c r="DG64"/>
  <c r="DE64"/>
  <c r="DC64"/>
  <c r="DB64"/>
  <c r="DA64"/>
  <c r="CZ64"/>
  <c r="CY64"/>
  <c r="CX64"/>
  <c r="CW64"/>
  <c r="CV64"/>
  <c r="CT64"/>
  <c r="CR64"/>
  <c r="CQ64"/>
  <c r="CP64"/>
  <c r="CO64"/>
  <c r="CN64"/>
  <c r="CM64"/>
  <c r="CL64"/>
  <c r="CK64"/>
  <c r="CI64"/>
  <c r="CG64"/>
  <c r="CF64"/>
  <c r="CE64"/>
  <c r="CD64"/>
  <c r="CC64"/>
  <c r="CB64"/>
  <c r="CA64"/>
  <c r="BZ64"/>
  <c r="BX64"/>
  <c r="BV64"/>
  <c r="BU64"/>
  <c r="BR64"/>
  <c r="BI64"/>
  <c r="DL63"/>
  <c r="DK63"/>
  <c r="DJ63"/>
  <c r="DI63"/>
  <c r="DH63"/>
  <c r="DG63"/>
  <c r="DE63"/>
  <c r="DC63"/>
  <c r="DB63"/>
  <c r="DA63"/>
  <c r="CZ63"/>
  <c r="CY63"/>
  <c r="CX63"/>
  <c r="CW63"/>
  <c r="CV63"/>
  <c r="CT63"/>
  <c r="CR63"/>
  <c r="CQ63"/>
  <c r="CP63"/>
  <c r="CO63"/>
  <c r="CN63"/>
  <c r="CM63"/>
  <c r="CL63"/>
  <c r="CK63"/>
  <c r="CI63"/>
  <c r="CG63"/>
  <c r="CF63"/>
  <c r="CE63"/>
  <c r="CD63"/>
  <c r="CC63"/>
  <c r="CB63"/>
  <c r="CA63"/>
  <c r="BZ63"/>
  <c r="BX63"/>
  <c r="BV63"/>
  <c r="BU63"/>
  <c r="BI63"/>
  <c r="DC62"/>
  <c r="CR62"/>
  <c r="CG62"/>
  <c r="BV62"/>
  <c r="BI62"/>
  <c r="DC61"/>
  <c r="CR61"/>
  <c r="CG61"/>
  <c r="BV61"/>
  <c r="BI61"/>
  <c r="DC60"/>
  <c r="CR60"/>
  <c r="CG60"/>
  <c r="BV60"/>
  <c r="BI60"/>
  <c r="DC59"/>
  <c r="CR59"/>
  <c r="CG59"/>
  <c r="BV59"/>
  <c r="BI59"/>
  <c r="DC58"/>
  <c r="CR58"/>
  <c r="CG58"/>
  <c r="BV58"/>
  <c r="BI58"/>
  <c r="DC57"/>
  <c r="CR57"/>
  <c r="CG57"/>
  <c r="BV57"/>
  <c r="BI57"/>
  <c r="DC56"/>
  <c r="CR56"/>
  <c r="CG56"/>
  <c r="BV56"/>
  <c r="BK56"/>
  <c r="BI56"/>
  <c r="DC55"/>
  <c r="CR55"/>
  <c r="CG55"/>
  <c r="BV55"/>
  <c r="BI55"/>
  <c r="DC54"/>
  <c r="CR54"/>
  <c r="CG54"/>
  <c r="BV54"/>
  <c r="BI54"/>
  <c r="DC53"/>
  <c r="CR53"/>
  <c r="CG53"/>
  <c r="BV53"/>
  <c r="BI53"/>
  <c r="DC52"/>
  <c r="CR52"/>
  <c r="CG52"/>
  <c r="BV52"/>
  <c r="BI52"/>
  <c r="DC51"/>
  <c r="CR51"/>
  <c r="CG51"/>
  <c r="BV51"/>
  <c r="BI51"/>
  <c r="DL50"/>
  <c r="DK50"/>
  <c r="DJ50"/>
  <c r="DI50"/>
  <c r="DH50"/>
  <c r="DG50"/>
  <c r="DE50"/>
  <c r="DC50"/>
  <c r="DB50"/>
  <c r="DA50"/>
  <c r="CZ50"/>
  <c r="CY50"/>
  <c r="CX50"/>
  <c r="CW50"/>
  <c r="CV50"/>
  <c r="CT50"/>
  <c r="CR50"/>
  <c r="CQ50"/>
  <c r="CP50"/>
  <c r="CO50"/>
  <c r="CN50"/>
  <c r="CM50"/>
  <c r="CL50"/>
  <c r="CK50"/>
  <c r="CI50"/>
  <c r="CG50"/>
  <c r="CF50"/>
  <c r="CE50"/>
  <c r="CD50"/>
  <c r="CC50"/>
  <c r="CB50"/>
  <c r="CA50"/>
  <c r="BZ50"/>
  <c r="BX50"/>
  <c r="BV50"/>
  <c r="BU50"/>
  <c r="BI50"/>
  <c r="DL49"/>
  <c r="DK49"/>
  <c r="DJ49"/>
  <c r="DI49"/>
  <c r="DH49"/>
  <c r="DG49"/>
  <c r="DE49"/>
  <c r="DC49"/>
  <c r="DB49"/>
  <c r="DA49"/>
  <c r="CZ49"/>
  <c r="CY49"/>
  <c r="CX49"/>
  <c r="CW49"/>
  <c r="CV49"/>
  <c r="CT49"/>
  <c r="CR49"/>
  <c r="CQ49"/>
  <c r="CP49"/>
  <c r="CO49"/>
  <c r="CN49"/>
  <c r="CM49"/>
  <c r="CL49"/>
  <c r="CK49"/>
  <c r="CI49"/>
  <c r="CG49"/>
  <c r="CF49"/>
  <c r="CE49"/>
  <c r="CD49"/>
  <c r="CC49"/>
  <c r="CB49"/>
  <c r="CA49"/>
  <c r="BZ49"/>
  <c r="BX49"/>
  <c r="BV49"/>
  <c r="BU49"/>
  <c r="BI49"/>
  <c r="DC48"/>
  <c r="CR48"/>
  <c r="CG48"/>
  <c r="BV48"/>
  <c r="BI48"/>
  <c r="DC47"/>
  <c r="CR47"/>
  <c r="CG47"/>
  <c r="BV47"/>
  <c r="BI47"/>
  <c r="DC46"/>
  <c r="CR46"/>
  <c r="CG46"/>
  <c r="BV46"/>
  <c r="BI46"/>
  <c r="DC45"/>
  <c r="CR45"/>
  <c r="CG45"/>
  <c r="BV45"/>
  <c r="BI45"/>
  <c r="DC44"/>
  <c r="CR44"/>
  <c r="CG44"/>
  <c r="BV44"/>
  <c r="BK44"/>
  <c r="BI44"/>
  <c r="DC43"/>
  <c r="CR43"/>
  <c r="CG43"/>
  <c r="BV43"/>
  <c r="BI43"/>
  <c r="DC42"/>
  <c r="CR42"/>
  <c r="CG42"/>
  <c r="BV42"/>
  <c r="BI42"/>
  <c r="DC41"/>
  <c r="CR41"/>
  <c r="CG41"/>
  <c r="BV41"/>
  <c r="BI41"/>
  <c r="DC40"/>
  <c r="CR40"/>
  <c r="CG40"/>
  <c r="BV40"/>
  <c r="BI40"/>
  <c r="DC39"/>
  <c r="CR39"/>
  <c r="CG39"/>
  <c r="BV39"/>
  <c r="BI39"/>
  <c r="DC38"/>
  <c r="CR38"/>
  <c r="CG38"/>
  <c r="BV38"/>
  <c r="BI38"/>
  <c r="DC37"/>
  <c r="CR37"/>
  <c r="CG37"/>
  <c r="BV37"/>
  <c r="BI37"/>
  <c r="DL36"/>
  <c r="DK36"/>
  <c r="DJ36"/>
  <c r="DI36"/>
  <c r="DH36"/>
  <c r="DG36"/>
  <c r="DE36"/>
  <c r="DC36"/>
  <c r="DB36"/>
  <c r="DA36"/>
  <c r="CZ36"/>
  <c r="CY36"/>
  <c r="CX36"/>
  <c r="CW36"/>
  <c r="CV36"/>
  <c r="CT36"/>
  <c r="CR36"/>
  <c r="CQ36"/>
  <c r="CP36"/>
  <c r="CO36"/>
  <c r="CN36"/>
  <c r="CM36"/>
  <c r="CL36"/>
  <c r="CK36"/>
  <c r="CI36"/>
  <c r="CG36"/>
  <c r="CF36"/>
  <c r="CE36"/>
  <c r="CD36"/>
  <c r="CC36"/>
  <c r="CB36"/>
  <c r="CA36"/>
  <c r="BZ36"/>
  <c r="BX36"/>
  <c r="BV36"/>
  <c r="BU36"/>
  <c r="BR36"/>
  <c r="BI36"/>
  <c r="DL35"/>
  <c r="DK35"/>
  <c r="DJ35"/>
  <c r="DI35"/>
  <c r="DH35"/>
  <c r="DG35"/>
  <c r="DE35"/>
  <c r="DC35"/>
  <c r="DB35"/>
  <c r="DA35"/>
  <c r="CZ35"/>
  <c r="CY35"/>
  <c r="CX35"/>
  <c r="CW35"/>
  <c r="CV35"/>
  <c r="CT35"/>
  <c r="CR35"/>
  <c r="CQ35"/>
  <c r="CP35"/>
  <c r="CO35"/>
  <c r="CN35"/>
  <c r="CM35"/>
  <c r="CL35"/>
  <c r="CK35"/>
  <c r="CI35"/>
  <c r="CG35"/>
  <c r="CF35"/>
  <c r="CE35"/>
  <c r="CD35"/>
  <c r="CC35"/>
  <c r="CB35"/>
  <c r="CA35"/>
  <c r="BZ35"/>
  <c r="BX35"/>
  <c r="BV35"/>
  <c r="BU35"/>
  <c r="BI35"/>
  <c r="DC34"/>
  <c r="CR34"/>
  <c r="CG34"/>
  <c r="BV34"/>
  <c r="BI34"/>
  <c r="DC33"/>
  <c r="CR33"/>
  <c r="CG33"/>
  <c r="BV33"/>
  <c r="BI33"/>
  <c r="DC32"/>
  <c r="CR32"/>
  <c r="CG32"/>
  <c r="BV32"/>
  <c r="BI32"/>
  <c r="DC31"/>
  <c r="CR31"/>
  <c r="CG31"/>
  <c r="BV31"/>
  <c r="BI31"/>
  <c r="DC30"/>
  <c r="CR30"/>
  <c r="CG30"/>
  <c r="BV30"/>
  <c r="BI30"/>
  <c r="DC29"/>
  <c r="CR29"/>
  <c r="CG29"/>
  <c r="BV29"/>
  <c r="BI29"/>
  <c r="DC28"/>
  <c r="CR28"/>
  <c r="CG28"/>
  <c r="BV28"/>
  <c r="BI28"/>
  <c r="DC27"/>
  <c r="CR27"/>
  <c r="CG27"/>
  <c r="BV27"/>
  <c r="BI27"/>
  <c r="DC26"/>
  <c r="CR26"/>
  <c r="CG26"/>
  <c r="BV26"/>
  <c r="BI26"/>
  <c r="DC25"/>
  <c r="CR25"/>
  <c r="CG25"/>
  <c r="BV25"/>
  <c r="BI25"/>
  <c r="DC24"/>
  <c r="CR24"/>
  <c r="CG24"/>
  <c r="BV24"/>
  <c r="BI24"/>
  <c r="DC23"/>
  <c r="CR23"/>
  <c r="CG23"/>
  <c r="BV23"/>
  <c r="BI23"/>
  <c r="DL22"/>
  <c r="DK22"/>
  <c r="DJ22"/>
  <c r="DI22"/>
  <c r="DH22"/>
  <c r="DG22"/>
  <c r="DE22"/>
  <c r="DC22"/>
  <c r="DB22"/>
  <c r="DA22"/>
  <c r="CZ22"/>
  <c r="CY22"/>
  <c r="CX22"/>
  <c r="CW22"/>
  <c r="CV22"/>
  <c r="CT22"/>
  <c r="CR22"/>
  <c r="CQ22"/>
  <c r="CP22"/>
  <c r="CO22"/>
  <c r="CN22"/>
  <c r="CM22"/>
  <c r="CL22"/>
  <c r="CK22"/>
  <c r="CI22"/>
  <c r="CG22"/>
  <c r="CF22"/>
  <c r="CE22"/>
  <c r="CD22"/>
  <c r="CC22"/>
  <c r="CB22"/>
  <c r="CA22"/>
  <c r="BZ22"/>
  <c r="BX22"/>
  <c r="BV22"/>
  <c r="BU22"/>
  <c r="BI22"/>
  <c r="DL21"/>
  <c r="DK21"/>
  <c r="DJ21"/>
  <c r="DI21"/>
  <c r="DH21"/>
  <c r="DG21"/>
  <c r="DE21"/>
  <c r="DC21"/>
  <c r="DB21"/>
  <c r="DA21"/>
  <c r="CZ21"/>
  <c r="CY21"/>
  <c r="CX21"/>
  <c r="CW21"/>
  <c r="CV21"/>
  <c r="CT21"/>
  <c r="CR21"/>
  <c r="CQ21"/>
  <c r="CP21"/>
  <c r="CO21"/>
  <c r="CN21"/>
  <c r="CM21"/>
  <c r="CL21"/>
  <c r="CK21"/>
  <c r="CI21"/>
  <c r="CG21"/>
  <c r="CF21"/>
  <c r="CE21"/>
  <c r="CD21"/>
  <c r="CC21"/>
  <c r="CB21"/>
  <c r="CA21"/>
  <c r="BZ21"/>
  <c r="BX21"/>
  <c r="BV21"/>
  <c r="BU21"/>
  <c r="BI21"/>
  <c r="BI18"/>
  <c r="BI17"/>
  <c r="BI16"/>
  <c r="BI15"/>
  <c r="BI14"/>
  <c r="BI13"/>
  <c r="BI12"/>
  <c r="BI11"/>
  <c r="BI10"/>
  <c r="BI9"/>
  <c r="BI8"/>
  <c r="BI7"/>
  <c r="BI6"/>
  <c r="BI5"/>
  <c r="BT2"/>
  <c r="BS2"/>
  <c r="BR2"/>
  <c r="BQ2"/>
  <c r="BP2"/>
  <c r="BO2"/>
  <c r="BN2"/>
  <c r="BM2"/>
  <c r="BL2"/>
  <c r="BK2"/>
  <c r="BJ2"/>
  <c r="BI2"/>
  <c r="BI2" i="6"/>
  <c r="BG5" i="29"/>
  <c r="DL2" s="1"/>
  <c r="BF5"/>
  <c r="DK2" s="1"/>
  <c r="BE5"/>
  <c r="DJ2" s="1"/>
  <c r="BD5"/>
  <c r="DI2" s="1"/>
  <c r="BC5"/>
  <c r="DH2"/>
  <c r="BB5"/>
  <c r="DG2" s="1"/>
  <c r="BA5"/>
  <c r="DF2" s="1"/>
  <c r="AZ5"/>
  <c r="DE2" s="1"/>
  <c r="AY5"/>
  <c r="DD2" s="1"/>
  <c r="AX5"/>
  <c r="DC2" s="1"/>
  <c r="AW5"/>
  <c r="DB2" s="1"/>
  <c r="AV5"/>
  <c r="DA2" s="1"/>
  <c r="AU5"/>
  <c r="CZ2" s="1"/>
  <c r="AT5"/>
  <c r="CY2" s="1"/>
  <c r="AS5"/>
  <c r="CX2" s="1"/>
  <c r="AR5"/>
  <c r="CW2" s="1"/>
  <c r="AQ5"/>
  <c r="CV2" s="1"/>
  <c r="AP5"/>
  <c r="CU2" s="1"/>
  <c r="AO5"/>
  <c r="CT2" s="1"/>
  <c r="AN5"/>
  <c r="CS2" s="1"/>
  <c r="AM5"/>
  <c r="CR2" s="1"/>
  <c r="AL5"/>
  <c r="CQ2" s="1"/>
  <c r="AK5"/>
  <c r="CP2" s="1"/>
  <c r="AJ5"/>
  <c r="CO2" s="1"/>
  <c r="AI5"/>
  <c r="CN2" s="1"/>
  <c r="AH5"/>
  <c r="CM2" s="1"/>
  <c r="AG5"/>
  <c r="CL2"/>
  <c r="AF5"/>
  <c r="CK2" s="1"/>
  <c r="AE5"/>
  <c r="CJ2" s="1"/>
  <c r="AD5"/>
  <c r="CI2" s="1"/>
  <c r="AC5"/>
  <c r="CH2" s="1"/>
  <c r="AB5"/>
  <c r="CG2" s="1"/>
  <c r="AA5"/>
  <c r="CF2" s="1"/>
  <c r="Z5"/>
  <c r="CE2" s="1"/>
  <c r="X5"/>
  <c r="CC2" s="1"/>
  <c r="W5"/>
  <c r="CB2" s="1"/>
  <c r="U5"/>
  <c r="BZ2" s="1"/>
  <c r="T5"/>
  <c r="BY2" s="1"/>
  <c r="S5"/>
  <c r="BX2" s="1"/>
  <c r="R5"/>
  <c r="BW2" s="1"/>
  <c r="Q5"/>
  <c r="BV2" s="1"/>
  <c r="P5"/>
  <c r="BU2" s="1"/>
  <c r="BA328"/>
  <c r="AY328"/>
  <c r="DE328"/>
  <c r="AP328"/>
  <c r="AN328"/>
  <c r="CT328" s="1"/>
  <c r="AE328"/>
  <c r="AC328"/>
  <c r="CI328"/>
  <c r="T328"/>
  <c r="R328"/>
  <c r="BX328" s="1"/>
  <c r="BA327"/>
  <c r="AY327"/>
  <c r="DE327"/>
  <c r="AP327"/>
  <c r="AN327"/>
  <c r="CT327" s="1"/>
  <c r="AE327"/>
  <c r="AC327"/>
  <c r="CI327"/>
  <c r="T327"/>
  <c r="R327"/>
  <c r="BX327" s="1"/>
  <c r="BA326"/>
  <c r="AY326"/>
  <c r="DE326"/>
  <c r="AP326"/>
  <c r="AN326"/>
  <c r="CT326" s="1"/>
  <c r="AE326"/>
  <c r="AC326"/>
  <c r="CI326"/>
  <c r="T326"/>
  <c r="R326"/>
  <c r="BX326" s="1"/>
  <c r="BA325"/>
  <c r="AY325"/>
  <c r="DE325"/>
  <c r="AP325"/>
  <c r="AN325"/>
  <c r="CT325" s="1"/>
  <c r="AE325"/>
  <c r="AC325"/>
  <c r="CI325"/>
  <c r="T325"/>
  <c r="R325"/>
  <c r="BX325" s="1"/>
  <c r="BA324"/>
  <c r="AY324"/>
  <c r="DE324"/>
  <c r="AP324"/>
  <c r="AN324"/>
  <c r="CT324" s="1"/>
  <c r="AE324"/>
  <c r="AC324"/>
  <c r="CI324"/>
  <c r="T324"/>
  <c r="R324"/>
  <c r="BX324" s="1"/>
  <c r="BA323"/>
  <c r="AY323"/>
  <c r="DE323"/>
  <c r="AP323"/>
  <c r="AN323"/>
  <c r="CT323" s="1"/>
  <c r="AE323"/>
  <c r="AC323"/>
  <c r="CI323"/>
  <c r="T323"/>
  <c r="R323"/>
  <c r="BX323" s="1"/>
  <c r="BA322"/>
  <c r="AY322"/>
  <c r="AP322"/>
  <c r="CU316"/>
  <c r="AN322"/>
  <c r="AE322"/>
  <c r="AC322"/>
  <c r="T322"/>
  <c r="BY316"/>
  <c r="R322"/>
  <c r="BA321"/>
  <c r="DF315" s="1"/>
  <c r="AY321"/>
  <c r="AP321"/>
  <c r="CU315"/>
  <c r="AN321"/>
  <c r="AE321"/>
  <c r="CJ315" s="1"/>
  <c r="AC321"/>
  <c r="T321"/>
  <c r="BY315"/>
  <c r="R321"/>
  <c r="BA320"/>
  <c r="AY320"/>
  <c r="DE320"/>
  <c r="AP320"/>
  <c r="AN320"/>
  <c r="CT320" s="1"/>
  <c r="AE320"/>
  <c r="AC320"/>
  <c r="CI320"/>
  <c r="T320"/>
  <c r="R320"/>
  <c r="BX320" s="1"/>
  <c r="BA319"/>
  <c r="AY319"/>
  <c r="DE319"/>
  <c r="AP319"/>
  <c r="AN319"/>
  <c r="CT319" s="1"/>
  <c r="AE319"/>
  <c r="AC319"/>
  <c r="CI319"/>
  <c r="T319"/>
  <c r="R319"/>
  <c r="BX319" s="1"/>
  <c r="BA318"/>
  <c r="AY318"/>
  <c r="DE318"/>
  <c r="AP318"/>
  <c r="AN318"/>
  <c r="CT318" s="1"/>
  <c r="AE318"/>
  <c r="AC318"/>
  <c r="CI318"/>
  <c r="T318"/>
  <c r="R318"/>
  <c r="BX318" s="1"/>
  <c r="BA317"/>
  <c r="BA316" s="1"/>
  <c r="AY317"/>
  <c r="DE317" s="1"/>
  <c r="AP317"/>
  <c r="AP316" s="1"/>
  <c r="AN317"/>
  <c r="CT317" s="1"/>
  <c r="AE317"/>
  <c r="AE316" s="1"/>
  <c r="AC317"/>
  <c r="CI317" s="1"/>
  <c r="T317"/>
  <c r="T316" s="1"/>
  <c r="R317"/>
  <c r="BX317" s="1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AW315"/>
  <c r="AL315"/>
  <c r="AA315"/>
  <c r="P315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BA314"/>
  <c r="AY314"/>
  <c r="DE314"/>
  <c r="AP314"/>
  <c r="AN314"/>
  <c r="CT314" s="1"/>
  <c r="AE314"/>
  <c r="AC314"/>
  <c r="CI314"/>
  <c r="T314"/>
  <c r="R314"/>
  <c r="BX314" s="1"/>
  <c r="BA313"/>
  <c r="AY313"/>
  <c r="DE313"/>
  <c r="AP313"/>
  <c r="AN313"/>
  <c r="CT313" s="1"/>
  <c r="AE313"/>
  <c r="AC313"/>
  <c r="CI313"/>
  <c r="T313"/>
  <c r="R313"/>
  <c r="BX313" s="1"/>
  <c r="BA312"/>
  <c r="AY312"/>
  <c r="DE312"/>
  <c r="AP312"/>
  <c r="AN312"/>
  <c r="CT312" s="1"/>
  <c r="AE312"/>
  <c r="AC312"/>
  <c r="CI312"/>
  <c r="T312"/>
  <c r="R312"/>
  <c r="BX312" s="1"/>
  <c r="BA311"/>
  <c r="AY311"/>
  <c r="DE311"/>
  <c r="AP311"/>
  <c r="AN311"/>
  <c r="CT311" s="1"/>
  <c r="AE311"/>
  <c r="AC311"/>
  <c r="CI311"/>
  <c r="T311"/>
  <c r="R311"/>
  <c r="BX311" s="1"/>
  <c r="BA310"/>
  <c r="AY310"/>
  <c r="DE310"/>
  <c r="AP310"/>
  <c r="AN310"/>
  <c r="CT310" s="1"/>
  <c r="AE310"/>
  <c r="AC310"/>
  <c r="CI310"/>
  <c r="T310"/>
  <c r="R310"/>
  <c r="BX310" s="1"/>
  <c r="BA309"/>
  <c r="AY309"/>
  <c r="DE309"/>
  <c r="AP309"/>
  <c r="AN309"/>
  <c r="CT309" s="1"/>
  <c r="AE309"/>
  <c r="AC309"/>
  <c r="CI309"/>
  <c r="T309"/>
  <c r="R309"/>
  <c r="BX309" s="1"/>
  <c r="BA308"/>
  <c r="AY308"/>
  <c r="AP308"/>
  <c r="CU302"/>
  <c r="AN308"/>
  <c r="AE308"/>
  <c r="CJ302" s="1"/>
  <c r="AC308"/>
  <c r="T308"/>
  <c r="BY302"/>
  <c r="R308"/>
  <c r="BA307"/>
  <c r="DF301" s="1"/>
  <c r="AY307"/>
  <c r="AP307"/>
  <c r="CU301"/>
  <c r="AN307"/>
  <c r="AE307"/>
  <c r="AC307"/>
  <c r="T307"/>
  <c r="BY301"/>
  <c r="R307"/>
  <c r="BA306"/>
  <c r="AY306"/>
  <c r="DE306"/>
  <c r="AP306"/>
  <c r="AN306"/>
  <c r="CT306" s="1"/>
  <c r="AE306"/>
  <c r="AC306"/>
  <c r="CI306"/>
  <c r="T306"/>
  <c r="R306"/>
  <c r="BX306" s="1"/>
  <c r="BA305"/>
  <c r="AY305"/>
  <c r="DE305"/>
  <c r="AP305"/>
  <c r="AN305"/>
  <c r="CT305" s="1"/>
  <c r="AE305"/>
  <c r="AC305"/>
  <c r="CI305"/>
  <c r="T305"/>
  <c r="R305"/>
  <c r="BX305" s="1"/>
  <c r="BA304"/>
  <c r="AY304"/>
  <c r="DE304"/>
  <c r="AP304"/>
  <c r="AN304"/>
  <c r="CT304" s="1"/>
  <c r="AE304"/>
  <c r="AE302" s="1"/>
  <c r="AC304"/>
  <c r="CI304"/>
  <c r="T304"/>
  <c r="R304"/>
  <c r="BX304" s="1"/>
  <c r="BA303"/>
  <c r="BA302" s="1"/>
  <c r="AY303"/>
  <c r="DE303" s="1"/>
  <c r="AP303"/>
  <c r="AP302" s="1"/>
  <c r="AN303"/>
  <c r="CT303"/>
  <c r="AE303"/>
  <c r="AC303"/>
  <c r="CI303"/>
  <c r="T303"/>
  <c r="R303"/>
  <c r="BX303" s="1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AW301"/>
  <c r="AL301"/>
  <c r="AA301"/>
  <c r="P301"/>
  <c r="A30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BA300"/>
  <c r="AY300"/>
  <c r="DE300" s="1"/>
  <c r="AP300"/>
  <c r="AN300"/>
  <c r="CT300"/>
  <c r="AE300"/>
  <c r="AC300"/>
  <c r="CI300" s="1"/>
  <c r="T300"/>
  <c r="R300"/>
  <c r="BX300"/>
  <c r="BA299"/>
  <c r="AY299"/>
  <c r="DE299" s="1"/>
  <c r="AP299"/>
  <c r="AN299"/>
  <c r="CT299"/>
  <c r="AE299"/>
  <c r="AC299"/>
  <c r="CI299" s="1"/>
  <c r="T299"/>
  <c r="R299"/>
  <c r="BX299"/>
  <c r="BA298"/>
  <c r="AY298"/>
  <c r="DE298" s="1"/>
  <c r="AP298"/>
  <c r="AN298"/>
  <c r="CT298"/>
  <c r="AE298"/>
  <c r="AC298"/>
  <c r="CI298" s="1"/>
  <c r="T298"/>
  <c r="R298"/>
  <c r="BX298"/>
  <c r="BA297"/>
  <c r="AY297"/>
  <c r="DE297" s="1"/>
  <c r="AP297"/>
  <c r="AN297"/>
  <c r="CT297"/>
  <c r="AE297"/>
  <c r="AC297"/>
  <c r="CI297" s="1"/>
  <c r="T297"/>
  <c r="R297"/>
  <c r="BX297"/>
  <c r="BA296"/>
  <c r="AY296"/>
  <c r="DE296" s="1"/>
  <c r="AP296"/>
  <c r="AN296"/>
  <c r="CT296"/>
  <c r="AE296"/>
  <c r="AC296"/>
  <c r="CI296" s="1"/>
  <c r="T296"/>
  <c r="R296"/>
  <c r="BX296"/>
  <c r="BA295"/>
  <c r="AY295"/>
  <c r="DE295" s="1"/>
  <c r="AP295"/>
  <c r="AN295"/>
  <c r="CT295"/>
  <c r="AE295"/>
  <c r="AC295"/>
  <c r="CI295" s="1"/>
  <c r="T295"/>
  <c r="R295"/>
  <c r="BX295"/>
  <c r="BA294"/>
  <c r="DF288"/>
  <c r="AY294"/>
  <c r="AP294"/>
  <c r="AN294"/>
  <c r="AE294"/>
  <c r="CJ288"/>
  <c r="AC294"/>
  <c r="T294"/>
  <c r="BY288" s="1"/>
  <c r="R294"/>
  <c r="BA293"/>
  <c r="DF287"/>
  <c r="AY293"/>
  <c r="AP293"/>
  <c r="AN293"/>
  <c r="AE293"/>
  <c r="CJ287"/>
  <c r="AC293"/>
  <c r="T293"/>
  <c r="R293"/>
  <c r="BA292"/>
  <c r="AY292"/>
  <c r="DE292" s="1"/>
  <c r="AP292"/>
  <c r="AN292"/>
  <c r="CT292"/>
  <c r="AE292"/>
  <c r="AC292"/>
  <c r="CI292" s="1"/>
  <c r="T292"/>
  <c r="R292"/>
  <c r="BX292"/>
  <c r="BA291"/>
  <c r="AY291"/>
  <c r="DE291" s="1"/>
  <c r="AP291"/>
  <c r="AN291"/>
  <c r="CT291"/>
  <c r="AE291"/>
  <c r="AC291"/>
  <c r="CI291" s="1"/>
  <c r="T291"/>
  <c r="R291"/>
  <c r="BX291"/>
  <c r="BA290"/>
  <c r="AY290"/>
  <c r="DE290" s="1"/>
  <c r="AP290"/>
  <c r="AP288" s="1"/>
  <c r="AN290"/>
  <c r="CT290"/>
  <c r="AE290"/>
  <c r="AC290"/>
  <c r="CI290" s="1"/>
  <c r="T290"/>
  <c r="R290"/>
  <c r="BX290"/>
  <c r="BA289"/>
  <c r="BA288"/>
  <c r="AY289"/>
  <c r="DE289"/>
  <c r="AP289"/>
  <c r="AN289"/>
  <c r="CT289"/>
  <c r="AE289"/>
  <c r="AC289"/>
  <c r="CI289" s="1"/>
  <c r="T289"/>
  <c r="R289"/>
  <c r="BX289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AW287"/>
  <c r="AL287"/>
  <c r="AA287"/>
  <c r="P287"/>
  <c r="A287"/>
  <c r="A288"/>
  <c r="A289" s="1"/>
  <c r="A290" s="1"/>
  <c r="A291" s="1"/>
  <c r="A292" s="1"/>
  <c r="A293" s="1"/>
  <c r="A294" s="1"/>
  <c r="A295" s="1"/>
  <c r="A296" s="1"/>
  <c r="A297" s="1"/>
  <c r="A298" s="1"/>
  <c r="A299" s="1"/>
  <c r="A300" s="1"/>
  <c r="BA286"/>
  <c r="AY286"/>
  <c r="DE286" s="1"/>
  <c r="AP286"/>
  <c r="AN286"/>
  <c r="CT286"/>
  <c r="AE286"/>
  <c r="AC286"/>
  <c r="CI286" s="1"/>
  <c r="T286"/>
  <c r="R286"/>
  <c r="BX286"/>
  <c r="BA285"/>
  <c r="AY285"/>
  <c r="DE285" s="1"/>
  <c r="AP285"/>
  <c r="AN285"/>
  <c r="CT285"/>
  <c r="AE285"/>
  <c r="AC285"/>
  <c r="CI285" s="1"/>
  <c r="T285"/>
  <c r="R285"/>
  <c r="BX285"/>
  <c r="BA284"/>
  <c r="AY284"/>
  <c r="DE284" s="1"/>
  <c r="AP284"/>
  <c r="AN284"/>
  <c r="CT284"/>
  <c r="AE284"/>
  <c r="AC284"/>
  <c r="CI284" s="1"/>
  <c r="T284"/>
  <c r="R284"/>
  <c r="BX284"/>
  <c r="BA283"/>
  <c r="AY283"/>
  <c r="DE283" s="1"/>
  <c r="AP283"/>
  <c r="AN283"/>
  <c r="CT283"/>
  <c r="AE283"/>
  <c r="AC283"/>
  <c r="CI283" s="1"/>
  <c r="T283"/>
  <c r="R283"/>
  <c r="BX283"/>
  <c r="BA282"/>
  <c r="AY282"/>
  <c r="DE282" s="1"/>
  <c r="AP282"/>
  <c r="AN282"/>
  <c r="CT282"/>
  <c r="AE282"/>
  <c r="AC282"/>
  <c r="CI282" s="1"/>
  <c r="T282"/>
  <c r="R282"/>
  <c r="BX282"/>
  <c r="BA281"/>
  <c r="AY281"/>
  <c r="DE281" s="1"/>
  <c r="AP281"/>
  <c r="AN281"/>
  <c r="CT281"/>
  <c r="AE281"/>
  <c r="AC281"/>
  <c r="CI281" s="1"/>
  <c r="T281"/>
  <c r="R281"/>
  <c r="BX281"/>
  <c r="BA280"/>
  <c r="DF274"/>
  <c r="AY280"/>
  <c r="AP280"/>
  <c r="CU274" s="1"/>
  <c r="AN280"/>
  <c r="AE280"/>
  <c r="CJ274"/>
  <c r="AC280"/>
  <c r="T280"/>
  <c r="R280"/>
  <c r="BA279"/>
  <c r="DF273"/>
  <c r="AY279"/>
  <c r="AP279"/>
  <c r="CU273" s="1"/>
  <c r="AN279"/>
  <c r="AE279"/>
  <c r="CJ273"/>
  <c r="AC279"/>
  <c r="T279"/>
  <c r="R279"/>
  <c r="BA278"/>
  <c r="AY278"/>
  <c r="DE278" s="1"/>
  <c r="AP278"/>
  <c r="AN278"/>
  <c r="CT278"/>
  <c r="AE278"/>
  <c r="AC278"/>
  <c r="CI278" s="1"/>
  <c r="T278"/>
  <c r="R278"/>
  <c r="BX278"/>
  <c r="BA277"/>
  <c r="AY277"/>
  <c r="DE277" s="1"/>
  <c r="AP277"/>
  <c r="AN277"/>
  <c r="CT277"/>
  <c r="AE277"/>
  <c r="AC277"/>
  <c r="CI277" s="1"/>
  <c r="T277"/>
  <c r="R277"/>
  <c r="BX277"/>
  <c r="BA276"/>
  <c r="AY276"/>
  <c r="DE276" s="1"/>
  <c r="AP276"/>
  <c r="AN276"/>
  <c r="CT276"/>
  <c r="AE276"/>
  <c r="AC276"/>
  <c r="CI276" s="1"/>
  <c r="T276"/>
  <c r="R276"/>
  <c r="BX276"/>
  <c r="BA275"/>
  <c r="BA274"/>
  <c r="AY275"/>
  <c r="DE275"/>
  <c r="AP275"/>
  <c r="AN275"/>
  <c r="CT275" s="1"/>
  <c r="AE275"/>
  <c r="AE274" s="1"/>
  <c r="AC275"/>
  <c r="CI275" s="1"/>
  <c r="T275"/>
  <c r="R275"/>
  <c r="BX275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R274"/>
  <c r="Q274"/>
  <c r="P274"/>
  <c r="AW273"/>
  <c r="AL273"/>
  <c r="AA273"/>
  <c r="P273"/>
  <c r="A273"/>
  <c r="A274"/>
  <c r="A275" s="1"/>
  <c r="A276" s="1"/>
  <c r="A277" s="1"/>
  <c r="A278" s="1"/>
  <c r="A279" s="1"/>
  <c r="A280" s="1"/>
  <c r="A281" s="1"/>
  <c r="A282" s="1"/>
  <c r="A283" s="1"/>
  <c r="A284" s="1"/>
  <c r="A285" s="1"/>
  <c r="A286" s="1"/>
  <c r="BA272"/>
  <c r="AY272"/>
  <c r="DE272" s="1"/>
  <c r="AP272"/>
  <c r="AN272"/>
  <c r="CT272"/>
  <c r="AE272"/>
  <c r="AC272"/>
  <c r="CI272" s="1"/>
  <c r="T272"/>
  <c r="R272"/>
  <c r="BX272"/>
  <c r="BA271"/>
  <c r="AY271"/>
  <c r="DE271" s="1"/>
  <c r="AP271"/>
  <c r="AN271"/>
  <c r="CT271"/>
  <c r="AE271"/>
  <c r="AC271"/>
  <c r="CI271" s="1"/>
  <c r="T271"/>
  <c r="R271"/>
  <c r="BX271"/>
  <c r="BA270"/>
  <c r="AY270"/>
  <c r="DE270" s="1"/>
  <c r="AP270"/>
  <c r="AN270"/>
  <c r="CT270"/>
  <c r="AE270"/>
  <c r="AC270"/>
  <c r="CI270" s="1"/>
  <c r="T270"/>
  <c r="R270"/>
  <c r="BX270"/>
  <c r="BA269"/>
  <c r="AY269"/>
  <c r="DE269" s="1"/>
  <c r="AP269"/>
  <c r="AN269"/>
  <c r="CT269"/>
  <c r="AE269"/>
  <c r="AC269"/>
  <c r="CI269" s="1"/>
  <c r="T269"/>
  <c r="R269"/>
  <c r="BX269"/>
  <c r="BA268"/>
  <c r="AY268"/>
  <c r="DE268" s="1"/>
  <c r="AP268"/>
  <c r="AN268"/>
  <c r="CT268"/>
  <c r="AE268"/>
  <c r="AC268"/>
  <c r="CI268" s="1"/>
  <c r="T268"/>
  <c r="R268"/>
  <c r="BX268"/>
  <c r="BA267"/>
  <c r="AY267"/>
  <c r="DE267" s="1"/>
  <c r="AP267"/>
  <c r="AN267"/>
  <c r="CT267"/>
  <c r="AE267"/>
  <c r="AC267"/>
  <c r="CI267" s="1"/>
  <c r="T267"/>
  <c r="R267"/>
  <c r="BX267"/>
  <c r="BA266"/>
  <c r="DF260"/>
  <c r="AY266"/>
  <c r="AP266"/>
  <c r="AN266"/>
  <c r="AE266"/>
  <c r="CJ260"/>
  <c r="AC266"/>
  <c r="T266"/>
  <c r="BY260" s="1"/>
  <c r="R266"/>
  <c r="BA265"/>
  <c r="DF259"/>
  <c r="AY265"/>
  <c r="AP265"/>
  <c r="AN265"/>
  <c r="AE265"/>
  <c r="CJ259"/>
  <c r="AC265"/>
  <c r="T265"/>
  <c r="R265"/>
  <c r="BA264"/>
  <c r="AY264"/>
  <c r="DE264" s="1"/>
  <c r="AP264"/>
  <c r="AN264"/>
  <c r="CT264"/>
  <c r="AE264"/>
  <c r="AC264"/>
  <c r="CI264" s="1"/>
  <c r="T264"/>
  <c r="R264"/>
  <c r="BX264"/>
  <c r="BA263"/>
  <c r="AY263"/>
  <c r="DE263" s="1"/>
  <c r="AP263"/>
  <c r="AN263"/>
  <c r="CT263"/>
  <c r="AE263"/>
  <c r="AC263"/>
  <c r="CI263" s="1"/>
  <c r="T263"/>
  <c r="R263"/>
  <c r="BX263"/>
  <c r="BA262"/>
  <c r="AY262"/>
  <c r="DE262" s="1"/>
  <c r="AP262"/>
  <c r="AN262"/>
  <c r="CT262"/>
  <c r="AE262"/>
  <c r="AC262"/>
  <c r="CI262" s="1"/>
  <c r="T262"/>
  <c r="R262"/>
  <c r="BX262"/>
  <c r="BA261"/>
  <c r="BA260"/>
  <c r="AY261"/>
  <c r="AP261"/>
  <c r="AN261"/>
  <c r="CT261" s="1"/>
  <c r="AE261"/>
  <c r="AE260" s="1"/>
  <c r="AC261"/>
  <c r="CI261" s="1"/>
  <c r="T261"/>
  <c r="T260" s="1"/>
  <c r="R261"/>
  <c r="BX261" s="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S260"/>
  <c r="Q260"/>
  <c r="P260"/>
  <c r="AW259"/>
  <c r="AL259"/>
  <c r="AA259"/>
  <c r="P259"/>
  <c r="A259"/>
  <c r="A260" s="1"/>
  <c r="A261"/>
  <c r="A262" s="1"/>
  <c r="A263" s="1"/>
  <c r="A264" s="1"/>
  <c r="A265" s="1"/>
  <c r="A266" s="1"/>
  <c r="A267" s="1"/>
  <c r="A268" s="1"/>
  <c r="A269" s="1"/>
  <c r="A270" s="1"/>
  <c r="A271" s="1"/>
  <c r="A272" s="1"/>
  <c r="BA258"/>
  <c r="AY258"/>
  <c r="DE258"/>
  <c r="AP258"/>
  <c r="AN258"/>
  <c r="CT258" s="1"/>
  <c r="AE258"/>
  <c r="AC258"/>
  <c r="CI258"/>
  <c r="T258"/>
  <c r="R258"/>
  <c r="BX258" s="1"/>
  <c r="BA257"/>
  <c r="AY257"/>
  <c r="DE257"/>
  <c r="AP257"/>
  <c r="AN257"/>
  <c r="CT257" s="1"/>
  <c r="AE257"/>
  <c r="AC257"/>
  <c r="CI257"/>
  <c r="T257"/>
  <c r="R257"/>
  <c r="BX257" s="1"/>
  <c r="BA256"/>
  <c r="AY256"/>
  <c r="DE256"/>
  <c r="AP256"/>
  <c r="AN256"/>
  <c r="CT256" s="1"/>
  <c r="AE256"/>
  <c r="AC256"/>
  <c r="CI256"/>
  <c r="T256"/>
  <c r="R256"/>
  <c r="BX256" s="1"/>
  <c r="BA255"/>
  <c r="AY255"/>
  <c r="DE255"/>
  <c r="AP255"/>
  <c r="AN255"/>
  <c r="CT255" s="1"/>
  <c r="AE255"/>
  <c r="AC255"/>
  <c r="CI255"/>
  <c r="T255"/>
  <c r="R255"/>
  <c r="BX255" s="1"/>
  <c r="BA254"/>
  <c r="AY254"/>
  <c r="DE254"/>
  <c r="AP254"/>
  <c r="AN254"/>
  <c r="CT254" s="1"/>
  <c r="AE254"/>
  <c r="AC254"/>
  <c r="CI254"/>
  <c r="T254"/>
  <c r="R254"/>
  <c r="BX254" s="1"/>
  <c r="BA253"/>
  <c r="AY253"/>
  <c r="DE253"/>
  <c r="AP253"/>
  <c r="AN253"/>
  <c r="CT253" s="1"/>
  <c r="AE253"/>
  <c r="AC253"/>
  <c r="CI253"/>
  <c r="T253"/>
  <c r="R253"/>
  <c r="BX253" s="1"/>
  <c r="BA252"/>
  <c r="AY252"/>
  <c r="AP252"/>
  <c r="CU246"/>
  <c r="AN252"/>
  <c r="AE252"/>
  <c r="AC252"/>
  <c r="T252"/>
  <c r="BY246"/>
  <c r="R252"/>
  <c r="BA251"/>
  <c r="DF245" s="1"/>
  <c r="AY251"/>
  <c r="AP251"/>
  <c r="CU245"/>
  <c r="AN251"/>
  <c r="AE251"/>
  <c r="CJ245" s="1"/>
  <c r="AC251"/>
  <c r="T251"/>
  <c r="BY245"/>
  <c r="R251"/>
  <c r="BA250"/>
  <c r="AY250"/>
  <c r="DE250"/>
  <c r="AP250"/>
  <c r="AN250"/>
  <c r="CT250" s="1"/>
  <c r="AE250"/>
  <c r="AC250"/>
  <c r="CI250"/>
  <c r="T250"/>
  <c r="R250"/>
  <c r="BX250" s="1"/>
  <c r="BA249"/>
  <c r="AY249"/>
  <c r="DE249"/>
  <c r="AP249"/>
  <c r="AN249"/>
  <c r="CT249" s="1"/>
  <c r="AE249"/>
  <c r="AC249"/>
  <c r="CI249"/>
  <c r="T249"/>
  <c r="R249"/>
  <c r="BX249" s="1"/>
  <c r="BA248"/>
  <c r="AY248"/>
  <c r="DE248"/>
  <c r="AP248"/>
  <c r="AN248"/>
  <c r="CT248" s="1"/>
  <c r="AE248"/>
  <c r="AC248"/>
  <c r="CI248"/>
  <c r="T248"/>
  <c r="R248"/>
  <c r="BX248" s="1"/>
  <c r="BA247"/>
  <c r="BA246" s="1"/>
  <c r="AY247"/>
  <c r="DE247" s="1"/>
  <c r="AP247"/>
  <c r="AP246" s="1"/>
  <c r="AN247"/>
  <c r="CT247" s="1"/>
  <c r="AE247"/>
  <c r="AE246" s="1"/>
  <c r="AC247"/>
  <c r="CI247" s="1"/>
  <c r="T247"/>
  <c r="T246" s="1"/>
  <c r="R247"/>
  <c r="BX247" s="1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AW245"/>
  <c r="AL245"/>
  <c r="AA245"/>
  <c r="P245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BA244"/>
  <c r="AY244"/>
  <c r="DE244"/>
  <c r="AP244"/>
  <c r="AN244"/>
  <c r="CT244" s="1"/>
  <c r="AE244"/>
  <c r="AC244"/>
  <c r="CI244"/>
  <c r="T244"/>
  <c r="R244"/>
  <c r="BX244" s="1"/>
  <c r="BA243"/>
  <c r="AY243"/>
  <c r="DE243"/>
  <c r="AP243"/>
  <c r="AN243"/>
  <c r="CT243" s="1"/>
  <c r="AE243"/>
  <c r="AC243"/>
  <c r="CI243"/>
  <c r="T243"/>
  <c r="R243"/>
  <c r="BX243" s="1"/>
  <c r="BA242"/>
  <c r="AY242"/>
  <c r="DE242"/>
  <c r="AP242"/>
  <c r="AN242"/>
  <c r="CT242" s="1"/>
  <c r="AE242"/>
  <c r="AC242"/>
  <c r="CI242"/>
  <c r="T242"/>
  <c r="R242"/>
  <c r="BX242" s="1"/>
  <c r="BA241"/>
  <c r="AY241"/>
  <c r="DE241"/>
  <c r="AP241"/>
  <c r="AN241"/>
  <c r="CT241" s="1"/>
  <c r="AE241"/>
  <c r="AC241"/>
  <c r="CI241"/>
  <c r="T241"/>
  <c r="R241"/>
  <c r="BX241" s="1"/>
  <c r="BA240"/>
  <c r="AY240"/>
  <c r="DE240"/>
  <c r="AP240"/>
  <c r="AN240"/>
  <c r="CT240" s="1"/>
  <c r="AE240"/>
  <c r="CJ231" s="1"/>
  <c r="AC240"/>
  <c r="CI240"/>
  <c r="T240"/>
  <c r="R240"/>
  <c r="BX240" s="1"/>
  <c r="BA239"/>
  <c r="AY239"/>
  <c r="DE239"/>
  <c r="AP239"/>
  <c r="AN239"/>
  <c r="CT239" s="1"/>
  <c r="AE239"/>
  <c r="AC239"/>
  <c r="CI239"/>
  <c r="T239"/>
  <c r="R239"/>
  <c r="BX239" s="1"/>
  <c r="BA238"/>
  <c r="AY238"/>
  <c r="DD232" s="1"/>
  <c r="AP238"/>
  <c r="CU232" s="1"/>
  <c r="AN238"/>
  <c r="AE238"/>
  <c r="CJ232"/>
  <c r="AC238"/>
  <c r="T238"/>
  <c r="BY232" s="1"/>
  <c r="R238"/>
  <c r="BA237"/>
  <c r="DF231"/>
  <c r="AY237"/>
  <c r="AP237"/>
  <c r="AN237"/>
  <c r="AE237"/>
  <c r="AC237"/>
  <c r="T237"/>
  <c r="BY231" s="1"/>
  <c r="R237"/>
  <c r="BA236"/>
  <c r="AY236"/>
  <c r="DE236" s="1"/>
  <c r="AP236"/>
  <c r="AN236"/>
  <c r="CT236"/>
  <c r="AE236"/>
  <c r="AC236"/>
  <c r="CI236" s="1"/>
  <c r="T236"/>
  <c r="R236"/>
  <c r="BX236"/>
  <c r="BA235"/>
  <c r="AY235"/>
  <c r="DE235" s="1"/>
  <c r="AP235"/>
  <c r="AN235"/>
  <c r="CT235"/>
  <c r="AE235"/>
  <c r="AC235"/>
  <c r="CI235" s="1"/>
  <c r="T235"/>
  <c r="R235"/>
  <c r="BX235"/>
  <c r="BA234"/>
  <c r="AY234"/>
  <c r="DE234" s="1"/>
  <c r="AP234"/>
  <c r="AN234"/>
  <c r="CT234"/>
  <c r="AE234"/>
  <c r="AC234"/>
  <c r="CI234" s="1"/>
  <c r="T234"/>
  <c r="R234"/>
  <c r="BX234"/>
  <c r="BA233"/>
  <c r="AY233"/>
  <c r="DE233" s="1"/>
  <c r="AP233"/>
  <c r="AN233"/>
  <c r="CT233" s="1"/>
  <c r="AE233"/>
  <c r="AC233"/>
  <c r="CI233"/>
  <c r="T233"/>
  <c r="T232"/>
  <c r="R233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AW231"/>
  <c r="AL231"/>
  <c r="AA231"/>
  <c r="P231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BA230"/>
  <c r="AY230"/>
  <c r="DE230"/>
  <c r="AP230"/>
  <c r="AN230"/>
  <c r="CT230" s="1"/>
  <c r="AE230"/>
  <c r="AC230"/>
  <c r="CI230"/>
  <c r="T230"/>
  <c r="R230"/>
  <c r="BX230" s="1"/>
  <c r="BA229"/>
  <c r="AY229"/>
  <c r="DE229"/>
  <c r="AP229"/>
  <c r="AN229"/>
  <c r="CT229" s="1"/>
  <c r="AE229"/>
  <c r="AC229"/>
  <c r="CI229"/>
  <c r="T229"/>
  <c r="R229"/>
  <c r="BX229" s="1"/>
  <c r="BA228"/>
  <c r="AY228"/>
  <c r="DE228"/>
  <c r="AP228"/>
  <c r="AN228"/>
  <c r="CT228" s="1"/>
  <c r="AE228"/>
  <c r="AC228"/>
  <c r="CI228"/>
  <c r="T228"/>
  <c r="R228"/>
  <c r="BX228" s="1"/>
  <c r="BA227"/>
  <c r="AY227"/>
  <c r="DE227"/>
  <c r="AP227"/>
  <c r="AN227"/>
  <c r="CT227" s="1"/>
  <c r="AE227"/>
  <c r="AC227"/>
  <c r="CI227"/>
  <c r="T227"/>
  <c r="R227"/>
  <c r="BX227" s="1"/>
  <c r="BA226"/>
  <c r="AY226"/>
  <c r="DE226"/>
  <c r="AP226"/>
  <c r="AN226"/>
  <c r="CT226" s="1"/>
  <c r="AE226"/>
  <c r="AC226"/>
  <c r="CI226"/>
  <c r="T226"/>
  <c r="R226"/>
  <c r="BX226" s="1"/>
  <c r="BA225"/>
  <c r="AY225"/>
  <c r="DE225"/>
  <c r="AP225"/>
  <c r="AN225"/>
  <c r="CT225" s="1"/>
  <c r="AE225"/>
  <c r="AC225"/>
  <c r="CI225"/>
  <c r="T225"/>
  <c r="R225"/>
  <c r="BX225" s="1"/>
  <c r="BA224"/>
  <c r="DF218" s="1"/>
  <c r="AY224"/>
  <c r="DD218" s="1"/>
  <c r="AP224"/>
  <c r="CU218" s="1"/>
  <c r="AN224"/>
  <c r="CT224" s="1"/>
  <c r="AE224"/>
  <c r="AC224"/>
  <c r="T224"/>
  <c r="BY218"/>
  <c r="R224"/>
  <c r="BA223"/>
  <c r="AY223"/>
  <c r="AP223"/>
  <c r="CU217"/>
  <c r="AN223"/>
  <c r="AE223"/>
  <c r="AC223"/>
  <c r="T223"/>
  <c r="BY217" s="1"/>
  <c r="R223"/>
  <c r="BA222"/>
  <c r="AY222"/>
  <c r="DE222" s="1"/>
  <c r="AP222"/>
  <c r="AN222"/>
  <c r="CT222"/>
  <c r="AE222"/>
  <c r="AC222"/>
  <c r="CI222" s="1"/>
  <c r="T222"/>
  <c r="R222"/>
  <c r="BX222"/>
  <c r="BA221"/>
  <c r="AY221"/>
  <c r="DE221" s="1"/>
  <c r="AP221"/>
  <c r="AN221"/>
  <c r="CT221"/>
  <c r="AE221"/>
  <c r="AC221"/>
  <c r="CI221" s="1"/>
  <c r="T221"/>
  <c r="T218" s="1"/>
  <c r="R221"/>
  <c r="BX221"/>
  <c r="BA220"/>
  <c r="AY220"/>
  <c r="DE220" s="1"/>
  <c r="AP220"/>
  <c r="AN220"/>
  <c r="CT220"/>
  <c r="AE220"/>
  <c r="AC220"/>
  <c r="CI220" s="1"/>
  <c r="T220"/>
  <c r="R220"/>
  <c r="BX220"/>
  <c r="BA219"/>
  <c r="AY219"/>
  <c r="DE219" s="1"/>
  <c r="AP219"/>
  <c r="AN219"/>
  <c r="CT219" s="1"/>
  <c r="AE219"/>
  <c r="AC219"/>
  <c r="CI219"/>
  <c r="T219"/>
  <c r="R219"/>
  <c r="BX219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AW217"/>
  <c r="AL217"/>
  <c r="AA217"/>
  <c r="P217"/>
  <c r="A217"/>
  <c r="A218"/>
  <c r="A219" s="1"/>
  <c r="A220" s="1"/>
  <c r="A221" s="1"/>
  <c r="A222" s="1"/>
  <c r="A223" s="1"/>
  <c r="A224" s="1"/>
  <c r="A225" s="1"/>
  <c r="A226" s="1"/>
  <c r="A227" s="1"/>
  <c r="A228" s="1"/>
  <c r="A229" s="1"/>
  <c r="A230" s="1"/>
  <c r="BA216"/>
  <c r="AY216"/>
  <c r="DE216" s="1"/>
  <c r="AP216"/>
  <c r="AN216"/>
  <c r="CT216"/>
  <c r="AE216"/>
  <c r="AC216"/>
  <c r="CI216" s="1"/>
  <c r="T216"/>
  <c r="R216"/>
  <c r="BX216"/>
  <c r="BA215"/>
  <c r="AY215"/>
  <c r="DE215" s="1"/>
  <c r="AP215"/>
  <c r="AP204" s="1"/>
  <c r="AN215"/>
  <c r="CT215"/>
  <c r="AE215"/>
  <c r="AC215"/>
  <c r="T215"/>
  <c r="R215"/>
  <c r="BX215" s="1"/>
  <c r="BA214"/>
  <c r="AY214"/>
  <c r="DE214"/>
  <c r="AP214"/>
  <c r="AN214"/>
  <c r="CT214" s="1"/>
  <c r="AE214"/>
  <c r="AC214"/>
  <c r="CI214"/>
  <c r="T214"/>
  <c r="R214"/>
  <c r="BX214" s="1"/>
  <c r="BA213"/>
  <c r="AY213"/>
  <c r="DE213"/>
  <c r="AP213"/>
  <c r="AN213"/>
  <c r="CT213" s="1"/>
  <c r="AE213"/>
  <c r="AC213"/>
  <c r="CI213"/>
  <c r="T213"/>
  <c r="R213"/>
  <c r="BX213" s="1"/>
  <c r="BA212"/>
  <c r="AY212"/>
  <c r="DE212"/>
  <c r="AP212"/>
  <c r="AN212"/>
  <c r="CT212" s="1"/>
  <c r="AE212"/>
  <c r="AC212"/>
  <c r="CI212"/>
  <c r="T212"/>
  <c r="R212"/>
  <c r="BX212" s="1"/>
  <c r="BA211"/>
  <c r="AY211"/>
  <c r="DE211"/>
  <c r="AP211"/>
  <c r="AN211"/>
  <c r="CT211" s="1"/>
  <c r="AE211"/>
  <c r="AC211"/>
  <c r="CI211"/>
  <c r="T211"/>
  <c r="R211"/>
  <c r="BX211" s="1"/>
  <c r="BA210"/>
  <c r="AY210"/>
  <c r="AP210"/>
  <c r="CU204"/>
  <c r="AN210"/>
  <c r="CS204"/>
  <c r="AE210"/>
  <c r="CJ204"/>
  <c r="AC210"/>
  <c r="T210"/>
  <c r="BY204" s="1"/>
  <c r="R210"/>
  <c r="BW204" s="1"/>
  <c r="BA209"/>
  <c r="AY209"/>
  <c r="AP209"/>
  <c r="CU203"/>
  <c r="AN209"/>
  <c r="AE209"/>
  <c r="AC209"/>
  <c r="T209"/>
  <c r="R209"/>
  <c r="BA208"/>
  <c r="AY208"/>
  <c r="DE208"/>
  <c r="AP208"/>
  <c r="AN208"/>
  <c r="CT208" s="1"/>
  <c r="AE208"/>
  <c r="AC208"/>
  <c r="CI208"/>
  <c r="T208"/>
  <c r="R208"/>
  <c r="BX208" s="1"/>
  <c r="BA207"/>
  <c r="AY207"/>
  <c r="DE207"/>
  <c r="AP207"/>
  <c r="AN207"/>
  <c r="CT207" s="1"/>
  <c r="AE207"/>
  <c r="AC207"/>
  <c r="CI207"/>
  <c r="T207"/>
  <c r="R207"/>
  <c r="BX207" s="1"/>
  <c r="BA206"/>
  <c r="AY206"/>
  <c r="DE206"/>
  <c r="AP206"/>
  <c r="AN206"/>
  <c r="CT206" s="1"/>
  <c r="AE206"/>
  <c r="AC206"/>
  <c r="CI206"/>
  <c r="T206"/>
  <c r="R206"/>
  <c r="BX206" s="1"/>
  <c r="BA205"/>
  <c r="AY205"/>
  <c r="DE205"/>
  <c r="AP205"/>
  <c r="AN205"/>
  <c r="CT205"/>
  <c r="AE205"/>
  <c r="AC205"/>
  <c r="CI205" s="1"/>
  <c r="T205"/>
  <c r="T204" s="1"/>
  <c r="R205"/>
  <c r="BX205" s="1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AW203"/>
  <c r="AL203"/>
  <c r="AA203"/>
  <c r="P203"/>
  <c r="A203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BA202"/>
  <c r="AY202"/>
  <c r="DE202"/>
  <c r="AP202"/>
  <c r="AN202"/>
  <c r="CT202" s="1"/>
  <c r="AE202"/>
  <c r="AC202"/>
  <c r="CI202"/>
  <c r="T202"/>
  <c r="R202"/>
  <c r="BX202" s="1"/>
  <c r="BA201"/>
  <c r="AY201"/>
  <c r="DE201"/>
  <c r="AP201"/>
  <c r="AN201"/>
  <c r="CT201" s="1"/>
  <c r="AE201"/>
  <c r="AC201"/>
  <c r="CI201"/>
  <c r="T201"/>
  <c r="R201"/>
  <c r="BX201" s="1"/>
  <c r="BA200"/>
  <c r="AY200"/>
  <c r="DE200"/>
  <c r="AP200"/>
  <c r="AN200"/>
  <c r="CT200" s="1"/>
  <c r="AE200"/>
  <c r="AC200"/>
  <c r="CI200"/>
  <c r="T200"/>
  <c r="R200"/>
  <c r="BX200" s="1"/>
  <c r="BA199"/>
  <c r="AY199"/>
  <c r="DE199"/>
  <c r="AP199"/>
  <c r="AN199"/>
  <c r="CT199" s="1"/>
  <c r="AE199"/>
  <c r="AC199"/>
  <c r="CI199"/>
  <c r="T199"/>
  <c r="R199"/>
  <c r="BX199" s="1"/>
  <c r="BA198"/>
  <c r="AY198"/>
  <c r="DE198"/>
  <c r="AP198"/>
  <c r="AN198"/>
  <c r="CT198" s="1"/>
  <c r="AE198"/>
  <c r="AC198"/>
  <c r="CI198"/>
  <c r="T198"/>
  <c r="R198"/>
  <c r="BX198" s="1"/>
  <c r="BA197"/>
  <c r="AY197"/>
  <c r="DE197"/>
  <c r="AP197"/>
  <c r="AN197"/>
  <c r="CT197" s="1"/>
  <c r="AE197"/>
  <c r="AC197"/>
  <c r="CI197"/>
  <c r="T197"/>
  <c r="R197"/>
  <c r="BX197" s="1"/>
  <c r="BA196"/>
  <c r="DF190" s="1"/>
  <c r="AY196"/>
  <c r="AP196"/>
  <c r="CU190"/>
  <c r="AN196"/>
  <c r="AE196"/>
  <c r="CJ190" s="1"/>
  <c r="AC196"/>
  <c r="T196"/>
  <c r="BY190"/>
  <c r="R196"/>
  <c r="BA195"/>
  <c r="AY195"/>
  <c r="AP195"/>
  <c r="CU189"/>
  <c r="AN195"/>
  <c r="CT195"/>
  <c r="AE195"/>
  <c r="CJ189"/>
  <c r="AC195"/>
  <c r="T195"/>
  <c r="BY189" s="1"/>
  <c r="R195"/>
  <c r="BX195" s="1"/>
  <c r="BA194"/>
  <c r="AY194"/>
  <c r="DE194"/>
  <c r="AP194"/>
  <c r="AN194"/>
  <c r="CT194" s="1"/>
  <c r="AE194"/>
  <c r="AC194"/>
  <c r="CI194"/>
  <c r="T194"/>
  <c r="R194"/>
  <c r="BX194" s="1"/>
  <c r="BA193"/>
  <c r="AY193"/>
  <c r="DE193"/>
  <c r="AP193"/>
  <c r="AN193"/>
  <c r="CT193" s="1"/>
  <c r="AE193"/>
  <c r="AE190" s="1"/>
  <c r="AC193"/>
  <c r="CI193"/>
  <c r="T193"/>
  <c r="R193"/>
  <c r="BX193" s="1"/>
  <c r="BA192"/>
  <c r="AY192"/>
  <c r="DE192"/>
  <c r="AP192"/>
  <c r="AN192"/>
  <c r="CT192" s="1"/>
  <c r="AE192"/>
  <c r="AC192"/>
  <c r="CI192"/>
  <c r="T192"/>
  <c r="R192"/>
  <c r="BX192" s="1"/>
  <c r="BA191"/>
  <c r="AY191"/>
  <c r="DE191" s="1"/>
  <c r="AP191"/>
  <c r="AN191"/>
  <c r="CT191"/>
  <c r="AE191"/>
  <c r="AC191"/>
  <c r="CI191"/>
  <c r="T191"/>
  <c r="R191"/>
  <c r="BX191" s="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AW189"/>
  <c r="AL189"/>
  <c r="AA189"/>
  <c r="P189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BA188"/>
  <c r="AY188"/>
  <c r="DE188"/>
  <c r="AP188"/>
  <c r="AN188"/>
  <c r="CT188" s="1"/>
  <c r="AE188"/>
  <c r="AC188"/>
  <c r="CI188"/>
  <c r="T188"/>
  <c r="R188"/>
  <c r="BX188" s="1"/>
  <c r="BA187"/>
  <c r="AY187"/>
  <c r="DE187"/>
  <c r="AP187"/>
  <c r="AN187"/>
  <c r="CT187" s="1"/>
  <c r="AE187"/>
  <c r="AC187"/>
  <c r="CI187"/>
  <c r="T187"/>
  <c r="R187"/>
  <c r="BX187" s="1"/>
  <c r="BA186"/>
  <c r="AY186"/>
  <c r="DE186"/>
  <c r="AP186"/>
  <c r="AN186"/>
  <c r="CT186" s="1"/>
  <c r="AE186"/>
  <c r="AC186"/>
  <c r="CI186"/>
  <c r="T186"/>
  <c r="R186"/>
  <c r="BX186" s="1"/>
  <c r="BA185"/>
  <c r="AY185"/>
  <c r="DE185"/>
  <c r="AP185"/>
  <c r="AN185"/>
  <c r="CT185" s="1"/>
  <c r="AE185"/>
  <c r="AC185"/>
  <c r="CI185"/>
  <c r="T185"/>
  <c r="R185"/>
  <c r="BX185" s="1"/>
  <c r="BA184"/>
  <c r="AY184"/>
  <c r="DE184"/>
  <c r="AP184"/>
  <c r="AN184"/>
  <c r="CT184" s="1"/>
  <c r="AE184"/>
  <c r="AC184"/>
  <c r="CI184"/>
  <c r="T184"/>
  <c r="R184"/>
  <c r="BX184" s="1"/>
  <c r="BA183"/>
  <c r="AY183"/>
  <c r="DE183"/>
  <c r="AP183"/>
  <c r="AN183"/>
  <c r="CT183"/>
  <c r="AE183"/>
  <c r="AC183"/>
  <c r="CI183" s="1"/>
  <c r="T183"/>
  <c r="R183"/>
  <c r="BX183" s="1"/>
  <c r="BA182"/>
  <c r="DF176"/>
  <c r="AY182"/>
  <c r="AP182"/>
  <c r="CU176" s="1"/>
  <c r="AN182"/>
  <c r="CS176" s="1"/>
  <c r="AE182"/>
  <c r="CJ176" s="1"/>
  <c r="AC182"/>
  <c r="T182"/>
  <c r="BY176" s="1"/>
  <c r="R182"/>
  <c r="BW176"/>
  <c r="BA181"/>
  <c r="DF175" s="1"/>
  <c r="AY181"/>
  <c r="AP181"/>
  <c r="CU175" s="1"/>
  <c r="AN181"/>
  <c r="AE181"/>
  <c r="CJ175"/>
  <c r="AC181"/>
  <c r="CH175" s="1"/>
  <c r="T181"/>
  <c r="BY175"/>
  <c r="R181"/>
  <c r="BA180"/>
  <c r="AY180"/>
  <c r="DE180"/>
  <c r="AP180"/>
  <c r="AN180"/>
  <c r="CT180" s="1"/>
  <c r="AE180"/>
  <c r="AC180"/>
  <c r="CI180" s="1"/>
  <c r="T180"/>
  <c r="R180"/>
  <c r="BX180" s="1"/>
  <c r="BA179"/>
  <c r="AY179"/>
  <c r="DE179"/>
  <c r="AP179"/>
  <c r="AN179"/>
  <c r="CT179" s="1"/>
  <c r="AE179"/>
  <c r="AC179"/>
  <c r="CI179" s="1"/>
  <c r="T179"/>
  <c r="R179"/>
  <c r="BX179" s="1"/>
  <c r="BA178"/>
  <c r="AY178"/>
  <c r="DE178"/>
  <c r="AP178"/>
  <c r="AN178"/>
  <c r="CT178" s="1"/>
  <c r="AE178"/>
  <c r="AC178"/>
  <c r="CI178" s="1"/>
  <c r="T178"/>
  <c r="R178"/>
  <c r="BX178" s="1"/>
  <c r="BA177"/>
  <c r="AY177"/>
  <c r="DE177"/>
  <c r="AP177"/>
  <c r="AP176" s="1"/>
  <c r="AN177"/>
  <c r="CT177"/>
  <c r="AE177"/>
  <c r="AC177"/>
  <c r="CI177" s="1"/>
  <c r="T177"/>
  <c r="T176" s="1"/>
  <c r="R177"/>
  <c r="BX177" s="1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AW175"/>
  <c r="AL175"/>
  <c r="AA175"/>
  <c r="P175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BA174"/>
  <c r="AY174"/>
  <c r="DE174"/>
  <c r="AP174"/>
  <c r="AN174"/>
  <c r="CT174" s="1"/>
  <c r="AE174"/>
  <c r="AC174"/>
  <c r="CI174" s="1"/>
  <c r="T174"/>
  <c r="R174"/>
  <c r="BX174" s="1"/>
  <c r="BA173"/>
  <c r="AY173"/>
  <c r="DE173"/>
  <c r="AP173"/>
  <c r="AN173"/>
  <c r="CT173" s="1"/>
  <c r="AE173"/>
  <c r="AC173"/>
  <c r="CI173" s="1"/>
  <c r="T173"/>
  <c r="R173"/>
  <c r="BA172"/>
  <c r="AY172"/>
  <c r="DE172" s="1"/>
  <c r="AP172"/>
  <c r="AN172"/>
  <c r="CT172" s="1"/>
  <c r="AE172"/>
  <c r="AC172"/>
  <c r="CI172" s="1"/>
  <c r="T172"/>
  <c r="R172"/>
  <c r="BX172"/>
  <c r="BA171"/>
  <c r="AY171"/>
  <c r="DE171" s="1"/>
  <c r="AP171"/>
  <c r="AN171"/>
  <c r="CT171" s="1"/>
  <c r="AE171"/>
  <c r="AC171"/>
  <c r="CI171" s="1"/>
  <c r="T171"/>
  <c r="R171"/>
  <c r="BX171"/>
  <c r="BA170"/>
  <c r="AY170"/>
  <c r="DE170" s="1"/>
  <c r="AP170"/>
  <c r="AN170"/>
  <c r="CT170" s="1"/>
  <c r="AE170"/>
  <c r="AC170"/>
  <c r="CI170" s="1"/>
  <c r="T170"/>
  <c r="R170"/>
  <c r="BX170"/>
  <c r="BA169"/>
  <c r="AY169"/>
  <c r="DE169" s="1"/>
  <c r="AP169"/>
  <c r="AN169"/>
  <c r="CT169" s="1"/>
  <c r="AE169"/>
  <c r="AC169"/>
  <c r="CI169" s="1"/>
  <c r="T169"/>
  <c r="R169"/>
  <c r="BX169"/>
  <c r="BA168"/>
  <c r="DF162" s="1"/>
  <c r="AY168"/>
  <c r="DE168"/>
  <c r="AP168"/>
  <c r="CU162" s="1"/>
  <c r="AN168"/>
  <c r="AE168"/>
  <c r="CJ162" s="1"/>
  <c r="AC168"/>
  <c r="CI168" s="1"/>
  <c r="T168"/>
  <c r="BY162" s="1"/>
  <c r="R168"/>
  <c r="BA167"/>
  <c r="DF161"/>
  <c r="AY167"/>
  <c r="AP167"/>
  <c r="CU161" s="1"/>
  <c r="AN167"/>
  <c r="CS161" s="1"/>
  <c r="AE167"/>
  <c r="CJ161" s="1"/>
  <c r="AC167"/>
  <c r="T167"/>
  <c r="BY161" s="1"/>
  <c r="R167"/>
  <c r="BW161"/>
  <c r="BA166"/>
  <c r="AY166"/>
  <c r="DE166" s="1"/>
  <c r="AP166"/>
  <c r="AN166"/>
  <c r="CT166" s="1"/>
  <c r="AE166"/>
  <c r="AC166"/>
  <c r="CI166" s="1"/>
  <c r="T166"/>
  <c r="R166"/>
  <c r="BX166"/>
  <c r="BA165"/>
  <c r="AY165"/>
  <c r="DE165" s="1"/>
  <c r="AP165"/>
  <c r="AN165"/>
  <c r="CT165" s="1"/>
  <c r="AE165"/>
  <c r="AC165"/>
  <c r="CI165" s="1"/>
  <c r="T165"/>
  <c r="R165"/>
  <c r="BX165"/>
  <c r="BA164"/>
  <c r="AY164"/>
  <c r="DE164" s="1"/>
  <c r="AP164"/>
  <c r="AN164"/>
  <c r="CT164" s="1"/>
  <c r="AE164"/>
  <c r="AC164"/>
  <c r="CI164" s="1"/>
  <c r="T164"/>
  <c r="R164"/>
  <c r="BX164"/>
  <c r="BA163"/>
  <c r="AY163"/>
  <c r="DE163" s="1"/>
  <c r="AP163"/>
  <c r="AN163"/>
  <c r="CT163" s="1"/>
  <c r="AE163"/>
  <c r="AC163"/>
  <c r="CI163" s="1"/>
  <c r="T163"/>
  <c r="R163"/>
  <c r="BX163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AW161"/>
  <c r="AL161"/>
  <c r="AA161"/>
  <c r="P161"/>
  <c r="A16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BA160"/>
  <c r="AY160"/>
  <c r="DE160" s="1"/>
  <c r="AP160"/>
  <c r="AN160"/>
  <c r="CT160"/>
  <c r="AE160"/>
  <c r="AC160"/>
  <c r="CI160" s="1"/>
  <c r="T160"/>
  <c r="R160"/>
  <c r="BX160" s="1"/>
  <c r="BA159"/>
  <c r="AY159"/>
  <c r="DE159" s="1"/>
  <c r="AP159"/>
  <c r="AN159"/>
  <c r="CT159"/>
  <c r="AE159"/>
  <c r="AC159"/>
  <c r="CI159" s="1"/>
  <c r="T159"/>
  <c r="R159"/>
  <c r="BX159" s="1"/>
  <c r="BA158"/>
  <c r="AY158"/>
  <c r="DE158" s="1"/>
  <c r="AP158"/>
  <c r="AN158"/>
  <c r="CT158"/>
  <c r="AE158"/>
  <c r="AC158"/>
  <c r="CI158" s="1"/>
  <c r="T158"/>
  <c r="R158"/>
  <c r="BX158" s="1"/>
  <c r="BA157"/>
  <c r="AY157"/>
  <c r="DE157" s="1"/>
  <c r="AP157"/>
  <c r="AN157"/>
  <c r="CT157"/>
  <c r="AE157"/>
  <c r="AC157"/>
  <c r="CI157" s="1"/>
  <c r="T157"/>
  <c r="R157"/>
  <c r="BX157" s="1"/>
  <c r="BA156"/>
  <c r="AY156"/>
  <c r="DE156" s="1"/>
  <c r="AP156"/>
  <c r="AN156"/>
  <c r="CT156"/>
  <c r="AE156"/>
  <c r="AC156"/>
  <c r="CI156" s="1"/>
  <c r="T156"/>
  <c r="R156"/>
  <c r="BX156" s="1"/>
  <c r="BA155"/>
  <c r="AY155"/>
  <c r="DE155" s="1"/>
  <c r="AP155"/>
  <c r="AN155"/>
  <c r="CT155"/>
  <c r="AE155"/>
  <c r="AC155"/>
  <c r="CI155" s="1"/>
  <c r="T155"/>
  <c r="R155"/>
  <c r="BX155" s="1"/>
  <c r="BA154"/>
  <c r="DF148"/>
  <c r="AY154"/>
  <c r="DD148" s="1"/>
  <c r="AP154"/>
  <c r="CU148"/>
  <c r="AN154"/>
  <c r="CT154" s="1"/>
  <c r="AE154"/>
  <c r="CJ148"/>
  <c r="AC154"/>
  <c r="T154"/>
  <c r="BY148" s="1"/>
  <c r="R154"/>
  <c r="BA153"/>
  <c r="DF147" s="1"/>
  <c r="AY153"/>
  <c r="AP153"/>
  <c r="CU147" s="1"/>
  <c r="AN153"/>
  <c r="CS147" s="1"/>
  <c r="AE153"/>
  <c r="CJ147" s="1"/>
  <c r="AC153"/>
  <c r="T153"/>
  <c r="BY147"/>
  <c r="R153"/>
  <c r="BW147" s="1"/>
  <c r="BA152"/>
  <c r="AY152"/>
  <c r="DE152" s="1"/>
  <c r="AP152"/>
  <c r="AN152"/>
  <c r="CT152"/>
  <c r="AE152"/>
  <c r="AC152"/>
  <c r="CI152" s="1"/>
  <c r="T152"/>
  <c r="R152"/>
  <c r="BX152" s="1"/>
  <c r="BA151"/>
  <c r="AY151"/>
  <c r="DE151" s="1"/>
  <c r="AP151"/>
  <c r="AN151"/>
  <c r="CT151"/>
  <c r="AE151"/>
  <c r="AC151"/>
  <c r="CI151" s="1"/>
  <c r="T151"/>
  <c r="R151"/>
  <c r="BX151" s="1"/>
  <c r="BA150"/>
  <c r="AY150"/>
  <c r="DE150" s="1"/>
  <c r="AP150"/>
  <c r="AN150"/>
  <c r="CT150"/>
  <c r="AE150"/>
  <c r="AC150"/>
  <c r="CI150" s="1"/>
  <c r="T150"/>
  <c r="R150"/>
  <c r="BX150" s="1"/>
  <c r="BA149"/>
  <c r="AY149"/>
  <c r="AP149"/>
  <c r="AN149"/>
  <c r="CT149" s="1"/>
  <c r="AE149"/>
  <c r="AC149"/>
  <c r="CI149" s="1"/>
  <c r="T149"/>
  <c r="R149"/>
  <c r="BX149" s="1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AW147"/>
  <c r="AL147"/>
  <c r="AA147"/>
  <c r="P147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BA146"/>
  <c r="AY146"/>
  <c r="DE146" s="1"/>
  <c r="AP146"/>
  <c r="AN146"/>
  <c r="CT146" s="1"/>
  <c r="AE146"/>
  <c r="AC146"/>
  <c r="CI146"/>
  <c r="T146"/>
  <c r="R146"/>
  <c r="BX146" s="1"/>
  <c r="BA145"/>
  <c r="AY145"/>
  <c r="DE145" s="1"/>
  <c r="AP145"/>
  <c r="AN145"/>
  <c r="CT145" s="1"/>
  <c r="AE145"/>
  <c r="AC145"/>
  <c r="CI145"/>
  <c r="T145"/>
  <c r="R145"/>
  <c r="BX145" s="1"/>
  <c r="BA144"/>
  <c r="AY144"/>
  <c r="DE144" s="1"/>
  <c r="AP144"/>
  <c r="AN144"/>
  <c r="CT144" s="1"/>
  <c r="AE144"/>
  <c r="AC144"/>
  <c r="CI144"/>
  <c r="T144"/>
  <c r="R144"/>
  <c r="BA143"/>
  <c r="AY143"/>
  <c r="DE143" s="1"/>
  <c r="AP143"/>
  <c r="AN143"/>
  <c r="CT143"/>
  <c r="AE143"/>
  <c r="AC143"/>
  <c r="CI143" s="1"/>
  <c r="T143"/>
  <c r="R143"/>
  <c r="BX143" s="1"/>
  <c r="BA142"/>
  <c r="AY142"/>
  <c r="DE142" s="1"/>
  <c r="AP142"/>
  <c r="AN142"/>
  <c r="CT142"/>
  <c r="AE142"/>
  <c r="AC142"/>
  <c r="CI142" s="1"/>
  <c r="T142"/>
  <c r="R142"/>
  <c r="BX142" s="1"/>
  <c r="BA141"/>
  <c r="AY141"/>
  <c r="DE141" s="1"/>
  <c r="AP141"/>
  <c r="AN141"/>
  <c r="CT141"/>
  <c r="AE141"/>
  <c r="AC141"/>
  <c r="CI141" s="1"/>
  <c r="T141"/>
  <c r="R141"/>
  <c r="BX141" s="1"/>
  <c r="BA140"/>
  <c r="DF134"/>
  <c r="AY140"/>
  <c r="DE140" s="1"/>
  <c r="AP140"/>
  <c r="CU134"/>
  <c r="AN140"/>
  <c r="AE140"/>
  <c r="CJ134" s="1"/>
  <c r="AC140"/>
  <c r="T140"/>
  <c r="BY134" s="1"/>
  <c r="R140"/>
  <c r="BA139"/>
  <c r="DF133" s="1"/>
  <c r="AY139"/>
  <c r="DE139" s="1"/>
  <c r="AP139"/>
  <c r="CU133" s="1"/>
  <c r="AN139"/>
  <c r="AE139"/>
  <c r="CJ133"/>
  <c r="AC139"/>
  <c r="T139"/>
  <c r="BY133" s="1"/>
  <c r="R139"/>
  <c r="BA138"/>
  <c r="AY138"/>
  <c r="DE138" s="1"/>
  <c r="AP138"/>
  <c r="AN138"/>
  <c r="CT138" s="1"/>
  <c r="AE138"/>
  <c r="AC138"/>
  <c r="CI138" s="1"/>
  <c r="T138"/>
  <c r="R138"/>
  <c r="BX138"/>
  <c r="BA137"/>
  <c r="AY137"/>
  <c r="DE137" s="1"/>
  <c r="AP137"/>
  <c r="AN137"/>
  <c r="CT137" s="1"/>
  <c r="AE137"/>
  <c r="AC137"/>
  <c r="CI137" s="1"/>
  <c r="T137"/>
  <c r="R137"/>
  <c r="BX137"/>
  <c r="BA136"/>
  <c r="AY136"/>
  <c r="DE136" s="1"/>
  <c r="AP136"/>
  <c r="AN136"/>
  <c r="CT136" s="1"/>
  <c r="AE136"/>
  <c r="AC136"/>
  <c r="CI136" s="1"/>
  <c r="T136"/>
  <c r="R136"/>
  <c r="BX136"/>
  <c r="BA135"/>
  <c r="AY135"/>
  <c r="DE135" s="1"/>
  <c r="AP135"/>
  <c r="AN135"/>
  <c r="CT135" s="1"/>
  <c r="AE135"/>
  <c r="AC135"/>
  <c r="CI135" s="1"/>
  <c r="T135"/>
  <c r="R135"/>
  <c r="BX135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AW133"/>
  <c r="AL133"/>
  <c r="AA133"/>
  <c r="P133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BA132"/>
  <c r="AY132"/>
  <c r="DE132" s="1"/>
  <c r="AP132"/>
  <c r="AN132"/>
  <c r="CT132"/>
  <c r="AE132"/>
  <c r="AC132"/>
  <c r="CI132" s="1"/>
  <c r="T132"/>
  <c r="R132"/>
  <c r="BX132" s="1"/>
  <c r="BA131"/>
  <c r="AY131"/>
  <c r="DE131" s="1"/>
  <c r="AP131"/>
  <c r="AN131"/>
  <c r="CT131"/>
  <c r="AE131"/>
  <c r="AC131"/>
  <c r="CI131" s="1"/>
  <c r="T131"/>
  <c r="R131"/>
  <c r="BX131" s="1"/>
  <c r="BA130"/>
  <c r="AY130"/>
  <c r="DE130" s="1"/>
  <c r="AP130"/>
  <c r="AN130"/>
  <c r="CT130"/>
  <c r="AE130"/>
  <c r="AC130"/>
  <c r="CI130" s="1"/>
  <c r="T130"/>
  <c r="R130"/>
  <c r="BX130" s="1"/>
  <c r="BA129"/>
  <c r="AY129"/>
  <c r="DE129" s="1"/>
  <c r="AP129"/>
  <c r="AN129"/>
  <c r="CT129"/>
  <c r="AE129"/>
  <c r="AC129"/>
  <c r="CI129" s="1"/>
  <c r="T129"/>
  <c r="R129"/>
  <c r="BX129" s="1"/>
  <c r="BA128"/>
  <c r="AY128"/>
  <c r="DE128" s="1"/>
  <c r="AP128"/>
  <c r="AN128"/>
  <c r="CT128"/>
  <c r="AE128"/>
  <c r="AC128"/>
  <c r="CI128" s="1"/>
  <c r="T128"/>
  <c r="R128"/>
  <c r="BX128" s="1"/>
  <c r="BA127"/>
  <c r="AY127"/>
  <c r="DE127" s="1"/>
  <c r="AP127"/>
  <c r="AN127"/>
  <c r="CT127"/>
  <c r="AE127"/>
  <c r="AC127"/>
  <c r="CI127" s="1"/>
  <c r="T127"/>
  <c r="R127"/>
  <c r="BX127" s="1"/>
  <c r="BA126"/>
  <c r="DF120"/>
  <c r="AY126"/>
  <c r="AP126"/>
  <c r="CU120" s="1"/>
  <c r="AN126"/>
  <c r="AE126"/>
  <c r="CJ120" s="1"/>
  <c r="AC126"/>
  <c r="T126"/>
  <c r="BY120" s="1"/>
  <c r="R126"/>
  <c r="BX126" s="1"/>
  <c r="BA125"/>
  <c r="DF119" s="1"/>
  <c r="AY125"/>
  <c r="AP125"/>
  <c r="CU119"/>
  <c r="AN125"/>
  <c r="AE125"/>
  <c r="CJ119" s="1"/>
  <c r="AC125"/>
  <c r="T125"/>
  <c r="BY119" s="1"/>
  <c r="R125"/>
  <c r="BX125"/>
  <c r="BA124"/>
  <c r="AY124"/>
  <c r="DE124" s="1"/>
  <c r="AP124"/>
  <c r="AN124"/>
  <c r="CT124" s="1"/>
  <c r="AE124"/>
  <c r="AC124"/>
  <c r="CI124" s="1"/>
  <c r="T124"/>
  <c r="R124"/>
  <c r="BX124"/>
  <c r="BA123"/>
  <c r="AY123"/>
  <c r="DE123" s="1"/>
  <c r="AP123"/>
  <c r="AN123"/>
  <c r="CT123" s="1"/>
  <c r="AE123"/>
  <c r="AC123"/>
  <c r="CI123" s="1"/>
  <c r="T123"/>
  <c r="R123"/>
  <c r="BX123"/>
  <c r="BA122"/>
  <c r="AY122"/>
  <c r="DE122" s="1"/>
  <c r="AP122"/>
  <c r="AN122"/>
  <c r="CT122" s="1"/>
  <c r="AE122"/>
  <c r="AC122"/>
  <c r="CI122" s="1"/>
  <c r="T122"/>
  <c r="R122"/>
  <c r="BA121"/>
  <c r="AY121"/>
  <c r="AP121"/>
  <c r="AN121"/>
  <c r="CT121"/>
  <c r="AE121"/>
  <c r="AE120" s="1"/>
  <c r="AC121"/>
  <c r="CI121"/>
  <c r="T121"/>
  <c r="R121"/>
  <c r="BX121" s="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AW119"/>
  <c r="AL119"/>
  <c r="AA119"/>
  <c r="P119"/>
  <c r="A119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BA118"/>
  <c r="AY118"/>
  <c r="DE118"/>
  <c r="AP118"/>
  <c r="AN118"/>
  <c r="CT118" s="1"/>
  <c r="AE118"/>
  <c r="AC118"/>
  <c r="CI118" s="1"/>
  <c r="T118"/>
  <c r="R118"/>
  <c r="BX118" s="1"/>
  <c r="BA117"/>
  <c r="AY117"/>
  <c r="DE117"/>
  <c r="AP117"/>
  <c r="AN117"/>
  <c r="CT117" s="1"/>
  <c r="AE117"/>
  <c r="AC117"/>
  <c r="CI117" s="1"/>
  <c r="T117"/>
  <c r="R117"/>
  <c r="BX117" s="1"/>
  <c r="BA116"/>
  <c r="AY116"/>
  <c r="DE116"/>
  <c r="AP116"/>
  <c r="AN116"/>
  <c r="CT116" s="1"/>
  <c r="AE116"/>
  <c r="AC116"/>
  <c r="CI116" s="1"/>
  <c r="T116"/>
  <c r="R116"/>
  <c r="BX116" s="1"/>
  <c r="BA115"/>
  <c r="AY115"/>
  <c r="DE115"/>
  <c r="AP115"/>
  <c r="AN115"/>
  <c r="CT115" s="1"/>
  <c r="AE115"/>
  <c r="AC115"/>
  <c r="CI115" s="1"/>
  <c r="T115"/>
  <c r="R115"/>
  <c r="BX115" s="1"/>
  <c r="BA114"/>
  <c r="AY114"/>
  <c r="DE114"/>
  <c r="AP114"/>
  <c r="AN114"/>
  <c r="CT114" s="1"/>
  <c r="AE114"/>
  <c r="AC114"/>
  <c r="CI114" s="1"/>
  <c r="T114"/>
  <c r="R114"/>
  <c r="BX114" s="1"/>
  <c r="BA113"/>
  <c r="AY113"/>
  <c r="DE113"/>
  <c r="AP113"/>
  <c r="AN113"/>
  <c r="CT113" s="1"/>
  <c r="AE113"/>
  <c r="AC113"/>
  <c r="CI113" s="1"/>
  <c r="T113"/>
  <c r="R113"/>
  <c r="BX113" s="1"/>
  <c r="BA112"/>
  <c r="DF106" s="1"/>
  <c r="AY112"/>
  <c r="AP112"/>
  <c r="CU106" s="1"/>
  <c r="AN112"/>
  <c r="CS106"/>
  <c r="AE112"/>
  <c r="CJ106" s="1"/>
  <c r="AC112"/>
  <c r="T112"/>
  <c r="BY106" s="1"/>
  <c r="R112"/>
  <c r="BA111"/>
  <c r="DF105"/>
  <c r="AY111"/>
  <c r="DD105" s="1"/>
  <c r="AP111"/>
  <c r="CU105"/>
  <c r="AN111"/>
  <c r="AE111"/>
  <c r="CJ105" s="1"/>
  <c r="AC111"/>
  <c r="CH105" s="1"/>
  <c r="T111"/>
  <c r="BY105" s="1"/>
  <c r="R111"/>
  <c r="BA110"/>
  <c r="AY110"/>
  <c r="DE110" s="1"/>
  <c r="AP110"/>
  <c r="AN110"/>
  <c r="CT110" s="1"/>
  <c r="AE110"/>
  <c r="AC110"/>
  <c r="CI110" s="1"/>
  <c r="T110"/>
  <c r="R110"/>
  <c r="BX110"/>
  <c r="BA109"/>
  <c r="AY109"/>
  <c r="DE109" s="1"/>
  <c r="AP109"/>
  <c r="AN109"/>
  <c r="CT109" s="1"/>
  <c r="AE109"/>
  <c r="AC109"/>
  <c r="CI109" s="1"/>
  <c r="T109"/>
  <c r="R109"/>
  <c r="BX109"/>
  <c r="BA108"/>
  <c r="AY108"/>
  <c r="DE108" s="1"/>
  <c r="AP108"/>
  <c r="AN108"/>
  <c r="CT108" s="1"/>
  <c r="AE108"/>
  <c r="AC108"/>
  <c r="CI108" s="1"/>
  <c r="T108"/>
  <c r="R108"/>
  <c r="BX108"/>
  <c r="BA107"/>
  <c r="AY107"/>
  <c r="DE107" s="1"/>
  <c r="AP107"/>
  <c r="AN107"/>
  <c r="CT107" s="1"/>
  <c r="AE107"/>
  <c r="AE106"/>
  <c r="AC107"/>
  <c r="CI107" s="1"/>
  <c r="T107"/>
  <c r="R107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AW105"/>
  <c r="AL105"/>
  <c r="AA105"/>
  <c r="P105"/>
  <c r="A105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BA104"/>
  <c r="AY104"/>
  <c r="DE104" s="1"/>
  <c r="AP104"/>
  <c r="AN104"/>
  <c r="CT104"/>
  <c r="AE104"/>
  <c r="AC104"/>
  <c r="CI104" s="1"/>
  <c r="T104"/>
  <c r="R104"/>
  <c r="BX104" s="1"/>
  <c r="BA103"/>
  <c r="AY103"/>
  <c r="DE103" s="1"/>
  <c r="AP103"/>
  <c r="AN103"/>
  <c r="CT103"/>
  <c r="AE103"/>
  <c r="AC103"/>
  <c r="CI103" s="1"/>
  <c r="T103"/>
  <c r="R103"/>
  <c r="BX103" s="1"/>
  <c r="BA102"/>
  <c r="AY102"/>
  <c r="DE102" s="1"/>
  <c r="AP102"/>
  <c r="AN102"/>
  <c r="CT102"/>
  <c r="AE102"/>
  <c r="AC102"/>
  <c r="CI102" s="1"/>
  <c r="T102"/>
  <c r="R102"/>
  <c r="BX102" s="1"/>
  <c r="BA101"/>
  <c r="AY101"/>
  <c r="DE101" s="1"/>
  <c r="AP101"/>
  <c r="AN101"/>
  <c r="CT101"/>
  <c r="AE101"/>
  <c r="AC101"/>
  <c r="CI101" s="1"/>
  <c r="T101"/>
  <c r="R101"/>
  <c r="BX101" s="1"/>
  <c r="BA100"/>
  <c r="AY100"/>
  <c r="DE100" s="1"/>
  <c r="AP100"/>
  <c r="AN100"/>
  <c r="CT100"/>
  <c r="AE100"/>
  <c r="AC100"/>
  <c r="CI100" s="1"/>
  <c r="T100"/>
  <c r="R100"/>
  <c r="BX100" s="1"/>
  <c r="BA99"/>
  <c r="AY99"/>
  <c r="DE99" s="1"/>
  <c r="AP99"/>
  <c r="AN99"/>
  <c r="CT99"/>
  <c r="AE99"/>
  <c r="AC99"/>
  <c r="CI99" s="1"/>
  <c r="T99"/>
  <c r="R99"/>
  <c r="BX99" s="1"/>
  <c r="BA98"/>
  <c r="DF92"/>
  <c r="AY98"/>
  <c r="AP98"/>
  <c r="CU92" s="1"/>
  <c r="AN98"/>
  <c r="CS92" s="1"/>
  <c r="AE98"/>
  <c r="CJ92" s="1"/>
  <c r="AC98"/>
  <c r="T98"/>
  <c r="BY92" s="1"/>
  <c r="R98"/>
  <c r="BX98"/>
  <c r="BA97"/>
  <c r="DF91" s="1"/>
  <c r="AY97"/>
  <c r="AP97"/>
  <c r="CU91" s="1"/>
  <c r="AN97"/>
  <c r="CT97" s="1"/>
  <c r="AE97"/>
  <c r="CJ91" s="1"/>
  <c r="AC97"/>
  <c r="CH91" s="1"/>
  <c r="T97"/>
  <c r="BY91" s="1"/>
  <c r="R97"/>
  <c r="BA96"/>
  <c r="AY96"/>
  <c r="DE96" s="1"/>
  <c r="AP96"/>
  <c r="AN96"/>
  <c r="CT96"/>
  <c r="AE96"/>
  <c r="AC96"/>
  <c r="CI96" s="1"/>
  <c r="T96"/>
  <c r="R96"/>
  <c r="BX96" s="1"/>
  <c r="BA95"/>
  <c r="AY95"/>
  <c r="DE95" s="1"/>
  <c r="AP95"/>
  <c r="AN95"/>
  <c r="CT95"/>
  <c r="AE95"/>
  <c r="AC95"/>
  <c r="CI95" s="1"/>
  <c r="T95"/>
  <c r="R95"/>
  <c r="BX95" s="1"/>
  <c r="BA94"/>
  <c r="AY94"/>
  <c r="DE94" s="1"/>
  <c r="AP94"/>
  <c r="AN94"/>
  <c r="CT94"/>
  <c r="AE94"/>
  <c r="AC94"/>
  <c r="CI94" s="1"/>
  <c r="T94"/>
  <c r="R94"/>
  <c r="BX94" s="1"/>
  <c r="BA93"/>
  <c r="BA92"/>
  <c r="AY93"/>
  <c r="DE93" s="1"/>
  <c r="AP93"/>
  <c r="AP92"/>
  <c r="AN93"/>
  <c r="CT93" s="1"/>
  <c r="AE93"/>
  <c r="AE92"/>
  <c r="AC93"/>
  <c r="CI93" s="1"/>
  <c r="T93"/>
  <c r="R93"/>
  <c r="BX93" s="1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AW91"/>
  <c r="AL91"/>
  <c r="AA91"/>
  <c r="P91"/>
  <c r="A9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BA90"/>
  <c r="AY90"/>
  <c r="DE90" s="1"/>
  <c r="AP90"/>
  <c r="AN90"/>
  <c r="CT90" s="1"/>
  <c r="AE90"/>
  <c r="AC90"/>
  <c r="CI90"/>
  <c r="T90"/>
  <c r="R90"/>
  <c r="BX90" s="1"/>
  <c r="BA89"/>
  <c r="AY89"/>
  <c r="DE89" s="1"/>
  <c r="AP89"/>
  <c r="AN89"/>
  <c r="CT89" s="1"/>
  <c r="AE89"/>
  <c r="AC89"/>
  <c r="CI89"/>
  <c r="T89"/>
  <c r="R89"/>
  <c r="BX89" s="1"/>
  <c r="BA88"/>
  <c r="AY88"/>
  <c r="DE88" s="1"/>
  <c r="AP88"/>
  <c r="AN88"/>
  <c r="CT88" s="1"/>
  <c r="AE88"/>
  <c r="AC88"/>
  <c r="CI88"/>
  <c r="T88"/>
  <c r="R88"/>
  <c r="BX88" s="1"/>
  <c r="BA87"/>
  <c r="AY87"/>
  <c r="DE87" s="1"/>
  <c r="AP87"/>
  <c r="AN87"/>
  <c r="CT87" s="1"/>
  <c r="AE87"/>
  <c r="AC87"/>
  <c r="CI87"/>
  <c r="T87"/>
  <c r="R87"/>
  <c r="BX87" s="1"/>
  <c r="BA86"/>
  <c r="AY86"/>
  <c r="DE86" s="1"/>
  <c r="AP86"/>
  <c r="AN86"/>
  <c r="CT86" s="1"/>
  <c r="AE86"/>
  <c r="AC86"/>
  <c r="CI86"/>
  <c r="T86"/>
  <c r="R86"/>
  <c r="BX86" s="1"/>
  <c r="BA85"/>
  <c r="AY85"/>
  <c r="DE85" s="1"/>
  <c r="AP85"/>
  <c r="AN85"/>
  <c r="CT85" s="1"/>
  <c r="AE85"/>
  <c r="AC85"/>
  <c r="CI85"/>
  <c r="T85"/>
  <c r="R85"/>
  <c r="BX85" s="1"/>
  <c r="BA84"/>
  <c r="DF78" s="1"/>
  <c r="AY84"/>
  <c r="AP84"/>
  <c r="CU78"/>
  <c r="AN84"/>
  <c r="AE84"/>
  <c r="CJ78" s="1"/>
  <c r="AC84"/>
  <c r="T84"/>
  <c r="BY78" s="1"/>
  <c r="R84"/>
  <c r="BX84"/>
  <c r="BA83"/>
  <c r="AY83"/>
  <c r="AP83"/>
  <c r="AN83"/>
  <c r="AE83"/>
  <c r="AC83"/>
  <c r="T83"/>
  <c r="R83"/>
  <c r="BK83"/>
  <c r="BA82"/>
  <c r="AY82"/>
  <c r="DE82"/>
  <c r="AP82"/>
  <c r="AN82"/>
  <c r="CT82" s="1"/>
  <c r="AE82"/>
  <c r="AC82"/>
  <c r="CI82" s="1"/>
  <c r="T82"/>
  <c r="R82"/>
  <c r="BX82" s="1"/>
  <c r="BA81"/>
  <c r="AY81"/>
  <c r="DE81"/>
  <c r="AP81"/>
  <c r="AN81"/>
  <c r="CT81" s="1"/>
  <c r="AE81"/>
  <c r="AC81"/>
  <c r="CI81" s="1"/>
  <c r="T81"/>
  <c r="R81"/>
  <c r="BX81" s="1"/>
  <c r="BA80"/>
  <c r="AY80"/>
  <c r="DE80"/>
  <c r="AP80"/>
  <c r="AN80"/>
  <c r="CT80" s="1"/>
  <c r="AE80"/>
  <c r="AC80"/>
  <c r="CI80" s="1"/>
  <c r="T80"/>
  <c r="R80"/>
  <c r="BX80" s="1"/>
  <c r="BA79"/>
  <c r="AY79"/>
  <c r="DE79"/>
  <c r="AP79"/>
  <c r="AN79"/>
  <c r="CT79" s="1"/>
  <c r="AE79"/>
  <c r="AC79"/>
  <c r="CI79" s="1"/>
  <c r="T79"/>
  <c r="R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AW77"/>
  <c r="AL77"/>
  <c r="AA77"/>
  <c r="P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BA76"/>
  <c r="AY76"/>
  <c r="DE76" s="1"/>
  <c r="AP76"/>
  <c r="AN76"/>
  <c r="CT76"/>
  <c r="AE76"/>
  <c r="AC76"/>
  <c r="CI76" s="1"/>
  <c r="T76"/>
  <c r="R76"/>
  <c r="BX76" s="1"/>
  <c r="BA75"/>
  <c r="AY75"/>
  <c r="DE75" s="1"/>
  <c r="AP75"/>
  <c r="AN75"/>
  <c r="CT75"/>
  <c r="AE75"/>
  <c r="AC75"/>
  <c r="CI75" s="1"/>
  <c r="T75"/>
  <c r="R75"/>
  <c r="BX75" s="1"/>
  <c r="BA74"/>
  <c r="AY74"/>
  <c r="DE74" s="1"/>
  <c r="AP74"/>
  <c r="AN74"/>
  <c r="CT74"/>
  <c r="AE74"/>
  <c r="AC74"/>
  <c r="CI74" s="1"/>
  <c r="T74"/>
  <c r="R74"/>
  <c r="BX74" s="1"/>
  <c r="BA73"/>
  <c r="AY73"/>
  <c r="DE73" s="1"/>
  <c r="AP73"/>
  <c r="AN73"/>
  <c r="CT73"/>
  <c r="AE73"/>
  <c r="AC73"/>
  <c r="CI73" s="1"/>
  <c r="T73"/>
  <c r="R73"/>
  <c r="BX73" s="1"/>
  <c r="BA72"/>
  <c r="AY72"/>
  <c r="DE72" s="1"/>
  <c r="AP72"/>
  <c r="AN72"/>
  <c r="CT72"/>
  <c r="AE72"/>
  <c r="AC72"/>
  <c r="CI72" s="1"/>
  <c r="T72"/>
  <c r="R72"/>
  <c r="BX72" s="1"/>
  <c r="BA71"/>
  <c r="AY71"/>
  <c r="DE71" s="1"/>
  <c r="AP71"/>
  <c r="AN71"/>
  <c r="CT71"/>
  <c r="AE71"/>
  <c r="AC71"/>
  <c r="CI71" s="1"/>
  <c r="T71"/>
  <c r="R71"/>
  <c r="BX71" s="1"/>
  <c r="BA70"/>
  <c r="DF64"/>
  <c r="AY70"/>
  <c r="AP70"/>
  <c r="CU64" s="1"/>
  <c r="AN70"/>
  <c r="CT70" s="1"/>
  <c r="AE70"/>
  <c r="CJ64" s="1"/>
  <c r="AC70"/>
  <c r="T70"/>
  <c r="BY64" s="1"/>
  <c r="R70"/>
  <c r="BW64"/>
  <c r="BA69"/>
  <c r="DF63" s="1"/>
  <c r="AY69"/>
  <c r="AP69"/>
  <c r="CU63" s="1"/>
  <c r="AN69"/>
  <c r="CT69" s="1"/>
  <c r="AE69"/>
  <c r="CJ63" s="1"/>
  <c r="AC69"/>
  <c r="CH63" s="1"/>
  <c r="T69"/>
  <c r="BY63" s="1"/>
  <c r="R69"/>
  <c r="BX69" s="1"/>
  <c r="BA68"/>
  <c r="AY68"/>
  <c r="DE68" s="1"/>
  <c r="AP68"/>
  <c r="AN68"/>
  <c r="CT68" s="1"/>
  <c r="AE68"/>
  <c r="AC68"/>
  <c r="CI68"/>
  <c r="T68"/>
  <c r="R68"/>
  <c r="BX68" s="1"/>
  <c r="BA67"/>
  <c r="AY67"/>
  <c r="DE67" s="1"/>
  <c r="AP67"/>
  <c r="AN67"/>
  <c r="CT67" s="1"/>
  <c r="AE67"/>
  <c r="AC67"/>
  <c r="CI67"/>
  <c r="T67"/>
  <c r="R67"/>
  <c r="BX67" s="1"/>
  <c r="BA66"/>
  <c r="AY66"/>
  <c r="DE66" s="1"/>
  <c r="AP66"/>
  <c r="AN66"/>
  <c r="CT66" s="1"/>
  <c r="AE66"/>
  <c r="AC66"/>
  <c r="CI66"/>
  <c r="T66"/>
  <c r="R66"/>
  <c r="BX66" s="1"/>
  <c r="BA65"/>
  <c r="AY65"/>
  <c r="DE65" s="1"/>
  <c r="AP65"/>
  <c r="AN65"/>
  <c r="CT65" s="1"/>
  <c r="AE65"/>
  <c r="AC65"/>
  <c r="CI65"/>
  <c r="T65"/>
  <c r="R65"/>
  <c r="BX65" s="1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Q64"/>
  <c r="P64"/>
  <c r="AW63"/>
  <c r="AL63"/>
  <c r="AA63"/>
  <c r="P63"/>
  <c r="A63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BA62"/>
  <c r="AY62"/>
  <c r="DE62"/>
  <c r="AP62"/>
  <c r="AN62"/>
  <c r="CT62" s="1"/>
  <c r="AE62"/>
  <c r="AC62"/>
  <c r="CI62" s="1"/>
  <c r="T62"/>
  <c r="R62"/>
  <c r="BX62" s="1"/>
  <c r="BA61"/>
  <c r="AY61"/>
  <c r="DE61"/>
  <c r="AP61"/>
  <c r="AN61"/>
  <c r="CT61" s="1"/>
  <c r="AE61"/>
  <c r="AC61"/>
  <c r="CI61" s="1"/>
  <c r="T61"/>
  <c r="R61"/>
  <c r="BX61" s="1"/>
  <c r="BA60"/>
  <c r="AY60"/>
  <c r="DE60"/>
  <c r="AP60"/>
  <c r="AN60"/>
  <c r="CT60" s="1"/>
  <c r="AE60"/>
  <c r="AC60"/>
  <c r="CI60" s="1"/>
  <c r="T60"/>
  <c r="R60"/>
  <c r="BX60" s="1"/>
  <c r="BA59"/>
  <c r="AY59"/>
  <c r="DE59"/>
  <c r="AP59"/>
  <c r="AN59"/>
  <c r="CT59" s="1"/>
  <c r="AE59"/>
  <c r="AC59"/>
  <c r="CI59" s="1"/>
  <c r="T59"/>
  <c r="R59"/>
  <c r="BX59" s="1"/>
  <c r="BA58"/>
  <c r="AY58"/>
  <c r="DE58"/>
  <c r="AP58"/>
  <c r="AN58"/>
  <c r="CT58" s="1"/>
  <c r="AE58"/>
  <c r="AC58"/>
  <c r="CI58" s="1"/>
  <c r="T58"/>
  <c r="R58"/>
  <c r="BX58" s="1"/>
  <c r="BA57"/>
  <c r="AY57"/>
  <c r="DE57"/>
  <c r="AP57"/>
  <c r="AN57"/>
  <c r="CT57" s="1"/>
  <c r="AE57"/>
  <c r="AC57"/>
  <c r="CI57" s="1"/>
  <c r="T57"/>
  <c r="R57"/>
  <c r="BX57" s="1"/>
  <c r="O13"/>
  <c r="BA56"/>
  <c r="AY56"/>
  <c r="DE56" s="1"/>
  <c r="AP56"/>
  <c r="AN56"/>
  <c r="CT56"/>
  <c r="AE56"/>
  <c r="AC56"/>
  <c r="CI56" s="1"/>
  <c r="T56"/>
  <c r="R56"/>
  <c r="BX56"/>
  <c r="BA55"/>
  <c r="AY55"/>
  <c r="AP55"/>
  <c r="AN55"/>
  <c r="CT55" s="1"/>
  <c r="AE55"/>
  <c r="AC55"/>
  <c r="CI55"/>
  <c r="T55"/>
  <c r="R55"/>
  <c r="BA54"/>
  <c r="AY54"/>
  <c r="DE54" s="1"/>
  <c r="AP54"/>
  <c r="AN54"/>
  <c r="CT54"/>
  <c r="AE54"/>
  <c r="AC54"/>
  <c r="CI54" s="1"/>
  <c r="T54"/>
  <c r="R54"/>
  <c r="BX54"/>
  <c r="BA53"/>
  <c r="AY53"/>
  <c r="DE53" s="1"/>
  <c r="AP53"/>
  <c r="AN53"/>
  <c r="CT53"/>
  <c r="AE53"/>
  <c r="AC53"/>
  <c r="CI53" s="1"/>
  <c r="T53"/>
  <c r="R53"/>
  <c r="BX53"/>
  <c r="BA52"/>
  <c r="AY52"/>
  <c r="DE52" s="1"/>
  <c r="AP52"/>
  <c r="AN52"/>
  <c r="CT52"/>
  <c r="AE52"/>
  <c r="AC52"/>
  <c r="CI52" s="1"/>
  <c r="T52"/>
  <c r="R52"/>
  <c r="BX52"/>
  <c r="BA51"/>
  <c r="AY51"/>
  <c r="DE51" s="1"/>
  <c r="AP51"/>
  <c r="AN51"/>
  <c r="AE51"/>
  <c r="AC51"/>
  <c r="T51"/>
  <c r="R51"/>
  <c r="BX5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AW49"/>
  <c r="AL49"/>
  <c r="AA49"/>
  <c r="P49"/>
  <c r="A49"/>
  <c r="A50"/>
  <c r="A51" s="1"/>
  <c r="A52" s="1"/>
  <c r="A53" s="1"/>
  <c r="A54" s="1"/>
  <c r="A55" s="1"/>
  <c r="A56" s="1"/>
  <c r="A57" s="1"/>
  <c r="A58" s="1"/>
  <c r="A59" s="1"/>
  <c r="A60" s="1"/>
  <c r="A61" s="1"/>
  <c r="A62" s="1"/>
  <c r="BA48"/>
  <c r="AY48"/>
  <c r="DE48" s="1"/>
  <c r="AP48"/>
  <c r="AN48"/>
  <c r="CT48"/>
  <c r="AE48"/>
  <c r="AC48"/>
  <c r="CI48" s="1"/>
  <c r="T48"/>
  <c r="R48"/>
  <c r="BX48"/>
  <c r="BA47"/>
  <c r="AY47"/>
  <c r="DE47" s="1"/>
  <c r="AP47"/>
  <c r="AN47"/>
  <c r="CT47"/>
  <c r="AE47"/>
  <c r="AC47"/>
  <c r="CI47" s="1"/>
  <c r="T47"/>
  <c r="R47"/>
  <c r="BX47"/>
  <c r="BA46"/>
  <c r="AY46"/>
  <c r="DE46" s="1"/>
  <c r="AP46"/>
  <c r="AN46"/>
  <c r="CT46"/>
  <c r="AE46"/>
  <c r="AC46"/>
  <c r="CI46" s="1"/>
  <c r="T46"/>
  <c r="R46"/>
  <c r="BX46"/>
  <c r="BA45"/>
  <c r="AY45"/>
  <c r="DE45" s="1"/>
  <c r="AP45"/>
  <c r="AN45"/>
  <c r="CT45"/>
  <c r="AE45"/>
  <c r="AC45"/>
  <c r="CI45" s="1"/>
  <c r="T45"/>
  <c r="R45"/>
  <c r="BX45"/>
  <c r="BA44"/>
  <c r="AY44"/>
  <c r="DE44" s="1"/>
  <c r="AP44"/>
  <c r="AN44"/>
  <c r="CT44"/>
  <c r="AE44"/>
  <c r="AC44"/>
  <c r="CI44" s="1"/>
  <c r="T44"/>
  <c r="R44"/>
  <c r="BX44"/>
  <c r="BA43"/>
  <c r="AY43"/>
  <c r="DE43" s="1"/>
  <c r="AP43"/>
  <c r="AN43"/>
  <c r="CT43"/>
  <c r="AE43"/>
  <c r="AC43"/>
  <c r="CI43" s="1"/>
  <c r="T43"/>
  <c r="R43"/>
  <c r="BX43"/>
  <c r="BA42"/>
  <c r="DF36"/>
  <c r="AY42"/>
  <c r="DE42"/>
  <c r="AP42"/>
  <c r="AN42"/>
  <c r="AE42"/>
  <c r="CJ36"/>
  <c r="AC42"/>
  <c r="T42"/>
  <c r="R42"/>
  <c r="BX42"/>
  <c r="BA41"/>
  <c r="DF35"/>
  <c r="AY41"/>
  <c r="DE41"/>
  <c r="AP41"/>
  <c r="AN41"/>
  <c r="AE41"/>
  <c r="CJ35"/>
  <c r="AC41"/>
  <c r="CI41"/>
  <c r="T41"/>
  <c r="R41"/>
  <c r="BA40"/>
  <c r="AY40"/>
  <c r="DE40" s="1"/>
  <c r="AP40"/>
  <c r="AN40"/>
  <c r="CT40"/>
  <c r="AE40"/>
  <c r="AC40"/>
  <c r="CI40" s="1"/>
  <c r="T40"/>
  <c r="R40"/>
  <c r="BX40"/>
  <c r="BA39"/>
  <c r="AY39"/>
  <c r="DE39" s="1"/>
  <c r="AP39"/>
  <c r="AN39"/>
  <c r="CT39"/>
  <c r="AE39"/>
  <c r="AC39"/>
  <c r="CI39" s="1"/>
  <c r="T39"/>
  <c r="R39"/>
  <c r="BX39"/>
  <c r="BA38"/>
  <c r="AY38"/>
  <c r="DE38" s="1"/>
  <c r="AP38"/>
  <c r="AN38"/>
  <c r="CT38"/>
  <c r="AE38"/>
  <c r="AC38"/>
  <c r="CI38" s="1"/>
  <c r="T38"/>
  <c r="R38"/>
  <c r="BX38"/>
  <c r="BA37"/>
  <c r="AY37"/>
  <c r="DE37" s="1"/>
  <c r="AP37"/>
  <c r="AN37"/>
  <c r="CT37"/>
  <c r="AE37"/>
  <c r="AC37"/>
  <c r="T37"/>
  <c r="R37"/>
  <c r="BX37" s="1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AW35"/>
  <c r="AL35"/>
  <c r="AA35"/>
  <c r="P35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BA34"/>
  <c r="AY34"/>
  <c r="AP34"/>
  <c r="AN34"/>
  <c r="CT34"/>
  <c r="AE34"/>
  <c r="AC34"/>
  <c r="CI34" s="1"/>
  <c r="T34"/>
  <c r="R34"/>
  <c r="BX34"/>
  <c r="BA33"/>
  <c r="AY33"/>
  <c r="DE33" s="1"/>
  <c r="AP33"/>
  <c r="AN33"/>
  <c r="CT33"/>
  <c r="AE33"/>
  <c r="AC33"/>
  <c r="CI33" s="1"/>
  <c r="T33"/>
  <c r="R33"/>
  <c r="BX33"/>
  <c r="BA32"/>
  <c r="AY32"/>
  <c r="DE32" s="1"/>
  <c r="AP32"/>
  <c r="AN32"/>
  <c r="CT32"/>
  <c r="AE32"/>
  <c r="AC32"/>
  <c r="CI32" s="1"/>
  <c r="T32"/>
  <c r="R32"/>
  <c r="BX32"/>
  <c r="BA31"/>
  <c r="AY31"/>
  <c r="DE31" s="1"/>
  <c r="AP31"/>
  <c r="AN31"/>
  <c r="CT31"/>
  <c r="AE31"/>
  <c r="AC31"/>
  <c r="CI31" s="1"/>
  <c r="T31"/>
  <c r="R31"/>
  <c r="BX31"/>
  <c r="BA30"/>
  <c r="AY30"/>
  <c r="DE30" s="1"/>
  <c r="AP30"/>
  <c r="AN30"/>
  <c r="CT30"/>
  <c r="AE30"/>
  <c r="AC30"/>
  <c r="CI30" s="1"/>
  <c r="T30"/>
  <c r="R30"/>
  <c r="BX30"/>
  <c r="BA29"/>
  <c r="AY29"/>
  <c r="DE29" s="1"/>
  <c r="AP29"/>
  <c r="AN29"/>
  <c r="CT29"/>
  <c r="AE29"/>
  <c r="AC29"/>
  <c r="CI29" s="1"/>
  <c r="T29"/>
  <c r="R29"/>
  <c r="BX29"/>
  <c r="BA28"/>
  <c r="DF22"/>
  <c r="AY28"/>
  <c r="AP28"/>
  <c r="AN28"/>
  <c r="CT28"/>
  <c r="AE28"/>
  <c r="AC28"/>
  <c r="CI28" s="1"/>
  <c r="T28"/>
  <c r="R28"/>
  <c r="BA27"/>
  <c r="AY27"/>
  <c r="DE27"/>
  <c r="AP27"/>
  <c r="AN27"/>
  <c r="CT27" s="1"/>
  <c r="AE27"/>
  <c r="AC27"/>
  <c r="T27"/>
  <c r="R27"/>
  <c r="BX27"/>
  <c r="BA26"/>
  <c r="AY26"/>
  <c r="DE26" s="1"/>
  <c r="AP26"/>
  <c r="AN26"/>
  <c r="CT26"/>
  <c r="AE26"/>
  <c r="AC26"/>
  <c r="CI26" s="1"/>
  <c r="T26"/>
  <c r="R26"/>
  <c r="BX26"/>
  <c r="BA25"/>
  <c r="AY25"/>
  <c r="DE25" s="1"/>
  <c r="AP25"/>
  <c r="AN25"/>
  <c r="CT25"/>
  <c r="AE25"/>
  <c r="AC25"/>
  <c r="CI25" s="1"/>
  <c r="T25"/>
  <c r="R25"/>
  <c r="BX25"/>
  <c r="BA24"/>
  <c r="AY24"/>
  <c r="DE24" s="1"/>
  <c r="AP24"/>
  <c r="AN24"/>
  <c r="CT24"/>
  <c r="AE24"/>
  <c r="AC24"/>
  <c r="CI24" s="1"/>
  <c r="T24"/>
  <c r="R24"/>
  <c r="BX24"/>
  <c r="BA23"/>
  <c r="AY23"/>
  <c r="DE23" s="1"/>
  <c r="AP23"/>
  <c r="AN23"/>
  <c r="CT23"/>
  <c r="AE23"/>
  <c r="AC23"/>
  <c r="CI23" s="1"/>
  <c r="T23"/>
  <c r="R23"/>
  <c r="BX23"/>
  <c r="BG22"/>
  <c r="BF22"/>
  <c r="BE22"/>
  <c r="BD22"/>
  <c r="BC22"/>
  <c r="BB22"/>
  <c r="AZ22"/>
  <c r="AX22"/>
  <c r="AW22"/>
  <c r="AV22"/>
  <c r="AU22"/>
  <c r="AT22"/>
  <c r="AS22"/>
  <c r="AR22"/>
  <c r="AQ22"/>
  <c r="AO22"/>
  <c r="AM22"/>
  <c r="AL22"/>
  <c r="AK22"/>
  <c r="AJ22"/>
  <c r="AI22"/>
  <c r="AH22"/>
  <c r="AG22"/>
  <c r="AF22"/>
  <c r="AD22"/>
  <c r="AB22"/>
  <c r="AA22"/>
  <c r="Z22"/>
  <c r="Y22"/>
  <c r="X22"/>
  <c r="W22"/>
  <c r="V22"/>
  <c r="U22"/>
  <c r="S22"/>
  <c r="Q22"/>
  <c r="P22"/>
  <c r="AW21"/>
  <c r="AL21"/>
  <c r="AA21"/>
  <c r="P21"/>
  <c r="A21"/>
  <c r="A22"/>
  <c r="A23" s="1"/>
  <c r="A24" s="1"/>
  <c r="A25" s="1"/>
  <c r="A26" s="1"/>
  <c r="A27" s="1"/>
  <c r="A28" s="1"/>
  <c r="A29" s="1"/>
  <c r="A30" s="1"/>
  <c r="A31" s="1"/>
  <c r="A32" s="1"/>
  <c r="A33" s="1"/>
  <c r="A34" s="1"/>
  <c r="K10"/>
  <c r="A7"/>
  <c r="A8" s="1"/>
  <c r="A9" s="1"/>
  <c r="A10" s="1"/>
  <c r="A11" s="1"/>
  <c r="A12" s="1"/>
  <c r="A13" s="1"/>
  <c r="A14" s="1"/>
  <c r="A15" s="1"/>
  <c r="A16" s="1"/>
  <c r="A17" s="1"/>
  <c r="A18" s="1"/>
  <c r="A19" s="1"/>
  <c r="Y5"/>
  <c r="CD2"/>
  <c r="V5"/>
  <c r="CA2" s="1"/>
  <c r="BA328" i="28"/>
  <c r="AY328"/>
  <c r="DE328" s="1"/>
  <c r="AP328"/>
  <c r="AN328"/>
  <c r="CT328"/>
  <c r="AE328"/>
  <c r="AC328"/>
  <c r="CI328" s="1"/>
  <c r="T328"/>
  <c r="R328"/>
  <c r="BX328" s="1"/>
  <c r="BA327"/>
  <c r="AY327"/>
  <c r="DE327" s="1"/>
  <c r="AP327"/>
  <c r="AN327"/>
  <c r="CT327"/>
  <c r="AE327"/>
  <c r="AC327"/>
  <c r="CI327" s="1"/>
  <c r="T327"/>
  <c r="R327"/>
  <c r="BX327" s="1"/>
  <c r="BA326"/>
  <c r="AY326"/>
  <c r="DE326" s="1"/>
  <c r="AP326"/>
  <c r="AN326"/>
  <c r="CT326"/>
  <c r="AE326"/>
  <c r="AC326"/>
  <c r="CI326" s="1"/>
  <c r="T326"/>
  <c r="R326"/>
  <c r="BX326" s="1"/>
  <c r="BA325"/>
  <c r="AY325"/>
  <c r="DE325" s="1"/>
  <c r="AP325"/>
  <c r="AN325"/>
  <c r="CT325"/>
  <c r="AE325"/>
  <c r="AC325"/>
  <c r="CI325" s="1"/>
  <c r="T325"/>
  <c r="R325"/>
  <c r="BX325" s="1"/>
  <c r="BA324"/>
  <c r="AY324"/>
  <c r="DE324" s="1"/>
  <c r="AP324"/>
  <c r="AN324"/>
  <c r="CT324"/>
  <c r="AE324"/>
  <c r="AC324"/>
  <c r="CI324" s="1"/>
  <c r="T324"/>
  <c r="R324"/>
  <c r="BX324" s="1"/>
  <c r="BA323"/>
  <c r="AY323"/>
  <c r="DE323" s="1"/>
  <c r="AP323"/>
  <c r="AN323"/>
  <c r="CT323"/>
  <c r="AE323"/>
  <c r="AC323"/>
  <c r="CI323" s="1"/>
  <c r="T323"/>
  <c r="R323"/>
  <c r="BX323" s="1"/>
  <c r="BA322"/>
  <c r="DF316"/>
  <c r="AY322"/>
  <c r="AP322"/>
  <c r="CU316" s="1"/>
  <c r="AN322"/>
  <c r="AE322"/>
  <c r="CJ316" s="1"/>
  <c r="AC322"/>
  <c r="T322"/>
  <c r="BY316" s="1"/>
  <c r="R322"/>
  <c r="BA321"/>
  <c r="DF315"/>
  <c r="AY321"/>
  <c r="AP321"/>
  <c r="CU315" s="1"/>
  <c r="AN321"/>
  <c r="CT321" s="1"/>
  <c r="AE321"/>
  <c r="CJ315" s="1"/>
  <c r="AC321"/>
  <c r="T321"/>
  <c r="BY315" s="1"/>
  <c r="R321"/>
  <c r="BA320"/>
  <c r="AY320"/>
  <c r="DE320" s="1"/>
  <c r="AP320"/>
  <c r="AN320"/>
  <c r="CT320" s="1"/>
  <c r="AE320"/>
  <c r="AC320"/>
  <c r="CI320"/>
  <c r="T320"/>
  <c r="R320"/>
  <c r="BX320" s="1"/>
  <c r="BA319"/>
  <c r="AY319"/>
  <c r="DE319" s="1"/>
  <c r="AP319"/>
  <c r="AN319"/>
  <c r="CT319" s="1"/>
  <c r="AE319"/>
  <c r="AC319"/>
  <c r="CI319"/>
  <c r="T319"/>
  <c r="R319"/>
  <c r="BX319" s="1"/>
  <c r="BA318"/>
  <c r="AY318"/>
  <c r="DE318" s="1"/>
  <c r="AP318"/>
  <c r="AN318"/>
  <c r="CT318" s="1"/>
  <c r="AE318"/>
  <c r="AC318"/>
  <c r="CI318"/>
  <c r="T318"/>
  <c r="R318"/>
  <c r="BX318" s="1"/>
  <c r="BA317"/>
  <c r="BA316" s="1"/>
  <c r="AY317"/>
  <c r="AP317"/>
  <c r="AP316"/>
  <c r="AN317"/>
  <c r="AE317"/>
  <c r="AE316" s="1"/>
  <c r="AC317"/>
  <c r="CI317" s="1"/>
  <c r="T317"/>
  <c r="T316" s="1"/>
  <c r="R317"/>
  <c r="BX317" s="1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AW315"/>
  <c r="AL315"/>
  <c r="AA315"/>
  <c r="P315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BA314"/>
  <c r="AY314"/>
  <c r="DE314" s="1"/>
  <c r="AP314"/>
  <c r="AN314"/>
  <c r="CT314" s="1"/>
  <c r="AE314"/>
  <c r="AC314"/>
  <c r="CI314"/>
  <c r="T314"/>
  <c r="R314"/>
  <c r="BX314" s="1"/>
  <c r="BA313"/>
  <c r="AY313"/>
  <c r="DE313" s="1"/>
  <c r="AP313"/>
  <c r="AN313"/>
  <c r="CT313" s="1"/>
  <c r="AE313"/>
  <c r="AC313"/>
  <c r="CI313"/>
  <c r="T313"/>
  <c r="R313"/>
  <c r="BX313" s="1"/>
  <c r="BA312"/>
  <c r="AY312"/>
  <c r="DE312" s="1"/>
  <c r="AP312"/>
  <c r="AN312"/>
  <c r="CT312" s="1"/>
  <c r="AE312"/>
  <c r="AC312"/>
  <c r="CI312"/>
  <c r="T312"/>
  <c r="R312"/>
  <c r="BX312" s="1"/>
  <c r="BA311"/>
  <c r="AY311"/>
  <c r="DE311" s="1"/>
  <c r="AP311"/>
  <c r="AN311"/>
  <c r="CT311" s="1"/>
  <c r="AE311"/>
  <c r="AC311"/>
  <c r="CI311"/>
  <c r="T311"/>
  <c r="R311"/>
  <c r="BX311" s="1"/>
  <c r="BA310"/>
  <c r="AY310"/>
  <c r="DE310" s="1"/>
  <c r="AP310"/>
  <c r="AN310"/>
  <c r="CT310" s="1"/>
  <c r="AE310"/>
  <c r="AC310"/>
  <c r="CI310"/>
  <c r="T310"/>
  <c r="R310"/>
  <c r="BX310" s="1"/>
  <c r="BA309"/>
  <c r="AY309"/>
  <c r="DE309" s="1"/>
  <c r="AP309"/>
  <c r="AN309"/>
  <c r="CT309" s="1"/>
  <c r="AE309"/>
  <c r="AC309"/>
  <c r="CI309"/>
  <c r="T309"/>
  <c r="R309"/>
  <c r="BX309" s="1"/>
  <c r="BA308"/>
  <c r="DF302" s="1"/>
  <c r="AY308"/>
  <c r="AP308"/>
  <c r="CU302"/>
  <c r="AN308"/>
  <c r="AE308"/>
  <c r="CJ302" s="1"/>
  <c r="AC308"/>
  <c r="T308"/>
  <c r="BY302" s="1"/>
  <c r="R308"/>
  <c r="BA307"/>
  <c r="DF301" s="1"/>
  <c r="AY307"/>
  <c r="AP307"/>
  <c r="CU301"/>
  <c r="AN307"/>
  <c r="AE307"/>
  <c r="CJ301" s="1"/>
  <c r="AC307"/>
  <c r="T307"/>
  <c r="BY301" s="1"/>
  <c r="R307"/>
  <c r="BA306"/>
  <c r="AY306"/>
  <c r="DE306" s="1"/>
  <c r="AP306"/>
  <c r="AN306"/>
  <c r="CT306" s="1"/>
  <c r="AE306"/>
  <c r="AC306"/>
  <c r="CI306"/>
  <c r="T306"/>
  <c r="R306"/>
  <c r="BX306" s="1"/>
  <c r="BA305"/>
  <c r="AY305"/>
  <c r="DE305" s="1"/>
  <c r="AP305"/>
  <c r="AN305"/>
  <c r="CT305" s="1"/>
  <c r="AE305"/>
  <c r="AC305"/>
  <c r="CI305"/>
  <c r="T305"/>
  <c r="R305"/>
  <c r="BA304"/>
  <c r="AY304"/>
  <c r="AP304"/>
  <c r="AN304"/>
  <c r="CT304" s="1"/>
  <c r="AE304"/>
  <c r="AC304"/>
  <c r="CI304" s="1"/>
  <c r="T304"/>
  <c r="R304"/>
  <c r="BX304" s="1"/>
  <c r="BA303"/>
  <c r="BA302" s="1"/>
  <c r="AY303"/>
  <c r="DE303" s="1"/>
  <c r="AP303"/>
  <c r="AP302" s="1"/>
  <c r="AN303"/>
  <c r="AE303"/>
  <c r="AC303"/>
  <c r="CI303" s="1"/>
  <c r="T303"/>
  <c r="T302" s="1"/>
  <c r="R303"/>
  <c r="BX303" s="1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AW301"/>
  <c r="AL301"/>
  <c r="AA301"/>
  <c r="P301"/>
  <c r="A30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BA300"/>
  <c r="AY300"/>
  <c r="DE300"/>
  <c r="AP300"/>
  <c r="AN300"/>
  <c r="CT300" s="1"/>
  <c r="AE300"/>
  <c r="AC300"/>
  <c r="CI300" s="1"/>
  <c r="T300"/>
  <c r="R300"/>
  <c r="BX300" s="1"/>
  <c r="BA299"/>
  <c r="AY299"/>
  <c r="DE299"/>
  <c r="AP299"/>
  <c r="AN299"/>
  <c r="CT299" s="1"/>
  <c r="AE299"/>
  <c r="AC299"/>
  <c r="CI299" s="1"/>
  <c r="T299"/>
  <c r="R299"/>
  <c r="BX299" s="1"/>
  <c r="BA298"/>
  <c r="AY298"/>
  <c r="DE298"/>
  <c r="AP298"/>
  <c r="AN298"/>
  <c r="CT298" s="1"/>
  <c r="AE298"/>
  <c r="AC298"/>
  <c r="CI298" s="1"/>
  <c r="T298"/>
  <c r="R298"/>
  <c r="BX298" s="1"/>
  <c r="BA297"/>
  <c r="AY297"/>
  <c r="DE297"/>
  <c r="AP297"/>
  <c r="AN297"/>
  <c r="CT297" s="1"/>
  <c r="AE297"/>
  <c r="AC297"/>
  <c r="CI297" s="1"/>
  <c r="T297"/>
  <c r="R297"/>
  <c r="BX297" s="1"/>
  <c r="BA296"/>
  <c r="AY296"/>
  <c r="DE296"/>
  <c r="AP296"/>
  <c r="AN296"/>
  <c r="CT296" s="1"/>
  <c r="AE296"/>
  <c r="AC296"/>
  <c r="CI296" s="1"/>
  <c r="T296"/>
  <c r="R296"/>
  <c r="BX296" s="1"/>
  <c r="BA295"/>
  <c r="AY295"/>
  <c r="DE295"/>
  <c r="AP295"/>
  <c r="AN295"/>
  <c r="CT295" s="1"/>
  <c r="AE295"/>
  <c r="AC295"/>
  <c r="CI295" s="1"/>
  <c r="T295"/>
  <c r="R295"/>
  <c r="BX295" s="1"/>
  <c r="BA294"/>
  <c r="DF288" s="1"/>
  <c r="AY294"/>
  <c r="AP294"/>
  <c r="CU288" s="1"/>
  <c r="AN294"/>
  <c r="AE294"/>
  <c r="CJ288" s="1"/>
  <c r="AC294"/>
  <c r="T294"/>
  <c r="BY288"/>
  <c r="R294"/>
  <c r="BA293"/>
  <c r="DF287" s="1"/>
  <c r="AY293"/>
  <c r="AP293"/>
  <c r="CU287" s="1"/>
  <c r="AN293"/>
  <c r="AE293"/>
  <c r="CJ287" s="1"/>
  <c r="AC293"/>
  <c r="T293"/>
  <c r="BY287"/>
  <c r="R293"/>
  <c r="BA292"/>
  <c r="AY292"/>
  <c r="DE292"/>
  <c r="AP292"/>
  <c r="AN292"/>
  <c r="CT292" s="1"/>
  <c r="AE292"/>
  <c r="AC292"/>
  <c r="CI292" s="1"/>
  <c r="T292"/>
  <c r="R292"/>
  <c r="BX292" s="1"/>
  <c r="BA291"/>
  <c r="AY291"/>
  <c r="DE291"/>
  <c r="AP291"/>
  <c r="AN291"/>
  <c r="CT291" s="1"/>
  <c r="AE291"/>
  <c r="AC291"/>
  <c r="CI291" s="1"/>
  <c r="T291"/>
  <c r="R291"/>
  <c r="BX291" s="1"/>
  <c r="BA290"/>
  <c r="AY290"/>
  <c r="DE290"/>
  <c r="AP290"/>
  <c r="AN290"/>
  <c r="CT290" s="1"/>
  <c r="AE290"/>
  <c r="AE288" s="1"/>
  <c r="AC290"/>
  <c r="CI290" s="1"/>
  <c r="T290"/>
  <c r="R290"/>
  <c r="BX290" s="1"/>
  <c r="BA289"/>
  <c r="AY289"/>
  <c r="DE289"/>
  <c r="AP289"/>
  <c r="AN289"/>
  <c r="AE289"/>
  <c r="AC289"/>
  <c r="T289"/>
  <c r="T288" s="1"/>
  <c r="R289"/>
  <c r="BX289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AW287"/>
  <c r="AL287"/>
  <c r="AA287"/>
  <c r="P287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BA286"/>
  <c r="AY286"/>
  <c r="DE286" s="1"/>
  <c r="AP286"/>
  <c r="AN286"/>
  <c r="CT286" s="1"/>
  <c r="AE286"/>
  <c r="AC286"/>
  <c r="CI286"/>
  <c r="T286"/>
  <c r="R286"/>
  <c r="BX286" s="1"/>
  <c r="BA285"/>
  <c r="AY285"/>
  <c r="DE285" s="1"/>
  <c r="AP285"/>
  <c r="AN285"/>
  <c r="CT285" s="1"/>
  <c r="AE285"/>
  <c r="AC285"/>
  <c r="CI285"/>
  <c r="T285"/>
  <c r="R285"/>
  <c r="BX285" s="1"/>
  <c r="BA284"/>
  <c r="AY284"/>
  <c r="DE284" s="1"/>
  <c r="AP284"/>
  <c r="AN284"/>
  <c r="CT284" s="1"/>
  <c r="AE284"/>
  <c r="AC284"/>
  <c r="CI284"/>
  <c r="T284"/>
  <c r="R284"/>
  <c r="BX284" s="1"/>
  <c r="BA283"/>
  <c r="AY283"/>
  <c r="DE283" s="1"/>
  <c r="AP283"/>
  <c r="AN283"/>
  <c r="CT283" s="1"/>
  <c r="AE283"/>
  <c r="AC283"/>
  <c r="CI283"/>
  <c r="T283"/>
  <c r="R283"/>
  <c r="BX283" s="1"/>
  <c r="BA282"/>
  <c r="AY282"/>
  <c r="DE282" s="1"/>
  <c r="AP282"/>
  <c r="AN282"/>
  <c r="CT282" s="1"/>
  <c r="AE282"/>
  <c r="AC282"/>
  <c r="CI282"/>
  <c r="T282"/>
  <c r="R282"/>
  <c r="BX282" s="1"/>
  <c r="BA281"/>
  <c r="AY281"/>
  <c r="DE281" s="1"/>
  <c r="AP281"/>
  <c r="AN281"/>
  <c r="CT281" s="1"/>
  <c r="AE281"/>
  <c r="AC281"/>
  <c r="CI281"/>
  <c r="T281"/>
  <c r="R281"/>
  <c r="BX281" s="1"/>
  <c r="BA280"/>
  <c r="DF274" s="1"/>
  <c r="AY280"/>
  <c r="AP280"/>
  <c r="CU274"/>
  <c r="AN280"/>
  <c r="AE280"/>
  <c r="CJ274" s="1"/>
  <c r="AC280"/>
  <c r="T280"/>
  <c r="BY274" s="1"/>
  <c r="R280"/>
  <c r="BA279"/>
  <c r="DF273" s="1"/>
  <c r="AY279"/>
  <c r="AP279"/>
  <c r="CU273"/>
  <c r="AN279"/>
  <c r="CT279" s="1"/>
  <c r="AE279"/>
  <c r="CJ273"/>
  <c r="AC279"/>
  <c r="T279"/>
  <c r="BY273" s="1"/>
  <c r="R279"/>
  <c r="BA278"/>
  <c r="AY278"/>
  <c r="DE278" s="1"/>
  <c r="AP278"/>
  <c r="AN278"/>
  <c r="CT278" s="1"/>
  <c r="AE278"/>
  <c r="AC278"/>
  <c r="CI278" s="1"/>
  <c r="T278"/>
  <c r="R278"/>
  <c r="BA277"/>
  <c r="AY277"/>
  <c r="DE277" s="1"/>
  <c r="AP277"/>
  <c r="AN277"/>
  <c r="CT277" s="1"/>
  <c r="AE277"/>
  <c r="AC277"/>
  <c r="CI277"/>
  <c r="T277"/>
  <c r="R277"/>
  <c r="BX277" s="1"/>
  <c r="BA276"/>
  <c r="AY276"/>
  <c r="DE276" s="1"/>
  <c r="AP276"/>
  <c r="AN276"/>
  <c r="CT276" s="1"/>
  <c r="AE276"/>
  <c r="AC276"/>
  <c r="CI276"/>
  <c r="T276"/>
  <c r="R276"/>
  <c r="BX276" s="1"/>
  <c r="BA275"/>
  <c r="BA274" s="1"/>
  <c r="AY275"/>
  <c r="DE275" s="1"/>
  <c r="AP275"/>
  <c r="AP274" s="1"/>
  <c r="AN275"/>
  <c r="AE275"/>
  <c r="AE274"/>
  <c r="AC275"/>
  <c r="CI275" s="1"/>
  <c r="T275"/>
  <c r="R275"/>
  <c r="BX275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Q274"/>
  <c r="P274"/>
  <c r="AW273"/>
  <c r="AL273"/>
  <c r="AA273"/>
  <c r="P273"/>
  <c r="A273"/>
  <c r="A274" s="1"/>
  <c r="A275"/>
  <c r="A276" s="1"/>
  <c r="A277" s="1"/>
  <c r="A278" s="1"/>
  <c r="A279"/>
  <c r="A280" s="1"/>
  <c r="A281" s="1"/>
  <c r="A282" s="1"/>
  <c r="A283" s="1"/>
  <c r="A284" s="1"/>
  <c r="A285" s="1"/>
  <c r="A286" s="1"/>
  <c r="BA272"/>
  <c r="AY272"/>
  <c r="DE272" s="1"/>
  <c r="AP272"/>
  <c r="AN272"/>
  <c r="CT272" s="1"/>
  <c r="AE272"/>
  <c r="AC272"/>
  <c r="CI272"/>
  <c r="T272"/>
  <c r="R272"/>
  <c r="BX272" s="1"/>
  <c r="BA271"/>
  <c r="AY271"/>
  <c r="DE271" s="1"/>
  <c r="AP271"/>
  <c r="AN271"/>
  <c r="CT271" s="1"/>
  <c r="AE271"/>
  <c r="AC271"/>
  <c r="CI271"/>
  <c r="T271"/>
  <c r="R271"/>
  <c r="BX271" s="1"/>
  <c r="BA270"/>
  <c r="AY270"/>
  <c r="DE270" s="1"/>
  <c r="AP270"/>
  <c r="AN270"/>
  <c r="CT270" s="1"/>
  <c r="AE270"/>
  <c r="AC270"/>
  <c r="CI270"/>
  <c r="T270"/>
  <c r="R270"/>
  <c r="BX270" s="1"/>
  <c r="BA269"/>
  <c r="AY269"/>
  <c r="DE269" s="1"/>
  <c r="AP269"/>
  <c r="AN269"/>
  <c r="CT269" s="1"/>
  <c r="AE269"/>
  <c r="AC269"/>
  <c r="CI269"/>
  <c r="T269"/>
  <c r="R269"/>
  <c r="BX269" s="1"/>
  <c r="BA268"/>
  <c r="AY268"/>
  <c r="DE268" s="1"/>
  <c r="AP268"/>
  <c r="AN268"/>
  <c r="CT268" s="1"/>
  <c r="AE268"/>
  <c r="AC268"/>
  <c r="CI268"/>
  <c r="T268"/>
  <c r="R268"/>
  <c r="BX268" s="1"/>
  <c r="BA267"/>
  <c r="AY267"/>
  <c r="DE267" s="1"/>
  <c r="AP267"/>
  <c r="AN267"/>
  <c r="CT267" s="1"/>
  <c r="AE267"/>
  <c r="AC267"/>
  <c r="CI267"/>
  <c r="T267"/>
  <c r="R267"/>
  <c r="BX267" s="1"/>
  <c r="BA266"/>
  <c r="DF260" s="1"/>
  <c r="AY266"/>
  <c r="AP266"/>
  <c r="CU260"/>
  <c r="AN266"/>
  <c r="CT266" s="1"/>
  <c r="AE266"/>
  <c r="CJ260"/>
  <c r="AC266"/>
  <c r="T266"/>
  <c r="BY260" s="1"/>
  <c r="R266"/>
  <c r="BA265"/>
  <c r="AY265"/>
  <c r="AP265"/>
  <c r="CU259" s="1"/>
  <c r="AN265"/>
  <c r="AE265"/>
  <c r="CJ259"/>
  <c r="AC265"/>
  <c r="T265"/>
  <c r="BY259" s="1"/>
  <c r="R265"/>
  <c r="BA264"/>
  <c r="AY264"/>
  <c r="DE264" s="1"/>
  <c r="AP264"/>
  <c r="AN264"/>
  <c r="CT264" s="1"/>
  <c r="AE264"/>
  <c r="AC264"/>
  <c r="CI264" s="1"/>
  <c r="T264"/>
  <c r="R264"/>
  <c r="BX264"/>
  <c r="BA263"/>
  <c r="AY263"/>
  <c r="DE263" s="1"/>
  <c r="AP263"/>
  <c r="AN263"/>
  <c r="CT263" s="1"/>
  <c r="AE263"/>
  <c r="AC263"/>
  <c r="CI263" s="1"/>
  <c r="T263"/>
  <c r="R263"/>
  <c r="BX263"/>
  <c r="BA262"/>
  <c r="AY262"/>
  <c r="DE262" s="1"/>
  <c r="AP262"/>
  <c r="AN262"/>
  <c r="CT262" s="1"/>
  <c r="AE262"/>
  <c r="AC262"/>
  <c r="CI262" s="1"/>
  <c r="T262"/>
  <c r="R262"/>
  <c r="BX262"/>
  <c r="BA261"/>
  <c r="AY261"/>
  <c r="DE261" s="1"/>
  <c r="AP261"/>
  <c r="AP260" s="1"/>
  <c r="AN261"/>
  <c r="AE261"/>
  <c r="AC261"/>
  <c r="T261"/>
  <c r="R261"/>
  <c r="BX261" s="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T260"/>
  <c r="S260"/>
  <c r="Q260"/>
  <c r="P260"/>
  <c r="AW259"/>
  <c r="AL259"/>
  <c r="AA259"/>
  <c r="P259"/>
  <c r="A259"/>
  <c r="A260" s="1"/>
  <c r="A261" s="1"/>
  <c r="A262"/>
  <c r="A263" s="1"/>
  <c r="A264" s="1"/>
  <c r="A265" s="1"/>
  <c r="A266" s="1"/>
  <c r="A267" s="1"/>
  <c r="A268" s="1"/>
  <c r="A269" s="1"/>
  <c r="A270" s="1"/>
  <c r="A271" s="1"/>
  <c r="A272" s="1"/>
  <c r="BA258"/>
  <c r="AY258"/>
  <c r="DE258"/>
  <c r="AP258"/>
  <c r="AN258"/>
  <c r="CT258"/>
  <c r="AE258"/>
  <c r="AC258"/>
  <c r="CI258" s="1"/>
  <c r="T258"/>
  <c r="R258"/>
  <c r="BX258" s="1"/>
  <c r="BA257"/>
  <c r="AY257"/>
  <c r="DE257"/>
  <c r="AP257"/>
  <c r="AN257"/>
  <c r="CT257"/>
  <c r="AE257"/>
  <c r="AC257"/>
  <c r="CI257" s="1"/>
  <c r="T257"/>
  <c r="R257"/>
  <c r="BX257" s="1"/>
  <c r="BA256"/>
  <c r="AY256"/>
  <c r="DE256"/>
  <c r="AP256"/>
  <c r="AN256"/>
  <c r="CT256"/>
  <c r="AE256"/>
  <c r="AC256"/>
  <c r="CI256" s="1"/>
  <c r="T256"/>
  <c r="T246" s="1"/>
  <c r="R256"/>
  <c r="BX256" s="1"/>
  <c r="BA255"/>
  <c r="AY255"/>
  <c r="DE255"/>
  <c r="AP255"/>
  <c r="AN255"/>
  <c r="CT255"/>
  <c r="AE255"/>
  <c r="AC255"/>
  <c r="CI255" s="1"/>
  <c r="T255"/>
  <c r="R255"/>
  <c r="BX255" s="1"/>
  <c r="BA254"/>
  <c r="AY254"/>
  <c r="DE254"/>
  <c r="AP254"/>
  <c r="AN254"/>
  <c r="CT254"/>
  <c r="AE254"/>
  <c r="AC254"/>
  <c r="CI254" s="1"/>
  <c r="T254"/>
  <c r="R254"/>
  <c r="BX254" s="1"/>
  <c r="BA253"/>
  <c r="AY253"/>
  <c r="DE253"/>
  <c r="AP253"/>
  <c r="AN253"/>
  <c r="CT253"/>
  <c r="AE253"/>
  <c r="AC253"/>
  <c r="CI253" s="1"/>
  <c r="T253"/>
  <c r="R253"/>
  <c r="BX253" s="1"/>
  <c r="BA252"/>
  <c r="DF246"/>
  <c r="AY252"/>
  <c r="DD246" s="1"/>
  <c r="AP252"/>
  <c r="CU246"/>
  <c r="AN252"/>
  <c r="AE252"/>
  <c r="CJ246" s="1"/>
  <c r="AC252"/>
  <c r="CH246"/>
  <c r="T252"/>
  <c r="R252"/>
  <c r="BW245" s="1"/>
  <c r="BA251"/>
  <c r="DF245" s="1"/>
  <c r="AY251"/>
  <c r="AP251"/>
  <c r="CU245"/>
  <c r="AN251"/>
  <c r="AE251"/>
  <c r="AC251"/>
  <c r="T251"/>
  <c r="BY245" s="1"/>
  <c r="R251"/>
  <c r="BA250"/>
  <c r="AY250"/>
  <c r="DE250"/>
  <c r="AP250"/>
  <c r="AN250"/>
  <c r="CT250" s="1"/>
  <c r="AE250"/>
  <c r="AC250"/>
  <c r="CI250" s="1"/>
  <c r="T250"/>
  <c r="R250"/>
  <c r="BX250"/>
  <c r="BA249"/>
  <c r="AY249"/>
  <c r="DE249"/>
  <c r="AP249"/>
  <c r="AN249"/>
  <c r="CT249" s="1"/>
  <c r="AE249"/>
  <c r="AC249"/>
  <c r="CI249" s="1"/>
  <c r="T249"/>
  <c r="R249"/>
  <c r="BX249"/>
  <c r="BA248"/>
  <c r="AY248"/>
  <c r="DE248"/>
  <c r="AP248"/>
  <c r="AN248"/>
  <c r="CT248" s="1"/>
  <c r="AE248"/>
  <c r="AC248"/>
  <c r="CI248" s="1"/>
  <c r="T248"/>
  <c r="R248"/>
  <c r="BX248"/>
  <c r="BA247"/>
  <c r="BA246" s="1"/>
  <c r="AY247"/>
  <c r="DE247"/>
  <c r="AP247"/>
  <c r="AN247"/>
  <c r="AE247"/>
  <c r="AC247"/>
  <c r="AC246" s="1"/>
  <c r="T247"/>
  <c r="R247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AW245"/>
  <c r="AL245"/>
  <c r="AA245"/>
  <c r="P245"/>
  <c r="A245"/>
  <c r="A246" s="1"/>
  <c r="A247"/>
  <c r="A248" s="1"/>
  <c r="A249" s="1"/>
  <c r="A250" s="1"/>
  <c r="A251" s="1"/>
  <c r="A252" s="1"/>
  <c r="A253" s="1"/>
  <c r="A254" s="1"/>
  <c r="A255" s="1"/>
  <c r="A256" s="1"/>
  <c r="A257" s="1"/>
  <c r="A258" s="1"/>
  <c r="BA244"/>
  <c r="AY244"/>
  <c r="DE244" s="1"/>
  <c r="AP244"/>
  <c r="AN244"/>
  <c r="CT244"/>
  <c r="AE244"/>
  <c r="AC244"/>
  <c r="CI244"/>
  <c r="T244"/>
  <c r="R244"/>
  <c r="BX244" s="1"/>
  <c r="BA243"/>
  <c r="AY243"/>
  <c r="DE243" s="1"/>
  <c r="AP243"/>
  <c r="AN243"/>
  <c r="CT243"/>
  <c r="AE243"/>
  <c r="AC243"/>
  <c r="CI243"/>
  <c r="T243"/>
  <c r="R243"/>
  <c r="BX243" s="1"/>
  <c r="BA242"/>
  <c r="AY242"/>
  <c r="DE242" s="1"/>
  <c r="AP242"/>
  <c r="AN242"/>
  <c r="CT242" s="1"/>
  <c r="AE242"/>
  <c r="AC242"/>
  <c r="CI242" s="1"/>
  <c r="T242"/>
  <c r="R242"/>
  <c r="BX242" s="1"/>
  <c r="BA241"/>
  <c r="AY241"/>
  <c r="DD231" s="1"/>
  <c r="DE241"/>
  <c r="AP241"/>
  <c r="AN241"/>
  <c r="CT241"/>
  <c r="AE241"/>
  <c r="CJ231" s="1"/>
  <c r="AC241"/>
  <c r="CI241" s="1"/>
  <c r="T241"/>
  <c r="R241"/>
  <c r="BX241" s="1"/>
  <c r="BA240"/>
  <c r="AY240"/>
  <c r="DE240"/>
  <c r="AP240"/>
  <c r="AN240"/>
  <c r="CT240"/>
  <c r="AE240"/>
  <c r="AC240"/>
  <c r="CI240" s="1"/>
  <c r="T240"/>
  <c r="R240"/>
  <c r="BX240"/>
  <c r="BA239"/>
  <c r="AY239"/>
  <c r="DE239"/>
  <c r="AP239"/>
  <c r="AN239"/>
  <c r="CT239" s="1"/>
  <c r="AE239"/>
  <c r="AC239"/>
  <c r="CI239" s="1"/>
  <c r="T239"/>
  <c r="R239"/>
  <c r="BX239"/>
  <c r="BA238"/>
  <c r="DF232" s="1"/>
  <c r="AY238"/>
  <c r="DE238"/>
  <c r="AP238"/>
  <c r="CU232" s="1"/>
  <c r="AN238"/>
  <c r="CS232"/>
  <c r="AE238"/>
  <c r="AC238"/>
  <c r="T238"/>
  <c r="BY232" s="1"/>
  <c r="R238"/>
  <c r="BW232"/>
  <c r="BA237"/>
  <c r="DF231" s="1"/>
  <c r="AY237"/>
  <c r="AP237"/>
  <c r="CU231" s="1"/>
  <c r="AN237"/>
  <c r="AE237"/>
  <c r="AC237"/>
  <c r="T237"/>
  <c r="BY231" s="1"/>
  <c r="R237"/>
  <c r="BA236"/>
  <c r="AY236"/>
  <c r="DE236" s="1"/>
  <c r="AP236"/>
  <c r="AN236"/>
  <c r="CT236"/>
  <c r="AE236"/>
  <c r="AC236"/>
  <c r="CI236" s="1"/>
  <c r="T236"/>
  <c r="R236"/>
  <c r="BX236" s="1"/>
  <c r="BA235"/>
  <c r="AY235"/>
  <c r="DE235"/>
  <c r="AP235"/>
  <c r="AN235"/>
  <c r="CT235"/>
  <c r="AE235"/>
  <c r="AC235"/>
  <c r="CI235" s="1"/>
  <c r="T235"/>
  <c r="R235"/>
  <c r="BX235" s="1"/>
  <c r="BA234"/>
  <c r="AY234"/>
  <c r="DE234" s="1"/>
  <c r="AP234"/>
  <c r="AN234"/>
  <c r="CT234"/>
  <c r="AE234"/>
  <c r="AC234"/>
  <c r="CI234" s="1"/>
  <c r="T234"/>
  <c r="R234"/>
  <c r="BX234" s="1"/>
  <c r="BA233"/>
  <c r="AY233"/>
  <c r="DE233"/>
  <c r="AP233"/>
  <c r="AN233"/>
  <c r="AE233"/>
  <c r="AC233"/>
  <c r="T233"/>
  <c r="R233"/>
  <c r="BX233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AW231"/>
  <c r="AL231"/>
  <c r="AA231"/>
  <c r="P231"/>
  <c r="A231"/>
  <c r="A232" s="1"/>
  <c r="A233" s="1"/>
  <c r="A234"/>
  <c r="A235" s="1"/>
  <c r="A236" s="1"/>
  <c r="A237" s="1"/>
  <c r="A238" s="1"/>
  <c r="A239" s="1"/>
  <c r="A240" s="1"/>
  <c r="A241" s="1"/>
  <c r="A242" s="1"/>
  <c r="A243" s="1"/>
  <c r="A244" s="1"/>
  <c r="BA230"/>
  <c r="AY230"/>
  <c r="DE230"/>
  <c r="AP230"/>
  <c r="AN230"/>
  <c r="CT230"/>
  <c r="AE230"/>
  <c r="AC230"/>
  <c r="CI230" s="1"/>
  <c r="T230"/>
  <c r="R230"/>
  <c r="BX230" s="1"/>
  <c r="BA229"/>
  <c r="AY229"/>
  <c r="DE229"/>
  <c r="AP229"/>
  <c r="AN229"/>
  <c r="CT229"/>
  <c r="AE229"/>
  <c r="AC229"/>
  <c r="CI229" s="1"/>
  <c r="T229"/>
  <c r="R229"/>
  <c r="BX229" s="1"/>
  <c r="BA228"/>
  <c r="AY228"/>
  <c r="DE228"/>
  <c r="AP228"/>
  <c r="AN228"/>
  <c r="CT228"/>
  <c r="AE228"/>
  <c r="AC228"/>
  <c r="CI228" s="1"/>
  <c r="T228"/>
  <c r="R228"/>
  <c r="BX228" s="1"/>
  <c r="BA227"/>
  <c r="AY227"/>
  <c r="DE227"/>
  <c r="AP227"/>
  <c r="AN227"/>
  <c r="CT227"/>
  <c r="AE227"/>
  <c r="AC227"/>
  <c r="CI227" s="1"/>
  <c r="T227"/>
  <c r="BY217" s="1"/>
  <c r="R227"/>
  <c r="BX227" s="1"/>
  <c r="BA226"/>
  <c r="AY226"/>
  <c r="DE226"/>
  <c r="AP226"/>
  <c r="AN226"/>
  <c r="CT226"/>
  <c r="AE226"/>
  <c r="CJ217" s="1"/>
  <c r="AC226"/>
  <c r="CI226" s="1"/>
  <c r="T226"/>
  <c r="R226"/>
  <c r="BX226" s="1"/>
  <c r="BA225"/>
  <c r="AY225"/>
  <c r="DE225"/>
  <c r="AP225"/>
  <c r="AN225"/>
  <c r="CT225"/>
  <c r="AE225"/>
  <c r="AC225"/>
  <c r="CI225" s="1"/>
  <c r="T225"/>
  <c r="R225"/>
  <c r="BX225"/>
  <c r="BA224"/>
  <c r="DF218"/>
  <c r="AY224"/>
  <c r="DE224"/>
  <c r="AP224"/>
  <c r="CU218"/>
  <c r="AN224"/>
  <c r="AE224"/>
  <c r="CJ218" s="1"/>
  <c r="AC224"/>
  <c r="CH218"/>
  <c r="T224"/>
  <c r="R224"/>
  <c r="BA223"/>
  <c r="DF217"/>
  <c r="AY223"/>
  <c r="AP223"/>
  <c r="CU217"/>
  <c r="AN223"/>
  <c r="AE223"/>
  <c r="AC223"/>
  <c r="CI223"/>
  <c r="T223"/>
  <c r="R223"/>
  <c r="BA222"/>
  <c r="AY222"/>
  <c r="DE222"/>
  <c r="AP222"/>
  <c r="AN222"/>
  <c r="CT222" s="1"/>
  <c r="AE222"/>
  <c r="AC222"/>
  <c r="CI222"/>
  <c r="T222"/>
  <c r="R222"/>
  <c r="BX222"/>
  <c r="BA221"/>
  <c r="AY221"/>
  <c r="DE221"/>
  <c r="AP221"/>
  <c r="AN221"/>
  <c r="CT221" s="1"/>
  <c r="AE221"/>
  <c r="AC221"/>
  <c r="CI221"/>
  <c r="T221"/>
  <c r="R221"/>
  <c r="BX221" s="1"/>
  <c r="BA220"/>
  <c r="AY220"/>
  <c r="DE220"/>
  <c r="AP220"/>
  <c r="AN220"/>
  <c r="CT220" s="1"/>
  <c r="AE220"/>
  <c r="AC220"/>
  <c r="CI220" s="1"/>
  <c r="T220"/>
  <c r="R220"/>
  <c r="BX220"/>
  <c r="BA219"/>
  <c r="AY219"/>
  <c r="DE219"/>
  <c r="AP219"/>
  <c r="AP218" s="1"/>
  <c r="AN219"/>
  <c r="AE219"/>
  <c r="AC219"/>
  <c r="T219"/>
  <c r="R219"/>
  <c r="BX219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AW217"/>
  <c r="AL217"/>
  <c r="AA217"/>
  <c r="P217"/>
  <c r="A217"/>
  <c r="A218" s="1"/>
  <c r="A219"/>
  <c r="A220"/>
  <c r="A221"/>
  <c r="A222" s="1"/>
  <c r="A223" s="1"/>
  <c r="A224" s="1"/>
  <c r="A225" s="1"/>
  <c r="A226" s="1"/>
  <c r="A227" s="1"/>
  <c r="A228" s="1"/>
  <c r="A229" s="1"/>
  <c r="A230" s="1"/>
  <c r="BA216"/>
  <c r="AY216"/>
  <c r="DE216" s="1"/>
  <c r="AP216"/>
  <c r="AN216"/>
  <c r="CT216"/>
  <c r="AE216"/>
  <c r="AC216"/>
  <c r="CI216"/>
  <c r="T216"/>
  <c r="R216"/>
  <c r="BX216" s="1"/>
  <c r="BA215"/>
  <c r="AY215"/>
  <c r="DE215"/>
  <c r="AP215"/>
  <c r="AN215"/>
  <c r="CT215"/>
  <c r="AE215"/>
  <c r="AC215"/>
  <c r="CI215"/>
  <c r="T215"/>
  <c r="R215"/>
  <c r="BX215" s="1"/>
  <c r="BA214"/>
  <c r="AY214"/>
  <c r="DE214"/>
  <c r="AP214"/>
  <c r="AN214"/>
  <c r="CT214"/>
  <c r="AE214"/>
  <c r="AC214"/>
  <c r="CI214"/>
  <c r="T214"/>
  <c r="R214"/>
  <c r="BX214" s="1"/>
  <c r="BA213"/>
  <c r="AY213"/>
  <c r="DE213"/>
  <c r="AP213"/>
  <c r="AN213"/>
  <c r="CT213" s="1"/>
  <c r="AE213"/>
  <c r="AC213"/>
  <c r="CI213"/>
  <c r="T213"/>
  <c r="R213"/>
  <c r="BX213" s="1"/>
  <c r="BA212"/>
  <c r="AY212"/>
  <c r="DE212" s="1"/>
  <c r="AP212"/>
  <c r="AN212"/>
  <c r="CT212"/>
  <c r="AE212"/>
  <c r="AC212"/>
  <c r="CI212"/>
  <c r="T212"/>
  <c r="R212"/>
  <c r="BX212" s="1"/>
  <c r="BA211"/>
  <c r="AY211"/>
  <c r="DE211"/>
  <c r="AP211"/>
  <c r="AN211"/>
  <c r="CT211"/>
  <c r="AE211"/>
  <c r="CJ204" s="1"/>
  <c r="AC211"/>
  <c r="CI211"/>
  <c r="T211"/>
  <c r="R211"/>
  <c r="BX211" s="1"/>
  <c r="BA210"/>
  <c r="DF204"/>
  <c r="AY210"/>
  <c r="AP210"/>
  <c r="CU204"/>
  <c r="AN210"/>
  <c r="CS204"/>
  <c r="AE210"/>
  <c r="AC210"/>
  <c r="T210"/>
  <c r="BY204" s="1"/>
  <c r="R210"/>
  <c r="BW204" s="1"/>
  <c r="BA209"/>
  <c r="AY209"/>
  <c r="DD203"/>
  <c r="AP209"/>
  <c r="CU203" s="1"/>
  <c r="AN209"/>
  <c r="AE209"/>
  <c r="CJ203"/>
  <c r="AC209"/>
  <c r="CH203"/>
  <c r="T209"/>
  <c r="BY203"/>
  <c r="R209"/>
  <c r="BA208"/>
  <c r="AY208"/>
  <c r="DE208"/>
  <c r="AP208"/>
  <c r="AN208"/>
  <c r="CT208"/>
  <c r="AE208"/>
  <c r="AC208"/>
  <c r="CI208"/>
  <c r="T208"/>
  <c r="R208"/>
  <c r="BX208" s="1"/>
  <c r="BA207"/>
  <c r="AY207"/>
  <c r="DE207"/>
  <c r="AP207"/>
  <c r="AN207"/>
  <c r="CT207"/>
  <c r="AE207"/>
  <c r="AC207"/>
  <c r="CI207"/>
  <c r="T207"/>
  <c r="R207"/>
  <c r="BX207" s="1"/>
  <c r="BA206"/>
  <c r="AY206"/>
  <c r="DE206"/>
  <c r="AP206"/>
  <c r="AN206"/>
  <c r="CT206" s="1"/>
  <c r="AE206"/>
  <c r="AC206"/>
  <c r="CI206"/>
  <c r="T206"/>
  <c r="R206"/>
  <c r="BX206" s="1"/>
  <c r="BA205"/>
  <c r="BA204"/>
  <c r="AY205"/>
  <c r="DE205" s="1"/>
  <c r="AP205"/>
  <c r="AP204"/>
  <c r="AN205"/>
  <c r="AE205"/>
  <c r="AC205"/>
  <c r="CI205"/>
  <c r="T205"/>
  <c r="R205"/>
  <c r="BX205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AW203"/>
  <c r="AL203"/>
  <c r="AA203"/>
  <c r="P203"/>
  <c r="A203"/>
  <c r="A204" s="1"/>
  <c r="A205"/>
  <c r="A206" s="1"/>
  <c r="A207" s="1"/>
  <c r="A208" s="1"/>
  <c r="A209" s="1"/>
  <c r="A210" s="1"/>
  <c r="A211" s="1"/>
  <c r="A212" s="1"/>
  <c r="A213" s="1"/>
  <c r="A214" s="1"/>
  <c r="A215" s="1"/>
  <c r="A216" s="1"/>
  <c r="BA202"/>
  <c r="AY202"/>
  <c r="DE202"/>
  <c r="AP202"/>
  <c r="AN202"/>
  <c r="CT202"/>
  <c r="AE202"/>
  <c r="AC202"/>
  <c r="CI202"/>
  <c r="T202"/>
  <c r="R202"/>
  <c r="BX202" s="1"/>
  <c r="BA201"/>
  <c r="AY201"/>
  <c r="DE201"/>
  <c r="AP201"/>
  <c r="AN201"/>
  <c r="CT201" s="1"/>
  <c r="AE201"/>
  <c r="AC201"/>
  <c r="CI201"/>
  <c r="T201"/>
  <c r="R201"/>
  <c r="BX201" s="1"/>
  <c r="BA200"/>
  <c r="AY200"/>
  <c r="DE200" s="1"/>
  <c r="AP200"/>
  <c r="AN200"/>
  <c r="CT200"/>
  <c r="AE200"/>
  <c r="AC200"/>
  <c r="CI200"/>
  <c r="T200"/>
  <c r="R200"/>
  <c r="BX200" s="1"/>
  <c r="BA199"/>
  <c r="AY199"/>
  <c r="DE199"/>
  <c r="AP199"/>
  <c r="AN199"/>
  <c r="CT199"/>
  <c r="AE199"/>
  <c r="CJ189" s="1"/>
  <c r="AC199"/>
  <c r="CI199"/>
  <c r="T199"/>
  <c r="R199"/>
  <c r="BX199" s="1"/>
  <c r="BA198"/>
  <c r="AY198"/>
  <c r="DD189" s="1"/>
  <c r="DE198"/>
  <c r="AP198"/>
  <c r="AN198"/>
  <c r="CT198"/>
  <c r="AE198"/>
  <c r="AC198"/>
  <c r="CI198"/>
  <c r="T198"/>
  <c r="R198"/>
  <c r="BX198" s="1"/>
  <c r="BA197"/>
  <c r="AY197"/>
  <c r="DE197"/>
  <c r="AP197"/>
  <c r="AN197"/>
  <c r="CT197" s="1"/>
  <c r="AE197"/>
  <c r="AC197"/>
  <c r="CI197"/>
  <c r="T197"/>
  <c r="R197"/>
  <c r="BX197" s="1"/>
  <c r="BA196"/>
  <c r="DF190"/>
  <c r="AY196"/>
  <c r="AP196"/>
  <c r="CU190"/>
  <c r="AN196"/>
  <c r="AE196"/>
  <c r="AC196"/>
  <c r="CI196"/>
  <c r="T196"/>
  <c r="BY190" s="1"/>
  <c r="R196"/>
  <c r="BA195"/>
  <c r="DF189"/>
  <c r="AY195"/>
  <c r="AP195"/>
  <c r="CU189"/>
  <c r="AN195"/>
  <c r="CT195"/>
  <c r="AE195"/>
  <c r="AC195"/>
  <c r="T195"/>
  <c r="R195"/>
  <c r="BA194"/>
  <c r="AY194"/>
  <c r="DE194"/>
  <c r="AP194"/>
  <c r="AN194"/>
  <c r="CT194"/>
  <c r="AE194"/>
  <c r="AC194"/>
  <c r="CI194" s="1"/>
  <c r="T194"/>
  <c r="R194"/>
  <c r="BX194"/>
  <c r="BA193"/>
  <c r="AY193"/>
  <c r="DE193" s="1"/>
  <c r="AP193"/>
  <c r="AN193"/>
  <c r="CT193"/>
  <c r="AE193"/>
  <c r="AC193"/>
  <c r="CI193" s="1"/>
  <c r="T193"/>
  <c r="R193"/>
  <c r="BX193" s="1"/>
  <c r="BA192"/>
  <c r="AY192"/>
  <c r="DE192"/>
  <c r="AP192"/>
  <c r="AN192"/>
  <c r="CT192"/>
  <c r="AE192"/>
  <c r="AC192"/>
  <c r="CI192" s="1"/>
  <c r="T192"/>
  <c r="R192"/>
  <c r="BA191"/>
  <c r="BA190" s="1"/>
  <c r="AY191"/>
  <c r="DE191"/>
  <c r="AP191"/>
  <c r="AP190" s="1"/>
  <c r="AN191"/>
  <c r="AE191"/>
  <c r="AC191"/>
  <c r="T191"/>
  <c r="T190"/>
  <c r="R191"/>
  <c r="BX19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AW189"/>
  <c r="AL189"/>
  <c r="AA189"/>
  <c r="P189"/>
  <c r="A189"/>
  <c r="A190"/>
  <c r="A191" s="1"/>
  <c r="A192" s="1"/>
  <c r="A193" s="1"/>
  <c r="A194" s="1"/>
  <c r="A195" s="1"/>
  <c r="A196" s="1"/>
  <c r="A197" s="1"/>
  <c r="A198" s="1"/>
  <c r="A199" s="1"/>
  <c r="A200" s="1"/>
  <c r="A201" s="1"/>
  <c r="A202" s="1"/>
  <c r="BA188"/>
  <c r="AY188"/>
  <c r="DE188" s="1"/>
  <c r="AP188"/>
  <c r="AN188"/>
  <c r="CT188"/>
  <c r="AE188"/>
  <c r="AC188"/>
  <c r="CI188" s="1"/>
  <c r="T188"/>
  <c r="R188"/>
  <c r="BX188" s="1"/>
  <c r="BA187"/>
  <c r="AY187"/>
  <c r="DE187" s="1"/>
  <c r="AP187"/>
  <c r="AN187"/>
  <c r="CT187" s="1"/>
  <c r="AE187"/>
  <c r="AC187"/>
  <c r="CI187" s="1"/>
  <c r="T187"/>
  <c r="R187"/>
  <c r="BX187"/>
  <c r="BA186"/>
  <c r="AY186"/>
  <c r="DE186"/>
  <c r="AP186"/>
  <c r="AN186"/>
  <c r="CT186"/>
  <c r="AE186"/>
  <c r="AC186"/>
  <c r="CI186" s="1"/>
  <c r="T186"/>
  <c r="R186"/>
  <c r="BX186"/>
  <c r="BA185"/>
  <c r="AY185"/>
  <c r="DE185"/>
  <c r="AP185"/>
  <c r="AN185"/>
  <c r="CT185"/>
  <c r="AE185"/>
  <c r="AC185"/>
  <c r="CI185" s="1"/>
  <c r="T185"/>
  <c r="R185"/>
  <c r="BX185"/>
  <c r="BA184"/>
  <c r="AY184"/>
  <c r="DE184" s="1"/>
  <c r="AP184"/>
  <c r="AN184"/>
  <c r="CT184"/>
  <c r="AE184"/>
  <c r="AC184"/>
  <c r="CI184" s="1"/>
  <c r="T184"/>
  <c r="R184"/>
  <c r="BX184" s="1"/>
  <c r="BA183"/>
  <c r="AY183"/>
  <c r="DE183"/>
  <c r="AP183"/>
  <c r="AN183"/>
  <c r="CT183"/>
  <c r="AE183"/>
  <c r="CJ176" s="1"/>
  <c r="AC183"/>
  <c r="CI183" s="1"/>
  <c r="T183"/>
  <c r="R183"/>
  <c r="BX183"/>
  <c r="BA182"/>
  <c r="DF176"/>
  <c r="AY182"/>
  <c r="AP182"/>
  <c r="CU176" s="1"/>
  <c r="AN182"/>
  <c r="AE182"/>
  <c r="AC182"/>
  <c r="T182"/>
  <c r="BY176"/>
  <c r="R182"/>
  <c r="BA181"/>
  <c r="DF175"/>
  <c r="AY181"/>
  <c r="AP181"/>
  <c r="AN181"/>
  <c r="CT181" s="1"/>
  <c r="AE181"/>
  <c r="CJ175" s="1"/>
  <c r="AC181"/>
  <c r="T181"/>
  <c r="BY175" s="1"/>
  <c r="R181"/>
  <c r="BA180"/>
  <c r="AY180"/>
  <c r="DE180" s="1"/>
  <c r="AP180"/>
  <c r="AN180"/>
  <c r="CT180"/>
  <c r="AE180"/>
  <c r="AC180"/>
  <c r="CI180"/>
  <c r="T180"/>
  <c r="R180"/>
  <c r="BX180" s="1"/>
  <c r="BA179"/>
  <c r="AY179"/>
  <c r="DE179"/>
  <c r="AP179"/>
  <c r="AN179"/>
  <c r="CT179"/>
  <c r="AE179"/>
  <c r="AC179"/>
  <c r="CI179"/>
  <c r="T179"/>
  <c r="R179"/>
  <c r="BX179" s="1"/>
  <c r="BA178"/>
  <c r="AY178"/>
  <c r="DE178"/>
  <c r="AP178"/>
  <c r="AN178"/>
  <c r="CT178"/>
  <c r="AE178"/>
  <c r="AC178"/>
  <c r="CI178"/>
  <c r="T178"/>
  <c r="R178"/>
  <c r="BX178" s="1"/>
  <c r="BA177"/>
  <c r="BA176" s="1"/>
  <c r="AY177"/>
  <c r="AP177"/>
  <c r="AN177"/>
  <c r="AE177"/>
  <c r="AC177"/>
  <c r="CI177" s="1"/>
  <c r="T177"/>
  <c r="R177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AW175"/>
  <c r="AL175"/>
  <c r="AA175"/>
  <c r="P175"/>
  <c r="A175"/>
  <c r="A176" s="1"/>
  <c r="A177"/>
  <c r="A178"/>
  <c r="A179"/>
  <c r="A180" s="1"/>
  <c r="A181" s="1"/>
  <c r="A182" s="1"/>
  <c r="A183" s="1"/>
  <c r="A184" s="1"/>
  <c r="A185" s="1"/>
  <c r="A186" s="1"/>
  <c r="A187" s="1"/>
  <c r="A188" s="1"/>
  <c r="BA174"/>
  <c r="AY174"/>
  <c r="DE174" s="1"/>
  <c r="AP174"/>
  <c r="AN174"/>
  <c r="CT174"/>
  <c r="AE174"/>
  <c r="AC174"/>
  <c r="CI174"/>
  <c r="T174"/>
  <c r="R174"/>
  <c r="BX174" s="1"/>
  <c r="BA173"/>
  <c r="AY173"/>
  <c r="DE173"/>
  <c r="AP173"/>
  <c r="AN173"/>
  <c r="CT173"/>
  <c r="AE173"/>
  <c r="AC173"/>
  <c r="CI173"/>
  <c r="T173"/>
  <c r="R173"/>
  <c r="BX173" s="1"/>
  <c r="BA172"/>
  <c r="AY172"/>
  <c r="DE172"/>
  <c r="AP172"/>
  <c r="AN172"/>
  <c r="CT172"/>
  <c r="AE172"/>
  <c r="AC172"/>
  <c r="CI172"/>
  <c r="T172"/>
  <c r="R172"/>
  <c r="BX172" s="1"/>
  <c r="BA171"/>
  <c r="AY171"/>
  <c r="DE171"/>
  <c r="AP171"/>
  <c r="AN171"/>
  <c r="CT171" s="1"/>
  <c r="AE171"/>
  <c r="AC171"/>
  <c r="CI171"/>
  <c r="T171"/>
  <c r="R171"/>
  <c r="BX171" s="1"/>
  <c r="BA170"/>
  <c r="AY170"/>
  <c r="DE170" s="1"/>
  <c r="AP170"/>
  <c r="AN170"/>
  <c r="CT170"/>
  <c r="AE170"/>
  <c r="AC170"/>
  <c r="CI170"/>
  <c r="T170"/>
  <c r="R170"/>
  <c r="BX170" s="1"/>
  <c r="BA169"/>
  <c r="AY169"/>
  <c r="DE169"/>
  <c r="AP169"/>
  <c r="AN169"/>
  <c r="CT169"/>
  <c r="AE169"/>
  <c r="AC169"/>
  <c r="CI169"/>
  <c r="T169"/>
  <c r="BY162" s="1"/>
  <c r="R169"/>
  <c r="BX169" s="1"/>
  <c r="BA168"/>
  <c r="DF162"/>
  <c r="AY168"/>
  <c r="AP168"/>
  <c r="CU162"/>
  <c r="AN168"/>
  <c r="AE168"/>
  <c r="AC168"/>
  <c r="T168"/>
  <c r="R168"/>
  <c r="BA167"/>
  <c r="DF161" s="1"/>
  <c r="AY167"/>
  <c r="AP167"/>
  <c r="CU161"/>
  <c r="AN167"/>
  <c r="AE167"/>
  <c r="AC167"/>
  <c r="T167"/>
  <c r="BY161" s="1"/>
  <c r="R167"/>
  <c r="BA166"/>
  <c r="AY166"/>
  <c r="DE166" s="1"/>
  <c r="AP166"/>
  <c r="AN166"/>
  <c r="CT166"/>
  <c r="AE166"/>
  <c r="AC166"/>
  <c r="CI166"/>
  <c r="T166"/>
  <c r="R166"/>
  <c r="BX166" s="1"/>
  <c r="BA165"/>
  <c r="AY165"/>
  <c r="DE165"/>
  <c r="AP165"/>
  <c r="AN165"/>
  <c r="CT165" s="1"/>
  <c r="AE165"/>
  <c r="AC165"/>
  <c r="CI165" s="1"/>
  <c r="T165"/>
  <c r="R165"/>
  <c r="BX165"/>
  <c r="BA164"/>
  <c r="AY164"/>
  <c r="DE164"/>
  <c r="AP164"/>
  <c r="AN164"/>
  <c r="CT164"/>
  <c r="AE164"/>
  <c r="AC164"/>
  <c r="CI164" s="1"/>
  <c r="T164"/>
  <c r="R164"/>
  <c r="BX164"/>
  <c r="BA163"/>
  <c r="AY163"/>
  <c r="DE163" s="1"/>
  <c r="AP163"/>
  <c r="AN163"/>
  <c r="CT163"/>
  <c r="AE163"/>
  <c r="AC163"/>
  <c r="T163"/>
  <c r="R163"/>
  <c r="BX163" s="1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AW161"/>
  <c r="AL161"/>
  <c r="AA161"/>
  <c r="P161"/>
  <c r="A161"/>
  <c r="A162" s="1"/>
  <c r="A163"/>
  <c r="A164"/>
  <c r="A165" s="1"/>
  <c r="A166" s="1"/>
  <c r="A167" s="1"/>
  <c r="A168" s="1"/>
  <c r="A169" s="1"/>
  <c r="A170" s="1"/>
  <c r="A171" s="1"/>
  <c r="A172" s="1"/>
  <c r="A173" s="1"/>
  <c r="A174" s="1"/>
  <c r="BA160"/>
  <c r="AY160"/>
  <c r="DE160"/>
  <c r="AP160"/>
  <c r="AN160"/>
  <c r="CT160" s="1"/>
  <c r="AE160"/>
  <c r="AC160"/>
  <c r="CI160"/>
  <c r="T160"/>
  <c r="R160"/>
  <c r="BX160" s="1"/>
  <c r="BA159"/>
  <c r="AY159"/>
  <c r="DE159" s="1"/>
  <c r="AP159"/>
  <c r="AN159"/>
  <c r="CT159"/>
  <c r="AE159"/>
  <c r="AC159"/>
  <c r="CI159"/>
  <c r="T159"/>
  <c r="R159"/>
  <c r="BX159" s="1"/>
  <c r="BA158"/>
  <c r="AY158"/>
  <c r="DE158"/>
  <c r="AP158"/>
  <c r="AN158"/>
  <c r="CT158"/>
  <c r="AE158"/>
  <c r="AC158"/>
  <c r="CI158"/>
  <c r="T158"/>
  <c r="R158"/>
  <c r="BX158" s="1"/>
  <c r="BA157"/>
  <c r="AY157"/>
  <c r="DE157"/>
  <c r="AP157"/>
  <c r="AN157"/>
  <c r="CT157"/>
  <c r="AE157"/>
  <c r="AC157"/>
  <c r="CI157"/>
  <c r="T157"/>
  <c r="R157"/>
  <c r="BX157" s="1"/>
  <c r="BA156"/>
  <c r="DF147" s="1"/>
  <c r="AY156"/>
  <c r="DE156"/>
  <c r="AP156"/>
  <c r="AN156"/>
  <c r="CT156" s="1"/>
  <c r="AE156"/>
  <c r="AC156"/>
  <c r="CI156"/>
  <c r="T156"/>
  <c r="R156"/>
  <c r="BX156" s="1"/>
  <c r="BA155"/>
  <c r="AY155"/>
  <c r="DE155" s="1"/>
  <c r="AP155"/>
  <c r="AN155"/>
  <c r="CT155"/>
  <c r="AE155"/>
  <c r="AC155"/>
  <c r="CI155"/>
  <c r="T155"/>
  <c r="BY148" s="1"/>
  <c r="R155"/>
  <c r="BX155" s="1"/>
  <c r="BA154"/>
  <c r="DF148"/>
  <c r="AY154"/>
  <c r="AP154"/>
  <c r="CU148"/>
  <c r="AN154"/>
  <c r="AE154"/>
  <c r="CJ148" s="1"/>
  <c r="AC154"/>
  <c r="T154"/>
  <c r="R154"/>
  <c r="BW148"/>
  <c r="BA153"/>
  <c r="AY153"/>
  <c r="AP153"/>
  <c r="CU147"/>
  <c r="AN153"/>
  <c r="AE153"/>
  <c r="AC153"/>
  <c r="T153"/>
  <c r="BY147" s="1"/>
  <c r="R153"/>
  <c r="BA152"/>
  <c r="AY152"/>
  <c r="DE152" s="1"/>
  <c r="AP152"/>
  <c r="AN152"/>
  <c r="CT152" s="1"/>
  <c r="AE152"/>
  <c r="AC152"/>
  <c r="CI152"/>
  <c r="T152"/>
  <c r="R152"/>
  <c r="BX152"/>
  <c r="BA151"/>
  <c r="AY151"/>
  <c r="DE151" s="1"/>
  <c r="AP151"/>
  <c r="AN151"/>
  <c r="CT151"/>
  <c r="AE151"/>
  <c r="AC151"/>
  <c r="CI151"/>
  <c r="T151"/>
  <c r="R151"/>
  <c r="BX151"/>
  <c r="BA150"/>
  <c r="BA148" s="1"/>
  <c r="AY150"/>
  <c r="DE150" s="1"/>
  <c r="AP150"/>
  <c r="AN150"/>
  <c r="CT150"/>
  <c r="AE150"/>
  <c r="AC150"/>
  <c r="CI150"/>
  <c r="T150"/>
  <c r="R150"/>
  <c r="BA149"/>
  <c r="AY149"/>
  <c r="AP149"/>
  <c r="AN149"/>
  <c r="CT149"/>
  <c r="AE149"/>
  <c r="AC149"/>
  <c r="CI149"/>
  <c r="T149"/>
  <c r="R149"/>
  <c r="BX149" s="1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N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AW147"/>
  <c r="AL147"/>
  <c r="AA147"/>
  <c r="P147"/>
  <c r="A147"/>
  <c r="A148"/>
  <c r="A149" s="1"/>
  <c r="A150"/>
  <c r="A151"/>
  <c r="A152" s="1"/>
  <c r="A153" s="1"/>
  <c r="A154" s="1"/>
  <c r="A155" s="1"/>
  <c r="A156" s="1"/>
  <c r="A157" s="1"/>
  <c r="A158" s="1"/>
  <c r="A159" s="1"/>
  <c r="A160" s="1"/>
  <c r="BA146"/>
  <c r="AY146"/>
  <c r="DE146"/>
  <c r="AP146"/>
  <c r="AN146"/>
  <c r="CT146"/>
  <c r="AE146"/>
  <c r="AC146"/>
  <c r="CI146" s="1"/>
  <c r="T146"/>
  <c r="R146"/>
  <c r="BX146"/>
  <c r="BA145"/>
  <c r="AY145"/>
  <c r="DE145" s="1"/>
  <c r="AP145"/>
  <c r="AN145"/>
  <c r="CT145"/>
  <c r="AE145"/>
  <c r="AC145"/>
  <c r="CI145" s="1"/>
  <c r="T145"/>
  <c r="R145"/>
  <c r="BX145" s="1"/>
  <c r="BA144"/>
  <c r="AY144"/>
  <c r="DE144"/>
  <c r="AP144"/>
  <c r="AN144"/>
  <c r="CT144"/>
  <c r="AE144"/>
  <c r="AC144"/>
  <c r="CI144" s="1"/>
  <c r="T144"/>
  <c r="R144"/>
  <c r="BX144"/>
  <c r="BA143"/>
  <c r="AY143"/>
  <c r="DE143"/>
  <c r="AP143"/>
  <c r="AN143"/>
  <c r="CT143"/>
  <c r="AE143"/>
  <c r="AC143"/>
  <c r="CI143" s="1"/>
  <c r="T143"/>
  <c r="R143"/>
  <c r="BX143"/>
  <c r="BA142"/>
  <c r="AY142"/>
  <c r="DE142"/>
  <c r="AP142"/>
  <c r="AN142"/>
  <c r="CT142"/>
  <c r="AE142"/>
  <c r="AC142"/>
  <c r="CI142" s="1"/>
  <c r="T142"/>
  <c r="BY133" s="1"/>
  <c r="R142"/>
  <c r="BX142"/>
  <c r="BA141"/>
  <c r="AY141"/>
  <c r="DE141" s="1"/>
  <c r="AP141"/>
  <c r="AN141"/>
  <c r="CT141"/>
  <c r="AE141"/>
  <c r="AC141"/>
  <c r="CI141" s="1"/>
  <c r="T141"/>
  <c r="R141"/>
  <c r="BX141" s="1"/>
  <c r="BA140"/>
  <c r="DF134"/>
  <c r="AY140"/>
  <c r="AP140"/>
  <c r="AN140"/>
  <c r="AE140"/>
  <c r="CJ134"/>
  <c r="AC140"/>
  <c r="T140"/>
  <c r="BY134"/>
  <c r="R140"/>
  <c r="BA139"/>
  <c r="DF133"/>
  <c r="AY139"/>
  <c r="AP139"/>
  <c r="CU133" s="1"/>
  <c r="AN139"/>
  <c r="AE139"/>
  <c r="CJ133"/>
  <c r="AC139"/>
  <c r="T139"/>
  <c r="R139"/>
  <c r="BA138"/>
  <c r="AY138"/>
  <c r="DE138"/>
  <c r="AP138"/>
  <c r="AN138"/>
  <c r="CT138" s="1"/>
  <c r="AE138"/>
  <c r="AC138"/>
  <c r="CI138"/>
  <c r="T138"/>
  <c r="R138"/>
  <c r="BX138"/>
  <c r="BA137"/>
  <c r="AY137"/>
  <c r="DE137"/>
  <c r="AP137"/>
  <c r="AN137"/>
  <c r="CT137" s="1"/>
  <c r="AE137"/>
  <c r="AC137"/>
  <c r="CI137"/>
  <c r="T137"/>
  <c r="R137"/>
  <c r="BX137"/>
  <c r="BA136"/>
  <c r="AY136"/>
  <c r="DE136"/>
  <c r="AP136"/>
  <c r="AN136"/>
  <c r="CT136" s="1"/>
  <c r="AE136"/>
  <c r="AC136"/>
  <c r="CI136"/>
  <c r="T136"/>
  <c r="R136"/>
  <c r="BX136" s="1"/>
  <c r="BA135"/>
  <c r="AY135"/>
  <c r="AP135"/>
  <c r="AP134" s="1"/>
  <c r="AN135"/>
  <c r="AE135"/>
  <c r="AC135"/>
  <c r="CI135"/>
  <c r="T135"/>
  <c r="R135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AW133"/>
  <c r="AL133"/>
  <c r="AA133"/>
  <c r="P133"/>
  <c r="A133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BA132"/>
  <c r="AY132"/>
  <c r="DE132" s="1"/>
  <c r="AP132"/>
  <c r="AN132"/>
  <c r="CT132"/>
  <c r="AE132"/>
  <c r="AC132"/>
  <c r="CI132" s="1"/>
  <c r="T132"/>
  <c r="R132"/>
  <c r="BX132"/>
  <c r="BA131"/>
  <c r="AY131"/>
  <c r="DE131" s="1"/>
  <c r="AP131"/>
  <c r="AN131"/>
  <c r="CT131" s="1"/>
  <c r="AE131"/>
  <c r="AC131"/>
  <c r="CI131"/>
  <c r="T131"/>
  <c r="R131"/>
  <c r="BX131"/>
  <c r="BA130"/>
  <c r="AY130"/>
  <c r="DE130" s="1"/>
  <c r="AP130"/>
  <c r="AN130"/>
  <c r="CT130"/>
  <c r="AE130"/>
  <c r="AC130"/>
  <c r="CI130" s="1"/>
  <c r="T130"/>
  <c r="R130"/>
  <c r="BX130"/>
  <c r="BA129"/>
  <c r="AY129"/>
  <c r="DE129" s="1"/>
  <c r="AP129"/>
  <c r="AN129"/>
  <c r="CT129" s="1"/>
  <c r="AE129"/>
  <c r="AC129"/>
  <c r="CI129"/>
  <c r="T129"/>
  <c r="R129"/>
  <c r="BX129"/>
  <c r="BA128"/>
  <c r="AY128"/>
  <c r="DE128" s="1"/>
  <c r="AP128"/>
  <c r="AN128"/>
  <c r="CT128"/>
  <c r="AE128"/>
  <c r="AC128"/>
  <c r="CI128" s="1"/>
  <c r="T128"/>
  <c r="R128"/>
  <c r="BX128"/>
  <c r="BA127"/>
  <c r="AY127"/>
  <c r="DE127" s="1"/>
  <c r="AP127"/>
  <c r="AN127"/>
  <c r="CT127" s="1"/>
  <c r="AE127"/>
  <c r="AC127"/>
  <c r="CI127"/>
  <c r="T127"/>
  <c r="R127"/>
  <c r="BX127"/>
  <c r="BA126"/>
  <c r="DF120" s="1"/>
  <c r="AY126"/>
  <c r="AP126"/>
  <c r="CU120"/>
  <c r="AN126"/>
  <c r="AE126"/>
  <c r="CJ120"/>
  <c r="AC126"/>
  <c r="CH120" s="1"/>
  <c r="T126"/>
  <c r="BY120"/>
  <c r="R126"/>
  <c r="BA125"/>
  <c r="AY125"/>
  <c r="DE125" s="1"/>
  <c r="AP125"/>
  <c r="CU119" s="1"/>
  <c r="AN125"/>
  <c r="CS119"/>
  <c r="AE125"/>
  <c r="CJ119" s="1"/>
  <c r="AC125"/>
  <c r="T125"/>
  <c r="BY119"/>
  <c r="R125"/>
  <c r="BA124"/>
  <c r="BA120" s="1"/>
  <c r="AY124"/>
  <c r="DE124"/>
  <c r="AP124"/>
  <c r="AN124"/>
  <c r="CT124" s="1"/>
  <c r="AE124"/>
  <c r="AC124"/>
  <c r="CI124"/>
  <c r="T124"/>
  <c r="R124"/>
  <c r="BX124" s="1"/>
  <c r="BA123"/>
  <c r="AY123"/>
  <c r="DE123" s="1"/>
  <c r="AP123"/>
  <c r="AN123"/>
  <c r="CT123"/>
  <c r="AE123"/>
  <c r="AC123"/>
  <c r="CI123"/>
  <c r="T123"/>
  <c r="R123"/>
  <c r="BX123" s="1"/>
  <c r="BA122"/>
  <c r="AY122"/>
  <c r="DE122"/>
  <c r="AP122"/>
  <c r="AN122"/>
  <c r="CT122" s="1"/>
  <c r="AE122"/>
  <c r="AC122"/>
  <c r="CI122"/>
  <c r="T122"/>
  <c r="R122"/>
  <c r="BX122" s="1"/>
  <c r="BA121"/>
  <c r="AY121"/>
  <c r="DE121" s="1"/>
  <c r="AP121"/>
  <c r="AP120" s="1"/>
  <c r="AN121"/>
  <c r="CT121" s="1"/>
  <c r="AE121"/>
  <c r="AE120"/>
  <c r="AC121"/>
  <c r="CI121" s="1"/>
  <c r="T121"/>
  <c r="T120" s="1"/>
  <c r="R121"/>
  <c r="BX121" s="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AW119"/>
  <c r="AL119"/>
  <c r="AA119"/>
  <c r="P119"/>
  <c r="A119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BA118"/>
  <c r="AY118"/>
  <c r="DE118"/>
  <c r="AP118"/>
  <c r="AN118"/>
  <c r="CT118" s="1"/>
  <c r="AE118"/>
  <c r="AC118"/>
  <c r="CI118" s="1"/>
  <c r="T118"/>
  <c r="R118"/>
  <c r="BX118"/>
  <c r="BA117"/>
  <c r="AY117"/>
  <c r="DE117"/>
  <c r="AP117"/>
  <c r="AN117"/>
  <c r="CT117" s="1"/>
  <c r="AE117"/>
  <c r="AC117"/>
  <c r="CI117"/>
  <c r="T117"/>
  <c r="R117"/>
  <c r="BX117" s="1"/>
  <c r="BA116"/>
  <c r="AY116"/>
  <c r="DE116"/>
  <c r="AP116"/>
  <c r="AN116"/>
  <c r="CT116" s="1"/>
  <c r="AE116"/>
  <c r="AC116"/>
  <c r="CI116" s="1"/>
  <c r="T116"/>
  <c r="R116"/>
  <c r="BX116"/>
  <c r="BA115"/>
  <c r="AY115"/>
  <c r="DE115"/>
  <c r="AP115"/>
  <c r="AN115"/>
  <c r="CT115" s="1"/>
  <c r="AE115"/>
  <c r="AC115"/>
  <c r="CI115"/>
  <c r="T115"/>
  <c r="R115"/>
  <c r="BX115" s="1"/>
  <c r="BA114"/>
  <c r="AY114"/>
  <c r="DE114"/>
  <c r="AP114"/>
  <c r="AN114"/>
  <c r="CT114" s="1"/>
  <c r="AE114"/>
  <c r="AC114"/>
  <c r="CI114" s="1"/>
  <c r="T114"/>
  <c r="R114"/>
  <c r="BX114"/>
  <c r="BA113"/>
  <c r="AY113"/>
  <c r="DE113"/>
  <c r="AP113"/>
  <c r="AN113"/>
  <c r="CT113" s="1"/>
  <c r="AE113"/>
  <c r="AC113"/>
  <c r="CI113"/>
  <c r="T113"/>
  <c r="R113"/>
  <c r="BX113" s="1"/>
  <c r="BA112"/>
  <c r="DF106" s="1"/>
  <c r="AY112"/>
  <c r="AP112"/>
  <c r="CU106" s="1"/>
  <c r="AN112"/>
  <c r="AE112"/>
  <c r="CJ106"/>
  <c r="AC112"/>
  <c r="T112"/>
  <c r="BY106" s="1"/>
  <c r="R112"/>
  <c r="BA111"/>
  <c r="DF105" s="1"/>
  <c r="AY111"/>
  <c r="AP111"/>
  <c r="CU105"/>
  <c r="AN111"/>
  <c r="CT111" s="1"/>
  <c r="AE111"/>
  <c r="CJ105" s="1"/>
  <c r="AC111"/>
  <c r="T111"/>
  <c r="BY105"/>
  <c r="R111"/>
  <c r="BA110"/>
  <c r="AY110"/>
  <c r="DE110"/>
  <c r="AP110"/>
  <c r="AN110"/>
  <c r="CT110" s="1"/>
  <c r="AE110"/>
  <c r="AC110"/>
  <c r="CI110" s="1"/>
  <c r="T110"/>
  <c r="R110"/>
  <c r="BX110"/>
  <c r="BA109"/>
  <c r="AY109"/>
  <c r="DE109"/>
  <c r="AP109"/>
  <c r="AN109"/>
  <c r="CT109" s="1"/>
  <c r="AE109"/>
  <c r="AC109"/>
  <c r="CI109"/>
  <c r="T109"/>
  <c r="R109"/>
  <c r="BX109" s="1"/>
  <c r="BA108"/>
  <c r="AY108"/>
  <c r="DE108"/>
  <c r="AP108"/>
  <c r="AN108"/>
  <c r="CT108" s="1"/>
  <c r="AE108"/>
  <c r="AC108"/>
  <c r="CI108" s="1"/>
  <c r="T108"/>
  <c r="R108"/>
  <c r="BX108"/>
  <c r="BA107"/>
  <c r="AY107"/>
  <c r="DE107"/>
  <c r="AP107"/>
  <c r="AN107"/>
  <c r="CT107" s="1"/>
  <c r="AE107"/>
  <c r="AC107"/>
  <c r="CI107"/>
  <c r="T107"/>
  <c r="R107"/>
  <c r="BX107" s="1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AW105"/>
  <c r="AL105"/>
  <c r="AA105"/>
  <c r="P105"/>
  <c r="A105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BA104"/>
  <c r="AY104"/>
  <c r="DE104"/>
  <c r="AP104"/>
  <c r="AN104"/>
  <c r="CT104" s="1"/>
  <c r="AE104"/>
  <c r="AC104"/>
  <c r="CI104"/>
  <c r="T104"/>
  <c r="R104"/>
  <c r="BX104" s="1"/>
  <c r="BA103"/>
  <c r="AY103"/>
  <c r="DE103" s="1"/>
  <c r="AP103"/>
  <c r="AN103"/>
  <c r="CT103"/>
  <c r="AE103"/>
  <c r="AC103"/>
  <c r="CI103"/>
  <c r="T103"/>
  <c r="R103"/>
  <c r="BX103" s="1"/>
  <c r="BA102"/>
  <c r="AY102"/>
  <c r="DE102"/>
  <c r="AP102"/>
  <c r="AN102"/>
  <c r="CT102" s="1"/>
  <c r="AE102"/>
  <c r="AC102"/>
  <c r="CI102"/>
  <c r="T102"/>
  <c r="R102"/>
  <c r="BX102" s="1"/>
  <c r="BA101"/>
  <c r="AY101"/>
  <c r="DE101" s="1"/>
  <c r="AP101"/>
  <c r="AN101"/>
  <c r="CT101"/>
  <c r="AE101"/>
  <c r="AC101"/>
  <c r="CI101"/>
  <c r="T101"/>
  <c r="R101"/>
  <c r="BX101" s="1"/>
  <c r="BA100"/>
  <c r="AY100"/>
  <c r="DE100"/>
  <c r="AP100"/>
  <c r="AN100"/>
  <c r="CT100" s="1"/>
  <c r="AE100"/>
  <c r="CJ91" s="1"/>
  <c r="AC100"/>
  <c r="CI100"/>
  <c r="T100"/>
  <c r="R100"/>
  <c r="BX100" s="1"/>
  <c r="BA99"/>
  <c r="AY99"/>
  <c r="DE99" s="1"/>
  <c r="AP99"/>
  <c r="AN99"/>
  <c r="CT99"/>
  <c r="AE99"/>
  <c r="AC99"/>
  <c r="CI99"/>
  <c r="T99"/>
  <c r="R99"/>
  <c r="BX99" s="1"/>
  <c r="BA98"/>
  <c r="DF92" s="1"/>
  <c r="AY98"/>
  <c r="AP98"/>
  <c r="CU92"/>
  <c r="AN98"/>
  <c r="CS92"/>
  <c r="AE98"/>
  <c r="CJ92"/>
  <c r="AC98"/>
  <c r="T98"/>
  <c r="BY92" s="1"/>
  <c r="R98"/>
  <c r="BA97"/>
  <c r="DF91" s="1"/>
  <c r="AY97"/>
  <c r="AP97"/>
  <c r="CU91"/>
  <c r="AN97"/>
  <c r="AE97"/>
  <c r="AC97"/>
  <c r="CH91" s="1"/>
  <c r="T97"/>
  <c r="R97"/>
  <c r="BA96"/>
  <c r="AY96"/>
  <c r="DE96"/>
  <c r="AP96"/>
  <c r="AN96"/>
  <c r="CT96" s="1"/>
  <c r="AE96"/>
  <c r="AC96"/>
  <c r="CI96"/>
  <c r="T96"/>
  <c r="R96"/>
  <c r="BX96" s="1"/>
  <c r="BA95"/>
  <c r="AY95"/>
  <c r="DE95"/>
  <c r="AP95"/>
  <c r="AN95"/>
  <c r="CT95" s="1"/>
  <c r="AE95"/>
  <c r="AC95"/>
  <c r="CI95" s="1"/>
  <c r="T95"/>
  <c r="R95"/>
  <c r="BX95"/>
  <c r="BA94"/>
  <c r="AY94"/>
  <c r="DE94" s="1"/>
  <c r="AP94"/>
  <c r="AN94"/>
  <c r="CT94" s="1"/>
  <c r="AE94"/>
  <c r="AC94"/>
  <c r="CI94"/>
  <c r="T94"/>
  <c r="R94"/>
  <c r="BX94"/>
  <c r="BA93"/>
  <c r="AY93"/>
  <c r="AP93"/>
  <c r="AP92" s="1"/>
  <c r="AN93"/>
  <c r="CT93" s="1"/>
  <c r="AE93"/>
  <c r="AE92"/>
  <c r="AC93"/>
  <c r="CI93" s="1"/>
  <c r="T93"/>
  <c r="T92" s="1"/>
  <c r="R93"/>
  <c r="BX93" s="1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AW91"/>
  <c r="AL91"/>
  <c r="AA91"/>
  <c r="P91"/>
  <c r="A91"/>
  <c r="A92"/>
  <c r="A93" s="1"/>
  <c r="A94" s="1"/>
  <c r="A95" s="1"/>
  <c r="A96" s="1"/>
  <c r="A97" s="1"/>
  <c r="A98" s="1"/>
  <c r="A99" s="1"/>
  <c r="A100" s="1"/>
  <c r="A101" s="1"/>
  <c r="A102" s="1"/>
  <c r="A103" s="1"/>
  <c r="A104" s="1"/>
  <c r="BA90"/>
  <c r="AY90"/>
  <c r="DE90"/>
  <c r="AP90"/>
  <c r="AN90"/>
  <c r="CT90"/>
  <c r="AE90"/>
  <c r="AC90"/>
  <c r="CI90" s="1"/>
  <c r="T90"/>
  <c r="R90"/>
  <c r="BX90"/>
  <c r="BA89"/>
  <c r="AY89"/>
  <c r="DE89"/>
  <c r="AP89"/>
  <c r="AN89"/>
  <c r="CT89" s="1"/>
  <c r="AE89"/>
  <c r="AC89"/>
  <c r="CI89"/>
  <c r="T89"/>
  <c r="R89"/>
  <c r="BX89" s="1"/>
  <c r="BA88"/>
  <c r="AY88"/>
  <c r="DE88"/>
  <c r="AP88"/>
  <c r="AN88"/>
  <c r="CT88" s="1"/>
  <c r="AE88"/>
  <c r="AC88"/>
  <c r="CI88"/>
  <c r="T88"/>
  <c r="R88"/>
  <c r="BX88" s="1"/>
  <c r="BA87"/>
  <c r="AY87"/>
  <c r="DE87" s="1"/>
  <c r="AP87"/>
  <c r="AN87"/>
  <c r="CT87"/>
  <c r="AE87"/>
  <c r="AC87"/>
  <c r="CI87"/>
  <c r="T87"/>
  <c r="R87"/>
  <c r="BX87" s="1"/>
  <c r="BA86"/>
  <c r="DF77" s="1"/>
  <c r="AY86"/>
  <c r="DE86" s="1"/>
  <c r="AP86"/>
  <c r="CU77"/>
  <c r="AN86"/>
  <c r="CT86" s="1"/>
  <c r="AE86"/>
  <c r="AC86"/>
  <c r="CI86"/>
  <c r="T86"/>
  <c r="R86"/>
  <c r="BX86" s="1"/>
  <c r="M14"/>
  <c r="BA85"/>
  <c r="AY85"/>
  <c r="DE85" s="1"/>
  <c r="AP85"/>
  <c r="AN85"/>
  <c r="CT85"/>
  <c r="AE85"/>
  <c r="AC85"/>
  <c r="CI85" s="1"/>
  <c r="T85"/>
  <c r="R85"/>
  <c r="BX85" s="1"/>
  <c r="BA84"/>
  <c r="DF78"/>
  <c r="AY84"/>
  <c r="AP84"/>
  <c r="AN84"/>
  <c r="AE84"/>
  <c r="CJ78"/>
  <c r="AC84"/>
  <c r="T84"/>
  <c r="BY78" s="1"/>
  <c r="R84"/>
  <c r="BA83"/>
  <c r="AY83"/>
  <c r="AP83"/>
  <c r="AN83"/>
  <c r="AE83"/>
  <c r="AC83"/>
  <c r="CH77" s="1"/>
  <c r="T83"/>
  <c r="R83"/>
  <c r="BA82"/>
  <c r="AY82"/>
  <c r="DE82"/>
  <c r="AP82"/>
  <c r="AN82"/>
  <c r="CT82" s="1"/>
  <c r="AE82"/>
  <c r="AC82"/>
  <c r="CI82"/>
  <c r="T82"/>
  <c r="R82"/>
  <c r="BX82" s="1"/>
  <c r="BA81"/>
  <c r="AY81"/>
  <c r="DE81" s="1"/>
  <c r="AP81"/>
  <c r="AN81"/>
  <c r="CT81"/>
  <c r="AE81"/>
  <c r="AC81"/>
  <c r="CI81"/>
  <c r="T81"/>
  <c r="T78" s="1"/>
  <c r="R81"/>
  <c r="BX81" s="1"/>
  <c r="BA80"/>
  <c r="AY80"/>
  <c r="DE80"/>
  <c r="AP80"/>
  <c r="AN80"/>
  <c r="CT80" s="1"/>
  <c r="AE80"/>
  <c r="AC80"/>
  <c r="CI80"/>
  <c r="T80"/>
  <c r="R80"/>
  <c r="BX80" s="1"/>
  <c r="BA79"/>
  <c r="AY79"/>
  <c r="AP79"/>
  <c r="AN79"/>
  <c r="AE79"/>
  <c r="AC79"/>
  <c r="AC78" s="1"/>
  <c r="T79"/>
  <c r="R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AW77"/>
  <c r="AL77"/>
  <c r="AA77"/>
  <c r="P77"/>
  <c r="A77"/>
  <c r="A78" s="1"/>
  <c r="A79"/>
  <c r="A80" s="1"/>
  <c r="A81" s="1"/>
  <c r="A82" s="1"/>
  <c r="A83" s="1"/>
  <c r="A84" s="1"/>
  <c r="A85" s="1"/>
  <c r="A86" s="1"/>
  <c r="A87" s="1"/>
  <c r="A88" s="1"/>
  <c r="A89" s="1"/>
  <c r="A90" s="1"/>
  <c r="BA76"/>
  <c r="AY76"/>
  <c r="DE76" s="1"/>
  <c r="AP76"/>
  <c r="AN76"/>
  <c r="CT76"/>
  <c r="AE76"/>
  <c r="AC76"/>
  <c r="CI76"/>
  <c r="T76"/>
  <c r="R76"/>
  <c r="BX76" s="1"/>
  <c r="BA75"/>
  <c r="AY75"/>
  <c r="DE75"/>
  <c r="AP75"/>
  <c r="AN75"/>
  <c r="CT75" s="1"/>
  <c r="AE75"/>
  <c r="AC75"/>
  <c r="CI75"/>
  <c r="T75"/>
  <c r="R75"/>
  <c r="BX75" s="1"/>
  <c r="BA74"/>
  <c r="AY74"/>
  <c r="DE74"/>
  <c r="AP74"/>
  <c r="AN74"/>
  <c r="CT74" s="1"/>
  <c r="AE74"/>
  <c r="AC74"/>
  <c r="CI74"/>
  <c r="T74"/>
  <c r="R74"/>
  <c r="BX74" s="1"/>
  <c r="BA73"/>
  <c r="AY73"/>
  <c r="DE73"/>
  <c r="AP73"/>
  <c r="AN73"/>
  <c r="CT73" s="1"/>
  <c r="AE73"/>
  <c r="AC73"/>
  <c r="CI73"/>
  <c r="T73"/>
  <c r="R73"/>
  <c r="BX73" s="1"/>
  <c r="BA72"/>
  <c r="AY72"/>
  <c r="DE72"/>
  <c r="AP72"/>
  <c r="AN72"/>
  <c r="CT72" s="1"/>
  <c r="AE72"/>
  <c r="AC72"/>
  <c r="CI72"/>
  <c r="T72"/>
  <c r="R72"/>
  <c r="BX72" s="1"/>
  <c r="BA71"/>
  <c r="AY71"/>
  <c r="DE71"/>
  <c r="AP71"/>
  <c r="AN71"/>
  <c r="CT71" s="1"/>
  <c r="AE71"/>
  <c r="AC71"/>
  <c r="CI71"/>
  <c r="T71"/>
  <c r="R71"/>
  <c r="BX71" s="1"/>
  <c r="BA70"/>
  <c r="DF64" s="1"/>
  <c r="AY70"/>
  <c r="AP70"/>
  <c r="CU64"/>
  <c r="AN70"/>
  <c r="AE70"/>
  <c r="CJ64" s="1"/>
  <c r="AC70"/>
  <c r="T70"/>
  <c r="R70"/>
  <c r="BA69"/>
  <c r="DF63"/>
  <c r="AY69"/>
  <c r="DE69"/>
  <c r="AP69"/>
  <c r="CU63"/>
  <c r="AN69"/>
  <c r="CT69"/>
  <c r="AE69"/>
  <c r="CJ63"/>
  <c r="AC69"/>
  <c r="T69"/>
  <c r="BY63" s="1"/>
  <c r="R69"/>
  <c r="BA68"/>
  <c r="AY68"/>
  <c r="DE68" s="1"/>
  <c r="AP68"/>
  <c r="AN68"/>
  <c r="CT68"/>
  <c r="AE68"/>
  <c r="AC68"/>
  <c r="CI68" s="1"/>
  <c r="T68"/>
  <c r="R68"/>
  <c r="BX68"/>
  <c r="BA67"/>
  <c r="AY67"/>
  <c r="DE67" s="1"/>
  <c r="AP67"/>
  <c r="AN67"/>
  <c r="CT67"/>
  <c r="AE67"/>
  <c r="AC67"/>
  <c r="CI67" s="1"/>
  <c r="T67"/>
  <c r="R67"/>
  <c r="BX67"/>
  <c r="BA66"/>
  <c r="AY66"/>
  <c r="DE66" s="1"/>
  <c r="AP66"/>
  <c r="AN66"/>
  <c r="CT66"/>
  <c r="AE66"/>
  <c r="AC66"/>
  <c r="CI66" s="1"/>
  <c r="T66"/>
  <c r="R66"/>
  <c r="BX66"/>
  <c r="BA65"/>
  <c r="AY65"/>
  <c r="DE65" s="1"/>
  <c r="AP65"/>
  <c r="AP64" s="1"/>
  <c r="AN65"/>
  <c r="CT65" s="1"/>
  <c r="AE65"/>
  <c r="AE64" s="1"/>
  <c r="AC65"/>
  <c r="CI65" s="1"/>
  <c r="T65"/>
  <c r="R65"/>
  <c r="BX65" s="1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R64"/>
  <c r="Q64"/>
  <c r="P64"/>
  <c r="AW63"/>
  <c r="AL63"/>
  <c r="AA63"/>
  <c r="P63"/>
  <c r="A63"/>
  <c r="A64"/>
  <c r="A65" s="1"/>
  <c r="A66" s="1"/>
  <c r="A67" s="1"/>
  <c r="A68" s="1"/>
  <c r="A69" s="1"/>
  <c r="A70" s="1"/>
  <c r="A71" s="1"/>
  <c r="A72" s="1"/>
  <c r="A73" s="1"/>
  <c r="A74" s="1"/>
  <c r="A75" s="1"/>
  <c r="A76" s="1"/>
  <c r="BA62"/>
  <c r="AY62"/>
  <c r="DE62" s="1"/>
  <c r="AP62"/>
  <c r="AN62"/>
  <c r="CT62"/>
  <c r="AE62"/>
  <c r="AC62"/>
  <c r="CI62" s="1"/>
  <c r="T62"/>
  <c r="R62"/>
  <c r="BX62"/>
  <c r="BA61"/>
  <c r="AY61"/>
  <c r="DE61" s="1"/>
  <c r="AP61"/>
  <c r="AN61"/>
  <c r="CT61"/>
  <c r="AE61"/>
  <c r="AC61"/>
  <c r="CI61" s="1"/>
  <c r="T61"/>
  <c r="R61"/>
  <c r="BX61"/>
  <c r="BA60"/>
  <c r="AY60"/>
  <c r="DE60" s="1"/>
  <c r="AP60"/>
  <c r="AN60"/>
  <c r="CT60"/>
  <c r="AE60"/>
  <c r="AE50"/>
  <c r="AC60"/>
  <c r="CI60"/>
  <c r="T60"/>
  <c r="R60"/>
  <c r="BX60" s="1"/>
  <c r="BA59"/>
  <c r="AY59"/>
  <c r="DE59"/>
  <c r="AP59"/>
  <c r="AN59"/>
  <c r="CT59" s="1"/>
  <c r="AE59"/>
  <c r="AC59"/>
  <c r="CI59"/>
  <c r="T59"/>
  <c r="R59"/>
  <c r="BX59" s="1"/>
  <c r="BA58"/>
  <c r="AY58"/>
  <c r="DE58"/>
  <c r="AP58"/>
  <c r="AN58"/>
  <c r="CT58"/>
  <c r="AE58"/>
  <c r="AC58"/>
  <c r="CI58" s="1"/>
  <c r="T58"/>
  <c r="R58"/>
  <c r="BX58" s="1"/>
  <c r="BA57"/>
  <c r="AY57"/>
  <c r="DE57"/>
  <c r="AP57"/>
  <c r="AN57"/>
  <c r="CT57"/>
  <c r="AE57"/>
  <c r="AC57"/>
  <c r="CI57" s="1"/>
  <c r="T57"/>
  <c r="BY50" s="1"/>
  <c r="R57"/>
  <c r="BX57" s="1"/>
  <c r="BA56"/>
  <c r="AY56"/>
  <c r="AP56"/>
  <c r="CU50" s="1"/>
  <c r="AN56"/>
  <c r="CT56"/>
  <c r="AE56"/>
  <c r="AC56"/>
  <c r="T56"/>
  <c r="R56"/>
  <c r="BX56" s="1"/>
  <c r="BA55"/>
  <c r="AY55"/>
  <c r="DD49"/>
  <c r="AP55"/>
  <c r="AN55"/>
  <c r="CT55" s="1"/>
  <c r="AE55"/>
  <c r="AC55"/>
  <c r="T55"/>
  <c r="BY49" s="1"/>
  <c r="R55"/>
  <c r="BX55"/>
  <c r="BA54"/>
  <c r="AY54"/>
  <c r="DE54" s="1"/>
  <c r="AP54"/>
  <c r="AN54"/>
  <c r="CT54"/>
  <c r="AE54"/>
  <c r="AC54"/>
  <c r="CI54" s="1"/>
  <c r="T54"/>
  <c r="R54"/>
  <c r="BX54"/>
  <c r="BA53"/>
  <c r="AY53"/>
  <c r="DE53" s="1"/>
  <c r="AP53"/>
  <c r="AN53"/>
  <c r="CT53"/>
  <c r="AE53"/>
  <c r="AC53"/>
  <c r="CI53" s="1"/>
  <c r="T53"/>
  <c r="R53"/>
  <c r="BX53"/>
  <c r="BA52"/>
  <c r="AY52"/>
  <c r="DE52" s="1"/>
  <c r="AP52"/>
  <c r="AN52"/>
  <c r="CT52"/>
  <c r="AE52"/>
  <c r="AC52"/>
  <c r="CI52" s="1"/>
  <c r="T52"/>
  <c r="R52"/>
  <c r="BX52"/>
  <c r="BA51"/>
  <c r="AY51"/>
  <c r="AP51"/>
  <c r="AN51"/>
  <c r="AE51"/>
  <c r="AC51"/>
  <c r="CI51" s="1"/>
  <c r="T51"/>
  <c r="R5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AW49"/>
  <c r="AL49"/>
  <c r="AA49"/>
  <c r="P49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BA48"/>
  <c r="AY48"/>
  <c r="DE48"/>
  <c r="AP48"/>
  <c r="AN48"/>
  <c r="CT48" s="1"/>
  <c r="AE48"/>
  <c r="AC48"/>
  <c r="CI48"/>
  <c r="T48"/>
  <c r="R48"/>
  <c r="BX48" s="1"/>
  <c r="BA47"/>
  <c r="AY47"/>
  <c r="DE47"/>
  <c r="AP47"/>
  <c r="AN47"/>
  <c r="CT47" s="1"/>
  <c r="AE47"/>
  <c r="AC47"/>
  <c r="CI47"/>
  <c r="T47"/>
  <c r="R47"/>
  <c r="BX47" s="1"/>
  <c r="N17"/>
  <c r="BA46"/>
  <c r="AY46"/>
  <c r="DE46" s="1"/>
  <c r="AP46"/>
  <c r="AN46"/>
  <c r="CT46"/>
  <c r="AE46"/>
  <c r="AC46"/>
  <c r="CI46" s="1"/>
  <c r="T46"/>
  <c r="R46"/>
  <c r="BX46"/>
  <c r="BA45"/>
  <c r="AY45"/>
  <c r="DE45" s="1"/>
  <c r="AP45"/>
  <c r="AN45"/>
  <c r="CT45"/>
  <c r="AE45"/>
  <c r="AC45"/>
  <c r="CI45" s="1"/>
  <c r="T45"/>
  <c r="R45"/>
  <c r="BX45"/>
  <c r="BA44"/>
  <c r="DF35"/>
  <c r="AY44"/>
  <c r="DE44" s="1"/>
  <c r="AP44"/>
  <c r="AN44"/>
  <c r="CT44" s="1"/>
  <c r="AE44"/>
  <c r="AC44"/>
  <c r="CI44" s="1"/>
  <c r="T44"/>
  <c r="R44"/>
  <c r="BX44" s="1"/>
  <c r="BA43"/>
  <c r="AY43"/>
  <c r="DE43" s="1"/>
  <c r="AP43"/>
  <c r="AN43"/>
  <c r="CT43" s="1"/>
  <c r="AE43"/>
  <c r="AC43"/>
  <c r="CI43"/>
  <c r="T43"/>
  <c r="R43"/>
  <c r="BX43"/>
  <c r="BA42"/>
  <c r="AY42"/>
  <c r="DD36" s="1"/>
  <c r="AP42"/>
  <c r="CU36" s="1"/>
  <c r="AN42"/>
  <c r="CS36"/>
  <c r="AE42"/>
  <c r="AC42"/>
  <c r="CH36" s="1"/>
  <c r="T42"/>
  <c r="BY36" s="1"/>
  <c r="R42"/>
  <c r="BW36"/>
  <c r="BA41"/>
  <c r="AY41"/>
  <c r="DE41" s="1"/>
  <c r="AP41"/>
  <c r="AN41"/>
  <c r="AE41"/>
  <c r="CJ35" s="1"/>
  <c r="AC41"/>
  <c r="CI41"/>
  <c r="T41"/>
  <c r="R41"/>
  <c r="BA40"/>
  <c r="AY40"/>
  <c r="DE40" s="1"/>
  <c r="AP40"/>
  <c r="AN40"/>
  <c r="CT40"/>
  <c r="AE40"/>
  <c r="AC40"/>
  <c r="CI40" s="1"/>
  <c r="T40"/>
  <c r="R40"/>
  <c r="BX40"/>
  <c r="BA39"/>
  <c r="AY39"/>
  <c r="DE39" s="1"/>
  <c r="AP39"/>
  <c r="AN39"/>
  <c r="CT39"/>
  <c r="AE39"/>
  <c r="AC39"/>
  <c r="CI39" s="1"/>
  <c r="T39"/>
  <c r="R39"/>
  <c r="BX39"/>
  <c r="BA38"/>
  <c r="AY38"/>
  <c r="DE38" s="1"/>
  <c r="AP38"/>
  <c r="AN38"/>
  <c r="AE38"/>
  <c r="AC38"/>
  <c r="T38"/>
  <c r="R38"/>
  <c r="BX38"/>
  <c r="BA37"/>
  <c r="AY37"/>
  <c r="DE37" s="1"/>
  <c r="AP37"/>
  <c r="AN37"/>
  <c r="CT37"/>
  <c r="AE37"/>
  <c r="AC37"/>
  <c r="CI37"/>
  <c r="T37"/>
  <c r="R37"/>
  <c r="BX37" s="1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AW35"/>
  <c r="AL35"/>
  <c r="AA35"/>
  <c r="P35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BA34"/>
  <c r="AY34"/>
  <c r="DE34"/>
  <c r="AP34"/>
  <c r="AN34"/>
  <c r="CT34" s="1"/>
  <c r="AE34"/>
  <c r="AC34"/>
  <c r="CI34"/>
  <c r="T34"/>
  <c r="R34"/>
  <c r="BX34" s="1"/>
  <c r="BA33"/>
  <c r="AY33"/>
  <c r="DE33"/>
  <c r="AP33"/>
  <c r="AN33"/>
  <c r="CT33" s="1"/>
  <c r="AE33"/>
  <c r="AC33"/>
  <c r="CI33"/>
  <c r="T33"/>
  <c r="R33"/>
  <c r="BX33" s="1"/>
  <c r="BA32"/>
  <c r="AY32"/>
  <c r="DE32"/>
  <c r="AP32"/>
  <c r="AN32"/>
  <c r="CT32" s="1"/>
  <c r="AE32"/>
  <c r="AC32"/>
  <c r="CI32"/>
  <c r="T32"/>
  <c r="R32"/>
  <c r="BX32" s="1"/>
  <c r="BA31"/>
  <c r="AY31"/>
  <c r="DE31"/>
  <c r="AP31"/>
  <c r="AN31"/>
  <c r="CT31" s="1"/>
  <c r="AE31"/>
  <c r="AC31"/>
  <c r="CI31"/>
  <c r="T31"/>
  <c r="R31"/>
  <c r="BX31" s="1"/>
  <c r="BA30"/>
  <c r="AY30"/>
  <c r="DE30"/>
  <c r="AP30"/>
  <c r="AN30"/>
  <c r="CT30" s="1"/>
  <c r="AE30"/>
  <c r="AC30"/>
  <c r="CI30"/>
  <c r="T30"/>
  <c r="R30"/>
  <c r="BX30" s="1"/>
  <c r="BA29"/>
  <c r="AY29"/>
  <c r="DE29"/>
  <c r="AP29"/>
  <c r="AN29"/>
  <c r="CT29" s="1"/>
  <c r="AE29"/>
  <c r="CJ22" s="1"/>
  <c r="AC29"/>
  <c r="CI29"/>
  <c r="T29"/>
  <c r="R29"/>
  <c r="BX29" s="1"/>
  <c r="BA28"/>
  <c r="DF22" s="1"/>
  <c r="AY28"/>
  <c r="AP28"/>
  <c r="CU22"/>
  <c r="AN28"/>
  <c r="CT28"/>
  <c r="AE28"/>
  <c r="AC28"/>
  <c r="T28"/>
  <c r="BY22" s="1"/>
  <c r="R28"/>
  <c r="BX28" s="1"/>
  <c r="BA27"/>
  <c r="DF21" s="1"/>
  <c r="AY27"/>
  <c r="DD21" s="1"/>
  <c r="AP27"/>
  <c r="CU21" s="1"/>
  <c r="AN27"/>
  <c r="AE27"/>
  <c r="CJ21"/>
  <c r="AC27"/>
  <c r="CH21"/>
  <c r="T27"/>
  <c r="BY21"/>
  <c r="R27"/>
  <c r="BA26"/>
  <c r="AY26"/>
  <c r="DE26"/>
  <c r="AP26"/>
  <c r="AN26"/>
  <c r="CT26" s="1"/>
  <c r="AE26"/>
  <c r="AC26"/>
  <c r="CI26"/>
  <c r="T26"/>
  <c r="R26"/>
  <c r="BX26" s="1"/>
  <c r="BA25"/>
  <c r="AY25"/>
  <c r="DE25"/>
  <c r="AP25"/>
  <c r="AN25"/>
  <c r="CT25" s="1"/>
  <c r="AE25"/>
  <c r="AC25"/>
  <c r="CI25"/>
  <c r="T25"/>
  <c r="R25"/>
  <c r="BX25" s="1"/>
  <c r="BA24"/>
  <c r="AY24"/>
  <c r="DE24"/>
  <c r="AP24"/>
  <c r="AN24"/>
  <c r="CT24" s="1"/>
  <c r="AE24"/>
  <c r="AC24"/>
  <c r="CI24"/>
  <c r="T24"/>
  <c r="R24"/>
  <c r="BX24" s="1"/>
  <c r="BA23"/>
  <c r="AY23"/>
  <c r="AP23"/>
  <c r="AN23"/>
  <c r="CT23"/>
  <c r="AE23"/>
  <c r="AC23"/>
  <c r="T23"/>
  <c r="R23"/>
  <c r="BG22"/>
  <c r="BF22"/>
  <c r="BE22"/>
  <c r="BD22"/>
  <c r="BC22"/>
  <c r="BB22"/>
  <c r="AZ22"/>
  <c r="AX22"/>
  <c r="AW22"/>
  <c r="AV22"/>
  <c r="AU22"/>
  <c r="AT22"/>
  <c r="AS22"/>
  <c r="AR22"/>
  <c r="AQ22"/>
  <c r="AO22"/>
  <c r="AM22"/>
  <c r="AL22"/>
  <c r="AK22"/>
  <c r="AJ22"/>
  <c r="AI22"/>
  <c r="AH22"/>
  <c r="AG22"/>
  <c r="AF22"/>
  <c r="AD22"/>
  <c r="AB22"/>
  <c r="AA22"/>
  <c r="Z22"/>
  <c r="Y22"/>
  <c r="X22"/>
  <c r="W22"/>
  <c r="V22"/>
  <c r="U22"/>
  <c r="S22"/>
  <c r="Q22"/>
  <c r="P22"/>
  <c r="AW21"/>
  <c r="AL21"/>
  <c r="AA21"/>
  <c r="P21"/>
  <c r="A21"/>
  <c r="A22"/>
  <c r="A23" s="1"/>
  <c r="A24" s="1"/>
  <c r="A25" s="1"/>
  <c r="A26" s="1"/>
  <c r="A27" s="1"/>
  <c r="A28" s="1"/>
  <c r="A29" s="1"/>
  <c r="A30" s="1"/>
  <c r="A31" s="1"/>
  <c r="A32" s="1"/>
  <c r="A33" s="1"/>
  <c r="A34" s="1"/>
  <c r="A6"/>
  <c r="A7"/>
  <c r="A8" s="1"/>
  <c r="A9" s="1"/>
  <c r="A10" s="1"/>
  <c r="A11" s="1"/>
  <c r="A12" s="1"/>
  <c r="A13" s="1"/>
  <c r="A14" s="1"/>
  <c r="A15" s="1"/>
  <c r="A16" s="1"/>
  <c r="A17" s="1"/>
  <c r="A18" s="1"/>
  <c r="A19" s="1"/>
  <c r="BG5"/>
  <c r="DL2" s="1"/>
  <c r="BF5"/>
  <c r="DK2" s="1"/>
  <c r="BE5"/>
  <c r="DJ2" s="1"/>
  <c r="BD5"/>
  <c r="DI2" s="1"/>
  <c r="BC5"/>
  <c r="DH2" s="1"/>
  <c r="BB5"/>
  <c r="DG2" s="1"/>
  <c r="BA5"/>
  <c r="DF2" s="1"/>
  <c r="AZ5"/>
  <c r="DE2" s="1"/>
  <c r="AY5"/>
  <c r="DD2" s="1"/>
  <c r="AX5"/>
  <c r="DC2" s="1"/>
  <c r="AW5"/>
  <c r="DB2" s="1"/>
  <c r="AV5"/>
  <c r="DA2" s="1"/>
  <c r="AU5"/>
  <c r="CZ2" s="1"/>
  <c r="AT5"/>
  <c r="CY2" s="1"/>
  <c r="AS5"/>
  <c r="CX2" s="1"/>
  <c r="AR5"/>
  <c r="CW2" s="1"/>
  <c r="AQ5"/>
  <c r="CV2" s="1"/>
  <c r="AP5"/>
  <c r="CU2" s="1"/>
  <c r="AO5"/>
  <c r="CT2" s="1"/>
  <c r="AN5"/>
  <c r="CS2" s="1"/>
  <c r="AM5"/>
  <c r="CR2" s="1"/>
  <c r="AL5"/>
  <c r="CQ2" s="1"/>
  <c r="AK5"/>
  <c r="CP2" s="1"/>
  <c r="AJ5"/>
  <c r="CO2" s="1"/>
  <c r="AI5"/>
  <c r="CN2" s="1"/>
  <c r="AH5"/>
  <c r="CM2" s="1"/>
  <c r="AG5"/>
  <c r="CL2" s="1"/>
  <c r="AF5"/>
  <c r="CK2" s="1"/>
  <c r="AE5"/>
  <c r="CJ2" s="1"/>
  <c r="AD5"/>
  <c r="CI2" s="1"/>
  <c r="AC5"/>
  <c r="CH2" s="1"/>
  <c r="AB5"/>
  <c r="CG2" s="1"/>
  <c r="AA5"/>
  <c r="CF2" s="1"/>
  <c r="Z5"/>
  <c r="CE2" s="1"/>
  <c r="Y5"/>
  <c r="CD2" s="1"/>
  <c r="X5"/>
  <c r="CC2" s="1"/>
  <c r="W5"/>
  <c r="CB2" s="1"/>
  <c r="V5"/>
  <c r="CA2" s="1"/>
  <c r="U5"/>
  <c r="BZ2" s="1"/>
  <c r="T5"/>
  <c r="BY2" s="1"/>
  <c r="S5"/>
  <c r="BX2" s="1"/>
  <c r="R5"/>
  <c r="BW2" s="1"/>
  <c r="Q5"/>
  <c r="BV2" s="1"/>
  <c r="P5"/>
  <c r="BU2" s="1"/>
  <c r="BA328" i="25"/>
  <c r="AY328"/>
  <c r="DE328" s="1"/>
  <c r="AP328"/>
  <c r="AN328"/>
  <c r="CT328"/>
  <c r="AE328"/>
  <c r="AC328"/>
  <c r="CI328" s="1"/>
  <c r="T328"/>
  <c r="R328"/>
  <c r="BX328"/>
  <c r="BA327"/>
  <c r="AY327"/>
  <c r="DE327" s="1"/>
  <c r="AP327"/>
  <c r="AN327"/>
  <c r="CT327"/>
  <c r="AE327"/>
  <c r="AC327"/>
  <c r="CI327" s="1"/>
  <c r="T327"/>
  <c r="R327"/>
  <c r="BX327"/>
  <c r="BA326"/>
  <c r="AY326"/>
  <c r="DE326" s="1"/>
  <c r="AP326"/>
  <c r="AN326"/>
  <c r="CT326"/>
  <c r="AE326"/>
  <c r="AC326"/>
  <c r="CI326" s="1"/>
  <c r="T326"/>
  <c r="R326"/>
  <c r="BX326"/>
  <c r="BA325"/>
  <c r="AY325"/>
  <c r="DE325" s="1"/>
  <c r="AP325"/>
  <c r="AN325"/>
  <c r="CT325"/>
  <c r="AE325"/>
  <c r="AC325"/>
  <c r="CI325" s="1"/>
  <c r="T325"/>
  <c r="R325"/>
  <c r="BX325"/>
  <c r="BA324"/>
  <c r="AY324"/>
  <c r="DE324" s="1"/>
  <c r="AP324"/>
  <c r="AN324"/>
  <c r="CT324"/>
  <c r="AE324"/>
  <c r="AC324"/>
  <c r="CI324" s="1"/>
  <c r="T324"/>
  <c r="R324"/>
  <c r="BA323"/>
  <c r="AY323"/>
  <c r="DE323"/>
  <c r="AP323"/>
  <c r="AN323"/>
  <c r="CT323" s="1"/>
  <c r="AE323"/>
  <c r="AC323"/>
  <c r="CI323"/>
  <c r="T323"/>
  <c r="R323"/>
  <c r="BX323" s="1"/>
  <c r="BA322"/>
  <c r="AY322"/>
  <c r="AP322"/>
  <c r="AN322"/>
  <c r="CT322"/>
  <c r="AE322"/>
  <c r="AC322"/>
  <c r="T322"/>
  <c r="BY316"/>
  <c r="R322"/>
  <c r="BX322"/>
  <c r="BA321"/>
  <c r="AY321"/>
  <c r="DE321" s="1"/>
  <c r="AP321"/>
  <c r="AN321"/>
  <c r="CT321"/>
  <c r="AE321"/>
  <c r="AC321"/>
  <c r="T321"/>
  <c r="R321"/>
  <c r="BX321" s="1"/>
  <c r="BA320"/>
  <c r="AY320"/>
  <c r="DE320"/>
  <c r="AP320"/>
  <c r="AN320"/>
  <c r="CT320" s="1"/>
  <c r="AE320"/>
  <c r="AC320"/>
  <c r="CI320"/>
  <c r="T320"/>
  <c r="R320"/>
  <c r="BX320" s="1"/>
  <c r="BA319"/>
  <c r="AY319"/>
  <c r="DE319"/>
  <c r="AP319"/>
  <c r="AN319"/>
  <c r="CT319" s="1"/>
  <c r="AE319"/>
  <c r="AC319"/>
  <c r="CI319"/>
  <c r="T319"/>
  <c r="R319"/>
  <c r="BX319" s="1"/>
  <c r="BA318"/>
  <c r="AY318"/>
  <c r="DE318"/>
  <c r="AP318"/>
  <c r="AN318"/>
  <c r="CT318" s="1"/>
  <c r="AE318"/>
  <c r="AC318"/>
  <c r="T318"/>
  <c r="R318"/>
  <c r="BX318"/>
  <c r="BA317"/>
  <c r="AY317"/>
  <c r="DE317" s="1"/>
  <c r="AP317"/>
  <c r="AN317"/>
  <c r="CT317"/>
  <c r="AE317"/>
  <c r="AC317"/>
  <c r="CI317" s="1"/>
  <c r="T317"/>
  <c r="R317"/>
  <c r="BX317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AW315"/>
  <c r="AL315"/>
  <c r="AA315"/>
  <c r="P315"/>
  <c r="A315"/>
  <c r="A316"/>
  <c r="A317" s="1"/>
  <c r="A318" s="1"/>
  <c r="A319" s="1"/>
  <c r="A320" s="1"/>
  <c r="A321" s="1"/>
  <c r="A322" s="1"/>
  <c r="A323" s="1"/>
  <c r="A324" s="1"/>
  <c r="A325" s="1"/>
  <c r="A326" s="1"/>
  <c r="A327" s="1"/>
  <c r="A328" s="1"/>
  <c r="BA314"/>
  <c r="AY314"/>
  <c r="DE314" s="1"/>
  <c r="AP314"/>
  <c r="AN314"/>
  <c r="CT314"/>
  <c r="AE314"/>
  <c r="AC314"/>
  <c r="CI314" s="1"/>
  <c r="T314"/>
  <c r="R314"/>
  <c r="BX314"/>
  <c r="BA313"/>
  <c r="AY313"/>
  <c r="DE313" s="1"/>
  <c r="AP313"/>
  <c r="AN313"/>
  <c r="CT313"/>
  <c r="AE313"/>
  <c r="AC313"/>
  <c r="CI313" s="1"/>
  <c r="T313"/>
  <c r="R313"/>
  <c r="BA312"/>
  <c r="AY312"/>
  <c r="DE312"/>
  <c r="AP312"/>
  <c r="AN312"/>
  <c r="CT312" s="1"/>
  <c r="AE312"/>
  <c r="AC312"/>
  <c r="CI312"/>
  <c r="T312"/>
  <c r="R312"/>
  <c r="BX312" s="1"/>
  <c r="BA311"/>
  <c r="AY311"/>
  <c r="DE311"/>
  <c r="AP311"/>
  <c r="AN311"/>
  <c r="CT311" s="1"/>
  <c r="AE311"/>
  <c r="AC311"/>
  <c r="CI311"/>
  <c r="T311"/>
  <c r="R311"/>
  <c r="BX311" s="1"/>
  <c r="BA310"/>
  <c r="AY310"/>
  <c r="DE310" s="1"/>
  <c r="AP310"/>
  <c r="AN310"/>
  <c r="CT310"/>
  <c r="AE310"/>
  <c r="AC310"/>
  <c r="CI310" s="1"/>
  <c r="T310"/>
  <c r="R310"/>
  <c r="BX310"/>
  <c r="BA309"/>
  <c r="AY309"/>
  <c r="DE309" s="1"/>
  <c r="AP309"/>
  <c r="AN309"/>
  <c r="CT309"/>
  <c r="AE309"/>
  <c r="AC309"/>
  <c r="CI309" s="1"/>
  <c r="T309"/>
  <c r="R309"/>
  <c r="BX309"/>
  <c r="BA308"/>
  <c r="DF302"/>
  <c r="AY308"/>
  <c r="AP308"/>
  <c r="AN308"/>
  <c r="AE308"/>
  <c r="CJ302" s="1"/>
  <c r="AC308"/>
  <c r="T308"/>
  <c r="R308"/>
  <c r="BA307"/>
  <c r="AY307"/>
  <c r="AP307"/>
  <c r="AN307"/>
  <c r="AE307"/>
  <c r="AC307"/>
  <c r="T307"/>
  <c r="R307"/>
  <c r="BA306"/>
  <c r="AY306"/>
  <c r="DE306" s="1"/>
  <c r="AP306"/>
  <c r="AN306"/>
  <c r="CT306"/>
  <c r="AE306"/>
  <c r="AC306"/>
  <c r="CI306" s="1"/>
  <c r="T306"/>
  <c r="R306"/>
  <c r="BX306"/>
  <c r="BA305"/>
  <c r="AY305"/>
  <c r="DE305" s="1"/>
  <c r="AP305"/>
  <c r="AN305"/>
  <c r="CT305"/>
  <c r="AE305"/>
  <c r="AC305"/>
  <c r="CI305" s="1"/>
  <c r="T305"/>
  <c r="R305"/>
  <c r="BX305"/>
  <c r="BA304"/>
  <c r="AY304"/>
  <c r="DE304" s="1"/>
  <c r="AP304"/>
  <c r="AN304"/>
  <c r="CT304"/>
  <c r="AE304"/>
  <c r="AC304"/>
  <c r="CI304" s="1"/>
  <c r="T304"/>
  <c r="R304"/>
  <c r="BX304" s="1"/>
  <c r="BA303"/>
  <c r="AY303"/>
  <c r="DE303"/>
  <c r="AP303"/>
  <c r="AN303"/>
  <c r="CT303" s="1"/>
  <c r="AE303"/>
  <c r="AC303"/>
  <c r="CI303"/>
  <c r="T303"/>
  <c r="T302" s="1"/>
  <c r="R303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AW301"/>
  <c r="AL301"/>
  <c r="AA301"/>
  <c r="P301"/>
  <c r="A30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BA300"/>
  <c r="AY300"/>
  <c r="DE300" s="1"/>
  <c r="AP300"/>
  <c r="AN300"/>
  <c r="CT300"/>
  <c r="AE300"/>
  <c r="AC300"/>
  <c r="CI300" s="1"/>
  <c r="T300"/>
  <c r="R300"/>
  <c r="BX300"/>
  <c r="BA299"/>
  <c r="AY299"/>
  <c r="DE299" s="1"/>
  <c r="AP299"/>
  <c r="AN299"/>
  <c r="CT299"/>
  <c r="AE299"/>
  <c r="AC299"/>
  <c r="CI299" s="1"/>
  <c r="T299"/>
  <c r="R299"/>
  <c r="BX299"/>
  <c r="BA298"/>
  <c r="AY298"/>
  <c r="DE298" s="1"/>
  <c r="AP298"/>
  <c r="AN298"/>
  <c r="CT298"/>
  <c r="AE298"/>
  <c r="AC298"/>
  <c r="CI298" s="1"/>
  <c r="T298"/>
  <c r="R298"/>
  <c r="BX298"/>
  <c r="BA297"/>
  <c r="AY297"/>
  <c r="DE297" s="1"/>
  <c r="AP297"/>
  <c r="AN297"/>
  <c r="CT297"/>
  <c r="AE297"/>
  <c r="AC297"/>
  <c r="CI297" s="1"/>
  <c r="T297"/>
  <c r="R297"/>
  <c r="BX297"/>
  <c r="BA296"/>
  <c r="AY296"/>
  <c r="DE296" s="1"/>
  <c r="AP296"/>
  <c r="AN296"/>
  <c r="CT296"/>
  <c r="AE296"/>
  <c r="CJ287"/>
  <c r="AC296"/>
  <c r="CI296"/>
  <c r="T296"/>
  <c r="R296"/>
  <c r="BX296" s="1"/>
  <c r="BA295"/>
  <c r="AY295"/>
  <c r="DE295"/>
  <c r="AP295"/>
  <c r="AN295"/>
  <c r="CT295" s="1"/>
  <c r="AE295"/>
  <c r="AC295"/>
  <c r="CI295"/>
  <c r="T295"/>
  <c r="R295"/>
  <c r="BX295" s="1"/>
  <c r="BA294"/>
  <c r="AY294"/>
  <c r="AP294"/>
  <c r="AN294"/>
  <c r="AE294"/>
  <c r="CJ288" s="1"/>
  <c r="AC294"/>
  <c r="T294"/>
  <c r="BY288"/>
  <c r="R294"/>
  <c r="BA293"/>
  <c r="DF287" s="1"/>
  <c r="AY293"/>
  <c r="DE293" s="1"/>
  <c r="AP293"/>
  <c r="AN293"/>
  <c r="CT293"/>
  <c r="AE293"/>
  <c r="AC293"/>
  <c r="CI293" s="1"/>
  <c r="T293"/>
  <c r="R293"/>
  <c r="BA292"/>
  <c r="AY292"/>
  <c r="DE292"/>
  <c r="AP292"/>
  <c r="AN292"/>
  <c r="CT292" s="1"/>
  <c r="AE292"/>
  <c r="AC292"/>
  <c r="CI292"/>
  <c r="T292"/>
  <c r="R292"/>
  <c r="BX292" s="1"/>
  <c r="BA291"/>
  <c r="AY291"/>
  <c r="DE291"/>
  <c r="AP291"/>
  <c r="AN291"/>
  <c r="CT291" s="1"/>
  <c r="AE291"/>
  <c r="AC291"/>
  <c r="CI291"/>
  <c r="T291"/>
  <c r="R291"/>
  <c r="BX291"/>
  <c r="BA290"/>
  <c r="AY290"/>
  <c r="DE290" s="1"/>
  <c r="AP290"/>
  <c r="AN290"/>
  <c r="CT290"/>
  <c r="AE290"/>
  <c r="AC290"/>
  <c r="CI290" s="1"/>
  <c r="T290"/>
  <c r="T288" s="1"/>
  <c r="R290"/>
  <c r="BX290"/>
  <c r="BA289"/>
  <c r="AY289"/>
  <c r="AP289"/>
  <c r="AN289"/>
  <c r="CT289" s="1"/>
  <c r="AE289"/>
  <c r="AC289"/>
  <c r="CI289"/>
  <c r="T289"/>
  <c r="R289"/>
  <c r="BX289" s="1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AW287"/>
  <c r="AL287"/>
  <c r="AA287"/>
  <c r="P287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BA286"/>
  <c r="AY286"/>
  <c r="DE286"/>
  <c r="AP286"/>
  <c r="AN286"/>
  <c r="CT286" s="1"/>
  <c r="AE286"/>
  <c r="AC286"/>
  <c r="CI286"/>
  <c r="T286"/>
  <c r="R286"/>
  <c r="BX286" s="1"/>
  <c r="BA285"/>
  <c r="AY285"/>
  <c r="AP285"/>
  <c r="AN285"/>
  <c r="CT285"/>
  <c r="AE285"/>
  <c r="AC285"/>
  <c r="CI285" s="1"/>
  <c r="T285"/>
  <c r="R285"/>
  <c r="BX285"/>
  <c r="BA284"/>
  <c r="AY284"/>
  <c r="DE284" s="1"/>
  <c r="AP284"/>
  <c r="AN284"/>
  <c r="CT284"/>
  <c r="AE284"/>
  <c r="AC284"/>
  <c r="CI284" s="1"/>
  <c r="T284"/>
  <c r="R284"/>
  <c r="BX284"/>
  <c r="BA283"/>
  <c r="AY283"/>
  <c r="AP283"/>
  <c r="AN283"/>
  <c r="CT283" s="1"/>
  <c r="AE283"/>
  <c r="AC283"/>
  <c r="CI283"/>
  <c r="T283"/>
  <c r="R283"/>
  <c r="BX283" s="1"/>
  <c r="BA282"/>
  <c r="AY282"/>
  <c r="DE282"/>
  <c r="AP282"/>
  <c r="AN282"/>
  <c r="CT282" s="1"/>
  <c r="AE282"/>
  <c r="AC282"/>
  <c r="CI282"/>
  <c r="T282"/>
  <c r="R282"/>
  <c r="BX282" s="1"/>
  <c r="BA281"/>
  <c r="AY281"/>
  <c r="DE281"/>
  <c r="AP281"/>
  <c r="AN281"/>
  <c r="CT281" s="1"/>
  <c r="AE281"/>
  <c r="AC281"/>
  <c r="CI281"/>
  <c r="T281"/>
  <c r="R281"/>
  <c r="BX281" s="1"/>
  <c r="BA280"/>
  <c r="AY280"/>
  <c r="AP280"/>
  <c r="CU274" s="1"/>
  <c r="AN280"/>
  <c r="CT280" s="1"/>
  <c r="AE280"/>
  <c r="CJ274" s="1"/>
  <c r="AC280"/>
  <c r="CI280" s="1"/>
  <c r="T280"/>
  <c r="BY274" s="1"/>
  <c r="R280"/>
  <c r="BA279"/>
  <c r="AY279"/>
  <c r="AP279"/>
  <c r="CU273"/>
  <c r="AN279"/>
  <c r="AE279"/>
  <c r="CJ273" s="1"/>
  <c r="AC279"/>
  <c r="CI279" s="1"/>
  <c r="T279"/>
  <c r="R279"/>
  <c r="BA278"/>
  <c r="AY278"/>
  <c r="DE278"/>
  <c r="AP278"/>
  <c r="AN278"/>
  <c r="CT278" s="1"/>
  <c r="AE278"/>
  <c r="AC278"/>
  <c r="CI278"/>
  <c r="T278"/>
  <c r="R278"/>
  <c r="BX278" s="1"/>
  <c r="BA277"/>
  <c r="AY277"/>
  <c r="DE277"/>
  <c r="AP277"/>
  <c r="AN277"/>
  <c r="CT277" s="1"/>
  <c r="AE277"/>
  <c r="AC277"/>
  <c r="CI277"/>
  <c r="T277"/>
  <c r="R277"/>
  <c r="BX277" s="1"/>
  <c r="BA276"/>
  <c r="AY276"/>
  <c r="DE276"/>
  <c r="AP276"/>
  <c r="AN276"/>
  <c r="CT276" s="1"/>
  <c r="AE276"/>
  <c r="AC276"/>
  <c r="CI276"/>
  <c r="T276"/>
  <c r="R276"/>
  <c r="BX276" s="1"/>
  <c r="BA275"/>
  <c r="BA274" s="1"/>
  <c r="AY275"/>
  <c r="DE275" s="1"/>
  <c r="AP275"/>
  <c r="AN275"/>
  <c r="AE275"/>
  <c r="AC275"/>
  <c r="CI275"/>
  <c r="T275"/>
  <c r="R275"/>
  <c r="BX275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Q274"/>
  <c r="P274"/>
  <c r="AW273"/>
  <c r="AL273"/>
  <c r="AA273"/>
  <c r="P273"/>
  <c r="A273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BA272"/>
  <c r="AY272"/>
  <c r="DE272"/>
  <c r="AP272"/>
  <c r="AN272"/>
  <c r="CT272" s="1"/>
  <c r="AE272"/>
  <c r="AC272"/>
  <c r="CI272"/>
  <c r="T272"/>
  <c r="R272"/>
  <c r="BX272" s="1"/>
  <c r="BA271"/>
  <c r="AY271"/>
  <c r="DE271"/>
  <c r="AP271"/>
  <c r="AN271"/>
  <c r="CT271" s="1"/>
  <c r="AE271"/>
  <c r="AC271"/>
  <c r="CI271"/>
  <c r="T271"/>
  <c r="R271"/>
  <c r="BX271" s="1"/>
  <c r="BH271" s="1"/>
  <c r="BA270"/>
  <c r="AY270"/>
  <c r="DE270" s="1"/>
  <c r="AP270"/>
  <c r="AN270"/>
  <c r="CT270"/>
  <c r="AE270"/>
  <c r="AC270"/>
  <c r="CI270" s="1"/>
  <c r="T270"/>
  <c r="R270"/>
  <c r="BX270"/>
  <c r="BA269"/>
  <c r="AY269"/>
  <c r="DE269"/>
  <c r="AP269"/>
  <c r="AN269"/>
  <c r="CT269" s="1"/>
  <c r="AE269"/>
  <c r="AC269"/>
  <c r="CI269"/>
  <c r="T269"/>
  <c r="R269"/>
  <c r="BX269" s="1"/>
  <c r="BA268"/>
  <c r="AY268"/>
  <c r="DE268"/>
  <c r="AP268"/>
  <c r="AN268"/>
  <c r="CT268" s="1"/>
  <c r="AE268"/>
  <c r="AC268"/>
  <c r="CI268"/>
  <c r="T268"/>
  <c r="R268"/>
  <c r="BX268" s="1"/>
  <c r="BA267"/>
  <c r="AY267"/>
  <c r="DE267"/>
  <c r="AP267"/>
  <c r="AN267"/>
  <c r="CT267" s="1"/>
  <c r="AE267"/>
  <c r="AC267"/>
  <c r="CI267"/>
  <c r="T267"/>
  <c r="R267"/>
  <c r="BX267" s="1"/>
  <c r="BA266"/>
  <c r="DF260" s="1"/>
  <c r="AY266"/>
  <c r="DE266" s="1"/>
  <c r="AP266"/>
  <c r="AN266"/>
  <c r="AE266"/>
  <c r="CJ260" s="1"/>
  <c r="AC266"/>
  <c r="T266"/>
  <c r="BY260"/>
  <c r="R266"/>
  <c r="BX266"/>
  <c r="BA265"/>
  <c r="AY265"/>
  <c r="AP265"/>
  <c r="AN265"/>
  <c r="AE265"/>
  <c r="CJ259" s="1"/>
  <c r="AC265"/>
  <c r="T265"/>
  <c r="R265"/>
  <c r="BA264"/>
  <c r="AY264"/>
  <c r="DE264" s="1"/>
  <c r="AP264"/>
  <c r="AN264"/>
  <c r="CT264"/>
  <c r="AE264"/>
  <c r="AC264"/>
  <c r="CI264" s="1"/>
  <c r="T264"/>
  <c r="R264"/>
  <c r="BA263"/>
  <c r="AY263"/>
  <c r="DE263"/>
  <c r="AP263"/>
  <c r="AN263"/>
  <c r="CT263" s="1"/>
  <c r="AE263"/>
  <c r="AC263"/>
  <c r="CI263"/>
  <c r="T263"/>
  <c r="R263"/>
  <c r="BX263" s="1"/>
  <c r="BA262"/>
  <c r="AY262"/>
  <c r="DE262"/>
  <c r="AP262"/>
  <c r="AN262"/>
  <c r="CT262" s="1"/>
  <c r="AE262"/>
  <c r="AC262"/>
  <c r="T262"/>
  <c r="R262"/>
  <c r="BX262"/>
  <c r="BA261"/>
  <c r="AY261"/>
  <c r="DE261" s="1"/>
  <c r="AP261"/>
  <c r="AN261"/>
  <c r="CT261"/>
  <c r="AE261"/>
  <c r="AC261"/>
  <c r="CI261" s="1"/>
  <c r="T261"/>
  <c r="R261"/>
  <c r="BX26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S260"/>
  <c r="Q260"/>
  <c r="P260"/>
  <c r="AW259"/>
  <c r="AL259"/>
  <c r="AA259"/>
  <c r="P259"/>
  <c r="A259"/>
  <c r="A260"/>
  <c r="A261" s="1"/>
  <c r="A262" s="1"/>
  <c r="A263" s="1"/>
  <c r="A264" s="1"/>
  <c r="A265" s="1"/>
  <c r="A266" s="1"/>
  <c r="A267" s="1"/>
  <c r="A268" s="1"/>
  <c r="A269" s="1"/>
  <c r="A270" s="1"/>
  <c r="A271" s="1"/>
  <c r="A272" s="1"/>
  <c r="BA258"/>
  <c r="AY258"/>
  <c r="DE258" s="1"/>
  <c r="AP258"/>
  <c r="AN258"/>
  <c r="CT258"/>
  <c r="AE258"/>
  <c r="AC258"/>
  <c r="CI258" s="1"/>
  <c r="T258"/>
  <c r="R258"/>
  <c r="BX258"/>
  <c r="BA257"/>
  <c r="AY257"/>
  <c r="DE257" s="1"/>
  <c r="AP257"/>
  <c r="AN257"/>
  <c r="CT257"/>
  <c r="AE257"/>
  <c r="AC257"/>
  <c r="CI257" s="1"/>
  <c r="T257"/>
  <c r="R257"/>
  <c r="BX257"/>
  <c r="BA256"/>
  <c r="AY256"/>
  <c r="DE256" s="1"/>
  <c r="AP256"/>
  <c r="AN256"/>
  <c r="CT256"/>
  <c r="AE256"/>
  <c r="AC256"/>
  <c r="CI256" s="1"/>
  <c r="T256"/>
  <c r="R256"/>
  <c r="BX256"/>
  <c r="BA255"/>
  <c r="AY255"/>
  <c r="DE255" s="1"/>
  <c r="AP255"/>
  <c r="AN255"/>
  <c r="CT255"/>
  <c r="AE255"/>
  <c r="AC255"/>
  <c r="CI255" s="1"/>
  <c r="T255"/>
  <c r="R255"/>
  <c r="BX255"/>
  <c r="BA254"/>
  <c r="AY254"/>
  <c r="DE254" s="1"/>
  <c r="AP254"/>
  <c r="AN254"/>
  <c r="CT254"/>
  <c r="AE254"/>
  <c r="AC254"/>
  <c r="CI254" s="1"/>
  <c r="T254"/>
  <c r="BY245" s="1"/>
  <c r="R254"/>
  <c r="BX254"/>
  <c r="BA253"/>
  <c r="AY253"/>
  <c r="DE253" s="1"/>
  <c r="AP253"/>
  <c r="AN253"/>
  <c r="CT253"/>
  <c r="AE253"/>
  <c r="AC253"/>
  <c r="CI253" s="1"/>
  <c r="T253"/>
  <c r="R253"/>
  <c r="BX253" s="1"/>
  <c r="BA252"/>
  <c r="AY252"/>
  <c r="AP252"/>
  <c r="CU246" s="1"/>
  <c r="AN252"/>
  <c r="AE252"/>
  <c r="CJ246"/>
  <c r="AC252"/>
  <c r="CI252"/>
  <c r="T252"/>
  <c r="BY246" s="1"/>
  <c r="R252"/>
  <c r="BA251"/>
  <c r="AY251"/>
  <c r="DE251" s="1"/>
  <c r="AP251"/>
  <c r="CU245" s="1"/>
  <c r="AN251"/>
  <c r="AE251"/>
  <c r="CJ245"/>
  <c r="AC251"/>
  <c r="CI251"/>
  <c r="T251"/>
  <c r="R251"/>
  <c r="BA250"/>
  <c r="AY250"/>
  <c r="DE250"/>
  <c r="AP250"/>
  <c r="AN250"/>
  <c r="CT250" s="1"/>
  <c r="AE250"/>
  <c r="AC250"/>
  <c r="CI250"/>
  <c r="T250"/>
  <c r="R250"/>
  <c r="BX250" s="1"/>
  <c r="BA249"/>
  <c r="AY249"/>
  <c r="DE249"/>
  <c r="AP249"/>
  <c r="AN249"/>
  <c r="CT249" s="1"/>
  <c r="AE249"/>
  <c r="AC249"/>
  <c r="T249"/>
  <c r="R249"/>
  <c r="BX249"/>
  <c r="BA248"/>
  <c r="AY248"/>
  <c r="DE248" s="1"/>
  <c r="AP248"/>
  <c r="AN248"/>
  <c r="CT248"/>
  <c r="AE248"/>
  <c r="AC248"/>
  <c r="CI248" s="1"/>
  <c r="T248"/>
  <c r="R248"/>
  <c r="BX248"/>
  <c r="BA247"/>
  <c r="AY247"/>
  <c r="AP247"/>
  <c r="AN247"/>
  <c r="CT247" s="1"/>
  <c r="AE247"/>
  <c r="AC247"/>
  <c r="CI247"/>
  <c r="T247"/>
  <c r="R247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AW245"/>
  <c r="AL245"/>
  <c r="AA245"/>
  <c r="P245"/>
  <c r="A245"/>
  <c r="A246"/>
  <c r="A247" s="1"/>
  <c r="A248" s="1"/>
  <c r="A249" s="1"/>
  <c r="A250" s="1"/>
  <c r="A251" s="1"/>
  <c r="A252" s="1"/>
  <c r="A253" s="1"/>
  <c r="A254" s="1"/>
  <c r="A255" s="1"/>
  <c r="A256" s="1"/>
  <c r="A257" s="1"/>
  <c r="A258" s="1"/>
  <c r="BA244"/>
  <c r="AY244"/>
  <c r="DE244" s="1"/>
  <c r="AP244"/>
  <c r="AN244"/>
  <c r="CT244"/>
  <c r="AE244"/>
  <c r="AC244"/>
  <c r="CI244" s="1"/>
  <c r="T244"/>
  <c r="R244"/>
  <c r="BX244"/>
  <c r="BA243"/>
  <c r="AY243"/>
  <c r="DE243" s="1"/>
  <c r="AP243"/>
  <c r="AN243"/>
  <c r="CT243"/>
  <c r="AE243"/>
  <c r="AC243"/>
  <c r="CI243" s="1"/>
  <c r="T243"/>
  <c r="R243"/>
  <c r="BX243"/>
  <c r="BA242"/>
  <c r="AY242"/>
  <c r="DE242" s="1"/>
  <c r="AP242"/>
  <c r="AN242"/>
  <c r="CT242"/>
  <c r="AE242"/>
  <c r="AC242"/>
  <c r="CI242" s="1"/>
  <c r="T242"/>
  <c r="R242"/>
  <c r="BX242"/>
  <c r="BA241"/>
  <c r="AY241"/>
  <c r="DE241" s="1"/>
  <c r="AP241"/>
  <c r="AN241"/>
  <c r="CT241"/>
  <c r="AE241"/>
  <c r="AC241"/>
  <c r="CI241" s="1"/>
  <c r="T241"/>
  <c r="R241"/>
  <c r="BX241"/>
  <c r="BA240"/>
  <c r="AY240"/>
  <c r="DE240" s="1"/>
  <c r="AP240"/>
  <c r="AN240"/>
  <c r="CT240"/>
  <c r="AE240"/>
  <c r="AC240"/>
  <c r="CI240" s="1"/>
  <c r="T240"/>
  <c r="R240"/>
  <c r="BX240"/>
  <c r="BA239"/>
  <c r="AY239"/>
  <c r="DE239" s="1"/>
  <c r="AP239"/>
  <c r="AN239"/>
  <c r="CT239"/>
  <c r="AE239"/>
  <c r="AC239"/>
  <c r="CI239" s="1"/>
  <c r="T239"/>
  <c r="R239"/>
  <c r="BX239"/>
  <c r="BA238"/>
  <c r="AY238"/>
  <c r="AP238"/>
  <c r="AN238"/>
  <c r="AE238"/>
  <c r="CJ232"/>
  <c r="AC238"/>
  <c r="CI238"/>
  <c r="T238"/>
  <c r="BY232"/>
  <c r="R238"/>
  <c r="BX238"/>
  <c r="BA237"/>
  <c r="AY237"/>
  <c r="DE237" s="1"/>
  <c r="AP237"/>
  <c r="AN237"/>
  <c r="AE237"/>
  <c r="AC237"/>
  <c r="T237"/>
  <c r="R237"/>
  <c r="BA236"/>
  <c r="AY236"/>
  <c r="DE236"/>
  <c r="AP236"/>
  <c r="AN236"/>
  <c r="CT236" s="1"/>
  <c r="AE236"/>
  <c r="AC236"/>
  <c r="CI236"/>
  <c r="T236"/>
  <c r="R236"/>
  <c r="BX236" s="1"/>
  <c r="BA235"/>
  <c r="AY235"/>
  <c r="DE235"/>
  <c r="AP235"/>
  <c r="AN235"/>
  <c r="CT235" s="1"/>
  <c r="AE235"/>
  <c r="AC235"/>
  <c r="CI235"/>
  <c r="T235"/>
  <c r="R235"/>
  <c r="BA234"/>
  <c r="AY234"/>
  <c r="DE234" s="1"/>
  <c r="AP234"/>
  <c r="AN234"/>
  <c r="AE234"/>
  <c r="AC234"/>
  <c r="CI234"/>
  <c r="T234"/>
  <c r="R234"/>
  <c r="BX234" s="1"/>
  <c r="BA233"/>
  <c r="AY233"/>
  <c r="AP233"/>
  <c r="AN233"/>
  <c r="AE233"/>
  <c r="AC233"/>
  <c r="CI233"/>
  <c r="T233"/>
  <c r="R233"/>
  <c r="BX233" s="1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AW231"/>
  <c r="AL231"/>
  <c r="AA231"/>
  <c r="P231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BA230"/>
  <c r="AY230"/>
  <c r="DE230"/>
  <c r="AP230"/>
  <c r="AN230"/>
  <c r="CT230" s="1"/>
  <c r="AE230"/>
  <c r="AC230"/>
  <c r="CI230"/>
  <c r="T230"/>
  <c r="R230"/>
  <c r="BX230" s="1"/>
  <c r="BA229"/>
  <c r="AY229"/>
  <c r="DE229"/>
  <c r="AP229"/>
  <c r="AN229"/>
  <c r="CT229" s="1"/>
  <c r="AE229"/>
  <c r="AC229"/>
  <c r="CI229"/>
  <c r="T229"/>
  <c r="R229"/>
  <c r="BX229" s="1"/>
  <c r="BA228"/>
  <c r="AY228"/>
  <c r="DE228"/>
  <c r="AP228"/>
  <c r="AN228"/>
  <c r="CT228" s="1"/>
  <c r="AE228"/>
  <c r="AC228"/>
  <c r="CI228"/>
  <c r="T228"/>
  <c r="R228"/>
  <c r="BX228" s="1"/>
  <c r="BA227"/>
  <c r="AY227"/>
  <c r="DE227"/>
  <c r="AP227"/>
  <c r="AN227"/>
  <c r="CT227" s="1"/>
  <c r="AE227"/>
  <c r="AC227"/>
  <c r="CI227"/>
  <c r="T227"/>
  <c r="R227"/>
  <c r="BX227" s="1"/>
  <c r="BA226"/>
  <c r="AY226"/>
  <c r="DE226"/>
  <c r="AP226"/>
  <c r="AN226"/>
  <c r="CT226" s="1"/>
  <c r="AE226"/>
  <c r="AC226"/>
  <c r="CI226"/>
  <c r="T226"/>
  <c r="R226"/>
  <c r="BX226" s="1"/>
  <c r="BA225"/>
  <c r="AY225"/>
  <c r="DE225"/>
  <c r="AP225"/>
  <c r="AN225"/>
  <c r="AE225"/>
  <c r="AC225"/>
  <c r="CI225"/>
  <c r="T225"/>
  <c r="R225"/>
  <c r="BX225" s="1"/>
  <c r="BA224"/>
  <c r="AY224"/>
  <c r="AP224"/>
  <c r="CU218" s="1"/>
  <c r="AN224"/>
  <c r="CT224"/>
  <c r="AE224"/>
  <c r="CJ218"/>
  <c r="AC224"/>
  <c r="T224"/>
  <c r="R224"/>
  <c r="BA223"/>
  <c r="DF217" s="1"/>
  <c r="AY223"/>
  <c r="DE223" s="1"/>
  <c r="AP223"/>
  <c r="AN223"/>
  <c r="AE223"/>
  <c r="AC223"/>
  <c r="CI223"/>
  <c r="T223"/>
  <c r="BY217"/>
  <c r="R223"/>
  <c r="BA222"/>
  <c r="AY222"/>
  <c r="DE222"/>
  <c r="AP222"/>
  <c r="AN222"/>
  <c r="CT222" s="1"/>
  <c r="AE222"/>
  <c r="AC222"/>
  <c r="CI222"/>
  <c r="T222"/>
  <c r="R222"/>
  <c r="BX222" s="1"/>
  <c r="BA221"/>
  <c r="AY221"/>
  <c r="DE221"/>
  <c r="AP221"/>
  <c r="AN221"/>
  <c r="CT221" s="1"/>
  <c r="AE221"/>
  <c r="AC221"/>
  <c r="CI221"/>
  <c r="T221"/>
  <c r="R221"/>
  <c r="BX221" s="1"/>
  <c r="BA220"/>
  <c r="AY220"/>
  <c r="AP220"/>
  <c r="AN220"/>
  <c r="AE220"/>
  <c r="AC220"/>
  <c r="CI220"/>
  <c r="T220"/>
  <c r="R220"/>
  <c r="BA219"/>
  <c r="AY219"/>
  <c r="DE219" s="1"/>
  <c r="AP219"/>
  <c r="AN219"/>
  <c r="CT219"/>
  <c r="AE219"/>
  <c r="AC219"/>
  <c r="CI219" s="1"/>
  <c r="T219"/>
  <c r="R219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AW217"/>
  <c r="AL217"/>
  <c r="AA217"/>
  <c r="P217"/>
  <c r="A217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BA216"/>
  <c r="AY216"/>
  <c r="DE216"/>
  <c r="AP216"/>
  <c r="AN216"/>
  <c r="CT216" s="1"/>
  <c r="AE216"/>
  <c r="AC216"/>
  <c r="CI216"/>
  <c r="T216"/>
  <c r="R216"/>
  <c r="BX216" s="1"/>
  <c r="BA215"/>
  <c r="AY215"/>
  <c r="DE215"/>
  <c r="AP215"/>
  <c r="AN215"/>
  <c r="CT215" s="1"/>
  <c r="AE215"/>
  <c r="AC215"/>
  <c r="CI215"/>
  <c r="T215"/>
  <c r="R215"/>
  <c r="BX215" s="1"/>
  <c r="BA214"/>
  <c r="AY214"/>
  <c r="DE214"/>
  <c r="AP214"/>
  <c r="AN214"/>
  <c r="CT214" s="1"/>
  <c r="AE214"/>
  <c r="AC214"/>
  <c r="CI214"/>
  <c r="T214"/>
  <c r="R214"/>
  <c r="BX214" s="1"/>
  <c r="BA213"/>
  <c r="AY213"/>
  <c r="DE213"/>
  <c r="AP213"/>
  <c r="AN213"/>
  <c r="CT213" s="1"/>
  <c r="AE213"/>
  <c r="AC213"/>
  <c r="CI213"/>
  <c r="T213"/>
  <c r="R213"/>
  <c r="BX213" s="1"/>
  <c r="BA212"/>
  <c r="AY212"/>
  <c r="DE212"/>
  <c r="AP212"/>
  <c r="AN212"/>
  <c r="CT212" s="1"/>
  <c r="AE212"/>
  <c r="AC212"/>
  <c r="CI212"/>
  <c r="T212"/>
  <c r="R212"/>
  <c r="BX212" s="1"/>
  <c r="BA211"/>
  <c r="AY211"/>
  <c r="DE211"/>
  <c r="AP211"/>
  <c r="AN211"/>
  <c r="CT211" s="1"/>
  <c r="AE211"/>
  <c r="AC211"/>
  <c r="CI211"/>
  <c r="T211"/>
  <c r="BY204"/>
  <c r="R211"/>
  <c r="BA210"/>
  <c r="DF204" s="1"/>
  <c r="AY210"/>
  <c r="AP210"/>
  <c r="CU204"/>
  <c r="AN210"/>
  <c r="AE210"/>
  <c r="AC210"/>
  <c r="T210"/>
  <c r="R210"/>
  <c r="BA209"/>
  <c r="AY209"/>
  <c r="DE209"/>
  <c r="AP209"/>
  <c r="AN209"/>
  <c r="AE209"/>
  <c r="AC209"/>
  <c r="T209"/>
  <c r="R209"/>
  <c r="BA208"/>
  <c r="AY208"/>
  <c r="DE208" s="1"/>
  <c r="AP208"/>
  <c r="AN208"/>
  <c r="CT208"/>
  <c r="AE208"/>
  <c r="AC208"/>
  <c r="CI208" s="1"/>
  <c r="T208"/>
  <c r="R208"/>
  <c r="BX208"/>
  <c r="BA207"/>
  <c r="AY207"/>
  <c r="DE207" s="1"/>
  <c r="AP207"/>
  <c r="AN207"/>
  <c r="CT207"/>
  <c r="AE207"/>
  <c r="AC207"/>
  <c r="CI207" s="1"/>
  <c r="T207"/>
  <c r="R207"/>
  <c r="BX207"/>
  <c r="BA206"/>
  <c r="AY206"/>
  <c r="AP206"/>
  <c r="AN206"/>
  <c r="CT206" s="1"/>
  <c r="AE206"/>
  <c r="AC206"/>
  <c r="CI206"/>
  <c r="T206"/>
  <c r="R206"/>
  <c r="BX206" s="1"/>
  <c r="BA205"/>
  <c r="AY205"/>
  <c r="DE205"/>
  <c r="AP205"/>
  <c r="AN205"/>
  <c r="AE205"/>
  <c r="AC205"/>
  <c r="CI205" s="1"/>
  <c r="T205"/>
  <c r="R205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AW203"/>
  <c r="AL203"/>
  <c r="AA203"/>
  <c r="P203"/>
  <c r="A203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BA202"/>
  <c r="AY202"/>
  <c r="DE202"/>
  <c r="AP202"/>
  <c r="AN202"/>
  <c r="CT202" s="1"/>
  <c r="AE202"/>
  <c r="AC202"/>
  <c r="CI202"/>
  <c r="T202"/>
  <c r="R202"/>
  <c r="BX202" s="1"/>
  <c r="BA201"/>
  <c r="AY201"/>
  <c r="DE201"/>
  <c r="AP201"/>
  <c r="AN201"/>
  <c r="CT201" s="1"/>
  <c r="AE201"/>
  <c r="AC201"/>
  <c r="CI201"/>
  <c r="T201"/>
  <c r="R201"/>
  <c r="BX201" s="1"/>
  <c r="BA200"/>
  <c r="AY200"/>
  <c r="DE200"/>
  <c r="AP200"/>
  <c r="AN200"/>
  <c r="CT200" s="1"/>
  <c r="AE200"/>
  <c r="AC200"/>
  <c r="CI200"/>
  <c r="T200"/>
  <c r="R200"/>
  <c r="BX200" s="1"/>
  <c r="BA199"/>
  <c r="AY199"/>
  <c r="DE199"/>
  <c r="AP199"/>
  <c r="AN199"/>
  <c r="CT199" s="1"/>
  <c r="AE199"/>
  <c r="AC199"/>
  <c r="CI199"/>
  <c r="T199"/>
  <c r="R199"/>
  <c r="BX199" s="1"/>
  <c r="BA198"/>
  <c r="AY198"/>
  <c r="DE198"/>
  <c r="AP198"/>
  <c r="AN198"/>
  <c r="CT198" s="1"/>
  <c r="AE198"/>
  <c r="AC198"/>
  <c r="CI198"/>
  <c r="T198"/>
  <c r="R198"/>
  <c r="BX198" s="1"/>
  <c r="BA197"/>
  <c r="AY197"/>
  <c r="DE197"/>
  <c r="AP197"/>
  <c r="AN197"/>
  <c r="CT197" s="1"/>
  <c r="AE197"/>
  <c r="AC197"/>
  <c r="CI197"/>
  <c r="T197"/>
  <c r="R197"/>
  <c r="BA196"/>
  <c r="AY196"/>
  <c r="AP196"/>
  <c r="CU190"/>
  <c r="AN196"/>
  <c r="CT196"/>
  <c r="AE196"/>
  <c r="CJ190"/>
  <c r="AC196"/>
  <c r="CI196"/>
  <c r="T196"/>
  <c r="R196"/>
  <c r="BX196" s="1"/>
  <c r="BA195"/>
  <c r="AY195"/>
  <c r="AP195"/>
  <c r="AN195"/>
  <c r="AE195"/>
  <c r="AC195"/>
  <c r="T195"/>
  <c r="R195"/>
  <c r="BA194"/>
  <c r="AY194"/>
  <c r="DE194"/>
  <c r="AP194"/>
  <c r="AN194"/>
  <c r="CT194" s="1"/>
  <c r="AE194"/>
  <c r="AC194"/>
  <c r="CI194"/>
  <c r="T194"/>
  <c r="R194"/>
  <c r="BX194" s="1"/>
  <c r="BA193"/>
  <c r="AY193"/>
  <c r="DE193"/>
  <c r="AP193"/>
  <c r="AN193"/>
  <c r="CT193" s="1"/>
  <c r="AE193"/>
  <c r="AC193"/>
  <c r="CI193"/>
  <c r="T193"/>
  <c r="R193"/>
  <c r="BX193" s="1"/>
  <c r="BA192"/>
  <c r="AY192"/>
  <c r="DE192" s="1"/>
  <c r="AP192"/>
  <c r="AN192"/>
  <c r="CT192"/>
  <c r="AE192"/>
  <c r="AC192"/>
  <c r="CI192" s="1"/>
  <c r="T192"/>
  <c r="R192"/>
  <c r="BX192"/>
  <c r="BA191"/>
  <c r="AY191"/>
  <c r="DE191" s="1"/>
  <c r="AP191"/>
  <c r="AN191"/>
  <c r="AE191"/>
  <c r="AC191"/>
  <c r="CI191"/>
  <c r="T191"/>
  <c r="R191"/>
  <c r="BX191" s="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AW189"/>
  <c r="AL189"/>
  <c r="AA189"/>
  <c r="P189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BA188"/>
  <c r="AY188"/>
  <c r="DE188"/>
  <c r="AP188"/>
  <c r="AN188"/>
  <c r="CT188" s="1"/>
  <c r="AE188"/>
  <c r="AC188"/>
  <c r="CI188"/>
  <c r="T188"/>
  <c r="R188"/>
  <c r="BX188" s="1"/>
  <c r="BA187"/>
  <c r="AY187"/>
  <c r="DE187"/>
  <c r="AP187"/>
  <c r="AN187"/>
  <c r="CT187" s="1"/>
  <c r="AE187"/>
  <c r="AC187"/>
  <c r="CI187"/>
  <c r="T187"/>
  <c r="R187"/>
  <c r="BX187" s="1"/>
  <c r="BA186"/>
  <c r="AY186"/>
  <c r="DE186"/>
  <c r="AP186"/>
  <c r="AN186"/>
  <c r="CT186" s="1"/>
  <c r="AE186"/>
  <c r="AC186"/>
  <c r="CI186"/>
  <c r="T186"/>
  <c r="R186"/>
  <c r="BX186" s="1"/>
  <c r="BA185"/>
  <c r="AY185"/>
  <c r="DE185"/>
  <c r="AP185"/>
  <c r="AN185"/>
  <c r="CT185" s="1"/>
  <c r="AE185"/>
  <c r="AC185"/>
  <c r="CI185"/>
  <c r="T185"/>
  <c r="R185"/>
  <c r="BX185" s="1"/>
  <c r="BA184"/>
  <c r="AY184"/>
  <c r="DE184"/>
  <c r="AP184"/>
  <c r="AN184"/>
  <c r="AE184"/>
  <c r="AC184"/>
  <c r="CI184" s="1"/>
  <c r="T184"/>
  <c r="R184"/>
  <c r="BX184"/>
  <c r="BA183"/>
  <c r="AY183"/>
  <c r="DE183" s="1"/>
  <c r="AP183"/>
  <c r="AN183"/>
  <c r="CT183"/>
  <c r="AE183"/>
  <c r="AC183"/>
  <c r="CI183" s="1"/>
  <c r="T183"/>
  <c r="R183"/>
  <c r="BX183"/>
  <c r="BA182"/>
  <c r="AY182"/>
  <c r="DE182" s="1"/>
  <c r="AP182"/>
  <c r="CU176" s="1"/>
  <c r="AN182"/>
  <c r="AE182"/>
  <c r="AC182"/>
  <c r="T182"/>
  <c r="BY176"/>
  <c r="R182"/>
  <c r="BA181"/>
  <c r="AY181"/>
  <c r="AP181"/>
  <c r="CU175" s="1"/>
  <c r="AN181"/>
  <c r="CT181" s="1"/>
  <c r="AE181"/>
  <c r="CJ175" s="1"/>
  <c r="AC181"/>
  <c r="T181"/>
  <c r="R181"/>
  <c r="BA180"/>
  <c r="AY180"/>
  <c r="DE180" s="1"/>
  <c r="AP180"/>
  <c r="AN180"/>
  <c r="CT180"/>
  <c r="AE180"/>
  <c r="AC180"/>
  <c r="CI180" s="1"/>
  <c r="T180"/>
  <c r="R180"/>
  <c r="BX180"/>
  <c r="BA179"/>
  <c r="AY179"/>
  <c r="DE179" s="1"/>
  <c r="AP179"/>
  <c r="AN179"/>
  <c r="CT179"/>
  <c r="AE179"/>
  <c r="AC179"/>
  <c r="CI179" s="1"/>
  <c r="T179"/>
  <c r="R179"/>
  <c r="BX179"/>
  <c r="BA178"/>
  <c r="AY178"/>
  <c r="DE178" s="1"/>
  <c r="AP178"/>
  <c r="AN178"/>
  <c r="CT178"/>
  <c r="AE178"/>
  <c r="AC178"/>
  <c r="CI178" s="1"/>
  <c r="T178"/>
  <c r="R178"/>
  <c r="BA177"/>
  <c r="AY177"/>
  <c r="AP177"/>
  <c r="AN177"/>
  <c r="AE177"/>
  <c r="AE176" s="1"/>
  <c r="AC177"/>
  <c r="CI177" s="1"/>
  <c r="T177"/>
  <c r="R177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AW175"/>
  <c r="AL175"/>
  <c r="AA175"/>
  <c r="P175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BA174"/>
  <c r="AY174"/>
  <c r="DE174"/>
  <c r="AP174"/>
  <c r="AN174"/>
  <c r="CT174" s="1"/>
  <c r="AE174"/>
  <c r="AC174"/>
  <c r="CI174"/>
  <c r="T174"/>
  <c r="R174"/>
  <c r="BX174" s="1"/>
  <c r="BA173"/>
  <c r="AY173"/>
  <c r="DE173"/>
  <c r="AP173"/>
  <c r="AN173"/>
  <c r="CT173" s="1"/>
  <c r="AE173"/>
  <c r="AC173"/>
  <c r="CI173"/>
  <c r="T173"/>
  <c r="R173"/>
  <c r="BX173" s="1"/>
  <c r="BA172"/>
  <c r="AY172"/>
  <c r="DE172"/>
  <c r="AP172"/>
  <c r="AN172"/>
  <c r="CT172" s="1"/>
  <c r="AE172"/>
  <c r="AC172"/>
  <c r="CI172"/>
  <c r="T172"/>
  <c r="R172"/>
  <c r="BX172" s="1"/>
  <c r="BA171"/>
  <c r="AY171"/>
  <c r="DE171"/>
  <c r="AP171"/>
  <c r="AN171"/>
  <c r="CT171" s="1"/>
  <c r="AE171"/>
  <c r="AC171"/>
  <c r="CI171"/>
  <c r="T171"/>
  <c r="R171"/>
  <c r="BX171" s="1"/>
  <c r="BA170"/>
  <c r="AY170"/>
  <c r="DE170"/>
  <c r="AP170"/>
  <c r="AN170"/>
  <c r="CT170" s="1"/>
  <c r="AE170"/>
  <c r="AC170"/>
  <c r="T170"/>
  <c r="R170"/>
  <c r="BX170"/>
  <c r="BA169"/>
  <c r="AY169"/>
  <c r="DE169" s="1"/>
  <c r="AP169"/>
  <c r="AN169"/>
  <c r="CT169"/>
  <c r="AE169"/>
  <c r="AC169"/>
  <c r="CI169" s="1"/>
  <c r="T169"/>
  <c r="R169"/>
  <c r="BX169"/>
  <c r="BA168"/>
  <c r="DF162"/>
  <c r="AY168"/>
  <c r="DE168"/>
  <c r="AP168"/>
  <c r="AN168"/>
  <c r="CT168" s="1"/>
  <c r="AE168"/>
  <c r="CJ162" s="1"/>
  <c r="AC168"/>
  <c r="T168"/>
  <c r="BY162"/>
  <c r="R168"/>
  <c r="BA167"/>
  <c r="AY167"/>
  <c r="AP167"/>
  <c r="AN167"/>
  <c r="CT167"/>
  <c r="AE167"/>
  <c r="CJ161"/>
  <c r="AC167"/>
  <c r="T167"/>
  <c r="R167"/>
  <c r="BW161"/>
  <c r="BA166"/>
  <c r="AY166"/>
  <c r="DE166" s="1"/>
  <c r="AP166"/>
  <c r="AN166"/>
  <c r="CT166"/>
  <c r="AE166"/>
  <c r="AC166"/>
  <c r="CI166" s="1"/>
  <c r="T166"/>
  <c r="R166"/>
  <c r="BX166"/>
  <c r="BA165"/>
  <c r="AY165"/>
  <c r="DE165" s="1"/>
  <c r="AP165"/>
  <c r="AN165"/>
  <c r="CT165"/>
  <c r="AE165"/>
  <c r="AC165"/>
  <c r="CI165" s="1"/>
  <c r="T165"/>
  <c r="R165"/>
  <c r="BX165"/>
  <c r="BA164"/>
  <c r="AY164"/>
  <c r="DE164" s="1"/>
  <c r="AP164"/>
  <c r="AN164"/>
  <c r="AE164"/>
  <c r="AC164"/>
  <c r="CI164"/>
  <c r="T164"/>
  <c r="R164"/>
  <c r="BX164" s="1"/>
  <c r="BA163"/>
  <c r="AY163"/>
  <c r="DE163"/>
  <c r="AP163"/>
  <c r="AN163"/>
  <c r="CT163" s="1"/>
  <c r="AE163"/>
  <c r="AC163"/>
  <c r="T163"/>
  <c r="R163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AW161"/>
  <c r="AL161"/>
  <c r="AA161"/>
  <c r="P161"/>
  <c r="A16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BA160"/>
  <c r="AY160"/>
  <c r="DE160"/>
  <c r="AP160"/>
  <c r="AN160"/>
  <c r="CT160" s="1"/>
  <c r="AE160"/>
  <c r="AC160"/>
  <c r="CI160"/>
  <c r="T160"/>
  <c r="R160"/>
  <c r="BX160" s="1"/>
  <c r="BA159"/>
  <c r="AY159"/>
  <c r="DE159"/>
  <c r="AP159"/>
  <c r="AN159"/>
  <c r="CT159" s="1"/>
  <c r="AE159"/>
  <c r="AC159"/>
  <c r="CI159"/>
  <c r="T159"/>
  <c r="R159"/>
  <c r="BX159" s="1"/>
  <c r="BH159" s="1"/>
  <c r="BA158"/>
  <c r="AY158"/>
  <c r="AP158"/>
  <c r="AN158"/>
  <c r="CT158" s="1"/>
  <c r="AE158"/>
  <c r="AC158"/>
  <c r="CI158"/>
  <c r="T158"/>
  <c r="R158"/>
  <c r="BX158" s="1"/>
  <c r="BA157"/>
  <c r="AY157"/>
  <c r="DE157"/>
  <c r="AP157"/>
  <c r="AN157"/>
  <c r="CT157" s="1"/>
  <c r="AE157"/>
  <c r="AC157"/>
  <c r="CI157"/>
  <c r="T157"/>
  <c r="R157"/>
  <c r="BX157" s="1"/>
  <c r="BA156"/>
  <c r="AY156"/>
  <c r="DE156"/>
  <c r="AP156"/>
  <c r="AN156"/>
  <c r="CT156" s="1"/>
  <c r="AE156"/>
  <c r="AC156"/>
  <c r="CI156"/>
  <c r="T156"/>
  <c r="R156"/>
  <c r="BX156" s="1"/>
  <c r="BA155"/>
  <c r="AY155"/>
  <c r="DE155"/>
  <c r="AP155"/>
  <c r="AN155"/>
  <c r="CT155" s="1"/>
  <c r="AE155"/>
  <c r="AC155"/>
  <c r="CI155"/>
  <c r="T155"/>
  <c r="R155"/>
  <c r="BX155" s="1"/>
  <c r="BA154"/>
  <c r="DF148" s="1"/>
  <c r="AY154"/>
  <c r="DE154" s="1"/>
  <c r="AP154"/>
  <c r="AN154"/>
  <c r="CT154"/>
  <c r="AE154"/>
  <c r="AC154"/>
  <c r="CH148" s="1"/>
  <c r="T154"/>
  <c r="BY148" s="1"/>
  <c r="R154"/>
  <c r="BX154" s="1"/>
  <c r="BA153"/>
  <c r="AY153"/>
  <c r="AP153"/>
  <c r="AN153"/>
  <c r="AE153"/>
  <c r="AC153"/>
  <c r="T153"/>
  <c r="R153"/>
  <c r="BX153"/>
  <c r="BA152"/>
  <c r="AY152"/>
  <c r="DE152" s="1"/>
  <c r="AP152"/>
  <c r="AN152"/>
  <c r="CT152"/>
  <c r="AE152"/>
  <c r="AC152"/>
  <c r="CI152" s="1"/>
  <c r="T152"/>
  <c r="R152"/>
  <c r="BX152"/>
  <c r="BA151"/>
  <c r="AY151"/>
  <c r="DE151" s="1"/>
  <c r="AP151"/>
  <c r="AN151"/>
  <c r="CT151" s="1"/>
  <c r="AE151"/>
  <c r="AC151"/>
  <c r="CI151"/>
  <c r="T151"/>
  <c r="R151"/>
  <c r="BX151" s="1"/>
  <c r="BA150"/>
  <c r="AY150"/>
  <c r="DE150"/>
  <c r="AP150"/>
  <c r="AN150"/>
  <c r="AE150"/>
  <c r="AC150"/>
  <c r="CI150" s="1"/>
  <c r="T150"/>
  <c r="R150"/>
  <c r="BX150"/>
  <c r="BA149"/>
  <c r="AY149"/>
  <c r="DE149" s="1"/>
  <c r="AP149"/>
  <c r="AP148" s="1"/>
  <c r="AN149"/>
  <c r="AE149"/>
  <c r="AC149"/>
  <c r="CI149"/>
  <c r="T149"/>
  <c r="R149"/>
  <c r="BX149" s="1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AW147"/>
  <c r="AL147"/>
  <c r="AA147"/>
  <c r="P147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BA146"/>
  <c r="AY146"/>
  <c r="DE146"/>
  <c r="AP146"/>
  <c r="AN146"/>
  <c r="CT146" s="1"/>
  <c r="AE146"/>
  <c r="AC146"/>
  <c r="CI146"/>
  <c r="T146"/>
  <c r="R146"/>
  <c r="BX146" s="1"/>
  <c r="BA145"/>
  <c r="AY145"/>
  <c r="DE145"/>
  <c r="AP145"/>
  <c r="AN145"/>
  <c r="CT145" s="1"/>
  <c r="AE145"/>
  <c r="AC145"/>
  <c r="CI145" s="1"/>
  <c r="T145"/>
  <c r="R145"/>
  <c r="BX145"/>
  <c r="BA144"/>
  <c r="AY144"/>
  <c r="DE144" s="1"/>
  <c r="AP144"/>
  <c r="AN144"/>
  <c r="CT144"/>
  <c r="AE144"/>
  <c r="AC144"/>
  <c r="CI144" s="1"/>
  <c r="T144"/>
  <c r="R144"/>
  <c r="BX144"/>
  <c r="BA143"/>
  <c r="AY143"/>
  <c r="DE143" s="1"/>
  <c r="AP143"/>
  <c r="AN143"/>
  <c r="CT143"/>
  <c r="AE143"/>
  <c r="AC143"/>
  <c r="CI143" s="1"/>
  <c r="T143"/>
  <c r="R143"/>
  <c r="BA142"/>
  <c r="AY142"/>
  <c r="DE142"/>
  <c r="AP142"/>
  <c r="AN142"/>
  <c r="CT142" s="1"/>
  <c r="AE142"/>
  <c r="AC142"/>
  <c r="CI142"/>
  <c r="T142"/>
  <c r="R142"/>
  <c r="BX142" s="1"/>
  <c r="BA141"/>
  <c r="AY141"/>
  <c r="DE141"/>
  <c r="AP141"/>
  <c r="AN141"/>
  <c r="CT141" s="1"/>
  <c r="AE141"/>
  <c r="AC141"/>
  <c r="CI141"/>
  <c r="T141"/>
  <c r="R141"/>
  <c r="BX141" s="1"/>
  <c r="BA140"/>
  <c r="AY140"/>
  <c r="AP140"/>
  <c r="AN140"/>
  <c r="CT140"/>
  <c r="AE140"/>
  <c r="CJ134"/>
  <c r="AC140"/>
  <c r="CH134"/>
  <c r="T140"/>
  <c r="BY134"/>
  <c r="R140"/>
  <c r="BA139"/>
  <c r="DF133" s="1"/>
  <c r="AY139"/>
  <c r="AP139"/>
  <c r="CU133"/>
  <c r="AN139"/>
  <c r="AE139"/>
  <c r="AC139"/>
  <c r="T139"/>
  <c r="BY133" s="1"/>
  <c r="R139"/>
  <c r="BA138"/>
  <c r="AY138"/>
  <c r="DE138" s="1"/>
  <c r="AP138"/>
  <c r="AN138"/>
  <c r="CT138"/>
  <c r="AE138"/>
  <c r="AC138"/>
  <c r="CI138"/>
  <c r="T138"/>
  <c r="R138"/>
  <c r="BX138" s="1"/>
  <c r="BA137"/>
  <c r="AY137"/>
  <c r="AP137"/>
  <c r="AN137"/>
  <c r="CT137"/>
  <c r="AE137"/>
  <c r="AC137"/>
  <c r="CI137" s="1"/>
  <c r="T137"/>
  <c r="R137"/>
  <c r="BX137"/>
  <c r="BA136"/>
  <c r="AY136"/>
  <c r="DE136" s="1"/>
  <c r="AP136"/>
  <c r="AN136"/>
  <c r="CT136"/>
  <c r="AE136"/>
  <c r="AC136"/>
  <c r="CI136" s="1"/>
  <c r="T136"/>
  <c r="R136"/>
  <c r="BX136"/>
  <c r="BA135"/>
  <c r="AY135"/>
  <c r="DE135" s="1"/>
  <c r="AP135"/>
  <c r="AN135"/>
  <c r="AE135"/>
  <c r="AE134" s="1"/>
  <c r="AC135"/>
  <c r="CI135"/>
  <c r="T135"/>
  <c r="R135"/>
  <c r="BX135" s="1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AW133"/>
  <c r="AL133"/>
  <c r="AA133"/>
  <c r="P133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BA132"/>
  <c r="AY132"/>
  <c r="DE132"/>
  <c r="AP132"/>
  <c r="AN132"/>
  <c r="CT132" s="1"/>
  <c r="AE132"/>
  <c r="AC132"/>
  <c r="CI132"/>
  <c r="T132"/>
  <c r="R132"/>
  <c r="BX132" s="1"/>
  <c r="BA131"/>
  <c r="AY131"/>
  <c r="DE131"/>
  <c r="AP131"/>
  <c r="AN131"/>
  <c r="CT131" s="1"/>
  <c r="AE131"/>
  <c r="AC131"/>
  <c r="CI131"/>
  <c r="T131"/>
  <c r="R131"/>
  <c r="BX131" s="1"/>
  <c r="BA130"/>
  <c r="AY130"/>
  <c r="DE130"/>
  <c r="AP130"/>
  <c r="AN130"/>
  <c r="CT130" s="1"/>
  <c r="AE130"/>
  <c r="AC130"/>
  <c r="CI130"/>
  <c r="T130"/>
  <c r="R130"/>
  <c r="BX130" s="1"/>
  <c r="BA129"/>
  <c r="AY129"/>
  <c r="AP129"/>
  <c r="AN129"/>
  <c r="CT129"/>
  <c r="AE129"/>
  <c r="AC129"/>
  <c r="CI129" s="1"/>
  <c r="T129"/>
  <c r="R129"/>
  <c r="BX129"/>
  <c r="BA128"/>
  <c r="AY128"/>
  <c r="DE128" s="1"/>
  <c r="AP128"/>
  <c r="AN128"/>
  <c r="CT128"/>
  <c r="AE128"/>
  <c r="CJ119"/>
  <c r="AC128"/>
  <c r="CI128"/>
  <c r="T128"/>
  <c r="R128"/>
  <c r="BX128" s="1"/>
  <c r="BA127"/>
  <c r="AY127"/>
  <c r="DE127"/>
  <c r="AP127"/>
  <c r="AN127"/>
  <c r="CT127" s="1"/>
  <c r="AE127"/>
  <c r="AC127"/>
  <c r="CI127"/>
  <c r="T127"/>
  <c r="R127"/>
  <c r="BX127" s="1"/>
  <c r="BA126"/>
  <c r="DF120" s="1"/>
  <c r="AY126"/>
  <c r="AP126"/>
  <c r="AN126"/>
  <c r="AE126"/>
  <c r="CJ120"/>
  <c r="AC126"/>
  <c r="CI126"/>
  <c r="T126"/>
  <c r="BY120"/>
  <c r="R126"/>
  <c r="BW120"/>
  <c r="BA125"/>
  <c r="AY125"/>
  <c r="AP125"/>
  <c r="AN125"/>
  <c r="AE125"/>
  <c r="AC125"/>
  <c r="T125"/>
  <c r="R125"/>
  <c r="BA124"/>
  <c r="AY124"/>
  <c r="DE124" s="1"/>
  <c r="AP124"/>
  <c r="AN124"/>
  <c r="CT124"/>
  <c r="AE124"/>
  <c r="AC124"/>
  <c r="CI124" s="1"/>
  <c r="T124"/>
  <c r="R124"/>
  <c r="BX124" s="1"/>
  <c r="BA123"/>
  <c r="AY123"/>
  <c r="DE123"/>
  <c r="AP123"/>
  <c r="AN123"/>
  <c r="AE123"/>
  <c r="AC123"/>
  <c r="CI123" s="1"/>
  <c r="T123"/>
  <c r="R123"/>
  <c r="BX123"/>
  <c r="BA122"/>
  <c r="AY122"/>
  <c r="DE122" s="1"/>
  <c r="AP122"/>
  <c r="AN122"/>
  <c r="CT122"/>
  <c r="AE122"/>
  <c r="AC122"/>
  <c r="CI122" s="1"/>
  <c r="T122"/>
  <c r="T120" s="1"/>
  <c r="R122"/>
  <c r="BX122"/>
  <c r="BA121"/>
  <c r="AY121"/>
  <c r="AP121"/>
  <c r="AN121"/>
  <c r="CT121" s="1"/>
  <c r="AE121"/>
  <c r="AC121"/>
  <c r="AC120" s="1"/>
  <c r="CI121"/>
  <c r="T121"/>
  <c r="R121"/>
  <c r="BX121" s="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AW119"/>
  <c r="AL119"/>
  <c r="AA119"/>
  <c r="P119"/>
  <c r="A119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BA118"/>
  <c r="AY118"/>
  <c r="DE118" s="1"/>
  <c r="AP118"/>
  <c r="AN118"/>
  <c r="CT118"/>
  <c r="AE118"/>
  <c r="AC118"/>
  <c r="CI118" s="1"/>
  <c r="T118"/>
  <c r="R118"/>
  <c r="BX118"/>
  <c r="BA117"/>
  <c r="AY117"/>
  <c r="DE117" s="1"/>
  <c r="AP117"/>
  <c r="AN117"/>
  <c r="CT117"/>
  <c r="AE117"/>
  <c r="AC117"/>
  <c r="CI117" s="1"/>
  <c r="T117"/>
  <c r="R117"/>
  <c r="BX117"/>
  <c r="BA116"/>
  <c r="AY116"/>
  <c r="DE116" s="1"/>
  <c r="AP116"/>
  <c r="AN116"/>
  <c r="CT116"/>
  <c r="AE116"/>
  <c r="AC116"/>
  <c r="CI116" s="1"/>
  <c r="T116"/>
  <c r="R116"/>
  <c r="BX116"/>
  <c r="BA115"/>
  <c r="AY115"/>
  <c r="DE115" s="1"/>
  <c r="AP115"/>
  <c r="AN115"/>
  <c r="CT115"/>
  <c r="AE115"/>
  <c r="AC115"/>
  <c r="CI115" s="1"/>
  <c r="T115"/>
  <c r="R115"/>
  <c r="BX115"/>
  <c r="BA114"/>
  <c r="AY114"/>
  <c r="DE114" s="1"/>
  <c r="AP114"/>
  <c r="AN114"/>
  <c r="CT114"/>
  <c r="AE114"/>
  <c r="AC114"/>
  <c r="CI114" s="1"/>
  <c r="T114"/>
  <c r="R114"/>
  <c r="BX114"/>
  <c r="BA113"/>
  <c r="AY113"/>
  <c r="DE113" s="1"/>
  <c r="AP113"/>
  <c r="AN113"/>
  <c r="CT113"/>
  <c r="AE113"/>
  <c r="AC113"/>
  <c r="CI113" s="1"/>
  <c r="T113"/>
  <c r="BY106" s="1"/>
  <c r="R113"/>
  <c r="BX113"/>
  <c r="BA112"/>
  <c r="DF106"/>
  <c r="AY112"/>
  <c r="AP112"/>
  <c r="AN112"/>
  <c r="AE112"/>
  <c r="CJ106"/>
  <c r="AC112"/>
  <c r="CH106"/>
  <c r="T112"/>
  <c r="R112"/>
  <c r="BA111"/>
  <c r="AY111"/>
  <c r="AP111"/>
  <c r="CU105" s="1"/>
  <c r="AN111"/>
  <c r="AE111"/>
  <c r="AC111"/>
  <c r="CI111" s="1"/>
  <c r="T111"/>
  <c r="R111"/>
  <c r="BA110"/>
  <c r="AY110"/>
  <c r="DE110"/>
  <c r="AP110"/>
  <c r="AN110"/>
  <c r="CT110" s="1"/>
  <c r="AE110"/>
  <c r="AC110"/>
  <c r="CI110"/>
  <c r="T110"/>
  <c r="R110"/>
  <c r="BX110" s="1"/>
  <c r="BA109"/>
  <c r="AY109"/>
  <c r="DE109"/>
  <c r="AP109"/>
  <c r="AN109"/>
  <c r="CT109" s="1"/>
  <c r="AE109"/>
  <c r="AC109"/>
  <c r="CI109"/>
  <c r="T109"/>
  <c r="R109"/>
  <c r="BX109" s="1"/>
  <c r="BA108"/>
  <c r="AY108"/>
  <c r="DE108"/>
  <c r="AP108"/>
  <c r="AN108"/>
  <c r="CT108" s="1"/>
  <c r="AE108"/>
  <c r="AC108"/>
  <c r="CI108"/>
  <c r="T108"/>
  <c r="R108"/>
  <c r="BX108" s="1"/>
  <c r="BA107"/>
  <c r="AY107"/>
  <c r="DE107"/>
  <c r="AP107"/>
  <c r="AN107"/>
  <c r="AE107"/>
  <c r="AC107"/>
  <c r="CI107" s="1"/>
  <c r="T107"/>
  <c r="R107"/>
  <c r="BX107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AW105"/>
  <c r="AL105"/>
  <c r="AA105"/>
  <c r="P105"/>
  <c r="A105"/>
  <c r="A106"/>
  <c r="A107" s="1"/>
  <c r="A108" s="1"/>
  <c r="A109" s="1"/>
  <c r="A110" s="1"/>
  <c r="A111" s="1"/>
  <c r="A112" s="1"/>
  <c r="A113" s="1"/>
  <c r="A114" s="1"/>
  <c r="A115" s="1"/>
  <c r="A116" s="1"/>
  <c r="A117" s="1"/>
  <c r="A118" s="1"/>
  <c r="BA104"/>
  <c r="AY104"/>
  <c r="DE104" s="1"/>
  <c r="AP104"/>
  <c r="AN104"/>
  <c r="CT104"/>
  <c r="AE104"/>
  <c r="AC104"/>
  <c r="CI104" s="1"/>
  <c r="T104"/>
  <c r="R104"/>
  <c r="BX104"/>
  <c r="BA103"/>
  <c r="AY103"/>
  <c r="DE103" s="1"/>
  <c r="AP103"/>
  <c r="AN103"/>
  <c r="CT103"/>
  <c r="AE103"/>
  <c r="AC103"/>
  <c r="CI103" s="1"/>
  <c r="T103"/>
  <c r="R103"/>
  <c r="BX103"/>
  <c r="BA102"/>
  <c r="AY102"/>
  <c r="DE102" s="1"/>
  <c r="AP102"/>
  <c r="AN102"/>
  <c r="CT102"/>
  <c r="AE102"/>
  <c r="AC102"/>
  <c r="CI102" s="1"/>
  <c r="T102"/>
  <c r="R102"/>
  <c r="BX102"/>
  <c r="BA101"/>
  <c r="AY101"/>
  <c r="DE101" s="1"/>
  <c r="AP101"/>
  <c r="AN101"/>
  <c r="CT101"/>
  <c r="AE101"/>
  <c r="AC101"/>
  <c r="CI101" s="1"/>
  <c r="T101"/>
  <c r="R101"/>
  <c r="BX101"/>
  <c r="BA100"/>
  <c r="AY100"/>
  <c r="DE100" s="1"/>
  <c r="AP100"/>
  <c r="AN100"/>
  <c r="CT100"/>
  <c r="AE100"/>
  <c r="AC100"/>
  <c r="CI100" s="1"/>
  <c r="T100"/>
  <c r="R100"/>
  <c r="BX100"/>
  <c r="BA99"/>
  <c r="AY99"/>
  <c r="DE99" s="1"/>
  <c r="AP99"/>
  <c r="AN99"/>
  <c r="CT99"/>
  <c r="AE99"/>
  <c r="AC99"/>
  <c r="CI99" s="1"/>
  <c r="T99"/>
  <c r="R99"/>
  <c r="BX99"/>
  <c r="BA98"/>
  <c r="DF92"/>
  <c r="AY98"/>
  <c r="AP98"/>
  <c r="CU91"/>
  <c r="AN98"/>
  <c r="CS92"/>
  <c r="AE98"/>
  <c r="CJ92"/>
  <c r="AC98"/>
  <c r="T98"/>
  <c r="BY92" s="1"/>
  <c r="R98"/>
  <c r="BA97"/>
  <c r="AY97"/>
  <c r="AP97"/>
  <c r="AN97"/>
  <c r="CS91" s="1"/>
  <c r="AE97"/>
  <c r="AC97"/>
  <c r="CI97"/>
  <c r="T97"/>
  <c r="R97"/>
  <c r="BW91" s="1"/>
  <c r="BA96"/>
  <c r="AY96"/>
  <c r="DE96"/>
  <c r="AP96"/>
  <c r="AN96"/>
  <c r="CT96" s="1"/>
  <c r="AE96"/>
  <c r="AC96"/>
  <c r="CI96"/>
  <c r="T96"/>
  <c r="R96"/>
  <c r="BX96" s="1"/>
  <c r="BA95"/>
  <c r="AY95"/>
  <c r="DE95"/>
  <c r="AP95"/>
  <c r="AN95"/>
  <c r="AE95"/>
  <c r="AC95"/>
  <c r="CI95" s="1"/>
  <c r="T95"/>
  <c r="R95"/>
  <c r="BX95"/>
  <c r="BA94"/>
  <c r="AY94"/>
  <c r="DE94" s="1"/>
  <c r="AP94"/>
  <c r="AN94"/>
  <c r="CT94"/>
  <c r="AE94"/>
  <c r="AC94"/>
  <c r="T94"/>
  <c r="R94"/>
  <c r="BX94" s="1"/>
  <c r="BA93"/>
  <c r="AY93"/>
  <c r="DE93"/>
  <c r="AP93"/>
  <c r="AN93"/>
  <c r="CT93" s="1"/>
  <c r="AE93"/>
  <c r="AC93"/>
  <c r="CI93"/>
  <c r="T93"/>
  <c r="T92"/>
  <c r="R93"/>
  <c r="BX93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AW91"/>
  <c r="AL91"/>
  <c r="AA91"/>
  <c r="P91"/>
  <c r="A91"/>
  <c r="A92"/>
  <c r="A93" s="1"/>
  <c r="A94" s="1"/>
  <c r="A95" s="1"/>
  <c r="A96" s="1"/>
  <c r="A97" s="1"/>
  <c r="A98" s="1"/>
  <c r="A99" s="1"/>
  <c r="A100" s="1"/>
  <c r="A101" s="1"/>
  <c r="A102" s="1"/>
  <c r="A103" s="1"/>
  <c r="A104" s="1"/>
  <c r="BA90"/>
  <c r="AY90"/>
  <c r="DE90" s="1"/>
  <c r="AP90"/>
  <c r="AN90"/>
  <c r="CT90"/>
  <c r="AE90"/>
  <c r="AC90"/>
  <c r="CI90" s="1"/>
  <c r="T90"/>
  <c r="R90"/>
  <c r="BX90" s="1"/>
  <c r="BA89"/>
  <c r="AY89"/>
  <c r="DE89"/>
  <c r="AP89"/>
  <c r="AN89"/>
  <c r="CT89" s="1"/>
  <c r="AE89"/>
  <c r="AC89"/>
  <c r="CI89"/>
  <c r="T89"/>
  <c r="R89"/>
  <c r="BX89" s="1"/>
  <c r="BA88"/>
  <c r="AY88"/>
  <c r="DE88"/>
  <c r="AP88"/>
  <c r="AN88"/>
  <c r="CT88" s="1"/>
  <c r="AE88"/>
  <c r="AC88"/>
  <c r="CI88"/>
  <c r="T88"/>
  <c r="R88"/>
  <c r="BX88" s="1"/>
  <c r="BA87"/>
  <c r="AY87"/>
  <c r="DE87"/>
  <c r="AP87"/>
  <c r="AN87"/>
  <c r="AE87"/>
  <c r="AC87"/>
  <c r="CI87" s="1"/>
  <c r="T87"/>
  <c r="R87"/>
  <c r="BX87"/>
  <c r="BA86"/>
  <c r="AY86"/>
  <c r="DE86" s="1"/>
  <c r="AP86"/>
  <c r="AN86"/>
  <c r="CT86"/>
  <c r="AE86"/>
  <c r="AC86"/>
  <c r="CI86" s="1"/>
  <c r="T86"/>
  <c r="R86"/>
  <c r="BX86"/>
  <c r="BA85"/>
  <c r="AY85"/>
  <c r="AP85"/>
  <c r="AN85"/>
  <c r="CT85" s="1"/>
  <c r="AE85"/>
  <c r="AC85"/>
  <c r="CI85"/>
  <c r="T85"/>
  <c r="R85"/>
  <c r="BX85" s="1"/>
  <c r="BA84"/>
  <c r="AY84"/>
  <c r="DE84"/>
  <c r="AP84"/>
  <c r="CU78"/>
  <c r="AN84"/>
  <c r="AE84"/>
  <c r="CJ78" s="1"/>
  <c r="AC84"/>
  <c r="T84"/>
  <c r="R84"/>
  <c r="BA83"/>
  <c r="AY83"/>
  <c r="DE83" s="1"/>
  <c r="AP83"/>
  <c r="AN83"/>
  <c r="AE83"/>
  <c r="CJ77" s="1"/>
  <c r="AC83"/>
  <c r="T83"/>
  <c r="R83"/>
  <c r="BA82"/>
  <c r="AY82"/>
  <c r="DE82"/>
  <c r="AP82"/>
  <c r="AN82"/>
  <c r="CT82" s="1"/>
  <c r="AE82"/>
  <c r="AC82"/>
  <c r="CI82"/>
  <c r="T82"/>
  <c r="R82"/>
  <c r="BX82" s="1"/>
  <c r="BA81"/>
  <c r="BA78" s="1"/>
  <c r="AY81"/>
  <c r="DE81"/>
  <c r="AP81"/>
  <c r="AP78"/>
  <c r="AN81"/>
  <c r="CT81"/>
  <c r="AE81"/>
  <c r="AC81"/>
  <c r="CI81" s="1"/>
  <c r="T81"/>
  <c r="R81"/>
  <c r="BX81"/>
  <c r="BA80"/>
  <c r="AY80"/>
  <c r="AP80"/>
  <c r="AN80"/>
  <c r="AE80"/>
  <c r="AC80"/>
  <c r="CI80" s="1"/>
  <c r="T80"/>
  <c r="R80"/>
  <c r="BX80"/>
  <c r="BA79"/>
  <c r="AY79"/>
  <c r="DE79" s="1"/>
  <c r="AP79"/>
  <c r="AN79"/>
  <c r="CT79"/>
  <c r="AE79"/>
  <c r="AC79"/>
  <c r="T79"/>
  <c r="R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AW77"/>
  <c r="AL77"/>
  <c r="AA77"/>
  <c r="P77"/>
  <c r="A77"/>
  <c r="A78"/>
  <c r="A79" s="1"/>
  <c r="A80" s="1"/>
  <c r="A81" s="1"/>
  <c r="A82" s="1"/>
  <c r="A83" s="1"/>
  <c r="A84" s="1"/>
  <c r="A85" s="1"/>
  <c r="A86" s="1"/>
  <c r="A87" s="1"/>
  <c r="A88" s="1"/>
  <c r="A89" s="1"/>
  <c r="A90" s="1"/>
  <c r="BA76"/>
  <c r="AY76"/>
  <c r="DE76" s="1"/>
  <c r="AP76"/>
  <c r="AN76"/>
  <c r="CT76" s="1"/>
  <c r="AE76"/>
  <c r="AC76"/>
  <c r="CI76"/>
  <c r="T76"/>
  <c r="R76"/>
  <c r="BA75"/>
  <c r="AY75"/>
  <c r="DE75" s="1"/>
  <c r="AP75"/>
  <c r="AN75"/>
  <c r="CT75"/>
  <c r="AE75"/>
  <c r="AC75"/>
  <c r="CI75" s="1"/>
  <c r="T75"/>
  <c r="R75"/>
  <c r="BX75"/>
  <c r="BA74"/>
  <c r="AY74"/>
  <c r="DE74" s="1"/>
  <c r="AP74"/>
  <c r="AN74"/>
  <c r="CT74"/>
  <c r="AE74"/>
  <c r="AC74"/>
  <c r="CI74" s="1"/>
  <c r="T74"/>
  <c r="R74"/>
  <c r="BX74"/>
  <c r="BA73"/>
  <c r="AY73"/>
  <c r="DE73" s="1"/>
  <c r="AP73"/>
  <c r="AN73"/>
  <c r="CT73" s="1"/>
  <c r="AE73"/>
  <c r="AC73"/>
  <c r="CI73"/>
  <c r="T73"/>
  <c r="R73"/>
  <c r="BX73" s="1"/>
  <c r="BA72"/>
  <c r="AY72"/>
  <c r="DE72"/>
  <c r="AP72"/>
  <c r="AN72"/>
  <c r="CT72" s="1"/>
  <c r="AE72"/>
  <c r="AC72"/>
  <c r="CI72"/>
  <c r="T72"/>
  <c r="R72"/>
  <c r="BX72" s="1"/>
  <c r="BA71"/>
  <c r="AY71"/>
  <c r="DE71"/>
  <c r="AP71"/>
  <c r="AN71"/>
  <c r="CT71" s="1"/>
  <c r="AE71"/>
  <c r="AC71"/>
  <c r="T71"/>
  <c r="R71"/>
  <c r="BX71"/>
  <c r="BA70"/>
  <c r="DF64"/>
  <c r="AY70"/>
  <c r="AP70"/>
  <c r="AN70"/>
  <c r="CT70"/>
  <c r="AE70"/>
  <c r="CJ64"/>
  <c r="AC70"/>
  <c r="CI70"/>
  <c r="T70"/>
  <c r="R70"/>
  <c r="BA69"/>
  <c r="AY69"/>
  <c r="AP69"/>
  <c r="CU63" s="1"/>
  <c r="AN69"/>
  <c r="CT69" s="1"/>
  <c r="AE69"/>
  <c r="AC69"/>
  <c r="T69"/>
  <c r="BY63" s="1"/>
  <c r="R69"/>
  <c r="BX69"/>
  <c r="BA68"/>
  <c r="AY68"/>
  <c r="AP68"/>
  <c r="AN68"/>
  <c r="CT68" s="1"/>
  <c r="AE68"/>
  <c r="AC68"/>
  <c r="CI68"/>
  <c r="T68"/>
  <c r="R68"/>
  <c r="BX68" s="1"/>
  <c r="BA67"/>
  <c r="AY67"/>
  <c r="DE67"/>
  <c r="AP67"/>
  <c r="AN67"/>
  <c r="CT67" s="1"/>
  <c r="AE67"/>
  <c r="AC67"/>
  <c r="CI67"/>
  <c r="T67"/>
  <c r="R67"/>
  <c r="BX67" s="1"/>
  <c r="BA66"/>
  <c r="AY66"/>
  <c r="DE66"/>
  <c r="AP66"/>
  <c r="AN66"/>
  <c r="CT66" s="1"/>
  <c r="AE66"/>
  <c r="AC66"/>
  <c r="CI66"/>
  <c r="T66"/>
  <c r="R66"/>
  <c r="BA65"/>
  <c r="AY65"/>
  <c r="AP65"/>
  <c r="AP64" s="1"/>
  <c r="AN65"/>
  <c r="AE65"/>
  <c r="AC65"/>
  <c r="CI65" s="1"/>
  <c r="T65"/>
  <c r="R65"/>
  <c r="BX65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Q64"/>
  <c r="P64"/>
  <c r="AW63"/>
  <c r="AL63"/>
  <c r="AA63"/>
  <c r="P63"/>
  <c r="A63"/>
  <c r="A64"/>
  <c r="A65" s="1"/>
  <c r="A66" s="1"/>
  <c r="A67" s="1"/>
  <c r="A68" s="1"/>
  <c r="A69" s="1"/>
  <c r="A70" s="1"/>
  <c r="A71" s="1"/>
  <c r="A72" s="1"/>
  <c r="A73" s="1"/>
  <c r="A74" s="1"/>
  <c r="A75" s="1"/>
  <c r="A76" s="1"/>
  <c r="BA62"/>
  <c r="AY62"/>
  <c r="DE62" s="1"/>
  <c r="AP62"/>
  <c r="AN62"/>
  <c r="CT62"/>
  <c r="AE62"/>
  <c r="AC62"/>
  <c r="CI62" s="1"/>
  <c r="T62"/>
  <c r="R62"/>
  <c r="BX62"/>
  <c r="BA61"/>
  <c r="AY61"/>
  <c r="DE61" s="1"/>
  <c r="AP61"/>
  <c r="AN61"/>
  <c r="CT61"/>
  <c r="AE61"/>
  <c r="AC61"/>
  <c r="CI61" s="1"/>
  <c r="T61"/>
  <c r="R61"/>
  <c r="BX61"/>
  <c r="BA60"/>
  <c r="AY60"/>
  <c r="DE60" s="1"/>
  <c r="AP60"/>
  <c r="AN60"/>
  <c r="CT60"/>
  <c r="AE60"/>
  <c r="AC60"/>
  <c r="CI60" s="1"/>
  <c r="T60"/>
  <c r="R60"/>
  <c r="BX60"/>
  <c r="BA59"/>
  <c r="AY59"/>
  <c r="DE59" s="1"/>
  <c r="AP59"/>
  <c r="AN59"/>
  <c r="CT59"/>
  <c r="AE59"/>
  <c r="AC59"/>
  <c r="CI59" s="1"/>
  <c r="T59"/>
  <c r="R59"/>
  <c r="BX59"/>
  <c r="BA58"/>
  <c r="AY58"/>
  <c r="AP58"/>
  <c r="AN58"/>
  <c r="CT58" s="1"/>
  <c r="AE58"/>
  <c r="AC58"/>
  <c r="CI58"/>
  <c r="T58"/>
  <c r="R58"/>
  <c r="BX58" s="1"/>
  <c r="BA57"/>
  <c r="AY57"/>
  <c r="DE57"/>
  <c r="AP57"/>
  <c r="AN57"/>
  <c r="AE57"/>
  <c r="AC57"/>
  <c r="CI57" s="1"/>
  <c r="T57"/>
  <c r="R57"/>
  <c r="BX57"/>
  <c r="BA56"/>
  <c r="DF50"/>
  <c r="AY56"/>
  <c r="DE56"/>
  <c r="DD50"/>
  <c r="AP56"/>
  <c r="CU50" s="1"/>
  <c r="AN56"/>
  <c r="AE56"/>
  <c r="CJ50"/>
  <c r="AC56"/>
  <c r="T56"/>
  <c r="R56"/>
  <c r="BX56" s="1"/>
  <c r="BW50"/>
  <c r="BA55"/>
  <c r="AY55"/>
  <c r="AP55"/>
  <c r="AN55"/>
  <c r="AE55"/>
  <c r="AC55"/>
  <c r="T55"/>
  <c r="BY49"/>
  <c r="R55"/>
  <c r="BA54"/>
  <c r="AY54"/>
  <c r="DE54"/>
  <c r="AP54"/>
  <c r="AN54"/>
  <c r="CT54" s="1"/>
  <c r="AE54"/>
  <c r="AC54"/>
  <c r="CI54"/>
  <c r="T54"/>
  <c r="R54"/>
  <c r="BX54" s="1"/>
  <c r="BA53"/>
  <c r="AY53"/>
  <c r="DE53"/>
  <c r="AP53"/>
  <c r="AN53"/>
  <c r="CT53" s="1"/>
  <c r="AE53"/>
  <c r="AC53"/>
  <c r="CI53"/>
  <c r="T53"/>
  <c r="R53"/>
  <c r="BX53" s="1"/>
  <c r="BA52"/>
  <c r="AY52"/>
  <c r="DE52"/>
  <c r="AP52"/>
  <c r="AN52"/>
  <c r="CT52"/>
  <c r="AE52"/>
  <c r="AC52"/>
  <c r="CI52" s="1"/>
  <c r="T52"/>
  <c r="R52"/>
  <c r="BX52"/>
  <c r="BA51"/>
  <c r="AY51"/>
  <c r="AY50" s="1"/>
  <c r="AP51"/>
  <c r="AN51"/>
  <c r="AE51"/>
  <c r="AC51"/>
  <c r="T51"/>
  <c r="T50" s="1"/>
  <c r="R51"/>
  <c r="BX51" s="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AW49"/>
  <c r="AL49"/>
  <c r="AA49"/>
  <c r="P49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BA48"/>
  <c r="AY48"/>
  <c r="DE48"/>
  <c r="AP48"/>
  <c r="AN48"/>
  <c r="CT48" s="1"/>
  <c r="AE48"/>
  <c r="AC48"/>
  <c r="CI48"/>
  <c r="T48"/>
  <c r="R48"/>
  <c r="BX48" s="1"/>
  <c r="BA47"/>
  <c r="AY47"/>
  <c r="DE47"/>
  <c r="AP47"/>
  <c r="AN47"/>
  <c r="CT47" s="1"/>
  <c r="AE47"/>
  <c r="AC47"/>
  <c r="CI47"/>
  <c r="T47"/>
  <c r="R47"/>
  <c r="BX47" s="1"/>
  <c r="BA46"/>
  <c r="AY46"/>
  <c r="DE46"/>
  <c r="AP46"/>
  <c r="AN46"/>
  <c r="CT46" s="1"/>
  <c r="AE46"/>
  <c r="AC46"/>
  <c r="CI46"/>
  <c r="T46"/>
  <c r="R46"/>
  <c r="BX46" s="1"/>
  <c r="BA45"/>
  <c r="AY45"/>
  <c r="DE45" s="1"/>
  <c r="AP45"/>
  <c r="AN45"/>
  <c r="CT45"/>
  <c r="AE45"/>
  <c r="AC45"/>
  <c r="CI45" s="1"/>
  <c r="T45"/>
  <c r="R45"/>
  <c r="BX45"/>
  <c r="BA44"/>
  <c r="AY44"/>
  <c r="DE44" s="1"/>
  <c r="AP44"/>
  <c r="AN44"/>
  <c r="CT44"/>
  <c r="AE44"/>
  <c r="AC44"/>
  <c r="CI44" s="1"/>
  <c r="T44"/>
  <c r="R44"/>
  <c r="BX44"/>
  <c r="BA43"/>
  <c r="AY43"/>
  <c r="DE43" s="1"/>
  <c r="AP43"/>
  <c r="AN43"/>
  <c r="CT43"/>
  <c r="AE43"/>
  <c r="AC43"/>
  <c r="CI43" s="1"/>
  <c r="T43"/>
  <c r="R43"/>
  <c r="BX43"/>
  <c r="BA42"/>
  <c r="DF36"/>
  <c r="AY42"/>
  <c r="AP42"/>
  <c r="CU36" s="1"/>
  <c r="AN42"/>
  <c r="CS36" s="1"/>
  <c r="AE42"/>
  <c r="CJ36" s="1"/>
  <c r="AC42"/>
  <c r="T42"/>
  <c r="R42"/>
  <c r="BA41"/>
  <c r="AY41"/>
  <c r="DE41" s="1"/>
  <c r="AP41"/>
  <c r="AN41"/>
  <c r="AE41"/>
  <c r="CJ35" s="1"/>
  <c r="AC41"/>
  <c r="T41"/>
  <c r="R41"/>
  <c r="BA40"/>
  <c r="AY40"/>
  <c r="DE40"/>
  <c r="AP40"/>
  <c r="AN40"/>
  <c r="CT40" s="1"/>
  <c r="AE40"/>
  <c r="AC40"/>
  <c r="CI40"/>
  <c r="T40"/>
  <c r="R40"/>
  <c r="BX40" s="1"/>
  <c r="BA39"/>
  <c r="AY39"/>
  <c r="DE39" s="1"/>
  <c r="AP39"/>
  <c r="AN39"/>
  <c r="AE39"/>
  <c r="AC39"/>
  <c r="CI39"/>
  <c r="T39"/>
  <c r="R39"/>
  <c r="BX39" s="1"/>
  <c r="BA38"/>
  <c r="AY38"/>
  <c r="DE38"/>
  <c r="AP38"/>
  <c r="AN38"/>
  <c r="CT38" s="1"/>
  <c r="AE38"/>
  <c r="AC38"/>
  <c r="CI38"/>
  <c r="T38"/>
  <c r="R38"/>
  <c r="BX38" s="1"/>
  <c r="BA37"/>
  <c r="BA36" s="1"/>
  <c r="AY37"/>
  <c r="DE37"/>
  <c r="AP37"/>
  <c r="AN37"/>
  <c r="CT37" s="1"/>
  <c r="AE37"/>
  <c r="AC37"/>
  <c r="T37"/>
  <c r="R37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AW35"/>
  <c r="AL35"/>
  <c r="AA35"/>
  <c r="P35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BA34"/>
  <c r="AY34"/>
  <c r="DE34"/>
  <c r="AP34"/>
  <c r="AN34"/>
  <c r="CT34" s="1"/>
  <c r="AE34"/>
  <c r="AC34"/>
  <c r="CI34"/>
  <c r="T34"/>
  <c r="R34"/>
  <c r="BX34" s="1"/>
  <c r="BA33"/>
  <c r="AY33"/>
  <c r="DE33"/>
  <c r="AP33"/>
  <c r="AN33"/>
  <c r="CT33" s="1"/>
  <c r="AE33"/>
  <c r="AC33"/>
  <c r="CI33"/>
  <c r="T33"/>
  <c r="R33"/>
  <c r="BX33" s="1"/>
  <c r="BA32"/>
  <c r="AY32"/>
  <c r="DE32"/>
  <c r="AP32"/>
  <c r="AN32"/>
  <c r="CT32" s="1"/>
  <c r="AE32"/>
  <c r="AC32"/>
  <c r="CI32"/>
  <c r="T32"/>
  <c r="R32"/>
  <c r="BX32" s="1"/>
  <c r="BA31"/>
  <c r="AY31"/>
  <c r="DE31"/>
  <c r="AP31"/>
  <c r="AN31"/>
  <c r="CT31" s="1"/>
  <c r="AE31"/>
  <c r="AC31"/>
  <c r="CI31"/>
  <c r="T31"/>
  <c r="R31"/>
  <c r="BX31" s="1"/>
  <c r="BA30"/>
  <c r="AY30"/>
  <c r="DE30"/>
  <c r="AP30"/>
  <c r="AN30"/>
  <c r="CT30" s="1"/>
  <c r="AE30"/>
  <c r="AC30"/>
  <c r="CI30"/>
  <c r="T30"/>
  <c r="R30"/>
  <c r="BX30" s="1"/>
  <c r="BA29"/>
  <c r="AY29"/>
  <c r="AP29"/>
  <c r="AN29"/>
  <c r="AE29"/>
  <c r="AC29"/>
  <c r="CI29"/>
  <c r="T29"/>
  <c r="R29"/>
  <c r="BX29" s="1"/>
  <c r="BA28"/>
  <c r="DF22" s="1"/>
  <c r="AY28"/>
  <c r="DE28" s="1"/>
  <c r="AP28"/>
  <c r="CU22" s="1"/>
  <c r="AN28"/>
  <c r="AE28"/>
  <c r="AC28"/>
  <c r="CI28" s="1"/>
  <c r="T28"/>
  <c r="BY22" s="1"/>
  <c r="R28"/>
  <c r="BA27"/>
  <c r="AY27"/>
  <c r="DE27" s="1"/>
  <c r="AP27"/>
  <c r="AN27"/>
  <c r="CT27"/>
  <c r="AE27"/>
  <c r="AC27"/>
  <c r="CI27" s="1"/>
  <c r="T27"/>
  <c r="R27"/>
  <c r="BA26"/>
  <c r="AY26"/>
  <c r="DE26"/>
  <c r="AP26"/>
  <c r="AN26"/>
  <c r="CT26" s="1"/>
  <c r="AE26"/>
  <c r="AC26"/>
  <c r="CI26"/>
  <c r="T26"/>
  <c r="R26"/>
  <c r="BX26" s="1"/>
  <c r="BA25"/>
  <c r="AY25"/>
  <c r="DE25"/>
  <c r="AP25"/>
  <c r="AN25"/>
  <c r="CT25" s="1"/>
  <c r="AE25"/>
  <c r="AC25"/>
  <c r="CI25"/>
  <c r="T25"/>
  <c r="R25"/>
  <c r="BX25" s="1"/>
  <c r="BA24"/>
  <c r="AY24"/>
  <c r="DE24" s="1"/>
  <c r="AP24"/>
  <c r="AN24"/>
  <c r="CT24"/>
  <c r="AE24"/>
  <c r="AC24"/>
  <c r="CI24" s="1"/>
  <c r="T24"/>
  <c r="R24"/>
  <c r="BX24"/>
  <c r="BA23"/>
  <c r="BA22" s="1"/>
  <c r="AY23"/>
  <c r="DE23" s="1"/>
  <c r="AP23"/>
  <c r="AN23"/>
  <c r="CT23"/>
  <c r="AE23"/>
  <c r="AC23"/>
  <c r="CI23" s="1"/>
  <c r="T23"/>
  <c r="R23"/>
  <c r="BG22"/>
  <c r="BF22"/>
  <c r="BE22"/>
  <c r="BD22"/>
  <c r="BC22"/>
  <c r="BB22"/>
  <c r="AZ22"/>
  <c r="AX22"/>
  <c r="AW22"/>
  <c r="AV22"/>
  <c r="AU22"/>
  <c r="AT22"/>
  <c r="AS22"/>
  <c r="AR22"/>
  <c r="AQ22"/>
  <c r="AO22"/>
  <c r="AM22"/>
  <c r="AL22"/>
  <c r="AK22"/>
  <c r="AJ22"/>
  <c r="AI22"/>
  <c r="AH22"/>
  <c r="AG22"/>
  <c r="AF22"/>
  <c r="AD22"/>
  <c r="AB22"/>
  <c r="AA22"/>
  <c r="Z22"/>
  <c r="Y22"/>
  <c r="X22"/>
  <c r="W22"/>
  <c r="V22"/>
  <c r="U22"/>
  <c r="S22"/>
  <c r="Q22"/>
  <c r="P22"/>
  <c r="AW21"/>
  <c r="AL21"/>
  <c r="AA21"/>
  <c r="P2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L12"/>
  <c r="A6"/>
  <c r="A7"/>
  <c r="A8" s="1"/>
  <c r="A9" s="1"/>
  <c r="A10" s="1"/>
  <c r="A11" s="1"/>
  <c r="A12" s="1"/>
  <c r="A13" s="1"/>
  <c r="A14" s="1"/>
  <c r="A15" s="1"/>
  <c r="A16" s="1"/>
  <c r="A17" s="1"/>
  <c r="A18" s="1"/>
  <c r="A19" s="1"/>
  <c r="BG5"/>
  <c r="DL2"/>
  <c r="BF5"/>
  <c r="DK2"/>
  <c r="BE5"/>
  <c r="DJ2"/>
  <c r="BD5"/>
  <c r="DI2"/>
  <c r="BC5"/>
  <c r="DH2"/>
  <c r="BB5"/>
  <c r="DG2"/>
  <c r="BA5"/>
  <c r="DF2"/>
  <c r="AZ5"/>
  <c r="DE2"/>
  <c r="AY5"/>
  <c r="DD2"/>
  <c r="AX5"/>
  <c r="DC2"/>
  <c r="AW5"/>
  <c r="DB2"/>
  <c r="AV5"/>
  <c r="DA2"/>
  <c r="AU5"/>
  <c r="CZ2"/>
  <c r="AT5"/>
  <c r="CY2"/>
  <c r="AS5"/>
  <c r="CX2"/>
  <c r="AR5"/>
  <c r="CW2"/>
  <c r="AQ5"/>
  <c r="CV2"/>
  <c r="AP5"/>
  <c r="CU2"/>
  <c r="AO5"/>
  <c r="CT2"/>
  <c r="AN5"/>
  <c r="CS2"/>
  <c r="AM5"/>
  <c r="CR2"/>
  <c r="AL5"/>
  <c r="CQ2"/>
  <c r="AK5"/>
  <c r="CP2"/>
  <c r="AJ5"/>
  <c r="CO2"/>
  <c r="AI5"/>
  <c r="CN2"/>
  <c r="AH5"/>
  <c r="CM2"/>
  <c r="AG5"/>
  <c r="CL2"/>
  <c r="AF5"/>
  <c r="CK2"/>
  <c r="AE5"/>
  <c r="CJ2"/>
  <c r="AD5"/>
  <c r="CI2"/>
  <c r="AC5"/>
  <c r="CH2"/>
  <c r="AB5"/>
  <c r="CG2"/>
  <c r="AA5"/>
  <c r="CF2"/>
  <c r="Z5"/>
  <c r="CE2"/>
  <c r="Y5"/>
  <c r="CD2"/>
  <c r="X5"/>
  <c r="CC2"/>
  <c r="W5"/>
  <c r="CB2"/>
  <c r="V5"/>
  <c r="CA2"/>
  <c r="U5"/>
  <c r="BZ2"/>
  <c r="T5"/>
  <c r="BY2"/>
  <c r="S5"/>
  <c r="BX2"/>
  <c r="R5"/>
  <c r="BW2"/>
  <c r="Q5"/>
  <c r="BV2"/>
  <c r="P5"/>
  <c r="BU2"/>
  <c r="BA328" i="24"/>
  <c r="AY328"/>
  <c r="DE328" s="1"/>
  <c r="AP328"/>
  <c r="AN328"/>
  <c r="CT328"/>
  <c r="AE328"/>
  <c r="AC328"/>
  <c r="CI328" s="1"/>
  <c r="T328"/>
  <c r="R328"/>
  <c r="BX328"/>
  <c r="BA327"/>
  <c r="AY327"/>
  <c r="DE327" s="1"/>
  <c r="AP327"/>
  <c r="AN327"/>
  <c r="CT327"/>
  <c r="AE327"/>
  <c r="AC327"/>
  <c r="CI327" s="1"/>
  <c r="T327"/>
  <c r="R327"/>
  <c r="BX327"/>
  <c r="BA326"/>
  <c r="AY326"/>
  <c r="DE326" s="1"/>
  <c r="AP326"/>
  <c r="AN326"/>
  <c r="CT326"/>
  <c r="AE326"/>
  <c r="AC326"/>
  <c r="T326"/>
  <c r="R326"/>
  <c r="BX326" s="1"/>
  <c r="BA325"/>
  <c r="AY325"/>
  <c r="DE325"/>
  <c r="AP325"/>
  <c r="AN325"/>
  <c r="CT325" s="1"/>
  <c r="AE325"/>
  <c r="AC325"/>
  <c r="CI325"/>
  <c r="T325"/>
  <c r="R325"/>
  <c r="BX325" s="1"/>
  <c r="BA324"/>
  <c r="AY324"/>
  <c r="DE324"/>
  <c r="AP324"/>
  <c r="AN324"/>
  <c r="CT324" s="1"/>
  <c r="AE324"/>
  <c r="AC324"/>
  <c r="CI324"/>
  <c r="T324"/>
  <c r="R324"/>
  <c r="BX324" s="1"/>
  <c r="BA323"/>
  <c r="AY323"/>
  <c r="DE323"/>
  <c r="AP323"/>
  <c r="AN323"/>
  <c r="CT323" s="1"/>
  <c r="AE323"/>
  <c r="CJ316" s="1"/>
  <c r="AC323"/>
  <c r="CI323"/>
  <c r="T323"/>
  <c r="R323"/>
  <c r="BX323" s="1"/>
  <c r="BA322"/>
  <c r="DF316" s="1"/>
  <c r="AY322"/>
  <c r="AP322"/>
  <c r="CU316"/>
  <c r="AN322"/>
  <c r="CS316"/>
  <c r="AE322"/>
  <c r="AC322"/>
  <c r="T322"/>
  <c r="R322"/>
  <c r="BX322"/>
  <c r="BA321"/>
  <c r="AY321"/>
  <c r="DD315" s="1"/>
  <c r="AP321"/>
  <c r="AN321"/>
  <c r="AE321"/>
  <c r="AC321"/>
  <c r="T321"/>
  <c r="BY315" s="1"/>
  <c r="R321"/>
  <c r="BA320"/>
  <c r="AY320"/>
  <c r="DE320" s="1"/>
  <c r="AP320"/>
  <c r="AN320"/>
  <c r="CT320"/>
  <c r="AE320"/>
  <c r="AC320"/>
  <c r="CI320" s="1"/>
  <c r="T320"/>
  <c r="R320"/>
  <c r="BX320"/>
  <c r="BA319"/>
  <c r="AY319"/>
  <c r="DE319" s="1"/>
  <c r="AP319"/>
  <c r="AN319"/>
  <c r="CT319"/>
  <c r="AE319"/>
  <c r="AC319"/>
  <c r="CI319" s="1"/>
  <c r="T319"/>
  <c r="R319"/>
  <c r="BX319"/>
  <c r="BA318"/>
  <c r="AY318"/>
  <c r="DE318" s="1"/>
  <c r="AP318"/>
  <c r="AN318"/>
  <c r="CT318"/>
  <c r="AE318"/>
  <c r="AC318"/>
  <c r="CI318" s="1"/>
  <c r="T318"/>
  <c r="R318"/>
  <c r="BX318"/>
  <c r="BA317"/>
  <c r="AY317"/>
  <c r="DE317" s="1"/>
  <c r="AP317"/>
  <c r="AN317"/>
  <c r="AE317"/>
  <c r="AC317"/>
  <c r="CI317"/>
  <c r="T317"/>
  <c r="R317"/>
  <c r="BX317" s="1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AW315"/>
  <c r="AL315"/>
  <c r="AA315"/>
  <c r="P315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BA314"/>
  <c r="AY314"/>
  <c r="DE314"/>
  <c r="AP314"/>
  <c r="AN314"/>
  <c r="CT314" s="1"/>
  <c r="AE314"/>
  <c r="AC314"/>
  <c r="CI314"/>
  <c r="T314"/>
  <c r="R314"/>
  <c r="BX314" s="1"/>
  <c r="BA313"/>
  <c r="AY313"/>
  <c r="DE313"/>
  <c r="AP313"/>
  <c r="AN313"/>
  <c r="CT313" s="1"/>
  <c r="AE313"/>
  <c r="AC313"/>
  <c r="CI313"/>
  <c r="T313"/>
  <c r="R313"/>
  <c r="BX313" s="1"/>
  <c r="BA312"/>
  <c r="AY312"/>
  <c r="DE312"/>
  <c r="AP312"/>
  <c r="AN312"/>
  <c r="CT312" s="1"/>
  <c r="AE312"/>
  <c r="AC312"/>
  <c r="CI312"/>
  <c r="T312"/>
  <c r="R312"/>
  <c r="BX312" s="1"/>
  <c r="BA311"/>
  <c r="AY311"/>
  <c r="DE311"/>
  <c r="AP311"/>
  <c r="AN311"/>
  <c r="CT311" s="1"/>
  <c r="AE311"/>
  <c r="AC311"/>
  <c r="CI311"/>
  <c r="T311"/>
  <c r="R311"/>
  <c r="BX311" s="1"/>
  <c r="BA310"/>
  <c r="AY310"/>
  <c r="DE310"/>
  <c r="AP310"/>
  <c r="AN310"/>
  <c r="CT310" s="1"/>
  <c r="AE310"/>
  <c r="AC310"/>
  <c r="CI310"/>
  <c r="T310"/>
  <c r="R310"/>
  <c r="BX310" s="1"/>
  <c r="BA309"/>
  <c r="AY309"/>
  <c r="DE309"/>
  <c r="AP309"/>
  <c r="AN309"/>
  <c r="CT309"/>
  <c r="AE309"/>
  <c r="AC309"/>
  <c r="CI309" s="1"/>
  <c r="T309"/>
  <c r="R309"/>
  <c r="BX309"/>
  <c r="BA308"/>
  <c r="DF302"/>
  <c r="AY308"/>
  <c r="AP308"/>
  <c r="CU302" s="1"/>
  <c r="AN308"/>
  <c r="AE308"/>
  <c r="AC308"/>
  <c r="T308"/>
  <c r="BY302" s="1"/>
  <c r="R308"/>
  <c r="BW302" s="1"/>
  <c r="BA307"/>
  <c r="DF301" s="1"/>
  <c r="AY307"/>
  <c r="DD301" s="1"/>
  <c r="AP307"/>
  <c r="AN307"/>
  <c r="CT307"/>
  <c r="AE307"/>
  <c r="AC307"/>
  <c r="CI307" s="1"/>
  <c r="T307"/>
  <c r="R307"/>
  <c r="BX307"/>
  <c r="BA306"/>
  <c r="AY306"/>
  <c r="DE306" s="1"/>
  <c r="AP306"/>
  <c r="AN306"/>
  <c r="CT306"/>
  <c r="AE306"/>
  <c r="AC306"/>
  <c r="CI306" s="1"/>
  <c r="T306"/>
  <c r="R306"/>
  <c r="BX306"/>
  <c r="BA305"/>
  <c r="AY305"/>
  <c r="DE305" s="1"/>
  <c r="AP305"/>
  <c r="AN305"/>
  <c r="CT305"/>
  <c r="AE305"/>
  <c r="AC305"/>
  <c r="CI305" s="1"/>
  <c r="T305"/>
  <c r="R305"/>
  <c r="BX305"/>
  <c r="BA304"/>
  <c r="AY304"/>
  <c r="DE304" s="1"/>
  <c r="AP304"/>
  <c r="AN304"/>
  <c r="AE304"/>
  <c r="AC304"/>
  <c r="CI304"/>
  <c r="T304"/>
  <c r="R304"/>
  <c r="BX304" s="1"/>
  <c r="BA303"/>
  <c r="AY303"/>
  <c r="AP303"/>
  <c r="AN303"/>
  <c r="CT303"/>
  <c r="AE303"/>
  <c r="AC303"/>
  <c r="CI303" s="1"/>
  <c r="T303"/>
  <c r="R303"/>
  <c r="BX303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AW301"/>
  <c r="AL301"/>
  <c r="AA301"/>
  <c r="P301"/>
  <c r="A30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BA300"/>
  <c r="AY300"/>
  <c r="DE300" s="1"/>
  <c r="AP300"/>
  <c r="AN300"/>
  <c r="CT300"/>
  <c r="AE300"/>
  <c r="AC300"/>
  <c r="CI300" s="1"/>
  <c r="T300"/>
  <c r="R300"/>
  <c r="BX300"/>
  <c r="BA299"/>
  <c r="AY299"/>
  <c r="DE299" s="1"/>
  <c r="AP299"/>
  <c r="AN299"/>
  <c r="CT299"/>
  <c r="AE299"/>
  <c r="AC299"/>
  <c r="CI299" s="1"/>
  <c r="T299"/>
  <c r="R299"/>
  <c r="BX299"/>
  <c r="BA298"/>
  <c r="AY298"/>
  <c r="DE298" s="1"/>
  <c r="AP298"/>
  <c r="AN298"/>
  <c r="CT298" s="1"/>
  <c r="AE298"/>
  <c r="AC298"/>
  <c r="CI298" s="1"/>
  <c r="T298"/>
  <c r="R298"/>
  <c r="BX298"/>
  <c r="BA297"/>
  <c r="AY297"/>
  <c r="DE297" s="1"/>
  <c r="AP297"/>
  <c r="AN297"/>
  <c r="CT297"/>
  <c r="AE297"/>
  <c r="AC297"/>
  <c r="CI297" s="1"/>
  <c r="T297"/>
  <c r="R297"/>
  <c r="BX297"/>
  <c r="BA296"/>
  <c r="AY296"/>
  <c r="DE296" s="1"/>
  <c r="AP296"/>
  <c r="AN296"/>
  <c r="CT296"/>
  <c r="AE296"/>
  <c r="AC296"/>
  <c r="CI296"/>
  <c r="T296"/>
  <c r="R296"/>
  <c r="BX296" s="1"/>
  <c r="BA295"/>
  <c r="AY295"/>
  <c r="DE295"/>
  <c r="AP295"/>
  <c r="CU288"/>
  <c r="AN295"/>
  <c r="CT295"/>
  <c r="AE295"/>
  <c r="AC295"/>
  <c r="CI295" s="1"/>
  <c r="T295"/>
  <c r="R295"/>
  <c r="BX295"/>
  <c r="BA294"/>
  <c r="AY294"/>
  <c r="AP294"/>
  <c r="AN294"/>
  <c r="CS288" s="1"/>
  <c r="AE294"/>
  <c r="CJ288" s="1"/>
  <c r="AC294"/>
  <c r="T294"/>
  <c r="BY288"/>
  <c r="R294"/>
  <c r="BA293"/>
  <c r="DF287" s="1"/>
  <c r="AY293"/>
  <c r="AP293"/>
  <c r="AN293"/>
  <c r="CS287" s="1"/>
  <c r="AE293"/>
  <c r="CJ287" s="1"/>
  <c r="AC293"/>
  <c r="T293"/>
  <c r="BY287" s="1"/>
  <c r="R293"/>
  <c r="BA292"/>
  <c r="AY292"/>
  <c r="DE292" s="1"/>
  <c r="AP292"/>
  <c r="AN292"/>
  <c r="CT292"/>
  <c r="AE292"/>
  <c r="AC292"/>
  <c r="CI292" s="1"/>
  <c r="T292"/>
  <c r="R292"/>
  <c r="BX292"/>
  <c r="BA291"/>
  <c r="AY291"/>
  <c r="DE291" s="1"/>
  <c r="AP291"/>
  <c r="AN291"/>
  <c r="CT291"/>
  <c r="AE291"/>
  <c r="AC291"/>
  <c r="CI291" s="1"/>
  <c r="T291"/>
  <c r="R291"/>
  <c r="BX291"/>
  <c r="BA290"/>
  <c r="AY290"/>
  <c r="DE290" s="1"/>
  <c r="AP290"/>
  <c r="AN290"/>
  <c r="CT290"/>
  <c r="AE290"/>
  <c r="AC290"/>
  <c r="CI290" s="1"/>
  <c r="T290"/>
  <c r="R290"/>
  <c r="BX290"/>
  <c r="BA289"/>
  <c r="AY289"/>
  <c r="AP289"/>
  <c r="AP288" s="1"/>
  <c r="AN289"/>
  <c r="CT289" s="1"/>
  <c r="AE289"/>
  <c r="AE288" s="1"/>
  <c r="AC289"/>
  <c r="CI289"/>
  <c r="T289"/>
  <c r="R289"/>
  <c r="BX289" s="1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AW287"/>
  <c r="AL287"/>
  <c r="AA287"/>
  <c r="P287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BA286"/>
  <c r="AY286"/>
  <c r="DE286"/>
  <c r="AP286"/>
  <c r="AN286"/>
  <c r="CT286" s="1"/>
  <c r="AE286"/>
  <c r="AC286"/>
  <c r="CI286"/>
  <c r="T286"/>
  <c r="R286"/>
  <c r="BX286" s="1"/>
  <c r="BA285"/>
  <c r="AY285"/>
  <c r="DE285"/>
  <c r="AP285"/>
  <c r="AN285"/>
  <c r="CT285" s="1"/>
  <c r="AE285"/>
  <c r="AC285"/>
  <c r="CI285"/>
  <c r="T285"/>
  <c r="R285"/>
  <c r="BX285"/>
  <c r="BA284"/>
  <c r="AY284"/>
  <c r="AP284"/>
  <c r="AN284"/>
  <c r="AE284"/>
  <c r="AC284"/>
  <c r="CI284" s="1"/>
  <c r="T284"/>
  <c r="R284"/>
  <c r="BX284"/>
  <c r="BA283"/>
  <c r="AY283"/>
  <c r="DE283" s="1"/>
  <c r="AP283"/>
  <c r="AN283"/>
  <c r="CT283"/>
  <c r="AE283"/>
  <c r="AC283"/>
  <c r="CI283" s="1"/>
  <c r="T283"/>
  <c r="R283"/>
  <c r="BX283"/>
  <c r="BA282"/>
  <c r="AY282"/>
  <c r="DE282" s="1"/>
  <c r="AP282"/>
  <c r="AN282"/>
  <c r="CT282"/>
  <c r="AE282"/>
  <c r="AC282"/>
  <c r="CI282" s="1"/>
  <c r="T282"/>
  <c r="R282"/>
  <c r="BX282"/>
  <c r="BA281"/>
  <c r="AY281"/>
  <c r="DE281" s="1"/>
  <c r="AP281"/>
  <c r="CU274" s="1"/>
  <c r="AN281"/>
  <c r="CT281"/>
  <c r="AE281"/>
  <c r="AC281"/>
  <c r="CI281" s="1"/>
  <c r="T281"/>
  <c r="R281"/>
  <c r="BX281" s="1"/>
  <c r="BA280"/>
  <c r="AY280"/>
  <c r="DE280"/>
  <c r="AP280"/>
  <c r="AN280"/>
  <c r="AE280"/>
  <c r="AC280"/>
  <c r="T280"/>
  <c r="BY274" s="1"/>
  <c r="R280"/>
  <c r="BA279"/>
  <c r="DF273" s="1"/>
  <c r="AY279"/>
  <c r="AP279"/>
  <c r="AN279"/>
  <c r="CT279" s="1"/>
  <c r="AE279"/>
  <c r="AC279"/>
  <c r="T279"/>
  <c r="T274" s="1"/>
  <c r="R279"/>
  <c r="BA278"/>
  <c r="AY278"/>
  <c r="DE278"/>
  <c r="AP278"/>
  <c r="AN278"/>
  <c r="CT278" s="1"/>
  <c r="AE278"/>
  <c r="AC278"/>
  <c r="CI278"/>
  <c r="T278"/>
  <c r="R278"/>
  <c r="BX278" s="1"/>
  <c r="BA277"/>
  <c r="AY277"/>
  <c r="DE277"/>
  <c r="AP277"/>
  <c r="AN277"/>
  <c r="CT277" s="1"/>
  <c r="AE277"/>
  <c r="AC277"/>
  <c r="CI277"/>
  <c r="T277"/>
  <c r="R277"/>
  <c r="BX277" s="1"/>
  <c r="BA276"/>
  <c r="AY276"/>
  <c r="DE276"/>
  <c r="AP276"/>
  <c r="AN276"/>
  <c r="CT276" s="1"/>
  <c r="AE276"/>
  <c r="AC276"/>
  <c r="T276"/>
  <c r="R276"/>
  <c r="BX276"/>
  <c r="BA275"/>
  <c r="AY275"/>
  <c r="DE275" s="1"/>
  <c r="AP275"/>
  <c r="AN275"/>
  <c r="CT275"/>
  <c r="AE275"/>
  <c r="AE274"/>
  <c r="AC275"/>
  <c r="CI275"/>
  <c r="T275"/>
  <c r="R275"/>
  <c r="BX275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Q274"/>
  <c r="P274"/>
  <c r="AW273"/>
  <c r="AL273"/>
  <c r="AA273"/>
  <c r="P273"/>
  <c r="A273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BA272"/>
  <c r="AY272"/>
  <c r="DE272"/>
  <c r="AP272"/>
  <c r="AN272"/>
  <c r="CT272" s="1"/>
  <c r="AE272"/>
  <c r="AC272"/>
  <c r="CI272"/>
  <c r="T272"/>
  <c r="R272"/>
  <c r="BX272" s="1"/>
  <c r="BA271"/>
  <c r="AY271"/>
  <c r="DE271"/>
  <c r="AP271"/>
  <c r="AN271"/>
  <c r="CT271" s="1"/>
  <c r="AE271"/>
  <c r="AC271"/>
  <c r="CI271"/>
  <c r="T271"/>
  <c r="R271"/>
  <c r="BX271" s="1"/>
  <c r="BA270"/>
  <c r="AY270"/>
  <c r="DE270"/>
  <c r="AP270"/>
  <c r="AN270"/>
  <c r="CT270" s="1"/>
  <c r="AE270"/>
  <c r="AC270"/>
  <c r="CI270"/>
  <c r="T270"/>
  <c r="R270"/>
  <c r="BX270" s="1"/>
  <c r="BA269"/>
  <c r="AY269"/>
  <c r="DE269"/>
  <c r="AP269"/>
  <c r="AN269"/>
  <c r="CT269" s="1"/>
  <c r="AE269"/>
  <c r="AC269"/>
  <c r="CI269"/>
  <c r="T269"/>
  <c r="R269"/>
  <c r="BX269" s="1"/>
  <c r="BA268"/>
  <c r="AY268"/>
  <c r="DE268"/>
  <c r="AP268"/>
  <c r="AN268"/>
  <c r="CT268" s="1"/>
  <c r="AE268"/>
  <c r="AC268"/>
  <c r="CI268"/>
  <c r="T268"/>
  <c r="R268"/>
  <c r="BX268" s="1"/>
  <c r="BA267"/>
  <c r="AY267"/>
  <c r="DE267"/>
  <c r="AP267"/>
  <c r="AN267"/>
  <c r="CT267" s="1"/>
  <c r="AE267"/>
  <c r="AC267"/>
  <c r="CI267"/>
  <c r="T267"/>
  <c r="R267"/>
  <c r="BX267" s="1"/>
  <c r="BA266"/>
  <c r="DF260" s="1"/>
  <c r="AY266"/>
  <c r="AP266"/>
  <c r="AN266"/>
  <c r="CT266" s="1"/>
  <c r="AE266"/>
  <c r="AC266"/>
  <c r="T266"/>
  <c r="R266"/>
  <c r="BA265"/>
  <c r="DF259" s="1"/>
  <c r="AY265"/>
  <c r="AP265"/>
  <c r="AN265"/>
  <c r="CT265" s="1"/>
  <c r="AE265"/>
  <c r="CJ259" s="1"/>
  <c r="AC265"/>
  <c r="T265"/>
  <c r="R265"/>
  <c r="BW259" s="1"/>
  <c r="BA264"/>
  <c r="AY264"/>
  <c r="DE264"/>
  <c r="AP264"/>
  <c r="AN264"/>
  <c r="CT264" s="1"/>
  <c r="AE264"/>
  <c r="AC264"/>
  <c r="CI264"/>
  <c r="T264"/>
  <c r="R264"/>
  <c r="BX264" s="1"/>
  <c r="BA263"/>
  <c r="AY263"/>
  <c r="DE263"/>
  <c r="AP263"/>
  <c r="AN263"/>
  <c r="CT263" s="1"/>
  <c r="AE263"/>
  <c r="AC263"/>
  <c r="CI263"/>
  <c r="T263"/>
  <c r="R263"/>
  <c r="BX263" s="1"/>
  <c r="BA262"/>
  <c r="AY262"/>
  <c r="DE262"/>
  <c r="AP262"/>
  <c r="AN262"/>
  <c r="CT262" s="1"/>
  <c r="AE262"/>
  <c r="AC262"/>
  <c r="CI262"/>
  <c r="T262"/>
  <c r="R262"/>
  <c r="BX262" s="1"/>
  <c r="BA261"/>
  <c r="AY261"/>
  <c r="AP261"/>
  <c r="AN261"/>
  <c r="CT261"/>
  <c r="AE261"/>
  <c r="AC261"/>
  <c r="T261"/>
  <c r="R26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S260"/>
  <c r="Q260"/>
  <c r="P260"/>
  <c r="AW259"/>
  <c r="AL259"/>
  <c r="AA259"/>
  <c r="P259"/>
  <c r="A259"/>
  <c r="A260"/>
  <c r="A261" s="1"/>
  <c r="A262" s="1"/>
  <c r="A263" s="1"/>
  <c r="A264" s="1"/>
  <c r="A265" s="1"/>
  <c r="A266" s="1"/>
  <c r="A267" s="1"/>
  <c r="A268" s="1"/>
  <c r="A269" s="1"/>
  <c r="A270" s="1"/>
  <c r="A271" s="1"/>
  <c r="A272" s="1"/>
  <c r="BA258"/>
  <c r="AY258"/>
  <c r="DE258" s="1"/>
  <c r="AP258"/>
  <c r="AN258"/>
  <c r="CT258"/>
  <c r="AE258"/>
  <c r="AC258"/>
  <c r="CI258" s="1"/>
  <c r="T258"/>
  <c r="R258"/>
  <c r="BX258"/>
  <c r="BA257"/>
  <c r="AY257"/>
  <c r="DE257" s="1"/>
  <c r="AP257"/>
  <c r="AN257"/>
  <c r="CT257"/>
  <c r="AE257"/>
  <c r="AC257"/>
  <c r="CI257" s="1"/>
  <c r="T257"/>
  <c r="R257"/>
  <c r="BX257"/>
  <c r="BA256"/>
  <c r="AY256"/>
  <c r="DE256" s="1"/>
  <c r="AP256"/>
  <c r="AN256"/>
  <c r="CT256"/>
  <c r="AE256"/>
  <c r="AC256"/>
  <c r="CI256"/>
  <c r="T256"/>
  <c r="R256"/>
  <c r="BX256" s="1"/>
  <c r="BA255"/>
  <c r="AY255"/>
  <c r="DE255"/>
  <c r="AP255"/>
  <c r="AN255"/>
  <c r="CT255" s="1"/>
  <c r="AE255"/>
  <c r="AC255"/>
  <c r="CI255"/>
  <c r="T255"/>
  <c r="R255"/>
  <c r="BX255" s="1"/>
  <c r="BA254"/>
  <c r="AY254"/>
  <c r="DE254"/>
  <c r="AP254"/>
  <c r="AN254"/>
  <c r="CT254" s="1"/>
  <c r="AE254"/>
  <c r="AC254"/>
  <c r="CI254"/>
  <c r="T254"/>
  <c r="R254"/>
  <c r="BX254" s="1"/>
  <c r="BA253"/>
  <c r="AY253"/>
  <c r="DE253"/>
  <c r="AP253"/>
  <c r="AN253"/>
  <c r="CT253" s="1"/>
  <c r="AE253"/>
  <c r="AC253"/>
  <c r="CI253"/>
  <c r="T253"/>
  <c r="R253"/>
  <c r="BX253" s="1"/>
  <c r="BA252"/>
  <c r="DF246" s="1"/>
  <c r="AY252"/>
  <c r="AP252"/>
  <c r="CU246"/>
  <c r="AN252"/>
  <c r="AE252"/>
  <c r="AC252"/>
  <c r="T252"/>
  <c r="BY246" s="1"/>
  <c r="R252"/>
  <c r="BA251"/>
  <c r="DF245"/>
  <c r="AY251"/>
  <c r="DE251"/>
  <c r="AP251"/>
  <c r="AN251"/>
  <c r="CT251" s="1"/>
  <c r="AE251"/>
  <c r="CJ245" s="1"/>
  <c r="AC251"/>
  <c r="T251"/>
  <c r="R251"/>
  <c r="BA250"/>
  <c r="AY250"/>
  <c r="DE250" s="1"/>
  <c r="AP250"/>
  <c r="AN250"/>
  <c r="CT250" s="1"/>
  <c r="AE250"/>
  <c r="AC250"/>
  <c r="CI250"/>
  <c r="T250"/>
  <c r="R250"/>
  <c r="BX250" s="1"/>
  <c r="BA249"/>
  <c r="AY249"/>
  <c r="DE249"/>
  <c r="AP249"/>
  <c r="AN249"/>
  <c r="CT249" s="1"/>
  <c r="AE249"/>
  <c r="AC249"/>
  <c r="CI249"/>
  <c r="T249"/>
  <c r="R249"/>
  <c r="BX249" s="1"/>
  <c r="BA248"/>
  <c r="AY248"/>
  <c r="DE248"/>
  <c r="AP248"/>
  <c r="AN248"/>
  <c r="CT248" s="1"/>
  <c r="AE248"/>
  <c r="AE246" s="1"/>
  <c r="AC248"/>
  <c r="CI248"/>
  <c r="T248"/>
  <c r="R248"/>
  <c r="BX248" s="1"/>
  <c r="BA247"/>
  <c r="BA246" s="1"/>
  <c r="AY247"/>
  <c r="DE247" s="1"/>
  <c r="AP247"/>
  <c r="AP246" s="1"/>
  <c r="AN247"/>
  <c r="CT247"/>
  <c r="AE247"/>
  <c r="AC247"/>
  <c r="CI247" s="1"/>
  <c r="T247"/>
  <c r="R247"/>
  <c r="BX247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AW245"/>
  <c r="AL245"/>
  <c r="AA245"/>
  <c r="P245"/>
  <c r="A245"/>
  <c r="A246"/>
  <c r="A247" s="1"/>
  <c r="A248" s="1"/>
  <c r="A249" s="1"/>
  <c r="A250" s="1"/>
  <c r="A251" s="1"/>
  <c r="A252" s="1"/>
  <c r="A253" s="1"/>
  <c r="A254" s="1"/>
  <c r="A255" s="1"/>
  <c r="A256" s="1"/>
  <c r="A257" s="1"/>
  <c r="A258" s="1"/>
  <c r="BA244"/>
  <c r="AY244"/>
  <c r="DE244" s="1"/>
  <c r="AP244"/>
  <c r="AN244"/>
  <c r="CT244"/>
  <c r="AE244"/>
  <c r="AC244"/>
  <c r="CI244" s="1"/>
  <c r="T244"/>
  <c r="R244"/>
  <c r="BX244"/>
  <c r="BA243"/>
  <c r="AY243"/>
  <c r="DE243" s="1"/>
  <c r="AP243"/>
  <c r="AN243"/>
  <c r="CT243"/>
  <c r="AE243"/>
  <c r="AC243"/>
  <c r="CI243" s="1"/>
  <c r="T243"/>
  <c r="R243"/>
  <c r="BX243"/>
  <c r="BA242"/>
  <c r="AY242"/>
  <c r="DE242" s="1"/>
  <c r="AP242"/>
  <c r="AN242"/>
  <c r="CT242"/>
  <c r="AE242"/>
  <c r="AC242"/>
  <c r="CI242" s="1"/>
  <c r="T242"/>
  <c r="R242"/>
  <c r="BX242"/>
  <c r="BA241"/>
  <c r="AY241"/>
  <c r="DE241" s="1"/>
  <c r="AP241"/>
  <c r="AN241"/>
  <c r="CT241"/>
  <c r="AE241"/>
  <c r="AC241"/>
  <c r="CI241" s="1"/>
  <c r="T241"/>
  <c r="R241"/>
  <c r="BX241"/>
  <c r="BA240"/>
  <c r="AY240"/>
  <c r="DE240" s="1"/>
  <c r="AP240"/>
  <c r="AN240"/>
  <c r="CT240"/>
  <c r="AE240"/>
  <c r="AC240"/>
  <c r="CI240" s="1"/>
  <c r="T240"/>
  <c r="R240"/>
  <c r="BX240"/>
  <c r="BA239"/>
  <c r="AY239"/>
  <c r="DE239"/>
  <c r="AP239"/>
  <c r="AN239"/>
  <c r="CT239" s="1"/>
  <c r="AE239"/>
  <c r="AC239"/>
  <c r="CI239"/>
  <c r="T239"/>
  <c r="BY232"/>
  <c r="R239"/>
  <c r="BA238"/>
  <c r="AY238"/>
  <c r="AP238"/>
  <c r="CU232" s="1"/>
  <c r="AN238"/>
  <c r="AE238"/>
  <c r="AC238"/>
  <c r="T238"/>
  <c r="R238"/>
  <c r="BA237"/>
  <c r="AY237"/>
  <c r="DE237" s="1"/>
  <c r="DD231"/>
  <c r="AP237"/>
  <c r="AN237"/>
  <c r="CS231" s="1"/>
  <c r="AE237"/>
  <c r="CJ231" s="1"/>
  <c r="AC237"/>
  <c r="CI237" s="1"/>
  <c r="T237"/>
  <c r="R237"/>
  <c r="BA236"/>
  <c r="AY236"/>
  <c r="DE236"/>
  <c r="AP236"/>
  <c r="AN236"/>
  <c r="CT236" s="1"/>
  <c r="AE236"/>
  <c r="AC236"/>
  <c r="CI236"/>
  <c r="T236"/>
  <c r="R236"/>
  <c r="BX236" s="1"/>
  <c r="BA235"/>
  <c r="AY235"/>
  <c r="DE235"/>
  <c r="AP235"/>
  <c r="AN235"/>
  <c r="CT235" s="1"/>
  <c r="AE235"/>
  <c r="AC235"/>
  <c r="CI235"/>
  <c r="T235"/>
  <c r="R235"/>
  <c r="BX235" s="1"/>
  <c r="BA234"/>
  <c r="AY234"/>
  <c r="DE234"/>
  <c r="AP234"/>
  <c r="AN234"/>
  <c r="CT234" s="1"/>
  <c r="AE234"/>
  <c r="AC234"/>
  <c r="CI234"/>
  <c r="T234"/>
  <c r="R234"/>
  <c r="BX234" s="1"/>
  <c r="BA233"/>
  <c r="AY233"/>
  <c r="AP233"/>
  <c r="AN233"/>
  <c r="AE233"/>
  <c r="AC233"/>
  <c r="CI233"/>
  <c r="T233"/>
  <c r="R233"/>
  <c r="BX233" s="1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AW231"/>
  <c r="AL231"/>
  <c r="AA231"/>
  <c r="P231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BA230"/>
  <c r="AY230"/>
  <c r="DE230"/>
  <c r="AP230"/>
  <c r="AN230"/>
  <c r="CT230" s="1"/>
  <c r="AE230"/>
  <c r="AC230"/>
  <c r="CI230" s="1"/>
  <c r="T230"/>
  <c r="R230"/>
  <c r="BX230"/>
  <c r="BA229"/>
  <c r="AY229"/>
  <c r="DE229" s="1"/>
  <c r="AP229"/>
  <c r="AN229"/>
  <c r="CT229"/>
  <c r="AE229"/>
  <c r="AC229"/>
  <c r="CI229" s="1"/>
  <c r="T229"/>
  <c r="R229"/>
  <c r="BX229"/>
  <c r="BA228"/>
  <c r="AY228"/>
  <c r="DE228" s="1"/>
  <c r="AP228"/>
  <c r="AN228"/>
  <c r="CT228"/>
  <c r="AE228"/>
  <c r="AC228"/>
  <c r="CI228" s="1"/>
  <c r="T228"/>
  <c r="R228"/>
  <c r="BX228"/>
  <c r="BA227"/>
  <c r="AY227"/>
  <c r="DE227" s="1"/>
  <c r="AP227"/>
  <c r="AN227"/>
  <c r="CT227"/>
  <c r="AE227"/>
  <c r="AC227"/>
  <c r="CI227" s="1"/>
  <c r="T227"/>
  <c r="R227"/>
  <c r="BX227"/>
  <c r="BA226"/>
  <c r="AY226"/>
  <c r="DE226" s="1"/>
  <c r="AP226"/>
  <c r="AN226"/>
  <c r="CT226"/>
  <c r="AE226"/>
  <c r="AC226"/>
  <c r="CI226" s="1"/>
  <c r="T226"/>
  <c r="R226"/>
  <c r="BX226"/>
  <c r="BA225"/>
  <c r="AY225"/>
  <c r="DE225" s="1"/>
  <c r="AP225"/>
  <c r="AN225"/>
  <c r="CT225"/>
  <c r="AE225"/>
  <c r="AC225"/>
  <c r="CI225" s="1"/>
  <c r="T225"/>
  <c r="R225"/>
  <c r="BX225"/>
  <c r="BA224"/>
  <c r="DF218"/>
  <c r="AY224"/>
  <c r="AP224"/>
  <c r="AN224"/>
  <c r="CS218"/>
  <c r="AE224"/>
  <c r="AC224"/>
  <c r="T224"/>
  <c r="BY218"/>
  <c r="R224"/>
  <c r="BW218"/>
  <c r="BA223"/>
  <c r="DF217"/>
  <c r="AY223"/>
  <c r="DE223"/>
  <c r="AP223"/>
  <c r="AN223"/>
  <c r="CT223" s="1"/>
  <c r="AE223"/>
  <c r="AC223"/>
  <c r="CI223"/>
  <c r="T223"/>
  <c r="BY217"/>
  <c r="R223"/>
  <c r="BA222"/>
  <c r="AY222"/>
  <c r="DE222"/>
  <c r="AP222"/>
  <c r="AN222"/>
  <c r="CT222" s="1"/>
  <c r="AE222"/>
  <c r="AC222"/>
  <c r="CI222"/>
  <c r="T222"/>
  <c r="R222"/>
  <c r="BX222" s="1"/>
  <c r="BA221"/>
  <c r="AY221"/>
  <c r="DE221"/>
  <c r="AP221"/>
  <c r="AN221"/>
  <c r="CT221" s="1"/>
  <c r="AE221"/>
  <c r="AC221"/>
  <c r="CI221"/>
  <c r="T221"/>
  <c r="R221"/>
  <c r="BX221" s="1"/>
  <c r="BA220"/>
  <c r="AY220"/>
  <c r="DE220"/>
  <c r="AP220"/>
  <c r="AN220"/>
  <c r="CT220" s="1"/>
  <c r="AE220"/>
  <c r="AC220"/>
  <c r="CI220"/>
  <c r="T220"/>
  <c r="R220"/>
  <c r="BX220" s="1"/>
  <c r="BA219"/>
  <c r="AY219"/>
  <c r="DE219"/>
  <c r="AP219"/>
  <c r="AN219"/>
  <c r="AE219"/>
  <c r="AE218" s="1"/>
  <c r="AC219"/>
  <c r="CI219" s="1"/>
  <c r="T219"/>
  <c r="R219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AW217"/>
  <c r="AL217"/>
  <c r="AA217"/>
  <c r="P217"/>
  <c r="A217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BA216"/>
  <c r="AY216"/>
  <c r="DE216"/>
  <c r="AP216"/>
  <c r="AN216"/>
  <c r="CT216" s="1"/>
  <c r="AE216"/>
  <c r="AC216"/>
  <c r="CI216"/>
  <c r="T216"/>
  <c r="R216"/>
  <c r="BX216" s="1"/>
  <c r="BA215"/>
  <c r="AY215"/>
  <c r="DE215"/>
  <c r="AP215"/>
  <c r="AN215"/>
  <c r="CT215" s="1"/>
  <c r="AE215"/>
  <c r="AC215"/>
  <c r="CI215" s="1"/>
  <c r="T215"/>
  <c r="R215"/>
  <c r="BX215"/>
  <c r="BA214"/>
  <c r="AY214"/>
  <c r="DE214" s="1"/>
  <c r="AP214"/>
  <c r="AN214"/>
  <c r="CT214"/>
  <c r="AE214"/>
  <c r="AC214"/>
  <c r="CI214" s="1"/>
  <c r="T214"/>
  <c r="R214"/>
  <c r="BX214"/>
  <c r="BA213"/>
  <c r="AY213"/>
  <c r="DE213" s="1"/>
  <c r="AP213"/>
  <c r="AN213"/>
  <c r="CT213"/>
  <c r="AE213"/>
  <c r="AC213"/>
  <c r="CI213" s="1"/>
  <c r="T213"/>
  <c r="R213"/>
  <c r="BX213"/>
  <c r="BA212"/>
  <c r="AY212"/>
  <c r="DE212" s="1"/>
  <c r="AP212"/>
  <c r="AN212"/>
  <c r="CT212"/>
  <c r="AE212"/>
  <c r="AC212"/>
  <c r="CI212" s="1"/>
  <c r="T212"/>
  <c r="R212"/>
  <c r="BX212"/>
  <c r="BA211"/>
  <c r="AY211"/>
  <c r="DE211" s="1"/>
  <c r="AP211"/>
  <c r="AN211"/>
  <c r="CT211"/>
  <c r="AE211"/>
  <c r="AC211"/>
  <c r="CI211" s="1"/>
  <c r="T211"/>
  <c r="R211"/>
  <c r="BX211"/>
  <c r="BA210"/>
  <c r="DF204"/>
  <c r="AY210"/>
  <c r="AP210"/>
  <c r="AN210"/>
  <c r="CT210" s="1"/>
  <c r="AE210"/>
  <c r="AC210"/>
  <c r="CH203"/>
  <c r="T210"/>
  <c r="R210"/>
  <c r="BX210" s="1"/>
  <c r="BA209"/>
  <c r="DF203" s="1"/>
  <c r="AY209"/>
  <c r="DD203" s="1"/>
  <c r="AP209"/>
  <c r="AN209"/>
  <c r="AE209"/>
  <c r="CJ203"/>
  <c r="AC209"/>
  <c r="T209"/>
  <c r="BY203" s="1"/>
  <c r="R209"/>
  <c r="BX209" s="1"/>
  <c r="BA208"/>
  <c r="AY208"/>
  <c r="DE208"/>
  <c r="AP208"/>
  <c r="AN208"/>
  <c r="CT208" s="1"/>
  <c r="AE208"/>
  <c r="AC208"/>
  <c r="CI208"/>
  <c r="T208"/>
  <c r="R208"/>
  <c r="BX208" s="1"/>
  <c r="BA207"/>
  <c r="AY207"/>
  <c r="DE207"/>
  <c r="AP207"/>
  <c r="AN207"/>
  <c r="CT207" s="1"/>
  <c r="AE207"/>
  <c r="AC207"/>
  <c r="CI207"/>
  <c r="T207"/>
  <c r="R207"/>
  <c r="BX207" s="1"/>
  <c r="BA206"/>
  <c r="AY206"/>
  <c r="DE206"/>
  <c r="AP206"/>
  <c r="AN206"/>
  <c r="CT206" s="1"/>
  <c r="AE206"/>
  <c r="AC206"/>
  <c r="CI206"/>
  <c r="T206"/>
  <c r="R206"/>
  <c r="BX206" s="1"/>
  <c r="BA205"/>
  <c r="AY205"/>
  <c r="AP205"/>
  <c r="AP204" s="1"/>
  <c r="AN205"/>
  <c r="CT205" s="1"/>
  <c r="AE205"/>
  <c r="AE204" s="1"/>
  <c r="AC205"/>
  <c r="CI205"/>
  <c r="T205"/>
  <c r="R205"/>
  <c r="BX205" s="1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AW203"/>
  <c r="AL203"/>
  <c r="AA203"/>
  <c r="P203"/>
  <c r="A203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BA202"/>
  <c r="AY202"/>
  <c r="DE202"/>
  <c r="AP202"/>
  <c r="AN202"/>
  <c r="CT202" s="1"/>
  <c r="AE202"/>
  <c r="AC202"/>
  <c r="CI202"/>
  <c r="T202"/>
  <c r="R202"/>
  <c r="BX202" s="1"/>
  <c r="BA201"/>
  <c r="AY201"/>
  <c r="DE201"/>
  <c r="AP201"/>
  <c r="AN201"/>
  <c r="CT201" s="1"/>
  <c r="AE201"/>
  <c r="AC201"/>
  <c r="CI201"/>
  <c r="T201"/>
  <c r="R201"/>
  <c r="BX201" s="1"/>
  <c r="BA200"/>
  <c r="AY200"/>
  <c r="DE200" s="1"/>
  <c r="AP200"/>
  <c r="AN200"/>
  <c r="CT200"/>
  <c r="AE200"/>
  <c r="AC200"/>
  <c r="CI200" s="1"/>
  <c r="T200"/>
  <c r="R200"/>
  <c r="BX200"/>
  <c r="BA199"/>
  <c r="AY199"/>
  <c r="DE199" s="1"/>
  <c r="AP199"/>
  <c r="AN199"/>
  <c r="CT199"/>
  <c r="AE199"/>
  <c r="AC199"/>
  <c r="CI199" s="1"/>
  <c r="T199"/>
  <c r="R199"/>
  <c r="BX199"/>
  <c r="BA198"/>
  <c r="AY198"/>
  <c r="DE198" s="1"/>
  <c r="AP198"/>
  <c r="AN198"/>
  <c r="CT198"/>
  <c r="AE198"/>
  <c r="AC198"/>
  <c r="CI198" s="1"/>
  <c r="T198"/>
  <c r="R198"/>
  <c r="BX198"/>
  <c r="BA197"/>
  <c r="AY197"/>
  <c r="DE197" s="1"/>
  <c r="AP197"/>
  <c r="AN197"/>
  <c r="CT197"/>
  <c r="AE197"/>
  <c r="AC197"/>
  <c r="T197"/>
  <c r="R197"/>
  <c r="BX197" s="1"/>
  <c r="BA196"/>
  <c r="DF190" s="1"/>
  <c r="AY196"/>
  <c r="AP196"/>
  <c r="AN196"/>
  <c r="CS190" s="1"/>
  <c r="AE196"/>
  <c r="CJ190" s="1"/>
  <c r="AC196"/>
  <c r="T196"/>
  <c r="BY190"/>
  <c r="R196"/>
  <c r="BA195"/>
  <c r="AY195"/>
  <c r="DD189"/>
  <c r="AP195"/>
  <c r="AN195"/>
  <c r="CT195" s="1"/>
  <c r="AE195"/>
  <c r="AC195"/>
  <c r="T195"/>
  <c r="BY189"/>
  <c r="R195"/>
  <c r="BA194"/>
  <c r="AY194"/>
  <c r="DE194"/>
  <c r="AP194"/>
  <c r="AN194"/>
  <c r="CT194" s="1"/>
  <c r="AE194"/>
  <c r="AC194"/>
  <c r="CI194"/>
  <c r="T194"/>
  <c r="R194"/>
  <c r="BX194" s="1"/>
  <c r="BA193"/>
  <c r="AY193"/>
  <c r="DE193"/>
  <c r="AP193"/>
  <c r="AN193"/>
  <c r="CT193" s="1"/>
  <c r="AE193"/>
  <c r="AC193"/>
  <c r="CI193"/>
  <c r="T193"/>
  <c r="R193"/>
  <c r="BX193" s="1"/>
  <c r="BA192"/>
  <c r="AY192"/>
  <c r="DE192" s="1"/>
  <c r="AP192"/>
  <c r="AN192"/>
  <c r="CT192"/>
  <c r="AE192"/>
  <c r="AC192"/>
  <c r="CI192" s="1"/>
  <c r="T192"/>
  <c r="R192"/>
  <c r="BX192"/>
  <c r="BA191"/>
  <c r="BA190" s="1"/>
  <c r="AY191"/>
  <c r="DE191" s="1"/>
  <c r="AP191"/>
  <c r="AN191"/>
  <c r="AE191"/>
  <c r="AE190" s="1"/>
  <c r="AC191"/>
  <c r="CI191"/>
  <c r="T191"/>
  <c r="R19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AW189"/>
  <c r="AL189"/>
  <c r="AA189"/>
  <c r="P189"/>
  <c r="A189"/>
  <c r="A190"/>
  <c r="A191" s="1"/>
  <c r="A192" s="1"/>
  <c r="A193" s="1"/>
  <c r="A194" s="1"/>
  <c r="A195" s="1"/>
  <c r="A196" s="1"/>
  <c r="A197" s="1"/>
  <c r="A198" s="1"/>
  <c r="A199" s="1"/>
  <c r="A200" s="1"/>
  <c r="A201" s="1"/>
  <c r="A202" s="1"/>
  <c r="BA188"/>
  <c r="AY188"/>
  <c r="DE188" s="1"/>
  <c r="AP188"/>
  <c r="AN188"/>
  <c r="CT188" s="1"/>
  <c r="AE188"/>
  <c r="AC188"/>
  <c r="CI188"/>
  <c r="T188"/>
  <c r="R188"/>
  <c r="BX188" s="1"/>
  <c r="BA187"/>
  <c r="AY187"/>
  <c r="DE187"/>
  <c r="AP187"/>
  <c r="AN187"/>
  <c r="CT187" s="1"/>
  <c r="AE187"/>
  <c r="AC187"/>
  <c r="CI187"/>
  <c r="T187"/>
  <c r="R187"/>
  <c r="BX187" s="1"/>
  <c r="BA186"/>
  <c r="AY186"/>
  <c r="DE186"/>
  <c r="AP186"/>
  <c r="AN186"/>
  <c r="CT186" s="1"/>
  <c r="AE186"/>
  <c r="AC186"/>
  <c r="CI186"/>
  <c r="T186"/>
  <c r="R186"/>
  <c r="BX186" s="1"/>
  <c r="BA185"/>
  <c r="AY185"/>
  <c r="DE185"/>
  <c r="AP185"/>
  <c r="AN185"/>
  <c r="CT185" s="1"/>
  <c r="AE185"/>
  <c r="AC185"/>
  <c r="CI185"/>
  <c r="T185"/>
  <c r="R185"/>
  <c r="BX185" s="1"/>
  <c r="BA184"/>
  <c r="AY184"/>
  <c r="DE184"/>
  <c r="AP184"/>
  <c r="AN184"/>
  <c r="CT184" s="1"/>
  <c r="AE184"/>
  <c r="AC184"/>
  <c r="CI184"/>
  <c r="T184"/>
  <c r="R184"/>
  <c r="BX184" s="1"/>
  <c r="BA183"/>
  <c r="AY183"/>
  <c r="DE183"/>
  <c r="AP183"/>
  <c r="AN183"/>
  <c r="CT183" s="1"/>
  <c r="AE183"/>
  <c r="AC183"/>
  <c r="CI183"/>
  <c r="T183"/>
  <c r="R183"/>
  <c r="BX183" s="1"/>
  <c r="BA182"/>
  <c r="DF176" s="1"/>
  <c r="AY182"/>
  <c r="DE182" s="1"/>
  <c r="AP182"/>
  <c r="AN182"/>
  <c r="CT182"/>
  <c r="AE182"/>
  <c r="AC182"/>
  <c r="T182"/>
  <c r="R182"/>
  <c r="BA181"/>
  <c r="DF175" s="1"/>
  <c r="AY181"/>
  <c r="AP181"/>
  <c r="CU175"/>
  <c r="AN181"/>
  <c r="AE181"/>
  <c r="AC181"/>
  <c r="T181"/>
  <c r="R181"/>
  <c r="BW175" s="1"/>
  <c r="BA180"/>
  <c r="AY180"/>
  <c r="DE180"/>
  <c r="AP180"/>
  <c r="AN180"/>
  <c r="CT180" s="1"/>
  <c r="AE180"/>
  <c r="AC180"/>
  <c r="CI180"/>
  <c r="T180"/>
  <c r="R180"/>
  <c r="BX180" s="1"/>
  <c r="BA179"/>
  <c r="AY179"/>
  <c r="DE179"/>
  <c r="AP179"/>
  <c r="AN179"/>
  <c r="CT179" s="1"/>
  <c r="AE179"/>
  <c r="AC179"/>
  <c r="CI179"/>
  <c r="T179"/>
  <c r="R179"/>
  <c r="BX179" s="1"/>
  <c r="BA178"/>
  <c r="AY178"/>
  <c r="DE178" s="1"/>
  <c r="AP178"/>
  <c r="AN178"/>
  <c r="CT178"/>
  <c r="AE178"/>
  <c r="AC178"/>
  <c r="CI178" s="1"/>
  <c r="T178"/>
  <c r="R178"/>
  <c r="BX178"/>
  <c r="BA177"/>
  <c r="BA176" s="1"/>
  <c r="AY177"/>
  <c r="AP177"/>
  <c r="AN177"/>
  <c r="AE177"/>
  <c r="AC177"/>
  <c r="T177"/>
  <c r="R177"/>
  <c r="BX177" s="1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AW175"/>
  <c r="AL175"/>
  <c r="AA175"/>
  <c r="P175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BA174"/>
  <c r="AY174"/>
  <c r="DE174"/>
  <c r="AP174"/>
  <c r="AN174"/>
  <c r="CT174" s="1"/>
  <c r="AE174"/>
  <c r="AC174"/>
  <c r="CI174"/>
  <c r="T174"/>
  <c r="R174"/>
  <c r="BX174" s="1"/>
  <c r="BA173"/>
  <c r="AY173"/>
  <c r="DE173"/>
  <c r="AP173"/>
  <c r="AN173"/>
  <c r="CT173" s="1"/>
  <c r="AE173"/>
  <c r="AC173"/>
  <c r="CI173"/>
  <c r="T173"/>
  <c r="R173"/>
  <c r="BX173" s="1"/>
  <c r="BA172"/>
  <c r="AY172"/>
  <c r="DE172"/>
  <c r="AP172"/>
  <c r="AN172"/>
  <c r="CT172" s="1"/>
  <c r="AE172"/>
  <c r="AC172"/>
  <c r="CI172"/>
  <c r="T172"/>
  <c r="R172"/>
  <c r="BX172" s="1"/>
  <c r="BA171"/>
  <c r="AY171"/>
  <c r="DE171"/>
  <c r="AP171"/>
  <c r="AN171"/>
  <c r="CT171" s="1"/>
  <c r="AE171"/>
  <c r="AC171"/>
  <c r="CI171"/>
  <c r="T171"/>
  <c r="R171"/>
  <c r="BX171" s="1"/>
  <c r="BA170"/>
  <c r="AY170"/>
  <c r="DE170"/>
  <c r="AP170"/>
  <c r="AN170"/>
  <c r="CT170" s="1"/>
  <c r="AE170"/>
  <c r="AC170"/>
  <c r="CI170"/>
  <c r="T170"/>
  <c r="R170"/>
  <c r="BX170" s="1"/>
  <c r="BA169"/>
  <c r="AY169"/>
  <c r="DE169"/>
  <c r="AP169"/>
  <c r="AN169"/>
  <c r="CT169" s="1"/>
  <c r="AE169"/>
  <c r="AC169"/>
  <c r="CI169"/>
  <c r="T169"/>
  <c r="R169"/>
  <c r="BX169" s="1"/>
  <c r="BA168"/>
  <c r="DF162" s="1"/>
  <c r="AY168"/>
  <c r="AP168"/>
  <c r="CU162" s="1"/>
  <c r="AN168"/>
  <c r="AE168"/>
  <c r="AC168"/>
  <c r="T168"/>
  <c r="BY161"/>
  <c r="R168"/>
  <c r="BA167"/>
  <c r="AY167"/>
  <c r="DD161"/>
  <c r="AP167"/>
  <c r="AN167"/>
  <c r="CT167" s="1"/>
  <c r="AE167"/>
  <c r="AC167"/>
  <c r="T167"/>
  <c r="R167"/>
  <c r="BX167"/>
  <c r="BA166"/>
  <c r="AY166"/>
  <c r="DE166" s="1"/>
  <c r="AP166"/>
  <c r="AN166"/>
  <c r="CT166"/>
  <c r="AE166"/>
  <c r="AC166"/>
  <c r="CI166" s="1"/>
  <c r="T166"/>
  <c r="R166"/>
  <c r="BX166"/>
  <c r="BH166" s="1"/>
  <c r="BA165"/>
  <c r="AY165"/>
  <c r="DE165"/>
  <c r="AP165"/>
  <c r="AN165"/>
  <c r="CT165" s="1"/>
  <c r="AE165"/>
  <c r="AC165"/>
  <c r="T165"/>
  <c r="R165"/>
  <c r="BX165"/>
  <c r="BA164"/>
  <c r="AY164"/>
  <c r="AP164"/>
  <c r="AN164"/>
  <c r="CT164" s="1"/>
  <c r="AE164"/>
  <c r="AC164"/>
  <c r="CI164"/>
  <c r="T164"/>
  <c r="R164"/>
  <c r="BX164" s="1"/>
  <c r="BA163"/>
  <c r="BA162" s="1"/>
  <c r="AY163"/>
  <c r="DE163" s="1"/>
  <c r="AP163"/>
  <c r="AN163"/>
  <c r="CT163"/>
  <c r="AE163"/>
  <c r="AC163"/>
  <c r="CI163" s="1"/>
  <c r="T163"/>
  <c r="R163"/>
  <c r="BX163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AW161"/>
  <c r="AL161"/>
  <c r="AA161"/>
  <c r="P161"/>
  <c r="A161"/>
  <c r="A162"/>
  <c r="A163" s="1"/>
  <c r="A164" s="1"/>
  <c r="A165" s="1"/>
  <c r="A166" s="1"/>
  <c r="A167" s="1"/>
  <c r="A168" s="1"/>
  <c r="A169" s="1"/>
  <c r="A170" s="1"/>
  <c r="A171" s="1"/>
  <c r="A172" s="1"/>
  <c r="A173" s="1"/>
  <c r="A174" s="1"/>
  <c r="BA160"/>
  <c r="AY160"/>
  <c r="AP160"/>
  <c r="AN160"/>
  <c r="CT160" s="1"/>
  <c r="AE160"/>
  <c r="AC160"/>
  <c r="CI160"/>
  <c r="T160"/>
  <c r="R160"/>
  <c r="BX160" s="1"/>
  <c r="BA159"/>
  <c r="AY159"/>
  <c r="DE159"/>
  <c r="AP159"/>
  <c r="AN159"/>
  <c r="CT159" s="1"/>
  <c r="AE159"/>
  <c r="AC159"/>
  <c r="CI159"/>
  <c r="T159"/>
  <c r="R159"/>
  <c r="BX159" s="1"/>
  <c r="BA158"/>
  <c r="AY158"/>
  <c r="DE158"/>
  <c r="AP158"/>
  <c r="AN158"/>
  <c r="CT158" s="1"/>
  <c r="AE158"/>
  <c r="AC158"/>
  <c r="CI158"/>
  <c r="T158"/>
  <c r="R158"/>
  <c r="BX158" s="1"/>
  <c r="BA157"/>
  <c r="AY157"/>
  <c r="DE157"/>
  <c r="AP157"/>
  <c r="AN157"/>
  <c r="CT157" s="1"/>
  <c r="AE157"/>
  <c r="AC157"/>
  <c r="CI157"/>
  <c r="T157"/>
  <c r="R157"/>
  <c r="BX157" s="1"/>
  <c r="BA156"/>
  <c r="AY156"/>
  <c r="DE156"/>
  <c r="AP156"/>
  <c r="AN156"/>
  <c r="CT156" s="1"/>
  <c r="AE156"/>
  <c r="AC156"/>
  <c r="CI156"/>
  <c r="T156"/>
  <c r="R156"/>
  <c r="BX156" s="1"/>
  <c r="BA155"/>
  <c r="AY155"/>
  <c r="DE155"/>
  <c r="AP155"/>
  <c r="AN155"/>
  <c r="CT155" s="1"/>
  <c r="AE155"/>
  <c r="AC155"/>
  <c r="CI155"/>
  <c r="T155"/>
  <c r="R155"/>
  <c r="BX155" s="1"/>
  <c r="BA154"/>
  <c r="DF148" s="1"/>
  <c r="AY154"/>
  <c r="DE154" s="1"/>
  <c r="AP154"/>
  <c r="CU148" s="1"/>
  <c r="AN154"/>
  <c r="AE154"/>
  <c r="AC154"/>
  <c r="T154"/>
  <c r="BY148"/>
  <c r="R154"/>
  <c r="BA153"/>
  <c r="DF147" s="1"/>
  <c r="AY153"/>
  <c r="DE153" s="1"/>
  <c r="AP153"/>
  <c r="AN153"/>
  <c r="CT153"/>
  <c r="AE153"/>
  <c r="AC153"/>
  <c r="CI153" s="1"/>
  <c r="T153"/>
  <c r="R153"/>
  <c r="BX153"/>
  <c r="BA152"/>
  <c r="AY152"/>
  <c r="DE152" s="1"/>
  <c r="AP152"/>
  <c r="AN152"/>
  <c r="CT152"/>
  <c r="AE152"/>
  <c r="AC152"/>
  <c r="CI152" s="1"/>
  <c r="T152"/>
  <c r="R152"/>
  <c r="BX152"/>
  <c r="BA151"/>
  <c r="AY151"/>
  <c r="DE151" s="1"/>
  <c r="AP151"/>
  <c r="AN151"/>
  <c r="CT151"/>
  <c r="AE151"/>
  <c r="AC151"/>
  <c r="CI151" s="1"/>
  <c r="T151"/>
  <c r="R151"/>
  <c r="BX151"/>
  <c r="BA150"/>
  <c r="AY150"/>
  <c r="DE150" s="1"/>
  <c r="AP150"/>
  <c r="AN150"/>
  <c r="CT150" s="1"/>
  <c r="AE150"/>
  <c r="AC150"/>
  <c r="CI150"/>
  <c r="T150"/>
  <c r="R150"/>
  <c r="BX150" s="1"/>
  <c r="BA149"/>
  <c r="AY149"/>
  <c r="DE149"/>
  <c r="AP149"/>
  <c r="AP148" s="1"/>
  <c r="AN149"/>
  <c r="AE149"/>
  <c r="AC149"/>
  <c r="T149"/>
  <c r="R149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AW147"/>
  <c r="AL147"/>
  <c r="AA147"/>
  <c r="P147"/>
  <c r="A147"/>
  <c r="A148"/>
  <c r="A149" s="1"/>
  <c r="A150" s="1"/>
  <c r="A151" s="1"/>
  <c r="A152" s="1"/>
  <c r="A153" s="1"/>
  <c r="A154" s="1"/>
  <c r="A155" s="1"/>
  <c r="A156" s="1"/>
  <c r="A157" s="1"/>
  <c r="A158" s="1"/>
  <c r="A159" s="1"/>
  <c r="A160" s="1"/>
  <c r="BA146"/>
  <c r="AY146"/>
  <c r="DE146" s="1"/>
  <c r="AP146"/>
  <c r="AN146"/>
  <c r="CT146"/>
  <c r="AE146"/>
  <c r="AC146"/>
  <c r="CI146" s="1"/>
  <c r="T146"/>
  <c r="R146"/>
  <c r="BX146"/>
  <c r="BA145"/>
  <c r="AY145"/>
  <c r="DE145" s="1"/>
  <c r="AP145"/>
  <c r="AN145"/>
  <c r="CT145"/>
  <c r="AE145"/>
  <c r="AC145"/>
  <c r="CI145" s="1"/>
  <c r="T145"/>
  <c r="R145"/>
  <c r="BX145"/>
  <c r="BA144"/>
  <c r="AY144"/>
  <c r="DE144" s="1"/>
  <c r="AP144"/>
  <c r="AN144"/>
  <c r="CT144"/>
  <c r="AE144"/>
  <c r="AC144"/>
  <c r="CI144"/>
  <c r="T144"/>
  <c r="R144"/>
  <c r="BX144" s="1"/>
  <c r="BA143"/>
  <c r="AY143"/>
  <c r="DE143"/>
  <c r="AP143"/>
  <c r="AN143"/>
  <c r="CT143" s="1"/>
  <c r="AE143"/>
  <c r="AC143"/>
  <c r="CI143"/>
  <c r="T143"/>
  <c r="R143"/>
  <c r="BX143" s="1"/>
  <c r="BA142"/>
  <c r="AY142"/>
  <c r="DE142"/>
  <c r="AP142"/>
  <c r="AN142"/>
  <c r="CT142" s="1"/>
  <c r="AE142"/>
  <c r="AC142"/>
  <c r="CI142"/>
  <c r="T142"/>
  <c r="R142"/>
  <c r="BX142" s="1"/>
  <c r="BA141"/>
  <c r="AY141"/>
  <c r="DE141"/>
  <c r="AP141"/>
  <c r="AN141"/>
  <c r="CT141" s="1"/>
  <c r="AE141"/>
  <c r="AC141"/>
  <c r="T141"/>
  <c r="R141"/>
  <c r="BX141"/>
  <c r="BA140"/>
  <c r="DF134"/>
  <c r="AY140"/>
  <c r="AP140"/>
  <c r="AN140"/>
  <c r="AE140"/>
  <c r="CJ134" s="1"/>
  <c r="AC140"/>
  <c r="CI140" s="1"/>
  <c r="T140"/>
  <c r="R140"/>
  <c r="BX140"/>
  <c r="BA139"/>
  <c r="DF133"/>
  <c r="AY139"/>
  <c r="AP139"/>
  <c r="AN139"/>
  <c r="AE139"/>
  <c r="AC139"/>
  <c r="T139"/>
  <c r="R139"/>
  <c r="BW133"/>
  <c r="BA138"/>
  <c r="AY138"/>
  <c r="AP138"/>
  <c r="AN138"/>
  <c r="CT138" s="1"/>
  <c r="AE138"/>
  <c r="AE134" s="1"/>
  <c r="AC138"/>
  <c r="T138"/>
  <c r="R138"/>
  <c r="BX138"/>
  <c r="BA137"/>
  <c r="AY137"/>
  <c r="DE137" s="1"/>
  <c r="AP137"/>
  <c r="AN137"/>
  <c r="CT137"/>
  <c r="AE137"/>
  <c r="AC137"/>
  <c r="CI137" s="1"/>
  <c r="T137"/>
  <c r="R137"/>
  <c r="BX137"/>
  <c r="BA136"/>
  <c r="AY136"/>
  <c r="DE136" s="1"/>
  <c r="AP136"/>
  <c r="AN136"/>
  <c r="CT136"/>
  <c r="AE136"/>
  <c r="AC136"/>
  <c r="CI136" s="1"/>
  <c r="T136"/>
  <c r="R136"/>
  <c r="BX136"/>
  <c r="BA135"/>
  <c r="AY135"/>
  <c r="DE135" s="1"/>
  <c r="AP135"/>
  <c r="AN135"/>
  <c r="CT135"/>
  <c r="AE135"/>
  <c r="AC135"/>
  <c r="T135"/>
  <c r="R135"/>
  <c r="BX135" s="1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AW133"/>
  <c r="AL133"/>
  <c r="AA133"/>
  <c r="P133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BA132"/>
  <c r="AY132"/>
  <c r="DE132"/>
  <c r="AP132"/>
  <c r="AN132"/>
  <c r="CT132" s="1"/>
  <c r="AE132"/>
  <c r="AC132"/>
  <c r="CI132"/>
  <c r="T132"/>
  <c r="R132"/>
  <c r="BX132" s="1"/>
  <c r="BA131"/>
  <c r="AY131"/>
  <c r="DE131"/>
  <c r="AP131"/>
  <c r="AN131"/>
  <c r="CT131" s="1"/>
  <c r="AE131"/>
  <c r="AC131"/>
  <c r="CI131"/>
  <c r="T131"/>
  <c r="R131"/>
  <c r="BX131" s="1"/>
  <c r="BA130"/>
  <c r="AY130"/>
  <c r="DE130"/>
  <c r="AP130"/>
  <c r="AN130"/>
  <c r="CT130" s="1"/>
  <c r="AE130"/>
  <c r="AC130"/>
  <c r="CI130"/>
  <c r="T130"/>
  <c r="R130"/>
  <c r="BX130" s="1"/>
  <c r="BA129"/>
  <c r="AY129"/>
  <c r="DE129"/>
  <c r="AP129"/>
  <c r="AN129"/>
  <c r="CT129" s="1"/>
  <c r="AE129"/>
  <c r="AC129"/>
  <c r="CI129"/>
  <c r="T129"/>
  <c r="R129"/>
  <c r="BX129" s="1"/>
  <c r="BA128"/>
  <c r="AY128"/>
  <c r="AP128"/>
  <c r="AN128"/>
  <c r="CT128"/>
  <c r="AE128"/>
  <c r="AC128"/>
  <c r="CI128" s="1"/>
  <c r="T128"/>
  <c r="R128"/>
  <c r="BX128"/>
  <c r="BA127"/>
  <c r="AY127"/>
  <c r="AP127"/>
  <c r="AN127"/>
  <c r="CT127" s="1"/>
  <c r="AE127"/>
  <c r="AC127"/>
  <c r="CI127"/>
  <c r="T127"/>
  <c r="R127"/>
  <c r="BX127" s="1"/>
  <c r="BA126"/>
  <c r="DF120" s="1"/>
  <c r="AY126"/>
  <c r="AP126"/>
  <c r="AN126"/>
  <c r="CT126" s="1"/>
  <c r="AE126"/>
  <c r="CJ120" s="1"/>
  <c r="AC126"/>
  <c r="T126"/>
  <c r="R126"/>
  <c r="BX126" s="1"/>
  <c r="BA125"/>
  <c r="DF119" s="1"/>
  <c r="AY125"/>
  <c r="AP125"/>
  <c r="AN125"/>
  <c r="CT125" s="1"/>
  <c r="AE125"/>
  <c r="AC125"/>
  <c r="CH119"/>
  <c r="T125"/>
  <c r="R125"/>
  <c r="BX125" s="1"/>
  <c r="BA124"/>
  <c r="AY124"/>
  <c r="DE124"/>
  <c r="AP124"/>
  <c r="AN124"/>
  <c r="CT124" s="1"/>
  <c r="AE124"/>
  <c r="AC124"/>
  <c r="CI124"/>
  <c r="T124"/>
  <c r="R124"/>
  <c r="BX124" s="1"/>
  <c r="BA123"/>
  <c r="AY123"/>
  <c r="DE123"/>
  <c r="AP123"/>
  <c r="AN123"/>
  <c r="CT123" s="1"/>
  <c r="AE123"/>
  <c r="AC123"/>
  <c r="CI123"/>
  <c r="T123"/>
  <c r="R123"/>
  <c r="BX123" s="1"/>
  <c r="BA122"/>
  <c r="AY122"/>
  <c r="DE122"/>
  <c r="AP122"/>
  <c r="AN122"/>
  <c r="CT122" s="1"/>
  <c r="AE122"/>
  <c r="AC122"/>
  <c r="CI122"/>
  <c r="T122"/>
  <c r="R122"/>
  <c r="BA121"/>
  <c r="AY121"/>
  <c r="DE121" s="1"/>
  <c r="AP121"/>
  <c r="AN121"/>
  <c r="AE121"/>
  <c r="AC121"/>
  <c r="CI121"/>
  <c r="T121"/>
  <c r="R12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AW119"/>
  <c r="AL119"/>
  <c r="AA119"/>
  <c r="P119"/>
  <c r="A119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BA118"/>
  <c r="AY118"/>
  <c r="DE118" s="1"/>
  <c r="AP118"/>
  <c r="AN118"/>
  <c r="CT118"/>
  <c r="AE118"/>
  <c r="AC118"/>
  <c r="CI118" s="1"/>
  <c r="T118"/>
  <c r="R118"/>
  <c r="BX118"/>
  <c r="BA117"/>
  <c r="AY117"/>
  <c r="DE117" s="1"/>
  <c r="AP117"/>
  <c r="AN117"/>
  <c r="CT117"/>
  <c r="AE117"/>
  <c r="AC117"/>
  <c r="CI117" s="1"/>
  <c r="T117"/>
  <c r="R117"/>
  <c r="BX117"/>
  <c r="BA116"/>
  <c r="AY116"/>
  <c r="DE116" s="1"/>
  <c r="AP116"/>
  <c r="AN116"/>
  <c r="CT116"/>
  <c r="AE116"/>
  <c r="AC116"/>
  <c r="CI116" s="1"/>
  <c r="T116"/>
  <c r="R116"/>
  <c r="BX116"/>
  <c r="BA115"/>
  <c r="AY115"/>
  <c r="DE115" s="1"/>
  <c r="AP115"/>
  <c r="AN115"/>
  <c r="CT115"/>
  <c r="AE115"/>
  <c r="AC115"/>
  <c r="CI115" s="1"/>
  <c r="T115"/>
  <c r="R115"/>
  <c r="BX115"/>
  <c r="BA114"/>
  <c r="AY114"/>
  <c r="DE114" s="1"/>
  <c r="AP114"/>
  <c r="CU105" s="1"/>
  <c r="AN114"/>
  <c r="CT114"/>
  <c r="AE114"/>
  <c r="AC114"/>
  <c r="CI114" s="1"/>
  <c r="T114"/>
  <c r="R114"/>
  <c r="BA113"/>
  <c r="AY113"/>
  <c r="DE113"/>
  <c r="AP113"/>
  <c r="CU106"/>
  <c r="AN113"/>
  <c r="AE113"/>
  <c r="AC113"/>
  <c r="CI113"/>
  <c r="T113"/>
  <c r="R113"/>
  <c r="BX113" s="1"/>
  <c r="BA112"/>
  <c r="DF105" s="1"/>
  <c r="AY112"/>
  <c r="AP112"/>
  <c r="AN112"/>
  <c r="AE112"/>
  <c r="CJ106"/>
  <c r="AC112"/>
  <c r="CH106"/>
  <c r="T112"/>
  <c r="BY106"/>
  <c r="R112"/>
  <c r="BX112"/>
  <c r="BA111"/>
  <c r="AY111"/>
  <c r="DD105"/>
  <c r="AP111"/>
  <c r="AN111"/>
  <c r="AE111"/>
  <c r="CJ105" s="1"/>
  <c r="AC111"/>
  <c r="CI111" s="1"/>
  <c r="T111"/>
  <c r="BY105" s="1"/>
  <c r="R111"/>
  <c r="BA110"/>
  <c r="AY110"/>
  <c r="DE110" s="1"/>
  <c r="AP110"/>
  <c r="AN110"/>
  <c r="CT110"/>
  <c r="AE110"/>
  <c r="AC110"/>
  <c r="CI110"/>
  <c r="T110"/>
  <c r="R110"/>
  <c r="BX110" s="1"/>
  <c r="BA109"/>
  <c r="AY109"/>
  <c r="DE109"/>
  <c r="AP109"/>
  <c r="AN109"/>
  <c r="CT109" s="1"/>
  <c r="AE109"/>
  <c r="AC109"/>
  <c r="CI109"/>
  <c r="T109"/>
  <c r="R109"/>
  <c r="BX109" s="1"/>
  <c r="BA108"/>
  <c r="BA106" s="1"/>
  <c r="AY108"/>
  <c r="DE108"/>
  <c r="AP108"/>
  <c r="AP106"/>
  <c r="AN108"/>
  <c r="CT108"/>
  <c r="AE108"/>
  <c r="AC108"/>
  <c r="CI108" s="1"/>
  <c r="T108"/>
  <c r="R108"/>
  <c r="BX108"/>
  <c r="BA107"/>
  <c r="AY107"/>
  <c r="AY106"/>
  <c r="AP107"/>
  <c r="AN107"/>
  <c r="CT107" s="1"/>
  <c r="AE107"/>
  <c r="AE106" s="1"/>
  <c r="AC107"/>
  <c r="CI107"/>
  <c r="T107"/>
  <c r="R107"/>
  <c r="BX107" s="1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AW105"/>
  <c r="AL105"/>
  <c r="AA105"/>
  <c r="P105"/>
  <c r="A105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BA104"/>
  <c r="AY104"/>
  <c r="DE104"/>
  <c r="AP104"/>
  <c r="AN104"/>
  <c r="CT104" s="1"/>
  <c r="AE104"/>
  <c r="AC104"/>
  <c r="CI104"/>
  <c r="T104"/>
  <c r="R104"/>
  <c r="BX104" s="1"/>
  <c r="BA103"/>
  <c r="AY103"/>
  <c r="DE103"/>
  <c r="AP103"/>
  <c r="AN103"/>
  <c r="CT103" s="1"/>
  <c r="AE103"/>
  <c r="AC103"/>
  <c r="CI103"/>
  <c r="T103"/>
  <c r="R103"/>
  <c r="BX103" s="1"/>
  <c r="BA102"/>
  <c r="AY102"/>
  <c r="DE102"/>
  <c r="AP102"/>
  <c r="AN102"/>
  <c r="CT102" s="1"/>
  <c r="AE102"/>
  <c r="AC102"/>
  <c r="CI102"/>
  <c r="T102"/>
  <c r="R102"/>
  <c r="BX102" s="1"/>
  <c r="BA101"/>
  <c r="AY101"/>
  <c r="DE101"/>
  <c r="AP101"/>
  <c r="AN101"/>
  <c r="CT101" s="1"/>
  <c r="AE101"/>
  <c r="AC101"/>
  <c r="CI101"/>
  <c r="T101"/>
  <c r="R101"/>
  <c r="BX101" s="1"/>
  <c r="BA100"/>
  <c r="AY100"/>
  <c r="DE100"/>
  <c r="AP100"/>
  <c r="AN100"/>
  <c r="CT100" s="1"/>
  <c r="AE100"/>
  <c r="AC100"/>
  <c r="CI100"/>
  <c r="T100"/>
  <c r="R100"/>
  <c r="BX100" s="1"/>
  <c r="BA99"/>
  <c r="AY99"/>
  <c r="DE99"/>
  <c r="AP99"/>
  <c r="AN99"/>
  <c r="CT99" s="1"/>
  <c r="AE99"/>
  <c r="AC99"/>
  <c r="CI99"/>
  <c r="T99"/>
  <c r="R99"/>
  <c r="BX99" s="1"/>
  <c r="BA98"/>
  <c r="DF92" s="1"/>
  <c r="AY98"/>
  <c r="DD92" s="1"/>
  <c r="AP98"/>
  <c r="CU92" s="1"/>
  <c r="AN98"/>
  <c r="AE98"/>
  <c r="CJ92"/>
  <c r="AC98"/>
  <c r="T98"/>
  <c r="BY92" s="1"/>
  <c r="R98"/>
  <c r="BA97"/>
  <c r="AY97"/>
  <c r="AP97"/>
  <c r="AN97"/>
  <c r="CT97" s="1"/>
  <c r="AE97"/>
  <c r="AC97"/>
  <c r="CI97"/>
  <c r="T97"/>
  <c r="BY91"/>
  <c r="R97"/>
  <c r="BA96"/>
  <c r="AY96"/>
  <c r="DE96"/>
  <c r="AP96"/>
  <c r="AN96"/>
  <c r="CT96" s="1"/>
  <c r="AE96"/>
  <c r="AC96"/>
  <c r="CI96"/>
  <c r="T96"/>
  <c r="R96"/>
  <c r="BX96" s="1"/>
  <c r="BA95"/>
  <c r="AY95"/>
  <c r="DE95"/>
  <c r="AP95"/>
  <c r="AN95"/>
  <c r="CT95" s="1"/>
  <c r="AE95"/>
  <c r="AC95"/>
  <c r="CI95"/>
  <c r="T95"/>
  <c r="R95"/>
  <c r="BX95" s="1"/>
  <c r="BA94"/>
  <c r="AY94"/>
  <c r="AP94"/>
  <c r="AN94"/>
  <c r="CT94"/>
  <c r="AE94"/>
  <c r="AC94"/>
  <c r="CI94" s="1"/>
  <c r="T94"/>
  <c r="R94"/>
  <c r="BX94"/>
  <c r="BA93"/>
  <c r="AY93"/>
  <c r="DE93" s="1"/>
  <c r="AP93"/>
  <c r="AN93"/>
  <c r="CT93"/>
  <c r="AE93"/>
  <c r="AC93"/>
  <c r="CI93" s="1"/>
  <c r="T93"/>
  <c r="R93"/>
  <c r="BX93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AW91"/>
  <c r="AL91"/>
  <c r="AA91"/>
  <c r="P91"/>
  <c r="A91"/>
  <c r="A92"/>
  <c r="A93" s="1"/>
  <c r="A94" s="1"/>
  <c r="A95" s="1"/>
  <c r="A96" s="1"/>
  <c r="A97" s="1"/>
  <c r="A98" s="1"/>
  <c r="A99" s="1"/>
  <c r="A100" s="1"/>
  <c r="A101" s="1"/>
  <c r="A102" s="1"/>
  <c r="A103" s="1"/>
  <c r="A104" s="1"/>
  <c r="BA90"/>
  <c r="AY90"/>
  <c r="DE90" s="1"/>
  <c r="AP90"/>
  <c r="AN90"/>
  <c r="CT90"/>
  <c r="AE90"/>
  <c r="AC90"/>
  <c r="CI90" s="1"/>
  <c r="T90"/>
  <c r="R90"/>
  <c r="BX90"/>
  <c r="BA89"/>
  <c r="AY89"/>
  <c r="DE89" s="1"/>
  <c r="AP89"/>
  <c r="AN89"/>
  <c r="CT89"/>
  <c r="AE89"/>
  <c r="AC89"/>
  <c r="CI89" s="1"/>
  <c r="T89"/>
  <c r="R89"/>
  <c r="BX89"/>
  <c r="BA88"/>
  <c r="AY88"/>
  <c r="AP88"/>
  <c r="AN88"/>
  <c r="CT88" s="1"/>
  <c r="AE88"/>
  <c r="AC88"/>
  <c r="CI88"/>
  <c r="T88"/>
  <c r="R88"/>
  <c r="BX88" s="1"/>
  <c r="BA87"/>
  <c r="AY87"/>
  <c r="DE87"/>
  <c r="AP87"/>
  <c r="AN87"/>
  <c r="CT87" s="1"/>
  <c r="AE87"/>
  <c r="AC87"/>
  <c r="CI87"/>
  <c r="T87"/>
  <c r="R87"/>
  <c r="BX87" s="1"/>
  <c r="BA86"/>
  <c r="AY86"/>
  <c r="AP86"/>
  <c r="AN86"/>
  <c r="CT86"/>
  <c r="AE86"/>
  <c r="AC86"/>
  <c r="CI86" s="1"/>
  <c r="T86"/>
  <c r="R86"/>
  <c r="BX86"/>
  <c r="BA85"/>
  <c r="AY85"/>
  <c r="DE85" s="1"/>
  <c r="AP85"/>
  <c r="AN85"/>
  <c r="CT85"/>
  <c r="AE85"/>
  <c r="AC85"/>
  <c r="CI85" s="1"/>
  <c r="T85"/>
  <c r="R85"/>
  <c r="BX85" s="1"/>
  <c r="BA84"/>
  <c r="DF78" s="1"/>
  <c r="AY84"/>
  <c r="AP84"/>
  <c r="AN84"/>
  <c r="CS78" s="1"/>
  <c r="AE84"/>
  <c r="CJ78" s="1"/>
  <c r="AC84"/>
  <c r="T84"/>
  <c r="BY78" s="1"/>
  <c r="R84"/>
  <c r="BA83"/>
  <c r="DF77"/>
  <c r="AY83"/>
  <c r="AP83"/>
  <c r="AN83"/>
  <c r="CT83"/>
  <c r="AE83"/>
  <c r="CJ77"/>
  <c r="AC83"/>
  <c r="T83"/>
  <c r="R83"/>
  <c r="BA82"/>
  <c r="AY82"/>
  <c r="DE82"/>
  <c r="AP82"/>
  <c r="AN82"/>
  <c r="CT82" s="1"/>
  <c r="AE82"/>
  <c r="AC82"/>
  <c r="CI82"/>
  <c r="T82"/>
  <c r="R82"/>
  <c r="BX82" s="1"/>
  <c r="BA81"/>
  <c r="AY81"/>
  <c r="DE81"/>
  <c r="AP81"/>
  <c r="AN81"/>
  <c r="CT81" s="1"/>
  <c r="AE81"/>
  <c r="AC81"/>
  <c r="CI81"/>
  <c r="T81"/>
  <c r="R81"/>
  <c r="BX81" s="1"/>
  <c r="BA80"/>
  <c r="AY80"/>
  <c r="DE80"/>
  <c r="AP80"/>
  <c r="AN80"/>
  <c r="CT80" s="1"/>
  <c r="AE80"/>
  <c r="AC80"/>
  <c r="CI80"/>
  <c r="T80"/>
  <c r="R80"/>
  <c r="BX80" s="1"/>
  <c r="BA79"/>
  <c r="AY79"/>
  <c r="DE79"/>
  <c r="AP79"/>
  <c r="AN79"/>
  <c r="CT79" s="1"/>
  <c r="AE79"/>
  <c r="AE78" s="1"/>
  <c r="AC79"/>
  <c r="CI79" s="1"/>
  <c r="T79"/>
  <c r="R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AW77"/>
  <c r="AL77"/>
  <c r="AA77"/>
  <c r="P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BA76"/>
  <c r="AY76"/>
  <c r="DE76"/>
  <c r="AP76"/>
  <c r="AN76"/>
  <c r="CT76" s="1"/>
  <c r="AE76"/>
  <c r="AC76"/>
  <c r="CI76"/>
  <c r="T76"/>
  <c r="R76"/>
  <c r="BX76" s="1"/>
  <c r="BA75"/>
  <c r="AY75"/>
  <c r="DE75"/>
  <c r="AP75"/>
  <c r="AN75"/>
  <c r="CT75" s="1"/>
  <c r="AE75"/>
  <c r="AC75"/>
  <c r="CI75"/>
  <c r="T75"/>
  <c r="R75"/>
  <c r="BX75" s="1"/>
  <c r="BA74"/>
  <c r="AY74"/>
  <c r="DE74"/>
  <c r="AP74"/>
  <c r="AN74"/>
  <c r="CT74" s="1"/>
  <c r="AE74"/>
  <c r="AC74"/>
  <c r="CI74"/>
  <c r="T74"/>
  <c r="R74"/>
  <c r="BX74" s="1"/>
  <c r="BA73"/>
  <c r="AY73"/>
  <c r="DE73"/>
  <c r="AP73"/>
  <c r="AN73"/>
  <c r="CT73" s="1"/>
  <c r="AE73"/>
  <c r="AC73"/>
  <c r="CI73"/>
  <c r="T73"/>
  <c r="R73"/>
  <c r="BX73" s="1"/>
  <c r="BA72"/>
  <c r="AY72"/>
  <c r="DE72"/>
  <c r="AP72"/>
  <c r="AN72"/>
  <c r="CT72" s="1"/>
  <c r="AE72"/>
  <c r="AC72"/>
  <c r="CI72"/>
  <c r="T72"/>
  <c r="R72"/>
  <c r="BX72" s="1"/>
  <c r="BA71"/>
  <c r="AY71"/>
  <c r="DE71"/>
  <c r="AP71"/>
  <c r="AN71"/>
  <c r="CT71" s="1"/>
  <c r="AE71"/>
  <c r="AC71"/>
  <c r="CI71"/>
  <c r="T71"/>
  <c r="R71"/>
  <c r="BX71" s="1"/>
  <c r="BA70"/>
  <c r="AY70"/>
  <c r="DE70"/>
  <c r="AP70"/>
  <c r="CU64"/>
  <c r="AN70"/>
  <c r="CT70"/>
  <c r="AE70"/>
  <c r="AC70"/>
  <c r="CH64" s="1"/>
  <c r="T70"/>
  <c r="BY64" s="1"/>
  <c r="R70"/>
  <c r="BA69"/>
  <c r="AY69"/>
  <c r="AP69"/>
  <c r="AN69"/>
  <c r="AE69"/>
  <c r="CJ63"/>
  <c r="AC69"/>
  <c r="T69"/>
  <c r="R69"/>
  <c r="BA68"/>
  <c r="AY68"/>
  <c r="DE68"/>
  <c r="AP68"/>
  <c r="AN68"/>
  <c r="CT68" s="1"/>
  <c r="AE68"/>
  <c r="AC68"/>
  <c r="CI68"/>
  <c r="T68"/>
  <c r="R68"/>
  <c r="BX68" s="1"/>
  <c r="BA67"/>
  <c r="AY67"/>
  <c r="DE67"/>
  <c r="AP67"/>
  <c r="AN67"/>
  <c r="CT67" s="1"/>
  <c r="AE67"/>
  <c r="AC67"/>
  <c r="CI67"/>
  <c r="T67"/>
  <c r="R67"/>
  <c r="BX67" s="1"/>
  <c r="BA66"/>
  <c r="AY66"/>
  <c r="DE66"/>
  <c r="AP66"/>
  <c r="AN66"/>
  <c r="CT66" s="1"/>
  <c r="AE66"/>
  <c r="AC66"/>
  <c r="CI66"/>
  <c r="T66"/>
  <c r="R66"/>
  <c r="BX66" s="1"/>
  <c r="BA65"/>
  <c r="AY65"/>
  <c r="DE65"/>
  <c r="AP65"/>
  <c r="AN65"/>
  <c r="CT65" s="1"/>
  <c r="AE65"/>
  <c r="AC65"/>
  <c r="CI65"/>
  <c r="T65"/>
  <c r="R65"/>
  <c r="BX65" s="1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Q64"/>
  <c r="P64"/>
  <c r="AW63"/>
  <c r="AL63"/>
  <c r="AA63"/>
  <c r="P63"/>
  <c r="A63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BA62"/>
  <c r="AY62"/>
  <c r="DE62"/>
  <c r="AP62"/>
  <c r="AN62"/>
  <c r="CT62" s="1"/>
  <c r="AE62"/>
  <c r="AC62"/>
  <c r="CI62"/>
  <c r="T62"/>
  <c r="R62"/>
  <c r="BX62" s="1"/>
  <c r="BA61"/>
  <c r="AY61"/>
  <c r="DE61"/>
  <c r="AP61"/>
  <c r="AN61"/>
  <c r="CT61" s="1"/>
  <c r="AE61"/>
  <c r="AC61"/>
  <c r="CI61"/>
  <c r="T61"/>
  <c r="R61"/>
  <c r="BX61" s="1"/>
  <c r="BA60"/>
  <c r="AY60"/>
  <c r="DE60"/>
  <c r="AP60"/>
  <c r="AN60"/>
  <c r="CT60"/>
  <c r="AE60"/>
  <c r="AC60"/>
  <c r="CI60" s="1"/>
  <c r="T60"/>
  <c r="R60"/>
  <c r="BX60"/>
  <c r="BA59"/>
  <c r="AY59"/>
  <c r="DE59" s="1"/>
  <c r="AP59"/>
  <c r="AN59"/>
  <c r="CT59"/>
  <c r="AE59"/>
  <c r="AC59"/>
  <c r="CI59" s="1"/>
  <c r="T59"/>
  <c r="R59"/>
  <c r="BX59"/>
  <c r="BA58"/>
  <c r="AY58"/>
  <c r="DE58" s="1"/>
  <c r="AP58"/>
  <c r="AN58"/>
  <c r="CT58"/>
  <c r="AE58"/>
  <c r="AC58"/>
  <c r="CI58" s="1"/>
  <c r="T58"/>
  <c r="R58"/>
  <c r="BX58"/>
  <c r="BA57"/>
  <c r="AY57"/>
  <c r="DE57" s="1"/>
  <c r="AP57"/>
  <c r="AN57"/>
  <c r="CT57" s="1"/>
  <c r="AE57"/>
  <c r="AC57"/>
  <c r="CI57"/>
  <c r="T57"/>
  <c r="R57"/>
  <c r="BX57" s="1"/>
  <c r="BA56"/>
  <c r="AY56"/>
  <c r="DE56"/>
  <c r="AP56"/>
  <c r="CU50" s="1"/>
  <c r="AN56"/>
  <c r="AE56"/>
  <c r="AC56"/>
  <c r="CI56" s="1"/>
  <c r="T56"/>
  <c r="BY50" s="1"/>
  <c r="R56"/>
  <c r="BA55"/>
  <c r="AY55"/>
  <c r="AP55"/>
  <c r="AN55"/>
  <c r="CT55" s="1"/>
  <c r="AE55"/>
  <c r="AC55"/>
  <c r="T55"/>
  <c r="T50" s="1"/>
  <c r="R55"/>
  <c r="BX55" s="1"/>
  <c r="BA54"/>
  <c r="AY54"/>
  <c r="DE54"/>
  <c r="AP54"/>
  <c r="AN54"/>
  <c r="CT54" s="1"/>
  <c r="AE54"/>
  <c r="AC54"/>
  <c r="CI54"/>
  <c r="T54"/>
  <c r="R54"/>
  <c r="BX54" s="1"/>
  <c r="BA53"/>
  <c r="AY53"/>
  <c r="DE53"/>
  <c r="AP53"/>
  <c r="AN53"/>
  <c r="CT53" s="1"/>
  <c r="AE53"/>
  <c r="AC53"/>
  <c r="CI53"/>
  <c r="T53"/>
  <c r="R53"/>
  <c r="BX53" s="1"/>
  <c r="BA52"/>
  <c r="AY52"/>
  <c r="DE52"/>
  <c r="AP52"/>
  <c r="AN52"/>
  <c r="CT52" s="1"/>
  <c r="AE52"/>
  <c r="AC52"/>
  <c r="CI52"/>
  <c r="T52"/>
  <c r="R52"/>
  <c r="BX52" s="1"/>
  <c r="BA51"/>
  <c r="BA50" s="1"/>
  <c r="AY51"/>
  <c r="DE51" s="1"/>
  <c r="AP51"/>
  <c r="AP50" s="1"/>
  <c r="AN51"/>
  <c r="CT51"/>
  <c r="AE51"/>
  <c r="AC51"/>
  <c r="T51"/>
  <c r="R5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AW49"/>
  <c r="AL49"/>
  <c r="AA49"/>
  <c r="P49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BA48"/>
  <c r="AY48"/>
  <c r="DE48"/>
  <c r="AP48"/>
  <c r="AN48"/>
  <c r="CT48" s="1"/>
  <c r="AE48"/>
  <c r="AC48"/>
  <c r="CI48"/>
  <c r="T48"/>
  <c r="R48"/>
  <c r="BX48" s="1"/>
  <c r="BA47"/>
  <c r="AY47"/>
  <c r="DE47"/>
  <c r="AP47"/>
  <c r="AN47"/>
  <c r="CT47" s="1"/>
  <c r="AE47"/>
  <c r="AC47"/>
  <c r="CI47"/>
  <c r="T47"/>
  <c r="R47"/>
  <c r="BX47" s="1"/>
  <c r="BA46"/>
  <c r="AY46"/>
  <c r="DE46"/>
  <c r="AP46"/>
  <c r="AN46"/>
  <c r="CT46" s="1"/>
  <c r="AE46"/>
  <c r="AC46"/>
  <c r="CI46"/>
  <c r="T46"/>
  <c r="R46"/>
  <c r="BX46" s="1"/>
  <c r="BA45"/>
  <c r="AY45"/>
  <c r="DE45"/>
  <c r="AP45"/>
  <c r="AN45"/>
  <c r="CT45" s="1"/>
  <c r="AE45"/>
  <c r="AC45"/>
  <c r="CI45"/>
  <c r="T45"/>
  <c r="R45"/>
  <c r="BX45" s="1"/>
  <c r="BA44"/>
  <c r="AY44"/>
  <c r="DE44" s="1"/>
  <c r="AP44"/>
  <c r="AN44"/>
  <c r="CT44"/>
  <c r="AE44"/>
  <c r="AC44"/>
  <c r="CI44" s="1"/>
  <c r="T44"/>
  <c r="R44"/>
  <c r="BX44"/>
  <c r="BA43"/>
  <c r="DF36"/>
  <c r="AY43"/>
  <c r="DE43"/>
  <c r="AP43"/>
  <c r="AN43"/>
  <c r="CT43"/>
  <c r="AE43"/>
  <c r="AC43"/>
  <c r="CI43" s="1"/>
  <c r="T43"/>
  <c r="R43"/>
  <c r="BX43"/>
  <c r="BA42"/>
  <c r="AY42"/>
  <c r="DE42" s="1"/>
  <c r="AP42"/>
  <c r="CU36" s="1"/>
  <c r="AN42"/>
  <c r="CT42"/>
  <c r="AE42"/>
  <c r="CJ36"/>
  <c r="AC42"/>
  <c r="CI42"/>
  <c r="T42"/>
  <c r="R42"/>
  <c r="BA41"/>
  <c r="DF35" s="1"/>
  <c r="AY41"/>
  <c r="DE41" s="1"/>
  <c r="AP41"/>
  <c r="AN41"/>
  <c r="AE41"/>
  <c r="CJ35" s="1"/>
  <c r="AC41"/>
  <c r="CI41" s="1"/>
  <c r="T41"/>
  <c r="R41"/>
  <c r="BA40"/>
  <c r="AY40"/>
  <c r="DE40"/>
  <c r="AP40"/>
  <c r="AN40"/>
  <c r="CT40" s="1"/>
  <c r="AE40"/>
  <c r="AC40"/>
  <c r="CI40"/>
  <c r="T40"/>
  <c r="R40"/>
  <c r="BX40" s="1"/>
  <c r="BA39"/>
  <c r="AY39"/>
  <c r="DE39"/>
  <c r="AP39"/>
  <c r="AN39"/>
  <c r="CT39" s="1"/>
  <c r="AE39"/>
  <c r="AC39"/>
  <c r="CI39"/>
  <c r="T39"/>
  <c r="R39"/>
  <c r="BX39" s="1"/>
  <c r="BA38"/>
  <c r="AY38"/>
  <c r="DE38"/>
  <c r="AP38"/>
  <c r="AN38"/>
  <c r="CT38" s="1"/>
  <c r="AE38"/>
  <c r="AC38"/>
  <c r="CI38"/>
  <c r="T38"/>
  <c r="R38"/>
  <c r="BX38" s="1"/>
  <c r="BA37"/>
  <c r="AY37"/>
  <c r="DE37"/>
  <c r="AP37"/>
  <c r="AP36"/>
  <c r="AN37"/>
  <c r="CT37"/>
  <c r="AE37"/>
  <c r="AC37"/>
  <c r="CI37" s="1"/>
  <c r="T37"/>
  <c r="T36" s="1"/>
  <c r="R37"/>
  <c r="BX37" s="1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AW35"/>
  <c r="AL35"/>
  <c r="AA35"/>
  <c r="P35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BA34"/>
  <c r="AY34"/>
  <c r="DE34"/>
  <c r="AP34"/>
  <c r="AN34"/>
  <c r="CT34" s="1"/>
  <c r="AE34"/>
  <c r="AC34"/>
  <c r="CI34"/>
  <c r="T34"/>
  <c r="R34"/>
  <c r="BX34" s="1"/>
  <c r="BA33"/>
  <c r="AY33"/>
  <c r="DE33"/>
  <c r="AP33"/>
  <c r="AN33"/>
  <c r="CT33" s="1"/>
  <c r="AE33"/>
  <c r="AC33"/>
  <c r="CI33"/>
  <c r="T33"/>
  <c r="R33"/>
  <c r="BX33" s="1"/>
  <c r="BA32"/>
  <c r="AY32"/>
  <c r="DE32"/>
  <c r="AP32"/>
  <c r="AN32"/>
  <c r="CT32" s="1"/>
  <c r="AE32"/>
  <c r="AC32"/>
  <c r="CI32"/>
  <c r="T32"/>
  <c r="R32"/>
  <c r="BX32" s="1"/>
  <c r="BA31"/>
  <c r="AY31"/>
  <c r="DE31"/>
  <c r="AP31"/>
  <c r="AN31"/>
  <c r="CT31" s="1"/>
  <c r="AE31"/>
  <c r="AC31"/>
  <c r="CI31"/>
  <c r="T31"/>
  <c r="R31"/>
  <c r="BX31" s="1"/>
  <c r="BA30"/>
  <c r="AY30"/>
  <c r="DE30"/>
  <c r="AP30"/>
  <c r="AN30"/>
  <c r="CT30" s="1"/>
  <c r="AE30"/>
  <c r="AC30"/>
  <c r="CI30"/>
  <c r="T30"/>
  <c r="R30"/>
  <c r="BX30" s="1"/>
  <c r="BA29"/>
  <c r="AY29"/>
  <c r="DE29"/>
  <c r="AP29"/>
  <c r="AN29"/>
  <c r="CT29" s="1"/>
  <c r="AE29"/>
  <c r="AC29"/>
  <c r="CI29"/>
  <c r="T29"/>
  <c r="R29"/>
  <c r="BA28"/>
  <c r="AY28"/>
  <c r="DD22" s="1"/>
  <c r="AP28"/>
  <c r="AN28"/>
  <c r="CT28"/>
  <c r="AE28"/>
  <c r="CJ22"/>
  <c r="AC28"/>
  <c r="CI28"/>
  <c r="T28"/>
  <c r="BY22"/>
  <c r="R28"/>
  <c r="BX28"/>
  <c r="BA27"/>
  <c r="AY27"/>
  <c r="DE27" s="1"/>
  <c r="AP27"/>
  <c r="AN27"/>
  <c r="CT27"/>
  <c r="AE27"/>
  <c r="AC27"/>
  <c r="T27"/>
  <c r="R27"/>
  <c r="BX27" s="1"/>
  <c r="BA26"/>
  <c r="AY26"/>
  <c r="DE26"/>
  <c r="AP26"/>
  <c r="AN26"/>
  <c r="CT26" s="1"/>
  <c r="AE26"/>
  <c r="AC26"/>
  <c r="CI26"/>
  <c r="T26"/>
  <c r="R26"/>
  <c r="BX26" s="1"/>
  <c r="BA25"/>
  <c r="AY25"/>
  <c r="DE25"/>
  <c r="AP25"/>
  <c r="AN25"/>
  <c r="CT25" s="1"/>
  <c r="AE25"/>
  <c r="AC25"/>
  <c r="CI25"/>
  <c r="T25"/>
  <c r="R25"/>
  <c r="BX25" s="1"/>
  <c r="M9"/>
  <c r="BA24"/>
  <c r="AY24"/>
  <c r="DE24" s="1"/>
  <c r="AP24"/>
  <c r="AN24"/>
  <c r="CT24"/>
  <c r="AE24"/>
  <c r="AC24"/>
  <c r="CI24" s="1"/>
  <c r="T24"/>
  <c r="R24"/>
  <c r="BX24"/>
  <c r="BA23"/>
  <c r="AY23"/>
  <c r="DE23" s="1"/>
  <c r="AP23"/>
  <c r="AN23"/>
  <c r="AE23"/>
  <c r="AC23"/>
  <c r="CI23"/>
  <c r="T23"/>
  <c r="R23"/>
  <c r="BX23" s="1"/>
  <c r="BG22"/>
  <c r="BF22"/>
  <c r="BE22"/>
  <c r="BD22"/>
  <c r="BC22"/>
  <c r="BB22"/>
  <c r="AZ22"/>
  <c r="AX22"/>
  <c r="AW22"/>
  <c r="AV22"/>
  <c r="AU22"/>
  <c r="AT22"/>
  <c r="AS22"/>
  <c r="AR22"/>
  <c r="AQ22"/>
  <c r="AO22"/>
  <c r="AM22"/>
  <c r="AL22"/>
  <c r="AK22"/>
  <c r="AJ22"/>
  <c r="AI22"/>
  <c r="AH22"/>
  <c r="AG22"/>
  <c r="AF22"/>
  <c r="AD22"/>
  <c r="AB22"/>
  <c r="AA22"/>
  <c r="Z22"/>
  <c r="Y22"/>
  <c r="X22"/>
  <c r="W22"/>
  <c r="V22"/>
  <c r="U22"/>
  <c r="S22"/>
  <c r="Q22"/>
  <c r="P22"/>
  <c r="AW21"/>
  <c r="AL21"/>
  <c r="AA21"/>
  <c r="P2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BG5"/>
  <c r="DL2" s="1"/>
  <c r="BF5"/>
  <c r="DK2" s="1"/>
  <c r="BE5"/>
  <c r="DJ2" s="1"/>
  <c r="BD5"/>
  <c r="DI2" s="1"/>
  <c r="BC5"/>
  <c r="DH2" s="1"/>
  <c r="BB5"/>
  <c r="DG2" s="1"/>
  <c r="BA5"/>
  <c r="DF2"/>
  <c r="AZ5"/>
  <c r="DE2"/>
  <c r="AY5"/>
  <c r="DD2"/>
  <c r="AX5"/>
  <c r="DC2"/>
  <c r="AW5"/>
  <c r="DB2"/>
  <c r="AV5"/>
  <c r="DA2"/>
  <c r="AU5"/>
  <c r="CZ2"/>
  <c r="AT5"/>
  <c r="CY2" s="1"/>
  <c r="AS5"/>
  <c r="CX2" s="1"/>
  <c r="AR5"/>
  <c r="CW2" s="1"/>
  <c r="AQ5"/>
  <c r="CV2" s="1"/>
  <c r="AP5"/>
  <c r="CU2" s="1"/>
  <c r="AO5"/>
  <c r="CT2" s="1"/>
  <c r="AN5"/>
  <c r="CS2" s="1"/>
  <c r="AM5"/>
  <c r="CR2" s="1"/>
  <c r="AL5"/>
  <c r="CQ2" s="1"/>
  <c r="AK5"/>
  <c r="CP2"/>
  <c r="AJ5"/>
  <c r="CO2"/>
  <c r="AI5"/>
  <c r="CN2"/>
  <c r="AH5"/>
  <c r="CM2"/>
  <c r="AG5"/>
  <c r="CL2"/>
  <c r="AF5"/>
  <c r="CK2"/>
  <c r="AE5"/>
  <c r="CJ2"/>
  <c r="AD5"/>
  <c r="CI2" s="1"/>
  <c r="AC5"/>
  <c r="CH2" s="1"/>
  <c r="AB5"/>
  <c r="CG2" s="1"/>
  <c r="AA5"/>
  <c r="CF2" s="1"/>
  <c r="Z5"/>
  <c r="CE2" s="1"/>
  <c r="Y5"/>
  <c r="CD2" s="1"/>
  <c r="X5"/>
  <c r="CC2" s="1"/>
  <c r="W5"/>
  <c r="CB2" s="1"/>
  <c r="V5"/>
  <c r="CA2" s="1"/>
  <c r="U5"/>
  <c r="BZ2"/>
  <c r="T5"/>
  <c r="BY2"/>
  <c r="S5"/>
  <c r="BX2"/>
  <c r="R5"/>
  <c r="BW2"/>
  <c r="Q5"/>
  <c r="BV2"/>
  <c r="P5"/>
  <c r="BU2"/>
  <c r="A6" i="22"/>
  <c r="BG5"/>
  <c r="DL2" s="1"/>
  <c r="BF5"/>
  <c r="DK2"/>
  <c r="BE5"/>
  <c r="DJ2"/>
  <c r="BD5"/>
  <c r="DI2" s="1"/>
  <c r="BC5"/>
  <c r="DH2" s="1"/>
  <c r="BB5"/>
  <c r="DG2"/>
  <c r="BA5"/>
  <c r="DF2"/>
  <c r="AZ5"/>
  <c r="DE2" s="1"/>
  <c r="AY5"/>
  <c r="DD2" s="1"/>
  <c r="AX5"/>
  <c r="DC2"/>
  <c r="AW5"/>
  <c r="DB2"/>
  <c r="AV5"/>
  <c r="DA2" s="1"/>
  <c r="AU5"/>
  <c r="CZ2" s="1"/>
  <c r="AT5"/>
  <c r="CY2"/>
  <c r="AS5"/>
  <c r="CX2"/>
  <c r="AR5"/>
  <c r="CW2" s="1"/>
  <c r="AQ5"/>
  <c r="CV2" s="1"/>
  <c r="AP5"/>
  <c r="CU2"/>
  <c r="AO5"/>
  <c r="CT2"/>
  <c r="AN5"/>
  <c r="CS2" s="1"/>
  <c r="AM5"/>
  <c r="CR2" s="1"/>
  <c r="AL5"/>
  <c r="CQ2"/>
  <c r="AK5"/>
  <c r="CP2"/>
  <c r="AJ5"/>
  <c r="CO2" s="1"/>
  <c r="AI5"/>
  <c r="CN2" s="1"/>
  <c r="AH5"/>
  <c r="CM2"/>
  <c r="AG5"/>
  <c r="CL2"/>
  <c r="AF5"/>
  <c r="CK2" s="1"/>
  <c r="AE5"/>
  <c r="CJ2" s="1"/>
  <c r="AD5"/>
  <c r="CI2"/>
  <c r="AC5"/>
  <c r="CH2"/>
  <c r="AB5"/>
  <c r="CG2" s="1"/>
  <c r="AA5"/>
  <c r="CF2" s="1"/>
  <c r="Z5"/>
  <c r="CE2"/>
  <c r="X5"/>
  <c r="CC2" s="1"/>
  <c r="W5"/>
  <c r="CB2" s="1"/>
  <c r="U5"/>
  <c r="BZ2"/>
  <c r="T5"/>
  <c r="BY2"/>
  <c r="S5"/>
  <c r="BX2" s="1"/>
  <c r="R5"/>
  <c r="BW2" s="1"/>
  <c r="Q5"/>
  <c r="BV2" s="1"/>
  <c r="P5"/>
  <c r="BU2" s="1"/>
  <c r="BA328"/>
  <c r="AY328"/>
  <c r="DE328"/>
  <c r="AP328"/>
  <c r="AN328"/>
  <c r="CT328" s="1"/>
  <c r="AE328"/>
  <c r="AC328"/>
  <c r="CI328"/>
  <c r="T328"/>
  <c r="R328"/>
  <c r="BX328" s="1"/>
  <c r="BA327"/>
  <c r="AY327"/>
  <c r="DE327"/>
  <c r="AP327"/>
  <c r="AN327"/>
  <c r="CT327" s="1"/>
  <c r="AE327"/>
  <c r="AC327"/>
  <c r="CI327"/>
  <c r="T327"/>
  <c r="R327"/>
  <c r="BX327" s="1"/>
  <c r="BA326"/>
  <c r="AY326"/>
  <c r="DE326"/>
  <c r="AP326"/>
  <c r="AN326"/>
  <c r="CT326" s="1"/>
  <c r="AE326"/>
  <c r="AC326"/>
  <c r="CI326"/>
  <c r="T326"/>
  <c r="R326"/>
  <c r="BX326" s="1"/>
  <c r="BA325"/>
  <c r="AY325"/>
  <c r="DE325"/>
  <c r="AP325"/>
  <c r="AN325"/>
  <c r="CT325" s="1"/>
  <c r="AE325"/>
  <c r="AC325"/>
  <c r="CI325"/>
  <c r="T325"/>
  <c r="R325"/>
  <c r="BX325" s="1"/>
  <c r="BA324"/>
  <c r="AY324"/>
  <c r="DE324"/>
  <c r="AP324"/>
  <c r="AN324"/>
  <c r="CT324" s="1"/>
  <c r="AE324"/>
  <c r="AC324"/>
  <c r="CI324"/>
  <c r="T324"/>
  <c r="R324"/>
  <c r="BA323"/>
  <c r="AY323"/>
  <c r="DE323"/>
  <c r="AP323"/>
  <c r="AN323"/>
  <c r="CT323" s="1"/>
  <c r="AE323"/>
  <c r="AC323"/>
  <c r="CI323"/>
  <c r="T323"/>
  <c r="R323"/>
  <c r="BX323" s="1"/>
  <c r="BA322"/>
  <c r="DF316" s="1"/>
  <c r="AY322"/>
  <c r="AP322"/>
  <c r="AN322"/>
  <c r="AE322"/>
  <c r="AC322"/>
  <c r="CI322"/>
  <c r="T322"/>
  <c r="R322"/>
  <c r="BA321"/>
  <c r="AY321"/>
  <c r="AP321"/>
  <c r="CU315" s="1"/>
  <c r="AN321"/>
  <c r="CS315" s="1"/>
  <c r="AE321"/>
  <c r="AC321"/>
  <c r="T321"/>
  <c r="R321"/>
  <c r="BW315" s="1"/>
  <c r="BA320"/>
  <c r="AY320"/>
  <c r="DE320"/>
  <c r="AP320"/>
  <c r="AN320"/>
  <c r="CT320" s="1"/>
  <c r="AE320"/>
  <c r="AC320"/>
  <c r="CI320"/>
  <c r="T320"/>
  <c r="R320"/>
  <c r="BX320" s="1"/>
  <c r="BA319"/>
  <c r="AY319"/>
  <c r="DE319"/>
  <c r="AP319"/>
  <c r="AN319"/>
  <c r="CT319" s="1"/>
  <c r="AE319"/>
  <c r="AC319"/>
  <c r="T319"/>
  <c r="R319"/>
  <c r="BX319"/>
  <c r="BA318"/>
  <c r="AY318"/>
  <c r="DE318" s="1"/>
  <c r="AP318"/>
  <c r="AN318"/>
  <c r="CT318"/>
  <c r="AE318"/>
  <c r="AC318"/>
  <c r="T318"/>
  <c r="R318"/>
  <c r="BX318"/>
  <c r="BA317"/>
  <c r="AY317"/>
  <c r="DE317" s="1"/>
  <c r="AP317"/>
  <c r="AN317"/>
  <c r="CT317"/>
  <c r="AE317"/>
  <c r="AC317"/>
  <c r="T317"/>
  <c r="R317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AW315"/>
  <c r="AL315"/>
  <c r="AA315"/>
  <c r="P315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BA314"/>
  <c r="AY314"/>
  <c r="DE314"/>
  <c r="AP314"/>
  <c r="AN314"/>
  <c r="CT314" s="1"/>
  <c r="AE314"/>
  <c r="AC314"/>
  <c r="CI314"/>
  <c r="T314"/>
  <c r="R314"/>
  <c r="BX314" s="1"/>
  <c r="BA313"/>
  <c r="AY313"/>
  <c r="DE313"/>
  <c r="AP313"/>
  <c r="AN313"/>
  <c r="CT313" s="1"/>
  <c r="AE313"/>
  <c r="AC313"/>
  <c r="CI313"/>
  <c r="T313"/>
  <c r="R313"/>
  <c r="BX313" s="1"/>
  <c r="BA312"/>
  <c r="AY312"/>
  <c r="DE312"/>
  <c r="AP312"/>
  <c r="AN312"/>
  <c r="CT312" s="1"/>
  <c r="AE312"/>
  <c r="AC312"/>
  <c r="CI312"/>
  <c r="T312"/>
  <c r="R312"/>
  <c r="BX312" s="1"/>
  <c r="BA311"/>
  <c r="AY311"/>
  <c r="DE311"/>
  <c r="AP311"/>
  <c r="AN311"/>
  <c r="CT311" s="1"/>
  <c r="AE311"/>
  <c r="AC311"/>
  <c r="T311"/>
  <c r="R311"/>
  <c r="BX311"/>
  <c r="BA310"/>
  <c r="AY310"/>
  <c r="DE310" s="1"/>
  <c r="AP310"/>
  <c r="AN310"/>
  <c r="CT310"/>
  <c r="AE310"/>
  <c r="AC310"/>
  <c r="CI310" s="1"/>
  <c r="T310"/>
  <c r="R310"/>
  <c r="BX310"/>
  <c r="BA309"/>
  <c r="AY309"/>
  <c r="DE309" s="1"/>
  <c r="AP309"/>
  <c r="AN309"/>
  <c r="CT309"/>
  <c r="AE309"/>
  <c r="AC309"/>
  <c r="CI309" s="1"/>
  <c r="T309"/>
  <c r="R309"/>
  <c r="BX309"/>
  <c r="BA308"/>
  <c r="DF302"/>
  <c r="AY308"/>
  <c r="AP308"/>
  <c r="AN308"/>
  <c r="AE308"/>
  <c r="AC308"/>
  <c r="T308"/>
  <c r="BY302"/>
  <c r="R308"/>
  <c r="BX308"/>
  <c r="BA307"/>
  <c r="DF301"/>
  <c r="AY307"/>
  <c r="AP307"/>
  <c r="AN307"/>
  <c r="AE307"/>
  <c r="CJ301" s="1"/>
  <c r="AC307"/>
  <c r="T307"/>
  <c r="R307"/>
  <c r="BX307" s="1"/>
  <c r="BA306"/>
  <c r="AY306"/>
  <c r="AP306"/>
  <c r="AN306"/>
  <c r="CT306"/>
  <c r="AE306"/>
  <c r="AC306"/>
  <c r="CI306" s="1"/>
  <c r="T306"/>
  <c r="R306"/>
  <c r="BX306"/>
  <c r="BA305"/>
  <c r="AY305"/>
  <c r="DE305" s="1"/>
  <c r="AP305"/>
  <c r="AN305"/>
  <c r="AE305"/>
  <c r="AC305"/>
  <c r="CI305"/>
  <c r="T305"/>
  <c r="R305"/>
  <c r="BX305" s="1"/>
  <c r="BA304"/>
  <c r="AY304"/>
  <c r="DE304"/>
  <c r="AP304"/>
  <c r="AN304"/>
  <c r="CT304" s="1"/>
  <c r="AE304"/>
  <c r="AC304"/>
  <c r="CI304"/>
  <c r="T304"/>
  <c r="R304"/>
  <c r="BX304" s="1"/>
  <c r="BA303"/>
  <c r="AY303"/>
  <c r="DE303"/>
  <c r="AP303"/>
  <c r="AN303"/>
  <c r="CT303" s="1"/>
  <c r="AE303"/>
  <c r="AC303"/>
  <c r="CI303"/>
  <c r="T303"/>
  <c r="R303"/>
  <c r="BX303" s="1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AW301"/>
  <c r="AL301"/>
  <c r="AA301"/>
  <c r="P301"/>
  <c r="A301"/>
  <c r="A302" s="1"/>
  <c r="A303"/>
  <c r="A304" s="1"/>
  <c r="A305" s="1"/>
  <c r="A306" s="1"/>
  <c r="A307" s="1"/>
  <c r="A308" s="1"/>
  <c r="A309" s="1"/>
  <c r="A310" s="1"/>
  <c r="A311" s="1"/>
  <c r="A312" s="1"/>
  <c r="A313" s="1"/>
  <c r="A314" s="1"/>
  <c r="BA300"/>
  <c r="AY300"/>
  <c r="DE300"/>
  <c r="AP300"/>
  <c r="AN300"/>
  <c r="CT300" s="1"/>
  <c r="AE300"/>
  <c r="AC300"/>
  <c r="CI300"/>
  <c r="T300"/>
  <c r="R300"/>
  <c r="BX300" s="1"/>
  <c r="BA299"/>
  <c r="AY299"/>
  <c r="DE299"/>
  <c r="AP299"/>
  <c r="AN299"/>
  <c r="CT299" s="1"/>
  <c r="AE299"/>
  <c r="AC299"/>
  <c r="CI299"/>
  <c r="T299"/>
  <c r="R299"/>
  <c r="BX299" s="1"/>
  <c r="BA298"/>
  <c r="AY298"/>
  <c r="DE298"/>
  <c r="AP298"/>
  <c r="AN298"/>
  <c r="CT298" s="1"/>
  <c r="AE298"/>
  <c r="AC298"/>
  <c r="CI298"/>
  <c r="T298"/>
  <c r="R298"/>
  <c r="BX298" s="1"/>
  <c r="BA297"/>
  <c r="AY297"/>
  <c r="DE297"/>
  <c r="AP297"/>
  <c r="AN297"/>
  <c r="CT297" s="1"/>
  <c r="AE297"/>
  <c r="AC297"/>
  <c r="CI297"/>
  <c r="T297"/>
  <c r="R297"/>
  <c r="BX297" s="1"/>
  <c r="BA296"/>
  <c r="AY296"/>
  <c r="DE296"/>
  <c r="AP296"/>
  <c r="AN296"/>
  <c r="CT296" s="1"/>
  <c r="AE296"/>
  <c r="AC296"/>
  <c r="CI296"/>
  <c r="T296"/>
  <c r="R296"/>
  <c r="BX296" s="1"/>
  <c r="BA295"/>
  <c r="DF288" s="1"/>
  <c r="AY295"/>
  <c r="DE295"/>
  <c r="AP295"/>
  <c r="AN295"/>
  <c r="CT295" s="1"/>
  <c r="AE295"/>
  <c r="AC295"/>
  <c r="CI295" s="1"/>
  <c r="T295"/>
  <c r="R295"/>
  <c r="BX295"/>
  <c r="BA294"/>
  <c r="AY294"/>
  <c r="AP294"/>
  <c r="AN294"/>
  <c r="AE294"/>
  <c r="CJ288" s="1"/>
  <c r="AC294"/>
  <c r="T294"/>
  <c r="BY288" s="1"/>
  <c r="R294"/>
  <c r="BA293"/>
  <c r="DF287"/>
  <c r="AY293"/>
  <c r="AP293"/>
  <c r="AN293"/>
  <c r="AE293"/>
  <c r="CJ287" s="1"/>
  <c r="AC293"/>
  <c r="CI293" s="1"/>
  <c r="T293"/>
  <c r="R293"/>
  <c r="BA292"/>
  <c r="AY292"/>
  <c r="DE292" s="1"/>
  <c r="AP292"/>
  <c r="AN292"/>
  <c r="CT292"/>
  <c r="AE292"/>
  <c r="AC292"/>
  <c r="CI292" s="1"/>
  <c r="T292"/>
  <c r="R292"/>
  <c r="BX292"/>
  <c r="BA291"/>
  <c r="AY291"/>
  <c r="DE291" s="1"/>
  <c r="AP291"/>
  <c r="AN291"/>
  <c r="CT291"/>
  <c r="AE291"/>
  <c r="AC291"/>
  <c r="CI291" s="1"/>
  <c r="T291"/>
  <c r="R291"/>
  <c r="BX291"/>
  <c r="BA290"/>
  <c r="AY290"/>
  <c r="DE290" s="1"/>
  <c r="AP290"/>
  <c r="AN290"/>
  <c r="CT290"/>
  <c r="AE290"/>
  <c r="AC290"/>
  <c r="CI290" s="1"/>
  <c r="T290"/>
  <c r="R290"/>
  <c r="BX290"/>
  <c r="BA289"/>
  <c r="AY289"/>
  <c r="AP289"/>
  <c r="AN289"/>
  <c r="CT289" s="1"/>
  <c r="AE289"/>
  <c r="AC289"/>
  <c r="CI289"/>
  <c r="T289"/>
  <c r="R289"/>
  <c r="BX289" s="1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AW287"/>
  <c r="AL287"/>
  <c r="AA287"/>
  <c r="P287"/>
  <c r="A287"/>
  <c r="A288" s="1"/>
  <c r="A289"/>
  <c r="A290" s="1"/>
  <c r="A291" s="1"/>
  <c r="A292" s="1"/>
  <c r="A293" s="1"/>
  <c r="A294" s="1"/>
  <c r="A295" s="1"/>
  <c r="A296" s="1"/>
  <c r="A297" s="1"/>
  <c r="A298" s="1"/>
  <c r="A299" s="1"/>
  <c r="A300" s="1"/>
  <c r="BA286"/>
  <c r="AY286"/>
  <c r="DE286"/>
  <c r="AP286"/>
  <c r="AN286"/>
  <c r="CT286" s="1"/>
  <c r="AE286"/>
  <c r="AC286"/>
  <c r="CI286"/>
  <c r="T286"/>
  <c r="R286"/>
  <c r="BX286" s="1"/>
  <c r="BA285"/>
  <c r="AY285"/>
  <c r="DE285"/>
  <c r="AP285"/>
  <c r="AN285"/>
  <c r="CT285" s="1"/>
  <c r="AE285"/>
  <c r="AC285"/>
  <c r="CI285"/>
  <c r="T285"/>
  <c r="R285"/>
  <c r="BX285" s="1"/>
  <c r="BA284"/>
  <c r="AY284"/>
  <c r="DE284"/>
  <c r="AP284"/>
  <c r="AN284"/>
  <c r="CT284" s="1"/>
  <c r="AE284"/>
  <c r="AC284"/>
  <c r="CI284"/>
  <c r="T284"/>
  <c r="R284"/>
  <c r="BX284" s="1"/>
  <c r="BA283"/>
  <c r="AY283"/>
  <c r="DE283"/>
  <c r="AP283"/>
  <c r="AN283"/>
  <c r="CT283" s="1"/>
  <c r="AE283"/>
  <c r="AC283"/>
  <c r="CI283"/>
  <c r="T283"/>
  <c r="R283"/>
  <c r="BX283" s="1"/>
  <c r="BA282"/>
  <c r="AY282"/>
  <c r="DE282"/>
  <c r="AP282"/>
  <c r="AN282"/>
  <c r="CT282" s="1"/>
  <c r="AE282"/>
  <c r="AC282"/>
  <c r="CI282"/>
  <c r="T282"/>
  <c r="R282"/>
  <c r="BX282" s="1"/>
  <c r="BA281"/>
  <c r="AY281"/>
  <c r="DE281"/>
  <c r="AP281"/>
  <c r="AN281"/>
  <c r="CT281" s="1"/>
  <c r="AE281"/>
  <c r="AC281"/>
  <c r="CI281"/>
  <c r="T281"/>
  <c r="R281"/>
  <c r="BX281" s="1"/>
  <c r="BA280"/>
  <c r="AY280"/>
  <c r="AP280"/>
  <c r="CU274"/>
  <c r="AN280"/>
  <c r="AE280"/>
  <c r="AC280"/>
  <c r="T280"/>
  <c r="BY274" s="1"/>
  <c r="R280"/>
  <c r="BA279"/>
  <c r="AY279"/>
  <c r="AP279"/>
  <c r="CU273"/>
  <c r="AN279"/>
  <c r="AE279"/>
  <c r="AC279"/>
  <c r="T279"/>
  <c r="R279"/>
  <c r="BA278"/>
  <c r="AY278"/>
  <c r="DE278"/>
  <c r="AP278"/>
  <c r="AN278"/>
  <c r="CT278" s="1"/>
  <c r="AE278"/>
  <c r="AC278"/>
  <c r="CI278"/>
  <c r="T278"/>
  <c r="R278"/>
  <c r="BX278" s="1"/>
  <c r="BA277"/>
  <c r="AY277"/>
  <c r="DE277"/>
  <c r="AP277"/>
  <c r="AN277"/>
  <c r="CT277" s="1"/>
  <c r="AE277"/>
  <c r="AC277"/>
  <c r="CI277"/>
  <c r="T277"/>
  <c r="R277"/>
  <c r="BX277" s="1"/>
  <c r="BA276"/>
  <c r="AY276"/>
  <c r="DE276"/>
  <c r="AP276"/>
  <c r="AN276"/>
  <c r="CT276" s="1"/>
  <c r="AE276"/>
  <c r="AC276"/>
  <c r="CI276"/>
  <c r="T276"/>
  <c r="R276"/>
  <c r="BX276" s="1"/>
  <c r="BA275"/>
  <c r="AY275"/>
  <c r="DE275"/>
  <c r="AP275"/>
  <c r="AN275"/>
  <c r="CT275" s="1"/>
  <c r="AE275"/>
  <c r="AC275"/>
  <c r="CI275"/>
  <c r="T275"/>
  <c r="R275"/>
  <c r="BX275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Q274"/>
  <c r="P274"/>
  <c r="AW273"/>
  <c r="AL273"/>
  <c r="AA273"/>
  <c r="P273"/>
  <c r="A273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BA272"/>
  <c r="AY272"/>
  <c r="DE272"/>
  <c r="AP272"/>
  <c r="AN272"/>
  <c r="CT272" s="1"/>
  <c r="AE272"/>
  <c r="AC272"/>
  <c r="CI272" s="1"/>
  <c r="T272"/>
  <c r="R272"/>
  <c r="BX272"/>
  <c r="BA271"/>
  <c r="AY271"/>
  <c r="AP271"/>
  <c r="AN271"/>
  <c r="CT271" s="1"/>
  <c r="AE271"/>
  <c r="AC271"/>
  <c r="CI271"/>
  <c r="T271"/>
  <c r="R271"/>
  <c r="BX271" s="1"/>
  <c r="BA270"/>
  <c r="AY270"/>
  <c r="DE270"/>
  <c r="AP270"/>
  <c r="AN270"/>
  <c r="CT270"/>
  <c r="AE270"/>
  <c r="AC270"/>
  <c r="CI270" s="1"/>
  <c r="T270"/>
  <c r="R270"/>
  <c r="BX270"/>
  <c r="BA269"/>
  <c r="AY269"/>
  <c r="DE269" s="1"/>
  <c r="AP269"/>
  <c r="AN269"/>
  <c r="CT269"/>
  <c r="AE269"/>
  <c r="AC269"/>
  <c r="CI269" s="1"/>
  <c r="T269"/>
  <c r="R269"/>
  <c r="BX269"/>
  <c r="BA268"/>
  <c r="AY268"/>
  <c r="DE268" s="1"/>
  <c r="AP268"/>
  <c r="AN268"/>
  <c r="CT268"/>
  <c r="AE268"/>
  <c r="AC268"/>
  <c r="CI268"/>
  <c r="T268"/>
  <c r="R268"/>
  <c r="BX268" s="1"/>
  <c r="BA267"/>
  <c r="AY267"/>
  <c r="AP267"/>
  <c r="AN267"/>
  <c r="CT267" s="1"/>
  <c r="AE267"/>
  <c r="AC267"/>
  <c r="CI267"/>
  <c r="T267"/>
  <c r="R267"/>
  <c r="BX267" s="1"/>
  <c r="BA266"/>
  <c r="AY266"/>
  <c r="DE266"/>
  <c r="AP266"/>
  <c r="CU260"/>
  <c r="AN266"/>
  <c r="AE266"/>
  <c r="CJ260" s="1"/>
  <c r="AC266"/>
  <c r="CH260" s="1"/>
  <c r="T266"/>
  <c r="R266"/>
  <c r="BX266"/>
  <c r="BA265"/>
  <c r="AY265"/>
  <c r="DE265" s="1"/>
  <c r="AP265"/>
  <c r="AN265"/>
  <c r="AE265"/>
  <c r="AC265"/>
  <c r="CI265"/>
  <c r="T265"/>
  <c r="R265"/>
  <c r="BA264"/>
  <c r="AY264"/>
  <c r="DE264" s="1"/>
  <c r="AP264"/>
  <c r="AN264"/>
  <c r="CT264"/>
  <c r="AE264"/>
  <c r="AC264"/>
  <c r="CI264" s="1"/>
  <c r="T264"/>
  <c r="R264"/>
  <c r="BX264"/>
  <c r="BA263"/>
  <c r="AY263"/>
  <c r="DE263" s="1"/>
  <c r="AP263"/>
  <c r="AN263"/>
  <c r="CT263"/>
  <c r="AE263"/>
  <c r="AC263"/>
  <c r="CI263" s="1"/>
  <c r="T263"/>
  <c r="R263"/>
  <c r="BA262"/>
  <c r="AY262"/>
  <c r="DE262" s="1"/>
  <c r="AP262"/>
  <c r="AP260" s="1"/>
  <c r="AN262"/>
  <c r="CT262"/>
  <c r="AE262"/>
  <c r="AC262"/>
  <c r="CI262" s="1"/>
  <c r="T262"/>
  <c r="R262"/>
  <c r="BX262"/>
  <c r="BA261"/>
  <c r="BA260" s="1"/>
  <c r="AY261"/>
  <c r="DE261"/>
  <c r="AP261"/>
  <c r="AN261"/>
  <c r="CT261" s="1"/>
  <c r="AE261"/>
  <c r="AC261"/>
  <c r="CI261"/>
  <c r="T261"/>
  <c r="R261"/>
  <c r="BX261" s="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S260"/>
  <c r="Q260"/>
  <c r="P260"/>
  <c r="AW259"/>
  <c r="AL259"/>
  <c r="AA259"/>
  <c r="P259"/>
  <c r="A259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BA258"/>
  <c r="AY258"/>
  <c r="DE258"/>
  <c r="AP258"/>
  <c r="AN258"/>
  <c r="CT258" s="1"/>
  <c r="AE258"/>
  <c r="AC258"/>
  <c r="CI258"/>
  <c r="T258"/>
  <c r="R258"/>
  <c r="BX258" s="1"/>
  <c r="BA257"/>
  <c r="AY257"/>
  <c r="DE257"/>
  <c r="AP257"/>
  <c r="AN257"/>
  <c r="CT257" s="1"/>
  <c r="AE257"/>
  <c r="AC257"/>
  <c r="CI257"/>
  <c r="T257"/>
  <c r="R257"/>
  <c r="BX257" s="1"/>
  <c r="BA256"/>
  <c r="AY256"/>
  <c r="DE256"/>
  <c r="AP256"/>
  <c r="AN256"/>
  <c r="CT256" s="1"/>
  <c r="AE256"/>
  <c r="AC256"/>
  <c r="CI256"/>
  <c r="T256"/>
  <c r="R256"/>
  <c r="BX256" s="1"/>
  <c r="BA255"/>
  <c r="AY255"/>
  <c r="DE255"/>
  <c r="AP255"/>
  <c r="AN255"/>
  <c r="CT255" s="1"/>
  <c r="AE255"/>
  <c r="AC255"/>
  <c r="T255"/>
  <c r="R255"/>
  <c r="BX255"/>
  <c r="BA254"/>
  <c r="AY254"/>
  <c r="DE254" s="1"/>
  <c r="AP254"/>
  <c r="AN254"/>
  <c r="CT254"/>
  <c r="AE254"/>
  <c r="AC254"/>
  <c r="CI254" s="1"/>
  <c r="T254"/>
  <c r="R254"/>
  <c r="BX254"/>
  <c r="BA253"/>
  <c r="AY253"/>
  <c r="DE253" s="1"/>
  <c r="AP253"/>
  <c r="AN253"/>
  <c r="CT253"/>
  <c r="AE253"/>
  <c r="AC253"/>
  <c r="T253"/>
  <c r="R253"/>
  <c r="BX253" s="1"/>
  <c r="BA252"/>
  <c r="AY252"/>
  <c r="AP252"/>
  <c r="AN252"/>
  <c r="AE252"/>
  <c r="AC252"/>
  <c r="T252"/>
  <c r="BY246" s="1"/>
  <c r="R252"/>
  <c r="BX252" s="1"/>
  <c r="BA251"/>
  <c r="AY251"/>
  <c r="AP251"/>
  <c r="CU245" s="1"/>
  <c r="AN251"/>
  <c r="AE251"/>
  <c r="AC251"/>
  <c r="T251"/>
  <c r="R251"/>
  <c r="BA250"/>
  <c r="AY250"/>
  <c r="DE250" s="1"/>
  <c r="AP250"/>
  <c r="AN250"/>
  <c r="CT250"/>
  <c r="AE250"/>
  <c r="AC250"/>
  <c r="CI250"/>
  <c r="T250"/>
  <c r="R250"/>
  <c r="BX250" s="1"/>
  <c r="BA249"/>
  <c r="AY249"/>
  <c r="DE249"/>
  <c r="AP249"/>
  <c r="AN249"/>
  <c r="CT249" s="1"/>
  <c r="AE249"/>
  <c r="AC249"/>
  <c r="CI249"/>
  <c r="T249"/>
  <c r="R249"/>
  <c r="BX249" s="1"/>
  <c r="BA248"/>
  <c r="AY248"/>
  <c r="DE248"/>
  <c r="AP248"/>
  <c r="AN248"/>
  <c r="CT248" s="1"/>
  <c r="AE248"/>
  <c r="AC248"/>
  <c r="CI248"/>
  <c r="T248"/>
  <c r="R248"/>
  <c r="BX248" s="1"/>
  <c r="BA247"/>
  <c r="AY247"/>
  <c r="DE247"/>
  <c r="AP247"/>
  <c r="AN247"/>
  <c r="CT247" s="1"/>
  <c r="AE247"/>
  <c r="AC247"/>
  <c r="CI247"/>
  <c r="T247"/>
  <c r="R247"/>
  <c r="BX247" s="1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AW245"/>
  <c r="AL245"/>
  <c r="AA245"/>
  <c r="P245"/>
  <c r="A245"/>
  <c r="A246" s="1"/>
  <c r="A247"/>
  <c r="A248" s="1"/>
  <c r="A249" s="1"/>
  <c r="A250" s="1"/>
  <c r="A251" s="1"/>
  <c r="A252" s="1"/>
  <c r="A253" s="1"/>
  <c r="A254" s="1"/>
  <c r="A255" s="1"/>
  <c r="A256" s="1"/>
  <c r="A257" s="1"/>
  <c r="A258" s="1"/>
  <c r="BA244"/>
  <c r="AY244"/>
  <c r="DE244"/>
  <c r="AP244"/>
  <c r="AN244"/>
  <c r="CT244" s="1"/>
  <c r="AE244"/>
  <c r="AC244"/>
  <c r="CI244"/>
  <c r="T244"/>
  <c r="R244"/>
  <c r="BX244" s="1"/>
  <c r="BA243"/>
  <c r="BA232" s="1"/>
  <c r="AY243"/>
  <c r="AP243"/>
  <c r="AN243"/>
  <c r="CT243"/>
  <c r="AE243"/>
  <c r="AC243"/>
  <c r="CI243" s="1"/>
  <c r="T243"/>
  <c r="R243"/>
  <c r="BX243"/>
  <c r="BA242"/>
  <c r="AY242"/>
  <c r="DE242" s="1"/>
  <c r="AP242"/>
  <c r="AN242"/>
  <c r="CT242"/>
  <c r="AE242"/>
  <c r="AC242"/>
  <c r="CI242" s="1"/>
  <c r="T242"/>
  <c r="R242"/>
  <c r="BX242"/>
  <c r="BA241"/>
  <c r="AY241"/>
  <c r="AP241"/>
  <c r="AN241"/>
  <c r="CT241" s="1"/>
  <c r="AE241"/>
  <c r="AC241"/>
  <c r="CI241" s="1"/>
  <c r="T241"/>
  <c r="R241"/>
  <c r="BX241"/>
  <c r="BA240"/>
  <c r="AY240"/>
  <c r="DE240" s="1"/>
  <c r="AP240"/>
  <c r="AN240"/>
  <c r="CT240"/>
  <c r="AE240"/>
  <c r="AC240"/>
  <c r="CI240" s="1"/>
  <c r="T240"/>
  <c r="R240"/>
  <c r="BX240"/>
  <c r="BA239"/>
  <c r="DF232"/>
  <c r="AY239"/>
  <c r="AP239"/>
  <c r="AN239"/>
  <c r="CT239"/>
  <c r="AE239"/>
  <c r="AC239"/>
  <c r="CI239"/>
  <c r="T239"/>
  <c r="R239"/>
  <c r="BX239" s="1"/>
  <c r="BA238"/>
  <c r="AY238"/>
  <c r="AP238"/>
  <c r="AN238"/>
  <c r="AE238"/>
  <c r="CJ232" s="1"/>
  <c r="AC238"/>
  <c r="CI238"/>
  <c r="T238"/>
  <c r="R238"/>
  <c r="BA237"/>
  <c r="DF231"/>
  <c r="AY237"/>
  <c r="AP237"/>
  <c r="AN237"/>
  <c r="CT237"/>
  <c r="AE237"/>
  <c r="AC237"/>
  <c r="T237"/>
  <c r="R237"/>
  <c r="BA236"/>
  <c r="AY236"/>
  <c r="DE236" s="1"/>
  <c r="AP236"/>
  <c r="AN236"/>
  <c r="CT236"/>
  <c r="AE236"/>
  <c r="AC236"/>
  <c r="CI236" s="1"/>
  <c r="T236"/>
  <c r="R236"/>
  <c r="BX236"/>
  <c r="BA235"/>
  <c r="AY235"/>
  <c r="DE235"/>
  <c r="AP235"/>
  <c r="AN235"/>
  <c r="CT235" s="1"/>
  <c r="AE235"/>
  <c r="AC235"/>
  <c r="CI235"/>
  <c r="T235"/>
  <c r="R235"/>
  <c r="BA234"/>
  <c r="AY234"/>
  <c r="DE234" s="1"/>
  <c r="AP234"/>
  <c r="AN234"/>
  <c r="CT234"/>
  <c r="AE234"/>
  <c r="AC234"/>
  <c r="CI234" s="1"/>
  <c r="T234"/>
  <c r="R234"/>
  <c r="BX234"/>
  <c r="BA233"/>
  <c r="AY233"/>
  <c r="DE233" s="1"/>
  <c r="AP233"/>
  <c r="AN233"/>
  <c r="CT233"/>
  <c r="AE233"/>
  <c r="AE232"/>
  <c r="AC233"/>
  <c r="CI233"/>
  <c r="T233"/>
  <c r="R233"/>
  <c r="BX233" s="1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AW231"/>
  <c r="AL231"/>
  <c r="AA231"/>
  <c r="P231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BA230"/>
  <c r="AY230"/>
  <c r="DE230"/>
  <c r="AP230"/>
  <c r="AN230"/>
  <c r="CT230" s="1"/>
  <c r="AE230"/>
  <c r="AC230"/>
  <c r="CI230"/>
  <c r="T230"/>
  <c r="R230"/>
  <c r="BX230" s="1"/>
  <c r="BA229"/>
  <c r="AY229"/>
  <c r="DE229"/>
  <c r="AP229"/>
  <c r="AN229"/>
  <c r="CT229" s="1"/>
  <c r="AE229"/>
  <c r="AC229"/>
  <c r="CI229"/>
  <c r="T229"/>
  <c r="R229"/>
  <c r="BX229" s="1"/>
  <c r="BA228"/>
  <c r="AY228"/>
  <c r="DE228"/>
  <c r="AP228"/>
  <c r="AN228"/>
  <c r="CT228" s="1"/>
  <c r="AE228"/>
  <c r="AC228"/>
  <c r="CI228"/>
  <c r="T228"/>
  <c r="R228"/>
  <c r="BX228" s="1"/>
  <c r="BA227"/>
  <c r="DF217" s="1"/>
  <c r="AY227"/>
  <c r="DE227"/>
  <c r="AP227"/>
  <c r="AN227"/>
  <c r="CT227" s="1"/>
  <c r="AE227"/>
  <c r="AC227"/>
  <c r="CI227"/>
  <c r="T227"/>
  <c r="R227"/>
  <c r="BX227" s="1"/>
  <c r="BA226"/>
  <c r="AY226"/>
  <c r="DE226"/>
  <c r="AP226"/>
  <c r="AN226"/>
  <c r="CT226" s="1"/>
  <c r="AE226"/>
  <c r="AC226"/>
  <c r="CI226"/>
  <c r="T226"/>
  <c r="R226"/>
  <c r="BX226" s="1"/>
  <c r="BA225"/>
  <c r="AY225"/>
  <c r="DE225"/>
  <c r="AP225"/>
  <c r="AN225"/>
  <c r="CT225" s="1"/>
  <c r="AE225"/>
  <c r="AC225"/>
  <c r="T225"/>
  <c r="BY218" s="1"/>
  <c r="R225"/>
  <c r="BX225"/>
  <c r="BA224"/>
  <c r="DF218"/>
  <c r="AY224"/>
  <c r="AP224"/>
  <c r="AN224"/>
  <c r="AE224"/>
  <c r="CJ218" s="1"/>
  <c r="AC224"/>
  <c r="T224"/>
  <c r="R224"/>
  <c r="BX224"/>
  <c r="BA223"/>
  <c r="AY223"/>
  <c r="AP223"/>
  <c r="AN223"/>
  <c r="AE223"/>
  <c r="AC223"/>
  <c r="CI223" s="1"/>
  <c r="T223"/>
  <c r="BY217" s="1"/>
  <c r="R223"/>
  <c r="BA222"/>
  <c r="AY222"/>
  <c r="DE222" s="1"/>
  <c r="AP222"/>
  <c r="AN222"/>
  <c r="CT222"/>
  <c r="AE222"/>
  <c r="AC222"/>
  <c r="CI222" s="1"/>
  <c r="T222"/>
  <c r="R222"/>
  <c r="BX222"/>
  <c r="BA221"/>
  <c r="AY221"/>
  <c r="DE221" s="1"/>
  <c r="AP221"/>
  <c r="AN221"/>
  <c r="CT221"/>
  <c r="AE221"/>
  <c r="AC221"/>
  <c r="CI221" s="1"/>
  <c r="T221"/>
  <c r="R221"/>
  <c r="BX221"/>
  <c r="BA220"/>
  <c r="AY220"/>
  <c r="DE220" s="1"/>
  <c r="AP220"/>
  <c r="AN220"/>
  <c r="CT220"/>
  <c r="AE220"/>
  <c r="AC220"/>
  <c r="T220"/>
  <c r="R220"/>
  <c r="BX220" s="1"/>
  <c r="BA219"/>
  <c r="AY219"/>
  <c r="DE219"/>
  <c r="AP219"/>
  <c r="AN219"/>
  <c r="CT219" s="1"/>
  <c r="AE219"/>
  <c r="AC219"/>
  <c r="T219"/>
  <c r="R219"/>
  <c r="BX219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AW217"/>
  <c r="AL217"/>
  <c r="AA217"/>
  <c r="P217"/>
  <c r="A217"/>
  <c r="A218"/>
  <c r="A219" s="1"/>
  <c r="A220"/>
  <c r="A221" s="1"/>
  <c r="A222" s="1"/>
  <c r="A223" s="1"/>
  <c r="A224" s="1"/>
  <c r="A225" s="1"/>
  <c r="A226" s="1"/>
  <c r="A227" s="1"/>
  <c r="A228" s="1"/>
  <c r="A229" s="1"/>
  <c r="A230" s="1"/>
  <c r="BA216"/>
  <c r="AY216"/>
  <c r="DE216" s="1"/>
  <c r="AP216"/>
  <c r="AN216"/>
  <c r="CT216"/>
  <c r="AE216"/>
  <c r="AC216"/>
  <c r="CI216" s="1"/>
  <c r="T216"/>
  <c r="R216"/>
  <c r="BX216" s="1"/>
  <c r="BA215"/>
  <c r="AY215"/>
  <c r="DE215"/>
  <c r="AP215"/>
  <c r="AN215"/>
  <c r="CT215" s="1"/>
  <c r="AE215"/>
  <c r="AC215"/>
  <c r="CI215"/>
  <c r="T215"/>
  <c r="R215"/>
  <c r="BX215" s="1"/>
  <c r="BA214"/>
  <c r="AY214"/>
  <c r="DE214"/>
  <c r="AP214"/>
  <c r="AN214"/>
  <c r="CT214" s="1"/>
  <c r="AE214"/>
  <c r="AC214"/>
  <c r="CI214"/>
  <c r="T214"/>
  <c r="R214"/>
  <c r="BX214" s="1"/>
  <c r="BA213"/>
  <c r="AY213"/>
  <c r="DE213"/>
  <c r="AP213"/>
  <c r="AN213"/>
  <c r="CT213" s="1"/>
  <c r="AE213"/>
  <c r="AC213"/>
  <c r="CI213"/>
  <c r="T213"/>
  <c r="R213"/>
  <c r="BX213" s="1"/>
  <c r="BA212"/>
  <c r="AY212"/>
  <c r="AP212"/>
  <c r="AN212"/>
  <c r="CT212"/>
  <c r="AE212"/>
  <c r="AC212"/>
  <c r="CI212" s="1"/>
  <c r="T212"/>
  <c r="R212"/>
  <c r="BX212"/>
  <c r="BA211"/>
  <c r="AY211"/>
  <c r="DE211" s="1"/>
  <c r="AP211"/>
  <c r="AN211"/>
  <c r="CT211"/>
  <c r="AE211"/>
  <c r="AC211"/>
  <c r="CI211" s="1"/>
  <c r="T211"/>
  <c r="R211"/>
  <c r="BX211"/>
  <c r="BA210"/>
  <c r="AY210"/>
  <c r="AP210"/>
  <c r="AN210"/>
  <c r="AE210"/>
  <c r="AC210"/>
  <c r="T210"/>
  <c r="R210"/>
  <c r="BA209"/>
  <c r="AY209"/>
  <c r="AP209"/>
  <c r="AN209"/>
  <c r="CT209" s="1"/>
  <c r="AE209"/>
  <c r="AC209"/>
  <c r="CH203"/>
  <c r="T209"/>
  <c r="R209"/>
  <c r="BA208"/>
  <c r="AY208"/>
  <c r="DE208" s="1"/>
  <c r="AP208"/>
  <c r="AN208"/>
  <c r="CT208"/>
  <c r="AE208"/>
  <c r="AC208"/>
  <c r="CI208"/>
  <c r="T208"/>
  <c r="R208"/>
  <c r="BX208" s="1"/>
  <c r="BA207"/>
  <c r="AY207"/>
  <c r="DE207"/>
  <c r="AP207"/>
  <c r="AN207"/>
  <c r="CT207" s="1"/>
  <c r="AE207"/>
  <c r="AC207"/>
  <c r="CI207"/>
  <c r="T207"/>
  <c r="R207"/>
  <c r="BX207" s="1"/>
  <c r="BA206"/>
  <c r="AY206"/>
  <c r="DE206"/>
  <c r="AP206"/>
  <c r="AN206"/>
  <c r="CT206" s="1"/>
  <c r="AE206"/>
  <c r="AE204" s="1"/>
  <c r="AC206"/>
  <c r="CI206"/>
  <c r="T206"/>
  <c r="R206"/>
  <c r="BX206" s="1"/>
  <c r="BA205"/>
  <c r="BA204" s="1"/>
  <c r="AY205"/>
  <c r="AP205"/>
  <c r="AN205"/>
  <c r="CT205" s="1"/>
  <c r="AE205"/>
  <c r="AC205"/>
  <c r="CI205"/>
  <c r="T205"/>
  <c r="T204" s="1"/>
  <c r="R205"/>
  <c r="BX205" s="1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AW203"/>
  <c r="AL203"/>
  <c r="AA203"/>
  <c r="P203"/>
  <c r="A203"/>
  <c r="A204" s="1"/>
  <c r="A205"/>
  <c r="A206" s="1"/>
  <c r="A207"/>
  <c r="A208" s="1"/>
  <c r="A209" s="1"/>
  <c r="A210" s="1"/>
  <c r="A211" s="1"/>
  <c r="A212" s="1"/>
  <c r="A213" s="1"/>
  <c r="A214" s="1"/>
  <c r="A215" s="1"/>
  <c r="A216" s="1"/>
  <c r="BA202"/>
  <c r="AY202"/>
  <c r="DE202"/>
  <c r="AP202"/>
  <c r="AN202"/>
  <c r="CT202" s="1"/>
  <c r="AE202"/>
  <c r="AC202"/>
  <c r="CI202"/>
  <c r="T202"/>
  <c r="R202"/>
  <c r="BX202" s="1"/>
  <c r="BA201"/>
  <c r="AY201"/>
  <c r="DE201"/>
  <c r="AP201"/>
  <c r="AN201"/>
  <c r="CT201" s="1"/>
  <c r="AE201"/>
  <c r="AC201"/>
  <c r="CI201"/>
  <c r="T201"/>
  <c r="R201"/>
  <c r="BX201" s="1"/>
  <c r="BA200"/>
  <c r="AY200"/>
  <c r="DE200"/>
  <c r="AP200"/>
  <c r="AN200"/>
  <c r="CT200" s="1"/>
  <c r="AE200"/>
  <c r="AC200"/>
  <c r="CI200"/>
  <c r="T200"/>
  <c r="R200"/>
  <c r="BX200" s="1"/>
  <c r="BA199"/>
  <c r="AY199"/>
  <c r="DE199"/>
  <c r="AP199"/>
  <c r="AN199"/>
  <c r="CT199" s="1"/>
  <c r="AE199"/>
  <c r="AC199"/>
  <c r="CI199"/>
  <c r="T199"/>
  <c r="R199"/>
  <c r="BX199" s="1"/>
  <c r="BA198"/>
  <c r="AY198"/>
  <c r="AP198"/>
  <c r="AN198"/>
  <c r="CT198"/>
  <c r="AE198"/>
  <c r="AC198"/>
  <c r="CI198" s="1"/>
  <c r="T198"/>
  <c r="R198"/>
  <c r="BX198"/>
  <c r="BA197"/>
  <c r="AY197"/>
  <c r="DE197" s="1"/>
  <c r="AP197"/>
  <c r="AN197"/>
  <c r="CT197"/>
  <c r="AE197"/>
  <c r="AC197"/>
  <c r="CI197" s="1"/>
  <c r="T197"/>
  <c r="R197"/>
  <c r="BX197"/>
  <c r="BA196"/>
  <c r="DF190"/>
  <c r="AY196"/>
  <c r="AP196"/>
  <c r="AN196"/>
  <c r="CT196"/>
  <c r="AE196"/>
  <c r="AC196"/>
  <c r="T196"/>
  <c r="R196"/>
  <c r="BA195"/>
  <c r="AY195"/>
  <c r="AP195"/>
  <c r="AN195"/>
  <c r="AE195"/>
  <c r="AC195"/>
  <c r="T195"/>
  <c r="R195"/>
  <c r="BA194"/>
  <c r="AY194"/>
  <c r="DE194" s="1"/>
  <c r="AP194"/>
  <c r="AN194"/>
  <c r="CT194"/>
  <c r="AE194"/>
  <c r="AC194"/>
  <c r="CI194" s="1"/>
  <c r="T194"/>
  <c r="R194"/>
  <c r="BX194"/>
  <c r="BA193"/>
  <c r="AY193"/>
  <c r="DE193" s="1"/>
  <c r="AP193"/>
  <c r="AN193"/>
  <c r="CT193"/>
  <c r="AE193"/>
  <c r="AC193"/>
  <c r="CI193" s="1"/>
  <c r="T193"/>
  <c r="R193"/>
  <c r="BA192"/>
  <c r="AY192"/>
  <c r="DE192"/>
  <c r="AP192"/>
  <c r="AN192"/>
  <c r="CT192" s="1"/>
  <c r="AE192"/>
  <c r="AC192"/>
  <c r="CI192" s="1"/>
  <c r="T192"/>
  <c r="R192"/>
  <c r="BX192"/>
  <c r="BA191"/>
  <c r="AY191"/>
  <c r="DE191" s="1"/>
  <c r="AP191"/>
  <c r="AP190" s="1"/>
  <c r="AN191"/>
  <c r="CT191" s="1"/>
  <c r="AE191"/>
  <c r="AC191"/>
  <c r="T191"/>
  <c r="R191"/>
  <c r="BX191" s="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AW189"/>
  <c r="AL189"/>
  <c r="AA189"/>
  <c r="P189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BA188"/>
  <c r="AY188"/>
  <c r="DE188"/>
  <c r="AP188"/>
  <c r="AN188"/>
  <c r="CT188" s="1"/>
  <c r="AE188"/>
  <c r="AC188"/>
  <c r="CI188"/>
  <c r="T188"/>
  <c r="R188"/>
  <c r="BX188" s="1"/>
  <c r="BA187"/>
  <c r="AY187"/>
  <c r="DE187"/>
  <c r="AP187"/>
  <c r="AN187"/>
  <c r="CT187" s="1"/>
  <c r="AE187"/>
  <c r="AC187"/>
  <c r="CI187"/>
  <c r="T187"/>
  <c r="R187"/>
  <c r="BX187" s="1"/>
  <c r="BA186"/>
  <c r="AY186"/>
  <c r="DE186"/>
  <c r="AP186"/>
  <c r="AN186"/>
  <c r="CT186" s="1"/>
  <c r="AE186"/>
  <c r="AC186"/>
  <c r="CI186"/>
  <c r="T186"/>
  <c r="R186"/>
  <c r="BX186" s="1"/>
  <c r="BA185"/>
  <c r="AY185"/>
  <c r="DE185"/>
  <c r="AP185"/>
  <c r="AN185"/>
  <c r="CT185" s="1"/>
  <c r="AE185"/>
  <c r="AC185"/>
  <c r="CI185"/>
  <c r="T185"/>
  <c r="R185"/>
  <c r="BX185" s="1"/>
  <c r="BA184"/>
  <c r="AY184"/>
  <c r="DE184"/>
  <c r="AP184"/>
  <c r="AN184"/>
  <c r="CT184" s="1"/>
  <c r="AE184"/>
  <c r="AC184"/>
  <c r="CI184"/>
  <c r="T184"/>
  <c r="R184"/>
  <c r="BX184" s="1"/>
  <c r="BA183"/>
  <c r="AY183"/>
  <c r="DE183"/>
  <c r="AP183"/>
  <c r="AN183"/>
  <c r="CT183" s="1"/>
  <c r="AE183"/>
  <c r="AC183"/>
  <c r="CI183"/>
  <c r="T183"/>
  <c r="BY176"/>
  <c r="R183"/>
  <c r="BX183"/>
  <c r="BA182"/>
  <c r="AY182"/>
  <c r="AP182"/>
  <c r="CU176"/>
  <c r="AN182"/>
  <c r="CT182"/>
  <c r="AE182"/>
  <c r="AC182"/>
  <c r="T182"/>
  <c r="R182"/>
  <c r="BA181"/>
  <c r="AY181"/>
  <c r="AP181"/>
  <c r="AN181"/>
  <c r="AE181"/>
  <c r="CJ175"/>
  <c r="AC181"/>
  <c r="T181"/>
  <c r="R181"/>
  <c r="BW175" s="1"/>
  <c r="BX181"/>
  <c r="BA180"/>
  <c r="AY180"/>
  <c r="DE180"/>
  <c r="AP180"/>
  <c r="AN180"/>
  <c r="CT180" s="1"/>
  <c r="AE180"/>
  <c r="AC180"/>
  <c r="CI180"/>
  <c r="T180"/>
  <c r="R180"/>
  <c r="BX180" s="1"/>
  <c r="BA179"/>
  <c r="AY179"/>
  <c r="AP179"/>
  <c r="AN179"/>
  <c r="CT179"/>
  <c r="AE179"/>
  <c r="AC179"/>
  <c r="CI179" s="1"/>
  <c r="T179"/>
  <c r="R179"/>
  <c r="BX179"/>
  <c r="BA178"/>
  <c r="AY178"/>
  <c r="DE178" s="1"/>
  <c r="AP178"/>
  <c r="AN178"/>
  <c r="CT178"/>
  <c r="AE178"/>
  <c r="AC178"/>
  <c r="CI178" s="1"/>
  <c r="T178"/>
  <c r="R178"/>
  <c r="BX178"/>
  <c r="BA177"/>
  <c r="AY177"/>
  <c r="DE177" s="1"/>
  <c r="AP177"/>
  <c r="AN177"/>
  <c r="CT177"/>
  <c r="AE177"/>
  <c r="AC177"/>
  <c r="T177"/>
  <c r="R177"/>
  <c r="BX177" s="1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AW175"/>
  <c r="AL175"/>
  <c r="AA175"/>
  <c r="P175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BA174"/>
  <c r="AY174"/>
  <c r="DE174"/>
  <c r="AP174"/>
  <c r="AN174"/>
  <c r="CT174" s="1"/>
  <c r="AE174"/>
  <c r="AC174"/>
  <c r="CI174"/>
  <c r="T174"/>
  <c r="R174"/>
  <c r="BX174" s="1"/>
  <c r="BA173"/>
  <c r="AY173"/>
  <c r="DE173"/>
  <c r="AP173"/>
  <c r="AN173"/>
  <c r="CT173" s="1"/>
  <c r="AE173"/>
  <c r="AC173"/>
  <c r="CI173"/>
  <c r="T173"/>
  <c r="R173"/>
  <c r="BX173" s="1"/>
  <c r="BA172"/>
  <c r="AY172"/>
  <c r="DE172"/>
  <c r="AP172"/>
  <c r="AN172"/>
  <c r="CT172" s="1"/>
  <c r="AE172"/>
  <c r="AC172"/>
  <c r="CI172" s="1"/>
  <c r="T172"/>
  <c r="R172"/>
  <c r="BX172"/>
  <c r="BA171"/>
  <c r="AY171"/>
  <c r="DE171" s="1"/>
  <c r="AP171"/>
  <c r="AN171"/>
  <c r="CT171"/>
  <c r="AE171"/>
  <c r="AC171"/>
  <c r="CI171" s="1"/>
  <c r="T171"/>
  <c r="R171"/>
  <c r="BX171"/>
  <c r="BA170"/>
  <c r="AY170"/>
  <c r="DE170" s="1"/>
  <c r="AP170"/>
  <c r="AN170"/>
  <c r="CT170"/>
  <c r="AE170"/>
  <c r="AC170"/>
  <c r="CI170" s="1"/>
  <c r="T170"/>
  <c r="R170"/>
  <c r="BX170"/>
  <c r="BA169"/>
  <c r="AY169"/>
  <c r="DE169" s="1"/>
  <c r="AP169"/>
  <c r="AN169"/>
  <c r="CT169"/>
  <c r="AE169"/>
  <c r="AC169"/>
  <c r="CI169" s="1"/>
  <c r="T169"/>
  <c r="R169"/>
  <c r="BX169"/>
  <c r="BA168"/>
  <c r="AY168"/>
  <c r="DE168" s="1"/>
  <c r="AP168"/>
  <c r="AN168"/>
  <c r="CT168"/>
  <c r="AE168"/>
  <c r="AC168"/>
  <c r="CI168" s="1"/>
  <c r="T168"/>
  <c r="R168"/>
  <c r="BW162"/>
  <c r="BA167"/>
  <c r="AY167"/>
  <c r="DE167" s="1"/>
  <c r="AP167"/>
  <c r="AN167"/>
  <c r="AE167"/>
  <c r="AC167"/>
  <c r="T167"/>
  <c r="R167"/>
  <c r="BA166"/>
  <c r="AY166"/>
  <c r="DE166"/>
  <c r="AP166"/>
  <c r="AN166"/>
  <c r="CT166" s="1"/>
  <c r="AE166"/>
  <c r="AC166"/>
  <c r="CI166"/>
  <c r="T166"/>
  <c r="R166"/>
  <c r="BX166" s="1"/>
  <c r="BA165"/>
  <c r="AY165"/>
  <c r="DE165"/>
  <c r="AP165"/>
  <c r="AN165"/>
  <c r="CT165" s="1"/>
  <c r="AE165"/>
  <c r="AC165"/>
  <c r="CI165"/>
  <c r="T165"/>
  <c r="R165"/>
  <c r="BX165" s="1"/>
  <c r="BA164"/>
  <c r="AY164"/>
  <c r="DE164"/>
  <c r="AP164"/>
  <c r="AN164"/>
  <c r="CT164" s="1"/>
  <c r="AE164"/>
  <c r="AC164"/>
  <c r="CI164"/>
  <c r="T164"/>
  <c r="R164"/>
  <c r="BA163"/>
  <c r="AY163"/>
  <c r="DE163" s="1"/>
  <c r="AP163"/>
  <c r="AN163"/>
  <c r="CT163"/>
  <c r="AE163"/>
  <c r="AE162" s="1"/>
  <c r="AC163"/>
  <c r="CI163" s="1"/>
  <c r="T163"/>
  <c r="R163"/>
  <c r="BX163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AW161"/>
  <c r="AL161"/>
  <c r="AA161"/>
  <c r="P161"/>
  <c r="A161"/>
  <c r="A162"/>
  <c r="A163" s="1"/>
  <c r="A164"/>
  <c r="A165" s="1"/>
  <c r="A166" s="1"/>
  <c r="A167" s="1"/>
  <c r="A168" s="1"/>
  <c r="A169" s="1"/>
  <c r="A170" s="1"/>
  <c r="A171" s="1"/>
  <c r="A172" s="1"/>
  <c r="A173" s="1"/>
  <c r="A174" s="1"/>
  <c r="BA160"/>
  <c r="AY160"/>
  <c r="DE160" s="1"/>
  <c r="AP160"/>
  <c r="AN160"/>
  <c r="CT160" s="1"/>
  <c r="AE160"/>
  <c r="AC160"/>
  <c r="CI160"/>
  <c r="T160"/>
  <c r="R160"/>
  <c r="BX160"/>
  <c r="BA159"/>
  <c r="AY159"/>
  <c r="DE159" s="1"/>
  <c r="AP159"/>
  <c r="AN159"/>
  <c r="CT159" s="1"/>
  <c r="AE159"/>
  <c r="AC159"/>
  <c r="CI159"/>
  <c r="T159"/>
  <c r="R159"/>
  <c r="BX159"/>
  <c r="BA158"/>
  <c r="AY158"/>
  <c r="DE158" s="1"/>
  <c r="AP158"/>
  <c r="AN158"/>
  <c r="CT158" s="1"/>
  <c r="AE158"/>
  <c r="AC158"/>
  <c r="CI158"/>
  <c r="T158"/>
  <c r="R158"/>
  <c r="BX158"/>
  <c r="BA157"/>
  <c r="AY157"/>
  <c r="DE157" s="1"/>
  <c r="AP157"/>
  <c r="AN157"/>
  <c r="CT157" s="1"/>
  <c r="AE157"/>
  <c r="AC157"/>
  <c r="CI157"/>
  <c r="T157"/>
  <c r="R157"/>
  <c r="BX157"/>
  <c r="BA156"/>
  <c r="AY156"/>
  <c r="DE156" s="1"/>
  <c r="AP156"/>
  <c r="AN156"/>
  <c r="CT156" s="1"/>
  <c r="AE156"/>
  <c r="AC156"/>
  <c r="CI156"/>
  <c r="T156"/>
  <c r="R156"/>
  <c r="BX156"/>
  <c r="BA155"/>
  <c r="AY155"/>
  <c r="DE155" s="1"/>
  <c r="AP155"/>
  <c r="AN155"/>
  <c r="AE155"/>
  <c r="AC155"/>
  <c r="CI155"/>
  <c r="T155"/>
  <c r="R155"/>
  <c r="BX155"/>
  <c r="BA154"/>
  <c r="DF148" s="1"/>
  <c r="AY154"/>
  <c r="AP154"/>
  <c r="AN154"/>
  <c r="AE154"/>
  <c r="CJ148" s="1"/>
  <c r="AC154"/>
  <c r="T154"/>
  <c r="BY147" s="1"/>
  <c r="R154"/>
  <c r="BX154" s="1"/>
  <c r="BA153"/>
  <c r="AY153"/>
  <c r="AP153"/>
  <c r="AN153"/>
  <c r="AE153"/>
  <c r="AC153"/>
  <c r="CI153" s="1"/>
  <c r="T153"/>
  <c r="R153"/>
  <c r="BX153" s="1"/>
  <c r="BA152"/>
  <c r="AY152"/>
  <c r="DE152"/>
  <c r="AP152"/>
  <c r="AN152"/>
  <c r="CT152"/>
  <c r="AE152"/>
  <c r="AC152"/>
  <c r="CI152" s="1"/>
  <c r="T152"/>
  <c r="R152"/>
  <c r="BX152" s="1"/>
  <c r="BA151"/>
  <c r="AY151"/>
  <c r="DE151"/>
  <c r="AP151"/>
  <c r="AN151"/>
  <c r="AE151"/>
  <c r="AC151"/>
  <c r="CI151" s="1"/>
  <c r="T151"/>
  <c r="R151"/>
  <c r="BX151"/>
  <c r="BA150"/>
  <c r="AY150"/>
  <c r="DE150"/>
  <c r="AP150"/>
  <c r="AN150"/>
  <c r="CT150" s="1"/>
  <c r="AE150"/>
  <c r="AC150"/>
  <c r="T150"/>
  <c r="R150"/>
  <c r="BX150"/>
  <c r="BA149"/>
  <c r="AY149"/>
  <c r="DE149" s="1"/>
  <c r="AP149"/>
  <c r="AN149"/>
  <c r="CT149" s="1"/>
  <c r="AE149"/>
  <c r="AC149"/>
  <c r="CI149"/>
  <c r="T149"/>
  <c r="R149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AW147"/>
  <c r="AL147"/>
  <c r="AA147"/>
  <c r="P147"/>
  <c r="A147"/>
  <c r="A148"/>
  <c r="A149" s="1"/>
  <c r="A150" s="1"/>
  <c r="A151" s="1"/>
  <c r="A152" s="1"/>
  <c r="A153" s="1"/>
  <c r="A154" s="1"/>
  <c r="A155" s="1"/>
  <c r="A156" s="1"/>
  <c r="A157" s="1"/>
  <c r="A158" s="1"/>
  <c r="A159" s="1"/>
  <c r="A160" s="1"/>
  <c r="BA146"/>
  <c r="AY146"/>
  <c r="DE146"/>
  <c r="AP146"/>
  <c r="AN146"/>
  <c r="CT146" s="1"/>
  <c r="AE146"/>
  <c r="AC146"/>
  <c r="CI146" s="1"/>
  <c r="T146"/>
  <c r="R146"/>
  <c r="BX146"/>
  <c r="BA145"/>
  <c r="AY145"/>
  <c r="DE145"/>
  <c r="AP145"/>
  <c r="AN145"/>
  <c r="CT145" s="1"/>
  <c r="AE145"/>
  <c r="AC145"/>
  <c r="CI145" s="1"/>
  <c r="T145"/>
  <c r="R145"/>
  <c r="BX145"/>
  <c r="BA144"/>
  <c r="AY144"/>
  <c r="DE144"/>
  <c r="AP144"/>
  <c r="AN144"/>
  <c r="CT144" s="1"/>
  <c r="AE144"/>
  <c r="AC144"/>
  <c r="CI144" s="1"/>
  <c r="T144"/>
  <c r="R144"/>
  <c r="BX144"/>
  <c r="BA143"/>
  <c r="AY143"/>
  <c r="DE143"/>
  <c r="AP143"/>
  <c r="AN143"/>
  <c r="CT143" s="1"/>
  <c r="AE143"/>
  <c r="AC143"/>
  <c r="CI143" s="1"/>
  <c r="T143"/>
  <c r="R143"/>
  <c r="BX143"/>
  <c r="BA142"/>
  <c r="AY142"/>
  <c r="DE142"/>
  <c r="AP142"/>
  <c r="AN142"/>
  <c r="CT142" s="1"/>
  <c r="AE142"/>
  <c r="AC142"/>
  <c r="CI142" s="1"/>
  <c r="T142"/>
  <c r="R142"/>
  <c r="BA141"/>
  <c r="AY141"/>
  <c r="DE141" s="1"/>
  <c r="AP141"/>
  <c r="AN141"/>
  <c r="CT141" s="1"/>
  <c r="AE141"/>
  <c r="AC141"/>
  <c r="CI141"/>
  <c r="T141"/>
  <c r="R141"/>
  <c r="BX141"/>
  <c r="BA140"/>
  <c r="AY140"/>
  <c r="AP140"/>
  <c r="CU134"/>
  <c r="AN140"/>
  <c r="AE140"/>
  <c r="AC140"/>
  <c r="T140"/>
  <c r="R140"/>
  <c r="BA139"/>
  <c r="DF133" s="1"/>
  <c r="AY139"/>
  <c r="AP139"/>
  <c r="AN139"/>
  <c r="AE139"/>
  <c r="CJ133"/>
  <c r="AC139"/>
  <c r="T139"/>
  <c r="R139"/>
  <c r="BA138"/>
  <c r="AY138"/>
  <c r="DE138" s="1"/>
  <c r="AP138"/>
  <c r="AN138"/>
  <c r="CT138"/>
  <c r="AE138"/>
  <c r="AC138"/>
  <c r="CI138"/>
  <c r="T138"/>
  <c r="R138"/>
  <c r="BX138" s="1"/>
  <c r="BA137"/>
  <c r="AY137"/>
  <c r="DE137" s="1"/>
  <c r="AP137"/>
  <c r="AN137"/>
  <c r="CT137"/>
  <c r="AE137"/>
  <c r="AC137"/>
  <c r="T137"/>
  <c r="R137"/>
  <c r="BX137" s="1"/>
  <c r="BA136"/>
  <c r="AY136"/>
  <c r="DE136"/>
  <c r="AP136"/>
  <c r="AN136"/>
  <c r="CT136"/>
  <c r="AE136"/>
  <c r="AC136"/>
  <c r="CI136" s="1"/>
  <c r="T136"/>
  <c r="R136"/>
  <c r="BX136" s="1"/>
  <c r="BA135"/>
  <c r="AY135"/>
  <c r="DE135"/>
  <c r="AP135"/>
  <c r="AN135"/>
  <c r="AE135"/>
  <c r="AC135"/>
  <c r="T135"/>
  <c r="R135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AW133"/>
  <c r="AL133"/>
  <c r="AA133"/>
  <c r="P133"/>
  <c r="A133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BA132"/>
  <c r="AY132"/>
  <c r="DE132"/>
  <c r="AP132"/>
  <c r="AN132"/>
  <c r="CT132" s="1"/>
  <c r="AE132"/>
  <c r="AC132"/>
  <c r="CI132" s="1"/>
  <c r="T132"/>
  <c r="R132"/>
  <c r="BX132"/>
  <c r="BA131"/>
  <c r="AY131"/>
  <c r="DE131"/>
  <c r="AP131"/>
  <c r="AN131"/>
  <c r="CT131" s="1"/>
  <c r="AE131"/>
  <c r="AC131"/>
  <c r="CI131" s="1"/>
  <c r="T131"/>
  <c r="R131"/>
  <c r="BX131"/>
  <c r="BA130"/>
  <c r="AY130"/>
  <c r="DE130"/>
  <c r="AP130"/>
  <c r="AN130"/>
  <c r="CT130" s="1"/>
  <c r="AE130"/>
  <c r="AC130"/>
  <c r="CI130" s="1"/>
  <c r="T130"/>
  <c r="R130"/>
  <c r="BX130"/>
  <c r="BA129"/>
  <c r="AY129"/>
  <c r="DE129"/>
  <c r="AP129"/>
  <c r="AN129"/>
  <c r="CT129" s="1"/>
  <c r="AE129"/>
  <c r="AC129"/>
  <c r="CI129" s="1"/>
  <c r="T129"/>
  <c r="R129"/>
  <c r="BX129"/>
  <c r="BA128"/>
  <c r="AY128"/>
  <c r="DE128"/>
  <c r="AP128"/>
  <c r="AN128"/>
  <c r="CT128" s="1"/>
  <c r="AE128"/>
  <c r="AC128"/>
  <c r="CI128" s="1"/>
  <c r="T128"/>
  <c r="R128"/>
  <c r="BX128"/>
  <c r="BA127"/>
  <c r="AY127"/>
  <c r="DE127"/>
  <c r="AP127"/>
  <c r="AN127"/>
  <c r="CT127"/>
  <c r="AE127"/>
  <c r="CJ120" s="1"/>
  <c r="AC127"/>
  <c r="CI127" s="1"/>
  <c r="T127"/>
  <c r="R127"/>
  <c r="BX127" s="1"/>
  <c r="BA126"/>
  <c r="DF120" s="1"/>
  <c r="AY126"/>
  <c r="AP126"/>
  <c r="AN126"/>
  <c r="AE126"/>
  <c r="AC126"/>
  <c r="T126"/>
  <c r="R126"/>
  <c r="BA125"/>
  <c r="AY125"/>
  <c r="AP125"/>
  <c r="AN125"/>
  <c r="AE125"/>
  <c r="CJ119"/>
  <c r="AC125"/>
  <c r="T125"/>
  <c r="R125"/>
  <c r="BA124"/>
  <c r="AY124"/>
  <c r="DE124" s="1"/>
  <c r="AP124"/>
  <c r="AN124"/>
  <c r="CT124" s="1"/>
  <c r="AE124"/>
  <c r="AC124"/>
  <c r="CI124"/>
  <c r="T124"/>
  <c r="R124"/>
  <c r="BX124"/>
  <c r="BA123"/>
  <c r="AY123"/>
  <c r="DE123" s="1"/>
  <c r="AP123"/>
  <c r="AN123"/>
  <c r="CT123" s="1"/>
  <c r="AE123"/>
  <c r="AC123"/>
  <c r="CI123"/>
  <c r="T123"/>
  <c r="R123"/>
  <c r="BX123"/>
  <c r="BA122"/>
  <c r="AY122"/>
  <c r="DE122" s="1"/>
  <c r="AP122"/>
  <c r="AN122"/>
  <c r="CT122" s="1"/>
  <c r="AE122"/>
  <c r="AC122"/>
  <c r="CI122"/>
  <c r="T122"/>
  <c r="R122"/>
  <c r="BA121"/>
  <c r="AY121"/>
  <c r="DE121" s="1"/>
  <c r="AP121"/>
  <c r="AN121"/>
  <c r="CT121"/>
  <c r="AE121"/>
  <c r="AC121"/>
  <c r="CI121"/>
  <c r="T121"/>
  <c r="R121"/>
  <c r="BX121" s="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AW119"/>
  <c r="AL119"/>
  <c r="AA119"/>
  <c r="P119"/>
  <c r="A119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BA118"/>
  <c r="AY118"/>
  <c r="DE118"/>
  <c r="AP118"/>
  <c r="AN118"/>
  <c r="CT118" s="1"/>
  <c r="AE118"/>
  <c r="AC118"/>
  <c r="CI118" s="1"/>
  <c r="T118"/>
  <c r="R118"/>
  <c r="BX118"/>
  <c r="BA117"/>
  <c r="AY117"/>
  <c r="DE117"/>
  <c r="AP117"/>
  <c r="AN117"/>
  <c r="CT117" s="1"/>
  <c r="AE117"/>
  <c r="AC117"/>
  <c r="CI117" s="1"/>
  <c r="T117"/>
  <c r="R117"/>
  <c r="BX117"/>
  <c r="BA116"/>
  <c r="AY116"/>
  <c r="DE116"/>
  <c r="AP116"/>
  <c r="AN116"/>
  <c r="CT116" s="1"/>
  <c r="AE116"/>
  <c r="AC116"/>
  <c r="CI116" s="1"/>
  <c r="T116"/>
  <c r="R116"/>
  <c r="BX116"/>
  <c r="BA115"/>
  <c r="AY115"/>
  <c r="DE115"/>
  <c r="AP115"/>
  <c r="AN115"/>
  <c r="CT115" s="1"/>
  <c r="AE115"/>
  <c r="AC115"/>
  <c r="CI115" s="1"/>
  <c r="T115"/>
  <c r="R115"/>
  <c r="BX115"/>
  <c r="BA114"/>
  <c r="AY114"/>
  <c r="DE114"/>
  <c r="AP114"/>
  <c r="AN114"/>
  <c r="CT114" s="1"/>
  <c r="AE114"/>
  <c r="AC114"/>
  <c r="CI114" s="1"/>
  <c r="T114"/>
  <c r="R114"/>
  <c r="BX114"/>
  <c r="BA113"/>
  <c r="AY113"/>
  <c r="DE113"/>
  <c r="AP113"/>
  <c r="AN113"/>
  <c r="CT113"/>
  <c r="AE113"/>
  <c r="AC113"/>
  <c r="CI113" s="1"/>
  <c r="T113"/>
  <c r="BY106"/>
  <c r="R113"/>
  <c r="BX113" s="1"/>
  <c r="BA112"/>
  <c r="DF106" s="1"/>
  <c r="AY112"/>
  <c r="AP112"/>
  <c r="AN112"/>
  <c r="AE112"/>
  <c r="CJ106"/>
  <c r="AC112"/>
  <c r="T112"/>
  <c r="R112"/>
  <c r="BA111"/>
  <c r="AY111"/>
  <c r="AP111"/>
  <c r="AN111"/>
  <c r="AE111"/>
  <c r="CJ105" s="1"/>
  <c r="AC111"/>
  <c r="T111"/>
  <c r="R111"/>
  <c r="BX111" s="1"/>
  <c r="BA110"/>
  <c r="AY110"/>
  <c r="DE110"/>
  <c r="AP110"/>
  <c r="AN110"/>
  <c r="CT110"/>
  <c r="AE110"/>
  <c r="AC110"/>
  <c r="CI110" s="1"/>
  <c r="T110"/>
  <c r="R110"/>
  <c r="BX110" s="1"/>
  <c r="BA109"/>
  <c r="AY109"/>
  <c r="DE109"/>
  <c r="AP109"/>
  <c r="AN109"/>
  <c r="CT109"/>
  <c r="AE109"/>
  <c r="AC109"/>
  <c r="T109"/>
  <c r="R109"/>
  <c r="BX109"/>
  <c r="BA108"/>
  <c r="AY108"/>
  <c r="DE108"/>
  <c r="AP108"/>
  <c r="AN108"/>
  <c r="CT108" s="1"/>
  <c r="AE108"/>
  <c r="AC108"/>
  <c r="CI108" s="1"/>
  <c r="T108"/>
  <c r="R108"/>
  <c r="BX108"/>
  <c r="BA107"/>
  <c r="BA106" s="1"/>
  <c r="AY107"/>
  <c r="DE107"/>
  <c r="AP107"/>
  <c r="AN107"/>
  <c r="AN106"/>
  <c r="AE107"/>
  <c r="AC107"/>
  <c r="T107"/>
  <c r="T106"/>
  <c r="R107"/>
  <c r="BX107" s="1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AW105"/>
  <c r="AL105"/>
  <c r="AA105"/>
  <c r="P105"/>
  <c r="A105"/>
  <c r="A106"/>
  <c r="A107"/>
  <c r="A108" s="1"/>
  <c r="A109" s="1"/>
  <c r="A110" s="1"/>
  <c r="A111" s="1"/>
  <c r="A112" s="1"/>
  <c r="A113" s="1"/>
  <c r="A114" s="1"/>
  <c r="A115" s="1"/>
  <c r="A116" s="1"/>
  <c r="A117" s="1"/>
  <c r="A118" s="1"/>
  <c r="BA104"/>
  <c r="AY104"/>
  <c r="DE104" s="1"/>
  <c r="AP104"/>
  <c r="AN104"/>
  <c r="CT104" s="1"/>
  <c r="AE104"/>
  <c r="AC104"/>
  <c r="CI104"/>
  <c r="T104"/>
  <c r="R104"/>
  <c r="BX104"/>
  <c r="BA103"/>
  <c r="AY103"/>
  <c r="DE103" s="1"/>
  <c r="AP103"/>
  <c r="AN103"/>
  <c r="CT103" s="1"/>
  <c r="AE103"/>
  <c r="AC103"/>
  <c r="CI103"/>
  <c r="T103"/>
  <c r="R103"/>
  <c r="BX103"/>
  <c r="BA102"/>
  <c r="AY102"/>
  <c r="DE102" s="1"/>
  <c r="AP102"/>
  <c r="AN102"/>
  <c r="CT102" s="1"/>
  <c r="AE102"/>
  <c r="AC102"/>
  <c r="CI102"/>
  <c r="T102"/>
  <c r="R102"/>
  <c r="BX102"/>
  <c r="BA101"/>
  <c r="AY101"/>
  <c r="DE101" s="1"/>
  <c r="AP101"/>
  <c r="AN101"/>
  <c r="CT101" s="1"/>
  <c r="AE101"/>
  <c r="AC101"/>
  <c r="CI101"/>
  <c r="T101"/>
  <c r="R101"/>
  <c r="BX101"/>
  <c r="BA100"/>
  <c r="AY100"/>
  <c r="DE100" s="1"/>
  <c r="AP100"/>
  <c r="AN100"/>
  <c r="CT100" s="1"/>
  <c r="AE100"/>
  <c r="AC100"/>
  <c r="CI100"/>
  <c r="T100"/>
  <c r="R100"/>
  <c r="BX100"/>
  <c r="BA99"/>
  <c r="AY99"/>
  <c r="DE99" s="1"/>
  <c r="AP99"/>
  <c r="AN99"/>
  <c r="CT99" s="1"/>
  <c r="AE99"/>
  <c r="AC99"/>
  <c r="CI99"/>
  <c r="T99"/>
  <c r="R99"/>
  <c r="BX99"/>
  <c r="BA98"/>
  <c r="AY98"/>
  <c r="AP98"/>
  <c r="CU92"/>
  <c r="AN98"/>
  <c r="CS92" s="1"/>
  <c r="AE98"/>
  <c r="AC98"/>
  <c r="T98"/>
  <c r="BY92" s="1"/>
  <c r="R98"/>
  <c r="BW92"/>
  <c r="BA97"/>
  <c r="AY97"/>
  <c r="AP97"/>
  <c r="AN97"/>
  <c r="AE97"/>
  <c r="AC97"/>
  <c r="T97"/>
  <c r="R97"/>
  <c r="BX97"/>
  <c r="BA96"/>
  <c r="AY96"/>
  <c r="DE96"/>
  <c r="AP96"/>
  <c r="AN96"/>
  <c r="CT96" s="1"/>
  <c r="AE96"/>
  <c r="AC96"/>
  <c r="CI96" s="1"/>
  <c r="T96"/>
  <c r="R96"/>
  <c r="BA95"/>
  <c r="AY95"/>
  <c r="DE95" s="1"/>
  <c r="AP95"/>
  <c r="AN95"/>
  <c r="CT95" s="1"/>
  <c r="AE95"/>
  <c r="AC95"/>
  <c r="CI95"/>
  <c r="T95"/>
  <c r="R95"/>
  <c r="BX95"/>
  <c r="BA94"/>
  <c r="AY94"/>
  <c r="AP94"/>
  <c r="AN94"/>
  <c r="CT94"/>
  <c r="AE94"/>
  <c r="AC94"/>
  <c r="CI94"/>
  <c r="T94"/>
  <c r="R94"/>
  <c r="BX94" s="1"/>
  <c r="BA93"/>
  <c r="AY93"/>
  <c r="DE93" s="1"/>
  <c r="AP93"/>
  <c r="AN93"/>
  <c r="CT93"/>
  <c r="AE93"/>
  <c r="AC93"/>
  <c r="T93"/>
  <c r="R93"/>
  <c r="BX93" s="1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AW91"/>
  <c r="AL91"/>
  <c r="AA91"/>
  <c r="P91"/>
  <c r="A91"/>
  <c r="A92"/>
  <c r="A93"/>
  <c r="A94" s="1"/>
  <c r="A95" s="1"/>
  <c r="A96" s="1"/>
  <c r="A97" s="1"/>
  <c r="A98" s="1"/>
  <c r="A99" s="1"/>
  <c r="A100" s="1"/>
  <c r="A101" s="1"/>
  <c r="A102" s="1"/>
  <c r="A103" s="1"/>
  <c r="A104" s="1"/>
  <c r="BA90"/>
  <c r="AY90"/>
  <c r="DE90" s="1"/>
  <c r="AP90"/>
  <c r="AN90"/>
  <c r="CT90" s="1"/>
  <c r="AE90"/>
  <c r="AC90"/>
  <c r="CI90"/>
  <c r="T90"/>
  <c r="R90"/>
  <c r="BX90"/>
  <c r="BA89"/>
  <c r="AY89"/>
  <c r="DE89" s="1"/>
  <c r="AP89"/>
  <c r="AN89"/>
  <c r="CT89" s="1"/>
  <c r="AE89"/>
  <c r="AC89"/>
  <c r="CI89"/>
  <c r="T89"/>
  <c r="R89"/>
  <c r="BX89"/>
  <c r="BA88"/>
  <c r="AY88"/>
  <c r="DE88" s="1"/>
  <c r="AP88"/>
  <c r="AN88"/>
  <c r="CT88" s="1"/>
  <c r="AE88"/>
  <c r="AC88"/>
  <c r="CI88"/>
  <c r="T88"/>
  <c r="R88"/>
  <c r="BX88"/>
  <c r="BA87"/>
  <c r="AY87"/>
  <c r="DE87" s="1"/>
  <c r="AP87"/>
  <c r="AN87"/>
  <c r="CT87" s="1"/>
  <c r="AE87"/>
  <c r="AC87"/>
  <c r="CI87"/>
  <c r="T87"/>
  <c r="R87"/>
  <c r="BX87"/>
  <c r="BA86"/>
  <c r="AY86"/>
  <c r="DE86" s="1"/>
  <c r="AP86"/>
  <c r="AN86"/>
  <c r="CT86" s="1"/>
  <c r="AE86"/>
  <c r="AC86"/>
  <c r="CI86"/>
  <c r="T86"/>
  <c r="R86"/>
  <c r="BX86"/>
  <c r="BA85"/>
  <c r="AY85"/>
  <c r="DE85" s="1"/>
  <c r="AP85"/>
  <c r="AN85"/>
  <c r="CT85" s="1"/>
  <c r="AE85"/>
  <c r="AC85"/>
  <c r="CI85"/>
  <c r="T85"/>
  <c r="R85"/>
  <c r="BX85"/>
  <c r="BA84"/>
  <c r="DF78" s="1"/>
  <c r="AY84"/>
  <c r="DE84"/>
  <c r="AP84"/>
  <c r="CU78" s="1"/>
  <c r="AN84"/>
  <c r="AE84"/>
  <c r="AC84"/>
  <c r="T84"/>
  <c r="R84"/>
  <c r="BA83"/>
  <c r="AY83"/>
  <c r="AP83"/>
  <c r="CU77" s="1"/>
  <c r="AN83"/>
  <c r="AE83"/>
  <c r="AE78" s="1"/>
  <c r="AC83"/>
  <c r="T83"/>
  <c r="R83"/>
  <c r="BA82"/>
  <c r="AY82"/>
  <c r="DE82" s="1"/>
  <c r="AP82"/>
  <c r="AN82"/>
  <c r="CT82" s="1"/>
  <c r="AE82"/>
  <c r="AC82"/>
  <c r="CI82"/>
  <c r="T82"/>
  <c r="R82"/>
  <c r="BX82"/>
  <c r="BA81"/>
  <c r="AY81"/>
  <c r="DE81" s="1"/>
  <c r="AP81"/>
  <c r="AN81"/>
  <c r="CT81" s="1"/>
  <c r="AE81"/>
  <c r="AC81"/>
  <c r="CI81"/>
  <c r="T81"/>
  <c r="R81"/>
  <c r="BX81"/>
  <c r="BA80"/>
  <c r="AY80"/>
  <c r="DE80" s="1"/>
  <c r="AP80"/>
  <c r="AN80"/>
  <c r="CT80" s="1"/>
  <c r="AE80"/>
  <c r="AC80"/>
  <c r="CI80" s="1"/>
  <c r="T80"/>
  <c r="R80"/>
  <c r="BX80"/>
  <c r="BA79"/>
  <c r="AY79"/>
  <c r="AP79"/>
  <c r="AN79"/>
  <c r="CT79" s="1"/>
  <c r="AE79"/>
  <c r="AC79"/>
  <c r="CI79"/>
  <c r="T79"/>
  <c r="R79"/>
  <c r="BX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AW77"/>
  <c r="AL77"/>
  <c r="AA77"/>
  <c r="P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BA76"/>
  <c r="AY76"/>
  <c r="DE76"/>
  <c r="AP76"/>
  <c r="AN76"/>
  <c r="CT76"/>
  <c r="AE76"/>
  <c r="AC76"/>
  <c r="CI76" s="1"/>
  <c r="T76"/>
  <c r="R76"/>
  <c r="BX76" s="1"/>
  <c r="BA75"/>
  <c r="AY75"/>
  <c r="DE75"/>
  <c r="AP75"/>
  <c r="AN75"/>
  <c r="CT75"/>
  <c r="AE75"/>
  <c r="AC75"/>
  <c r="CI75" s="1"/>
  <c r="T75"/>
  <c r="R75"/>
  <c r="BX75" s="1"/>
  <c r="BA74"/>
  <c r="AY74"/>
  <c r="DE74"/>
  <c r="AP74"/>
  <c r="AN74"/>
  <c r="CT74"/>
  <c r="AE74"/>
  <c r="AC74"/>
  <c r="CI74" s="1"/>
  <c r="T74"/>
  <c r="R74"/>
  <c r="BX74" s="1"/>
  <c r="BA73"/>
  <c r="AY73"/>
  <c r="DE73"/>
  <c r="AP73"/>
  <c r="AN73"/>
  <c r="CT73"/>
  <c r="AE73"/>
  <c r="AC73"/>
  <c r="CI73" s="1"/>
  <c r="T73"/>
  <c r="R73"/>
  <c r="BX73" s="1"/>
  <c r="BA72"/>
  <c r="AY72"/>
  <c r="DE72"/>
  <c r="AP72"/>
  <c r="AN72"/>
  <c r="CT72"/>
  <c r="AE72"/>
  <c r="AC72"/>
  <c r="CI72" s="1"/>
  <c r="T72"/>
  <c r="R72"/>
  <c r="BX72" s="1"/>
  <c r="BA71"/>
  <c r="AY71"/>
  <c r="DE71"/>
  <c r="AP71"/>
  <c r="AN71"/>
  <c r="CT71"/>
  <c r="AE71"/>
  <c r="AC71"/>
  <c r="CI71" s="1"/>
  <c r="T71"/>
  <c r="R71"/>
  <c r="BX71" s="1"/>
  <c r="BA70"/>
  <c r="DF64"/>
  <c r="AY70"/>
  <c r="AP70"/>
  <c r="CU64" s="1"/>
  <c r="AN70"/>
  <c r="CT70"/>
  <c r="AE70"/>
  <c r="CJ64" s="1"/>
  <c r="AC70"/>
  <c r="T70"/>
  <c r="BY64" s="1"/>
  <c r="R70"/>
  <c r="BA69"/>
  <c r="AY69"/>
  <c r="AP69"/>
  <c r="CU63" s="1"/>
  <c r="AN69"/>
  <c r="AE69"/>
  <c r="AC69"/>
  <c r="T69"/>
  <c r="R69"/>
  <c r="BA68"/>
  <c r="AY68"/>
  <c r="DE68" s="1"/>
  <c r="AP68"/>
  <c r="AN68"/>
  <c r="CT68" s="1"/>
  <c r="AE68"/>
  <c r="AC68"/>
  <c r="CI68"/>
  <c r="T68"/>
  <c r="R68"/>
  <c r="BX68"/>
  <c r="BA67"/>
  <c r="AY67"/>
  <c r="DE67" s="1"/>
  <c r="AP67"/>
  <c r="AN67"/>
  <c r="CT67" s="1"/>
  <c r="AE67"/>
  <c r="AC67"/>
  <c r="CI67"/>
  <c r="T67"/>
  <c r="R67"/>
  <c r="BX67"/>
  <c r="BA66"/>
  <c r="AY66"/>
  <c r="DE66"/>
  <c r="AP66"/>
  <c r="AN66"/>
  <c r="CT66" s="1"/>
  <c r="AE66"/>
  <c r="AC66"/>
  <c r="T66"/>
  <c r="R66"/>
  <c r="BX66"/>
  <c r="BA65"/>
  <c r="AY65"/>
  <c r="DE65" s="1"/>
  <c r="AP65"/>
  <c r="AN65"/>
  <c r="AE65"/>
  <c r="AC65"/>
  <c r="CI65"/>
  <c r="T65"/>
  <c r="R65"/>
  <c r="BX65" s="1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Q64"/>
  <c r="P64"/>
  <c r="AW63"/>
  <c r="AL63"/>
  <c r="AA63"/>
  <c r="P63"/>
  <c r="A63"/>
  <c r="A64"/>
  <c r="A65" s="1"/>
  <c r="A66" s="1"/>
  <c r="A67" s="1"/>
  <c r="A68" s="1"/>
  <c r="A69" s="1"/>
  <c r="A70" s="1"/>
  <c r="A71" s="1"/>
  <c r="A72" s="1"/>
  <c r="A73" s="1"/>
  <c r="A74" s="1"/>
  <c r="A75" s="1"/>
  <c r="A76" s="1"/>
  <c r="BA62"/>
  <c r="AY62"/>
  <c r="DE62"/>
  <c r="AP62"/>
  <c r="AN62"/>
  <c r="CT62" s="1"/>
  <c r="AE62"/>
  <c r="AC62"/>
  <c r="CI62" s="1"/>
  <c r="T62"/>
  <c r="R62"/>
  <c r="BX62"/>
  <c r="BA61"/>
  <c r="AY61"/>
  <c r="DE61"/>
  <c r="AP61"/>
  <c r="AN61"/>
  <c r="CT61" s="1"/>
  <c r="AE61"/>
  <c r="AC61"/>
  <c r="CI61" s="1"/>
  <c r="T61"/>
  <c r="R61"/>
  <c r="BX61"/>
  <c r="BA60"/>
  <c r="AY60"/>
  <c r="DE60"/>
  <c r="AP60"/>
  <c r="AN60"/>
  <c r="CT60" s="1"/>
  <c r="AE60"/>
  <c r="AC60"/>
  <c r="CI60" s="1"/>
  <c r="T60"/>
  <c r="R60"/>
  <c r="BX60"/>
  <c r="BA59"/>
  <c r="AY59"/>
  <c r="DE59"/>
  <c r="AP59"/>
  <c r="AN59"/>
  <c r="CT59" s="1"/>
  <c r="AE59"/>
  <c r="AC59"/>
  <c r="T59"/>
  <c r="R59"/>
  <c r="BX59"/>
  <c r="BA58"/>
  <c r="AY58"/>
  <c r="DE58" s="1"/>
  <c r="AP58"/>
  <c r="AN58"/>
  <c r="CT58" s="1"/>
  <c r="AE58"/>
  <c r="AC58"/>
  <c r="CI58"/>
  <c r="T58"/>
  <c r="R58"/>
  <c r="BX58"/>
  <c r="BA57"/>
  <c r="AY57"/>
  <c r="DE57" s="1"/>
  <c r="AP57"/>
  <c r="AN57"/>
  <c r="CT57" s="1"/>
  <c r="AE57"/>
  <c r="AC57"/>
  <c r="CI57"/>
  <c r="T57"/>
  <c r="R57"/>
  <c r="BA56"/>
  <c r="AY56"/>
  <c r="AP56"/>
  <c r="CU50" s="1"/>
  <c r="AN56"/>
  <c r="AE56"/>
  <c r="AC56"/>
  <c r="CI56" s="1"/>
  <c r="T56"/>
  <c r="BY50"/>
  <c r="R56"/>
  <c r="BA55"/>
  <c r="AY55"/>
  <c r="DE55"/>
  <c r="AP55"/>
  <c r="CU49" s="1"/>
  <c r="AN55"/>
  <c r="CT55"/>
  <c r="AE55"/>
  <c r="AC55"/>
  <c r="T55"/>
  <c r="R55"/>
  <c r="BA54"/>
  <c r="AY54"/>
  <c r="DE54"/>
  <c r="AP54"/>
  <c r="AN54"/>
  <c r="CT54" s="1"/>
  <c r="AE54"/>
  <c r="AC54"/>
  <c r="CI54" s="1"/>
  <c r="T54"/>
  <c r="R54"/>
  <c r="BX54"/>
  <c r="BA53"/>
  <c r="AY53"/>
  <c r="DE53"/>
  <c r="AP53"/>
  <c r="AN53"/>
  <c r="CT53"/>
  <c r="AE53"/>
  <c r="AE50" s="1"/>
  <c r="AC53"/>
  <c r="CI53"/>
  <c r="T53"/>
  <c r="R53"/>
  <c r="BX53" s="1"/>
  <c r="BH53" s="1"/>
  <c r="BA52"/>
  <c r="AY52"/>
  <c r="DE52" s="1"/>
  <c r="AP52"/>
  <c r="AN52"/>
  <c r="CT52" s="1"/>
  <c r="AE52"/>
  <c r="AC52"/>
  <c r="CI52"/>
  <c r="T52"/>
  <c r="R52"/>
  <c r="BA51"/>
  <c r="BA50" s="1"/>
  <c r="AY51"/>
  <c r="DE51" s="1"/>
  <c r="AP51"/>
  <c r="AN51"/>
  <c r="CT51" s="1"/>
  <c r="AE51"/>
  <c r="AC51"/>
  <c r="CI51"/>
  <c r="T51"/>
  <c r="T50" s="1"/>
  <c r="R51"/>
  <c r="BX5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AW49"/>
  <c r="AL49"/>
  <c r="AA49"/>
  <c r="P49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BA48"/>
  <c r="AY48"/>
  <c r="AP48"/>
  <c r="AN48"/>
  <c r="CT48" s="1"/>
  <c r="AE48"/>
  <c r="AC48"/>
  <c r="CI48" s="1"/>
  <c r="T48"/>
  <c r="R48"/>
  <c r="BX48"/>
  <c r="BA47"/>
  <c r="AY47"/>
  <c r="DE47"/>
  <c r="AP47"/>
  <c r="AN47"/>
  <c r="CT47" s="1"/>
  <c r="AE47"/>
  <c r="AC47"/>
  <c r="CI47" s="1"/>
  <c r="T47"/>
  <c r="R47"/>
  <c r="BX47"/>
  <c r="BA46"/>
  <c r="AY46"/>
  <c r="DE46"/>
  <c r="AP46"/>
  <c r="AN46"/>
  <c r="CT46" s="1"/>
  <c r="AE46"/>
  <c r="AC46"/>
  <c r="CI46" s="1"/>
  <c r="T46"/>
  <c r="R46"/>
  <c r="BX46"/>
  <c r="BA45"/>
  <c r="AY45"/>
  <c r="DE45"/>
  <c r="AP45"/>
  <c r="AN45"/>
  <c r="CT45" s="1"/>
  <c r="AE45"/>
  <c r="AC45"/>
  <c r="CI45" s="1"/>
  <c r="T45"/>
  <c r="R45"/>
  <c r="BX45"/>
  <c r="BA44"/>
  <c r="AY44"/>
  <c r="DE44"/>
  <c r="AP44"/>
  <c r="AN44"/>
  <c r="CT44" s="1"/>
  <c r="AE44"/>
  <c r="AC44"/>
  <c r="CI44" s="1"/>
  <c r="T44"/>
  <c r="R44"/>
  <c r="BX44"/>
  <c r="BA43"/>
  <c r="AY43"/>
  <c r="DE43"/>
  <c r="AP43"/>
  <c r="AN43"/>
  <c r="CT43"/>
  <c r="AE43"/>
  <c r="AC43"/>
  <c r="CI43" s="1"/>
  <c r="T43"/>
  <c r="R43"/>
  <c r="BW36" s="1"/>
  <c r="BA42"/>
  <c r="AY42"/>
  <c r="DE42"/>
  <c r="AP42"/>
  <c r="CU36" s="1"/>
  <c r="AN42"/>
  <c r="CT42"/>
  <c r="AE42"/>
  <c r="CJ36" s="1"/>
  <c r="AC42"/>
  <c r="CI42"/>
  <c r="T42"/>
  <c r="BY36" s="1"/>
  <c r="R42"/>
  <c r="BX42"/>
  <c r="BA41"/>
  <c r="AY41"/>
  <c r="AP41"/>
  <c r="AN41"/>
  <c r="AE41"/>
  <c r="AC41"/>
  <c r="T41"/>
  <c r="BY35"/>
  <c r="R41"/>
  <c r="BA40"/>
  <c r="AY40"/>
  <c r="DE40"/>
  <c r="AP40"/>
  <c r="AN40"/>
  <c r="CT40"/>
  <c r="AE40"/>
  <c r="AC40"/>
  <c r="CI40" s="1"/>
  <c r="T40"/>
  <c r="R40"/>
  <c r="BX40" s="1"/>
  <c r="BA39"/>
  <c r="AY39"/>
  <c r="DE39"/>
  <c r="AP39"/>
  <c r="AN39"/>
  <c r="CT39"/>
  <c r="AE39"/>
  <c r="AC39"/>
  <c r="T39"/>
  <c r="R39"/>
  <c r="BX39"/>
  <c r="BA38"/>
  <c r="AY38"/>
  <c r="DE38"/>
  <c r="AP38"/>
  <c r="AN38"/>
  <c r="CT38" s="1"/>
  <c r="AE38"/>
  <c r="AC38"/>
  <c r="CI38" s="1"/>
  <c r="T38"/>
  <c r="R38"/>
  <c r="BX38"/>
  <c r="BA37"/>
  <c r="AY37"/>
  <c r="DE37"/>
  <c r="AP37"/>
  <c r="AN37"/>
  <c r="CT37" s="1"/>
  <c r="AE37"/>
  <c r="AC37"/>
  <c r="CI37" s="1"/>
  <c r="T37"/>
  <c r="R37"/>
  <c r="BX37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AW35"/>
  <c r="AL35"/>
  <c r="AA35"/>
  <c r="P35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BA34"/>
  <c r="AY34"/>
  <c r="DE34" s="1"/>
  <c r="AP34"/>
  <c r="AN34"/>
  <c r="CT34"/>
  <c r="AE34"/>
  <c r="AC34"/>
  <c r="CI34"/>
  <c r="T34"/>
  <c r="R34"/>
  <c r="BX34" s="1"/>
  <c r="BA33"/>
  <c r="AY33"/>
  <c r="DE33" s="1"/>
  <c r="AP33"/>
  <c r="AN33"/>
  <c r="CT33" s="1"/>
  <c r="AE33"/>
  <c r="AC33"/>
  <c r="CI33"/>
  <c r="T33"/>
  <c r="R33"/>
  <c r="BX33"/>
  <c r="BA32"/>
  <c r="AY32"/>
  <c r="DE32" s="1"/>
  <c r="AP32"/>
  <c r="AN32"/>
  <c r="CT32" s="1"/>
  <c r="AE32"/>
  <c r="AC32"/>
  <c r="CI32"/>
  <c r="T32"/>
  <c r="R32"/>
  <c r="BX32"/>
  <c r="BA31"/>
  <c r="AY31"/>
  <c r="DE31" s="1"/>
  <c r="AP31"/>
  <c r="AN31"/>
  <c r="CT31" s="1"/>
  <c r="AE31"/>
  <c r="AC31"/>
  <c r="CI31"/>
  <c r="T31"/>
  <c r="R31"/>
  <c r="BX31"/>
  <c r="BA30"/>
  <c r="AY30"/>
  <c r="DE30" s="1"/>
  <c r="AP30"/>
  <c r="AN30"/>
  <c r="CT30" s="1"/>
  <c r="AE30"/>
  <c r="AC30"/>
  <c r="T30"/>
  <c r="R30"/>
  <c r="BX30" s="1"/>
  <c r="BA29"/>
  <c r="AY29"/>
  <c r="DE29" s="1"/>
  <c r="AP29"/>
  <c r="AN29"/>
  <c r="CT29"/>
  <c r="AE29"/>
  <c r="AC29"/>
  <c r="CI29"/>
  <c r="T29"/>
  <c r="R29"/>
  <c r="BX29" s="1"/>
  <c r="BA28"/>
  <c r="DF22"/>
  <c r="AY28"/>
  <c r="AP28"/>
  <c r="AN28"/>
  <c r="AE28"/>
  <c r="CJ22" s="1"/>
  <c r="AC28"/>
  <c r="T28"/>
  <c r="R28"/>
  <c r="BA27"/>
  <c r="AY27"/>
  <c r="DE27"/>
  <c r="AP27"/>
  <c r="AN27"/>
  <c r="CT27" s="1"/>
  <c r="AE27"/>
  <c r="AC27"/>
  <c r="T27"/>
  <c r="BY21" s="1"/>
  <c r="R27"/>
  <c r="BA26"/>
  <c r="AY26"/>
  <c r="DE26" s="1"/>
  <c r="AP26"/>
  <c r="AN26"/>
  <c r="CT26" s="1"/>
  <c r="AE26"/>
  <c r="AC26"/>
  <c r="CI26"/>
  <c r="T26"/>
  <c r="R26"/>
  <c r="BX26"/>
  <c r="BA25"/>
  <c r="AY25"/>
  <c r="DE25" s="1"/>
  <c r="AP25"/>
  <c r="AN25"/>
  <c r="CT25" s="1"/>
  <c r="AE25"/>
  <c r="AC25"/>
  <c r="CI25"/>
  <c r="T25"/>
  <c r="R25"/>
  <c r="BX25"/>
  <c r="BA24"/>
  <c r="AY24"/>
  <c r="DE24"/>
  <c r="AP24"/>
  <c r="AN24"/>
  <c r="CT24" s="1"/>
  <c r="AE24"/>
  <c r="AC24"/>
  <c r="CI24" s="1"/>
  <c r="T24"/>
  <c r="R24"/>
  <c r="BX24"/>
  <c r="BA23"/>
  <c r="AY23"/>
  <c r="DE23"/>
  <c r="AP23"/>
  <c r="AN23"/>
  <c r="CT23" s="1"/>
  <c r="AE23"/>
  <c r="AC23"/>
  <c r="CI23" s="1"/>
  <c r="T23"/>
  <c r="R23"/>
  <c r="BG22"/>
  <c r="BF22"/>
  <c r="BE22"/>
  <c r="BD22"/>
  <c r="BC22"/>
  <c r="BB22"/>
  <c r="AZ22"/>
  <c r="AX22"/>
  <c r="AW22"/>
  <c r="AV22"/>
  <c r="AU22"/>
  <c r="AT22"/>
  <c r="AS22"/>
  <c r="AR22"/>
  <c r="AQ22"/>
  <c r="AO22"/>
  <c r="AM22"/>
  <c r="AL22"/>
  <c r="AK22"/>
  <c r="AJ22"/>
  <c r="AI22"/>
  <c r="AH22"/>
  <c r="AG22"/>
  <c r="AF22"/>
  <c r="AD22"/>
  <c r="AB22"/>
  <c r="AA22"/>
  <c r="Z22"/>
  <c r="Y22"/>
  <c r="X22"/>
  <c r="W22"/>
  <c r="V22"/>
  <c r="U22"/>
  <c r="S22"/>
  <c r="Q22"/>
  <c r="P22"/>
  <c r="AW21"/>
  <c r="AL21"/>
  <c r="AA21"/>
  <c r="P2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N12"/>
  <c r="O9"/>
  <c r="A7"/>
  <c r="A8" s="1"/>
  <c r="A9" s="1"/>
  <c r="A10" s="1"/>
  <c r="A11" s="1"/>
  <c r="A12" s="1"/>
  <c r="A13" s="1"/>
  <c r="A14" s="1"/>
  <c r="A15" s="1"/>
  <c r="A16" s="1"/>
  <c r="A17" s="1"/>
  <c r="A18" s="1"/>
  <c r="A19" s="1"/>
  <c r="Y5"/>
  <c r="CD2"/>
  <c r="V5"/>
  <c r="CA2" s="1"/>
  <c r="BA328" i="21"/>
  <c r="AY328"/>
  <c r="DE328"/>
  <c r="AP328"/>
  <c r="AN328"/>
  <c r="CT328"/>
  <c r="AE328"/>
  <c r="AC328"/>
  <c r="CI328" s="1"/>
  <c r="T328"/>
  <c r="R328"/>
  <c r="BX328" s="1"/>
  <c r="BA327"/>
  <c r="AY327"/>
  <c r="DE327"/>
  <c r="AP327"/>
  <c r="AN327"/>
  <c r="CT327"/>
  <c r="AE327"/>
  <c r="AC327"/>
  <c r="CI327" s="1"/>
  <c r="T327"/>
  <c r="R327"/>
  <c r="BX327" s="1"/>
  <c r="BA326"/>
  <c r="AY326"/>
  <c r="AP326"/>
  <c r="AN326"/>
  <c r="CT326" s="1"/>
  <c r="AE326"/>
  <c r="AC326"/>
  <c r="CI326" s="1"/>
  <c r="T326"/>
  <c r="R326"/>
  <c r="BX326"/>
  <c r="BA325"/>
  <c r="AY325"/>
  <c r="DE325"/>
  <c r="AP325"/>
  <c r="AN325"/>
  <c r="CT325" s="1"/>
  <c r="AE325"/>
  <c r="AC325"/>
  <c r="CI325" s="1"/>
  <c r="T325"/>
  <c r="R325"/>
  <c r="BX325"/>
  <c r="BA324"/>
  <c r="AY324"/>
  <c r="DE324"/>
  <c r="AP324"/>
  <c r="AN324"/>
  <c r="CT324" s="1"/>
  <c r="AE324"/>
  <c r="AC324"/>
  <c r="CI324" s="1"/>
  <c r="T324"/>
  <c r="R324"/>
  <c r="BX324"/>
  <c r="BA323"/>
  <c r="AY323"/>
  <c r="DE323"/>
  <c r="AP323"/>
  <c r="AN323"/>
  <c r="CT323" s="1"/>
  <c r="AE323"/>
  <c r="AC323"/>
  <c r="CI323" s="1"/>
  <c r="T323"/>
  <c r="R323"/>
  <c r="BX323"/>
  <c r="BA322"/>
  <c r="DF316" s="1"/>
  <c r="AY322"/>
  <c r="AP322"/>
  <c r="AN322"/>
  <c r="CT322" s="1"/>
  <c r="AE322"/>
  <c r="CJ316"/>
  <c r="AC322"/>
  <c r="T322"/>
  <c r="R322"/>
  <c r="BA321"/>
  <c r="AY321"/>
  <c r="AP321"/>
  <c r="AN321"/>
  <c r="AE321"/>
  <c r="CJ315" s="1"/>
  <c r="AC321"/>
  <c r="T321"/>
  <c r="R321"/>
  <c r="BW315" s="1"/>
  <c r="BA320"/>
  <c r="AY320"/>
  <c r="DE320"/>
  <c r="AP320"/>
  <c r="AN320"/>
  <c r="CT320"/>
  <c r="AE320"/>
  <c r="AC320"/>
  <c r="CI320" s="1"/>
  <c r="T320"/>
  <c r="R320"/>
  <c r="BX320" s="1"/>
  <c r="BA319"/>
  <c r="AY319"/>
  <c r="DE319"/>
  <c r="AP319"/>
  <c r="AN319"/>
  <c r="CT319"/>
  <c r="AE319"/>
  <c r="AC319"/>
  <c r="T319"/>
  <c r="R319"/>
  <c r="BX319"/>
  <c r="BA318"/>
  <c r="AY318"/>
  <c r="DE318"/>
  <c r="AP318"/>
  <c r="AN318"/>
  <c r="CT318" s="1"/>
  <c r="AE318"/>
  <c r="AC318"/>
  <c r="CI318" s="1"/>
  <c r="T318"/>
  <c r="R318"/>
  <c r="BX318"/>
  <c r="BA317"/>
  <c r="AY317"/>
  <c r="DE317"/>
  <c r="AP317"/>
  <c r="AN317"/>
  <c r="CT317" s="1"/>
  <c r="AE317"/>
  <c r="AC317"/>
  <c r="CI317" s="1"/>
  <c r="T317"/>
  <c r="R317"/>
  <c r="BX317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AW315"/>
  <c r="AL315"/>
  <c r="AA315"/>
  <c r="P315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BA314"/>
  <c r="AY314"/>
  <c r="DE314" s="1"/>
  <c r="AP314"/>
  <c r="AN314"/>
  <c r="CT314"/>
  <c r="AE314"/>
  <c r="AC314"/>
  <c r="CI314"/>
  <c r="T314"/>
  <c r="R314"/>
  <c r="BX314" s="1"/>
  <c r="BA313"/>
  <c r="AY313"/>
  <c r="DE313" s="1"/>
  <c r="AP313"/>
  <c r="AN313"/>
  <c r="CT313"/>
  <c r="AE313"/>
  <c r="AC313"/>
  <c r="CI313"/>
  <c r="T313"/>
  <c r="R313"/>
  <c r="BX313" s="1"/>
  <c r="BA312"/>
  <c r="AY312"/>
  <c r="DE312" s="1"/>
  <c r="AP312"/>
  <c r="AN312"/>
  <c r="CT312"/>
  <c r="AE312"/>
  <c r="AC312"/>
  <c r="CI312"/>
  <c r="T312"/>
  <c r="R312"/>
  <c r="BX312" s="1"/>
  <c r="BA311"/>
  <c r="AY311"/>
  <c r="DE311" s="1"/>
  <c r="AP311"/>
  <c r="AN311"/>
  <c r="CT311"/>
  <c r="AE311"/>
  <c r="AC311"/>
  <c r="CI311"/>
  <c r="T311"/>
  <c r="R311"/>
  <c r="BX311" s="1"/>
  <c r="BA310"/>
  <c r="AY310"/>
  <c r="DE310" s="1"/>
  <c r="AP310"/>
  <c r="AN310"/>
  <c r="AE310"/>
  <c r="AC310"/>
  <c r="CI310" s="1"/>
  <c r="T310"/>
  <c r="R310"/>
  <c r="BX310" s="1"/>
  <c r="BA309"/>
  <c r="AY309"/>
  <c r="DE309"/>
  <c r="AP309"/>
  <c r="AN309"/>
  <c r="CT309"/>
  <c r="AE309"/>
  <c r="AC309"/>
  <c r="CI309" s="1"/>
  <c r="T309"/>
  <c r="R309"/>
  <c r="BX309" s="1"/>
  <c r="BA308"/>
  <c r="DF302"/>
  <c r="AY308"/>
  <c r="AP308"/>
  <c r="AN308"/>
  <c r="AE308"/>
  <c r="AC308"/>
  <c r="T308"/>
  <c r="R308"/>
  <c r="BA307"/>
  <c r="DF301"/>
  <c r="AY307"/>
  <c r="AP307"/>
  <c r="AN307"/>
  <c r="AE307"/>
  <c r="AC307"/>
  <c r="CH301" s="1"/>
  <c r="T307"/>
  <c r="R307"/>
  <c r="BA306"/>
  <c r="AY306"/>
  <c r="DE306"/>
  <c r="AP306"/>
  <c r="AN306"/>
  <c r="CT306" s="1"/>
  <c r="AE306"/>
  <c r="AC306"/>
  <c r="CI306" s="1"/>
  <c r="T306"/>
  <c r="R306"/>
  <c r="BX306"/>
  <c r="BA305"/>
  <c r="AY305"/>
  <c r="DE305"/>
  <c r="AP305"/>
  <c r="AN305"/>
  <c r="CT305" s="1"/>
  <c r="AE305"/>
  <c r="AC305"/>
  <c r="CI305" s="1"/>
  <c r="T305"/>
  <c r="R305"/>
  <c r="BX305"/>
  <c r="BA304"/>
  <c r="AY304"/>
  <c r="DE304"/>
  <c r="AP304"/>
  <c r="AN304"/>
  <c r="CT304" s="1"/>
  <c r="AE304"/>
  <c r="AC304"/>
  <c r="CI304" s="1"/>
  <c r="T304"/>
  <c r="R304"/>
  <c r="BX304"/>
  <c r="BA303"/>
  <c r="AY303"/>
  <c r="DE303"/>
  <c r="AP303"/>
  <c r="AN303"/>
  <c r="CT303" s="1"/>
  <c r="AE303"/>
  <c r="AC303"/>
  <c r="T303"/>
  <c r="R303"/>
  <c r="BX303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AW301"/>
  <c r="AL301"/>
  <c r="AA301"/>
  <c r="P301"/>
  <c r="A30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BA300"/>
  <c r="AY300"/>
  <c r="DE300"/>
  <c r="AP300"/>
  <c r="AN300"/>
  <c r="CT300"/>
  <c r="AE300"/>
  <c r="AC300"/>
  <c r="CI300" s="1"/>
  <c r="T300"/>
  <c r="R300"/>
  <c r="BX300" s="1"/>
  <c r="BA299"/>
  <c r="AY299"/>
  <c r="DE299"/>
  <c r="AP299"/>
  <c r="AN299"/>
  <c r="CT299"/>
  <c r="AE299"/>
  <c r="AC299"/>
  <c r="CI299" s="1"/>
  <c r="T299"/>
  <c r="R299"/>
  <c r="BX299" s="1"/>
  <c r="BA298"/>
  <c r="AY298"/>
  <c r="DE298"/>
  <c r="AP298"/>
  <c r="AN298"/>
  <c r="CT298"/>
  <c r="AE298"/>
  <c r="AC298"/>
  <c r="CI298" s="1"/>
  <c r="T298"/>
  <c r="R298"/>
  <c r="BX298" s="1"/>
  <c r="BA297"/>
  <c r="AY297"/>
  <c r="DE297"/>
  <c r="AP297"/>
  <c r="AN297"/>
  <c r="CT297"/>
  <c r="AE297"/>
  <c r="AC297"/>
  <c r="CI297" s="1"/>
  <c r="T297"/>
  <c r="R297"/>
  <c r="BX297" s="1"/>
  <c r="BA296"/>
  <c r="AY296"/>
  <c r="DE296"/>
  <c r="AP296"/>
  <c r="AN296"/>
  <c r="CT296"/>
  <c r="AE296"/>
  <c r="AC296"/>
  <c r="T296"/>
  <c r="R296"/>
  <c r="BX296" s="1"/>
  <c r="BA295"/>
  <c r="AY295"/>
  <c r="DE295"/>
  <c r="AP295"/>
  <c r="AN295"/>
  <c r="CT295"/>
  <c r="AE295"/>
  <c r="CJ288" s="1"/>
  <c r="AC295"/>
  <c r="CI295" s="1"/>
  <c r="T295"/>
  <c r="R295"/>
  <c r="BX295" s="1"/>
  <c r="BA294"/>
  <c r="AY294"/>
  <c r="AP294"/>
  <c r="AN294"/>
  <c r="AE294"/>
  <c r="AC294"/>
  <c r="T294"/>
  <c r="BY288" s="1"/>
  <c r="R294"/>
  <c r="BA293"/>
  <c r="AY293"/>
  <c r="AP293"/>
  <c r="CU287" s="1"/>
  <c r="AN293"/>
  <c r="AE293"/>
  <c r="CJ287" s="1"/>
  <c r="AC293"/>
  <c r="T293"/>
  <c r="BY287"/>
  <c r="R293"/>
  <c r="BW287" s="1"/>
  <c r="BA292"/>
  <c r="AY292"/>
  <c r="DE292" s="1"/>
  <c r="AP292"/>
  <c r="AN292"/>
  <c r="CT292"/>
  <c r="AE292"/>
  <c r="AC292"/>
  <c r="CI292"/>
  <c r="T292"/>
  <c r="R292"/>
  <c r="BX292" s="1"/>
  <c r="BA291"/>
  <c r="AY291"/>
  <c r="DE291" s="1"/>
  <c r="AP291"/>
  <c r="AN291"/>
  <c r="CT291" s="1"/>
  <c r="AE291"/>
  <c r="AC291"/>
  <c r="CI291"/>
  <c r="T291"/>
  <c r="R291"/>
  <c r="BA290"/>
  <c r="AY290"/>
  <c r="AP290"/>
  <c r="AN290"/>
  <c r="CT290"/>
  <c r="AE290"/>
  <c r="AC290"/>
  <c r="CI290" s="1"/>
  <c r="T290"/>
  <c r="R290"/>
  <c r="BX290" s="1"/>
  <c r="BA289"/>
  <c r="AY289"/>
  <c r="AP289"/>
  <c r="AP288" s="1"/>
  <c r="AN289"/>
  <c r="CT289" s="1"/>
  <c r="AE289"/>
  <c r="AE288"/>
  <c r="AC289"/>
  <c r="T289"/>
  <c r="R289"/>
  <c r="BX289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AW287"/>
  <c r="AL287"/>
  <c r="AA287"/>
  <c r="P287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BA286"/>
  <c r="AY286"/>
  <c r="DE286" s="1"/>
  <c r="AP286"/>
  <c r="AN286"/>
  <c r="CT286"/>
  <c r="AE286"/>
  <c r="AC286"/>
  <c r="CI286"/>
  <c r="T286"/>
  <c r="R286"/>
  <c r="BX286" s="1"/>
  <c r="BA285"/>
  <c r="AY285"/>
  <c r="DE285" s="1"/>
  <c r="AP285"/>
  <c r="AN285"/>
  <c r="CT285"/>
  <c r="AE285"/>
  <c r="AC285"/>
  <c r="CI285"/>
  <c r="T285"/>
  <c r="R285"/>
  <c r="BX285" s="1"/>
  <c r="BA284"/>
  <c r="AY284"/>
  <c r="DE284" s="1"/>
  <c r="AP284"/>
  <c r="AN284"/>
  <c r="CT284"/>
  <c r="AE284"/>
  <c r="AC284"/>
  <c r="CI284"/>
  <c r="T284"/>
  <c r="R284"/>
  <c r="BX284" s="1"/>
  <c r="BA283"/>
  <c r="AY283"/>
  <c r="DE283" s="1"/>
  <c r="AP283"/>
  <c r="AN283"/>
  <c r="CT283"/>
  <c r="AE283"/>
  <c r="AC283"/>
  <c r="CI283"/>
  <c r="T283"/>
  <c r="R283"/>
  <c r="BX283" s="1"/>
  <c r="BA282"/>
  <c r="AY282"/>
  <c r="DE282" s="1"/>
  <c r="AP282"/>
  <c r="AN282"/>
  <c r="CT282"/>
  <c r="AE282"/>
  <c r="AC282"/>
  <c r="T282"/>
  <c r="R282"/>
  <c r="BX282" s="1"/>
  <c r="BA281"/>
  <c r="AY281"/>
  <c r="DE281"/>
  <c r="AP281"/>
  <c r="AN281"/>
  <c r="AE281"/>
  <c r="AC281"/>
  <c r="T281"/>
  <c r="R281"/>
  <c r="BX281"/>
  <c r="BA280"/>
  <c r="AY280"/>
  <c r="AP280"/>
  <c r="AN280"/>
  <c r="AE280"/>
  <c r="AC280"/>
  <c r="CI280" s="1"/>
  <c r="T280"/>
  <c r="BY274"/>
  <c r="R280"/>
  <c r="BA279"/>
  <c r="AY279"/>
  <c r="AP279"/>
  <c r="AP274" s="1"/>
  <c r="AN279"/>
  <c r="AE279"/>
  <c r="AC279"/>
  <c r="T279"/>
  <c r="R279"/>
  <c r="BW273" s="1"/>
  <c r="BA278"/>
  <c r="AY278"/>
  <c r="DE278" s="1"/>
  <c r="AP278"/>
  <c r="AN278"/>
  <c r="CT278"/>
  <c r="AE278"/>
  <c r="AC278"/>
  <c r="CI278"/>
  <c r="T278"/>
  <c r="R278"/>
  <c r="BX278" s="1"/>
  <c r="BA277"/>
  <c r="AY277"/>
  <c r="DE277" s="1"/>
  <c r="AP277"/>
  <c r="AN277"/>
  <c r="CT277"/>
  <c r="AE277"/>
  <c r="AC277"/>
  <c r="CI277"/>
  <c r="T277"/>
  <c r="R277"/>
  <c r="BA276"/>
  <c r="AY276"/>
  <c r="DE276" s="1"/>
  <c r="AP276"/>
  <c r="AN276"/>
  <c r="CT276" s="1"/>
  <c r="AE276"/>
  <c r="AC276"/>
  <c r="CI276"/>
  <c r="T276"/>
  <c r="R276"/>
  <c r="BX276"/>
  <c r="BA275"/>
  <c r="AY275"/>
  <c r="AP275"/>
  <c r="AN275"/>
  <c r="AE275"/>
  <c r="AC275"/>
  <c r="CI275" s="1"/>
  <c r="T275"/>
  <c r="T274"/>
  <c r="R275"/>
  <c r="R274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Q274"/>
  <c r="P274"/>
  <c r="AW273"/>
  <c r="AL273"/>
  <c r="AA273"/>
  <c r="P273"/>
  <c r="A273"/>
  <c r="A274"/>
  <c r="A275" s="1"/>
  <c r="A276" s="1"/>
  <c r="A277" s="1"/>
  <c r="A278" s="1"/>
  <c r="A279" s="1"/>
  <c r="A280" s="1"/>
  <c r="A281" s="1"/>
  <c r="A282" s="1"/>
  <c r="A283" s="1"/>
  <c r="A284" s="1"/>
  <c r="A285" s="1"/>
  <c r="A286" s="1"/>
  <c r="BA272"/>
  <c r="AY272"/>
  <c r="DE272"/>
  <c r="AP272"/>
  <c r="AN272"/>
  <c r="CT272" s="1"/>
  <c r="AE272"/>
  <c r="AC272"/>
  <c r="CI272" s="1"/>
  <c r="T272"/>
  <c r="R272"/>
  <c r="BX272"/>
  <c r="BA271"/>
  <c r="AY271"/>
  <c r="DE271"/>
  <c r="AP271"/>
  <c r="AN271"/>
  <c r="CT271" s="1"/>
  <c r="AE271"/>
  <c r="AC271"/>
  <c r="CI271" s="1"/>
  <c r="T271"/>
  <c r="R271"/>
  <c r="BX271"/>
  <c r="BA270"/>
  <c r="AY270"/>
  <c r="DE270"/>
  <c r="AP270"/>
  <c r="AN270"/>
  <c r="CT270" s="1"/>
  <c r="AE270"/>
  <c r="AC270"/>
  <c r="CI270" s="1"/>
  <c r="T270"/>
  <c r="R270"/>
  <c r="BX270"/>
  <c r="BA269"/>
  <c r="AY269"/>
  <c r="DE269"/>
  <c r="AP269"/>
  <c r="AN269"/>
  <c r="CT269" s="1"/>
  <c r="AE269"/>
  <c r="AC269"/>
  <c r="CI269" s="1"/>
  <c r="T269"/>
  <c r="R269"/>
  <c r="BX269"/>
  <c r="BA268"/>
  <c r="AY268"/>
  <c r="DE268"/>
  <c r="AP268"/>
  <c r="AN268"/>
  <c r="CT268" s="1"/>
  <c r="AE268"/>
  <c r="AC268"/>
  <c r="T268"/>
  <c r="R268"/>
  <c r="BX268"/>
  <c r="BA267"/>
  <c r="AY267"/>
  <c r="DE267" s="1"/>
  <c r="AP267"/>
  <c r="AN267"/>
  <c r="CT267" s="1"/>
  <c r="AE267"/>
  <c r="AC267"/>
  <c r="CI267"/>
  <c r="T267"/>
  <c r="R267"/>
  <c r="BX267"/>
  <c r="BA266"/>
  <c r="AY266"/>
  <c r="AP266"/>
  <c r="AN266"/>
  <c r="CT266"/>
  <c r="AE266"/>
  <c r="CJ260" s="1"/>
  <c r="AC266"/>
  <c r="T266"/>
  <c r="BY260" s="1"/>
  <c r="R266"/>
  <c r="BA265"/>
  <c r="AY265"/>
  <c r="AP265"/>
  <c r="AN265"/>
  <c r="AE265"/>
  <c r="AC265"/>
  <c r="T265"/>
  <c r="BY259" s="1"/>
  <c r="R265"/>
  <c r="BW259"/>
  <c r="BA264"/>
  <c r="AY264"/>
  <c r="DE264"/>
  <c r="AP264"/>
  <c r="AN264"/>
  <c r="CT264" s="1"/>
  <c r="AE264"/>
  <c r="AC264"/>
  <c r="CI264" s="1"/>
  <c r="T264"/>
  <c r="R264"/>
  <c r="BX264"/>
  <c r="BA263"/>
  <c r="AY263"/>
  <c r="DE263"/>
  <c r="AP263"/>
  <c r="AN263"/>
  <c r="CT263"/>
  <c r="AE263"/>
  <c r="AC263"/>
  <c r="CI263" s="1"/>
  <c r="T263"/>
  <c r="R263"/>
  <c r="BA262"/>
  <c r="AY262"/>
  <c r="DE262"/>
  <c r="AP262"/>
  <c r="AN262"/>
  <c r="AE262"/>
  <c r="AC262"/>
  <c r="T262"/>
  <c r="R262"/>
  <c r="BX262" s="1"/>
  <c r="BA261"/>
  <c r="AY261"/>
  <c r="AP261"/>
  <c r="AP260" s="1"/>
  <c r="AN261"/>
  <c r="CT261"/>
  <c r="AE261"/>
  <c r="AC261"/>
  <c r="CI261" s="1"/>
  <c r="T261"/>
  <c r="R261"/>
  <c r="BX261" s="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S260"/>
  <c r="Q260"/>
  <c r="P260"/>
  <c r="AW259"/>
  <c r="AL259"/>
  <c r="AA259"/>
  <c r="P259"/>
  <c r="A259"/>
  <c r="A260"/>
  <c r="A261"/>
  <c r="A262" s="1"/>
  <c r="A263" s="1"/>
  <c r="A264" s="1"/>
  <c r="A265" s="1"/>
  <c r="A266" s="1"/>
  <c r="A267" s="1"/>
  <c r="A268" s="1"/>
  <c r="A269" s="1"/>
  <c r="A270" s="1"/>
  <c r="A271" s="1"/>
  <c r="A272" s="1"/>
  <c r="BA258"/>
  <c r="AY258"/>
  <c r="DE258" s="1"/>
  <c r="AP258"/>
  <c r="AN258"/>
  <c r="CT258" s="1"/>
  <c r="AE258"/>
  <c r="AC258"/>
  <c r="CI258"/>
  <c r="T258"/>
  <c r="R258"/>
  <c r="BX258"/>
  <c r="BA257"/>
  <c r="AY257"/>
  <c r="DE257" s="1"/>
  <c r="AP257"/>
  <c r="AN257"/>
  <c r="CT257" s="1"/>
  <c r="AE257"/>
  <c r="AC257"/>
  <c r="CI257"/>
  <c r="T257"/>
  <c r="R257"/>
  <c r="BX257"/>
  <c r="BA256"/>
  <c r="AY256"/>
  <c r="DE256" s="1"/>
  <c r="AP256"/>
  <c r="AN256"/>
  <c r="CT256" s="1"/>
  <c r="AE256"/>
  <c r="AC256"/>
  <c r="CI256"/>
  <c r="T256"/>
  <c r="R256"/>
  <c r="BX256"/>
  <c r="BA255"/>
  <c r="AY255"/>
  <c r="DE255" s="1"/>
  <c r="AP255"/>
  <c r="AN255"/>
  <c r="CT255" s="1"/>
  <c r="AE255"/>
  <c r="AC255"/>
  <c r="T255"/>
  <c r="R255"/>
  <c r="BX255" s="1"/>
  <c r="BA254"/>
  <c r="AY254"/>
  <c r="DE254" s="1"/>
  <c r="AP254"/>
  <c r="AN254"/>
  <c r="CT254"/>
  <c r="AE254"/>
  <c r="AC254"/>
  <c r="CI254"/>
  <c r="T254"/>
  <c r="R254"/>
  <c r="BX254" s="1"/>
  <c r="BA253"/>
  <c r="AY253"/>
  <c r="DE253" s="1"/>
  <c r="AP253"/>
  <c r="AN253"/>
  <c r="CT253"/>
  <c r="AE253"/>
  <c r="AC253"/>
  <c r="T253"/>
  <c r="R253"/>
  <c r="BA252"/>
  <c r="AY252"/>
  <c r="DE252"/>
  <c r="AP252"/>
  <c r="AN252"/>
  <c r="AE252"/>
  <c r="CJ246"/>
  <c r="AC252"/>
  <c r="T252"/>
  <c r="R252"/>
  <c r="BX252"/>
  <c r="BA251"/>
  <c r="DF245" s="1"/>
  <c r="AY251"/>
  <c r="AP251"/>
  <c r="AN251"/>
  <c r="AE251"/>
  <c r="CJ245" s="1"/>
  <c r="AC251"/>
  <c r="T251"/>
  <c r="R251"/>
  <c r="BX251" s="1"/>
  <c r="BA250"/>
  <c r="AY250"/>
  <c r="DE250" s="1"/>
  <c r="AP250"/>
  <c r="AN250"/>
  <c r="CT250"/>
  <c r="AE250"/>
  <c r="AC250"/>
  <c r="CI250"/>
  <c r="T250"/>
  <c r="R250"/>
  <c r="BX250" s="1"/>
  <c r="BA249"/>
  <c r="AY249"/>
  <c r="DE249" s="1"/>
  <c r="AP249"/>
  <c r="AN249"/>
  <c r="CT249"/>
  <c r="AE249"/>
  <c r="AC249"/>
  <c r="CI249"/>
  <c r="T249"/>
  <c r="R249"/>
  <c r="BX249" s="1"/>
  <c r="BA248"/>
  <c r="AY248"/>
  <c r="DE248" s="1"/>
  <c r="AP248"/>
  <c r="AN248"/>
  <c r="CT248"/>
  <c r="AE248"/>
  <c r="AC248"/>
  <c r="CI248"/>
  <c r="T248"/>
  <c r="R248"/>
  <c r="BX248" s="1"/>
  <c r="BA247"/>
  <c r="AY247"/>
  <c r="DE247" s="1"/>
  <c r="AP247"/>
  <c r="AN247"/>
  <c r="AE247"/>
  <c r="AC247"/>
  <c r="CI247" s="1"/>
  <c r="T247"/>
  <c r="R247"/>
  <c r="BX247" s="1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AW245"/>
  <c r="AL245"/>
  <c r="AA245"/>
  <c r="P245"/>
  <c r="A245"/>
  <c r="A246"/>
  <c r="A247"/>
  <c r="A248" s="1"/>
  <c r="A249" s="1"/>
  <c r="A250" s="1"/>
  <c r="A251" s="1"/>
  <c r="A252" s="1"/>
  <c r="A253" s="1"/>
  <c r="A254" s="1"/>
  <c r="A255" s="1"/>
  <c r="A256" s="1"/>
  <c r="A257" s="1"/>
  <c r="A258" s="1"/>
  <c r="BA244"/>
  <c r="AY244"/>
  <c r="DE244" s="1"/>
  <c r="AP244"/>
  <c r="AN244"/>
  <c r="CT244" s="1"/>
  <c r="AE244"/>
  <c r="AC244"/>
  <c r="CI244" s="1"/>
  <c r="T244"/>
  <c r="R244"/>
  <c r="BX244"/>
  <c r="BA243"/>
  <c r="AY243"/>
  <c r="DE243"/>
  <c r="AP243"/>
  <c r="AN243"/>
  <c r="CT243" s="1"/>
  <c r="AE243"/>
  <c r="AC243"/>
  <c r="T243"/>
  <c r="R243"/>
  <c r="BX243"/>
  <c r="BA242"/>
  <c r="AY242"/>
  <c r="DE242" s="1"/>
  <c r="AP242"/>
  <c r="AN242"/>
  <c r="CT242" s="1"/>
  <c r="AE242"/>
  <c r="AC242"/>
  <c r="CI242"/>
  <c r="T242"/>
  <c r="R242"/>
  <c r="BX242"/>
  <c r="BA241"/>
  <c r="AY241"/>
  <c r="DE241"/>
  <c r="AP241"/>
  <c r="AN241"/>
  <c r="AE241"/>
  <c r="AC241"/>
  <c r="CI241"/>
  <c r="T241"/>
  <c r="R241"/>
  <c r="BX241"/>
  <c r="BA240"/>
  <c r="AY240"/>
  <c r="DE240" s="1"/>
  <c r="AP240"/>
  <c r="AN240"/>
  <c r="CT240" s="1"/>
  <c r="AE240"/>
  <c r="AC240"/>
  <c r="T240"/>
  <c r="BY231" s="1"/>
  <c r="R240"/>
  <c r="BX240" s="1"/>
  <c r="BA239"/>
  <c r="AY239"/>
  <c r="DE239" s="1"/>
  <c r="AP239"/>
  <c r="CU232"/>
  <c r="AN239"/>
  <c r="CT239" s="1"/>
  <c r="AE239"/>
  <c r="AC239"/>
  <c r="T239"/>
  <c r="R239"/>
  <c r="BX239" s="1"/>
  <c r="BA238"/>
  <c r="AY238"/>
  <c r="AP238"/>
  <c r="AN238"/>
  <c r="CT238"/>
  <c r="CS232"/>
  <c r="AE238"/>
  <c r="CJ232" s="1"/>
  <c r="AC238"/>
  <c r="CI238"/>
  <c r="T238"/>
  <c r="BY232" s="1"/>
  <c r="R238"/>
  <c r="BA237"/>
  <c r="DF231" s="1"/>
  <c r="AY237"/>
  <c r="DE237" s="1"/>
  <c r="AP237"/>
  <c r="AN237"/>
  <c r="CT237" s="1"/>
  <c r="AE237"/>
  <c r="CJ231"/>
  <c r="AC237"/>
  <c r="CI237" s="1"/>
  <c r="T237"/>
  <c r="R237"/>
  <c r="BA236"/>
  <c r="AY236"/>
  <c r="DE236"/>
  <c r="AP236"/>
  <c r="AN236"/>
  <c r="CT236" s="1"/>
  <c r="AE236"/>
  <c r="AC236"/>
  <c r="CI236" s="1"/>
  <c r="T236"/>
  <c r="R236"/>
  <c r="BX236"/>
  <c r="BA235"/>
  <c r="AY235"/>
  <c r="DE235"/>
  <c r="AP235"/>
  <c r="AN235"/>
  <c r="CT235" s="1"/>
  <c r="AE235"/>
  <c r="AC235"/>
  <c r="CI235" s="1"/>
  <c r="T235"/>
  <c r="R235"/>
  <c r="BX235"/>
  <c r="BA234"/>
  <c r="AY234"/>
  <c r="DE234"/>
  <c r="AP234"/>
  <c r="AN234"/>
  <c r="CT234" s="1"/>
  <c r="AE234"/>
  <c r="AE232" s="1"/>
  <c r="AC234"/>
  <c r="CI234" s="1"/>
  <c r="T234"/>
  <c r="R234"/>
  <c r="BA233"/>
  <c r="AY233"/>
  <c r="AP233"/>
  <c r="AN233"/>
  <c r="CT233"/>
  <c r="AE233"/>
  <c r="AC233"/>
  <c r="CI233"/>
  <c r="T233"/>
  <c r="T232" s="1"/>
  <c r="R233"/>
  <c r="BX233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AW231"/>
  <c r="AL231"/>
  <c r="AA231"/>
  <c r="P231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BA230"/>
  <c r="AY230"/>
  <c r="DE230"/>
  <c r="AP230"/>
  <c r="AN230"/>
  <c r="CT230"/>
  <c r="AE230"/>
  <c r="AC230"/>
  <c r="CI230" s="1"/>
  <c r="T230"/>
  <c r="R230"/>
  <c r="BX230" s="1"/>
  <c r="BA229"/>
  <c r="AY229"/>
  <c r="DE229"/>
  <c r="AP229"/>
  <c r="AN229"/>
  <c r="CT229"/>
  <c r="AE229"/>
  <c r="AC229"/>
  <c r="T229"/>
  <c r="R229"/>
  <c r="BX229"/>
  <c r="BA228"/>
  <c r="AY228"/>
  <c r="DE228"/>
  <c r="AP228"/>
  <c r="AN228"/>
  <c r="CT228" s="1"/>
  <c r="AE228"/>
  <c r="AC228"/>
  <c r="CI228" s="1"/>
  <c r="T228"/>
  <c r="R228"/>
  <c r="BX228"/>
  <c r="BA227"/>
  <c r="AY227"/>
  <c r="DE227"/>
  <c r="AP227"/>
  <c r="AN227"/>
  <c r="CT227" s="1"/>
  <c r="AE227"/>
  <c r="AC227"/>
  <c r="CI227" s="1"/>
  <c r="T227"/>
  <c r="R227"/>
  <c r="BX227"/>
  <c r="BA226"/>
  <c r="AY226"/>
  <c r="DE226"/>
  <c r="AP226"/>
  <c r="AN226"/>
  <c r="CT226" s="1"/>
  <c r="AE226"/>
  <c r="AC226"/>
  <c r="CI226" s="1"/>
  <c r="T226"/>
  <c r="R226"/>
  <c r="BX226"/>
  <c r="BA225"/>
  <c r="AY225"/>
  <c r="DE225"/>
  <c r="AP225"/>
  <c r="CU218" s="1"/>
  <c r="AN225"/>
  <c r="CT225" s="1"/>
  <c r="AE225"/>
  <c r="AC225"/>
  <c r="CI225" s="1"/>
  <c r="T225"/>
  <c r="R225"/>
  <c r="BA224"/>
  <c r="AY224"/>
  <c r="AP224"/>
  <c r="AN224"/>
  <c r="AE224"/>
  <c r="AC224"/>
  <c r="T224"/>
  <c r="BY218"/>
  <c r="R224"/>
  <c r="BX224" s="1"/>
  <c r="BA223"/>
  <c r="DF217"/>
  <c r="AY223"/>
  <c r="AP223"/>
  <c r="AN223"/>
  <c r="AE223"/>
  <c r="AC223"/>
  <c r="T223"/>
  <c r="R223"/>
  <c r="BX223"/>
  <c r="BA222"/>
  <c r="AY222"/>
  <c r="DE222"/>
  <c r="AP222"/>
  <c r="AN222"/>
  <c r="CT222" s="1"/>
  <c r="AE222"/>
  <c r="AC222"/>
  <c r="CI222" s="1"/>
  <c r="T222"/>
  <c r="R222"/>
  <c r="BX222"/>
  <c r="BA221"/>
  <c r="AY221"/>
  <c r="DE221"/>
  <c r="AP221"/>
  <c r="AN221"/>
  <c r="AE221"/>
  <c r="AC221"/>
  <c r="CI221"/>
  <c r="T221"/>
  <c r="R221"/>
  <c r="BX221"/>
  <c r="BA220"/>
  <c r="AY220"/>
  <c r="DE220" s="1"/>
  <c r="AP220"/>
  <c r="AN220"/>
  <c r="AE220"/>
  <c r="AC220"/>
  <c r="T220"/>
  <c r="R220"/>
  <c r="BX220" s="1"/>
  <c r="BA219"/>
  <c r="AY219"/>
  <c r="AP219"/>
  <c r="AP218" s="1"/>
  <c r="AN219"/>
  <c r="CT219"/>
  <c r="AE219"/>
  <c r="AC219"/>
  <c r="CI219" s="1"/>
  <c r="T219"/>
  <c r="R219"/>
  <c r="BX219" s="1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AW217"/>
  <c r="AL217"/>
  <c r="AA217"/>
  <c r="P217"/>
  <c r="A217"/>
  <c r="A218"/>
  <c r="A219"/>
  <c r="A220" s="1"/>
  <c r="A221" s="1"/>
  <c r="A222" s="1"/>
  <c r="A223" s="1"/>
  <c r="A224" s="1"/>
  <c r="A225" s="1"/>
  <c r="A226" s="1"/>
  <c r="A227" s="1"/>
  <c r="A228" s="1"/>
  <c r="A229" s="1"/>
  <c r="A230" s="1"/>
  <c r="BA216"/>
  <c r="AY216"/>
  <c r="DE216" s="1"/>
  <c r="AP216"/>
  <c r="AN216"/>
  <c r="CT216" s="1"/>
  <c r="AE216"/>
  <c r="AC216"/>
  <c r="CI216" s="1"/>
  <c r="T216"/>
  <c r="R216"/>
  <c r="BX216" s="1"/>
  <c r="BA215"/>
  <c r="AY215"/>
  <c r="DE215" s="1"/>
  <c r="AP215"/>
  <c r="AN215"/>
  <c r="CT215"/>
  <c r="AE215"/>
  <c r="AC215"/>
  <c r="CI215"/>
  <c r="T215"/>
  <c r="R215"/>
  <c r="BX215" s="1"/>
  <c r="BA214"/>
  <c r="AY214"/>
  <c r="AP214"/>
  <c r="AN214"/>
  <c r="CT214"/>
  <c r="AE214"/>
  <c r="AC214"/>
  <c r="CI214" s="1"/>
  <c r="T214"/>
  <c r="R214"/>
  <c r="BX214" s="1"/>
  <c r="BA213"/>
  <c r="AY213"/>
  <c r="DE213"/>
  <c r="AP213"/>
  <c r="AN213"/>
  <c r="CT213"/>
  <c r="AE213"/>
  <c r="AC213"/>
  <c r="CI213" s="1"/>
  <c r="T213"/>
  <c r="R213"/>
  <c r="BX213" s="1"/>
  <c r="BA212"/>
  <c r="AY212"/>
  <c r="DE212"/>
  <c r="AP212"/>
  <c r="AN212"/>
  <c r="CT212" s="1"/>
  <c r="AE212"/>
  <c r="AC212"/>
  <c r="CI212" s="1"/>
  <c r="T212"/>
  <c r="R212"/>
  <c r="BX212"/>
  <c r="BA211"/>
  <c r="AY211"/>
  <c r="DE211"/>
  <c r="AP211"/>
  <c r="AN211"/>
  <c r="CT211" s="1"/>
  <c r="AE211"/>
  <c r="AC211"/>
  <c r="CI211" s="1"/>
  <c r="T211"/>
  <c r="R211"/>
  <c r="BX211"/>
  <c r="BA210"/>
  <c r="AY210"/>
  <c r="AP210"/>
  <c r="CU204"/>
  <c r="AN210"/>
  <c r="AE210"/>
  <c r="CJ204"/>
  <c r="AC210"/>
  <c r="T210"/>
  <c r="BY204" s="1"/>
  <c r="R210"/>
  <c r="BA209"/>
  <c r="AY209"/>
  <c r="DE209" s="1"/>
  <c r="AP209"/>
  <c r="AN209"/>
  <c r="AE209"/>
  <c r="AC209"/>
  <c r="CI209"/>
  <c r="T209"/>
  <c r="R209"/>
  <c r="BW203" s="1"/>
  <c r="BA208"/>
  <c r="AY208"/>
  <c r="DE208" s="1"/>
  <c r="AP208"/>
  <c r="AN208"/>
  <c r="AE208"/>
  <c r="AC208"/>
  <c r="CI208" s="1"/>
  <c r="T208"/>
  <c r="R208"/>
  <c r="BX208" s="1"/>
  <c r="BA207"/>
  <c r="AY207"/>
  <c r="DE207"/>
  <c r="AP207"/>
  <c r="AN207"/>
  <c r="CT207"/>
  <c r="AE207"/>
  <c r="AC207"/>
  <c r="CI207" s="1"/>
  <c r="T207"/>
  <c r="R207"/>
  <c r="BX207" s="1"/>
  <c r="BA206"/>
  <c r="AY206"/>
  <c r="DE206"/>
  <c r="AP206"/>
  <c r="AN206"/>
  <c r="CT206"/>
  <c r="AE206"/>
  <c r="AC206"/>
  <c r="CI206" s="1"/>
  <c r="T206"/>
  <c r="R206"/>
  <c r="BX206" s="1"/>
  <c r="BA205"/>
  <c r="AY205"/>
  <c r="DE205"/>
  <c r="AP205"/>
  <c r="AN205"/>
  <c r="CT205"/>
  <c r="AE205"/>
  <c r="AC205"/>
  <c r="CI205" s="1"/>
  <c r="T205"/>
  <c r="R205"/>
  <c r="BX205" s="1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AW203"/>
  <c r="AL203"/>
  <c r="AA203"/>
  <c r="P203"/>
  <c r="A203"/>
  <c r="A204"/>
  <c r="A205"/>
  <c r="A206" s="1"/>
  <c r="A207" s="1"/>
  <c r="A208" s="1"/>
  <c r="A209" s="1"/>
  <c r="A210" s="1"/>
  <c r="A211" s="1"/>
  <c r="A212" s="1"/>
  <c r="A213" s="1"/>
  <c r="A214" s="1"/>
  <c r="A215" s="1"/>
  <c r="A216" s="1"/>
  <c r="BA202"/>
  <c r="AY202"/>
  <c r="DE202" s="1"/>
  <c r="AP202"/>
  <c r="AN202"/>
  <c r="CT202" s="1"/>
  <c r="AE202"/>
  <c r="AC202"/>
  <c r="CI202"/>
  <c r="T202"/>
  <c r="R202"/>
  <c r="BX202"/>
  <c r="BA201"/>
  <c r="AY201"/>
  <c r="DE201" s="1"/>
  <c r="AP201"/>
  <c r="AN201"/>
  <c r="CT201" s="1"/>
  <c r="AE201"/>
  <c r="AC201"/>
  <c r="CI201"/>
  <c r="T201"/>
  <c r="R201"/>
  <c r="BX201"/>
  <c r="BA200"/>
  <c r="AY200"/>
  <c r="DE200" s="1"/>
  <c r="AP200"/>
  <c r="AN200"/>
  <c r="CT200" s="1"/>
  <c r="AE200"/>
  <c r="AC200"/>
  <c r="CI200"/>
  <c r="T200"/>
  <c r="R200"/>
  <c r="BX200"/>
  <c r="BA199"/>
  <c r="AY199"/>
  <c r="DE199" s="1"/>
  <c r="AP199"/>
  <c r="AN199"/>
  <c r="CT199" s="1"/>
  <c r="AE199"/>
  <c r="AC199"/>
  <c r="CI199"/>
  <c r="T199"/>
  <c r="R199"/>
  <c r="BX199"/>
  <c r="BA198"/>
  <c r="AY198"/>
  <c r="DE198" s="1"/>
  <c r="AP198"/>
  <c r="AN198"/>
  <c r="CT198" s="1"/>
  <c r="AE198"/>
  <c r="AC198"/>
  <c r="CI198"/>
  <c r="T198"/>
  <c r="R198"/>
  <c r="BX198"/>
  <c r="BA197"/>
  <c r="AY197"/>
  <c r="DE197" s="1"/>
  <c r="AP197"/>
  <c r="AN197"/>
  <c r="CT197" s="1"/>
  <c r="AE197"/>
  <c r="AC197"/>
  <c r="CI197"/>
  <c r="T197"/>
  <c r="R197"/>
  <c r="BX197"/>
  <c r="BA196"/>
  <c r="DF190" s="1"/>
  <c r="AY196"/>
  <c r="AP196"/>
  <c r="AN196"/>
  <c r="CS190" s="1"/>
  <c r="AE196"/>
  <c r="CJ190"/>
  <c r="AC196"/>
  <c r="T196"/>
  <c r="BY190" s="1"/>
  <c r="R196"/>
  <c r="BA195"/>
  <c r="AY195"/>
  <c r="DD189" s="1"/>
  <c r="AP195"/>
  <c r="AN195"/>
  <c r="CT195" s="1"/>
  <c r="AE195"/>
  <c r="CJ189"/>
  <c r="AC195"/>
  <c r="T195"/>
  <c r="BY189" s="1"/>
  <c r="R195"/>
  <c r="BA194"/>
  <c r="AY194"/>
  <c r="DE194" s="1"/>
  <c r="AP194"/>
  <c r="AN194"/>
  <c r="CT194" s="1"/>
  <c r="AE194"/>
  <c r="AC194"/>
  <c r="CI194"/>
  <c r="T194"/>
  <c r="R194"/>
  <c r="BX194"/>
  <c r="BA193"/>
  <c r="AY193"/>
  <c r="DE193" s="1"/>
  <c r="AP193"/>
  <c r="AN193"/>
  <c r="CT193" s="1"/>
  <c r="AE193"/>
  <c r="AC193"/>
  <c r="CI193"/>
  <c r="T193"/>
  <c r="R193"/>
  <c r="BX193"/>
  <c r="BA192"/>
  <c r="AY192"/>
  <c r="DE192" s="1"/>
  <c r="AP192"/>
  <c r="AN192"/>
  <c r="CT192" s="1"/>
  <c r="AE192"/>
  <c r="AC192"/>
  <c r="T192"/>
  <c r="R192"/>
  <c r="BA191"/>
  <c r="AY191"/>
  <c r="DE191"/>
  <c r="AP191"/>
  <c r="AN191"/>
  <c r="CT191"/>
  <c r="AE191"/>
  <c r="AE190" s="1"/>
  <c r="AC191"/>
  <c r="CI191"/>
  <c r="T191"/>
  <c r="R19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AW189"/>
  <c r="AL189"/>
  <c r="AA189"/>
  <c r="P189"/>
  <c r="A189"/>
  <c r="A190"/>
  <c r="A191"/>
  <c r="A192" s="1"/>
  <c r="A193" s="1"/>
  <c r="A194" s="1"/>
  <c r="A195" s="1"/>
  <c r="A196" s="1"/>
  <c r="A197" s="1"/>
  <c r="A198" s="1"/>
  <c r="A199" s="1"/>
  <c r="A200" s="1"/>
  <c r="A201" s="1"/>
  <c r="A202" s="1"/>
  <c r="BA188"/>
  <c r="AY188"/>
  <c r="DE188" s="1"/>
  <c r="AP188"/>
  <c r="AN188"/>
  <c r="CT188" s="1"/>
  <c r="AE188"/>
  <c r="AC188"/>
  <c r="CI188"/>
  <c r="T188"/>
  <c r="R188"/>
  <c r="BX188"/>
  <c r="BA187"/>
  <c r="AY187"/>
  <c r="DE187" s="1"/>
  <c r="AP187"/>
  <c r="AN187"/>
  <c r="CT187" s="1"/>
  <c r="AE187"/>
  <c r="AC187"/>
  <c r="CI187"/>
  <c r="T187"/>
  <c r="R187"/>
  <c r="BX187"/>
  <c r="BA186"/>
  <c r="AY186"/>
  <c r="DE186" s="1"/>
  <c r="AP186"/>
  <c r="AN186"/>
  <c r="CT186" s="1"/>
  <c r="AE186"/>
  <c r="AC186"/>
  <c r="CI186"/>
  <c r="T186"/>
  <c r="R186"/>
  <c r="BX186"/>
  <c r="BA185"/>
  <c r="AY185"/>
  <c r="DE185" s="1"/>
  <c r="AP185"/>
  <c r="AN185"/>
  <c r="CT185" s="1"/>
  <c r="AE185"/>
  <c r="AC185"/>
  <c r="CI185"/>
  <c r="T185"/>
  <c r="R185"/>
  <c r="BX185"/>
  <c r="BA184"/>
  <c r="AY184"/>
  <c r="AP184"/>
  <c r="AN184"/>
  <c r="CT184"/>
  <c r="AE184"/>
  <c r="AC184"/>
  <c r="CI184"/>
  <c r="T184"/>
  <c r="R184"/>
  <c r="BX184" s="1"/>
  <c r="BA183"/>
  <c r="AY183"/>
  <c r="DE183" s="1"/>
  <c r="AP183"/>
  <c r="AN183"/>
  <c r="CT183"/>
  <c r="AE183"/>
  <c r="AC183"/>
  <c r="CI183"/>
  <c r="T183"/>
  <c r="R183"/>
  <c r="BX183" s="1"/>
  <c r="BA182"/>
  <c r="AY182"/>
  <c r="AP182"/>
  <c r="CU176" s="1"/>
  <c r="AN182"/>
  <c r="AE182"/>
  <c r="AC182"/>
  <c r="CH176" s="1"/>
  <c r="T182"/>
  <c r="BY176"/>
  <c r="R182"/>
  <c r="BX182" s="1"/>
  <c r="BA181"/>
  <c r="AY181"/>
  <c r="AP181"/>
  <c r="CU175" s="1"/>
  <c r="AN181"/>
  <c r="CT181"/>
  <c r="AE181"/>
  <c r="AC181"/>
  <c r="T181"/>
  <c r="BY175"/>
  <c r="R181"/>
  <c r="BA180"/>
  <c r="AY180"/>
  <c r="DE180"/>
  <c r="AP180"/>
  <c r="AN180"/>
  <c r="CT180"/>
  <c r="AE180"/>
  <c r="AC180"/>
  <c r="CI180" s="1"/>
  <c r="T180"/>
  <c r="R180"/>
  <c r="BX180" s="1"/>
  <c r="BA179"/>
  <c r="AY179"/>
  <c r="DE179"/>
  <c r="AP179"/>
  <c r="AN179"/>
  <c r="CT179"/>
  <c r="AE179"/>
  <c r="AC179"/>
  <c r="CI179" s="1"/>
  <c r="T179"/>
  <c r="R179"/>
  <c r="BX179" s="1"/>
  <c r="BA178"/>
  <c r="AY178"/>
  <c r="DE178"/>
  <c r="AP178"/>
  <c r="AN178"/>
  <c r="CT178"/>
  <c r="AE178"/>
  <c r="AC178"/>
  <c r="CI178" s="1"/>
  <c r="T178"/>
  <c r="R178"/>
  <c r="BX178" s="1"/>
  <c r="BA177"/>
  <c r="AY177"/>
  <c r="AP177"/>
  <c r="AN177"/>
  <c r="AE177"/>
  <c r="AC177"/>
  <c r="CI177"/>
  <c r="T177"/>
  <c r="R177"/>
  <c r="BX177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AW175"/>
  <c r="AL175"/>
  <c r="AA175"/>
  <c r="P175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BA174"/>
  <c r="AY174"/>
  <c r="DE174"/>
  <c r="AP174"/>
  <c r="AN174"/>
  <c r="CT174"/>
  <c r="AE174"/>
  <c r="AC174"/>
  <c r="CI174" s="1"/>
  <c r="T174"/>
  <c r="R174"/>
  <c r="BA173"/>
  <c r="AY173"/>
  <c r="DE173"/>
  <c r="AP173"/>
  <c r="AN173"/>
  <c r="CT173" s="1"/>
  <c r="AE173"/>
  <c r="AC173"/>
  <c r="CI173" s="1"/>
  <c r="T173"/>
  <c r="R173"/>
  <c r="BX173"/>
  <c r="BA172"/>
  <c r="AY172"/>
  <c r="DE172"/>
  <c r="AP172"/>
  <c r="AN172"/>
  <c r="CT172" s="1"/>
  <c r="AE172"/>
  <c r="AC172"/>
  <c r="CI172" s="1"/>
  <c r="T172"/>
  <c r="R172"/>
  <c r="BX172"/>
  <c r="BA171"/>
  <c r="AY171"/>
  <c r="DE171"/>
  <c r="AP171"/>
  <c r="AN171"/>
  <c r="CT171"/>
  <c r="AE171"/>
  <c r="AC171"/>
  <c r="CI171" s="1"/>
  <c r="T171"/>
  <c r="R171"/>
  <c r="BX171" s="1"/>
  <c r="BA170"/>
  <c r="AY170"/>
  <c r="DE170"/>
  <c r="AP170"/>
  <c r="AN170"/>
  <c r="CT170"/>
  <c r="AE170"/>
  <c r="AC170"/>
  <c r="CI170" s="1"/>
  <c r="T170"/>
  <c r="R170"/>
  <c r="BX170" s="1"/>
  <c r="BA169"/>
  <c r="AY169"/>
  <c r="AP169"/>
  <c r="AN169"/>
  <c r="CT169" s="1"/>
  <c r="AE169"/>
  <c r="AC169"/>
  <c r="CI169" s="1"/>
  <c r="T169"/>
  <c r="R169"/>
  <c r="BX169"/>
  <c r="BA168"/>
  <c r="DF162" s="1"/>
  <c r="AY168"/>
  <c r="AP168"/>
  <c r="AN168"/>
  <c r="CT168" s="1"/>
  <c r="AE168"/>
  <c r="CJ162"/>
  <c r="AC168"/>
  <c r="T168"/>
  <c r="R168"/>
  <c r="BX168"/>
  <c r="BA167"/>
  <c r="AY167"/>
  <c r="AP167"/>
  <c r="AN167"/>
  <c r="AN162" s="1"/>
  <c r="AE167"/>
  <c r="AC167"/>
  <c r="T167"/>
  <c r="BY161"/>
  <c r="R167"/>
  <c r="BX167" s="1"/>
  <c r="BA166"/>
  <c r="AY166"/>
  <c r="DE166" s="1"/>
  <c r="AP166"/>
  <c r="AN166"/>
  <c r="CT166"/>
  <c r="AE166"/>
  <c r="AC166"/>
  <c r="CI166"/>
  <c r="T166"/>
  <c r="R166"/>
  <c r="BX166" s="1"/>
  <c r="BA165"/>
  <c r="AY165"/>
  <c r="DE165" s="1"/>
  <c r="AP165"/>
  <c r="AN165"/>
  <c r="CT165"/>
  <c r="AE165"/>
  <c r="AC165"/>
  <c r="CI165"/>
  <c r="T165"/>
  <c r="R165"/>
  <c r="BX165" s="1"/>
  <c r="BA164"/>
  <c r="AY164"/>
  <c r="DE164" s="1"/>
  <c r="AP164"/>
  <c r="AN164"/>
  <c r="CT164"/>
  <c r="AE164"/>
  <c r="AC164"/>
  <c r="CI164"/>
  <c r="T164"/>
  <c r="R164"/>
  <c r="BX164" s="1"/>
  <c r="BA163"/>
  <c r="AY163"/>
  <c r="AP163"/>
  <c r="AN163"/>
  <c r="AE163"/>
  <c r="AC163"/>
  <c r="CI163" s="1"/>
  <c r="T163"/>
  <c r="R163"/>
  <c r="BX163" s="1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AW161"/>
  <c r="AL161"/>
  <c r="AA161"/>
  <c r="P161"/>
  <c r="A161"/>
  <c r="A162"/>
  <c r="A163"/>
  <c r="A164" s="1"/>
  <c r="A165" s="1"/>
  <c r="A166" s="1"/>
  <c r="A167" s="1"/>
  <c r="A168" s="1"/>
  <c r="A169" s="1"/>
  <c r="A170" s="1"/>
  <c r="A171" s="1"/>
  <c r="A172" s="1"/>
  <c r="A173" s="1"/>
  <c r="A174" s="1"/>
  <c r="BA160"/>
  <c r="AY160"/>
  <c r="DE160" s="1"/>
  <c r="AP160"/>
  <c r="AN160"/>
  <c r="CT160" s="1"/>
  <c r="AE160"/>
  <c r="AC160"/>
  <c r="CI160"/>
  <c r="T160"/>
  <c r="R160"/>
  <c r="BX160"/>
  <c r="BA159"/>
  <c r="AY159"/>
  <c r="DE159" s="1"/>
  <c r="AP159"/>
  <c r="AN159"/>
  <c r="CT159" s="1"/>
  <c r="AE159"/>
  <c r="AC159"/>
  <c r="CI159"/>
  <c r="T159"/>
  <c r="R159"/>
  <c r="BX159"/>
  <c r="BA158"/>
  <c r="AY158"/>
  <c r="DE158" s="1"/>
  <c r="AP158"/>
  <c r="AN158"/>
  <c r="CT158" s="1"/>
  <c r="AE158"/>
  <c r="AC158"/>
  <c r="CI158"/>
  <c r="T158"/>
  <c r="R158"/>
  <c r="BX158"/>
  <c r="BA157"/>
  <c r="AY157"/>
  <c r="DE157" s="1"/>
  <c r="AP157"/>
  <c r="AN157"/>
  <c r="CT157" s="1"/>
  <c r="AE157"/>
  <c r="AC157"/>
  <c r="CI157" s="1"/>
  <c r="T157"/>
  <c r="R157"/>
  <c r="BX157"/>
  <c r="BA156"/>
  <c r="AY156"/>
  <c r="DE156"/>
  <c r="AP156"/>
  <c r="CU147" s="1"/>
  <c r="AN156"/>
  <c r="CT156" s="1"/>
  <c r="AE156"/>
  <c r="AC156"/>
  <c r="CI156" s="1"/>
  <c r="T156"/>
  <c r="R156"/>
  <c r="BX156"/>
  <c r="BA155"/>
  <c r="AY155"/>
  <c r="DE155"/>
  <c r="AP155"/>
  <c r="AN155"/>
  <c r="CT155"/>
  <c r="AE155"/>
  <c r="AC155"/>
  <c r="CI155" s="1"/>
  <c r="T155"/>
  <c r="R155"/>
  <c r="BA154"/>
  <c r="DF148" s="1"/>
  <c r="AY154"/>
  <c r="DE154"/>
  <c r="AP154"/>
  <c r="CU148" s="1"/>
  <c r="AN154"/>
  <c r="AE154"/>
  <c r="AC154"/>
  <c r="T154"/>
  <c r="BY148" s="1"/>
  <c r="R154"/>
  <c r="BA153"/>
  <c r="DF147" s="1"/>
  <c r="AY153"/>
  <c r="AP153"/>
  <c r="AN153"/>
  <c r="CT153" s="1"/>
  <c r="AE153"/>
  <c r="AC153"/>
  <c r="T153"/>
  <c r="R153"/>
  <c r="BA152"/>
  <c r="AY152"/>
  <c r="DE152" s="1"/>
  <c r="AP152"/>
  <c r="AN152"/>
  <c r="CT152"/>
  <c r="AE152"/>
  <c r="AC152"/>
  <c r="CI152"/>
  <c r="T152"/>
  <c r="R152"/>
  <c r="BX152" s="1"/>
  <c r="BA151"/>
  <c r="AY151"/>
  <c r="DE151" s="1"/>
  <c r="AP151"/>
  <c r="AN151"/>
  <c r="CT151"/>
  <c r="AE151"/>
  <c r="AC151"/>
  <c r="CI151"/>
  <c r="T151"/>
  <c r="T148" s="1"/>
  <c r="R151"/>
  <c r="BX151" s="1"/>
  <c r="BA150"/>
  <c r="AY150"/>
  <c r="DE150" s="1"/>
  <c r="AP150"/>
  <c r="AN150"/>
  <c r="CT150"/>
  <c r="AE150"/>
  <c r="AC150"/>
  <c r="CI150"/>
  <c r="T150"/>
  <c r="R150"/>
  <c r="BX150"/>
  <c r="BA149"/>
  <c r="BA148" s="1"/>
  <c r="AY149"/>
  <c r="DE149"/>
  <c r="AP149"/>
  <c r="AN149"/>
  <c r="CT149" s="1"/>
  <c r="AE149"/>
  <c r="AE148" s="1"/>
  <c r="AC149"/>
  <c r="CI149" s="1"/>
  <c r="T149"/>
  <c r="R149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AW147"/>
  <c r="AL147"/>
  <c r="AA147"/>
  <c r="P147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BA146"/>
  <c r="AY146"/>
  <c r="DE146" s="1"/>
  <c r="AP146"/>
  <c r="AN146"/>
  <c r="CT146"/>
  <c r="AE146"/>
  <c r="AC146"/>
  <c r="CI146"/>
  <c r="T146"/>
  <c r="R146"/>
  <c r="BX146" s="1"/>
  <c r="BA145"/>
  <c r="AY145"/>
  <c r="DE145" s="1"/>
  <c r="AP145"/>
  <c r="AN145"/>
  <c r="CT145"/>
  <c r="AE145"/>
  <c r="AC145"/>
  <c r="CI145"/>
  <c r="T145"/>
  <c r="R145"/>
  <c r="BX145" s="1"/>
  <c r="BA144"/>
  <c r="AY144"/>
  <c r="DE144" s="1"/>
  <c r="AP144"/>
  <c r="AN144"/>
  <c r="CT144"/>
  <c r="AE144"/>
  <c r="AC144"/>
  <c r="CI144"/>
  <c r="T144"/>
  <c r="R144"/>
  <c r="BX144" s="1"/>
  <c r="BA143"/>
  <c r="AY143"/>
  <c r="DE143" s="1"/>
  <c r="AP143"/>
  <c r="AN143"/>
  <c r="CT143"/>
  <c r="AE143"/>
  <c r="AC143"/>
  <c r="CI143"/>
  <c r="T143"/>
  <c r="R143"/>
  <c r="BX143" s="1"/>
  <c r="BA142"/>
  <c r="AY142"/>
  <c r="DE142" s="1"/>
  <c r="AP142"/>
  <c r="AN142"/>
  <c r="AE142"/>
  <c r="AC142"/>
  <c r="CI142" s="1"/>
  <c r="T142"/>
  <c r="R142"/>
  <c r="BX142" s="1"/>
  <c r="BA141"/>
  <c r="AY141"/>
  <c r="DE141"/>
  <c r="AP141"/>
  <c r="AN141"/>
  <c r="CT141"/>
  <c r="AE141"/>
  <c r="AC141"/>
  <c r="CI141" s="1"/>
  <c r="T141"/>
  <c r="R141"/>
  <c r="BX141" s="1"/>
  <c r="BA140"/>
  <c r="DF134"/>
  <c r="AY140"/>
  <c r="DE140" s="1"/>
  <c r="AP140"/>
  <c r="CU134"/>
  <c r="AN140"/>
  <c r="AE140"/>
  <c r="AC140"/>
  <c r="CI140"/>
  <c r="T140"/>
  <c r="BY134" s="1"/>
  <c r="R140"/>
  <c r="BA139"/>
  <c r="AY139"/>
  <c r="AP139"/>
  <c r="CU133" s="1"/>
  <c r="AN139"/>
  <c r="AE139"/>
  <c r="CJ133" s="1"/>
  <c r="AC139"/>
  <c r="T139"/>
  <c r="R139"/>
  <c r="BA138"/>
  <c r="AY138"/>
  <c r="DE138"/>
  <c r="AP138"/>
  <c r="AN138"/>
  <c r="CT138" s="1"/>
  <c r="AE138"/>
  <c r="AC138"/>
  <c r="CI138" s="1"/>
  <c r="T138"/>
  <c r="R138"/>
  <c r="BX138"/>
  <c r="BA137"/>
  <c r="AY137"/>
  <c r="DE137"/>
  <c r="AP137"/>
  <c r="AN137"/>
  <c r="CT137" s="1"/>
  <c r="AE137"/>
  <c r="AC137"/>
  <c r="CI137" s="1"/>
  <c r="T137"/>
  <c r="R137"/>
  <c r="BX137"/>
  <c r="BA136"/>
  <c r="AY136"/>
  <c r="DE136"/>
  <c r="AP136"/>
  <c r="AN136"/>
  <c r="AE136"/>
  <c r="AC136"/>
  <c r="CI136" s="1"/>
  <c r="T136"/>
  <c r="R136"/>
  <c r="BA135"/>
  <c r="AY135"/>
  <c r="DE135" s="1"/>
  <c r="AP135"/>
  <c r="AN135"/>
  <c r="CT135" s="1"/>
  <c r="AE135"/>
  <c r="AC135"/>
  <c r="CI135"/>
  <c r="T135"/>
  <c r="R135"/>
  <c r="BX135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AW133"/>
  <c r="AL133"/>
  <c r="AA133"/>
  <c r="P133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BA132"/>
  <c r="AY132"/>
  <c r="DE132"/>
  <c r="AP132"/>
  <c r="AN132"/>
  <c r="CT132"/>
  <c r="AE132"/>
  <c r="AC132"/>
  <c r="CI132" s="1"/>
  <c r="T132"/>
  <c r="R132"/>
  <c r="BX132" s="1"/>
  <c r="BA131"/>
  <c r="AY131"/>
  <c r="DE131"/>
  <c r="AP131"/>
  <c r="AN131"/>
  <c r="CT131"/>
  <c r="AE131"/>
  <c r="AC131"/>
  <c r="CI131" s="1"/>
  <c r="T131"/>
  <c r="R131"/>
  <c r="BX131" s="1"/>
  <c r="BA130"/>
  <c r="AY130"/>
  <c r="DE130"/>
  <c r="AP130"/>
  <c r="AN130"/>
  <c r="CT130"/>
  <c r="AE130"/>
  <c r="AC130"/>
  <c r="CI130"/>
  <c r="T130"/>
  <c r="R130"/>
  <c r="BX130"/>
  <c r="BA129"/>
  <c r="AY129"/>
  <c r="DE129" s="1"/>
  <c r="AP129"/>
  <c r="AN129"/>
  <c r="CT129" s="1"/>
  <c r="AE129"/>
  <c r="AC129"/>
  <c r="CI129"/>
  <c r="T129"/>
  <c r="R129"/>
  <c r="BX129"/>
  <c r="BA128"/>
  <c r="AY128"/>
  <c r="DE128" s="1"/>
  <c r="AP128"/>
  <c r="CU119"/>
  <c r="AN128"/>
  <c r="CT128" s="1"/>
  <c r="AE128"/>
  <c r="AC128"/>
  <c r="CI128" s="1"/>
  <c r="T128"/>
  <c r="R128"/>
  <c r="BX128"/>
  <c r="BA127"/>
  <c r="AY127"/>
  <c r="DE127"/>
  <c r="AP127"/>
  <c r="AN127"/>
  <c r="AE127"/>
  <c r="AC127"/>
  <c r="CI127" s="1"/>
  <c r="T127"/>
  <c r="R127"/>
  <c r="BX127"/>
  <c r="BA126"/>
  <c r="AY126"/>
  <c r="AP126"/>
  <c r="CU120" s="1"/>
  <c r="AN126"/>
  <c r="AE126"/>
  <c r="CJ120" s="1"/>
  <c r="AC126"/>
  <c r="CI126"/>
  <c r="T126"/>
  <c r="BY120" s="1"/>
  <c r="R126"/>
  <c r="BW120"/>
  <c r="BA125"/>
  <c r="DF119" s="1"/>
  <c r="AY125"/>
  <c r="DE125"/>
  <c r="AP125"/>
  <c r="AN125"/>
  <c r="AE125"/>
  <c r="AC125"/>
  <c r="T125"/>
  <c r="BY119" s="1"/>
  <c r="R125"/>
  <c r="BA124"/>
  <c r="AY124"/>
  <c r="DE124" s="1"/>
  <c r="AP124"/>
  <c r="AN124"/>
  <c r="CT124" s="1"/>
  <c r="AE124"/>
  <c r="AC124"/>
  <c r="CI124"/>
  <c r="T124"/>
  <c r="R124"/>
  <c r="BX124"/>
  <c r="BA123"/>
  <c r="AY123"/>
  <c r="DE123" s="1"/>
  <c r="AP123"/>
  <c r="AN123"/>
  <c r="AE123"/>
  <c r="AC123"/>
  <c r="CI123"/>
  <c r="T123"/>
  <c r="R123"/>
  <c r="BX123" s="1"/>
  <c r="BA122"/>
  <c r="AY122"/>
  <c r="DE122" s="1"/>
  <c r="AP122"/>
  <c r="AN122"/>
  <c r="CT122"/>
  <c r="AE122"/>
  <c r="AC122"/>
  <c r="CI122"/>
  <c r="T122"/>
  <c r="T120" s="1"/>
  <c r="R122"/>
  <c r="BA121"/>
  <c r="AY121"/>
  <c r="AP121"/>
  <c r="AP120" s="1"/>
  <c r="AN121"/>
  <c r="CT121" s="1"/>
  <c r="AE121"/>
  <c r="AE120" s="1"/>
  <c r="AC121"/>
  <c r="CI121" s="1"/>
  <c r="T121"/>
  <c r="R121"/>
  <c r="BX121" s="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AW119"/>
  <c r="AL119"/>
  <c r="AA119"/>
  <c r="P119"/>
  <c r="A119"/>
  <c r="A120"/>
  <c r="A121"/>
  <c r="A122" s="1"/>
  <c r="A123" s="1"/>
  <c r="A124" s="1"/>
  <c r="A125" s="1"/>
  <c r="A126" s="1"/>
  <c r="A127" s="1"/>
  <c r="A128" s="1"/>
  <c r="A129" s="1"/>
  <c r="A130" s="1"/>
  <c r="A131" s="1"/>
  <c r="A132" s="1"/>
  <c r="BA118"/>
  <c r="AY118"/>
  <c r="DE118" s="1"/>
  <c r="AP118"/>
  <c r="AN118"/>
  <c r="CT118" s="1"/>
  <c r="AE118"/>
  <c r="AC118"/>
  <c r="CI118"/>
  <c r="T118"/>
  <c r="R118"/>
  <c r="BX118"/>
  <c r="BA117"/>
  <c r="AY117"/>
  <c r="DE117" s="1"/>
  <c r="AP117"/>
  <c r="AN117"/>
  <c r="CT117" s="1"/>
  <c r="AE117"/>
  <c r="AC117"/>
  <c r="CI117"/>
  <c r="T117"/>
  <c r="R117"/>
  <c r="BX117"/>
  <c r="BA116"/>
  <c r="AY116"/>
  <c r="DE116" s="1"/>
  <c r="AP116"/>
  <c r="AN116"/>
  <c r="CT116" s="1"/>
  <c r="AE116"/>
  <c r="AC116"/>
  <c r="CI116"/>
  <c r="T116"/>
  <c r="R116"/>
  <c r="BX116"/>
  <c r="BA115"/>
  <c r="DF105" s="1"/>
  <c r="AY115"/>
  <c r="AP115"/>
  <c r="AN115"/>
  <c r="CT115"/>
  <c r="AE115"/>
  <c r="AC115"/>
  <c r="CI115"/>
  <c r="T115"/>
  <c r="R115"/>
  <c r="BX115" s="1"/>
  <c r="BA114"/>
  <c r="AY114"/>
  <c r="DE114" s="1"/>
  <c r="AP114"/>
  <c r="AN114"/>
  <c r="CT114"/>
  <c r="AE114"/>
  <c r="AC114"/>
  <c r="CI114"/>
  <c r="T114"/>
  <c r="R114"/>
  <c r="BX114" s="1"/>
  <c r="BA113"/>
  <c r="AY113"/>
  <c r="DE113" s="1"/>
  <c r="AP113"/>
  <c r="AN113"/>
  <c r="CT113"/>
  <c r="AE113"/>
  <c r="AC113"/>
  <c r="CI113"/>
  <c r="T113"/>
  <c r="R113"/>
  <c r="BA112"/>
  <c r="AY112"/>
  <c r="AP112"/>
  <c r="AN112"/>
  <c r="CS106" s="1"/>
  <c r="AE112"/>
  <c r="CJ106"/>
  <c r="AC112"/>
  <c r="CI112" s="1"/>
  <c r="T112"/>
  <c r="BY106"/>
  <c r="R112"/>
  <c r="BA111"/>
  <c r="AY111"/>
  <c r="AP111"/>
  <c r="AN111"/>
  <c r="AE111"/>
  <c r="CJ105"/>
  <c r="AC111"/>
  <c r="T111"/>
  <c r="R111"/>
  <c r="BW105"/>
  <c r="BA110"/>
  <c r="AY110"/>
  <c r="DE110"/>
  <c r="AP110"/>
  <c r="AN110"/>
  <c r="CT110" s="1"/>
  <c r="AE110"/>
  <c r="AC110"/>
  <c r="CI110" s="1"/>
  <c r="T110"/>
  <c r="R110"/>
  <c r="BX110"/>
  <c r="BA109"/>
  <c r="AY109"/>
  <c r="DE109"/>
  <c r="AP109"/>
  <c r="AN109"/>
  <c r="CT109" s="1"/>
  <c r="AE109"/>
  <c r="AC109"/>
  <c r="CI109" s="1"/>
  <c r="T109"/>
  <c r="R109"/>
  <c r="BX109"/>
  <c r="BA108"/>
  <c r="AY108"/>
  <c r="DE108"/>
  <c r="AP108"/>
  <c r="AN108"/>
  <c r="CT108"/>
  <c r="AE108"/>
  <c r="AC108"/>
  <c r="CI108" s="1"/>
  <c r="T108"/>
  <c r="R108"/>
  <c r="BX108" s="1"/>
  <c r="BA107"/>
  <c r="BA106" s="1"/>
  <c r="AY107"/>
  <c r="DE107"/>
  <c r="AP107"/>
  <c r="AN107"/>
  <c r="AE107"/>
  <c r="AE106"/>
  <c r="AC107"/>
  <c r="CI107" s="1"/>
  <c r="T107"/>
  <c r="R107"/>
  <c r="BX107" s="1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AW105"/>
  <c r="AL105"/>
  <c r="AA105"/>
  <c r="P105"/>
  <c r="A105"/>
  <c r="A106"/>
  <c r="A107"/>
  <c r="A108" s="1"/>
  <c r="A109" s="1"/>
  <c r="A110" s="1"/>
  <c r="A111" s="1"/>
  <c r="A112" s="1"/>
  <c r="A113" s="1"/>
  <c r="A114" s="1"/>
  <c r="A115" s="1"/>
  <c r="A116" s="1"/>
  <c r="A117" s="1"/>
  <c r="A118" s="1"/>
  <c r="BA104"/>
  <c r="AY104"/>
  <c r="DE104" s="1"/>
  <c r="AP104"/>
  <c r="AN104"/>
  <c r="CT104" s="1"/>
  <c r="AE104"/>
  <c r="AC104"/>
  <c r="CI104"/>
  <c r="T104"/>
  <c r="R104"/>
  <c r="BX104"/>
  <c r="BA103"/>
  <c r="AY103"/>
  <c r="DE103" s="1"/>
  <c r="AP103"/>
  <c r="AN103"/>
  <c r="CT103" s="1"/>
  <c r="AE103"/>
  <c r="AC103"/>
  <c r="CI103"/>
  <c r="T103"/>
  <c r="R103"/>
  <c r="BX103"/>
  <c r="BA102"/>
  <c r="AY102"/>
  <c r="DE102" s="1"/>
  <c r="AP102"/>
  <c r="AN102"/>
  <c r="CT102" s="1"/>
  <c r="AE102"/>
  <c r="AC102"/>
  <c r="CI102"/>
  <c r="T102"/>
  <c r="R102"/>
  <c r="BX102"/>
  <c r="BA101"/>
  <c r="AY101"/>
  <c r="DE101" s="1"/>
  <c r="AP101"/>
  <c r="AN101"/>
  <c r="CT101" s="1"/>
  <c r="AE101"/>
  <c r="AC101"/>
  <c r="CI101"/>
  <c r="T101"/>
  <c r="R101"/>
  <c r="BX101"/>
  <c r="BA100"/>
  <c r="AY100"/>
  <c r="DE100" s="1"/>
  <c r="AP100"/>
  <c r="AN100"/>
  <c r="AE100"/>
  <c r="AC100"/>
  <c r="CI100"/>
  <c r="T100"/>
  <c r="R100"/>
  <c r="BX100" s="1"/>
  <c r="BA99"/>
  <c r="AY99"/>
  <c r="DE99" s="1"/>
  <c r="AP99"/>
  <c r="AN99"/>
  <c r="CT99"/>
  <c r="AE99"/>
  <c r="AC99"/>
  <c r="T99"/>
  <c r="R99"/>
  <c r="BX99" s="1"/>
  <c r="BA98"/>
  <c r="DF92"/>
  <c r="AY98"/>
  <c r="AP98"/>
  <c r="CU92" s="1"/>
  <c r="AN98"/>
  <c r="AE98"/>
  <c r="CJ92" s="1"/>
  <c r="AC98"/>
  <c r="T98"/>
  <c r="R98"/>
  <c r="BA97"/>
  <c r="AY97"/>
  <c r="AP97"/>
  <c r="AN97"/>
  <c r="CT97" s="1"/>
  <c r="AE97"/>
  <c r="AC97"/>
  <c r="CI97" s="1"/>
  <c r="T97"/>
  <c r="R97"/>
  <c r="BX97"/>
  <c r="BA96"/>
  <c r="AY96"/>
  <c r="DE96"/>
  <c r="AP96"/>
  <c r="AN96"/>
  <c r="CT96" s="1"/>
  <c r="AE96"/>
  <c r="AC96"/>
  <c r="CI96" s="1"/>
  <c r="T96"/>
  <c r="R96"/>
  <c r="BX96"/>
  <c r="BA95"/>
  <c r="AY95"/>
  <c r="DE95"/>
  <c r="AP95"/>
  <c r="AN95"/>
  <c r="AE95"/>
  <c r="AC95"/>
  <c r="CI95"/>
  <c r="T95"/>
  <c r="R95"/>
  <c r="BX95"/>
  <c r="BA94"/>
  <c r="AY94"/>
  <c r="DE94" s="1"/>
  <c r="AP94"/>
  <c r="AN94"/>
  <c r="CT94" s="1"/>
  <c r="AE94"/>
  <c r="AC94"/>
  <c r="CI94"/>
  <c r="T94"/>
  <c r="R94"/>
  <c r="BX94"/>
  <c r="BA93"/>
  <c r="AY93"/>
  <c r="DE93" s="1"/>
  <c r="AP93"/>
  <c r="AN93"/>
  <c r="CT93" s="1"/>
  <c r="AE93"/>
  <c r="AC93"/>
  <c r="T93"/>
  <c r="R93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AW91"/>
  <c r="AL91"/>
  <c r="AA91"/>
  <c r="P91"/>
  <c r="A91"/>
  <c r="A92"/>
  <c r="A93"/>
  <c r="A94" s="1"/>
  <c r="A95" s="1"/>
  <c r="A96" s="1"/>
  <c r="A97" s="1"/>
  <c r="A98" s="1"/>
  <c r="A99" s="1"/>
  <c r="A100" s="1"/>
  <c r="A101" s="1"/>
  <c r="A102" s="1"/>
  <c r="A103" s="1"/>
  <c r="A104" s="1"/>
  <c r="BA90"/>
  <c r="AY90"/>
  <c r="DE90" s="1"/>
  <c r="AP90"/>
  <c r="AN90"/>
  <c r="CT90" s="1"/>
  <c r="AE90"/>
  <c r="AC90"/>
  <c r="CI90"/>
  <c r="T90"/>
  <c r="R90"/>
  <c r="BX90"/>
  <c r="BA89"/>
  <c r="AY89"/>
  <c r="DE89" s="1"/>
  <c r="AP89"/>
  <c r="AN89"/>
  <c r="CT89" s="1"/>
  <c r="AE89"/>
  <c r="AC89"/>
  <c r="CI89"/>
  <c r="T89"/>
  <c r="R89"/>
  <c r="BX89"/>
  <c r="BA88"/>
  <c r="AY88"/>
  <c r="AP88"/>
  <c r="AN88"/>
  <c r="CT88"/>
  <c r="AE88"/>
  <c r="AC88"/>
  <c r="CI88"/>
  <c r="T88"/>
  <c r="R88"/>
  <c r="BX88" s="1"/>
  <c r="BA87"/>
  <c r="AY87"/>
  <c r="DE87" s="1"/>
  <c r="AP87"/>
  <c r="AN87"/>
  <c r="CT87"/>
  <c r="AE87"/>
  <c r="AC87"/>
  <c r="CI87"/>
  <c r="T87"/>
  <c r="R87"/>
  <c r="BX87" s="1"/>
  <c r="BH87" s="1"/>
  <c r="BA86"/>
  <c r="AY86"/>
  <c r="AP86"/>
  <c r="AN86"/>
  <c r="CT86"/>
  <c r="AE86"/>
  <c r="AC86"/>
  <c r="CI86" s="1"/>
  <c r="T86"/>
  <c r="R86"/>
  <c r="BX86" s="1"/>
  <c r="BA85"/>
  <c r="AY85"/>
  <c r="DE85"/>
  <c r="AP85"/>
  <c r="AN85"/>
  <c r="CT85"/>
  <c r="AE85"/>
  <c r="AC85"/>
  <c r="CI85" s="1"/>
  <c r="T85"/>
  <c r="R85"/>
  <c r="BX85" s="1"/>
  <c r="BA84"/>
  <c r="AY84"/>
  <c r="DE84"/>
  <c r="AP84"/>
  <c r="AN84"/>
  <c r="CT84"/>
  <c r="AE84"/>
  <c r="CJ78" s="1"/>
  <c r="AC84"/>
  <c r="T84"/>
  <c r="R84"/>
  <c r="BA83"/>
  <c r="DF77" s="1"/>
  <c r="AY83"/>
  <c r="AP83"/>
  <c r="AN83"/>
  <c r="AE83"/>
  <c r="AC83"/>
  <c r="T83"/>
  <c r="R83"/>
  <c r="BX83"/>
  <c r="BA82"/>
  <c r="AY82"/>
  <c r="DE82" s="1"/>
  <c r="AP82"/>
  <c r="AN82"/>
  <c r="CT82" s="1"/>
  <c r="AE82"/>
  <c r="AC82"/>
  <c r="CI82"/>
  <c r="T82"/>
  <c r="R82"/>
  <c r="BX82"/>
  <c r="BA81"/>
  <c r="AY81"/>
  <c r="DE81" s="1"/>
  <c r="AP81"/>
  <c r="AN81"/>
  <c r="CT81" s="1"/>
  <c r="AE81"/>
  <c r="AC81"/>
  <c r="CI81"/>
  <c r="T81"/>
  <c r="R81"/>
  <c r="BX81"/>
  <c r="BA80"/>
  <c r="AY80"/>
  <c r="DE80" s="1"/>
  <c r="AP80"/>
  <c r="AN80"/>
  <c r="CT80" s="1"/>
  <c r="AE80"/>
  <c r="AC80"/>
  <c r="T80"/>
  <c r="R80"/>
  <c r="BX80" s="1"/>
  <c r="BA79"/>
  <c r="AY79"/>
  <c r="DE79" s="1"/>
  <c r="AP79"/>
  <c r="AN79"/>
  <c r="AE79"/>
  <c r="AC79"/>
  <c r="CI79" s="1"/>
  <c r="T79"/>
  <c r="R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AW77"/>
  <c r="AL77"/>
  <c r="AA77"/>
  <c r="P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BA76"/>
  <c r="AY76"/>
  <c r="DE76" s="1"/>
  <c r="AP76"/>
  <c r="AN76"/>
  <c r="CT76"/>
  <c r="AE76"/>
  <c r="AC76"/>
  <c r="T76"/>
  <c r="R76"/>
  <c r="BX76" s="1"/>
  <c r="BA75"/>
  <c r="AY75"/>
  <c r="DE75"/>
  <c r="AP75"/>
  <c r="AN75"/>
  <c r="CT75"/>
  <c r="AE75"/>
  <c r="AC75"/>
  <c r="CI75" s="1"/>
  <c r="T75"/>
  <c r="R75"/>
  <c r="BX75" s="1"/>
  <c r="BA74"/>
  <c r="AY74"/>
  <c r="DE74"/>
  <c r="AP74"/>
  <c r="AN74"/>
  <c r="CT74"/>
  <c r="AE74"/>
  <c r="AC74"/>
  <c r="CI74" s="1"/>
  <c r="T74"/>
  <c r="R74"/>
  <c r="BX74" s="1"/>
  <c r="BA73"/>
  <c r="AY73"/>
  <c r="DE73"/>
  <c r="AP73"/>
  <c r="AN73"/>
  <c r="CT73"/>
  <c r="AE73"/>
  <c r="AC73"/>
  <c r="CI73"/>
  <c r="T73"/>
  <c r="R73"/>
  <c r="BX73" s="1"/>
  <c r="BA72"/>
  <c r="DF63" s="1"/>
  <c r="AY72"/>
  <c r="DE72" s="1"/>
  <c r="AP72"/>
  <c r="AN72"/>
  <c r="CT72"/>
  <c r="AE72"/>
  <c r="AC72"/>
  <c r="CI72"/>
  <c r="T72"/>
  <c r="R72"/>
  <c r="BA71"/>
  <c r="AY71"/>
  <c r="DE71"/>
  <c r="AP71"/>
  <c r="AN71"/>
  <c r="CT71"/>
  <c r="AE71"/>
  <c r="AC71"/>
  <c r="CI71" s="1"/>
  <c r="T71"/>
  <c r="R71"/>
  <c r="BX71" s="1"/>
  <c r="BA70"/>
  <c r="DF64"/>
  <c r="AY70"/>
  <c r="AP70"/>
  <c r="CU64"/>
  <c r="AN70"/>
  <c r="AE70"/>
  <c r="AC70"/>
  <c r="T70"/>
  <c r="BY64"/>
  <c r="R70"/>
  <c r="BA69"/>
  <c r="AY69"/>
  <c r="AP69"/>
  <c r="CU63" s="1"/>
  <c r="AN69"/>
  <c r="AE69"/>
  <c r="AC69"/>
  <c r="T69"/>
  <c r="R69"/>
  <c r="BX69"/>
  <c r="BA68"/>
  <c r="AY68"/>
  <c r="DE68" s="1"/>
  <c r="AP68"/>
  <c r="AN68"/>
  <c r="CT68"/>
  <c r="AE68"/>
  <c r="AC68"/>
  <c r="CI68"/>
  <c r="T68"/>
  <c r="R68"/>
  <c r="BX68"/>
  <c r="BA67"/>
  <c r="AY67"/>
  <c r="DE67" s="1"/>
  <c r="AP67"/>
  <c r="AN67"/>
  <c r="CT67"/>
  <c r="AE67"/>
  <c r="AC67"/>
  <c r="CI67"/>
  <c r="T67"/>
  <c r="R67"/>
  <c r="BX67"/>
  <c r="BA66"/>
  <c r="BA64" s="1"/>
  <c r="AY66"/>
  <c r="DE66" s="1"/>
  <c r="AP66"/>
  <c r="AN66"/>
  <c r="AE66"/>
  <c r="AC66"/>
  <c r="CI66"/>
  <c r="T66"/>
  <c r="R66"/>
  <c r="BA65"/>
  <c r="AY65"/>
  <c r="DE65"/>
  <c r="AP65"/>
  <c r="AN65"/>
  <c r="CT65"/>
  <c r="AE65"/>
  <c r="AC65"/>
  <c r="CI65"/>
  <c r="T65"/>
  <c r="T64"/>
  <c r="R65"/>
  <c r="BX65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Q64"/>
  <c r="P64"/>
  <c r="AW63"/>
  <c r="AL63"/>
  <c r="AA63"/>
  <c r="P63"/>
  <c r="A63"/>
  <c r="A64"/>
  <c r="A65" s="1"/>
  <c r="A66" s="1"/>
  <c r="A67" s="1"/>
  <c r="A68" s="1"/>
  <c r="A69" s="1"/>
  <c r="A70" s="1"/>
  <c r="A71" s="1"/>
  <c r="A72" s="1"/>
  <c r="A73" s="1"/>
  <c r="A74" s="1"/>
  <c r="A75" s="1"/>
  <c r="A76" s="1"/>
  <c r="BA62"/>
  <c r="AY62"/>
  <c r="DE62"/>
  <c r="AP62"/>
  <c r="AN62"/>
  <c r="CT62"/>
  <c r="AE62"/>
  <c r="AC62"/>
  <c r="CI62" s="1"/>
  <c r="T62"/>
  <c r="R62"/>
  <c r="BX62"/>
  <c r="BA61"/>
  <c r="AY61"/>
  <c r="DE61"/>
  <c r="AP61"/>
  <c r="AN61"/>
  <c r="AE61"/>
  <c r="AC61"/>
  <c r="CI61"/>
  <c r="T61"/>
  <c r="R61"/>
  <c r="BX61"/>
  <c r="BA60"/>
  <c r="AY60"/>
  <c r="DE60"/>
  <c r="AP60"/>
  <c r="AN60"/>
  <c r="CT60" s="1"/>
  <c r="AE60"/>
  <c r="AC60"/>
  <c r="CI60"/>
  <c r="T60"/>
  <c r="R60"/>
  <c r="BX60"/>
  <c r="BA59"/>
  <c r="AY59"/>
  <c r="DE59"/>
  <c r="AP59"/>
  <c r="AN59"/>
  <c r="CT59" s="1"/>
  <c r="AE59"/>
  <c r="AC59"/>
  <c r="CI59"/>
  <c r="T59"/>
  <c r="R59"/>
  <c r="BX59"/>
  <c r="BA58"/>
  <c r="AY58"/>
  <c r="AP58"/>
  <c r="AN58"/>
  <c r="CT58"/>
  <c r="AE58"/>
  <c r="AC58"/>
  <c r="CI58"/>
  <c r="T58"/>
  <c r="R58"/>
  <c r="BX58"/>
  <c r="BA57"/>
  <c r="AY57"/>
  <c r="DE57" s="1"/>
  <c r="AP57"/>
  <c r="AN57"/>
  <c r="CT57"/>
  <c r="AE57"/>
  <c r="AC57"/>
  <c r="CI57"/>
  <c r="T57"/>
  <c r="R57"/>
  <c r="BX57"/>
  <c r="BA56"/>
  <c r="DF50" s="1"/>
  <c r="AY56"/>
  <c r="AP56"/>
  <c r="CU50"/>
  <c r="AN56"/>
  <c r="CT56"/>
  <c r="AE56"/>
  <c r="CJ50"/>
  <c r="AC56"/>
  <c r="T56"/>
  <c r="BY50" s="1"/>
  <c r="R56"/>
  <c r="BX56"/>
  <c r="BA55"/>
  <c r="AY55"/>
  <c r="AP55"/>
  <c r="AN55"/>
  <c r="CT55"/>
  <c r="AE55"/>
  <c r="AC55"/>
  <c r="T55"/>
  <c r="R55"/>
  <c r="BX55"/>
  <c r="BA54"/>
  <c r="AY54"/>
  <c r="DE54"/>
  <c r="AP54"/>
  <c r="AN54"/>
  <c r="CT54" s="1"/>
  <c r="AE54"/>
  <c r="AC54"/>
  <c r="CI54"/>
  <c r="T54"/>
  <c r="R54"/>
  <c r="BX54"/>
  <c r="BA53"/>
  <c r="AY53"/>
  <c r="DE53"/>
  <c r="AP53"/>
  <c r="AN53"/>
  <c r="CT53" s="1"/>
  <c r="AE53"/>
  <c r="AC53"/>
  <c r="CI53"/>
  <c r="T53"/>
  <c r="R53"/>
  <c r="BX53"/>
  <c r="BA52"/>
  <c r="AY52"/>
  <c r="DE52"/>
  <c r="AP52"/>
  <c r="AN52"/>
  <c r="CT52" s="1"/>
  <c r="AE52"/>
  <c r="AC52"/>
  <c r="CI52"/>
  <c r="T52"/>
  <c r="R52"/>
  <c r="BX52"/>
  <c r="BA51"/>
  <c r="AY51"/>
  <c r="DE51"/>
  <c r="AP51"/>
  <c r="AN51"/>
  <c r="CT51" s="1"/>
  <c r="AE51"/>
  <c r="AC51"/>
  <c r="T51"/>
  <c r="R51"/>
  <c r="BX5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AW49"/>
  <c r="AL49"/>
  <c r="AA49"/>
  <c r="P49"/>
  <c r="A49"/>
  <c r="A50"/>
  <c r="A51" s="1"/>
  <c r="A52" s="1"/>
  <c r="A53" s="1"/>
  <c r="A54" s="1"/>
  <c r="A55" s="1"/>
  <c r="A56" s="1"/>
  <c r="A57" s="1"/>
  <c r="A58" s="1"/>
  <c r="A59" s="1"/>
  <c r="A60" s="1"/>
  <c r="A61" s="1"/>
  <c r="A62" s="1"/>
  <c r="BA48"/>
  <c r="AY48"/>
  <c r="DE48"/>
  <c r="AP48"/>
  <c r="AN48"/>
  <c r="CT48"/>
  <c r="AE48"/>
  <c r="AC48"/>
  <c r="CI48" s="1"/>
  <c r="T48"/>
  <c r="R48"/>
  <c r="BX48"/>
  <c r="BA47"/>
  <c r="AY47"/>
  <c r="DE47"/>
  <c r="AP47"/>
  <c r="AN47"/>
  <c r="CT47"/>
  <c r="AE47"/>
  <c r="AC47"/>
  <c r="CI47" s="1"/>
  <c r="T47"/>
  <c r="R47"/>
  <c r="BX47"/>
  <c r="BA46"/>
  <c r="AY46"/>
  <c r="DE46"/>
  <c r="AP46"/>
  <c r="AN46"/>
  <c r="CT46"/>
  <c r="AE46"/>
  <c r="AC46"/>
  <c r="CI46" s="1"/>
  <c r="T46"/>
  <c r="R46"/>
  <c r="BX46"/>
  <c r="BA45"/>
  <c r="AY45"/>
  <c r="DE45"/>
  <c r="AP45"/>
  <c r="AN45"/>
  <c r="CT45"/>
  <c r="AE45"/>
  <c r="AC45"/>
  <c r="CI45" s="1"/>
  <c r="T45"/>
  <c r="R45"/>
  <c r="BX45"/>
  <c r="BA44"/>
  <c r="AY44"/>
  <c r="DE44"/>
  <c r="AP44"/>
  <c r="AN44"/>
  <c r="CT44"/>
  <c r="AE44"/>
  <c r="AC44"/>
  <c r="CI44" s="1"/>
  <c r="T44"/>
  <c r="R44"/>
  <c r="BX44"/>
  <c r="BA43"/>
  <c r="AY43"/>
  <c r="DE43"/>
  <c r="AP43"/>
  <c r="AN43"/>
  <c r="CT43"/>
  <c r="AE43"/>
  <c r="AC43"/>
  <c r="CI43" s="1"/>
  <c r="T43"/>
  <c r="R43"/>
  <c r="BX43"/>
  <c r="BA42"/>
  <c r="AY42"/>
  <c r="AP42"/>
  <c r="CU36"/>
  <c r="AN42"/>
  <c r="CT42"/>
  <c r="AE42"/>
  <c r="AC42"/>
  <c r="T42"/>
  <c r="BY36"/>
  <c r="R42"/>
  <c r="BX42"/>
  <c r="BA41"/>
  <c r="AY41"/>
  <c r="AP41"/>
  <c r="CU35"/>
  <c r="AN41"/>
  <c r="AE41"/>
  <c r="CJ35"/>
  <c r="AC41"/>
  <c r="CI41" s="1"/>
  <c r="T41"/>
  <c r="R41"/>
  <c r="BX41"/>
  <c r="BA40"/>
  <c r="AY40"/>
  <c r="DE40"/>
  <c r="AP40"/>
  <c r="AN40"/>
  <c r="CT40"/>
  <c r="AE40"/>
  <c r="AC40"/>
  <c r="CI40" s="1"/>
  <c r="T40"/>
  <c r="R40"/>
  <c r="BX40"/>
  <c r="BA39"/>
  <c r="AY39"/>
  <c r="DE39"/>
  <c r="AP39"/>
  <c r="AN39"/>
  <c r="CT39"/>
  <c r="AE39"/>
  <c r="AC39"/>
  <c r="CI39"/>
  <c r="T39"/>
  <c r="R39"/>
  <c r="BX39" s="1"/>
  <c r="BA38"/>
  <c r="AY38"/>
  <c r="DE38"/>
  <c r="AP38"/>
  <c r="AN38"/>
  <c r="CT38"/>
  <c r="AE38"/>
  <c r="AC38"/>
  <c r="CI38"/>
  <c r="T38"/>
  <c r="R38"/>
  <c r="BA37"/>
  <c r="AY37"/>
  <c r="AP37"/>
  <c r="AN37"/>
  <c r="CT37" s="1"/>
  <c r="AE37"/>
  <c r="AC37"/>
  <c r="T37"/>
  <c r="R37"/>
  <c r="BX37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AW35"/>
  <c r="AL35"/>
  <c r="AA35"/>
  <c r="P35"/>
  <c r="A35"/>
  <c r="A36"/>
  <c r="A37" s="1"/>
  <c r="A38" s="1"/>
  <c r="A39" s="1"/>
  <c r="A40" s="1"/>
  <c r="A41" s="1"/>
  <c r="A42" s="1"/>
  <c r="A43" s="1"/>
  <c r="A44" s="1"/>
  <c r="A45" s="1"/>
  <c r="A46" s="1"/>
  <c r="A47" s="1"/>
  <c r="A48" s="1"/>
  <c r="BA34"/>
  <c r="AY34"/>
  <c r="DE34"/>
  <c r="AP34"/>
  <c r="AN34"/>
  <c r="CT34"/>
  <c r="AE34"/>
  <c r="AC34"/>
  <c r="CI34" s="1"/>
  <c r="T34"/>
  <c r="R34"/>
  <c r="BX34"/>
  <c r="BA33"/>
  <c r="AY33"/>
  <c r="DE33"/>
  <c r="AP33"/>
  <c r="AN33"/>
  <c r="CT33"/>
  <c r="AE33"/>
  <c r="AC33"/>
  <c r="CI33" s="1"/>
  <c r="T33"/>
  <c r="R33"/>
  <c r="BX33"/>
  <c r="BA32"/>
  <c r="AY32"/>
  <c r="DE32"/>
  <c r="AP32"/>
  <c r="AN32"/>
  <c r="CT32"/>
  <c r="AE32"/>
  <c r="AC32"/>
  <c r="CI32" s="1"/>
  <c r="T32"/>
  <c r="R32"/>
  <c r="BX32"/>
  <c r="BA31"/>
  <c r="AY31"/>
  <c r="DE31"/>
  <c r="AP31"/>
  <c r="AN31"/>
  <c r="CT31"/>
  <c r="AE31"/>
  <c r="AC31"/>
  <c r="CI31" s="1"/>
  <c r="T31"/>
  <c r="R31"/>
  <c r="BX31"/>
  <c r="BA30"/>
  <c r="AY30"/>
  <c r="AP30"/>
  <c r="AN30"/>
  <c r="CT30" s="1"/>
  <c r="AE30"/>
  <c r="AC30"/>
  <c r="CI30"/>
  <c r="T30"/>
  <c r="R30"/>
  <c r="BX30"/>
  <c r="BA29"/>
  <c r="AY29"/>
  <c r="DE29"/>
  <c r="AP29"/>
  <c r="AN29"/>
  <c r="CT29" s="1"/>
  <c r="AE29"/>
  <c r="AC29"/>
  <c r="CI29"/>
  <c r="T29"/>
  <c r="R29"/>
  <c r="BX29"/>
  <c r="BA28"/>
  <c r="DF22" s="1"/>
  <c r="AY28"/>
  <c r="AP28"/>
  <c r="CU22"/>
  <c r="AN28"/>
  <c r="AE28"/>
  <c r="AC28"/>
  <c r="CH22"/>
  <c r="T28"/>
  <c r="R28"/>
  <c r="BX28"/>
  <c r="BA27"/>
  <c r="AY27"/>
  <c r="DE27"/>
  <c r="AP27"/>
  <c r="AN27"/>
  <c r="CT27" s="1"/>
  <c r="AE27"/>
  <c r="AC27"/>
  <c r="CI27"/>
  <c r="T27"/>
  <c r="R27"/>
  <c r="BA26"/>
  <c r="AY26"/>
  <c r="DE26" s="1"/>
  <c r="AP26"/>
  <c r="AN26"/>
  <c r="CT26"/>
  <c r="AE26"/>
  <c r="AC26"/>
  <c r="CI26"/>
  <c r="T26"/>
  <c r="R26"/>
  <c r="BX26"/>
  <c r="BA25"/>
  <c r="AY25"/>
  <c r="DE25" s="1"/>
  <c r="AP25"/>
  <c r="AN25"/>
  <c r="CT25"/>
  <c r="AE25"/>
  <c r="AC25"/>
  <c r="CI25"/>
  <c r="T25"/>
  <c r="R25"/>
  <c r="BX25"/>
  <c r="BA24"/>
  <c r="AY24"/>
  <c r="DE24" s="1"/>
  <c r="AP24"/>
  <c r="AN24"/>
  <c r="CT24"/>
  <c r="AE24"/>
  <c r="AC24"/>
  <c r="CI24"/>
  <c r="R24"/>
  <c r="BX24" s="1"/>
  <c r="BA23"/>
  <c r="AY23"/>
  <c r="DE23"/>
  <c r="AP23"/>
  <c r="AN23"/>
  <c r="AE23"/>
  <c r="AC23"/>
  <c r="CI23" s="1"/>
  <c r="T23"/>
  <c r="R23"/>
  <c r="BG22"/>
  <c r="BF22"/>
  <c r="BE22"/>
  <c r="BD22"/>
  <c r="BC22"/>
  <c r="BB22"/>
  <c r="AZ22"/>
  <c r="AX22"/>
  <c r="AW22"/>
  <c r="AV22"/>
  <c r="AU22"/>
  <c r="AT22"/>
  <c r="AS22"/>
  <c r="AR22"/>
  <c r="AQ22"/>
  <c r="AO22"/>
  <c r="AM22"/>
  <c r="AL22"/>
  <c r="AK22"/>
  <c r="AJ22"/>
  <c r="AI22"/>
  <c r="AH22"/>
  <c r="AG22"/>
  <c r="AF22"/>
  <c r="AD22"/>
  <c r="AB22"/>
  <c r="AA22"/>
  <c r="Z22"/>
  <c r="Y22"/>
  <c r="X22"/>
  <c r="W22"/>
  <c r="V22"/>
  <c r="U22"/>
  <c r="S22"/>
  <c r="Q22"/>
  <c r="P22"/>
  <c r="AW21"/>
  <c r="AL21"/>
  <c r="AA21"/>
  <c r="P2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6"/>
  <c r="A7"/>
  <c r="A8"/>
  <c r="A9" s="1"/>
  <c r="A10" s="1"/>
  <c r="A11" s="1"/>
  <c r="A12" s="1"/>
  <c r="A13" s="1"/>
  <c r="A14" s="1"/>
  <c r="A15" s="1"/>
  <c r="A16" s="1"/>
  <c r="A17" s="1"/>
  <c r="A18" s="1"/>
  <c r="A19" s="1"/>
  <c r="BG5"/>
  <c r="DL2" s="1"/>
  <c r="BF5"/>
  <c r="DK2"/>
  <c r="BE5"/>
  <c r="DJ2" s="1"/>
  <c r="BD5"/>
  <c r="DI2"/>
  <c r="BC5"/>
  <c r="DH2" s="1"/>
  <c r="BB5"/>
  <c r="DG2"/>
  <c r="BA5"/>
  <c r="DF2" s="1"/>
  <c r="AZ5"/>
  <c r="DE2"/>
  <c r="AY5"/>
  <c r="DD2" s="1"/>
  <c r="AX5"/>
  <c r="DC2"/>
  <c r="AW5"/>
  <c r="DB2" s="1"/>
  <c r="AV5"/>
  <c r="DA2"/>
  <c r="AU5"/>
  <c r="CZ2" s="1"/>
  <c r="AT5"/>
  <c r="CY2"/>
  <c r="AS5"/>
  <c r="CX2" s="1"/>
  <c r="AR5"/>
  <c r="CW2"/>
  <c r="AQ5"/>
  <c r="CV2" s="1"/>
  <c r="AP5"/>
  <c r="CU2"/>
  <c r="AO5"/>
  <c r="CT2" s="1"/>
  <c r="AN5"/>
  <c r="CS2"/>
  <c r="AM5"/>
  <c r="CR2" s="1"/>
  <c r="AL5"/>
  <c r="CQ2"/>
  <c r="AK5"/>
  <c r="CP2" s="1"/>
  <c r="AJ5"/>
  <c r="CO2" s="1"/>
  <c r="AI5"/>
  <c r="CN2"/>
  <c r="AH5"/>
  <c r="CM2"/>
  <c r="AG5"/>
  <c r="CL2"/>
  <c r="AF5"/>
  <c r="CK2"/>
  <c r="AE5"/>
  <c r="CJ2"/>
  <c r="AD5"/>
  <c r="CI2"/>
  <c r="AC5"/>
  <c r="CH2"/>
  <c r="AB5"/>
  <c r="CG2"/>
  <c r="AA5"/>
  <c r="CF2"/>
  <c r="Z5"/>
  <c r="CE2"/>
  <c r="Y5"/>
  <c r="CD2" s="1"/>
  <c r="X5"/>
  <c r="CC2"/>
  <c r="W5"/>
  <c r="CB2" s="1"/>
  <c r="V5"/>
  <c r="CA2"/>
  <c r="U5"/>
  <c r="BZ2" s="1"/>
  <c r="T5"/>
  <c r="BY2"/>
  <c r="S5"/>
  <c r="BX2" s="1"/>
  <c r="R5"/>
  <c r="BW2"/>
  <c r="Q5"/>
  <c r="BV2" s="1"/>
  <c r="P5"/>
  <c r="BU2"/>
  <c r="BA328" i="8"/>
  <c r="AY328"/>
  <c r="DE328" s="1"/>
  <c r="AP328"/>
  <c r="AN328"/>
  <c r="CT328" s="1"/>
  <c r="AE328"/>
  <c r="AC328"/>
  <c r="CI328"/>
  <c r="T328"/>
  <c r="R328"/>
  <c r="BX328"/>
  <c r="BA327"/>
  <c r="AY327"/>
  <c r="DE327" s="1"/>
  <c r="AP327"/>
  <c r="AN327"/>
  <c r="CT327" s="1"/>
  <c r="AE327"/>
  <c r="AC327"/>
  <c r="CI327"/>
  <c r="T327"/>
  <c r="R327"/>
  <c r="BX327"/>
  <c r="BA326"/>
  <c r="AY326"/>
  <c r="DE326" s="1"/>
  <c r="AP326"/>
  <c r="AN326"/>
  <c r="CT326" s="1"/>
  <c r="AE326"/>
  <c r="AC326"/>
  <c r="CI326"/>
  <c r="T326"/>
  <c r="R326"/>
  <c r="BX326"/>
  <c r="BA325"/>
  <c r="AY325"/>
  <c r="DE325" s="1"/>
  <c r="AP325"/>
  <c r="AN325"/>
  <c r="CT325" s="1"/>
  <c r="AE325"/>
  <c r="AC325"/>
  <c r="CI325"/>
  <c r="T325"/>
  <c r="R325"/>
  <c r="BA324"/>
  <c r="AY324"/>
  <c r="DE324" s="1"/>
  <c r="AP324"/>
  <c r="AN324"/>
  <c r="CT324"/>
  <c r="AE324"/>
  <c r="AC324"/>
  <c r="CI324"/>
  <c r="T324"/>
  <c r="R324"/>
  <c r="BX324" s="1"/>
  <c r="BA323"/>
  <c r="AY323"/>
  <c r="DE323" s="1"/>
  <c r="AP323"/>
  <c r="AN323"/>
  <c r="CT323"/>
  <c r="AE323"/>
  <c r="AC323"/>
  <c r="CI323"/>
  <c r="T323"/>
  <c r="R323"/>
  <c r="BX323" s="1"/>
  <c r="BA322"/>
  <c r="DF316"/>
  <c r="AY322"/>
  <c r="DD316" s="1"/>
  <c r="AP322"/>
  <c r="CU316"/>
  <c r="AN322"/>
  <c r="CS316" s="1"/>
  <c r="AE322"/>
  <c r="CJ316"/>
  <c r="AC322"/>
  <c r="T322"/>
  <c r="R322"/>
  <c r="BA321"/>
  <c r="AY321"/>
  <c r="AP321"/>
  <c r="AN321"/>
  <c r="CT321"/>
  <c r="AE321"/>
  <c r="AC321"/>
  <c r="T321"/>
  <c r="R321"/>
  <c r="BX321" s="1"/>
  <c r="BA320"/>
  <c r="AY320"/>
  <c r="DE320"/>
  <c r="AP320"/>
  <c r="AN320"/>
  <c r="CT320"/>
  <c r="AE320"/>
  <c r="AC320"/>
  <c r="CI320" s="1"/>
  <c r="T320"/>
  <c r="R320"/>
  <c r="BA319"/>
  <c r="AY319"/>
  <c r="DE319"/>
  <c r="AP319"/>
  <c r="AN319"/>
  <c r="CT319" s="1"/>
  <c r="AE319"/>
  <c r="AC319"/>
  <c r="CI319" s="1"/>
  <c r="T319"/>
  <c r="R319"/>
  <c r="BX319"/>
  <c r="BA318"/>
  <c r="AY318"/>
  <c r="AP318"/>
  <c r="AN318"/>
  <c r="CT318" s="1"/>
  <c r="AE318"/>
  <c r="AC318"/>
  <c r="T318"/>
  <c r="R318"/>
  <c r="BX318" s="1"/>
  <c r="BA317"/>
  <c r="AY317"/>
  <c r="DE317" s="1"/>
  <c r="AP317"/>
  <c r="AN317"/>
  <c r="CT317"/>
  <c r="AE317"/>
  <c r="AC317"/>
  <c r="CI317"/>
  <c r="T317"/>
  <c r="R317"/>
  <c r="BG316"/>
  <c r="BF316"/>
  <c r="BE316"/>
  <c r="BD316"/>
  <c r="BC316"/>
  <c r="BB316"/>
  <c r="AZ316"/>
  <c r="AX316"/>
  <c r="AW316"/>
  <c r="AV316"/>
  <c r="AU316"/>
  <c r="AT316"/>
  <c r="AS316"/>
  <c r="AR316"/>
  <c r="AQ316"/>
  <c r="AO316"/>
  <c r="AM316"/>
  <c r="AL316"/>
  <c r="AK316"/>
  <c r="AJ316"/>
  <c r="AI316"/>
  <c r="AH316"/>
  <c r="AG316"/>
  <c r="AF316"/>
  <c r="AD316"/>
  <c r="AB316"/>
  <c r="AA316"/>
  <c r="Z316"/>
  <c r="Y316"/>
  <c r="X316"/>
  <c r="W316"/>
  <c r="V316"/>
  <c r="U316"/>
  <c r="S316"/>
  <c r="Q316"/>
  <c r="P316"/>
  <c r="BA314"/>
  <c r="AY314"/>
  <c r="DE314"/>
  <c r="AP314"/>
  <c r="AN314"/>
  <c r="CT314"/>
  <c r="AE314"/>
  <c r="AC314"/>
  <c r="CI314" s="1"/>
  <c r="T314"/>
  <c r="R314"/>
  <c r="BX314" s="1"/>
  <c r="BA313"/>
  <c r="AY313"/>
  <c r="DE313"/>
  <c r="AP313"/>
  <c r="AN313"/>
  <c r="CT313"/>
  <c r="AE313"/>
  <c r="AC313"/>
  <c r="CI313" s="1"/>
  <c r="T313"/>
  <c r="R313"/>
  <c r="BX313" s="1"/>
  <c r="BA312"/>
  <c r="AY312"/>
  <c r="DE312"/>
  <c r="AP312"/>
  <c r="AN312"/>
  <c r="CT312"/>
  <c r="AE312"/>
  <c r="AC312"/>
  <c r="CI312" s="1"/>
  <c r="T312"/>
  <c r="R312"/>
  <c r="BX312" s="1"/>
  <c r="BA311"/>
  <c r="AY311"/>
  <c r="DE311"/>
  <c r="AP311"/>
  <c r="AN311"/>
  <c r="CT311"/>
  <c r="AE311"/>
  <c r="AC311"/>
  <c r="CI311" s="1"/>
  <c r="T311"/>
  <c r="R311"/>
  <c r="BX311" s="1"/>
  <c r="BA310"/>
  <c r="AY310"/>
  <c r="DE310"/>
  <c r="AP310"/>
  <c r="AN310"/>
  <c r="AE310"/>
  <c r="AC310"/>
  <c r="T310"/>
  <c r="R310"/>
  <c r="BX310"/>
  <c r="BA309"/>
  <c r="AY309"/>
  <c r="DE309" s="1"/>
  <c r="AP309"/>
  <c r="AN309"/>
  <c r="CT309" s="1"/>
  <c r="AE309"/>
  <c r="AC309"/>
  <c r="CI309"/>
  <c r="T309"/>
  <c r="R309"/>
  <c r="BX309"/>
  <c r="BA308"/>
  <c r="AY308"/>
  <c r="AP308"/>
  <c r="CU302"/>
  <c r="AN308"/>
  <c r="AE308"/>
  <c r="AC308"/>
  <c r="T308"/>
  <c r="R308"/>
  <c r="BA307"/>
  <c r="AY307"/>
  <c r="AP307"/>
  <c r="AN307"/>
  <c r="CT307" s="1"/>
  <c r="AE307"/>
  <c r="AC307"/>
  <c r="T307"/>
  <c r="R307"/>
  <c r="BA306"/>
  <c r="AY306"/>
  <c r="DE306"/>
  <c r="AP306"/>
  <c r="AN306"/>
  <c r="CT306"/>
  <c r="AE306"/>
  <c r="AC306"/>
  <c r="CI306" s="1"/>
  <c r="T306"/>
  <c r="R306"/>
  <c r="BX306" s="1"/>
  <c r="BA305"/>
  <c r="AY305"/>
  <c r="DE305"/>
  <c r="AP305"/>
  <c r="AN305"/>
  <c r="CT305"/>
  <c r="AE305"/>
  <c r="AC305"/>
  <c r="CI305" s="1"/>
  <c r="T305"/>
  <c r="R305"/>
  <c r="BA304"/>
  <c r="AY304"/>
  <c r="AP304"/>
  <c r="AN304"/>
  <c r="CT304" s="1"/>
  <c r="AE304"/>
  <c r="AC304"/>
  <c r="T304"/>
  <c r="R304"/>
  <c r="BX304" s="1"/>
  <c r="BA303"/>
  <c r="AY303"/>
  <c r="DE303" s="1"/>
  <c r="AP303"/>
  <c r="AN303"/>
  <c r="AE303"/>
  <c r="AC303"/>
  <c r="CI303" s="1"/>
  <c r="T303"/>
  <c r="R303"/>
  <c r="BX303" s="1"/>
  <c r="BG302"/>
  <c r="BF302"/>
  <c r="BE302"/>
  <c r="BD302"/>
  <c r="BC302"/>
  <c r="BB302"/>
  <c r="AZ302"/>
  <c r="AX302"/>
  <c r="AW302"/>
  <c r="AV302"/>
  <c r="AU302"/>
  <c r="AT302"/>
  <c r="AS302"/>
  <c r="AR302"/>
  <c r="AQ302"/>
  <c r="AO302"/>
  <c r="AM302"/>
  <c r="AL302"/>
  <c r="AK302"/>
  <c r="AJ302"/>
  <c r="AI302"/>
  <c r="AH302"/>
  <c r="AG302"/>
  <c r="AF302"/>
  <c r="AD302"/>
  <c r="AB302"/>
  <c r="AA302"/>
  <c r="Z302"/>
  <c r="Y302"/>
  <c r="X302"/>
  <c r="W302"/>
  <c r="V302"/>
  <c r="U302"/>
  <c r="S302"/>
  <c r="Q302"/>
  <c r="P302"/>
  <c r="BA300"/>
  <c r="AY300"/>
  <c r="DE300"/>
  <c r="AP300"/>
  <c r="AN300"/>
  <c r="CT300"/>
  <c r="AE300"/>
  <c r="AC300"/>
  <c r="CI300" s="1"/>
  <c r="T300"/>
  <c r="R300"/>
  <c r="BX300" s="1"/>
  <c r="BA299"/>
  <c r="AY299"/>
  <c r="DE299"/>
  <c r="AP299"/>
  <c r="AN299"/>
  <c r="CT299"/>
  <c r="AE299"/>
  <c r="AC299"/>
  <c r="CI299" s="1"/>
  <c r="T299"/>
  <c r="R299"/>
  <c r="BX299" s="1"/>
  <c r="BA298"/>
  <c r="AY298"/>
  <c r="DE298"/>
  <c r="AP298"/>
  <c r="AN298"/>
  <c r="CT298"/>
  <c r="AE298"/>
  <c r="AC298"/>
  <c r="CI298" s="1"/>
  <c r="T298"/>
  <c r="R298"/>
  <c r="BX298" s="1"/>
  <c r="BA297"/>
  <c r="AY297"/>
  <c r="DE297"/>
  <c r="AP297"/>
  <c r="AN297"/>
  <c r="AE297"/>
  <c r="AC297"/>
  <c r="CI297" s="1"/>
  <c r="T297"/>
  <c r="R297"/>
  <c r="BX297"/>
  <c r="BA296"/>
  <c r="AY296"/>
  <c r="DE296"/>
  <c r="AP296"/>
  <c r="AN296"/>
  <c r="CT296" s="1"/>
  <c r="AE296"/>
  <c r="AC296"/>
  <c r="CI296" s="1"/>
  <c r="T296"/>
  <c r="R296"/>
  <c r="BX296"/>
  <c r="BA295"/>
  <c r="AY295"/>
  <c r="DE295"/>
  <c r="AP295"/>
  <c r="AN295"/>
  <c r="CT295" s="1"/>
  <c r="AE295"/>
  <c r="AC295"/>
  <c r="CI295" s="1"/>
  <c r="T295"/>
  <c r="R295"/>
  <c r="BX295"/>
  <c r="BA294"/>
  <c r="DF288" s="1"/>
  <c r="AY294"/>
  <c r="DD288"/>
  <c r="AP294"/>
  <c r="AN294"/>
  <c r="AE294"/>
  <c r="CJ288"/>
  <c r="AC294"/>
  <c r="T294"/>
  <c r="BY288"/>
  <c r="R294"/>
  <c r="BA293"/>
  <c r="AY293"/>
  <c r="AP293"/>
  <c r="AN293"/>
  <c r="AE293"/>
  <c r="AC293"/>
  <c r="T293"/>
  <c r="BY287"/>
  <c r="R293"/>
  <c r="BX293" s="1"/>
  <c r="BA292"/>
  <c r="AY292"/>
  <c r="DE292" s="1"/>
  <c r="AP292"/>
  <c r="AN292"/>
  <c r="CT292"/>
  <c r="AE292"/>
  <c r="AC292"/>
  <c r="CI292"/>
  <c r="T292"/>
  <c r="R292"/>
  <c r="BX292" s="1"/>
  <c r="BA291"/>
  <c r="AY291"/>
  <c r="DE291" s="1"/>
  <c r="AP291"/>
  <c r="AN291"/>
  <c r="CT291"/>
  <c r="AE291"/>
  <c r="AC291"/>
  <c r="CI291"/>
  <c r="T291"/>
  <c r="R291"/>
  <c r="BX291" s="1"/>
  <c r="BA290"/>
  <c r="AY290"/>
  <c r="DE290" s="1"/>
  <c r="AP290"/>
  <c r="AN290"/>
  <c r="CT290"/>
  <c r="AE290"/>
  <c r="AC290"/>
  <c r="CI290"/>
  <c r="T290"/>
  <c r="R290"/>
  <c r="BX290" s="1"/>
  <c r="BA289"/>
  <c r="AY289"/>
  <c r="AP289"/>
  <c r="AN289"/>
  <c r="AE289"/>
  <c r="AC289"/>
  <c r="T289"/>
  <c r="R289"/>
  <c r="BX289"/>
  <c r="BG288"/>
  <c r="BF288"/>
  <c r="BE288"/>
  <c r="BD288"/>
  <c r="BC288"/>
  <c r="BB288"/>
  <c r="AZ288"/>
  <c r="AX288"/>
  <c r="AW288"/>
  <c r="AV288"/>
  <c r="AU288"/>
  <c r="AT288"/>
  <c r="AS288"/>
  <c r="AR288"/>
  <c r="AQ288"/>
  <c r="AO288"/>
  <c r="AM288"/>
  <c r="AL288"/>
  <c r="AK288"/>
  <c r="AJ288"/>
  <c r="AI288"/>
  <c r="AH288"/>
  <c r="AG288"/>
  <c r="AF288"/>
  <c r="AD288"/>
  <c r="AB288"/>
  <c r="AA288"/>
  <c r="Z288"/>
  <c r="Y288"/>
  <c r="X288"/>
  <c r="W288"/>
  <c r="V288"/>
  <c r="U288"/>
  <c r="S288"/>
  <c r="Q288"/>
  <c r="P288"/>
  <c r="BA286"/>
  <c r="AY286"/>
  <c r="DE286" s="1"/>
  <c r="AP286"/>
  <c r="AN286"/>
  <c r="AE286"/>
  <c r="AC286"/>
  <c r="CI286"/>
  <c r="T286"/>
  <c r="R286"/>
  <c r="BX286" s="1"/>
  <c r="BA285"/>
  <c r="AY285"/>
  <c r="DE285" s="1"/>
  <c r="AP285"/>
  <c r="AN285"/>
  <c r="CT285"/>
  <c r="AE285"/>
  <c r="AC285"/>
  <c r="CI285"/>
  <c r="T285"/>
  <c r="R285"/>
  <c r="BX285" s="1"/>
  <c r="BA284"/>
  <c r="AY284"/>
  <c r="DE284" s="1"/>
  <c r="AP284"/>
  <c r="AN284"/>
  <c r="CT284"/>
  <c r="AE284"/>
  <c r="AC284"/>
  <c r="CI284"/>
  <c r="T284"/>
  <c r="R284"/>
  <c r="BX284" s="1"/>
  <c r="BA283"/>
  <c r="AY283"/>
  <c r="DE283" s="1"/>
  <c r="AP283"/>
  <c r="AN283"/>
  <c r="CT283"/>
  <c r="AE283"/>
  <c r="AC283"/>
  <c r="CI283"/>
  <c r="T283"/>
  <c r="R283"/>
  <c r="BX283" s="1"/>
  <c r="BA282"/>
  <c r="AY282"/>
  <c r="DE282" s="1"/>
  <c r="AP282"/>
  <c r="AN282"/>
  <c r="CT282"/>
  <c r="AE282"/>
  <c r="AC282"/>
  <c r="CI282"/>
  <c r="T282"/>
  <c r="R282"/>
  <c r="BA281"/>
  <c r="AY281"/>
  <c r="DE281"/>
  <c r="AP281"/>
  <c r="AN281"/>
  <c r="CT281"/>
  <c r="AE281"/>
  <c r="AC281"/>
  <c r="CI281" s="1"/>
  <c r="T281"/>
  <c r="R281"/>
  <c r="BX281" s="1"/>
  <c r="BA280"/>
  <c r="AY280"/>
  <c r="AP280"/>
  <c r="AN280"/>
  <c r="AE280"/>
  <c r="AC280"/>
  <c r="T280"/>
  <c r="R280"/>
  <c r="BW274" s="1"/>
  <c r="BA279"/>
  <c r="AY279"/>
  <c r="AP279"/>
  <c r="CU273" s="1"/>
  <c r="AN279"/>
  <c r="CT279"/>
  <c r="AE279"/>
  <c r="AC279"/>
  <c r="T279"/>
  <c r="R279"/>
  <c r="BX279" s="1"/>
  <c r="BA278"/>
  <c r="AY278"/>
  <c r="DE278"/>
  <c r="AP278"/>
  <c r="AN278"/>
  <c r="CT278"/>
  <c r="AE278"/>
  <c r="AC278"/>
  <c r="CI278" s="1"/>
  <c r="T278"/>
  <c r="R278"/>
  <c r="BA277"/>
  <c r="AY277"/>
  <c r="DE277"/>
  <c r="AP277"/>
  <c r="AN277"/>
  <c r="CT277" s="1"/>
  <c r="AE277"/>
  <c r="AC277"/>
  <c r="CI277" s="1"/>
  <c r="T277"/>
  <c r="R277"/>
  <c r="BX277"/>
  <c r="BA276"/>
  <c r="AY276"/>
  <c r="DE276"/>
  <c r="AP276"/>
  <c r="AN276"/>
  <c r="AE276"/>
  <c r="AC276"/>
  <c r="CI276"/>
  <c r="T276"/>
  <c r="R276"/>
  <c r="BX276"/>
  <c r="BA275"/>
  <c r="AY275"/>
  <c r="DE275" s="1"/>
  <c r="AP275"/>
  <c r="AN275"/>
  <c r="CT275" s="1"/>
  <c r="AE275"/>
  <c r="AC275"/>
  <c r="T275"/>
  <c r="R275"/>
  <c r="BX275" s="1"/>
  <c r="BG274"/>
  <c r="BF274"/>
  <c r="BE274"/>
  <c r="BD274"/>
  <c r="BC274"/>
  <c r="BB274"/>
  <c r="AZ274"/>
  <c r="AX274"/>
  <c r="AW274"/>
  <c r="AV274"/>
  <c r="AU274"/>
  <c r="AT274"/>
  <c r="AS274"/>
  <c r="AR274"/>
  <c r="AQ274"/>
  <c r="AO274"/>
  <c r="AM274"/>
  <c r="AL274"/>
  <c r="AK274"/>
  <c r="AJ274"/>
  <c r="AI274"/>
  <c r="AH274"/>
  <c r="AG274"/>
  <c r="AF274"/>
  <c r="AD274"/>
  <c r="AB274"/>
  <c r="AA274"/>
  <c r="Z274"/>
  <c r="Y274"/>
  <c r="X274"/>
  <c r="W274"/>
  <c r="V274"/>
  <c r="U274"/>
  <c r="S274"/>
  <c r="Q274"/>
  <c r="P274"/>
  <c r="BA272"/>
  <c r="AY272"/>
  <c r="DE272" s="1"/>
  <c r="AP272"/>
  <c r="AN272"/>
  <c r="CT272"/>
  <c r="AE272"/>
  <c r="AC272"/>
  <c r="CI272"/>
  <c r="T272"/>
  <c r="R272"/>
  <c r="BX272" s="1"/>
  <c r="BA271"/>
  <c r="AY271"/>
  <c r="DE271" s="1"/>
  <c r="AP271"/>
  <c r="AN271"/>
  <c r="CT271"/>
  <c r="AE271"/>
  <c r="AC271"/>
  <c r="CI271"/>
  <c r="T271"/>
  <c r="R271"/>
  <c r="BX271" s="1"/>
  <c r="BA270"/>
  <c r="AY270"/>
  <c r="DE270" s="1"/>
  <c r="AP270"/>
  <c r="AN270"/>
  <c r="CT270"/>
  <c r="AE270"/>
  <c r="AC270"/>
  <c r="T270"/>
  <c r="R270"/>
  <c r="BX270" s="1"/>
  <c r="BA269"/>
  <c r="AY269"/>
  <c r="DE269"/>
  <c r="AP269"/>
  <c r="AN269"/>
  <c r="CT269"/>
  <c r="AE269"/>
  <c r="AC269"/>
  <c r="CI269" s="1"/>
  <c r="T269"/>
  <c r="BY259"/>
  <c r="R269"/>
  <c r="BA268"/>
  <c r="AY268"/>
  <c r="DE268"/>
  <c r="AP268"/>
  <c r="AN268"/>
  <c r="CT268"/>
  <c r="AE268"/>
  <c r="AC268"/>
  <c r="CI268" s="1"/>
  <c r="T268"/>
  <c r="R268"/>
  <c r="BX268" s="1"/>
  <c r="BA267"/>
  <c r="AY267"/>
  <c r="DE267"/>
  <c r="AP267"/>
  <c r="AN267"/>
  <c r="CT267"/>
  <c r="AE267"/>
  <c r="AC267"/>
  <c r="CI267" s="1"/>
  <c r="T267"/>
  <c r="R267"/>
  <c r="BX267" s="1"/>
  <c r="BA266"/>
  <c r="AY266"/>
  <c r="AP266"/>
  <c r="CU260" s="1"/>
  <c r="AN266"/>
  <c r="CT266"/>
  <c r="AE266"/>
  <c r="AC266"/>
  <c r="T266"/>
  <c r="R266"/>
  <c r="BX266"/>
  <c r="BA265"/>
  <c r="AY265"/>
  <c r="AP265"/>
  <c r="AN265"/>
  <c r="AE265"/>
  <c r="AC265"/>
  <c r="T265"/>
  <c r="R265"/>
  <c r="BA264"/>
  <c r="AY264"/>
  <c r="DE264"/>
  <c r="AP264"/>
  <c r="AN264"/>
  <c r="CT264" s="1"/>
  <c r="AE264"/>
  <c r="AC264"/>
  <c r="CI264" s="1"/>
  <c r="T264"/>
  <c r="R264"/>
  <c r="BX264"/>
  <c r="BA263"/>
  <c r="AY263"/>
  <c r="DE263"/>
  <c r="AP263"/>
  <c r="AN263"/>
  <c r="CT263" s="1"/>
  <c r="AE263"/>
  <c r="AC263"/>
  <c r="CI263" s="1"/>
  <c r="T263"/>
  <c r="R263"/>
  <c r="BX263"/>
  <c r="BA262"/>
  <c r="AY262"/>
  <c r="AP262"/>
  <c r="AN262"/>
  <c r="CT262" s="1"/>
  <c r="AE262"/>
  <c r="AC262"/>
  <c r="CI262" s="1"/>
  <c r="T262"/>
  <c r="R262"/>
  <c r="BX262"/>
  <c r="BA261"/>
  <c r="AY261"/>
  <c r="DE261"/>
  <c r="AP261"/>
  <c r="AN261"/>
  <c r="CT261" s="1"/>
  <c r="AE261"/>
  <c r="AC261"/>
  <c r="CI261" s="1"/>
  <c r="T261"/>
  <c r="R261"/>
  <c r="BG260"/>
  <c r="BF260"/>
  <c r="BE260"/>
  <c r="BD260"/>
  <c r="BC260"/>
  <c r="BB260"/>
  <c r="AZ260"/>
  <c r="AX260"/>
  <c r="AW260"/>
  <c r="AV260"/>
  <c r="AU260"/>
  <c r="AT260"/>
  <c r="AS260"/>
  <c r="AR260"/>
  <c r="AQ260"/>
  <c r="AO260"/>
  <c r="AM260"/>
  <c r="AL260"/>
  <c r="AK260"/>
  <c r="AJ260"/>
  <c r="AI260"/>
  <c r="AH260"/>
  <c r="AG260"/>
  <c r="AF260"/>
  <c r="AD260"/>
  <c r="AB260"/>
  <c r="AA260"/>
  <c r="Z260"/>
  <c r="Y260"/>
  <c r="X260"/>
  <c r="W260"/>
  <c r="V260"/>
  <c r="U260"/>
  <c r="S260"/>
  <c r="Q260"/>
  <c r="P260"/>
  <c r="BA258"/>
  <c r="AY258"/>
  <c r="DE258" s="1"/>
  <c r="AP258"/>
  <c r="AN258"/>
  <c r="CT258" s="1"/>
  <c r="AE258"/>
  <c r="AC258"/>
  <c r="CI258"/>
  <c r="T258"/>
  <c r="R258"/>
  <c r="BX258"/>
  <c r="BA257"/>
  <c r="AY257"/>
  <c r="DE257" s="1"/>
  <c r="AP257"/>
  <c r="AN257"/>
  <c r="CT257" s="1"/>
  <c r="AE257"/>
  <c r="AC257"/>
  <c r="CI257"/>
  <c r="T257"/>
  <c r="R257"/>
  <c r="BX257"/>
  <c r="BA256"/>
  <c r="AY256"/>
  <c r="DE256" s="1"/>
  <c r="AP256"/>
  <c r="AN256"/>
  <c r="CT256" s="1"/>
  <c r="AE256"/>
  <c r="AC256"/>
  <c r="CI256"/>
  <c r="T256"/>
  <c r="R256"/>
  <c r="BX256"/>
  <c r="BA255"/>
  <c r="AY255"/>
  <c r="DE255" s="1"/>
  <c r="AP255"/>
  <c r="AN255"/>
  <c r="CT255" s="1"/>
  <c r="AE255"/>
  <c r="AC255"/>
  <c r="CI255"/>
  <c r="T255"/>
  <c r="R255"/>
  <c r="BX255"/>
  <c r="BA254"/>
  <c r="AY254"/>
  <c r="DE254" s="1"/>
  <c r="AP254"/>
  <c r="AN254"/>
  <c r="AE254"/>
  <c r="AC254"/>
  <c r="CI254"/>
  <c r="T254"/>
  <c r="R254"/>
  <c r="BX254" s="1"/>
  <c r="BA253"/>
  <c r="AY253"/>
  <c r="DE253" s="1"/>
  <c r="AP253"/>
  <c r="CU246"/>
  <c r="AN253"/>
  <c r="CT253" s="1"/>
  <c r="AE253"/>
  <c r="AC253"/>
  <c r="CI253"/>
  <c r="T253"/>
  <c r="R253"/>
  <c r="BX253"/>
  <c r="BA252"/>
  <c r="AY252"/>
  <c r="AP252"/>
  <c r="AN252"/>
  <c r="CT252"/>
  <c r="AE252"/>
  <c r="AC252"/>
  <c r="CH246"/>
  <c r="T252"/>
  <c r="BY246" s="1"/>
  <c r="R252"/>
  <c r="BA251"/>
  <c r="AY251"/>
  <c r="AP251"/>
  <c r="AN251"/>
  <c r="AE251"/>
  <c r="AC251"/>
  <c r="T251"/>
  <c r="R251"/>
  <c r="BA250"/>
  <c r="AY250"/>
  <c r="DE250" s="1"/>
  <c r="AP250"/>
  <c r="AN250"/>
  <c r="CT250"/>
  <c r="AE250"/>
  <c r="AC250"/>
  <c r="CI250"/>
  <c r="T250"/>
  <c r="R250"/>
  <c r="BX250" s="1"/>
  <c r="BA249"/>
  <c r="AY249"/>
  <c r="DE249" s="1"/>
  <c r="AP249"/>
  <c r="AN249"/>
  <c r="CT249"/>
  <c r="AE249"/>
  <c r="AC249"/>
  <c r="CI249"/>
  <c r="T249"/>
  <c r="R249"/>
  <c r="BX249" s="1"/>
  <c r="BA248"/>
  <c r="AY248"/>
  <c r="DE248" s="1"/>
  <c r="AP248"/>
  <c r="AN248"/>
  <c r="CT248"/>
  <c r="AE248"/>
  <c r="AC248"/>
  <c r="CI248"/>
  <c r="T248"/>
  <c r="R248"/>
  <c r="BX248" s="1"/>
  <c r="BA247"/>
  <c r="AY247"/>
  <c r="DE247" s="1"/>
  <c r="AP247"/>
  <c r="AN247"/>
  <c r="CT247"/>
  <c r="AE247"/>
  <c r="AC247"/>
  <c r="CI247"/>
  <c r="T247"/>
  <c r="R247"/>
  <c r="BG246"/>
  <c r="BF246"/>
  <c r="BE246"/>
  <c r="BD246"/>
  <c r="BC246"/>
  <c r="BB246"/>
  <c r="AZ246"/>
  <c r="AX246"/>
  <c r="AW246"/>
  <c r="AV246"/>
  <c r="AU246"/>
  <c r="AT246"/>
  <c r="AS246"/>
  <c r="AR246"/>
  <c r="AQ246"/>
  <c r="AO246"/>
  <c r="AM246"/>
  <c r="AL246"/>
  <c r="AK246"/>
  <c r="AJ246"/>
  <c r="AI246"/>
  <c r="AH246"/>
  <c r="AG246"/>
  <c r="AF246"/>
  <c r="AD246"/>
  <c r="AB246"/>
  <c r="AA246"/>
  <c r="Z246"/>
  <c r="Y246"/>
  <c r="X246"/>
  <c r="W246"/>
  <c r="V246"/>
  <c r="U246"/>
  <c r="S246"/>
  <c r="Q246"/>
  <c r="P246"/>
  <c r="BA244"/>
  <c r="AY244"/>
  <c r="DE244"/>
  <c r="AP244"/>
  <c r="AN244"/>
  <c r="CT244"/>
  <c r="AE244"/>
  <c r="AC244"/>
  <c r="CI244" s="1"/>
  <c r="T244"/>
  <c r="R244"/>
  <c r="BX244" s="1"/>
  <c r="BA243"/>
  <c r="AY243"/>
  <c r="DE243"/>
  <c r="AP243"/>
  <c r="AN243"/>
  <c r="CT243"/>
  <c r="AE243"/>
  <c r="AC243"/>
  <c r="CI243" s="1"/>
  <c r="T243"/>
  <c r="R243"/>
  <c r="BX243" s="1"/>
  <c r="BA242"/>
  <c r="AY242"/>
  <c r="DE242"/>
  <c r="AP242"/>
  <c r="AN242"/>
  <c r="CT242"/>
  <c r="AE242"/>
  <c r="AC242"/>
  <c r="CI242" s="1"/>
  <c r="T242"/>
  <c r="R242"/>
  <c r="BX242" s="1"/>
  <c r="BA241"/>
  <c r="AY241"/>
  <c r="AP241"/>
  <c r="AN241"/>
  <c r="CT241" s="1"/>
  <c r="AE241"/>
  <c r="AC241"/>
  <c r="CI241" s="1"/>
  <c r="T241"/>
  <c r="R241"/>
  <c r="BX241"/>
  <c r="BA240"/>
  <c r="AY240"/>
  <c r="DE240"/>
  <c r="AP240"/>
  <c r="AN240"/>
  <c r="CT240" s="1"/>
  <c r="AE240"/>
  <c r="AC240"/>
  <c r="CI240" s="1"/>
  <c r="T240"/>
  <c r="R240"/>
  <c r="BX240"/>
  <c r="BA239"/>
  <c r="AY239"/>
  <c r="DE239"/>
  <c r="AP239"/>
  <c r="AN239"/>
  <c r="CT239" s="1"/>
  <c r="AE239"/>
  <c r="AC239"/>
  <c r="CI239" s="1"/>
  <c r="T239"/>
  <c r="R239"/>
  <c r="BX239"/>
  <c r="BA238"/>
  <c r="AY238"/>
  <c r="DD232"/>
  <c r="AP238"/>
  <c r="CU232" s="1"/>
  <c r="AN238"/>
  <c r="AE238"/>
  <c r="CJ232"/>
  <c r="AC238"/>
  <c r="CH231" s="1"/>
  <c r="T238"/>
  <c r="BY232"/>
  <c r="R238"/>
  <c r="BA237"/>
  <c r="AY237"/>
  <c r="AP237"/>
  <c r="AN237"/>
  <c r="AE237"/>
  <c r="AC237"/>
  <c r="T237"/>
  <c r="R237"/>
  <c r="BX237" s="1"/>
  <c r="BA236"/>
  <c r="AY236"/>
  <c r="DE236" s="1"/>
  <c r="AP236"/>
  <c r="AN236"/>
  <c r="CT236"/>
  <c r="AE236"/>
  <c r="AC236"/>
  <c r="CI236"/>
  <c r="T236"/>
  <c r="R236"/>
  <c r="BX236" s="1"/>
  <c r="BA235"/>
  <c r="AY235"/>
  <c r="DE235" s="1"/>
  <c r="AP235"/>
  <c r="AN235"/>
  <c r="CT235"/>
  <c r="AE235"/>
  <c r="AC235"/>
  <c r="T235"/>
  <c r="R235"/>
  <c r="BX235" s="1"/>
  <c r="BA234"/>
  <c r="AY234"/>
  <c r="DE234"/>
  <c r="AP234"/>
  <c r="AN234"/>
  <c r="CT234"/>
  <c r="AE234"/>
  <c r="AC234"/>
  <c r="CI234" s="1"/>
  <c r="T234"/>
  <c r="R234"/>
  <c r="BX234" s="1"/>
  <c r="BA233"/>
  <c r="AY233"/>
  <c r="AP233"/>
  <c r="AN233"/>
  <c r="CT233" s="1"/>
  <c r="AE233"/>
  <c r="AC233"/>
  <c r="CI233" s="1"/>
  <c r="T233"/>
  <c r="R233"/>
  <c r="BX233"/>
  <c r="BG232"/>
  <c r="BF232"/>
  <c r="BE232"/>
  <c r="BD232"/>
  <c r="BC232"/>
  <c r="BB232"/>
  <c r="AZ232"/>
  <c r="AX232"/>
  <c r="AW232"/>
  <c r="AV232"/>
  <c r="AU232"/>
  <c r="AT232"/>
  <c r="AS232"/>
  <c r="AR232"/>
  <c r="AQ232"/>
  <c r="AO232"/>
  <c r="AM232"/>
  <c r="AL232"/>
  <c r="AK232"/>
  <c r="AJ232"/>
  <c r="AI232"/>
  <c r="AH232"/>
  <c r="AG232"/>
  <c r="AF232"/>
  <c r="AD232"/>
  <c r="AB232"/>
  <c r="AA232"/>
  <c r="Z232"/>
  <c r="Y232"/>
  <c r="X232"/>
  <c r="W232"/>
  <c r="V232"/>
  <c r="U232"/>
  <c r="S232"/>
  <c r="Q232"/>
  <c r="P232"/>
  <c r="BA230"/>
  <c r="AY230"/>
  <c r="DE230"/>
  <c r="AP230"/>
  <c r="AN230"/>
  <c r="CT230" s="1"/>
  <c r="AE230"/>
  <c r="AC230"/>
  <c r="CI230" s="1"/>
  <c r="T230"/>
  <c r="R230"/>
  <c r="BX230"/>
  <c r="BA229"/>
  <c r="AY229"/>
  <c r="DE229"/>
  <c r="AP229"/>
  <c r="AN229"/>
  <c r="CT229" s="1"/>
  <c r="AE229"/>
  <c r="AC229"/>
  <c r="CI229" s="1"/>
  <c r="T229"/>
  <c r="R229"/>
  <c r="BX229"/>
  <c r="BA228"/>
  <c r="AY228"/>
  <c r="DE228"/>
  <c r="AP228"/>
  <c r="AN228"/>
  <c r="CT228" s="1"/>
  <c r="AE228"/>
  <c r="AC228"/>
  <c r="CI228" s="1"/>
  <c r="T228"/>
  <c r="R228"/>
  <c r="BX228"/>
  <c r="BA227"/>
  <c r="AY227"/>
  <c r="DE227"/>
  <c r="AP227"/>
  <c r="AN227"/>
  <c r="CT227" s="1"/>
  <c r="AE227"/>
  <c r="AC227"/>
  <c r="CI227" s="1"/>
  <c r="T227"/>
  <c r="R227"/>
  <c r="BX227"/>
  <c r="BA226"/>
  <c r="AY226"/>
  <c r="DE226"/>
  <c r="AP226"/>
  <c r="AN226"/>
  <c r="CT226" s="1"/>
  <c r="AE226"/>
  <c r="AC226"/>
  <c r="CI226" s="1"/>
  <c r="T226"/>
  <c r="R226"/>
  <c r="BX226"/>
  <c r="BA225"/>
  <c r="AY225"/>
  <c r="DE225"/>
  <c r="AP225"/>
  <c r="AN225"/>
  <c r="CT225" s="1"/>
  <c r="AE225"/>
  <c r="AC225"/>
  <c r="CI225" s="1"/>
  <c r="T225"/>
  <c r="R225"/>
  <c r="BX225"/>
  <c r="BA224"/>
  <c r="AY224"/>
  <c r="AP224"/>
  <c r="AN224"/>
  <c r="AE224"/>
  <c r="CJ218" s="1"/>
  <c r="AC224"/>
  <c r="T224"/>
  <c r="R224"/>
  <c r="BX224" s="1"/>
  <c r="BA223"/>
  <c r="AY223"/>
  <c r="AP223"/>
  <c r="AN223"/>
  <c r="CT223"/>
  <c r="AE223"/>
  <c r="AC223"/>
  <c r="T223"/>
  <c r="R223"/>
  <c r="BA222"/>
  <c r="AY222"/>
  <c r="DE222" s="1"/>
  <c r="AP222"/>
  <c r="AN222"/>
  <c r="CT222" s="1"/>
  <c r="AE222"/>
  <c r="AC222"/>
  <c r="CI222"/>
  <c r="T222"/>
  <c r="R222"/>
  <c r="BX222"/>
  <c r="BA221"/>
  <c r="AY221"/>
  <c r="DE221" s="1"/>
  <c r="AP221"/>
  <c r="AN221"/>
  <c r="CT221" s="1"/>
  <c r="AE221"/>
  <c r="AC221"/>
  <c r="CI221"/>
  <c r="T221"/>
  <c r="R221"/>
  <c r="BX221"/>
  <c r="BA220"/>
  <c r="AY220"/>
  <c r="AP220"/>
  <c r="AN220"/>
  <c r="CT220"/>
  <c r="AE220"/>
  <c r="AC220"/>
  <c r="T220"/>
  <c r="R220"/>
  <c r="BX220" s="1"/>
  <c r="BA219"/>
  <c r="AY219"/>
  <c r="DE219"/>
  <c r="AP219"/>
  <c r="AN219"/>
  <c r="CT219"/>
  <c r="AE219"/>
  <c r="AC219"/>
  <c r="CI219" s="1"/>
  <c r="T219"/>
  <c r="R219"/>
  <c r="BX219" s="1"/>
  <c r="BG218"/>
  <c r="BF218"/>
  <c r="BE218"/>
  <c r="BD218"/>
  <c r="BC218"/>
  <c r="BB218"/>
  <c r="AZ218"/>
  <c r="AX218"/>
  <c r="AW218"/>
  <c r="AV218"/>
  <c r="AU218"/>
  <c r="AT218"/>
  <c r="AS218"/>
  <c r="AR218"/>
  <c r="AQ218"/>
  <c r="AO218"/>
  <c r="AM218"/>
  <c r="AL218"/>
  <c r="AK218"/>
  <c r="AJ218"/>
  <c r="AI218"/>
  <c r="AH218"/>
  <c r="AG218"/>
  <c r="AF218"/>
  <c r="AD218"/>
  <c r="AB218"/>
  <c r="AA218"/>
  <c r="Z218"/>
  <c r="Y218"/>
  <c r="X218"/>
  <c r="W218"/>
  <c r="V218"/>
  <c r="U218"/>
  <c r="S218"/>
  <c r="Q218"/>
  <c r="P218"/>
  <c r="BA216"/>
  <c r="AY216"/>
  <c r="DE216"/>
  <c r="AP216"/>
  <c r="AN216"/>
  <c r="CT216"/>
  <c r="AE216"/>
  <c r="AC216"/>
  <c r="CI216" s="1"/>
  <c r="T216"/>
  <c r="R216"/>
  <c r="BX216" s="1"/>
  <c r="BA215"/>
  <c r="AY215"/>
  <c r="DE215"/>
  <c r="AP215"/>
  <c r="AN215"/>
  <c r="CT215"/>
  <c r="AE215"/>
  <c r="AC215"/>
  <c r="CI215" s="1"/>
  <c r="T215"/>
  <c r="R215"/>
  <c r="BX215" s="1"/>
  <c r="BA214"/>
  <c r="AY214"/>
  <c r="DE214"/>
  <c r="AP214"/>
  <c r="AN214"/>
  <c r="CT214"/>
  <c r="AE214"/>
  <c r="AC214"/>
  <c r="CI214" s="1"/>
  <c r="T214"/>
  <c r="R214"/>
  <c r="BX214" s="1"/>
  <c r="BA213"/>
  <c r="AY213"/>
  <c r="AP213"/>
  <c r="AN213"/>
  <c r="CT213" s="1"/>
  <c r="AE213"/>
  <c r="AC213"/>
  <c r="T213"/>
  <c r="R213"/>
  <c r="BX213"/>
  <c r="BA212"/>
  <c r="AY212"/>
  <c r="DE212" s="1"/>
  <c r="AP212"/>
  <c r="AN212"/>
  <c r="CT212" s="1"/>
  <c r="AE212"/>
  <c r="AC212"/>
  <c r="CI212"/>
  <c r="T212"/>
  <c r="R212"/>
  <c r="BX212"/>
  <c r="BA211"/>
  <c r="AY211"/>
  <c r="AP211"/>
  <c r="AN211"/>
  <c r="CT211"/>
  <c r="AE211"/>
  <c r="CJ204" s="1"/>
  <c r="AC211"/>
  <c r="CI211"/>
  <c r="T211"/>
  <c r="R211"/>
  <c r="BX211" s="1"/>
  <c r="BA210"/>
  <c r="DF204"/>
  <c r="AY210"/>
  <c r="AP210"/>
  <c r="CU204"/>
  <c r="AN210"/>
  <c r="CS204" s="1"/>
  <c r="AE210"/>
  <c r="AC210"/>
  <c r="CI210" s="1"/>
  <c r="T210"/>
  <c r="R210"/>
  <c r="BX210"/>
  <c r="BA209"/>
  <c r="AY209"/>
  <c r="DE209"/>
  <c r="AP209"/>
  <c r="AN209"/>
  <c r="AE209"/>
  <c r="AC209"/>
  <c r="CI209"/>
  <c r="T209"/>
  <c r="R209"/>
  <c r="BA208"/>
  <c r="AY208"/>
  <c r="DE208" s="1"/>
  <c r="AP208"/>
  <c r="AN208"/>
  <c r="CT208"/>
  <c r="AE208"/>
  <c r="AC208"/>
  <c r="CI208"/>
  <c r="T208"/>
  <c r="R208"/>
  <c r="BX208" s="1"/>
  <c r="BA207"/>
  <c r="AY207"/>
  <c r="AP207"/>
  <c r="AN207"/>
  <c r="CT207"/>
  <c r="AE207"/>
  <c r="AC207"/>
  <c r="CI207" s="1"/>
  <c r="T207"/>
  <c r="R207"/>
  <c r="BX207" s="1"/>
  <c r="BA206"/>
  <c r="AY206"/>
  <c r="AP206"/>
  <c r="AN206"/>
  <c r="AE206"/>
  <c r="AC206"/>
  <c r="CI206"/>
  <c r="T206"/>
  <c r="R206"/>
  <c r="BX206"/>
  <c r="BA205"/>
  <c r="AY205"/>
  <c r="DE205" s="1"/>
  <c r="AP205"/>
  <c r="AN205"/>
  <c r="AE205"/>
  <c r="AC205"/>
  <c r="CI205"/>
  <c r="T205"/>
  <c r="R205"/>
  <c r="BG204"/>
  <c r="BF204"/>
  <c r="BE204"/>
  <c r="BD204"/>
  <c r="BC204"/>
  <c r="BB204"/>
  <c r="AZ204"/>
  <c r="AX204"/>
  <c r="AW204"/>
  <c r="AV204"/>
  <c r="AU204"/>
  <c r="AT204"/>
  <c r="AS204"/>
  <c r="AR204"/>
  <c r="AQ204"/>
  <c r="AO204"/>
  <c r="AM204"/>
  <c r="AL204"/>
  <c r="AK204"/>
  <c r="AJ204"/>
  <c r="AI204"/>
  <c r="AH204"/>
  <c r="AG204"/>
  <c r="AF204"/>
  <c r="AD204"/>
  <c r="AB204"/>
  <c r="AA204"/>
  <c r="Z204"/>
  <c r="Y204"/>
  <c r="X204"/>
  <c r="W204"/>
  <c r="V204"/>
  <c r="U204"/>
  <c r="S204"/>
  <c r="Q204"/>
  <c r="P204"/>
  <c r="BA202"/>
  <c r="AY202"/>
  <c r="DE202"/>
  <c r="AP202"/>
  <c r="AN202"/>
  <c r="CT202"/>
  <c r="AE202"/>
  <c r="AC202"/>
  <c r="CI202" s="1"/>
  <c r="T202"/>
  <c r="R202"/>
  <c r="BX202" s="1"/>
  <c r="BA201"/>
  <c r="AY201"/>
  <c r="DE201"/>
  <c r="AP201"/>
  <c r="AN201"/>
  <c r="CT201"/>
  <c r="AE201"/>
  <c r="AC201"/>
  <c r="CI201" s="1"/>
  <c r="T201"/>
  <c r="R201"/>
  <c r="BX201" s="1"/>
  <c r="BA200"/>
  <c r="AY200"/>
  <c r="DE200"/>
  <c r="AP200"/>
  <c r="AN200"/>
  <c r="CT200"/>
  <c r="AE200"/>
  <c r="AC200"/>
  <c r="CI200" s="1"/>
  <c r="T200"/>
  <c r="R200"/>
  <c r="BX200" s="1"/>
  <c r="BA199"/>
  <c r="AY199"/>
  <c r="AP199"/>
  <c r="AN199"/>
  <c r="CT199" s="1"/>
  <c r="AE199"/>
  <c r="AC199"/>
  <c r="T199"/>
  <c r="R199"/>
  <c r="BX199"/>
  <c r="BA198"/>
  <c r="AY198"/>
  <c r="DE198" s="1"/>
  <c r="AP198"/>
  <c r="AN198"/>
  <c r="CT198" s="1"/>
  <c r="AE198"/>
  <c r="AC198"/>
  <c r="CI198"/>
  <c r="T198"/>
  <c r="R198"/>
  <c r="BX198"/>
  <c r="BA197"/>
  <c r="AY197"/>
  <c r="DE197" s="1"/>
  <c r="AP197"/>
  <c r="AN197"/>
  <c r="CT197" s="1"/>
  <c r="AE197"/>
  <c r="AC197"/>
  <c r="CI197"/>
  <c r="T197"/>
  <c r="R197"/>
  <c r="BX197"/>
  <c r="BA196"/>
  <c r="DF190" s="1"/>
  <c r="AY196"/>
  <c r="DE196"/>
  <c r="AP196"/>
  <c r="AN196"/>
  <c r="CT196" s="1"/>
  <c r="AE196"/>
  <c r="AC196"/>
  <c r="T196"/>
  <c r="BY190" s="1"/>
  <c r="R196"/>
  <c r="BA195"/>
  <c r="AY195"/>
  <c r="DE195" s="1"/>
  <c r="AP195"/>
  <c r="AN195"/>
  <c r="AE195"/>
  <c r="AC195"/>
  <c r="T195"/>
  <c r="R195"/>
  <c r="BX195" s="1"/>
  <c r="BA194"/>
  <c r="AY194"/>
  <c r="DE194"/>
  <c r="AP194"/>
  <c r="AN194"/>
  <c r="CT194"/>
  <c r="AE194"/>
  <c r="AC194"/>
  <c r="CI194" s="1"/>
  <c r="T194"/>
  <c r="R194"/>
  <c r="BX194" s="1"/>
  <c r="BA193"/>
  <c r="AY193"/>
  <c r="DE193"/>
  <c r="AP193"/>
  <c r="AN193"/>
  <c r="AE193"/>
  <c r="AC193"/>
  <c r="CI193" s="1"/>
  <c r="T193"/>
  <c r="R193"/>
  <c r="BX193"/>
  <c r="BA192"/>
  <c r="AY192"/>
  <c r="AP192"/>
  <c r="AN192"/>
  <c r="CT192" s="1"/>
  <c r="AE192"/>
  <c r="AC192"/>
  <c r="CI192"/>
  <c r="T192"/>
  <c r="R192"/>
  <c r="BX192"/>
  <c r="BA191"/>
  <c r="AY191"/>
  <c r="AP191"/>
  <c r="AN191"/>
  <c r="CT191"/>
  <c r="AE191"/>
  <c r="AC191"/>
  <c r="CI191"/>
  <c r="T191"/>
  <c r="R191"/>
  <c r="BX191" s="1"/>
  <c r="BG190"/>
  <c r="BF190"/>
  <c r="BE190"/>
  <c r="BD190"/>
  <c r="BC190"/>
  <c r="BB190"/>
  <c r="AZ190"/>
  <c r="AX190"/>
  <c r="AW190"/>
  <c r="AV190"/>
  <c r="AU190"/>
  <c r="AT190"/>
  <c r="AS190"/>
  <c r="AR190"/>
  <c r="AQ190"/>
  <c r="AO190"/>
  <c r="AM190"/>
  <c r="AL190"/>
  <c r="AK190"/>
  <c r="AJ190"/>
  <c r="AI190"/>
  <c r="AH190"/>
  <c r="AG190"/>
  <c r="AF190"/>
  <c r="AD190"/>
  <c r="AB190"/>
  <c r="AA190"/>
  <c r="Z190"/>
  <c r="Y190"/>
  <c r="X190"/>
  <c r="W190"/>
  <c r="V190"/>
  <c r="U190"/>
  <c r="S190"/>
  <c r="Q190"/>
  <c r="P190"/>
  <c r="BA188"/>
  <c r="AY188"/>
  <c r="DE188" s="1"/>
  <c r="AP188"/>
  <c r="AN188"/>
  <c r="CT188"/>
  <c r="AE188"/>
  <c r="AC188"/>
  <c r="CI188" s="1"/>
  <c r="T188"/>
  <c r="R188"/>
  <c r="BX188"/>
  <c r="BA187"/>
  <c r="AY187"/>
  <c r="DE187" s="1"/>
  <c r="AP187"/>
  <c r="AN187"/>
  <c r="CT187"/>
  <c r="AE187"/>
  <c r="AC187"/>
  <c r="CI187" s="1"/>
  <c r="T187"/>
  <c r="R187"/>
  <c r="BX187"/>
  <c r="BA186"/>
  <c r="AY186"/>
  <c r="DE186" s="1"/>
  <c r="AP186"/>
  <c r="AN186"/>
  <c r="CT186"/>
  <c r="AE186"/>
  <c r="AC186"/>
  <c r="CI186" s="1"/>
  <c r="T186"/>
  <c r="R186"/>
  <c r="BX186"/>
  <c r="BA185"/>
  <c r="AY185"/>
  <c r="DE185" s="1"/>
  <c r="AP185"/>
  <c r="AN185"/>
  <c r="CT185"/>
  <c r="AE185"/>
  <c r="AC185"/>
  <c r="CI185" s="1"/>
  <c r="T185"/>
  <c r="R185"/>
  <c r="BA184"/>
  <c r="AY184"/>
  <c r="AP184"/>
  <c r="AN184"/>
  <c r="CT184"/>
  <c r="AE184"/>
  <c r="AC184"/>
  <c r="CI184" s="1"/>
  <c r="T184"/>
  <c r="R184"/>
  <c r="BX184"/>
  <c r="BA183"/>
  <c r="AY183"/>
  <c r="DE183" s="1"/>
  <c r="AP183"/>
  <c r="CU176" s="1"/>
  <c r="AN183"/>
  <c r="CT183"/>
  <c r="AE183"/>
  <c r="AC183"/>
  <c r="CH176" s="1"/>
  <c r="T183"/>
  <c r="R183"/>
  <c r="BX183"/>
  <c r="BA182"/>
  <c r="DF176"/>
  <c r="AY182"/>
  <c r="DE182"/>
  <c r="AP182"/>
  <c r="AN182"/>
  <c r="AE182"/>
  <c r="AC182"/>
  <c r="T182"/>
  <c r="R182"/>
  <c r="BX182" s="1"/>
  <c r="BA181"/>
  <c r="AY181"/>
  <c r="DE181"/>
  <c r="AP181"/>
  <c r="AN181"/>
  <c r="CT181" s="1"/>
  <c r="AE181"/>
  <c r="AC181"/>
  <c r="CI181"/>
  <c r="T181"/>
  <c r="R181"/>
  <c r="BA180"/>
  <c r="AY180"/>
  <c r="DE180" s="1"/>
  <c r="AP180"/>
  <c r="AN180"/>
  <c r="CT180"/>
  <c r="AE180"/>
  <c r="AC180"/>
  <c r="CI180" s="1"/>
  <c r="T180"/>
  <c r="R180"/>
  <c r="BX180"/>
  <c r="BA179"/>
  <c r="AY179"/>
  <c r="DE179" s="1"/>
  <c r="AP179"/>
  <c r="AN179"/>
  <c r="CT179"/>
  <c r="AE179"/>
  <c r="AC179"/>
  <c r="CI179" s="1"/>
  <c r="T179"/>
  <c r="R179"/>
  <c r="BA178"/>
  <c r="AY178"/>
  <c r="DE178"/>
  <c r="AP178"/>
  <c r="AN178"/>
  <c r="AE178"/>
  <c r="AC178"/>
  <c r="CI178" s="1"/>
  <c r="T178"/>
  <c r="R178"/>
  <c r="BX178"/>
  <c r="BA177"/>
  <c r="AY177"/>
  <c r="DE177" s="1"/>
  <c r="AP177"/>
  <c r="AN177"/>
  <c r="CT177"/>
  <c r="AE177"/>
  <c r="AC177"/>
  <c r="CI177" s="1"/>
  <c r="T177"/>
  <c r="R177"/>
  <c r="BX177"/>
  <c r="BG176"/>
  <c r="BF176"/>
  <c r="BE176"/>
  <c r="BD176"/>
  <c r="BC176"/>
  <c r="BB176"/>
  <c r="AZ176"/>
  <c r="AX176"/>
  <c r="AW176"/>
  <c r="AV176"/>
  <c r="AU176"/>
  <c r="AT176"/>
  <c r="AS176"/>
  <c r="AR176"/>
  <c r="AQ176"/>
  <c r="AO176"/>
  <c r="AM176"/>
  <c r="AL176"/>
  <c r="AK176"/>
  <c r="AJ176"/>
  <c r="AI176"/>
  <c r="AH176"/>
  <c r="AG176"/>
  <c r="AF176"/>
  <c r="AD176"/>
  <c r="AB176"/>
  <c r="AA176"/>
  <c r="Z176"/>
  <c r="Y176"/>
  <c r="X176"/>
  <c r="W176"/>
  <c r="V176"/>
  <c r="U176"/>
  <c r="S176"/>
  <c r="Q176"/>
  <c r="P176"/>
  <c r="BA174"/>
  <c r="AY174"/>
  <c r="DE174" s="1"/>
  <c r="AP174"/>
  <c r="AN174"/>
  <c r="CT174"/>
  <c r="AE174"/>
  <c r="AC174"/>
  <c r="CI174" s="1"/>
  <c r="T174"/>
  <c r="R174"/>
  <c r="BX174"/>
  <c r="BA173"/>
  <c r="AY173"/>
  <c r="DE173" s="1"/>
  <c r="AP173"/>
  <c r="AN173"/>
  <c r="CT173"/>
  <c r="AE173"/>
  <c r="AC173"/>
  <c r="T173"/>
  <c r="R173"/>
  <c r="BA172"/>
  <c r="AY172"/>
  <c r="DE172" s="1"/>
  <c r="AP172"/>
  <c r="AN172"/>
  <c r="CT172"/>
  <c r="AE172"/>
  <c r="AC172"/>
  <c r="CI172" s="1"/>
  <c r="T172"/>
  <c r="R172"/>
  <c r="BX172"/>
  <c r="BA171"/>
  <c r="AY171"/>
  <c r="DE171" s="1"/>
  <c r="AP171"/>
  <c r="AN171"/>
  <c r="CT171"/>
  <c r="AE171"/>
  <c r="AC171"/>
  <c r="CI171" s="1"/>
  <c r="T171"/>
  <c r="R171"/>
  <c r="BX171"/>
  <c r="BA170"/>
  <c r="AY170"/>
  <c r="DE170" s="1"/>
  <c r="AP170"/>
  <c r="AN170"/>
  <c r="CT170"/>
  <c r="AE170"/>
  <c r="AC170"/>
  <c r="T170"/>
  <c r="R170"/>
  <c r="BX170" s="1"/>
  <c r="BA169"/>
  <c r="AY169"/>
  <c r="DE169"/>
  <c r="AP169"/>
  <c r="AN169"/>
  <c r="CT169" s="1"/>
  <c r="AE169"/>
  <c r="AC169"/>
  <c r="T169"/>
  <c r="R169"/>
  <c r="BX169"/>
  <c r="BA168"/>
  <c r="AY168"/>
  <c r="AP168"/>
  <c r="AN168"/>
  <c r="CT168" s="1"/>
  <c r="AE168"/>
  <c r="AC168"/>
  <c r="T168"/>
  <c r="R168"/>
  <c r="BA167"/>
  <c r="AY167"/>
  <c r="AP167"/>
  <c r="AN167"/>
  <c r="CT167"/>
  <c r="AE167"/>
  <c r="AC167"/>
  <c r="CI167" s="1"/>
  <c r="T167"/>
  <c r="R167"/>
  <c r="BA166"/>
  <c r="AY166"/>
  <c r="DE166"/>
  <c r="AP166"/>
  <c r="AN166"/>
  <c r="CT166" s="1"/>
  <c r="AE166"/>
  <c r="AC166"/>
  <c r="CI166"/>
  <c r="T166"/>
  <c r="R166"/>
  <c r="BX166" s="1"/>
  <c r="BA165"/>
  <c r="AY165"/>
  <c r="DE165"/>
  <c r="AP165"/>
  <c r="AN165"/>
  <c r="CT165" s="1"/>
  <c r="AE165"/>
  <c r="AC165"/>
  <c r="CI165"/>
  <c r="T165"/>
  <c r="R165"/>
  <c r="BX165" s="1"/>
  <c r="BA164"/>
  <c r="AY164"/>
  <c r="DE164"/>
  <c r="AP164"/>
  <c r="AN164"/>
  <c r="CT164" s="1"/>
  <c r="AE164"/>
  <c r="AC164"/>
  <c r="CI164"/>
  <c r="T164"/>
  <c r="R164"/>
  <c r="BX164" s="1"/>
  <c r="BA163"/>
  <c r="AY163"/>
  <c r="DE163"/>
  <c r="AP163"/>
  <c r="AN163"/>
  <c r="AE163"/>
  <c r="AC163"/>
  <c r="CI163" s="1"/>
  <c r="T163"/>
  <c r="R163"/>
  <c r="BX163"/>
  <c r="BG162"/>
  <c r="BF162"/>
  <c r="BE162"/>
  <c r="BD162"/>
  <c r="BC162"/>
  <c r="BB162"/>
  <c r="AZ162"/>
  <c r="AX162"/>
  <c r="AW162"/>
  <c r="AV162"/>
  <c r="AU162"/>
  <c r="AT162"/>
  <c r="AS162"/>
  <c r="AR162"/>
  <c r="AQ162"/>
  <c r="AO162"/>
  <c r="AM162"/>
  <c r="AL162"/>
  <c r="AK162"/>
  <c r="AJ162"/>
  <c r="AI162"/>
  <c r="AH162"/>
  <c r="AG162"/>
  <c r="AF162"/>
  <c r="AD162"/>
  <c r="AB162"/>
  <c r="AA162"/>
  <c r="Z162"/>
  <c r="Y162"/>
  <c r="X162"/>
  <c r="W162"/>
  <c r="V162"/>
  <c r="U162"/>
  <c r="S162"/>
  <c r="Q162"/>
  <c r="P162"/>
  <c r="BA160"/>
  <c r="AY160"/>
  <c r="DE160" s="1"/>
  <c r="AP160"/>
  <c r="AN160"/>
  <c r="CT160"/>
  <c r="AE160"/>
  <c r="AC160"/>
  <c r="CI160" s="1"/>
  <c r="T160"/>
  <c r="R160"/>
  <c r="BX160"/>
  <c r="BA159"/>
  <c r="AY159"/>
  <c r="DE159" s="1"/>
  <c r="AP159"/>
  <c r="AN159"/>
  <c r="CT159"/>
  <c r="AE159"/>
  <c r="AC159"/>
  <c r="CI159" s="1"/>
  <c r="T159"/>
  <c r="R159"/>
  <c r="BX159"/>
  <c r="BA158"/>
  <c r="AY158"/>
  <c r="DE158" s="1"/>
  <c r="AP158"/>
  <c r="AN158"/>
  <c r="CT158"/>
  <c r="AE158"/>
  <c r="AC158"/>
  <c r="CI158" s="1"/>
  <c r="T158"/>
  <c r="R158"/>
  <c r="BX158"/>
  <c r="BA157"/>
  <c r="AY157"/>
  <c r="DE157" s="1"/>
  <c r="AP157"/>
  <c r="AN157"/>
  <c r="CT157"/>
  <c r="AE157"/>
  <c r="AC157"/>
  <c r="CI157" s="1"/>
  <c r="T157"/>
  <c r="R157"/>
  <c r="BX157"/>
  <c r="BA156"/>
  <c r="AY156"/>
  <c r="DE156" s="1"/>
  <c r="AP156"/>
  <c r="AN156"/>
  <c r="CT156"/>
  <c r="AE156"/>
  <c r="AC156"/>
  <c r="CI156" s="1"/>
  <c r="T156"/>
  <c r="R156"/>
  <c r="BX156"/>
  <c r="BA155"/>
  <c r="AY155"/>
  <c r="DE155" s="1"/>
  <c r="AP155"/>
  <c r="AN155"/>
  <c r="AE155"/>
  <c r="AC155"/>
  <c r="CI155"/>
  <c r="T155"/>
  <c r="R155"/>
  <c r="BX155" s="1"/>
  <c r="BA154"/>
  <c r="AY154"/>
  <c r="DD148"/>
  <c r="AP154"/>
  <c r="CU148"/>
  <c r="AN154"/>
  <c r="AE154"/>
  <c r="CJ148" s="1"/>
  <c r="AC154"/>
  <c r="CI154" s="1"/>
  <c r="T154"/>
  <c r="R154"/>
  <c r="BX154"/>
  <c r="BA153"/>
  <c r="AY153"/>
  <c r="DE153" s="1"/>
  <c r="AP153"/>
  <c r="AN153"/>
  <c r="CT153"/>
  <c r="AE153"/>
  <c r="AC153"/>
  <c r="T153"/>
  <c r="R153"/>
  <c r="BA152"/>
  <c r="AY152"/>
  <c r="DE152" s="1"/>
  <c r="AP152"/>
  <c r="AN152"/>
  <c r="CT152"/>
  <c r="AE152"/>
  <c r="AC152"/>
  <c r="CI152" s="1"/>
  <c r="T152"/>
  <c r="R152"/>
  <c r="BX152"/>
  <c r="BA151"/>
  <c r="AY151"/>
  <c r="DE151" s="1"/>
  <c r="AP151"/>
  <c r="AN151"/>
  <c r="CT151"/>
  <c r="AE151"/>
  <c r="AC151"/>
  <c r="CI151" s="1"/>
  <c r="T151"/>
  <c r="R151"/>
  <c r="BX151"/>
  <c r="BA150"/>
  <c r="AY150"/>
  <c r="DE150" s="1"/>
  <c r="AP150"/>
  <c r="AN150"/>
  <c r="AE150"/>
  <c r="AC150"/>
  <c r="CI150"/>
  <c r="T150"/>
  <c r="R150"/>
  <c r="BA149"/>
  <c r="AY149"/>
  <c r="DE149" s="1"/>
  <c r="AP149"/>
  <c r="AN149"/>
  <c r="CT149"/>
  <c r="AE149"/>
  <c r="AC149"/>
  <c r="CI149" s="1"/>
  <c r="T149"/>
  <c r="R149"/>
  <c r="BG148"/>
  <c r="BF148"/>
  <c r="BE148"/>
  <c r="BD148"/>
  <c r="BC148"/>
  <c r="BB148"/>
  <c r="AZ148"/>
  <c r="AX148"/>
  <c r="AW148"/>
  <c r="AV148"/>
  <c r="AU148"/>
  <c r="AT148"/>
  <c r="AS148"/>
  <c r="AR148"/>
  <c r="AQ148"/>
  <c r="AO148"/>
  <c r="AM148"/>
  <c r="AL148"/>
  <c r="AK148"/>
  <c r="AJ148"/>
  <c r="AI148"/>
  <c r="AH148"/>
  <c r="AG148"/>
  <c r="AF148"/>
  <c r="AD148"/>
  <c r="AB148"/>
  <c r="AA148"/>
  <c r="Z148"/>
  <c r="Y148"/>
  <c r="X148"/>
  <c r="W148"/>
  <c r="V148"/>
  <c r="U148"/>
  <c r="S148"/>
  <c r="Q148"/>
  <c r="P148"/>
  <c r="BA146"/>
  <c r="AY146"/>
  <c r="DE146"/>
  <c r="AP146"/>
  <c r="AN146"/>
  <c r="CT146" s="1"/>
  <c r="AE146"/>
  <c r="AC146"/>
  <c r="CI146"/>
  <c r="T146"/>
  <c r="R146"/>
  <c r="BX146" s="1"/>
  <c r="BA145"/>
  <c r="AY145"/>
  <c r="DE145"/>
  <c r="AP145"/>
  <c r="AN145"/>
  <c r="CT145" s="1"/>
  <c r="AE145"/>
  <c r="AC145"/>
  <c r="CI145"/>
  <c r="T145"/>
  <c r="R145"/>
  <c r="BX145" s="1"/>
  <c r="BA144"/>
  <c r="AY144"/>
  <c r="AP144"/>
  <c r="AN144"/>
  <c r="CT144"/>
  <c r="AE144"/>
  <c r="AC144"/>
  <c r="CI144" s="1"/>
  <c r="T144"/>
  <c r="R144"/>
  <c r="BX144"/>
  <c r="BA143"/>
  <c r="AY143"/>
  <c r="DE143" s="1"/>
  <c r="AP143"/>
  <c r="AN143"/>
  <c r="CT143"/>
  <c r="AE143"/>
  <c r="AC143"/>
  <c r="CI143" s="1"/>
  <c r="T143"/>
  <c r="R143"/>
  <c r="BX143"/>
  <c r="BA142"/>
  <c r="AY142"/>
  <c r="AP142"/>
  <c r="AN142"/>
  <c r="CT142" s="1"/>
  <c r="AE142"/>
  <c r="AC142"/>
  <c r="CI142"/>
  <c r="T142"/>
  <c r="R142"/>
  <c r="BX142" s="1"/>
  <c r="BA141"/>
  <c r="AY141"/>
  <c r="DE141"/>
  <c r="AP141"/>
  <c r="AN141"/>
  <c r="CT141" s="1"/>
  <c r="AE141"/>
  <c r="AC141"/>
  <c r="CI141"/>
  <c r="T141"/>
  <c r="R141"/>
  <c r="BA140"/>
  <c r="DF134"/>
  <c r="AY140"/>
  <c r="DE140"/>
  <c r="AP140"/>
  <c r="CU134"/>
  <c r="AN140"/>
  <c r="CS134"/>
  <c r="AE140"/>
  <c r="AC140"/>
  <c r="T140"/>
  <c r="R140"/>
  <c r="BA139"/>
  <c r="AY139"/>
  <c r="DE139" s="1"/>
  <c r="AP139"/>
  <c r="AN139"/>
  <c r="CT139"/>
  <c r="AE139"/>
  <c r="AC139"/>
  <c r="T139"/>
  <c r="R139"/>
  <c r="BA138"/>
  <c r="AY138"/>
  <c r="DE138" s="1"/>
  <c r="AP138"/>
  <c r="AN138"/>
  <c r="CT138"/>
  <c r="AE138"/>
  <c r="AC138"/>
  <c r="CI138" s="1"/>
  <c r="T138"/>
  <c r="R138"/>
  <c r="BX138"/>
  <c r="BA137"/>
  <c r="AY137"/>
  <c r="DE137" s="1"/>
  <c r="AP137"/>
  <c r="AN137"/>
  <c r="CT137"/>
  <c r="AE137"/>
  <c r="AC137"/>
  <c r="CI137" s="1"/>
  <c r="T137"/>
  <c r="R137"/>
  <c r="BX137"/>
  <c r="BA136"/>
  <c r="AY136"/>
  <c r="DE136" s="1"/>
  <c r="AP136"/>
  <c r="AN136"/>
  <c r="AE136"/>
  <c r="AC136"/>
  <c r="CI136"/>
  <c r="T136"/>
  <c r="R136"/>
  <c r="BX136" s="1"/>
  <c r="BA135"/>
  <c r="AY135"/>
  <c r="DE135"/>
  <c r="AP135"/>
  <c r="AN135"/>
  <c r="CT135" s="1"/>
  <c r="AE135"/>
  <c r="AC135"/>
  <c r="CI135"/>
  <c r="T135"/>
  <c r="R135"/>
  <c r="BX135" s="1"/>
  <c r="BG134"/>
  <c r="BF134"/>
  <c r="BE134"/>
  <c r="BD134"/>
  <c r="BC134"/>
  <c r="BB134"/>
  <c r="AZ134"/>
  <c r="AX134"/>
  <c r="AW134"/>
  <c r="AV134"/>
  <c r="AU134"/>
  <c r="AT134"/>
  <c r="AS134"/>
  <c r="AR134"/>
  <c r="AQ134"/>
  <c r="AO134"/>
  <c r="AM134"/>
  <c r="AL134"/>
  <c r="AK134"/>
  <c r="AJ134"/>
  <c r="AI134"/>
  <c r="AH134"/>
  <c r="AG134"/>
  <c r="AF134"/>
  <c r="AD134"/>
  <c r="AB134"/>
  <c r="AA134"/>
  <c r="Z134"/>
  <c r="Y134"/>
  <c r="X134"/>
  <c r="W134"/>
  <c r="V134"/>
  <c r="U134"/>
  <c r="S134"/>
  <c r="Q134"/>
  <c r="P134"/>
  <c r="BA132"/>
  <c r="AY132"/>
  <c r="DE132"/>
  <c r="AP132"/>
  <c r="AN132"/>
  <c r="AE132"/>
  <c r="AC132"/>
  <c r="CI132" s="1"/>
  <c r="T132"/>
  <c r="R132"/>
  <c r="BX132"/>
  <c r="BA131"/>
  <c r="AY131"/>
  <c r="DE131" s="1"/>
  <c r="AP131"/>
  <c r="AN131"/>
  <c r="CT131"/>
  <c r="AE131"/>
  <c r="AC131"/>
  <c r="CI131" s="1"/>
  <c r="T131"/>
  <c r="R131"/>
  <c r="BX131"/>
  <c r="BA130"/>
  <c r="AY130"/>
  <c r="DE130" s="1"/>
  <c r="AP130"/>
  <c r="AN130"/>
  <c r="CT130"/>
  <c r="AE130"/>
  <c r="AC130"/>
  <c r="CI130" s="1"/>
  <c r="T130"/>
  <c r="R130"/>
  <c r="BX130"/>
  <c r="BA129"/>
  <c r="AY129"/>
  <c r="DE129" s="1"/>
  <c r="AP129"/>
  <c r="AN129"/>
  <c r="AE129"/>
  <c r="AC129"/>
  <c r="CI129"/>
  <c r="T129"/>
  <c r="R129"/>
  <c r="BA128"/>
  <c r="AY128"/>
  <c r="DE128" s="1"/>
  <c r="AP128"/>
  <c r="AN128"/>
  <c r="CT128"/>
  <c r="AE128"/>
  <c r="AC128"/>
  <c r="CI128" s="1"/>
  <c r="T128"/>
  <c r="R128"/>
  <c r="BX128"/>
  <c r="BA127"/>
  <c r="AY127"/>
  <c r="DE127" s="1"/>
  <c r="AP127"/>
  <c r="AN127"/>
  <c r="AE127"/>
  <c r="AC127"/>
  <c r="CI127"/>
  <c r="T127"/>
  <c r="R127"/>
  <c r="BX127" s="1"/>
  <c r="BA126"/>
  <c r="AY126"/>
  <c r="AP126"/>
  <c r="CU120" s="1"/>
  <c r="AN126"/>
  <c r="AE126"/>
  <c r="CJ120"/>
  <c r="AC126"/>
  <c r="CI126"/>
  <c r="T126"/>
  <c r="BY120"/>
  <c r="R126"/>
  <c r="BA125"/>
  <c r="DF119" s="1"/>
  <c r="AY125"/>
  <c r="AP125"/>
  <c r="AN125"/>
  <c r="CT125" s="1"/>
  <c r="AE125"/>
  <c r="AC125"/>
  <c r="CI125"/>
  <c r="T125"/>
  <c r="R125"/>
  <c r="BX125" s="1"/>
  <c r="BA124"/>
  <c r="AY124"/>
  <c r="DE124"/>
  <c r="AP124"/>
  <c r="AN124"/>
  <c r="CT124" s="1"/>
  <c r="AE124"/>
  <c r="AC124"/>
  <c r="CI124"/>
  <c r="T124"/>
  <c r="R124"/>
  <c r="BX124" s="1"/>
  <c r="BA123"/>
  <c r="AY123"/>
  <c r="DE123"/>
  <c r="AP123"/>
  <c r="AN123"/>
  <c r="CT123" s="1"/>
  <c r="AE123"/>
  <c r="AC123"/>
  <c r="CI123"/>
  <c r="T123"/>
  <c r="R123"/>
  <c r="BX123" s="1"/>
  <c r="BA122"/>
  <c r="AY122"/>
  <c r="DE122"/>
  <c r="AP122"/>
  <c r="AN122"/>
  <c r="CT122" s="1"/>
  <c r="AE122"/>
  <c r="AC122"/>
  <c r="CI122"/>
  <c r="T122"/>
  <c r="R122"/>
  <c r="BX122" s="1"/>
  <c r="BA121"/>
  <c r="AY121"/>
  <c r="AP121"/>
  <c r="AN121"/>
  <c r="CT121"/>
  <c r="AE121"/>
  <c r="AC121"/>
  <c r="T121"/>
  <c r="R121"/>
  <c r="BG120"/>
  <c r="BF120"/>
  <c r="BE120"/>
  <c r="BD120"/>
  <c r="BC120"/>
  <c r="BB120"/>
  <c r="AZ120"/>
  <c r="AX120"/>
  <c r="AW120"/>
  <c r="AV120"/>
  <c r="AU120"/>
  <c r="AT120"/>
  <c r="AS120"/>
  <c r="AR120"/>
  <c r="AQ120"/>
  <c r="AO120"/>
  <c r="AM120"/>
  <c r="AL120"/>
  <c r="AK120"/>
  <c r="AJ120"/>
  <c r="AI120"/>
  <c r="AH120"/>
  <c r="AG120"/>
  <c r="AF120"/>
  <c r="AD120"/>
  <c r="AB120"/>
  <c r="AA120"/>
  <c r="Z120"/>
  <c r="Y120"/>
  <c r="X120"/>
  <c r="W120"/>
  <c r="V120"/>
  <c r="U120"/>
  <c r="S120"/>
  <c r="Q120"/>
  <c r="P120"/>
  <c r="BA118"/>
  <c r="AY118"/>
  <c r="DE118" s="1"/>
  <c r="AP118"/>
  <c r="AN118"/>
  <c r="CT118"/>
  <c r="AE118"/>
  <c r="AC118"/>
  <c r="CI118" s="1"/>
  <c r="T118"/>
  <c r="R118"/>
  <c r="BX118"/>
  <c r="BA117"/>
  <c r="AY117"/>
  <c r="DE117" s="1"/>
  <c r="AP117"/>
  <c r="AN117"/>
  <c r="CT117"/>
  <c r="AE117"/>
  <c r="AC117"/>
  <c r="CI117" s="1"/>
  <c r="T117"/>
  <c r="R117"/>
  <c r="BX117"/>
  <c r="BA116"/>
  <c r="AY116"/>
  <c r="DE116" s="1"/>
  <c r="AP116"/>
  <c r="AN116"/>
  <c r="CT116"/>
  <c r="AE116"/>
  <c r="AC116"/>
  <c r="CI116" s="1"/>
  <c r="T116"/>
  <c r="R116"/>
  <c r="BX116"/>
  <c r="BA115"/>
  <c r="AY115"/>
  <c r="DE115" s="1"/>
  <c r="AP115"/>
  <c r="AN115"/>
  <c r="AE115"/>
  <c r="AC115"/>
  <c r="CI115"/>
  <c r="T115"/>
  <c r="R115"/>
  <c r="BA114"/>
  <c r="AY114"/>
  <c r="DE114" s="1"/>
  <c r="AP114"/>
  <c r="AN114"/>
  <c r="CT114"/>
  <c r="AE114"/>
  <c r="AC114"/>
  <c r="CI114" s="1"/>
  <c r="T114"/>
  <c r="R114"/>
  <c r="BX114"/>
  <c r="BA113"/>
  <c r="AY113"/>
  <c r="DE113" s="1"/>
  <c r="AP113"/>
  <c r="AN113"/>
  <c r="AE113"/>
  <c r="AC113"/>
  <c r="CI113"/>
  <c r="T113"/>
  <c r="R113"/>
  <c r="BX113" s="1"/>
  <c r="BA112"/>
  <c r="AY112"/>
  <c r="AP112"/>
  <c r="AN112"/>
  <c r="AE112"/>
  <c r="AC112"/>
  <c r="T112"/>
  <c r="BY106" s="1"/>
  <c r="R112"/>
  <c r="BX112" s="1"/>
  <c r="BA111"/>
  <c r="AY111"/>
  <c r="DE111"/>
  <c r="AP111"/>
  <c r="AN111"/>
  <c r="AE111"/>
  <c r="AC111"/>
  <c r="T111"/>
  <c r="R111"/>
  <c r="BX111" s="1"/>
  <c r="BA110"/>
  <c r="AY110"/>
  <c r="DE110"/>
  <c r="AP110"/>
  <c r="AN110"/>
  <c r="CT110" s="1"/>
  <c r="AE110"/>
  <c r="AC110"/>
  <c r="CI110"/>
  <c r="T110"/>
  <c r="R110"/>
  <c r="BX110" s="1"/>
  <c r="BA109"/>
  <c r="AY109"/>
  <c r="DE109"/>
  <c r="AP109"/>
  <c r="AN109"/>
  <c r="CT109" s="1"/>
  <c r="AE109"/>
  <c r="AC109"/>
  <c r="CI109"/>
  <c r="T109"/>
  <c r="R109"/>
  <c r="BX109" s="1"/>
  <c r="BA108"/>
  <c r="AY108"/>
  <c r="DE108"/>
  <c r="AP108"/>
  <c r="AN108"/>
  <c r="CT108" s="1"/>
  <c r="AE108"/>
  <c r="AC108"/>
  <c r="CI108"/>
  <c r="T108"/>
  <c r="R108"/>
  <c r="BA107"/>
  <c r="AY107"/>
  <c r="DE107" s="1"/>
  <c r="AP107"/>
  <c r="AN107"/>
  <c r="AE107"/>
  <c r="AC107"/>
  <c r="CI107"/>
  <c r="T107"/>
  <c r="R107"/>
  <c r="BX107" s="1"/>
  <c r="BG106"/>
  <c r="BF106"/>
  <c r="BE106"/>
  <c r="BD106"/>
  <c r="BC106"/>
  <c r="BB106"/>
  <c r="AZ106"/>
  <c r="AX106"/>
  <c r="AW106"/>
  <c r="AV106"/>
  <c r="AU106"/>
  <c r="AT106"/>
  <c r="AS106"/>
  <c r="AR106"/>
  <c r="AQ106"/>
  <c r="AO106"/>
  <c r="AM106"/>
  <c r="AL106"/>
  <c r="AK106"/>
  <c r="AJ106"/>
  <c r="AI106"/>
  <c r="AH106"/>
  <c r="AG106"/>
  <c r="AF106"/>
  <c r="AD106"/>
  <c r="AB106"/>
  <c r="AA106"/>
  <c r="Z106"/>
  <c r="Y106"/>
  <c r="X106"/>
  <c r="W106"/>
  <c r="V106"/>
  <c r="U106"/>
  <c r="S106"/>
  <c r="Q106"/>
  <c r="P106"/>
  <c r="BA104"/>
  <c r="AY104"/>
  <c r="DE104"/>
  <c r="AP104"/>
  <c r="AN104"/>
  <c r="CT104" s="1"/>
  <c r="AE104"/>
  <c r="AC104"/>
  <c r="CI104"/>
  <c r="T104"/>
  <c r="R104"/>
  <c r="BX104" s="1"/>
  <c r="BA103"/>
  <c r="AY103"/>
  <c r="DE103"/>
  <c r="AP103"/>
  <c r="AN103"/>
  <c r="AE103"/>
  <c r="AC103"/>
  <c r="CI103" s="1"/>
  <c r="T103"/>
  <c r="R103"/>
  <c r="BX103"/>
  <c r="BA102"/>
  <c r="AY102"/>
  <c r="DE102" s="1"/>
  <c r="AP102"/>
  <c r="AN102"/>
  <c r="CT102"/>
  <c r="AE102"/>
  <c r="AC102"/>
  <c r="CI102" s="1"/>
  <c r="T102"/>
  <c r="R102"/>
  <c r="BX102"/>
  <c r="BA101"/>
  <c r="AY101"/>
  <c r="DE101" s="1"/>
  <c r="AP101"/>
  <c r="AN101"/>
  <c r="CT101"/>
  <c r="AE101"/>
  <c r="AC101"/>
  <c r="CI101" s="1"/>
  <c r="T101"/>
  <c r="R101"/>
  <c r="BX101"/>
  <c r="BA100"/>
  <c r="AY100"/>
  <c r="DE100" s="1"/>
  <c r="AP100"/>
  <c r="CU91" s="1"/>
  <c r="AN100"/>
  <c r="CT100"/>
  <c r="AE100"/>
  <c r="AC100"/>
  <c r="CI100" s="1"/>
  <c r="T100"/>
  <c r="R100"/>
  <c r="BX100"/>
  <c r="BA99"/>
  <c r="AY99"/>
  <c r="DE99" s="1"/>
  <c r="AP99"/>
  <c r="AN99"/>
  <c r="CT99"/>
  <c r="AE99"/>
  <c r="AC99"/>
  <c r="T99"/>
  <c r="R99"/>
  <c r="BX99" s="1"/>
  <c r="BA98"/>
  <c r="AY98"/>
  <c r="AP98"/>
  <c r="AN98"/>
  <c r="AE98"/>
  <c r="AC98"/>
  <c r="CI98"/>
  <c r="T98"/>
  <c r="R98"/>
  <c r="BX98" s="1"/>
  <c r="BA97"/>
  <c r="AY97"/>
  <c r="DE97"/>
  <c r="AP97"/>
  <c r="AN97"/>
  <c r="AE97"/>
  <c r="AC97"/>
  <c r="T97"/>
  <c r="R97"/>
  <c r="BX97"/>
  <c r="BA96"/>
  <c r="AY96"/>
  <c r="DE96" s="1"/>
  <c r="AP96"/>
  <c r="AN96"/>
  <c r="CT96"/>
  <c r="AE96"/>
  <c r="AC96"/>
  <c r="CI96" s="1"/>
  <c r="T96"/>
  <c r="R96"/>
  <c r="BX96"/>
  <c r="BA95"/>
  <c r="AY95"/>
  <c r="DE95" s="1"/>
  <c r="AP95"/>
  <c r="AN95"/>
  <c r="CT95"/>
  <c r="AE95"/>
  <c r="AC95"/>
  <c r="CI95" s="1"/>
  <c r="T95"/>
  <c r="R95"/>
  <c r="BX95"/>
  <c r="BA94"/>
  <c r="AY94"/>
  <c r="DE94" s="1"/>
  <c r="AP94"/>
  <c r="AN94"/>
  <c r="CT94"/>
  <c r="AE94"/>
  <c r="AC94"/>
  <c r="CI94" s="1"/>
  <c r="T94"/>
  <c r="R94"/>
  <c r="BX94"/>
  <c r="BA93"/>
  <c r="AY93"/>
  <c r="DE93" s="1"/>
  <c r="AP93"/>
  <c r="AN93"/>
  <c r="CT93"/>
  <c r="AE93"/>
  <c r="AC93"/>
  <c r="CI93" s="1"/>
  <c r="T93"/>
  <c r="R93"/>
  <c r="BG92"/>
  <c r="BF92"/>
  <c r="BE92"/>
  <c r="BD92"/>
  <c r="BC92"/>
  <c r="BB92"/>
  <c r="AZ92"/>
  <c r="AX92"/>
  <c r="AW92"/>
  <c r="AV92"/>
  <c r="AU92"/>
  <c r="AT92"/>
  <c r="AS92"/>
  <c r="AR92"/>
  <c r="AQ92"/>
  <c r="AO92"/>
  <c r="AM92"/>
  <c r="AL92"/>
  <c r="AK92"/>
  <c r="AJ92"/>
  <c r="AI92"/>
  <c r="AH92"/>
  <c r="AG92"/>
  <c r="AF92"/>
  <c r="AD92"/>
  <c r="AB92"/>
  <c r="AA92"/>
  <c r="Z92"/>
  <c r="Y92"/>
  <c r="X92"/>
  <c r="W92"/>
  <c r="V92"/>
  <c r="U92"/>
  <c r="S92"/>
  <c r="Q92"/>
  <c r="P92"/>
  <c r="BA90"/>
  <c r="AY90"/>
  <c r="DE90"/>
  <c r="AP90"/>
  <c r="AN90"/>
  <c r="CT90" s="1"/>
  <c r="AE90"/>
  <c r="AC90"/>
  <c r="CI90"/>
  <c r="T90"/>
  <c r="R90"/>
  <c r="BX90" s="1"/>
  <c r="BA89"/>
  <c r="AY89"/>
  <c r="DE89"/>
  <c r="AP89"/>
  <c r="AN89"/>
  <c r="CT89" s="1"/>
  <c r="AE89"/>
  <c r="AC89"/>
  <c r="CI89"/>
  <c r="T89"/>
  <c r="R89"/>
  <c r="BX89" s="1"/>
  <c r="BA88"/>
  <c r="AY88"/>
  <c r="DE88"/>
  <c r="AP88"/>
  <c r="AN88"/>
  <c r="CT88" s="1"/>
  <c r="AE88"/>
  <c r="AC88"/>
  <c r="CI88"/>
  <c r="T88"/>
  <c r="R88"/>
  <c r="BX88" s="1"/>
  <c r="BA87"/>
  <c r="AY87"/>
  <c r="DE87"/>
  <c r="AP87"/>
  <c r="AN87"/>
  <c r="CT87" s="1"/>
  <c r="AE87"/>
  <c r="AC87"/>
  <c r="CI87"/>
  <c r="T87"/>
  <c r="R87"/>
  <c r="BX87" s="1"/>
  <c r="BA86"/>
  <c r="AY86"/>
  <c r="DE86"/>
  <c r="AP86"/>
  <c r="AN86"/>
  <c r="CT86" s="1"/>
  <c r="AE86"/>
  <c r="AC86"/>
  <c r="CI86"/>
  <c r="T86"/>
  <c r="R86"/>
  <c r="BX86" s="1"/>
  <c r="BA85"/>
  <c r="AY85"/>
  <c r="DE85"/>
  <c r="AP85"/>
  <c r="AN85"/>
  <c r="CT85" s="1"/>
  <c r="AE85"/>
  <c r="AC85"/>
  <c r="CI85"/>
  <c r="T85"/>
  <c r="R85"/>
  <c r="BA84"/>
  <c r="AY84"/>
  <c r="AP84"/>
  <c r="AN84"/>
  <c r="AE84"/>
  <c r="AC84"/>
  <c r="CI84" s="1"/>
  <c r="T84"/>
  <c r="BY78" s="1"/>
  <c r="R84"/>
  <c r="BA83"/>
  <c r="AY83"/>
  <c r="AP83"/>
  <c r="AN83"/>
  <c r="AE83"/>
  <c r="AC83"/>
  <c r="T83"/>
  <c r="R83"/>
  <c r="BA82"/>
  <c r="AY82"/>
  <c r="DE82" s="1"/>
  <c r="AP82"/>
  <c r="AN82"/>
  <c r="CT82"/>
  <c r="AE82"/>
  <c r="AC82"/>
  <c r="CI82" s="1"/>
  <c r="T82"/>
  <c r="R82"/>
  <c r="BX82"/>
  <c r="BA81"/>
  <c r="AY81"/>
  <c r="DE81" s="1"/>
  <c r="AP81"/>
  <c r="AN81"/>
  <c r="CT81"/>
  <c r="AE81"/>
  <c r="AC81"/>
  <c r="CI81" s="1"/>
  <c r="T81"/>
  <c r="R81"/>
  <c r="BA80"/>
  <c r="AY80"/>
  <c r="DE80"/>
  <c r="AP80"/>
  <c r="AN80"/>
  <c r="AE80"/>
  <c r="AC80"/>
  <c r="CI80" s="1"/>
  <c r="T80"/>
  <c r="R80"/>
  <c r="BX80"/>
  <c r="BA79"/>
  <c r="BA78"/>
  <c r="AY79"/>
  <c r="DE79"/>
  <c r="AP79"/>
  <c r="AN79"/>
  <c r="CT79" s="1"/>
  <c r="AE79"/>
  <c r="AC79"/>
  <c r="T79"/>
  <c r="R79"/>
  <c r="BX79"/>
  <c r="BG78"/>
  <c r="BF78"/>
  <c r="BE78"/>
  <c r="BD78"/>
  <c r="BC78"/>
  <c r="BB78"/>
  <c r="AZ78"/>
  <c r="AX78"/>
  <c r="AW78"/>
  <c r="AV78"/>
  <c r="AU78"/>
  <c r="AT78"/>
  <c r="AS78"/>
  <c r="AR78"/>
  <c r="AQ78"/>
  <c r="AO78"/>
  <c r="AM78"/>
  <c r="AL78"/>
  <c r="AK78"/>
  <c r="AJ78"/>
  <c r="AI78"/>
  <c r="AH78"/>
  <c r="AG78"/>
  <c r="AF78"/>
  <c r="AD78"/>
  <c r="AB78"/>
  <c r="AA78"/>
  <c r="Z78"/>
  <c r="Y78"/>
  <c r="X78"/>
  <c r="W78"/>
  <c r="V78"/>
  <c r="U78"/>
  <c r="S78"/>
  <c r="Q78"/>
  <c r="P78"/>
  <c r="BA76"/>
  <c r="AY76"/>
  <c r="DE76" s="1"/>
  <c r="AP76"/>
  <c r="AN76"/>
  <c r="CT76"/>
  <c r="AE76"/>
  <c r="AC76"/>
  <c r="CI76" s="1"/>
  <c r="T76"/>
  <c r="R76"/>
  <c r="BX76"/>
  <c r="BA75"/>
  <c r="AY75"/>
  <c r="DE75" s="1"/>
  <c r="AP75"/>
  <c r="AN75"/>
  <c r="CT75"/>
  <c r="AE75"/>
  <c r="AC75"/>
  <c r="CI75" s="1"/>
  <c r="T75"/>
  <c r="R75"/>
  <c r="BX75"/>
  <c r="BA74"/>
  <c r="AY74"/>
  <c r="DE74" s="1"/>
  <c r="AP74"/>
  <c r="AN74"/>
  <c r="CT74"/>
  <c r="AE74"/>
  <c r="AC74"/>
  <c r="CI74" s="1"/>
  <c r="T74"/>
  <c r="R74"/>
  <c r="BX74"/>
  <c r="BA73"/>
  <c r="AY73"/>
  <c r="DE73" s="1"/>
  <c r="AP73"/>
  <c r="AN73"/>
  <c r="CT73"/>
  <c r="AE73"/>
  <c r="AC73"/>
  <c r="CI73" s="1"/>
  <c r="T73"/>
  <c r="R73"/>
  <c r="BA72"/>
  <c r="AY72"/>
  <c r="DE72"/>
  <c r="AP72"/>
  <c r="AN72"/>
  <c r="CT72" s="1"/>
  <c r="AE72"/>
  <c r="AC72"/>
  <c r="CI72"/>
  <c r="T72"/>
  <c r="R72"/>
  <c r="BX72" s="1"/>
  <c r="BA71"/>
  <c r="AY71"/>
  <c r="DE71"/>
  <c r="AP71"/>
  <c r="AN71"/>
  <c r="CT71" s="1"/>
  <c r="AE71"/>
  <c r="AC71"/>
  <c r="CI71"/>
  <c r="T71"/>
  <c r="R71"/>
  <c r="BA70"/>
  <c r="DF64"/>
  <c r="AY70"/>
  <c r="DE70"/>
  <c r="DD64"/>
  <c r="AP70"/>
  <c r="AN70"/>
  <c r="AE70"/>
  <c r="AC70"/>
  <c r="T70"/>
  <c r="R70"/>
  <c r="BX70"/>
  <c r="BA69"/>
  <c r="AY69"/>
  <c r="AP69"/>
  <c r="AN69"/>
  <c r="CT69" s="1"/>
  <c r="AE69"/>
  <c r="AC69"/>
  <c r="T69"/>
  <c r="R69"/>
  <c r="BA68"/>
  <c r="AY68"/>
  <c r="DE68"/>
  <c r="AP68"/>
  <c r="AN68"/>
  <c r="CT68" s="1"/>
  <c r="AE68"/>
  <c r="AC68"/>
  <c r="CI68"/>
  <c r="T68"/>
  <c r="R68"/>
  <c r="BX68" s="1"/>
  <c r="BA67"/>
  <c r="AY67"/>
  <c r="DE67"/>
  <c r="AP67"/>
  <c r="AN67"/>
  <c r="CT67" s="1"/>
  <c r="AE67"/>
  <c r="AC67"/>
  <c r="CI67"/>
  <c r="T67"/>
  <c r="R67"/>
  <c r="BX67" s="1"/>
  <c r="BA66"/>
  <c r="AY66"/>
  <c r="DE66"/>
  <c r="AP66"/>
  <c r="AN66"/>
  <c r="CT66" s="1"/>
  <c r="AE66"/>
  <c r="AC66"/>
  <c r="CI66"/>
  <c r="T66"/>
  <c r="R66"/>
  <c r="BA65"/>
  <c r="AY65"/>
  <c r="DE65" s="1"/>
  <c r="AP65"/>
  <c r="AN65"/>
  <c r="CT65"/>
  <c r="AE65"/>
  <c r="AC65"/>
  <c r="T65"/>
  <c r="R65"/>
  <c r="BX65" s="1"/>
  <c r="BG64"/>
  <c r="BF64"/>
  <c r="BE64"/>
  <c r="BD64"/>
  <c r="BC64"/>
  <c r="BB64"/>
  <c r="AZ64"/>
  <c r="AX64"/>
  <c r="AW64"/>
  <c r="AV64"/>
  <c r="AU64"/>
  <c r="AT64"/>
  <c r="AS64"/>
  <c r="AR64"/>
  <c r="AQ64"/>
  <c r="AO64"/>
  <c r="AM64"/>
  <c r="AL64"/>
  <c r="AK64"/>
  <c r="AJ64"/>
  <c r="AI64"/>
  <c r="AH64"/>
  <c r="AG64"/>
  <c r="AF64"/>
  <c r="AD64"/>
  <c r="AB64"/>
  <c r="AA64"/>
  <c r="Z64"/>
  <c r="Y64"/>
  <c r="X64"/>
  <c r="W64"/>
  <c r="V64"/>
  <c r="U64"/>
  <c r="S64"/>
  <c r="Q64"/>
  <c r="P64"/>
  <c r="BA62"/>
  <c r="AY62"/>
  <c r="DE62"/>
  <c r="AP62"/>
  <c r="AN62"/>
  <c r="CT62" s="1"/>
  <c r="AE62"/>
  <c r="AC62"/>
  <c r="CI62"/>
  <c r="T62"/>
  <c r="R62"/>
  <c r="BX62" s="1"/>
  <c r="BA61"/>
  <c r="AY61"/>
  <c r="DE61"/>
  <c r="AP61"/>
  <c r="AN61"/>
  <c r="CT61" s="1"/>
  <c r="AE61"/>
  <c r="AC61"/>
  <c r="CI61"/>
  <c r="T61"/>
  <c r="R61"/>
  <c r="BX61" s="1"/>
  <c r="BA60"/>
  <c r="AY60"/>
  <c r="DE60"/>
  <c r="AP60"/>
  <c r="AN60"/>
  <c r="CT60" s="1"/>
  <c r="AE60"/>
  <c r="AC60"/>
  <c r="CI60"/>
  <c r="T60"/>
  <c r="R60"/>
  <c r="BX60" s="1"/>
  <c r="BA59"/>
  <c r="AY59"/>
  <c r="DE59"/>
  <c r="AP59"/>
  <c r="AN59"/>
  <c r="CT59" s="1"/>
  <c r="AE59"/>
  <c r="AC59"/>
  <c r="CI59"/>
  <c r="T59"/>
  <c r="R59"/>
  <c r="BX59" s="1"/>
  <c r="BA58"/>
  <c r="AY58"/>
  <c r="DE58"/>
  <c r="AP58"/>
  <c r="AN58"/>
  <c r="CT58" s="1"/>
  <c r="AE58"/>
  <c r="AC58"/>
  <c r="CI58"/>
  <c r="T58"/>
  <c r="R58"/>
  <c r="BX58" s="1"/>
  <c r="BA57"/>
  <c r="AY57"/>
  <c r="AP57"/>
  <c r="AN57"/>
  <c r="CT57"/>
  <c r="AE57"/>
  <c r="AC57"/>
  <c r="CI57" s="1"/>
  <c r="T57"/>
  <c r="R57"/>
  <c r="BX57"/>
  <c r="BA56"/>
  <c r="DF50"/>
  <c r="AY56"/>
  <c r="AP56"/>
  <c r="CU50" s="1"/>
  <c r="AN56"/>
  <c r="AE56"/>
  <c r="CJ50"/>
  <c r="AC56"/>
  <c r="T56"/>
  <c r="R56"/>
  <c r="BA55"/>
  <c r="AY55"/>
  <c r="AP55"/>
  <c r="AN55"/>
  <c r="AE55"/>
  <c r="AC55"/>
  <c r="T55"/>
  <c r="BY49" s="1"/>
  <c r="R55"/>
  <c r="BA54"/>
  <c r="AY54"/>
  <c r="DE54" s="1"/>
  <c r="AP54"/>
  <c r="AN54"/>
  <c r="CT54"/>
  <c r="AE54"/>
  <c r="AC54"/>
  <c r="CI54" s="1"/>
  <c r="T54"/>
  <c r="R54"/>
  <c r="BX54"/>
  <c r="BA53"/>
  <c r="AY53"/>
  <c r="AP53"/>
  <c r="AN53"/>
  <c r="CT53"/>
  <c r="AE53"/>
  <c r="AC53"/>
  <c r="CI53" s="1"/>
  <c r="T53"/>
  <c r="R53"/>
  <c r="BX53"/>
  <c r="BA52"/>
  <c r="AY52"/>
  <c r="DE52" s="1"/>
  <c r="AP52"/>
  <c r="AN52"/>
  <c r="CT52"/>
  <c r="AE52"/>
  <c r="AC52"/>
  <c r="CI52" s="1"/>
  <c r="T52"/>
  <c r="R52"/>
  <c r="BX52"/>
  <c r="BA51"/>
  <c r="AY51"/>
  <c r="DE51" s="1"/>
  <c r="AP51"/>
  <c r="AP50" s="1"/>
  <c r="AN51"/>
  <c r="AE51"/>
  <c r="AC51"/>
  <c r="T51"/>
  <c r="R51"/>
  <c r="BG50"/>
  <c r="BF50"/>
  <c r="BE50"/>
  <c r="BD50"/>
  <c r="BC50"/>
  <c r="BB50"/>
  <c r="AZ50"/>
  <c r="AX50"/>
  <c r="AW50"/>
  <c r="AV50"/>
  <c r="AU50"/>
  <c r="AT50"/>
  <c r="AS50"/>
  <c r="AR50"/>
  <c r="AQ50"/>
  <c r="AO50"/>
  <c r="AM50"/>
  <c r="AL50"/>
  <c r="AK50"/>
  <c r="AJ50"/>
  <c r="AI50"/>
  <c r="AH50"/>
  <c r="AG50"/>
  <c r="AF50"/>
  <c r="AD50"/>
  <c r="AB50"/>
  <c r="AA50"/>
  <c r="Z50"/>
  <c r="Y50"/>
  <c r="X50"/>
  <c r="W50"/>
  <c r="V50"/>
  <c r="U50"/>
  <c r="S50"/>
  <c r="Q50"/>
  <c r="P50"/>
  <c r="BA48"/>
  <c r="AY48"/>
  <c r="DE48"/>
  <c r="AP48"/>
  <c r="AN48"/>
  <c r="CT48" s="1"/>
  <c r="AE48"/>
  <c r="AC48"/>
  <c r="CI48"/>
  <c r="T48"/>
  <c r="R48"/>
  <c r="BX48" s="1"/>
  <c r="BA47"/>
  <c r="AY47"/>
  <c r="DE47"/>
  <c r="AP47"/>
  <c r="AN47"/>
  <c r="CT47" s="1"/>
  <c r="AE47"/>
  <c r="AC47"/>
  <c r="CI47"/>
  <c r="T47"/>
  <c r="R47"/>
  <c r="BX47" s="1"/>
  <c r="BA46"/>
  <c r="AY46"/>
  <c r="DE46"/>
  <c r="AP46"/>
  <c r="AN46"/>
  <c r="AE46"/>
  <c r="AC46"/>
  <c r="CI46" s="1"/>
  <c r="T46"/>
  <c r="R46"/>
  <c r="BX46"/>
  <c r="BA45"/>
  <c r="AY45"/>
  <c r="DE45" s="1"/>
  <c r="AP45"/>
  <c r="AN45"/>
  <c r="AE45"/>
  <c r="AC45"/>
  <c r="CI45"/>
  <c r="T45"/>
  <c r="R45"/>
  <c r="BX45" s="1"/>
  <c r="BA44"/>
  <c r="AY44"/>
  <c r="DE44"/>
  <c r="AP44"/>
  <c r="AN44"/>
  <c r="CT44" s="1"/>
  <c r="AE44"/>
  <c r="AC44"/>
  <c r="CI44"/>
  <c r="T44"/>
  <c r="R44"/>
  <c r="BX44" s="1"/>
  <c r="BA43"/>
  <c r="AY43"/>
  <c r="DE43"/>
  <c r="AP43"/>
  <c r="AN43"/>
  <c r="CT43" s="1"/>
  <c r="AE43"/>
  <c r="AC43"/>
  <c r="CI43"/>
  <c r="T43"/>
  <c r="R43"/>
  <c r="BX43" s="1"/>
  <c r="BA42"/>
  <c r="AY42"/>
  <c r="AP42"/>
  <c r="CU36" s="1"/>
  <c r="AN42"/>
  <c r="AE42"/>
  <c r="CJ36"/>
  <c r="AC42"/>
  <c r="CI42"/>
  <c r="T42"/>
  <c r="R42"/>
  <c r="BW35" s="1"/>
  <c r="BA41"/>
  <c r="AY41"/>
  <c r="AP41"/>
  <c r="AN41"/>
  <c r="CT41"/>
  <c r="AE41"/>
  <c r="AC41"/>
  <c r="CI41" s="1"/>
  <c r="T41"/>
  <c r="R41"/>
  <c r="BX41"/>
  <c r="BA40"/>
  <c r="AY40"/>
  <c r="DE40" s="1"/>
  <c r="AP40"/>
  <c r="AN40"/>
  <c r="CT40"/>
  <c r="AE40"/>
  <c r="AC40"/>
  <c r="CI40" s="1"/>
  <c r="T40"/>
  <c r="R40"/>
  <c r="BX40"/>
  <c r="BA39"/>
  <c r="AY39"/>
  <c r="DE39" s="1"/>
  <c r="AP39"/>
  <c r="AN39"/>
  <c r="CT39"/>
  <c r="AE39"/>
  <c r="AC39"/>
  <c r="CI39" s="1"/>
  <c r="T39"/>
  <c r="R39"/>
  <c r="BX39"/>
  <c r="BA38"/>
  <c r="AY38"/>
  <c r="DE38" s="1"/>
  <c r="AP38"/>
  <c r="AN38"/>
  <c r="CT38"/>
  <c r="AE38"/>
  <c r="AC38"/>
  <c r="T38"/>
  <c r="R38"/>
  <c r="BX38" s="1"/>
  <c r="BA37"/>
  <c r="AY37"/>
  <c r="DE37"/>
  <c r="AP37"/>
  <c r="AN37"/>
  <c r="CT37" s="1"/>
  <c r="AE37"/>
  <c r="AC37"/>
  <c r="CI37"/>
  <c r="T37"/>
  <c r="R37"/>
  <c r="BG36"/>
  <c r="BF36"/>
  <c r="BE36"/>
  <c r="BD36"/>
  <c r="BC36"/>
  <c r="BB36"/>
  <c r="AZ36"/>
  <c r="AX36"/>
  <c r="AW36"/>
  <c r="AV36"/>
  <c r="AU36"/>
  <c r="AT36"/>
  <c r="AS36"/>
  <c r="AR36"/>
  <c r="AQ36"/>
  <c r="AO36"/>
  <c r="AM36"/>
  <c r="AL36"/>
  <c r="AK36"/>
  <c r="AJ36"/>
  <c r="AI36"/>
  <c r="AH36"/>
  <c r="AG36"/>
  <c r="AF36"/>
  <c r="AD36"/>
  <c r="AB36"/>
  <c r="AA36"/>
  <c r="Z36"/>
  <c r="Y36"/>
  <c r="X36"/>
  <c r="W36"/>
  <c r="V36"/>
  <c r="U36"/>
  <c r="S36"/>
  <c r="Q36"/>
  <c r="P36"/>
  <c r="BA34"/>
  <c r="AY34"/>
  <c r="DE34" s="1"/>
  <c r="BA33"/>
  <c r="AY33"/>
  <c r="DE33"/>
  <c r="BA32"/>
  <c r="AY32"/>
  <c r="DE32" s="1"/>
  <c r="BA31"/>
  <c r="AY31"/>
  <c r="DE31"/>
  <c r="BA30"/>
  <c r="AY30"/>
  <c r="DE30" s="1"/>
  <c r="BA29"/>
  <c r="AY29"/>
  <c r="DE29"/>
  <c r="BA28"/>
  <c r="DF22"/>
  <c r="AY28"/>
  <c r="BA27"/>
  <c r="AY27"/>
  <c r="BA26"/>
  <c r="AY26"/>
  <c r="DE26"/>
  <c r="BA25"/>
  <c r="AY25"/>
  <c r="DE25" s="1"/>
  <c r="BA24"/>
  <c r="AY24"/>
  <c r="DE24"/>
  <c r="BA23"/>
  <c r="AY23"/>
  <c r="BG22"/>
  <c r="BF22"/>
  <c r="BE22"/>
  <c r="BD22"/>
  <c r="BC22"/>
  <c r="BB22"/>
  <c r="AZ22"/>
  <c r="AX22"/>
  <c r="AW22"/>
  <c r="AP34"/>
  <c r="AN34"/>
  <c r="CT34"/>
  <c r="AP33"/>
  <c r="AN33"/>
  <c r="CT33" s="1"/>
  <c r="AP32"/>
  <c r="AN32"/>
  <c r="CT32"/>
  <c r="AP31"/>
  <c r="AN31"/>
  <c r="CT31" s="1"/>
  <c r="AP30"/>
  <c r="AN30"/>
  <c r="CT30"/>
  <c r="AP29"/>
  <c r="AN29"/>
  <c r="AP28"/>
  <c r="AN28"/>
  <c r="CT28" s="1"/>
  <c r="AP27"/>
  <c r="AN27"/>
  <c r="AP26"/>
  <c r="AN26"/>
  <c r="CT26"/>
  <c r="AP25"/>
  <c r="AN25"/>
  <c r="CT25" s="1"/>
  <c r="AP24"/>
  <c r="AN24"/>
  <c r="CT24"/>
  <c r="AP23"/>
  <c r="AN23"/>
  <c r="CT23" s="1"/>
  <c r="AV22"/>
  <c r="AU22"/>
  <c r="AT22"/>
  <c r="AS22"/>
  <c r="AR22"/>
  <c r="AQ22"/>
  <c r="AO22"/>
  <c r="AM22"/>
  <c r="AL22"/>
  <c r="AE34"/>
  <c r="AC34"/>
  <c r="CI34" s="1"/>
  <c r="AE33"/>
  <c r="AC33"/>
  <c r="CI33"/>
  <c r="AE32"/>
  <c r="AC32"/>
  <c r="CI32" s="1"/>
  <c r="AE31"/>
  <c r="AC31"/>
  <c r="CI31"/>
  <c r="AE30"/>
  <c r="AC30"/>
  <c r="CI30" s="1"/>
  <c r="AE29"/>
  <c r="AC29"/>
  <c r="CI29"/>
  <c r="AE28"/>
  <c r="AC28"/>
  <c r="AE27"/>
  <c r="AC27"/>
  <c r="CI27" s="1"/>
  <c r="AE26"/>
  <c r="AC26"/>
  <c r="CI26"/>
  <c r="AE25"/>
  <c r="AC25"/>
  <c r="CI25" s="1"/>
  <c r="AE24"/>
  <c r="AC24"/>
  <c r="CI24"/>
  <c r="AE23"/>
  <c r="AC23"/>
  <c r="CI23" s="1"/>
  <c r="AK22"/>
  <c r="AJ22"/>
  <c r="AI22"/>
  <c r="AH22"/>
  <c r="AG22"/>
  <c r="AF22"/>
  <c r="AD22"/>
  <c r="AB22"/>
  <c r="AA22"/>
  <c r="P22"/>
  <c r="E23"/>
  <c r="E24"/>
  <c r="E25"/>
  <c r="E26"/>
  <c r="E27"/>
  <c r="E28"/>
  <c r="E29"/>
  <c r="E30"/>
  <c r="E31"/>
  <c r="E32"/>
  <c r="E33"/>
  <c r="E34"/>
  <c r="F23"/>
  <c r="J23"/>
  <c r="J7"/>
  <c r="K23"/>
  <c r="L23"/>
  <c r="M23"/>
  <c r="N23"/>
  <c r="O23"/>
  <c r="F24"/>
  <c r="F8" s="1"/>
  <c r="H24"/>
  <c r="J24"/>
  <c r="K24"/>
  <c r="L24"/>
  <c r="M24"/>
  <c r="N24"/>
  <c r="O24"/>
  <c r="F25"/>
  <c r="H25"/>
  <c r="J25"/>
  <c r="K25"/>
  <c r="L25"/>
  <c r="M25"/>
  <c r="N25"/>
  <c r="O25"/>
  <c r="F26"/>
  <c r="H26"/>
  <c r="J26"/>
  <c r="K26"/>
  <c r="L26"/>
  <c r="M26"/>
  <c r="N26"/>
  <c r="O26"/>
  <c r="F27"/>
  <c r="H27"/>
  <c r="J27"/>
  <c r="K27"/>
  <c r="L27"/>
  <c r="M27"/>
  <c r="N27"/>
  <c r="O27"/>
  <c r="F28"/>
  <c r="H28"/>
  <c r="J28"/>
  <c r="K28"/>
  <c r="L28"/>
  <c r="M28"/>
  <c r="N28"/>
  <c r="O28"/>
  <c r="F29"/>
  <c r="H29"/>
  <c r="J29"/>
  <c r="BO22" s="1"/>
  <c r="K29"/>
  <c r="L29"/>
  <c r="M29"/>
  <c r="N29"/>
  <c r="O29"/>
  <c r="F30"/>
  <c r="BK21" s="1"/>
  <c r="H30"/>
  <c r="H14" s="1"/>
  <c r="J30"/>
  <c r="G30" s="1"/>
  <c r="BM30" s="1"/>
  <c r="K30"/>
  <c r="L30"/>
  <c r="M30"/>
  <c r="N30"/>
  <c r="O30"/>
  <c r="F31"/>
  <c r="H31"/>
  <c r="J31"/>
  <c r="K31"/>
  <c r="L31"/>
  <c r="M31"/>
  <c r="N31"/>
  <c r="O31"/>
  <c r="F32"/>
  <c r="H32"/>
  <c r="J32"/>
  <c r="K32"/>
  <c r="L32"/>
  <c r="M32"/>
  <c r="N32"/>
  <c r="O32"/>
  <c r="F33"/>
  <c r="H33"/>
  <c r="J33"/>
  <c r="K33"/>
  <c r="L33"/>
  <c r="M33"/>
  <c r="N33"/>
  <c r="O33"/>
  <c r="F34"/>
  <c r="H34"/>
  <c r="J34"/>
  <c r="K34"/>
  <c r="L34"/>
  <c r="M34"/>
  <c r="N34"/>
  <c r="O34"/>
  <c r="R31"/>
  <c r="BX31"/>
  <c r="T32"/>
  <c r="AW315"/>
  <c r="AL315"/>
  <c r="AA315"/>
  <c r="P315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W301"/>
  <c r="AL301"/>
  <c r="AA301"/>
  <c r="P301"/>
  <c r="A30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W287"/>
  <c r="AL287"/>
  <c r="AA287"/>
  <c r="P287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W273"/>
  <c r="AL273"/>
  <c r="AA273"/>
  <c r="P273"/>
  <c r="A273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W259"/>
  <c r="AL259"/>
  <c r="AA259"/>
  <c r="P259"/>
  <c r="A259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W245"/>
  <c r="AL245"/>
  <c r="AA245"/>
  <c r="P245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W231"/>
  <c r="AL231"/>
  <c r="AA231"/>
  <c r="P231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W217"/>
  <c r="AL217"/>
  <c r="AA217"/>
  <c r="P217"/>
  <c r="A217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W203"/>
  <c r="AL203"/>
  <c r="AA203"/>
  <c r="P203"/>
  <c r="A203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W189"/>
  <c r="AL189"/>
  <c r="AA189"/>
  <c r="P189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W175"/>
  <c r="AL175"/>
  <c r="AA175"/>
  <c r="P175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W161"/>
  <c r="AL161"/>
  <c r="AA161"/>
  <c r="P161"/>
  <c r="A16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W147"/>
  <c r="AL147"/>
  <c r="AA147"/>
  <c r="P147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W133"/>
  <c r="AL133"/>
  <c r="AA133"/>
  <c r="P133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W119"/>
  <c r="AL119"/>
  <c r="AA119"/>
  <c r="P119"/>
  <c r="A119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W105"/>
  <c r="AL105"/>
  <c r="AA105"/>
  <c r="P105"/>
  <c r="A105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W91"/>
  <c r="AL91"/>
  <c r="AA91"/>
  <c r="P91"/>
  <c r="A9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W77"/>
  <c r="AL77"/>
  <c r="AA77"/>
  <c r="P77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W63"/>
  <c r="AL63"/>
  <c r="AA63"/>
  <c r="P63"/>
  <c r="A63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W49"/>
  <c r="AL49"/>
  <c r="AA49"/>
  <c r="P49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P35"/>
  <c r="AA35"/>
  <c r="AL35"/>
  <c r="AW35"/>
  <c r="AW21"/>
  <c r="AL21"/>
  <c r="AA21"/>
  <c r="P21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T34"/>
  <c r="R34"/>
  <c r="BX34" s="1"/>
  <c r="T33"/>
  <c r="R33"/>
  <c r="BX33" s="1"/>
  <c r="R32"/>
  <c r="BX32" s="1"/>
  <c r="T31"/>
  <c r="T30"/>
  <c r="R30"/>
  <c r="BX30" s="1"/>
  <c r="T29"/>
  <c r="R29"/>
  <c r="BX29" s="1"/>
  <c r="T28"/>
  <c r="R28"/>
  <c r="BX28" s="1"/>
  <c r="T27"/>
  <c r="R27"/>
  <c r="T26"/>
  <c r="R26"/>
  <c r="BX26" s="1"/>
  <c r="T25"/>
  <c r="R25"/>
  <c r="BX25" s="1"/>
  <c r="T24"/>
  <c r="R24"/>
  <c r="BX24"/>
  <c r="T23"/>
  <c r="R23"/>
  <c r="Z22"/>
  <c r="Y22"/>
  <c r="X22"/>
  <c r="W22"/>
  <c r="V22"/>
  <c r="U22"/>
  <c r="S22"/>
  <c r="Q22"/>
  <c r="BG5"/>
  <c r="DL2"/>
  <c r="BF5"/>
  <c r="DK2" s="1"/>
  <c r="BE5"/>
  <c r="DJ2" s="1"/>
  <c r="BD5"/>
  <c r="DI2" s="1"/>
  <c r="BC5"/>
  <c r="DH2" s="1"/>
  <c r="BB5"/>
  <c r="DG2" s="1"/>
  <c r="BA5"/>
  <c r="DF2" s="1"/>
  <c r="AZ5"/>
  <c r="DE2"/>
  <c r="AY5"/>
  <c r="DD2" s="1"/>
  <c r="AX5"/>
  <c r="DC2" s="1"/>
  <c r="AW5"/>
  <c r="DB2" s="1"/>
  <c r="AV5"/>
  <c r="DA2" s="1"/>
  <c r="AU5"/>
  <c r="CZ2" s="1"/>
  <c r="AT5"/>
  <c r="CY2" s="1"/>
  <c r="AS5"/>
  <c r="CX2"/>
  <c r="AR5"/>
  <c r="CW2" s="1"/>
  <c r="AQ5"/>
  <c r="CV2"/>
  <c r="AP5"/>
  <c r="CU2" s="1"/>
  <c r="AO5"/>
  <c r="CT2" s="1"/>
  <c r="AN5"/>
  <c r="CS2" s="1"/>
  <c r="AM5"/>
  <c r="CR2" s="1"/>
  <c r="AL5"/>
  <c r="CQ2" s="1"/>
  <c r="AK5"/>
  <c r="CP2" s="1"/>
  <c r="AJ5"/>
  <c r="CO2"/>
  <c r="AI5"/>
  <c r="CN2" s="1"/>
  <c r="AH5"/>
  <c r="CM2" s="1"/>
  <c r="AG5"/>
  <c r="CL2" s="1"/>
  <c r="AF5"/>
  <c r="CK2" s="1"/>
  <c r="AE5"/>
  <c r="CJ2" s="1"/>
  <c r="AD5"/>
  <c r="CI2" s="1"/>
  <c r="AC5"/>
  <c r="CH2"/>
  <c r="AB5"/>
  <c r="CG2" s="1"/>
  <c r="AA5"/>
  <c r="CF2"/>
  <c r="Z5"/>
  <c r="CE2" s="1"/>
  <c r="Y5"/>
  <c r="CD2" s="1"/>
  <c r="X5"/>
  <c r="CC2" s="1"/>
  <c r="W5"/>
  <c r="CB2" s="1"/>
  <c r="V5"/>
  <c r="CA2" s="1"/>
  <c r="U5"/>
  <c r="BZ2" s="1"/>
  <c r="T5"/>
  <c r="BY2"/>
  <c r="S5"/>
  <c r="BX2" s="1"/>
  <c r="R5"/>
  <c r="BW2" s="1"/>
  <c r="Q5"/>
  <c r="BV2" s="1"/>
  <c r="P5"/>
  <c r="BU2" s="1"/>
  <c r="BG5" i="7"/>
  <c r="DL2" s="1"/>
  <c r="BF5"/>
  <c r="DK2" s="1"/>
  <c r="BE5"/>
  <c r="DJ2" s="1"/>
  <c r="BD5"/>
  <c r="DI2" s="1"/>
  <c r="BC5"/>
  <c r="DH2" s="1"/>
  <c r="BB5"/>
  <c r="DG2" s="1"/>
  <c r="BA5"/>
  <c r="DF2" s="1"/>
  <c r="AZ5"/>
  <c r="DE2" s="1"/>
  <c r="AY5"/>
  <c r="DD2" s="1"/>
  <c r="AX5"/>
  <c r="DC2" s="1"/>
  <c r="AW5"/>
  <c r="DB2" s="1"/>
  <c r="AV5"/>
  <c r="DA2" s="1"/>
  <c r="AU5"/>
  <c r="CZ2" s="1"/>
  <c r="AT5"/>
  <c r="CY2" s="1"/>
  <c r="AS5"/>
  <c r="CX2" s="1"/>
  <c r="AR5"/>
  <c r="CW2" s="1"/>
  <c r="AQ5"/>
  <c r="CV2" s="1"/>
  <c r="AP5"/>
  <c r="CU2" s="1"/>
  <c r="AO5"/>
  <c r="CT2" s="1"/>
  <c r="AN5"/>
  <c r="CS2" s="1"/>
  <c r="AM5"/>
  <c r="CR2" s="1"/>
  <c r="AL5"/>
  <c r="CQ2" s="1"/>
  <c r="AK5"/>
  <c r="CP2" s="1"/>
  <c r="AJ5"/>
  <c r="CO2" s="1"/>
  <c r="AI5"/>
  <c r="CN2" s="1"/>
  <c r="AH5"/>
  <c r="CM2" s="1"/>
  <c r="AG5"/>
  <c r="CL2" s="1"/>
  <c r="AF5"/>
  <c r="CK2" s="1"/>
  <c r="AE5"/>
  <c r="CJ2" s="1"/>
  <c r="AD5"/>
  <c r="CI2" s="1"/>
  <c r="AC5"/>
  <c r="CH2" s="1"/>
  <c r="AB5"/>
  <c r="CG2" s="1"/>
  <c r="AA5"/>
  <c r="CF2" s="1"/>
  <c r="Z5"/>
  <c r="CE2" s="1"/>
  <c r="X5"/>
  <c r="CC2" s="1"/>
  <c r="W5"/>
  <c r="CB2" s="1"/>
  <c r="U5"/>
  <c r="BZ2" s="1"/>
  <c r="T5"/>
  <c r="BY2" s="1"/>
  <c r="S5"/>
  <c r="BX2" s="1"/>
  <c r="R5"/>
  <c r="BW2" s="1"/>
  <c r="Q5"/>
  <c r="BV2" s="1"/>
  <c r="P5"/>
  <c r="BU2" s="1"/>
  <c r="BA18"/>
  <c r="AY18"/>
  <c r="DE18"/>
  <c r="AP18"/>
  <c r="AN18"/>
  <c r="CT18" s="1"/>
  <c r="AE18"/>
  <c r="AC18"/>
  <c r="CI18" s="1"/>
  <c r="T18"/>
  <c r="R18"/>
  <c r="BX18" s="1"/>
  <c r="O18"/>
  <c r="N18"/>
  <c r="M18"/>
  <c r="L18"/>
  <c r="K18"/>
  <c r="J18"/>
  <c r="H18"/>
  <c r="F18"/>
  <c r="E18"/>
  <c r="BA17"/>
  <c r="AY17"/>
  <c r="DE17" s="1"/>
  <c r="AP17"/>
  <c r="AN17"/>
  <c r="CT17"/>
  <c r="AE17"/>
  <c r="AC17"/>
  <c r="CI17" s="1"/>
  <c r="T17"/>
  <c r="R17"/>
  <c r="BX17" s="1"/>
  <c r="O17"/>
  <c r="N17"/>
  <c r="M17"/>
  <c r="L17"/>
  <c r="K17"/>
  <c r="J17"/>
  <c r="H17"/>
  <c r="F17"/>
  <c r="E17"/>
  <c r="BA16"/>
  <c r="AY16"/>
  <c r="DE16" s="1"/>
  <c r="AP16"/>
  <c r="AN16"/>
  <c r="CT16" s="1"/>
  <c r="AE16"/>
  <c r="AC16"/>
  <c r="CI16"/>
  <c r="T16"/>
  <c r="R16"/>
  <c r="BX16" s="1"/>
  <c r="O16"/>
  <c r="N16"/>
  <c r="M16"/>
  <c r="L16"/>
  <c r="K16"/>
  <c r="J16"/>
  <c r="H16"/>
  <c r="F16"/>
  <c r="E16"/>
  <c r="BA15"/>
  <c r="AY15"/>
  <c r="DE15" s="1"/>
  <c r="AP15"/>
  <c r="AN15"/>
  <c r="CT15" s="1"/>
  <c r="AE15"/>
  <c r="AC15"/>
  <c r="CI15" s="1"/>
  <c r="T15"/>
  <c r="R15"/>
  <c r="BX15" s="1"/>
  <c r="O15"/>
  <c r="N15"/>
  <c r="M15"/>
  <c r="L15"/>
  <c r="K15"/>
  <c r="J15"/>
  <c r="H15"/>
  <c r="F15"/>
  <c r="E15"/>
  <c r="BA14"/>
  <c r="AY14"/>
  <c r="DE14" s="1"/>
  <c r="AP14"/>
  <c r="AN14"/>
  <c r="CT14"/>
  <c r="AE14"/>
  <c r="AC14"/>
  <c r="CI14" s="1"/>
  <c r="T14"/>
  <c r="R14"/>
  <c r="BX14" s="1"/>
  <c r="O14"/>
  <c r="N14"/>
  <c r="M14"/>
  <c r="L14"/>
  <c r="K14"/>
  <c r="J14"/>
  <c r="H14"/>
  <c r="F14"/>
  <c r="E14"/>
  <c r="BA13"/>
  <c r="AY13"/>
  <c r="DE13" s="1"/>
  <c r="AP13"/>
  <c r="AN13"/>
  <c r="CT13" s="1"/>
  <c r="AE13"/>
  <c r="AC13"/>
  <c r="CI13"/>
  <c r="T13"/>
  <c r="R13"/>
  <c r="BX13" s="1"/>
  <c r="O13"/>
  <c r="N13"/>
  <c r="M13"/>
  <c r="L13"/>
  <c r="K13"/>
  <c r="J13"/>
  <c r="H13"/>
  <c r="F13"/>
  <c r="E13"/>
  <c r="BA12"/>
  <c r="DF6" s="1"/>
  <c r="AY12"/>
  <c r="DE12"/>
  <c r="AP12"/>
  <c r="AN12"/>
  <c r="CT12" s="1"/>
  <c r="AE12"/>
  <c r="CJ6" s="1"/>
  <c r="AC12"/>
  <c r="CI12" s="1"/>
  <c r="T12"/>
  <c r="BY6" s="1"/>
  <c r="R12"/>
  <c r="BX12" s="1"/>
  <c r="O12"/>
  <c r="N12"/>
  <c r="M12"/>
  <c r="L12"/>
  <c r="K12"/>
  <c r="J12"/>
  <c r="H12"/>
  <c r="F12"/>
  <c r="E12"/>
  <c r="BA11"/>
  <c r="AY11"/>
  <c r="DE11" s="1"/>
  <c r="AP11"/>
  <c r="AN11"/>
  <c r="CT11" s="1"/>
  <c r="AE11"/>
  <c r="AC11"/>
  <c r="CI11"/>
  <c r="T11"/>
  <c r="BY5" s="1"/>
  <c r="R11"/>
  <c r="BX11" s="1"/>
  <c r="O11"/>
  <c r="N11"/>
  <c r="M11"/>
  <c r="L11"/>
  <c r="K11"/>
  <c r="J11"/>
  <c r="H11"/>
  <c r="F11"/>
  <c r="E11"/>
  <c r="BA10"/>
  <c r="AY10"/>
  <c r="DE10" s="1"/>
  <c r="AP10"/>
  <c r="AN10"/>
  <c r="CT10" s="1"/>
  <c r="AE10"/>
  <c r="AC10"/>
  <c r="CI10" s="1"/>
  <c r="T10"/>
  <c r="R10"/>
  <c r="BX10"/>
  <c r="O10"/>
  <c r="N10"/>
  <c r="M10"/>
  <c r="L10"/>
  <c r="K10"/>
  <c r="J10"/>
  <c r="H10"/>
  <c r="F10"/>
  <c r="E10"/>
  <c r="BA9"/>
  <c r="AY9"/>
  <c r="DE9"/>
  <c r="AP9"/>
  <c r="AN9"/>
  <c r="CT9" s="1"/>
  <c r="AE9"/>
  <c r="AC9"/>
  <c r="CI9" s="1"/>
  <c r="T9"/>
  <c r="R9"/>
  <c r="BX9" s="1"/>
  <c r="O9"/>
  <c r="N9"/>
  <c r="M9"/>
  <c r="L9"/>
  <c r="K9"/>
  <c r="J9"/>
  <c r="H9"/>
  <c r="F9"/>
  <c r="E9"/>
  <c r="BA8"/>
  <c r="AY8"/>
  <c r="DE8"/>
  <c r="AP8"/>
  <c r="AN8"/>
  <c r="CT8"/>
  <c r="AE8"/>
  <c r="AC8"/>
  <c r="CI8" s="1"/>
  <c r="T8"/>
  <c r="R8"/>
  <c r="O8"/>
  <c r="N8"/>
  <c r="M8"/>
  <c r="L8"/>
  <c r="K8"/>
  <c r="J8"/>
  <c r="H8"/>
  <c r="F8"/>
  <c r="E8"/>
  <c r="BA7"/>
  <c r="AY7"/>
  <c r="DE7" s="1"/>
  <c r="AP7"/>
  <c r="AP6" s="1"/>
  <c r="AN7"/>
  <c r="CT7"/>
  <c r="AE7"/>
  <c r="AC7"/>
  <c r="CI7" s="1"/>
  <c r="T7"/>
  <c r="R7"/>
  <c r="BX7" s="1"/>
  <c r="O7"/>
  <c r="N7"/>
  <c r="M7"/>
  <c r="L7"/>
  <c r="K7"/>
  <c r="J7"/>
  <c r="H7"/>
  <c r="F7"/>
  <c r="E7"/>
  <c r="BG6"/>
  <c r="BF6"/>
  <c r="BE6"/>
  <c r="BD6"/>
  <c r="BC6"/>
  <c r="BB6"/>
  <c r="AZ6"/>
  <c r="AX6"/>
  <c r="AW6"/>
  <c r="AV6"/>
  <c r="AU6"/>
  <c r="AT6"/>
  <c r="AS6"/>
  <c r="AR6"/>
  <c r="AQ6"/>
  <c r="AO6"/>
  <c r="AM6"/>
  <c r="AL6"/>
  <c r="AK6"/>
  <c r="AJ6"/>
  <c r="AI6"/>
  <c r="AH6"/>
  <c r="AG6"/>
  <c r="AF6"/>
  <c r="AD6"/>
  <c r="AB6"/>
  <c r="AA6"/>
  <c r="Z6"/>
  <c r="Y6"/>
  <c r="X6"/>
  <c r="W6"/>
  <c r="V6"/>
  <c r="U6"/>
  <c r="S6"/>
  <c r="Q6"/>
  <c r="P6"/>
  <c r="Y5"/>
  <c r="CD2" s="1"/>
  <c r="V5"/>
  <c r="CA2" s="1"/>
  <c r="CU2" i="6"/>
  <c r="BT2"/>
  <c r="BS2"/>
  <c r="BR2"/>
  <c r="BQ2"/>
  <c r="BP2"/>
  <c r="BO2"/>
  <c r="BN2"/>
  <c r="BM2"/>
  <c r="BL2"/>
  <c r="BK2"/>
  <c r="BJ2"/>
  <c r="BA18"/>
  <c r="AY18"/>
  <c r="DE18" s="1"/>
  <c r="BA17"/>
  <c r="AY17"/>
  <c r="DE17" s="1"/>
  <c r="BA16"/>
  <c r="AY16"/>
  <c r="DE16"/>
  <c r="BA15"/>
  <c r="AY15"/>
  <c r="DE15" s="1"/>
  <c r="BA14"/>
  <c r="AY14"/>
  <c r="DE14" s="1"/>
  <c r="BA13"/>
  <c r="AY13"/>
  <c r="DE13" s="1"/>
  <c r="BA12"/>
  <c r="DF6"/>
  <c r="AY12"/>
  <c r="DD6" s="1"/>
  <c r="BA11"/>
  <c r="DF5"/>
  <c r="AY11"/>
  <c r="BA10"/>
  <c r="AY10"/>
  <c r="DE10" s="1"/>
  <c r="BA9"/>
  <c r="AY9"/>
  <c r="DE9" s="1"/>
  <c r="BA8"/>
  <c r="AY8"/>
  <c r="DE8"/>
  <c r="BA7"/>
  <c r="BA6" s="1"/>
  <c r="AY7"/>
  <c r="DE7"/>
  <c r="BG6"/>
  <c r="BF6"/>
  <c r="BE6"/>
  <c r="BD6"/>
  <c r="BC6"/>
  <c r="BB6"/>
  <c r="AZ6"/>
  <c r="AX6"/>
  <c r="AW6"/>
  <c r="BG5"/>
  <c r="DL2" s="1"/>
  <c r="BF5"/>
  <c r="DK2" s="1"/>
  <c r="BE5"/>
  <c r="DJ2" s="1"/>
  <c r="BD5"/>
  <c r="DI2" s="1"/>
  <c r="BC5"/>
  <c r="DH2" s="1"/>
  <c r="BB5"/>
  <c r="DG2" s="1"/>
  <c r="BA5"/>
  <c r="DF2" s="1"/>
  <c r="AZ5"/>
  <c r="DE2" s="1"/>
  <c r="AY5"/>
  <c r="DD2" s="1"/>
  <c r="AX5"/>
  <c r="DC2" s="1"/>
  <c r="AW5"/>
  <c r="DB2" s="1"/>
  <c r="AP18"/>
  <c r="AN18"/>
  <c r="CT18" s="1"/>
  <c r="AP17"/>
  <c r="AN17"/>
  <c r="CT17"/>
  <c r="AP16"/>
  <c r="AN16"/>
  <c r="CT16" s="1"/>
  <c r="AP15"/>
  <c r="AN15"/>
  <c r="CT15" s="1"/>
  <c r="AP14"/>
  <c r="AN14"/>
  <c r="CT14" s="1"/>
  <c r="AP13"/>
  <c r="AN13"/>
  <c r="CT13" s="1"/>
  <c r="AP12"/>
  <c r="CU6" s="1"/>
  <c r="AN12"/>
  <c r="CS6" s="1"/>
  <c r="AP11"/>
  <c r="CU5" s="1"/>
  <c r="AN11"/>
  <c r="CS5" s="1"/>
  <c r="AP10"/>
  <c r="AN10"/>
  <c r="CT10" s="1"/>
  <c r="AP9"/>
  <c r="AN9"/>
  <c r="CT9" s="1"/>
  <c r="AP8"/>
  <c r="AN8"/>
  <c r="CT8"/>
  <c r="AP7"/>
  <c r="AN7"/>
  <c r="CT7" s="1"/>
  <c r="AV6"/>
  <c r="AU6"/>
  <c r="AT6"/>
  <c r="AS6"/>
  <c r="AR6"/>
  <c r="AQ6"/>
  <c r="AO6"/>
  <c r="AM6"/>
  <c r="AL6"/>
  <c r="AE18"/>
  <c r="AC18"/>
  <c r="CI18" s="1"/>
  <c r="AE17"/>
  <c r="AC17"/>
  <c r="CI17" s="1"/>
  <c r="AE16"/>
  <c r="AC16"/>
  <c r="CI16" s="1"/>
  <c r="AE15"/>
  <c r="AC15"/>
  <c r="CI15"/>
  <c r="AE14"/>
  <c r="AC14"/>
  <c r="CI14" s="1"/>
  <c r="AE13"/>
  <c r="AC13"/>
  <c r="CI13" s="1"/>
  <c r="AE12"/>
  <c r="AC12"/>
  <c r="CI12" s="1"/>
  <c r="AE11"/>
  <c r="CJ5" s="1"/>
  <c r="AC11"/>
  <c r="CH5" s="1"/>
  <c r="AE10"/>
  <c r="AC10"/>
  <c r="CI10"/>
  <c r="AE9"/>
  <c r="AC9"/>
  <c r="CI9" s="1"/>
  <c r="AE8"/>
  <c r="AC8"/>
  <c r="CI8" s="1"/>
  <c r="AE7"/>
  <c r="AE6"/>
  <c r="AC7"/>
  <c r="CI7" s="1"/>
  <c r="AK6"/>
  <c r="AJ6"/>
  <c r="AI6"/>
  <c r="AH6"/>
  <c r="AG6"/>
  <c r="AF6"/>
  <c r="AD6"/>
  <c r="AB6"/>
  <c r="AA6"/>
  <c r="Y6"/>
  <c r="V6"/>
  <c r="T18"/>
  <c r="R7"/>
  <c r="BX7" s="1"/>
  <c r="T17"/>
  <c r="T16"/>
  <c r="T15"/>
  <c r="T14"/>
  <c r="T13"/>
  <c r="T12"/>
  <c r="BY6" s="1"/>
  <c r="T11"/>
  <c r="BY5"/>
  <c r="T10"/>
  <c r="T9"/>
  <c r="T8"/>
  <c r="R18"/>
  <c r="BX18" s="1"/>
  <c r="R17"/>
  <c r="BX17" s="1"/>
  <c r="R16"/>
  <c r="BX16" s="1"/>
  <c r="R15"/>
  <c r="BX15" s="1"/>
  <c r="R14"/>
  <c r="BX14" s="1"/>
  <c r="R13"/>
  <c r="BX13" s="1"/>
  <c r="R12"/>
  <c r="BX12" s="1"/>
  <c r="BW6"/>
  <c r="R11"/>
  <c r="BX11" s="1"/>
  <c r="R10"/>
  <c r="BX10" s="1"/>
  <c r="R9"/>
  <c r="BX9" s="1"/>
  <c r="R8"/>
  <c r="BX8" s="1"/>
  <c r="E8"/>
  <c r="F8"/>
  <c r="E9"/>
  <c r="F9"/>
  <c r="E10"/>
  <c r="BK10"/>
  <c r="F10"/>
  <c r="E11"/>
  <c r="F11"/>
  <c r="E12"/>
  <c r="F12"/>
  <c r="E13"/>
  <c r="F13"/>
  <c r="BK6"/>
  <c r="E14"/>
  <c r="F14"/>
  <c r="E15"/>
  <c r="F15"/>
  <c r="E16"/>
  <c r="F16"/>
  <c r="E17"/>
  <c r="F17"/>
  <c r="E18"/>
  <c r="F18"/>
  <c r="F7"/>
  <c r="E7"/>
  <c r="H8"/>
  <c r="J8"/>
  <c r="K8"/>
  <c r="L8"/>
  <c r="M8"/>
  <c r="N8"/>
  <c r="O8"/>
  <c r="H9"/>
  <c r="J9"/>
  <c r="K9"/>
  <c r="L9"/>
  <c r="M9"/>
  <c r="N9"/>
  <c r="O9"/>
  <c r="H10"/>
  <c r="J10"/>
  <c r="K10"/>
  <c r="L10"/>
  <c r="M10"/>
  <c r="N10"/>
  <c r="O10"/>
  <c r="H11"/>
  <c r="J11"/>
  <c r="K11"/>
  <c r="L11"/>
  <c r="M11"/>
  <c r="N11"/>
  <c r="O11"/>
  <c r="H12"/>
  <c r="J12"/>
  <c r="K12"/>
  <c r="L12"/>
  <c r="M12"/>
  <c r="N12"/>
  <c r="O12"/>
  <c r="H13"/>
  <c r="J13"/>
  <c r="K13"/>
  <c r="L13"/>
  <c r="M13"/>
  <c r="N13"/>
  <c r="O13"/>
  <c r="H14"/>
  <c r="J14"/>
  <c r="K14"/>
  <c r="L14"/>
  <c r="M14"/>
  <c r="N14"/>
  <c r="O14"/>
  <c r="H15"/>
  <c r="J15"/>
  <c r="K15"/>
  <c r="L15"/>
  <c r="M15"/>
  <c r="N15"/>
  <c r="O15"/>
  <c r="H16"/>
  <c r="J16"/>
  <c r="K16"/>
  <c r="L16"/>
  <c r="M16"/>
  <c r="N16"/>
  <c r="O16"/>
  <c r="H17"/>
  <c r="J17"/>
  <c r="K17"/>
  <c r="L17"/>
  <c r="M17"/>
  <c r="N17"/>
  <c r="O17"/>
  <c r="H18"/>
  <c r="J18"/>
  <c r="K18"/>
  <c r="L18"/>
  <c r="M18"/>
  <c r="N18"/>
  <c r="O18"/>
  <c r="O7"/>
  <c r="H7"/>
  <c r="K7"/>
  <c r="L7"/>
  <c r="M7"/>
  <c r="N7"/>
  <c r="AV5"/>
  <c r="DA2" s="1"/>
  <c r="AU5"/>
  <c r="CZ2" s="1"/>
  <c r="AT5"/>
  <c r="CY2" s="1"/>
  <c r="AS5"/>
  <c r="CX2" s="1"/>
  <c r="AR5"/>
  <c r="CW2"/>
  <c r="AQ5"/>
  <c r="CV2" s="1"/>
  <c r="AP5"/>
  <c r="AO5"/>
  <c r="CT2" s="1"/>
  <c r="AN5"/>
  <c r="CS2" s="1"/>
  <c r="AM5"/>
  <c r="CR2" s="1"/>
  <c r="AK5"/>
  <c r="CP2" s="1"/>
  <c r="AJ5"/>
  <c r="CO2" s="1"/>
  <c r="AI5"/>
  <c r="CN2" s="1"/>
  <c r="AH5"/>
  <c r="CM2" s="1"/>
  <c r="AG5"/>
  <c r="CL2" s="1"/>
  <c r="AF5"/>
  <c r="CK2" s="1"/>
  <c r="AE5"/>
  <c r="CJ2" s="1"/>
  <c r="AD5"/>
  <c r="CI2" s="1"/>
  <c r="AC5"/>
  <c r="CH2" s="1"/>
  <c r="AB5"/>
  <c r="CG2" s="1"/>
  <c r="Z5"/>
  <c r="CE2" s="1"/>
  <c r="Y5"/>
  <c r="CD2" s="1"/>
  <c r="X5"/>
  <c r="CC2" s="1"/>
  <c r="W5"/>
  <c r="CB2" s="1"/>
  <c r="V5"/>
  <c r="CA2" s="1"/>
  <c r="U5"/>
  <c r="BZ2" s="1"/>
  <c r="T5"/>
  <c r="BY2" s="1"/>
  <c r="S5"/>
  <c r="BX2" s="1"/>
  <c r="R5"/>
  <c r="BW2" s="1"/>
  <c r="Q5"/>
  <c r="BV2" s="1"/>
  <c r="A2" i="4"/>
  <c r="G11"/>
  <c r="BQ35" i="17"/>
  <c r="AY35" s="1"/>
  <c r="J22" i="4"/>
  <c r="I22"/>
  <c r="H22"/>
  <c r="I19" i="29"/>
  <c r="G22" i="4"/>
  <c r="E22"/>
  <c r="D22"/>
  <c r="J21"/>
  <c r="DW41" i="17" s="1"/>
  <c r="I21" i="4"/>
  <c r="H21"/>
  <c r="G21"/>
  <c r="E21"/>
  <c r="AI41" i="17" s="1"/>
  <c r="D21" i="4"/>
  <c r="J20"/>
  <c r="I20"/>
  <c r="H20"/>
  <c r="CH41" i="17" s="1"/>
  <c r="G20" i="4"/>
  <c r="E20"/>
  <c r="D20"/>
  <c r="J19"/>
  <c r="I19"/>
  <c r="H19"/>
  <c r="G19"/>
  <c r="G19" i="28" s="1"/>
  <c r="E19" i="4"/>
  <c r="D19"/>
  <c r="J18"/>
  <c r="I18"/>
  <c r="H18"/>
  <c r="I19" i="24" s="1"/>
  <c r="G18" i="4"/>
  <c r="G19" i="24" s="1"/>
  <c r="E18" i="4"/>
  <c r="D18"/>
  <c r="J17"/>
  <c r="DW40" i="17" s="1"/>
  <c r="I17" i="4"/>
  <c r="CW40" i="17"/>
  <c r="H17" i="4"/>
  <c r="CH40" i="17" s="1"/>
  <c r="I34" i="35" s="1"/>
  <c r="G17" i="4"/>
  <c r="BQ40" i="17" s="1"/>
  <c r="AY40" s="1"/>
  <c r="E17" i="4"/>
  <c r="AI40" i="17"/>
  <c r="D17" i="4"/>
  <c r="T40" i="17" s="1"/>
  <c r="J16" i="4"/>
  <c r="DW39" i="17" s="1"/>
  <c r="I16" i="4"/>
  <c r="CW39" i="17" s="1"/>
  <c r="H16" i="4"/>
  <c r="CH39" i="17"/>
  <c r="I34" i="39" s="1"/>
  <c r="G16" i="4"/>
  <c r="E16"/>
  <c r="AI39" i="17" s="1"/>
  <c r="D16" i="4"/>
  <c r="T39" i="17" s="1"/>
  <c r="J15" i="4"/>
  <c r="DW38" i="17" s="1"/>
  <c r="I15" i="4"/>
  <c r="CW38" i="17"/>
  <c r="H15" i="4"/>
  <c r="CH38" i="17" s="1"/>
  <c r="G15" i="4"/>
  <c r="BQ38" i="17"/>
  <c r="E15" i="4"/>
  <c r="AI38" i="17" s="1"/>
  <c r="D15" i="4"/>
  <c r="T38" i="17" s="1"/>
  <c r="J14" i="4"/>
  <c r="I14"/>
  <c r="H14"/>
  <c r="G14"/>
  <c r="E14"/>
  <c r="AI37" i="17" s="1"/>
  <c r="D14" i="4"/>
  <c r="J13"/>
  <c r="I13"/>
  <c r="H13"/>
  <c r="G13"/>
  <c r="E13"/>
  <c r="D13"/>
  <c r="J12"/>
  <c r="DW36" i="17" s="1"/>
  <c r="I12" i="4"/>
  <c r="CW36" i="17" s="1"/>
  <c r="H12" i="4"/>
  <c r="CH36" i="17" s="1"/>
  <c r="I19" i="21" s="1"/>
  <c r="G12" i="4"/>
  <c r="BQ36" i="17" s="1"/>
  <c r="E12" i="4"/>
  <c r="AI36" i="17" s="1"/>
  <c r="D12" i="4"/>
  <c r="T36" i="17" s="1"/>
  <c r="J11" i="4"/>
  <c r="DW35" i="17" s="1"/>
  <c r="I11" i="4"/>
  <c r="CW35" i="17" s="1"/>
  <c r="H11" i="4"/>
  <c r="CH35" i="17" s="1"/>
  <c r="E11" i="4"/>
  <c r="AI35" i="17" s="1"/>
  <c r="D11" i="4"/>
  <c r="J10"/>
  <c r="DW34" i="17" s="1"/>
  <c r="I10" i="4"/>
  <c r="CW34" i="17"/>
  <c r="H10" i="4"/>
  <c r="CH34" i="17"/>
  <c r="I19" i="7" s="1"/>
  <c r="G10" i="4"/>
  <c r="E10"/>
  <c r="AI34" i="17"/>
  <c r="D10" i="4"/>
  <c r="J9"/>
  <c r="DW32" i="17" s="1"/>
  <c r="I9" i="4"/>
  <c r="CW32" i="17"/>
  <c r="H9" i="4"/>
  <c r="CH32" i="17"/>
  <c r="I19" i="6" s="1"/>
  <c r="G9" i="4"/>
  <c r="BQ32" i="17" s="1"/>
  <c r="E9" i="4"/>
  <c r="AI32" i="17" s="1"/>
  <c r="D9" i="4"/>
  <c r="T32" i="17" s="1"/>
  <c r="AY6" i="6"/>
  <c r="AN6"/>
  <c r="CL22" i="4"/>
  <c r="CL21"/>
  <c r="CL20"/>
  <c r="CL19"/>
  <c r="CL18"/>
  <c r="CL17"/>
  <c r="CL16"/>
  <c r="CL15"/>
  <c r="CL14"/>
  <c r="CL13"/>
  <c r="CL12"/>
  <c r="CL11"/>
  <c r="CL7"/>
  <c r="CL10"/>
  <c r="CL9"/>
  <c r="CP7"/>
  <c r="CO7"/>
  <c r="CN7"/>
  <c r="CM7"/>
  <c r="CK7"/>
  <c r="CJ7"/>
  <c r="CP6"/>
  <c r="CO6"/>
  <c r="CN6"/>
  <c r="CM6"/>
  <c r="CL6"/>
  <c r="CK6"/>
  <c r="CJ6"/>
  <c r="CE22"/>
  <c r="CE21"/>
  <c r="CE20"/>
  <c r="CE19"/>
  <c r="CE18"/>
  <c r="CE17"/>
  <c r="CE16"/>
  <c r="CE15"/>
  <c r="CE14"/>
  <c r="CE13"/>
  <c r="CE12"/>
  <c r="CE11"/>
  <c r="CE7"/>
  <c r="CE10"/>
  <c r="CE9"/>
  <c r="CI7"/>
  <c r="CH7"/>
  <c r="CG7"/>
  <c r="CF7"/>
  <c r="CD7"/>
  <c r="CC7"/>
  <c r="CI6"/>
  <c r="CH6"/>
  <c r="CG6"/>
  <c r="CF6"/>
  <c r="CE6"/>
  <c r="CD6"/>
  <c r="CC6"/>
  <c r="BX22"/>
  <c r="BX21"/>
  <c r="BX20"/>
  <c r="BX19"/>
  <c r="BX18"/>
  <c r="BX17"/>
  <c r="BX16"/>
  <c r="BX15"/>
  <c r="BX14"/>
  <c r="BX13"/>
  <c r="BX12"/>
  <c r="BX11"/>
  <c r="BX7"/>
  <c r="BX10"/>
  <c r="BX9"/>
  <c r="CB7"/>
  <c r="CA7"/>
  <c r="BZ7"/>
  <c r="BY7"/>
  <c r="BW7"/>
  <c r="BV7"/>
  <c r="CB6"/>
  <c r="CA6"/>
  <c r="BZ6"/>
  <c r="BY6"/>
  <c r="BX6"/>
  <c r="BW6"/>
  <c r="BV6"/>
  <c r="BQ22"/>
  <c r="BQ21"/>
  <c r="BQ20"/>
  <c r="BQ19"/>
  <c r="BQ18"/>
  <c r="BQ17"/>
  <c r="BQ16"/>
  <c r="BQ15"/>
  <c r="BQ14"/>
  <c r="BQ13"/>
  <c r="BQ12"/>
  <c r="BQ11"/>
  <c r="BQ7"/>
  <c r="BQ10"/>
  <c r="BQ9"/>
  <c r="BU7"/>
  <c r="BT7"/>
  <c r="BS7"/>
  <c r="BR7"/>
  <c r="BP7"/>
  <c r="BO7"/>
  <c r="BU6"/>
  <c r="BT6"/>
  <c r="BS6"/>
  <c r="BR6"/>
  <c r="BQ6"/>
  <c r="BP6"/>
  <c r="BO6"/>
  <c r="BJ22"/>
  <c r="BJ21"/>
  <c r="BJ20"/>
  <c r="BJ19"/>
  <c r="BJ18"/>
  <c r="BJ17"/>
  <c r="BJ16"/>
  <c r="BJ15"/>
  <c r="BJ14"/>
  <c r="BJ13"/>
  <c r="BJ12"/>
  <c r="BJ11"/>
  <c r="BJ7"/>
  <c r="BJ10"/>
  <c r="BJ9"/>
  <c r="BN7"/>
  <c r="BM7"/>
  <c r="BL7"/>
  <c r="BK7"/>
  <c r="BI7"/>
  <c r="BH7"/>
  <c r="BN6"/>
  <c r="BM6"/>
  <c r="BL6"/>
  <c r="BK6"/>
  <c r="BJ6"/>
  <c r="BI6"/>
  <c r="BH6"/>
  <c r="BC22"/>
  <c r="BC21"/>
  <c r="BC20"/>
  <c r="BC19"/>
  <c r="BC18"/>
  <c r="BC17"/>
  <c r="BC16"/>
  <c r="BC15"/>
  <c r="BC14"/>
  <c r="BC13"/>
  <c r="BC12"/>
  <c r="BC11"/>
  <c r="BC7"/>
  <c r="BC10"/>
  <c r="BC9"/>
  <c r="BG7"/>
  <c r="BF7"/>
  <c r="BE7"/>
  <c r="BD7"/>
  <c r="BB7"/>
  <c r="BA7"/>
  <c r="BG6"/>
  <c r="BF6"/>
  <c r="BE6"/>
  <c r="BD6"/>
  <c r="BC6"/>
  <c r="BB6"/>
  <c r="BA6"/>
  <c r="AV22"/>
  <c r="AV21"/>
  <c r="AV20"/>
  <c r="AV19"/>
  <c r="AV18"/>
  <c r="AV17"/>
  <c r="AV16"/>
  <c r="AV15"/>
  <c r="AV14"/>
  <c r="AV13"/>
  <c r="AV12"/>
  <c r="AV11"/>
  <c r="AV10"/>
  <c r="AV9"/>
  <c r="AZ7"/>
  <c r="AY7"/>
  <c r="AX7"/>
  <c r="AW7"/>
  <c r="AU7"/>
  <c r="AT7"/>
  <c r="AZ6"/>
  <c r="AY6"/>
  <c r="AX6"/>
  <c r="AW6"/>
  <c r="AV6"/>
  <c r="AU6"/>
  <c r="AT6"/>
  <c r="AO22"/>
  <c r="AO21"/>
  <c r="AO20"/>
  <c r="AO19"/>
  <c r="AO18"/>
  <c r="AO17"/>
  <c r="AO16"/>
  <c r="AO15"/>
  <c r="AO14"/>
  <c r="AO13"/>
  <c r="AO12"/>
  <c r="AO11"/>
  <c r="AO10"/>
  <c r="AO9"/>
  <c r="AO7" s="1"/>
  <c r="AS7"/>
  <c r="AR7"/>
  <c r="AQ7"/>
  <c r="AP7"/>
  <c r="AN7"/>
  <c r="AM7"/>
  <c r="AS6"/>
  <c r="AR6"/>
  <c r="AQ6"/>
  <c r="AP6"/>
  <c r="AO6"/>
  <c r="AN6"/>
  <c r="AM6"/>
  <c r="AH22"/>
  <c r="AH21"/>
  <c r="AH20"/>
  <c r="AH19"/>
  <c r="AH18"/>
  <c r="AH17"/>
  <c r="AH16"/>
  <c r="AH15"/>
  <c r="AH14"/>
  <c r="AH13"/>
  <c r="AH12"/>
  <c r="AH11"/>
  <c r="AH10"/>
  <c r="AH7" s="1"/>
  <c r="AH9"/>
  <c r="AL7"/>
  <c r="AK7"/>
  <c r="AJ7"/>
  <c r="AI7"/>
  <c r="AG7"/>
  <c r="AF7"/>
  <c r="AL6"/>
  <c r="AK6"/>
  <c r="AJ6"/>
  <c r="AI6"/>
  <c r="AH6"/>
  <c r="AG6"/>
  <c r="AF6"/>
  <c r="AE6"/>
  <c r="AD6"/>
  <c r="AC6"/>
  <c r="AB6"/>
  <c r="AA6"/>
  <c r="Z6"/>
  <c r="Y6"/>
  <c r="AA22"/>
  <c r="AA21"/>
  <c r="AA20"/>
  <c r="AA19"/>
  <c r="AA18"/>
  <c r="AA17"/>
  <c r="AA16"/>
  <c r="AA15"/>
  <c r="AA14"/>
  <c r="AA13"/>
  <c r="AA12"/>
  <c r="AA11"/>
  <c r="AA10"/>
  <c r="AA9"/>
  <c r="AA7" s="1"/>
  <c r="AE7"/>
  <c r="AD7"/>
  <c r="AC7"/>
  <c r="AB7"/>
  <c r="Z7"/>
  <c r="Y7"/>
  <c r="T22"/>
  <c r="T21"/>
  <c r="T20"/>
  <c r="T19"/>
  <c r="T18"/>
  <c r="T17"/>
  <c r="T16"/>
  <c r="T15"/>
  <c r="T14"/>
  <c r="T13"/>
  <c r="T12"/>
  <c r="T11"/>
  <c r="T10"/>
  <c r="T9"/>
  <c r="X7"/>
  <c r="W7"/>
  <c r="V7"/>
  <c r="U7"/>
  <c r="S7"/>
  <c r="R7"/>
  <c r="M22"/>
  <c r="M21"/>
  <c r="M20"/>
  <c r="M19"/>
  <c r="M18"/>
  <c r="M17"/>
  <c r="M16"/>
  <c r="M15"/>
  <c r="M14"/>
  <c r="M13"/>
  <c r="M12"/>
  <c r="M11"/>
  <c r="M10"/>
  <c r="Q7"/>
  <c r="P7"/>
  <c r="O7"/>
  <c r="N7"/>
  <c r="L7"/>
  <c r="K7"/>
  <c r="BC6" i="1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E22"/>
  <c r="E19" i="29"/>
  <c r="E11" i="16"/>
  <c r="CB13" i="17"/>
  <c r="E19" i="8" s="1"/>
  <c r="E12" i="16"/>
  <c r="CB14" i="17" s="1"/>
  <c r="E19" i="21" s="1"/>
  <c r="E13" i="16"/>
  <c r="E14"/>
  <c r="E15"/>
  <c r="CB16" i="17" s="1"/>
  <c r="E19" i="25" s="1"/>
  <c r="E16" i="16"/>
  <c r="CB17" i="17" s="1"/>
  <c r="E17" i="16"/>
  <c r="CB18" i="17" s="1"/>
  <c r="E34" i="35" s="1"/>
  <c r="E18" i="16"/>
  <c r="E19" i="24"/>
  <c r="BJ3" s="1"/>
  <c r="E19" i="16"/>
  <c r="E19" i="28"/>
  <c r="E20" i="16"/>
  <c r="E21"/>
  <c r="E10"/>
  <c r="CB12" i="17"/>
  <c r="E19" i="7" s="1"/>
  <c r="E9" i="16"/>
  <c r="CB10" i="17"/>
  <c r="E19" i="6" s="1"/>
  <c r="L22" i="16"/>
  <c r="L21"/>
  <c r="L20"/>
  <c r="L19"/>
  <c r="L18"/>
  <c r="L17"/>
  <c r="L16"/>
  <c r="L15"/>
  <c r="L14"/>
  <c r="L13"/>
  <c r="L12"/>
  <c r="L11"/>
  <c r="L10"/>
  <c r="L9"/>
  <c r="O7"/>
  <c r="O23" s="1"/>
  <c r="N7"/>
  <c r="N23" s="1"/>
  <c r="M7"/>
  <c r="X6" i="4"/>
  <c r="W6"/>
  <c r="V6"/>
  <c r="U6"/>
  <c r="T6"/>
  <c r="S6"/>
  <c r="R6"/>
  <c r="Q6"/>
  <c r="P6"/>
  <c r="O6"/>
  <c r="N6"/>
  <c r="M6"/>
  <c r="L6"/>
  <c r="K6"/>
  <c r="B41" i="17"/>
  <c r="B40"/>
  <c r="B39"/>
  <c r="B38"/>
  <c r="B37"/>
  <c r="B36"/>
  <c r="B35"/>
  <c r="B34"/>
  <c r="B33"/>
  <c r="BC7" i="16"/>
  <c r="BC23"/>
  <c r="BB7"/>
  <c r="BB23"/>
  <c r="BA7"/>
  <c r="BA23"/>
  <c r="AY7"/>
  <c r="AY23" s="1"/>
  <c r="AX7"/>
  <c r="AX23" s="1"/>
  <c r="AW7"/>
  <c r="AW23" s="1"/>
  <c r="AU7"/>
  <c r="AU23" s="1"/>
  <c r="AT7"/>
  <c r="AT23" s="1"/>
  <c r="AS7"/>
  <c r="AS23" s="1"/>
  <c r="AQ7"/>
  <c r="AQ23" s="1"/>
  <c r="AP7"/>
  <c r="AP23" s="1"/>
  <c r="AO7"/>
  <c r="AO23" s="1"/>
  <c r="AN23"/>
  <c r="AM7"/>
  <c r="AM23"/>
  <c r="AL7"/>
  <c r="AL23"/>
  <c r="AK7"/>
  <c r="AK23"/>
  <c r="AI7"/>
  <c r="AI23" s="1"/>
  <c r="AH7"/>
  <c r="AH23" s="1"/>
  <c r="AG7"/>
  <c r="AG23" s="1"/>
  <c r="AE7"/>
  <c r="AE23" s="1"/>
  <c r="AD7"/>
  <c r="AD23" s="1"/>
  <c r="AC7"/>
  <c r="AC23" s="1"/>
  <c r="AA7"/>
  <c r="AA23" s="1"/>
  <c r="Z7"/>
  <c r="Z23" s="1"/>
  <c r="Y7"/>
  <c r="Y23" s="1"/>
  <c r="X23"/>
  <c r="W7"/>
  <c r="W23"/>
  <c r="V7"/>
  <c r="V23"/>
  <c r="U7"/>
  <c r="U23"/>
  <c r="S7"/>
  <c r="S23" s="1"/>
  <c r="R7"/>
  <c r="R23" s="1"/>
  <c r="Q7"/>
  <c r="Q23"/>
  <c r="J7"/>
  <c r="J23" s="1"/>
  <c r="H23" s="1"/>
  <c r="K7"/>
  <c r="K23" s="1"/>
  <c r="I7"/>
  <c r="I23" s="1"/>
  <c r="AZ22"/>
  <c r="AZ21"/>
  <c r="AZ20"/>
  <c r="AZ17"/>
  <c r="AZ16"/>
  <c r="AZ15"/>
  <c r="AZ19"/>
  <c r="AZ14"/>
  <c r="AZ18"/>
  <c r="AZ13"/>
  <c r="AZ12"/>
  <c r="AZ11"/>
  <c r="AZ10"/>
  <c r="AZ9"/>
  <c r="AV21"/>
  <c r="G20"/>
  <c r="AV15"/>
  <c r="G19"/>
  <c r="G13"/>
  <c r="DV15" i="17"/>
  <c r="AV12" i="16"/>
  <c r="AV9"/>
  <c r="AV22"/>
  <c r="AV17"/>
  <c r="AV16"/>
  <c r="AV14"/>
  <c r="AV18"/>
  <c r="AV11"/>
  <c r="AV10"/>
  <c r="AR22"/>
  <c r="AR21"/>
  <c r="AR20"/>
  <c r="AR17"/>
  <c r="AR16"/>
  <c r="AR15"/>
  <c r="AR19"/>
  <c r="AR14"/>
  <c r="AR18"/>
  <c r="AR13"/>
  <c r="AR12"/>
  <c r="AR11"/>
  <c r="AR10"/>
  <c r="AR9"/>
  <c r="AN22"/>
  <c r="AN21"/>
  <c r="AN20"/>
  <c r="AN17"/>
  <c r="AN16"/>
  <c r="AN15"/>
  <c r="AN19"/>
  <c r="AN14"/>
  <c r="AN18"/>
  <c r="AN13"/>
  <c r="AN12"/>
  <c r="AN11"/>
  <c r="AN10"/>
  <c r="AN9"/>
  <c r="AJ22"/>
  <c r="AJ21"/>
  <c r="AJ20"/>
  <c r="AJ17"/>
  <c r="AJ16"/>
  <c r="AJ15"/>
  <c r="AJ19"/>
  <c r="AJ14"/>
  <c r="AJ18"/>
  <c r="AJ13"/>
  <c r="AJ12"/>
  <c r="AJ11"/>
  <c r="AJ10"/>
  <c r="AJ9"/>
  <c r="AF22"/>
  <c r="AF21"/>
  <c r="AF20"/>
  <c r="AF17"/>
  <c r="AF16"/>
  <c r="AF15"/>
  <c r="AF19"/>
  <c r="AF14"/>
  <c r="AF18"/>
  <c r="AF13"/>
  <c r="AF12"/>
  <c r="AF11"/>
  <c r="AF10"/>
  <c r="AF9"/>
  <c r="AB22"/>
  <c r="AB21"/>
  <c r="AB20"/>
  <c r="AB17"/>
  <c r="AB16"/>
  <c r="AB15"/>
  <c r="AB19"/>
  <c r="AB14"/>
  <c r="AB18"/>
  <c r="AB13"/>
  <c r="AB12"/>
  <c r="AB11"/>
  <c r="AB10"/>
  <c r="AB9"/>
  <c r="X22"/>
  <c r="X21"/>
  <c r="X20"/>
  <c r="X17"/>
  <c r="X16"/>
  <c r="X15"/>
  <c r="X19"/>
  <c r="X14"/>
  <c r="X18"/>
  <c r="X13"/>
  <c r="X12"/>
  <c r="X11"/>
  <c r="X10"/>
  <c r="X9"/>
  <c r="T22"/>
  <c r="T21"/>
  <c r="T20"/>
  <c r="T17"/>
  <c r="T16"/>
  <c r="T15"/>
  <c r="T19"/>
  <c r="T14"/>
  <c r="T18"/>
  <c r="T13"/>
  <c r="T12"/>
  <c r="T11"/>
  <c r="T10"/>
  <c r="T9"/>
  <c r="P22"/>
  <c r="P21"/>
  <c r="P20"/>
  <c r="P17"/>
  <c r="P16"/>
  <c r="P15"/>
  <c r="P19"/>
  <c r="P14"/>
  <c r="P18"/>
  <c r="P13"/>
  <c r="P12"/>
  <c r="P11"/>
  <c r="P10"/>
  <c r="P9"/>
  <c r="H11"/>
  <c r="H12"/>
  <c r="H13"/>
  <c r="H18"/>
  <c r="H14"/>
  <c r="H19"/>
  <c r="H15"/>
  <c r="H16"/>
  <c r="H17"/>
  <c r="H20"/>
  <c r="H21"/>
  <c r="H22"/>
  <c r="H10"/>
  <c r="H9"/>
  <c r="G11"/>
  <c r="DV13" i="17" s="1"/>
  <c r="F11" i="16"/>
  <c r="CY13" i="17" s="1"/>
  <c r="F19" i="8" s="1"/>
  <c r="F12" i="16"/>
  <c r="CY14" i="17"/>
  <c r="F19" i="21" s="1"/>
  <c r="F13" i="16"/>
  <c r="F18"/>
  <c r="F19" i="24" s="1"/>
  <c r="G18" i="16"/>
  <c r="F14"/>
  <c r="G14"/>
  <c r="F19"/>
  <c r="F19" i="28" s="1"/>
  <c r="F15" i="16"/>
  <c r="CY16" i="17" s="1"/>
  <c r="CY9" s="1"/>
  <c r="G15" i="16"/>
  <c r="DV16" i="17" s="1"/>
  <c r="F16" i="16"/>
  <c r="CY17" i="17" s="1"/>
  <c r="F34" i="39" s="1"/>
  <c r="BK3" s="1"/>
  <c r="G16" i="16"/>
  <c r="DV17" i="17"/>
  <c r="DV9" s="1"/>
  <c r="G23" i="16" s="1"/>
  <c r="F17"/>
  <c r="CY18" i="17"/>
  <c r="F34" i="35" s="1"/>
  <c r="G17" i="16"/>
  <c r="DV18" i="17"/>
  <c r="BD18" s="1"/>
  <c r="F20" i="16"/>
  <c r="F21"/>
  <c r="G21"/>
  <c r="F22"/>
  <c r="F19" i="29" s="1"/>
  <c r="G22" i="16"/>
  <c r="G10"/>
  <c r="DV12" i="17"/>
  <c r="F10" i="16"/>
  <c r="CY12" i="17"/>
  <c r="F19" i="7" s="1"/>
  <c r="F9" i="16"/>
  <c r="CY10" i="17" s="1"/>
  <c r="M9" i="4"/>
  <c r="Z6" i="6"/>
  <c r="X6"/>
  <c r="W6"/>
  <c r="U6"/>
  <c r="S6"/>
  <c r="Q6"/>
  <c r="P6"/>
  <c r="AV19" i="16"/>
  <c r="AV20"/>
  <c r="G9"/>
  <c r="DV10" i="17" s="1"/>
  <c r="G12" i="16"/>
  <c r="DV14" i="17" s="1"/>
  <c r="BD14" s="1"/>
  <c r="AV13" i="16"/>
  <c r="AF23"/>
  <c r="AV23"/>
  <c r="AB23"/>
  <c r="AR23"/>
  <c r="AN7"/>
  <c r="AR7"/>
  <c r="AF7"/>
  <c r="AJ7"/>
  <c r="AZ7"/>
  <c r="AB7"/>
  <c r="AV7"/>
  <c r="X7"/>
  <c r="T7"/>
  <c r="AA5" i="6"/>
  <c r="CF2" s="1"/>
  <c r="P5"/>
  <c r="BU2" s="1"/>
  <c r="AL5"/>
  <c r="CQ2" s="1"/>
  <c r="AC6" i="7"/>
  <c r="AP6" i="6"/>
  <c r="AC6"/>
  <c r="AN6" i="7"/>
  <c r="T6"/>
  <c r="AE6"/>
  <c r="R92" i="29"/>
  <c r="AN92"/>
  <c r="R176"/>
  <c r="AN232"/>
  <c r="AC246"/>
  <c r="AY246"/>
  <c r="AN260"/>
  <c r="BA106"/>
  <c r="R218"/>
  <c r="AC176"/>
  <c r="AE232"/>
  <c r="BA232"/>
  <c r="AC260"/>
  <c r="AN246"/>
  <c r="AN274"/>
  <c r="AN302"/>
  <c r="AY302"/>
  <c r="AY288"/>
  <c r="R316"/>
  <c r="T302"/>
  <c r="R232" i="28"/>
  <c r="M12"/>
  <c r="AC92"/>
  <c r="AY120"/>
  <c r="R120"/>
  <c r="R92"/>
  <c r="E18"/>
  <c r="O8"/>
  <c r="BA64"/>
  <c r="L11"/>
  <c r="AC120"/>
  <c r="AY64"/>
  <c r="AC148"/>
  <c r="AY260"/>
  <c r="AE78"/>
  <c r="BA92"/>
  <c r="AC134"/>
  <c r="AE204"/>
  <c r="AN120"/>
  <c r="AE190"/>
  <c r="T204"/>
  <c r="AC204"/>
  <c r="AY232"/>
  <c r="BA218"/>
  <c r="AP246"/>
  <c r="BA260"/>
  <c r="AE302"/>
  <c r="R288"/>
  <c r="AE162" i="25"/>
  <c r="AC204"/>
  <c r="AC288"/>
  <c r="AN288"/>
  <c r="AN302"/>
  <c r="AY316"/>
  <c r="AN64" i="8"/>
  <c r="AC204" i="24"/>
  <c r="AN288"/>
  <c r="AC302"/>
  <c r="AP302"/>
  <c r="BA302"/>
  <c r="F18" i="22"/>
  <c r="AE64"/>
  <c r="AY50"/>
  <c r="R78"/>
  <c r="L11"/>
  <c r="AN162"/>
  <c r="R36"/>
  <c r="AC232"/>
  <c r="R176"/>
  <c r="AY190"/>
  <c r="T190"/>
  <c r="R218"/>
  <c r="BA176"/>
  <c r="AE218"/>
  <c r="AP232"/>
  <c r="AP246"/>
  <c r="AY246"/>
  <c r="AN218"/>
  <c r="AE302"/>
  <c r="R246"/>
  <c r="AC302"/>
  <c r="AN274"/>
  <c r="R288"/>
  <c r="BA288"/>
  <c r="T288"/>
  <c r="AN288"/>
  <c r="T302"/>
  <c r="AY246" i="21"/>
  <c r="AP92"/>
  <c r="AY190"/>
  <c r="AE176"/>
  <c r="R218"/>
  <c r="R204"/>
  <c r="AY106"/>
  <c r="AE162"/>
  <c r="AC204"/>
  <c r="R176"/>
  <c r="AE260"/>
  <c r="AN302"/>
  <c r="AC274"/>
  <c r="AP246"/>
  <c r="BA260"/>
  <c r="AY302"/>
  <c r="AN316"/>
  <c r="BA302"/>
  <c r="E7" i="35"/>
  <c r="BN558"/>
  <c r="BN617"/>
  <c r="BK56"/>
  <c r="BM366"/>
  <c r="BL588"/>
  <c r="BL617"/>
  <c r="BM601"/>
  <c r="BL472"/>
  <c r="BL616"/>
  <c r="BM627"/>
  <c r="BM515"/>
  <c r="BM503"/>
  <c r="BM457"/>
  <c r="BM445"/>
  <c r="BM428"/>
  <c r="BL414"/>
  <c r="BM395"/>
  <c r="BM312"/>
  <c r="BM300"/>
  <c r="BM283"/>
  <c r="BL210"/>
  <c r="BM192"/>
  <c r="BM76"/>
  <c r="DE41"/>
  <c r="BX41"/>
  <c r="CT47"/>
  <c r="BX47"/>
  <c r="DE47"/>
  <c r="BK58"/>
  <c r="BK54"/>
  <c r="BK42"/>
  <c r="G44"/>
  <c r="BM44"/>
  <c r="I44"/>
  <c r="CT42"/>
  <c r="I40"/>
  <c r="BK40"/>
  <c r="BK44"/>
  <c r="I38" i="29"/>
  <c r="N36"/>
  <c r="BK44"/>
  <c r="BK35"/>
  <c r="I138"/>
  <c r="O134"/>
  <c r="I139"/>
  <c r="BS133"/>
  <c r="BP203"/>
  <c r="BT203"/>
  <c r="I68"/>
  <c r="G115"/>
  <c r="BM115" s="1"/>
  <c r="BH115" s="1"/>
  <c r="I115"/>
  <c r="BS105"/>
  <c r="I303"/>
  <c r="BP302"/>
  <c r="I308"/>
  <c r="G45"/>
  <c r="BM45"/>
  <c r="BQ35"/>
  <c r="G54"/>
  <c r="BM54"/>
  <c r="L50"/>
  <c r="J106"/>
  <c r="I107"/>
  <c r="G113"/>
  <c r="BO106"/>
  <c r="I113"/>
  <c r="G247"/>
  <c r="J246"/>
  <c r="N246"/>
  <c r="I247"/>
  <c r="I265"/>
  <c r="G266"/>
  <c r="BO260"/>
  <c r="BO259"/>
  <c r="BS260"/>
  <c r="BS259"/>
  <c r="E36"/>
  <c r="BK37"/>
  <c r="G44"/>
  <c r="BP35"/>
  <c r="G51"/>
  <c r="BM51" s="1"/>
  <c r="BH51" s="1"/>
  <c r="J50"/>
  <c r="BP147"/>
  <c r="G154"/>
  <c r="BO148"/>
  <c r="BS148"/>
  <c r="BS147"/>
  <c r="K204"/>
  <c r="G205"/>
  <c r="BM205" s="1"/>
  <c r="BH205" s="1"/>
  <c r="O204"/>
  <c r="I205"/>
  <c r="G206"/>
  <c r="BM206" s="1"/>
  <c r="BH206" s="1"/>
  <c r="J204"/>
  <c r="I206"/>
  <c r="N204"/>
  <c r="I39"/>
  <c r="BR36"/>
  <c r="BR35"/>
  <c r="G55"/>
  <c r="BM55" s="1"/>
  <c r="BH55" s="1"/>
  <c r="BO49"/>
  <c r="I70"/>
  <c r="BJ91"/>
  <c r="BK92"/>
  <c r="J120"/>
  <c r="BO134"/>
  <c r="I141"/>
  <c r="BK177"/>
  <c r="BK181"/>
  <c r="BJ175"/>
  <c r="BK175"/>
  <c r="I255"/>
  <c r="BS245"/>
  <c r="BS301"/>
  <c r="G37"/>
  <c r="BM37" s="1"/>
  <c r="BH37" s="1"/>
  <c r="L36"/>
  <c r="BO36"/>
  <c r="G43"/>
  <c r="BM43" s="1"/>
  <c r="BH43" s="1"/>
  <c r="BK45"/>
  <c r="BJ35"/>
  <c r="BK51"/>
  <c r="I57"/>
  <c r="BO120"/>
  <c r="BO119"/>
  <c r="BS119"/>
  <c r="G42"/>
  <c r="I56"/>
  <c r="I60"/>
  <c r="I69"/>
  <c r="K120"/>
  <c r="I122"/>
  <c r="N120"/>
  <c r="I149"/>
  <c r="K260"/>
  <c r="G262"/>
  <c r="BM262"/>
  <c r="J260"/>
  <c r="I44"/>
  <c r="K50"/>
  <c r="O64"/>
  <c r="G135"/>
  <c r="BM135" s="1"/>
  <c r="BH135" s="1"/>
  <c r="N134"/>
  <c r="J78"/>
  <c r="G89"/>
  <c r="G96"/>
  <c r="G100"/>
  <c r="BM100"/>
  <c r="N162"/>
  <c r="G167"/>
  <c r="G191"/>
  <c r="BM191"/>
  <c r="G201"/>
  <c r="BM201" s="1"/>
  <c r="G219"/>
  <c r="BM219"/>
  <c r="J218"/>
  <c r="I219"/>
  <c r="N218"/>
  <c r="G221"/>
  <c r="BM221" s="1"/>
  <c r="BH221" s="1"/>
  <c r="G223"/>
  <c r="BM223"/>
  <c r="G225"/>
  <c r="BM225" s="1"/>
  <c r="BH225" s="1"/>
  <c r="G227"/>
  <c r="BM227"/>
  <c r="G229"/>
  <c r="BM229" s="1"/>
  <c r="BH229" s="1"/>
  <c r="G234"/>
  <c r="BM234"/>
  <c r="G236"/>
  <c r="BM236" s="1"/>
  <c r="BH236" s="1"/>
  <c r="G238"/>
  <c r="G240"/>
  <c r="BM240"/>
  <c r="G242"/>
  <c r="BM242" s="1"/>
  <c r="BH242" s="1"/>
  <c r="G244"/>
  <c r="BM244"/>
  <c r="G275"/>
  <c r="BM275" s="1"/>
  <c r="BH275" s="1"/>
  <c r="J274"/>
  <c r="I275"/>
  <c r="H64" i="28"/>
  <c r="E162"/>
  <c r="BK163"/>
  <c r="G168"/>
  <c r="BM168" s="1"/>
  <c r="BH168" s="1"/>
  <c r="BO162"/>
  <c r="BO161"/>
  <c r="I168"/>
  <c r="BS162"/>
  <c r="BS161"/>
  <c r="G169"/>
  <c r="BM169"/>
  <c r="BK317"/>
  <c r="E16"/>
  <c r="BO259"/>
  <c r="G48"/>
  <c r="BM48" s="1"/>
  <c r="BH48" s="1"/>
  <c r="O50"/>
  <c r="M50"/>
  <c r="G182"/>
  <c r="BM182" s="1"/>
  <c r="BH182" s="1"/>
  <c r="BP176"/>
  <c r="BP175"/>
  <c r="BT176"/>
  <c r="BT175"/>
  <c r="G219"/>
  <c r="I219"/>
  <c r="BR22"/>
  <c r="J64"/>
  <c r="N64"/>
  <c r="BJ64"/>
  <c r="BJ63"/>
  <c r="BP63"/>
  <c r="BK171"/>
  <c r="BJ161"/>
  <c r="G171"/>
  <c r="BM171" s="1"/>
  <c r="BH171" s="1"/>
  <c r="I250"/>
  <c r="O246"/>
  <c r="G265"/>
  <c r="BP259"/>
  <c r="I265"/>
  <c r="BT259"/>
  <c r="BM266"/>
  <c r="I266"/>
  <c r="BS259"/>
  <c r="BK293"/>
  <c r="BK288"/>
  <c r="BK294"/>
  <c r="BQ288"/>
  <c r="BQ287"/>
  <c r="BJ288"/>
  <c r="BK295"/>
  <c r="BQ63"/>
  <c r="E50"/>
  <c r="BK51"/>
  <c r="I53"/>
  <c r="N9"/>
  <c r="BK57"/>
  <c r="BJ50"/>
  <c r="G226"/>
  <c r="BM226"/>
  <c r="BP217"/>
  <c r="I226"/>
  <c r="BT217"/>
  <c r="G227"/>
  <c r="BM227" s="1"/>
  <c r="BH227" s="1"/>
  <c r="BO217"/>
  <c r="H50"/>
  <c r="F64"/>
  <c r="G70"/>
  <c r="G72"/>
  <c r="BM72" s="1"/>
  <c r="BH72" s="1"/>
  <c r="F106"/>
  <c r="BK107"/>
  <c r="BJ106"/>
  <c r="BJ105"/>
  <c r="BR106"/>
  <c r="BR105"/>
  <c r="G115"/>
  <c r="BM115" s="1"/>
  <c r="BH115" s="1"/>
  <c r="E120"/>
  <c r="K120"/>
  <c r="O120"/>
  <c r="H120"/>
  <c r="L120"/>
  <c r="G123"/>
  <c r="BM123" s="1"/>
  <c r="BH123" s="1"/>
  <c r="BP120"/>
  <c r="BP119"/>
  <c r="BT120"/>
  <c r="BT119"/>
  <c r="G140"/>
  <c r="BM140" s="1"/>
  <c r="BH140" s="1"/>
  <c r="BP134"/>
  <c r="BP133"/>
  <c r="I140"/>
  <c r="BT134"/>
  <c r="BT133"/>
  <c r="G236"/>
  <c r="BM236"/>
  <c r="G37"/>
  <c r="I37"/>
  <c r="K50"/>
  <c r="H78"/>
  <c r="H92"/>
  <c r="G107"/>
  <c r="BM107" s="1"/>
  <c r="BH107" s="1"/>
  <c r="J106"/>
  <c r="N106"/>
  <c r="I107"/>
  <c r="BP106"/>
  <c r="BP105"/>
  <c r="BT106"/>
  <c r="BT105"/>
  <c r="L50"/>
  <c r="I55"/>
  <c r="E64"/>
  <c r="I68"/>
  <c r="I93"/>
  <c r="H106"/>
  <c r="G124"/>
  <c r="BM124"/>
  <c r="G126"/>
  <c r="H134"/>
  <c r="F148"/>
  <c r="G152"/>
  <c r="BM152" s="1"/>
  <c r="BH152" s="1"/>
  <c r="G160"/>
  <c r="BM160" s="1"/>
  <c r="BH160" s="1"/>
  <c r="G167"/>
  <c r="H232"/>
  <c r="N246"/>
  <c r="I247"/>
  <c r="K260"/>
  <c r="G261"/>
  <c r="O260"/>
  <c r="I261"/>
  <c r="G262"/>
  <c r="BM262" s="1"/>
  <c r="BH262" s="1"/>
  <c r="J260"/>
  <c r="I51"/>
  <c r="I72"/>
  <c r="G79"/>
  <c r="J78"/>
  <c r="I79"/>
  <c r="N78"/>
  <c r="G130"/>
  <c r="BM130"/>
  <c r="K134"/>
  <c r="O134"/>
  <c r="G156"/>
  <c r="BM156"/>
  <c r="K176"/>
  <c r="O176"/>
  <c r="I117"/>
  <c r="I122"/>
  <c r="L134"/>
  <c r="J148"/>
  <c r="E148"/>
  <c r="M162"/>
  <c r="I178"/>
  <c r="G180"/>
  <c r="BM180" s="1"/>
  <c r="BH180" s="1"/>
  <c r="I182"/>
  <c r="G184"/>
  <c r="BM184"/>
  <c r="I186"/>
  <c r="G188"/>
  <c r="BM188" s="1"/>
  <c r="BH188" s="1"/>
  <c r="K246"/>
  <c r="I113"/>
  <c r="I126"/>
  <c r="I130"/>
  <c r="I135"/>
  <c r="I139"/>
  <c r="I143"/>
  <c r="I152"/>
  <c r="I156"/>
  <c r="I160"/>
  <c r="G177"/>
  <c r="J176"/>
  <c r="H218"/>
  <c r="K232"/>
  <c r="I233"/>
  <c r="I234"/>
  <c r="N232"/>
  <c r="G191"/>
  <c r="G193"/>
  <c r="BM193" s="1"/>
  <c r="BH193" s="1"/>
  <c r="G195"/>
  <c r="G197"/>
  <c r="G199"/>
  <c r="BM199" s="1"/>
  <c r="BH199" s="1"/>
  <c r="G201"/>
  <c r="BM201" s="1"/>
  <c r="BH201" s="1"/>
  <c r="G208"/>
  <c r="BM208"/>
  <c r="G212"/>
  <c r="BM212"/>
  <c r="G214"/>
  <c r="BM214"/>
  <c r="G216"/>
  <c r="BM216"/>
  <c r="G303"/>
  <c r="BM303"/>
  <c r="N302"/>
  <c r="I303"/>
  <c r="G305"/>
  <c r="BM305"/>
  <c r="G307"/>
  <c r="G309"/>
  <c r="BM309" s="1"/>
  <c r="BH309" s="1"/>
  <c r="G311"/>
  <c r="BM311" s="1"/>
  <c r="BH311" s="1"/>
  <c r="G313"/>
  <c r="BM313" s="1"/>
  <c r="BH313" s="1"/>
  <c r="J162"/>
  <c r="G275"/>
  <c r="BM275"/>
  <c r="J274"/>
  <c r="I275"/>
  <c r="N274"/>
  <c r="G277"/>
  <c r="BM277" s="1"/>
  <c r="BH277" s="1"/>
  <c r="G279"/>
  <c r="G281"/>
  <c r="BM281"/>
  <c r="G285"/>
  <c r="BM285"/>
  <c r="G290"/>
  <c r="BM290"/>
  <c r="G292"/>
  <c r="BM292"/>
  <c r="G294"/>
  <c r="G296"/>
  <c r="BM296" s="1"/>
  <c r="BH296" s="1"/>
  <c r="G298"/>
  <c r="BM298" s="1"/>
  <c r="BH298" s="1"/>
  <c r="G300"/>
  <c r="BM300" s="1"/>
  <c r="BH300" s="1"/>
  <c r="BM21" i="24"/>
  <c r="BK52"/>
  <c r="BQ50"/>
  <c r="I57"/>
  <c r="I59"/>
  <c r="BM78"/>
  <c r="E92"/>
  <c r="BK94"/>
  <c r="F148"/>
  <c r="BK150"/>
  <c r="BQ148"/>
  <c r="E246"/>
  <c r="BK248"/>
  <c r="G251"/>
  <c r="BM251"/>
  <c r="BR245"/>
  <c r="BK245"/>
  <c r="BK255"/>
  <c r="I258"/>
  <c r="BM274"/>
  <c r="J18"/>
  <c r="BK107"/>
  <c r="BT246"/>
  <c r="G37"/>
  <c r="J36"/>
  <c r="N36"/>
  <c r="I37"/>
  <c r="G41"/>
  <c r="BM41"/>
  <c r="BO35"/>
  <c r="I41"/>
  <c r="I43"/>
  <c r="BS36"/>
  <c r="G102"/>
  <c r="BM102"/>
  <c r="BH102" s="1"/>
  <c r="J50"/>
  <c r="I52"/>
  <c r="G58"/>
  <c r="BM58" s="1"/>
  <c r="BH58" s="1"/>
  <c r="G93"/>
  <c r="BM93"/>
  <c r="N92"/>
  <c r="I93"/>
  <c r="G95"/>
  <c r="BM95"/>
  <c r="BO91"/>
  <c r="G150"/>
  <c r="BM150" s="1"/>
  <c r="BH150" s="1"/>
  <c r="I150"/>
  <c r="G154"/>
  <c r="BL148"/>
  <c r="BO148"/>
  <c r="BO147"/>
  <c r="I154"/>
  <c r="BN148"/>
  <c r="BS148"/>
  <c r="BS147"/>
  <c r="G158"/>
  <c r="BM158"/>
  <c r="G160"/>
  <c r="BM160"/>
  <c r="G196"/>
  <c r="BQ190"/>
  <c r="BQ189"/>
  <c r="N246"/>
  <c r="I251"/>
  <c r="BS245"/>
  <c r="G253"/>
  <c r="BO246"/>
  <c r="I253"/>
  <c r="BS246"/>
  <c r="N16"/>
  <c r="BK93"/>
  <c r="BK97"/>
  <c r="BK38"/>
  <c r="BM64"/>
  <c r="BM161"/>
  <c r="BM176"/>
  <c r="BM175"/>
  <c r="G135"/>
  <c r="J134"/>
  <c r="N134"/>
  <c r="I135"/>
  <c r="G137"/>
  <c r="BM137"/>
  <c r="BH137" s="1"/>
  <c r="G139"/>
  <c r="G141"/>
  <c r="BM141"/>
  <c r="G143"/>
  <c r="BM143"/>
  <c r="G145"/>
  <c r="BM145"/>
  <c r="BH145" s="1"/>
  <c r="G201"/>
  <c r="BM201" s="1"/>
  <c r="BH201" s="1"/>
  <c r="I206"/>
  <c r="K204"/>
  <c r="BM203"/>
  <c r="BQ204"/>
  <c r="BQ203"/>
  <c r="BK203"/>
  <c r="G65"/>
  <c r="J64"/>
  <c r="I65"/>
  <c r="N64"/>
  <c r="BK208"/>
  <c r="BO204"/>
  <c r="I210"/>
  <c r="BS203"/>
  <c r="I100"/>
  <c r="G107"/>
  <c r="BM107"/>
  <c r="J106"/>
  <c r="G109"/>
  <c r="BM109" s="1"/>
  <c r="BH109" s="1"/>
  <c r="G111"/>
  <c r="BM111" s="1"/>
  <c r="BH111" s="1"/>
  <c r="G113"/>
  <c r="BM113" s="1"/>
  <c r="BH113" s="1"/>
  <c r="G115"/>
  <c r="BM115" s="1"/>
  <c r="BH115" s="1"/>
  <c r="G117"/>
  <c r="BM117" s="1"/>
  <c r="BH117" s="1"/>
  <c r="G124"/>
  <c r="BM124"/>
  <c r="G126"/>
  <c r="BM126"/>
  <c r="G128"/>
  <c r="BM128"/>
  <c r="G130"/>
  <c r="BM130"/>
  <c r="BH130" s="1"/>
  <c r="G132"/>
  <c r="BM132" s="1"/>
  <c r="BH132" s="1"/>
  <c r="I177"/>
  <c r="H190"/>
  <c r="G193"/>
  <c r="BM193" s="1"/>
  <c r="BH193" s="1"/>
  <c r="J190"/>
  <c r="N190"/>
  <c r="I193"/>
  <c r="G195"/>
  <c r="BM195" s="1"/>
  <c r="BH195" s="1"/>
  <c r="H204"/>
  <c r="O246"/>
  <c r="G262"/>
  <c r="BM262" s="1"/>
  <c r="J260"/>
  <c r="I262"/>
  <c r="N260"/>
  <c r="G264"/>
  <c r="BM264"/>
  <c r="G266"/>
  <c r="BM266" s="1"/>
  <c r="BH266" s="1"/>
  <c r="G270"/>
  <c r="BM270" s="1"/>
  <c r="BH270" s="1"/>
  <c r="G272"/>
  <c r="BM272" s="1"/>
  <c r="BH272" s="1"/>
  <c r="H274"/>
  <c r="G303"/>
  <c r="J302"/>
  <c r="N302"/>
  <c r="I303"/>
  <c r="G305"/>
  <c r="BM305"/>
  <c r="BH305" s="1"/>
  <c r="G307"/>
  <c r="G309"/>
  <c r="BM309"/>
  <c r="G311"/>
  <c r="BM311"/>
  <c r="G313"/>
  <c r="BM313"/>
  <c r="BH313" s="1"/>
  <c r="I104"/>
  <c r="G163"/>
  <c r="BM163"/>
  <c r="BH163" s="1"/>
  <c r="J162"/>
  <c r="N162"/>
  <c r="J232"/>
  <c r="G233"/>
  <c r="BM233"/>
  <c r="I191"/>
  <c r="I199"/>
  <c r="I212"/>
  <c r="G219"/>
  <c r="BM219" s="1"/>
  <c r="BH219" s="1"/>
  <c r="N218"/>
  <c r="G227"/>
  <c r="BM227"/>
  <c r="K232"/>
  <c r="G240"/>
  <c r="I289"/>
  <c r="I195"/>
  <c r="E204"/>
  <c r="I208"/>
  <c r="I216"/>
  <c r="G275"/>
  <c r="BM275" s="1"/>
  <c r="J274"/>
  <c r="I275"/>
  <c r="N274"/>
  <c r="G37" i="25"/>
  <c r="J36"/>
  <c r="N36"/>
  <c r="I37"/>
  <c r="G39"/>
  <c r="BM39" s="1"/>
  <c r="BH39" s="1"/>
  <c r="G41"/>
  <c r="BM41" s="1"/>
  <c r="BH41" s="1"/>
  <c r="G43"/>
  <c r="BM43" s="1"/>
  <c r="BH43" s="1"/>
  <c r="G45"/>
  <c r="BM45" s="1"/>
  <c r="BH45" s="1"/>
  <c r="G47"/>
  <c r="BM47" s="1"/>
  <c r="L50"/>
  <c r="G52"/>
  <c r="BM52"/>
  <c r="G54"/>
  <c r="BM54"/>
  <c r="G61"/>
  <c r="BM61"/>
  <c r="G70"/>
  <c r="I75"/>
  <c r="G79"/>
  <c r="BM79" s="1"/>
  <c r="BH79" s="1"/>
  <c r="J78"/>
  <c r="I79"/>
  <c r="N78"/>
  <c r="G81"/>
  <c r="G83"/>
  <c r="BM83" s="1"/>
  <c r="G85"/>
  <c r="I85"/>
  <c r="BS78"/>
  <c r="G87"/>
  <c r="BM87"/>
  <c r="G89"/>
  <c r="BM89"/>
  <c r="BK150"/>
  <c r="BK148"/>
  <c r="BK154"/>
  <c r="BK147"/>
  <c r="BQ148"/>
  <c r="BQ147"/>
  <c r="I155"/>
  <c r="BM161"/>
  <c r="F190"/>
  <c r="BK191"/>
  <c r="G193"/>
  <c r="BM193" s="1"/>
  <c r="BH193" s="1"/>
  <c r="G196"/>
  <c r="BQ190"/>
  <c r="BK197"/>
  <c r="BJ190"/>
  <c r="G206"/>
  <c r="BM206" s="1"/>
  <c r="BH206" s="1"/>
  <c r="I206"/>
  <c r="N204"/>
  <c r="G214"/>
  <c r="BM214" s="1"/>
  <c r="BH214" s="1"/>
  <c r="G216"/>
  <c r="BM216" s="1"/>
  <c r="BH216" s="1"/>
  <c r="I252"/>
  <c r="BJ36"/>
  <c r="BO36"/>
  <c r="BS36"/>
  <c r="BQ64"/>
  <c r="BJ148"/>
  <c r="BK205"/>
  <c r="BK194"/>
  <c r="G28"/>
  <c r="F50"/>
  <c r="N50"/>
  <c r="BM60"/>
  <c r="K64"/>
  <c r="G66"/>
  <c r="BM66"/>
  <c r="I66"/>
  <c r="N64"/>
  <c r="G94"/>
  <c r="BM94"/>
  <c r="J92"/>
  <c r="I94"/>
  <c r="N92"/>
  <c r="G96"/>
  <c r="BM96" s="1"/>
  <c r="BH96" s="1"/>
  <c r="G98"/>
  <c r="G100"/>
  <c r="BM100" s="1"/>
  <c r="G102"/>
  <c r="BM102"/>
  <c r="G104"/>
  <c r="BM104"/>
  <c r="G135"/>
  <c r="BM135"/>
  <c r="I135"/>
  <c r="G137"/>
  <c r="BM137" s="1"/>
  <c r="BO134"/>
  <c r="G143"/>
  <c r="G145"/>
  <c r="BM145" s="1"/>
  <c r="BH145" s="1"/>
  <c r="E78"/>
  <c r="BK80"/>
  <c r="BK85"/>
  <c r="BK78"/>
  <c r="N148"/>
  <c r="G154"/>
  <c r="BM154"/>
  <c r="BO148"/>
  <c r="I154"/>
  <c r="BS147"/>
  <c r="BS148"/>
  <c r="BK211"/>
  <c r="BJ204"/>
  <c r="G247"/>
  <c r="BM247"/>
  <c r="J246"/>
  <c r="N246"/>
  <c r="I247"/>
  <c r="BK38"/>
  <c r="BH38" s="1"/>
  <c r="BO78"/>
  <c r="BK149"/>
  <c r="BP245"/>
  <c r="J50"/>
  <c r="L64"/>
  <c r="H64"/>
  <c r="E64"/>
  <c r="M64"/>
  <c r="I68"/>
  <c r="I76"/>
  <c r="G107"/>
  <c r="BM107" s="1"/>
  <c r="BH107" s="1"/>
  <c r="J106"/>
  <c r="N106"/>
  <c r="I107"/>
  <c r="G109"/>
  <c r="BM109"/>
  <c r="G111"/>
  <c r="G113"/>
  <c r="BM113" s="1"/>
  <c r="G115"/>
  <c r="BM115" s="1"/>
  <c r="BH115" s="1"/>
  <c r="G117"/>
  <c r="BM117" s="1"/>
  <c r="BH117" s="1"/>
  <c r="G122"/>
  <c r="G124"/>
  <c r="BM124"/>
  <c r="G126"/>
  <c r="BL120"/>
  <c r="G128"/>
  <c r="BM128"/>
  <c r="BH128" s="1"/>
  <c r="G130"/>
  <c r="BM130" s="1"/>
  <c r="G132"/>
  <c r="BM132" s="1"/>
  <c r="BH132" s="1"/>
  <c r="I177"/>
  <c r="H190"/>
  <c r="G192"/>
  <c r="BM192" s="1"/>
  <c r="BH192" s="1"/>
  <c r="L190"/>
  <c r="G262"/>
  <c r="J260"/>
  <c r="I262"/>
  <c r="N260"/>
  <c r="G264"/>
  <c r="BM264"/>
  <c r="G266"/>
  <c r="G268"/>
  <c r="G270"/>
  <c r="BM270"/>
  <c r="BH270" s="1"/>
  <c r="G272"/>
  <c r="BM272"/>
  <c r="BH272" s="1"/>
  <c r="H274"/>
  <c r="H288"/>
  <c r="I303"/>
  <c r="G307"/>
  <c r="BM307"/>
  <c r="G309"/>
  <c r="BM309"/>
  <c r="G311"/>
  <c r="BM311"/>
  <c r="BH311" s="1"/>
  <c r="G313"/>
  <c r="BM313"/>
  <c r="I59"/>
  <c r="I72"/>
  <c r="G163"/>
  <c r="J162"/>
  <c r="N162"/>
  <c r="I163"/>
  <c r="J190"/>
  <c r="I195"/>
  <c r="G219"/>
  <c r="J218"/>
  <c r="I219"/>
  <c r="N218"/>
  <c r="G225"/>
  <c r="G229"/>
  <c r="BM229" s="1"/>
  <c r="BH229" s="1"/>
  <c r="G234"/>
  <c r="BM234" s="1"/>
  <c r="BH234" s="1"/>
  <c r="G236"/>
  <c r="BM236" s="1"/>
  <c r="BH236" s="1"/>
  <c r="G238"/>
  <c r="G242"/>
  <c r="BM242" s="1"/>
  <c r="BH242" s="1"/>
  <c r="I289"/>
  <c r="I191"/>
  <c r="G275"/>
  <c r="BM275" s="1"/>
  <c r="BH275" s="1"/>
  <c r="J274"/>
  <c r="I275"/>
  <c r="N274"/>
  <c r="BM55"/>
  <c r="BS49"/>
  <c r="BM56"/>
  <c r="BK93"/>
  <c r="BK94"/>
  <c r="BM92"/>
  <c r="BM91"/>
  <c r="BM99"/>
  <c r="BQ92"/>
  <c r="BT119"/>
  <c r="O11"/>
  <c r="BO120"/>
  <c r="J12"/>
  <c r="BO119"/>
  <c r="BS120"/>
  <c r="BK248"/>
  <c r="BK249"/>
  <c r="BK245"/>
  <c r="BK251"/>
  <c r="BK252"/>
  <c r="BJ245"/>
  <c r="BJ246"/>
  <c r="BR246"/>
  <c r="BR245"/>
  <c r="BK246"/>
  <c r="BK253"/>
  <c r="BK258"/>
  <c r="BK100"/>
  <c r="BP78"/>
  <c r="BP77"/>
  <c r="BT78"/>
  <c r="BT77"/>
  <c r="BM77"/>
  <c r="BK88"/>
  <c r="BK89"/>
  <c r="BH89" s="1"/>
  <c r="BS77"/>
  <c r="BM84"/>
  <c r="L7"/>
  <c r="BO77"/>
  <c r="BP50"/>
  <c r="BP49"/>
  <c r="BT50"/>
  <c r="BT49"/>
  <c r="BO50"/>
  <c r="BK107"/>
  <c r="BQ106"/>
  <c r="BK113"/>
  <c r="BJ106"/>
  <c r="BT120"/>
  <c r="BK51"/>
  <c r="BJ50"/>
  <c r="BJ49"/>
  <c r="BR50"/>
  <c r="BR49"/>
  <c r="BM81"/>
  <c r="BJ78"/>
  <c r="BJ77"/>
  <c r="BR78"/>
  <c r="BR77"/>
  <c r="BP92"/>
  <c r="BP91"/>
  <c r="BT92"/>
  <c r="BT91"/>
  <c r="BK121"/>
  <c r="BK125"/>
  <c r="BK127"/>
  <c r="BJ120"/>
  <c r="BO245"/>
  <c r="BS245"/>
  <c r="BO246"/>
  <c r="BS246"/>
  <c r="BM257"/>
  <c r="BM274"/>
  <c r="BK316"/>
  <c r="BK120"/>
  <c r="BK122"/>
  <c r="BK124"/>
  <c r="BK65"/>
  <c r="BK69"/>
  <c r="BJ63"/>
  <c r="BK71"/>
  <c r="BJ64"/>
  <c r="BM148"/>
  <c r="BM147"/>
  <c r="BO176"/>
  <c r="BO175"/>
  <c r="BS176"/>
  <c r="BS175"/>
  <c r="BK206"/>
  <c r="BK210"/>
  <c r="BK204"/>
  <c r="BK203"/>
  <c r="BQ203"/>
  <c r="BK84"/>
  <c r="BM76"/>
  <c r="BK177"/>
  <c r="BK178"/>
  <c r="BK181"/>
  <c r="BJ175"/>
  <c r="BK182"/>
  <c r="BK176"/>
  <c r="BK175"/>
  <c r="BQ176"/>
  <c r="BQ175"/>
  <c r="BK183"/>
  <c r="BJ176"/>
  <c r="BM209"/>
  <c r="BO204"/>
  <c r="BO203"/>
  <c r="BS203"/>
  <c r="BO161"/>
  <c r="BS161"/>
  <c r="BO162"/>
  <c r="BS162"/>
  <c r="BM190"/>
  <c r="BM189"/>
  <c r="BM38"/>
  <c r="BM40"/>
  <c r="BH40" s="1"/>
  <c r="BM46"/>
  <c r="BH46" s="1"/>
  <c r="BK164"/>
  <c r="BO190"/>
  <c r="BS190"/>
  <c r="BM201"/>
  <c r="BH201" s="1"/>
  <c r="BM36" i="22"/>
  <c r="BM50"/>
  <c r="BM49"/>
  <c r="E246"/>
  <c r="BK248"/>
  <c r="I248"/>
  <c r="I252"/>
  <c r="BR246"/>
  <c r="BR245"/>
  <c r="I254"/>
  <c r="I256"/>
  <c r="BM274"/>
  <c r="BQ316"/>
  <c r="BK247"/>
  <c r="BK251"/>
  <c r="BK253"/>
  <c r="BK255"/>
  <c r="BM35"/>
  <c r="H50"/>
  <c r="G65"/>
  <c r="J64"/>
  <c r="I65"/>
  <c r="N64"/>
  <c r="G67"/>
  <c r="BM67"/>
  <c r="BH67" s="1"/>
  <c r="G69"/>
  <c r="BO63"/>
  <c r="I69"/>
  <c r="BS63"/>
  <c r="G71"/>
  <c r="BO64"/>
  <c r="I71"/>
  <c r="BN64" s="1"/>
  <c r="BS64"/>
  <c r="I93"/>
  <c r="F92"/>
  <c r="BK94"/>
  <c r="BH94" s="1"/>
  <c r="BK92"/>
  <c r="BK91"/>
  <c r="BK98"/>
  <c r="BH98" s="1"/>
  <c r="BQ92"/>
  <c r="BQ91"/>
  <c r="G135"/>
  <c r="BM135" s="1"/>
  <c r="BH135" s="1"/>
  <c r="J134"/>
  <c r="I135"/>
  <c r="N134"/>
  <c r="G137"/>
  <c r="BM137" s="1"/>
  <c r="BH137" s="1"/>
  <c r="G139"/>
  <c r="I139"/>
  <c r="BS133"/>
  <c r="BP134"/>
  <c r="BP133"/>
  <c r="BT133"/>
  <c r="G141"/>
  <c r="BM141" s="1"/>
  <c r="BH141" s="1"/>
  <c r="BO134"/>
  <c r="BS134"/>
  <c r="G143"/>
  <c r="BM143" s="1"/>
  <c r="BH143" s="1"/>
  <c r="G145"/>
  <c r="BM145"/>
  <c r="BH145" s="1"/>
  <c r="BM169"/>
  <c r="BM162"/>
  <c r="G206"/>
  <c r="BM206" s="1"/>
  <c r="BH206" s="1"/>
  <c r="J204"/>
  <c r="I206"/>
  <c r="N204"/>
  <c r="G208"/>
  <c r="BM208" s="1"/>
  <c r="BH208" s="1"/>
  <c r="G210"/>
  <c r="BL204"/>
  <c r="BO204"/>
  <c r="BO203"/>
  <c r="I210"/>
  <c r="BS204"/>
  <c r="BS203"/>
  <c r="G212"/>
  <c r="BM212" s="1"/>
  <c r="BH212" s="1"/>
  <c r="G214"/>
  <c r="BM214" s="1"/>
  <c r="G216"/>
  <c r="BM216" s="1"/>
  <c r="G247"/>
  <c r="J246"/>
  <c r="N246"/>
  <c r="I247"/>
  <c r="G251"/>
  <c r="BM251" s="1"/>
  <c r="BH251" s="1"/>
  <c r="BO245"/>
  <c r="I251"/>
  <c r="BS245"/>
  <c r="G253"/>
  <c r="BM253" s="1"/>
  <c r="BH253" s="1"/>
  <c r="BO246"/>
  <c r="I253"/>
  <c r="BS246"/>
  <c r="BO316"/>
  <c r="BJ245"/>
  <c r="H36"/>
  <c r="E64"/>
  <c r="BK66"/>
  <c r="G94"/>
  <c r="BM94"/>
  <c r="J92"/>
  <c r="I94"/>
  <c r="N92"/>
  <c r="G98"/>
  <c r="BM98" s="1"/>
  <c r="BO92"/>
  <c r="BO91"/>
  <c r="I98"/>
  <c r="BN92" s="1"/>
  <c r="BH92" s="1"/>
  <c r="BS92"/>
  <c r="BS91"/>
  <c r="F134"/>
  <c r="BK135"/>
  <c r="E134"/>
  <c r="BK136"/>
  <c r="BK133"/>
  <c r="BK139"/>
  <c r="BK140"/>
  <c r="BJ134"/>
  <c r="BJ133"/>
  <c r="BK134"/>
  <c r="BK141"/>
  <c r="F204"/>
  <c r="BK206"/>
  <c r="BK210"/>
  <c r="BK204"/>
  <c r="BK203"/>
  <c r="BQ204"/>
  <c r="BQ203"/>
  <c r="H64"/>
  <c r="G79"/>
  <c r="BM79" s="1"/>
  <c r="I79"/>
  <c r="N78"/>
  <c r="G83"/>
  <c r="BM83" s="1"/>
  <c r="G87"/>
  <c r="BM87" s="1"/>
  <c r="BH87" s="1"/>
  <c r="G89"/>
  <c r="BM89" s="1"/>
  <c r="BH89" s="1"/>
  <c r="I149"/>
  <c r="BK150"/>
  <c r="F148"/>
  <c r="BK154"/>
  <c r="BK148"/>
  <c r="BK147"/>
  <c r="BQ148"/>
  <c r="BQ147"/>
  <c r="BM161"/>
  <c r="BM167"/>
  <c r="BM176"/>
  <c r="BM175"/>
  <c r="G37"/>
  <c r="J36"/>
  <c r="N36"/>
  <c r="I37"/>
  <c r="G58"/>
  <c r="BM58"/>
  <c r="G60"/>
  <c r="BM60" s="1"/>
  <c r="BH60" s="1"/>
  <c r="G62"/>
  <c r="BM62" s="1"/>
  <c r="G150"/>
  <c r="BM150" s="1"/>
  <c r="BH150" s="1"/>
  <c r="J148"/>
  <c r="I150"/>
  <c r="N148"/>
  <c r="G154"/>
  <c r="BO148"/>
  <c r="BO147"/>
  <c r="I154"/>
  <c r="BS148"/>
  <c r="BS147"/>
  <c r="H162"/>
  <c r="H176"/>
  <c r="G107"/>
  <c r="BM107"/>
  <c r="BH107" s="1"/>
  <c r="J106"/>
  <c r="N106"/>
  <c r="I107"/>
  <c r="G109"/>
  <c r="BM109" s="1"/>
  <c r="BH109" s="1"/>
  <c r="G111"/>
  <c r="BM111"/>
  <c r="G115"/>
  <c r="BM115" s="1"/>
  <c r="BH115" s="1"/>
  <c r="G117"/>
  <c r="BM117"/>
  <c r="BH117" s="1"/>
  <c r="G122"/>
  <c r="BM122" s="1"/>
  <c r="BH122" s="1"/>
  <c r="G124"/>
  <c r="BM124" s="1"/>
  <c r="BH124" s="1"/>
  <c r="G126"/>
  <c r="BM126" s="1"/>
  <c r="G128"/>
  <c r="BM128" s="1"/>
  <c r="BH128" s="1"/>
  <c r="G130"/>
  <c r="BM130" s="1"/>
  <c r="BH130" s="1"/>
  <c r="G132"/>
  <c r="BM132" s="1"/>
  <c r="BH132" s="1"/>
  <c r="I177"/>
  <c r="G262"/>
  <c r="BM262" s="1"/>
  <c r="BH262" s="1"/>
  <c r="J260"/>
  <c r="I262"/>
  <c r="N260"/>
  <c r="G264"/>
  <c r="BM264" s="1"/>
  <c r="BH264" s="1"/>
  <c r="G266"/>
  <c r="BM266" s="1"/>
  <c r="BH266" s="1"/>
  <c r="G268"/>
  <c r="BM268" s="1"/>
  <c r="BH268" s="1"/>
  <c r="G270"/>
  <c r="BM270" s="1"/>
  <c r="BH270" s="1"/>
  <c r="G272"/>
  <c r="BM272"/>
  <c r="BH272" s="1"/>
  <c r="H274"/>
  <c r="H288"/>
  <c r="G303"/>
  <c r="J302"/>
  <c r="N302"/>
  <c r="I303"/>
  <c r="G305"/>
  <c r="BM305"/>
  <c r="G307"/>
  <c r="BM307" s="1"/>
  <c r="BH307" s="1"/>
  <c r="G309"/>
  <c r="BM309"/>
  <c r="BH309" s="1"/>
  <c r="G311"/>
  <c r="BM311" s="1"/>
  <c r="BH311" s="1"/>
  <c r="G163"/>
  <c r="N162"/>
  <c r="I163"/>
  <c r="G191"/>
  <c r="BM191"/>
  <c r="J190"/>
  <c r="I191"/>
  <c r="N190"/>
  <c r="G219"/>
  <c r="BM219" s="1"/>
  <c r="BH219" s="1"/>
  <c r="J218"/>
  <c r="I219"/>
  <c r="N218"/>
  <c r="G221"/>
  <c r="BM221" s="1"/>
  <c r="BH221" s="1"/>
  <c r="G223"/>
  <c r="BM223" s="1"/>
  <c r="BH223" s="1"/>
  <c r="G225"/>
  <c r="BM225" s="1"/>
  <c r="BH225" s="1"/>
  <c r="G227"/>
  <c r="BM227" s="1"/>
  <c r="BH227" s="1"/>
  <c r="G229"/>
  <c r="BM229" s="1"/>
  <c r="G234"/>
  <c r="BM234" s="1"/>
  <c r="G236"/>
  <c r="BM236" s="1"/>
  <c r="BH236" s="1"/>
  <c r="G238"/>
  <c r="G240"/>
  <c r="G242"/>
  <c r="BM242" s="1"/>
  <c r="BH242" s="1"/>
  <c r="G244"/>
  <c r="BM244" s="1"/>
  <c r="BH244" s="1"/>
  <c r="I289"/>
  <c r="G275"/>
  <c r="BM275"/>
  <c r="J274"/>
  <c r="I275"/>
  <c r="N274"/>
  <c r="I38" i="21"/>
  <c r="I42"/>
  <c r="I44"/>
  <c r="BK51"/>
  <c r="I51"/>
  <c r="I61"/>
  <c r="G99"/>
  <c r="BM99" s="1"/>
  <c r="BH99" s="1"/>
  <c r="BM108"/>
  <c r="BK37"/>
  <c r="BK52"/>
  <c r="BK77"/>
  <c r="BK147"/>
  <c r="BK43"/>
  <c r="M36"/>
  <c r="J50"/>
  <c r="O64"/>
  <c r="G65"/>
  <c r="BM65" s="1"/>
  <c r="BH65" s="1"/>
  <c r="J64"/>
  <c r="G67"/>
  <c r="BM67" s="1"/>
  <c r="BH67" s="1"/>
  <c r="G71"/>
  <c r="BM71" s="1"/>
  <c r="BH71" s="1"/>
  <c r="G73"/>
  <c r="BM73" s="1"/>
  <c r="G75"/>
  <c r="BM75" s="1"/>
  <c r="BH75" s="1"/>
  <c r="G76"/>
  <c r="BM76" s="1"/>
  <c r="BH76" s="1"/>
  <c r="K78"/>
  <c r="G80"/>
  <c r="BM80"/>
  <c r="I80"/>
  <c r="I94"/>
  <c r="G98"/>
  <c r="I124"/>
  <c r="BQ203"/>
  <c r="BQ204"/>
  <c r="G37"/>
  <c r="J36"/>
  <c r="I37"/>
  <c r="G56"/>
  <c r="N92"/>
  <c r="E148"/>
  <c r="BK149"/>
  <c r="BQ148"/>
  <c r="BQ147"/>
  <c r="BT92"/>
  <c r="BM106"/>
  <c r="BS120"/>
  <c r="M78"/>
  <c r="BK80"/>
  <c r="F78"/>
  <c r="BT78"/>
  <c r="I85"/>
  <c r="H162"/>
  <c r="H176"/>
  <c r="F246"/>
  <c r="BK247"/>
  <c r="E246"/>
  <c r="BK248"/>
  <c r="BJ246"/>
  <c r="BJ245"/>
  <c r="BR246"/>
  <c r="I135"/>
  <c r="G137"/>
  <c r="G141"/>
  <c r="G145"/>
  <c r="G150"/>
  <c r="BM150" s="1"/>
  <c r="BH150" s="1"/>
  <c r="G152"/>
  <c r="BM152"/>
  <c r="G154"/>
  <c r="G160"/>
  <c r="BM160" s="1"/>
  <c r="BH160" s="1"/>
  <c r="G208"/>
  <c r="BM208" s="1"/>
  <c r="G210"/>
  <c r="BM210" s="1"/>
  <c r="BH210" s="1"/>
  <c r="G212"/>
  <c r="BM212" s="1"/>
  <c r="BH212" s="1"/>
  <c r="G214"/>
  <c r="BM214" s="1"/>
  <c r="BH214" s="1"/>
  <c r="G216"/>
  <c r="G247"/>
  <c r="BM247" s="1"/>
  <c r="BH247" s="1"/>
  <c r="J246"/>
  <c r="N246"/>
  <c r="I247"/>
  <c r="G249"/>
  <c r="BM249" s="1"/>
  <c r="BH249" s="1"/>
  <c r="G251"/>
  <c r="BM251" s="1"/>
  <c r="BH251" s="1"/>
  <c r="G257"/>
  <c r="BM257" s="1"/>
  <c r="BH257" s="1"/>
  <c r="G117"/>
  <c r="BM117" s="1"/>
  <c r="BH117" s="1"/>
  <c r="I177"/>
  <c r="G262"/>
  <c r="BM262" s="1"/>
  <c r="J260"/>
  <c r="BM264"/>
  <c r="G266"/>
  <c r="G268"/>
  <c r="BM268"/>
  <c r="BM272"/>
  <c r="H288"/>
  <c r="G303"/>
  <c r="BM303"/>
  <c r="N302"/>
  <c r="I303"/>
  <c r="G305"/>
  <c r="BM305"/>
  <c r="BH305" s="1"/>
  <c r="G307"/>
  <c r="BM307" s="1"/>
  <c r="BH307" s="1"/>
  <c r="G309"/>
  <c r="BM309" s="1"/>
  <c r="BH309" s="1"/>
  <c r="G313"/>
  <c r="BO204"/>
  <c r="BS204"/>
  <c r="BP245"/>
  <c r="G163"/>
  <c r="BM163"/>
  <c r="J162"/>
  <c r="I163"/>
  <c r="G191"/>
  <c r="J190"/>
  <c r="I191"/>
  <c r="N190"/>
  <c r="I219"/>
  <c r="G223"/>
  <c r="BM223" s="1"/>
  <c r="BH223" s="1"/>
  <c r="G225"/>
  <c r="G227"/>
  <c r="BM227"/>
  <c r="BH227" s="1"/>
  <c r="G229"/>
  <c r="BM229" s="1"/>
  <c r="BH229" s="1"/>
  <c r="G234"/>
  <c r="G236"/>
  <c r="BM236" s="1"/>
  <c r="BH236" s="1"/>
  <c r="G238"/>
  <c r="G240"/>
  <c r="G242"/>
  <c r="G244"/>
  <c r="BM244"/>
  <c r="BH244" s="1"/>
  <c r="I289"/>
  <c r="G275"/>
  <c r="BM275"/>
  <c r="BQ162"/>
  <c r="BQ161"/>
  <c r="BM176"/>
  <c r="BM175"/>
  <c r="BJ176"/>
  <c r="BK183"/>
  <c r="BM37"/>
  <c r="BK38"/>
  <c r="BS36"/>
  <c r="BM133"/>
  <c r="BQ133"/>
  <c r="BJ134"/>
  <c r="BJ133"/>
  <c r="BK140"/>
  <c r="E12"/>
  <c r="BK169"/>
  <c r="BP50"/>
  <c r="BO106"/>
  <c r="BS106"/>
  <c r="BP77"/>
  <c r="BO78"/>
  <c r="BO77"/>
  <c r="BS78"/>
  <c r="BS77"/>
  <c r="BQ176"/>
  <c r="BQ175"/>
  <c r="BO36"/>
  <c r="BT77"/>
  <c r="BM72"/>
  <c r="BT134"/>
  <c r="BT259"/>
  <c r="BM68"/>
  <c r="BK69"/>
  <c r="BJ63"/>
  <c r="BK153"/>
  <c r="BJ147"/>
  <c r="BO148"/>
  <c r="BS148"/>
  <c r="BO189"/>
  <c r="BS189"/>
  <c r="BP49"/>
  <c r="BS63"/>
  <c r="BM207"/>
  <c r="BH207"/>
  <c r="BK209"/>
  <c r="BJ203"/>
  <c r="BO260"/>
  <c r="BO259"/>
  <c r="BQ316"/>
  <c r="BQ36"/>
  <c r="BK50"/>
  <c r="BP134"/>
  <c r="BJ36"/>
  <c r="BJ35"/>
  <c r="BR49"/>
  <c r="BK65"/>
  <c r="BS64"/>
  <c r="BP92"/>
  <c r="BT91"/>
  <c r="BS92"/>
  <c r="BP217"/>
  <c r="BO217"/>
  <c r="BS217"/>
  <c r="BP231"/>
  <c r="BO232"/>
  <c r="BO231"/>
  <c r="BS232"/>
  <c r="BS231"/>
  <c r="BO176"/>
  <c r="BS176"/>
  <c r="BM186"/>
  <c r="BK121"/>
  <c r="BJ120"/>
  <c r="BR120"/>
  <c r="BO133"/>
  <c r="BO203"/>
  <c r="BS203"/>
  <c r="BM285"/>
  <c r="BM292"/>
  <c r="BM300"/>
  <c r="BH300" s="1"/>
  <c r="BK303" i="8"/>
  <c r="BO302"/>
  <c r="BS302"/>
  <c r="BT301"/>
  <c r="BJ287"/>
  <c r="BJ288"/>
  <c r="BK289"/>
  <c r="BM273"/>
  <c r="BK275"/>
  <c r="BJ260"/>
  <c r="BK252"/>
  <c r="BS245"/>
  <c r="BQ231"/>
  <c r="BK231"/>
  <c r="BK203"/>
  <c r="BO204"/>
  <c r="BS204"/>
  <c r="BM203"/>
  <c r="I191"/>
  <c r="BK190"/>
  <c r="BO190"/>
  <c r="BS190"/>
  <c r="BP189"/>
  <c r="BT189"/>
  <c r="BK177"/>
  <c r="BM161"/>
  <c r="BQ161"/>
  <c r="G168"/>
  <c r="BM168" s="1"/>
  <c r="BK161"/>
  <c r="BS162"/>
  <c r="BJ147"/>
  <c r="BK149"/>
  <c r="J148"/>
  <c r="G153"/>
  <c r="BM153" s="1"/>
  <c r="BQ147"/>
  <c r="BK154"/>
  <c r="I139"/>
  <c r="BJ133"/>
  <c r="BK135"/>
  <c r="M134"/>
  <c r="BO133"/>
  <c r="BS134"/>
  <c r="BK138"/>
  <c r="J134"/>
  <c r="BP133"/>
  <c r="BM119"/>
  <c r="BO119"/>
  <c r="BS119"/>
  <c r="BS120"/>
  <c r="BK113"/>
  <c r="BJ105"/>
  <c r="BK91"/>
  <c r="BO92"/>
  <c r="BS92"/>
  <c r="BM91"/>
  <c r="BK79"/>
  <c r="BO78"/>
  <c r="BS78"/>
  <c r="J78"/>
  <c r="BS64"/>
  <c r="BK42"/>
  <c r="BQ35"/>
  <c r="G38"/>
  <c r="BM38" s="1"/>
  <c r="BO36"/>
  <c r="G44"/>
  <c r="BM44" s="1"/>
  <c r="BR36"/>
  <c r="BM44" i="29"/>
  <c r="BL36"/>
  <c r="BM247"/>
  <c r="BM279" i="28"/>
  <c r="BM167"/>
  <c r="BM219"/>
  <c r="BM79"/>
  <c r="BM261"/>
  <c r="BM191"/>
  <c r="BM126"/>
  <c r="BL120"/>
  <c r="BM37"/>
  <c r="BM294"/>
  <c r="BL302"/>
  <c r="BM197"/>
  <c r="BM70"/>
  <c r="BL64"/>
  <c r="BM265"/>
  <c r="BL162"/>
  <c r="BM240" i="24"/>
  <c r="BH240" s="1"/>
  <c r="BM307"/>
  <c r="BM43"/>
  <c r="BM139"/>
  <c r="BM37"/>
  <c r="BM65"/>
  <c r="BM135"/>
  <c r="BM266" i="25"/>
  <c r="BL260"/>
  <c r="BN148"/>
  <c r="BM262"/>
  <c r="BM163"/>
  <c r="BM182"/>
  <c r="BL176"/>
  <c r="BM111"/>
  <c r="BM197"/>
  <c r="BM238"/>
  <c r="BM219"/>
  <c r="BH219" s="1"/>
  <c r="BM126"/>
  <c r="BM37" i="22"/>
  <c r="BM247"/>
  <c r="BM65"/>
  <c r="BL218"/>
  <c r="BM154"/>
  <c r="BL134"/>
  <c r="BM234" i="21"/>
  <c r="BL204"/>
  <c r="BM167"/>
  <c r="BM191"/>
  <c r="BM237"/>
  <c r="E182" i="35"/>
  <c r="BM22" i="38"/>
  <c r="BH22"/>
  <c r="BL6"/>
  <c r="BN5"/>
  <c r="BN6"/>
  <c r="BL5"/>
  <c r="I6"/>
  <c r="BH30"/>
  <c r="BK29" i="39"/>
  <c r="I25"/>
  <c r="I13"/>
  <c r="G17"/>
  <c r="BM17"/>
  <c r="BK11"/>
  <c r="G10"/>
  <c r="BM10" s="1"/>
  <c r="BH10" s="1"/>
  <c r="BK13"/>
  <c r="I22"/>
  <c r="G24"/>
  <c r="BM24" s="1"/>
  <c r="G15"/>
  <c r="BM15" s="1"/>
  <c r="G27"/>
  <c r="BM27" s="1"/>
  <c r="I27"/>
  <c r="G9"/>
  <c r="G11"/>
  <c r="BM11" s="1"/>
  <c r="BH11" s="1"/>
  <c r="I11"/>
  <c r="BR5"/>
  <c r="BK27"/>
  <c r="BH27" s="1"/>
  <c r="G13"/>
  <c r="BM13" s="1"/>
  <c r="BH13" s="1"/>
  <c r="G14"/>
  <c r="BM14" s="1"/>
  <c r="I18"/>
  <c r="BK22"/>
  <c r="BH22" s="1"/>
  <c r="G26"/>
  <c r="BM26" s="1"/>
  <c r="BH26" s="1"/>
  <c r="BQ6"/>
  <c r="BO6"/>
  <c r="BP5" i="38"/>
  <c r="BR5"/>
  <c r="BH26"/>
  <c r="BQ6"/>
  <c r="BT5"/>
  <c r="BM18"/>
  <c r="BP6"/>
  <c r="BM19"/>
  <c r="BK21"/>
  <c r="BH21" s="1"/>
  <c r="BK25"/>
  <c r="BH25" s="1"/>
  <c r="BK29"/>
  <c r="BH29" s="1"/>
  <c r="BK7"/>
  <c r="BK18"/>
  <c r="BH18" s="1"/>
  <c r="BK6"/>
  <c r="BK10"/>
  <c r="BK12"/>
  <c r="BH12" s="1"/>
  <c r="BK14"/>
  <c r="BK15"/>
  <c r="BK20"/>
  <c r="BH24"/>
  <c r="BH28"/>
  <c r="BK8"/>
  <c r="BM5"/>
  <c r="BT6"/>
  <c r="BM20"/>
  <c r="BH20" s="1"/>
  <c r="BK23"/>
  <c r="BH23" s="1"/>
  <c r="BK27"/>
  <c r="BH27" s="1"/>
  <c r="BK31"/>
  <c r="BK33"/>
  <c r="BM10"/>
  <c r="BM11"/>
  <c r="BH11"/>
  <c r="BM14"/>
  <c r="BM15"/>
  <c r="BO6"/>
  <c r="BS6"/>
  <c r="BM31"/>
  <c r="BM32"/>
  <c r="BM33"/>
  <c r="BK5"/>
  <c r="BH5" s="1"/>
  <c r="BH10"/>
  <c r="BM9" i="39"/>
  <c r="BH9" s="1"/>
  <c r="BO5"/>
  <c r="BS5"/>
  <c r="BO5" i="38"/>
  <c r="BH33"/>
  <c r="BH15"/>
  <c r="BM13"/>
  <c r="BH13"/>
  <c r="BM12"/>
  <c r="BM8"/>
  <c r="BH8"/>
  <c r="BQ5"/>
  <c r="BK32"/>
  <c r="BH32" s="1"/>
  <c r="BH14"/>
  <c r="BK17"/>
  <c r="BH17" s="1"/>
  <c r="BJ5"/>
  <c r="BS5"/>
  <c r="BH31"/>
  <c r="BK19"/>
  <c r="BH19" s="1"/>
  <c r="BJ6"/>
  <c r="BK16"/>
  <c r="BH16" s="1"/>
  <c r="BM6"/>
  <c r="BH6"/>
  <c r="BW162" i="24"/>
  <c r="CT168"/>
  <c r="CS162"/>
  <c r="BX181"/>
  <c r="CT181"/>
  <c r="CS175"/>
  <c r="CS176"/>
  <c r="DE195"/>
  <c r="CI196"/>
  <c r="DE196"/>
  <c r="DD190"/>
  <c r="CH217"/>
  <c r="DD217"/>
  <c r="AC232"/>
  <c r="BX251"/>
  <c r="BW245"/>
  <c r="BX252"/>
  <c r="BW246"/>
  <c r="CT252"/>
  <c r="BX261"/>
  <c r="R260"/>
  <c r="DE289"/>
  <c r="CI293"/>
  <c r="CH287"/>
  <c r="DE293"/>
  <c r="CH288"/>
  <c r="CI294"/>
  <c r="DE294"/>
  <c r="DE139"/>
  <c r="CS161"/>
  <c r="E11"/>
  <c r="BM253"/>
  <c r="R246"/>
  <c r="AN36"/>
  <c r="CU22"/>
  <c r="BX29"/>
  <c r="AY36"/>
  <c r="BX83"/>
  <c r="CS77"/>
  <c r="BX97"/>
  <c r="BW91"/>
  <c r="BW92"/>
  <c r="BX98"/>
  <c r="CT98"/>
  <c r="AN106"/>
  <c r="BX121"/>
  <c r="CI125"/>
  <c r="DE125"/>
  <c r="CI126"/>
  <c r="DE126"/>
  <c r="CI177"/>
  <c r="BX191"/>
  <c r="BH191"/>
  <c r="CT191"/>
  <c r="BX195"/>
  <c r="BW189"/>
  <c r="CH273"/>
  <c r="CI279"/>
  <c r="DE279"/>
  <c r="DD273"/>
  <c r="CI280"/>
  <c r="CH274"/>
  <c r="CH35"/>
  <c r="CT149"/>
  <c r="BW203"/>
  <c r="I167"/>
  <c r="BR161"/>
  <c r="F176"/>
  <c r="I184"/>
  <c r="BS175"/>
  <c r="E190"/>
  <c r="BK191"/>
  <c r="BK194"/>
  <c r="I198"/>
  <c r="BR189"/>
  <c r="O218"/>
  <c r="I223"/>
  <c r="BK224"/>
  <c r="BK218"/>
  <c r="BK217"/>
  <c r="G225"/>
  <c r="BO218"/>
  <c r="E232"/>
  <c r="BK234"/>
  <c r="DE69"/>
  <c r="CI70"/>
  <c r="DE111"/>
  <c r="CI112"/>
  <c r="CI135"/>
  <c r="DE140"/>
  <c r="DD134"/>
  <c r="G45"/>
  <c r="BM45"/>
  <c r="BQ35"/>
  <c r="H36"/>
  <c r="M36"/>
  <c r="K64"/>
  <c r="G66"/>
  <c r="BM66"/>
  <c r="G71"/>
  <c r="BM71"/>
  <c r="BH71" s="1"/>
  <c r="BO64"/>
  <c r="AY50"/>
  <c r="BW50"/>
  <c r="BX56"/>
  <c r="CS50"/>
  <c r="CT56"/>
  <c r="CH63"/>
  <c r="CI69"/>
  <c r="DD64"/>
  <c r="CH105"/>
  <c r="DE112"/>
  <c r="BM303"/>
  <c r="AY218"/>
  <c r="R162"/>
  <c r="CI27"/>
  <c r="DD21"/>
  <c r="CH22"/>
  <c r="DE28"/>
  <c r="CS35"/>
  <c r="CT41"/>
  <c r="BX42"/>
  <c r="CS36"/>
  <c r="DE107"/>
  <c r="BX111"/>
  <c r="CS105"/>
  <c r="CT111"/>
  <c r="CT112"/>
  <c r="CT139"/>
  <c r="CT140"/>
  <c r="BW204"/>
  <c r="CS204"/>
  <c r="BX224"/>
  <c r="CT224"/>
  <c r="CI265"/>
  <c r="DE265"/>
  <c r="DD259"/>
  <c r="CI266"/>
  <c r="CH260"/>
  <c r="DE266"/>
  <c r="DD260"/>
  <c r="BW21"/>
  <c r="AC288"/>
  <c r="BY36"/>
  <c r="CI51"/>
  <c r="CJ49"/>
  <c r="CJ50"/>
  <c r="DF50"/>
  <c r="CI83"/>
  <c r="CH77"/>
  <c r="DE83"/>
  <c r="CI84"/>
  <c r="CH78"/>
  <c r="DE84"/>
  <c r="T106"/>
  <c r="AC106"/>
  <c r="AY120"/>
  <c r="BW119"/>
  <c r="BW120"/>
  <c r="CS120"/>
  <c r="CT177"/>
  <c r="T232"/>
  <c r="BX237"/>
  <c r="CT237"/>
  <c r="BX238"/>
  <c r="CS232"/>
  <c r="BK63"/>
  <c r="CT84"/>
  <c r="DD148"/>
  <c r="BW301"/>
  <c r="CS301"/>
  <c r="CT308"/>
  <c r="CS302"/>
  <c r="BX321"/>
  <c r="CT321"/>
  <c r="CT322"/>
  <c r="DD36"/>
  <c r="DD50"/>
  <c r="BX51"/>
  <c r="BK57"/>
  <c r="BH57" s="1"/>
  <c r="BH179"/>
  <c r="CS189"/>
  <c r="K50"/>
  <c r="BX196"/>
  <c r="BW190"/>
  <c r="CT196"/>
  <c r="CI209"/>
  <c r="DE209"/>
  <c r="CI238"/>
  <c r="CH232"/>
  <c r="DE238"/>
  <c r="DD232"/>
  <c r="BW273"/>
  <c r="BX279"/>
  <c r="CS273"/>
  <c r="BW274"/>
  <c r="BX280"/>
  <c r="CT280"/>
  <c r="CS274"/>
  <c r="CT293"/>
  <c r="BX294"/>
  <c r="BW288"/>
  <c r="BH73"/>
  <c r="CI149"/>
  <c r="CT219"/>
  <c r="CT294"/>
  <c r="I70"/>
  <c r="BR63"/>
  <c r="BK86"/>
  <c r="R288"/>
  <c r="CI55"/>
  <c r="DE55"/>
  <c r="BX70"/>
  <c r="CS64"/>
  <c r="CI168"/>
  <c r="CH162"/>
  <c r="DE168"/>
  <c r="DD162"/>
  <c r="CI181"/>
  <c r="DD175"/>
  <c r="DE181"/>
  <c r="CI195"/>
  <c r="BX223"/>
  <c r="BW217"/>
  <c r="CS217"/>
  <c r="CI251"/>
  <c r="CH245"/>
  <c r="DD245"/>
  <c r="CH246"/>
  <c r="CI252"/>
  <c r="DE252"/>
  <c r="CS260"/>
  <c r="CH301"/>
  <c r="DE307"/>
  <c r="CI308"/>
  <c r="CH302"/>
  <c r="DE308"/>
  <c r="CI321"/>
  <c r="DE321"/>
  <c r="CI322"/>
  <c r="CH316"/>
  <c r="DD316"/>
  <c r="DE322"/>
  <c r="BH66"/>
  <c r="BH124"/>
  <c r="CI167"/>
  <c r="L14"/>
  <c r="M50"/>
  <c r="BK36"/>
  <c r="BK42"/>
  <c r="BK266"/>
  <c r="BJ260"/>
  <c r="BH174"/>
  <c r="BK35"/>
  <c r="I44"/>
  <c r="E78"/>
  <c r="O148"/>
  <c r="I149"/>
  <c r="N232"/>
  <c r="I237"/>
  <c r="BS231"/>
  <c r="BQ232"/>
  <c r="BQ231"/>
  <c r="BK252"/>
  <c r="BH269"/>
  <c r="G38"/>
  <c r="I47"/>
  <c r="I54"/>
  <c r="O64"/>
  <c r="I68"/>
  <c r="O78"/>
  <c r="G89"/>
  <c r="BM89" s="1"/>
  <c r="BH89" s="1"/>
  <c r="F92"/>
  <c r="G108"/>
  <c r="BM108" s="1"/>
  <c r="BH108" s="1"/>
  <c r="L106"/>
  <c r="K120"/>
  <c r="H134"/>
  <c r="F36"/>
  <c r="G81"/>
  <c r="BM81"/>
  <c r="G94"/>
  <c r="BM94" s="1"/>
  <c r="BH94" s="1"/>
  <c r="F106"/>
  <c r="I152"/>
  <c r="M232"/>
  <c r="I233"/>
  <c r="J246"/>
  <c r="BM273"/>
  <c r="I293"/>
  <c r="BR287"/>
  <c r="K11"/>
  <c r="H78"/>
  <c r="H92"/>
  <c r="M106"/>
  <c r="I107"/>
  <c r="I108"/>
  <c r="I121"/>
  <c r="I124"/>
  <c r="G131"/>
  <c r="BM131" s="1"/>
  <c r="BH131" s="1"/>
  <c r="I132"/>
  <c r="G136"/>
  <c r="BM136"/>
  <c r="BH136" s="1"/>
  <c r="G153"/>
  <c r="I160"/>
  <c r="K162"/>
  <c r="O162"/>
  <c r="I166"/>
  <c r="M176"/>
  <c r="I182"/>
  <c r="I205"/>
  <c r="I220"/>
  <c r="K246"/>
  <c r="I257"/>
  <c r="L260"/>
  <c r="I58"/>
  <c r="G67"/>
  <c r="BM67"/>
  <c r="BH67" s="1"/>
  <c r="M78"/>
  <c r="G86"/>
  <c r="BM86"/>
  <c r="I87"/>
  <c r="G90"/>
  <c r="BM90" s="1"/>
  <c r="BH90" s="1"/>
  <c r="G98"/>
  <c r="BM98" s="1"/>
  <c r="I98"/>
  <c r="BM105"/>
  <c r="G127"/>
  <c r="O134"/>
  <c r="I136"/>
  <c r="I158"/>
  <c r="I169"/>
  <c r="I171"/>
  <c r="M190"/>
  <c r="F190"/>
  <c r="I197"/>
  <c r="I242"/>
  <c r="M274"/>
  <c r="F274"/>
  <c r="O274"/>
  <c r="I278"/>
  <c r="I111"/>
  <c r="I122"/>
  <c r="I138"/>
  <c r="I141"/>
  <c r="BN134" s="1"/>
  <c r="E148"/>
  <c r="G149"/>
  <c r="BM149" s="1"/>
  <c r="BH149" s="1"/>
  <c r="BR148"/>
  <c r="I172"/>
  <c r="G180"/>
  <c r="BM180" s="1"/>
  <c r="BH180" s="1"/>
  <c r="G184"/>
  <c r="G188"/>
  <c r="BM188" s="1"/>
  <c r="BH188" s="1"/>
  <c r="G197"/>
  <c r="BM197" s="1"/>
  <c r="BH197" s="1"/>
  <c r="G208"/>
  <c r="I222"/>
  <c r="G229"/>
  <c r="BM229" s="1"/>
  <c r="BH229" s="1"/>
  <c r="I235"/>
  <c r="G237"/>
  <c r="G241"/>
  <c r="BM241" s="1"/>
  <c r="I241"/>
  <c r="I309"/>
  <c r="BN302" s="1"/>
  <c r="J120"/>
  <c r="I127"/>
  <c r="L134"/>
  <c r="K134"/>
  <c r="I146"/>
  <c r="L148"/>
  <c r="G156"/>
  <c r="M162"/>
  <c r="L162"/>
  <c r="G168"/>
  <c r="G173"/>
  <c r="J176"/>
  <c r="G177"/>
  <c r="E176"/>
  <c r="I179"/>
  <c r="I183"/>
  <c r="I187"/>
  <c r="I192"/>
  <c r="BM189"/>
  <c r="BK214"/>
  <c r="L218"/>
  <c r="G228"/>
  <c r="L232"/>
  <c r="F232"/>
  <c r="BK254"/>
  <c r="I290"/>
  <c r="H302"/>
  <c r="M302"/>
  <c r="G261"/>
  <c r="I266"/>
  <c r="I284"/>
  <c r="M288"/>
  <c r="G295"/>
  <c r="G299"/>
  <c r="F302"/>
  <c r="K302"/>
  <c r="I264"/>
  <c r="G277"/>
  <c r="BM277"/>
  <c r="BH277" s="1"/>
  <c r="G281"/>
  <c r="N288"/>
  <c r="I312"/>
  <c r="BX27" i="25"/>
  <c r="CT28"/>
  <c r="CI51"/>
  <c r="DE65"/>
  <c r="CT149"/>
  <c r="CT153"/>
  <c r="CI167"/>
  <c r="CH162"/>
  <c r="CI168"/>
  <c r="CI181"/>
  <c r="CH175"/>
  <c r="DE181"/>
  <c r="CH176"/>
  <c r="CI182"/>
  <c r="AC190"/>
  <c r="DD232"/>
  <c r="BW63"/>
  <c r="BK43"/>
  <c r="BK36"/>
  <c r="M11"/>
  <c r="BM143"/>
  <c r="BX41"/>
  <c r="CT42"/>
  <c r="CI55"/>
  <c r="DE55"/>
  <c r="CI56"/>
  <c r="BH56" s="1"/>
  <c r="CI94"/>
  <c r="CT111"/>
  <c r="BX112"/>
  <c r="BW106"/>
  <c r="CI125"/>
  <c r="DE125"/>
  <c r="BX223"/>
  <c r="CT223"/>
  <c r="CS217"/>
  <c r="BX247"/>
  <c r="BX251"/>
  <c r="CT251"/>
  <c r="CT252"/>
  <c r="BX303"/>
  <c r="BX307"/>
  <c r="CS301"/>
  <c r="CT307"/>
  <c r="BW302"/>
  <c r="BX308"/>
  <c r="CT308"/>
  <c r="CS302"/>
  <c r="CT97"/>
  <c r="BX140"/>
  <c r="DD203"/>
  <c r="DE294"/>
  <c r="BM122"/>
  <c r="CT83"/>
  <c r="BW78"/>
  <c r="BX84"/>
  <c r="CS78"/>
  <c r="CT84"/>
  <c r="BX177"/>
  <c r="CI195"/>
  <c r="DD190"/>
  <c r="BX219"/>
  <c r="CT233"/>
  <c r="BK136"/>
  <c r="BJ133"/>
  <c r="BR147"/>
  <c r="I153"/>
  <c r="BN147"/>
  <c r="BK126"/>
  <c r="AC176"/>
  <c r="BX97"/>
  <c r="BX98"/>
  <c r="CT98"/>
  <c r="BX139"/>
  <c r="CT139"/>
  <c r="DE158"/>
  <c r="CT205"/>
  <c r="CI209"/>
  <c r="CH203"/>
  <c r="CI210"/>
  <c r="CH204"/>
  <c r="DE210"/>
  <c r="DD204"/>
  <c r="CI262"/>
  <c r="CI265"/>
  <c r="DE265"/>
  <c r="DD259"/>
  <c r="DD260"/>
  <c r="DE279"/>
  <c r="CH274"/>
  <c r="DE280"/>
  <c r="DD274"/>
  <c r="DE289"/>
  <c r="AY288"/>
  <c r="CH287"/>
  <c r="DD287"/>
  <c r="CH288"/>
  <c r="CI294"/>
  <c r="CT41"/>
  <c r="BX70"/>
  <c r="BW148"/>
  <c r="DD162"/>
  <c r="CI266"/>
  <c r="CH273"/>
  <c r="DE69"/>
  <c r="DE98"/>
  <c r="CI112"/>
  <c r="CS161"/>
  <c r="BW232"/>
  <c r="DE233"/>
  <c r="CH246"/>
  <c r="BW260"/>
  <c r="DE307"/>
  <c r="BK111"/>
  <c r="BK105"/>
  <c r="G112"/>
  <c r="BP106"/>
  <c r="BT105"/>
  <c r="BT106"/>
  <c r="CU35"/>
  <c r="DE111"/>
  <c r="CT125"/>
  <c r="BX168"/>
  <c r="CH218"/>
  <c r="CI224"/>
  <c r="CS287"/>
  <c r="BW288"/>
  <c r="CT294"/>
  <c r="CI308"/>
  <c r="CH302"/>
  <c r="DE308"/>
  <c r="DD302"/>
  <c r="CS315"/>
  <c r="BW316"/>
  <c r="CS316"/>
  <c r="BX66"/>
  <c r="CS162"/>
  <c r="BX167"/>
  <c r="CH217"/>
  <c r="CT265"/>
  <c r="CI307"/>
  <c r="G320"/>
  <c r="AY302"/>
  <c r="CI41"/>
  <c r="CT56"/>
  <c r="DE70"/>
  <c r="DD64"/>
  <c r="CI84"/>
  <c r="CH78"/>
  <c r="CT182"/>
  <c r="CS176"/>
  <c r="BX210"/>
  <c r="CT210"/>
  <c r="CS204"/>
  <c r="DD245"/>
  <c r="BX280"/>
  <c r="BW274"/>
  <c r="CH91"/>
  <c r="BX265"/>
  <c r="CT279"/>
  <c r="E50"/>
  <c r="BK54"/>
  <c r="I69"/>
  <c r="BR63"/>
  <c r="BT64"/>
  <c r="BT63"/>
  <c r="O78"/>
  <c r="M78"/>
  <c r="BT175"/>
  <c r="I185"/>
  <c r="BH267"/>
  <c r="BT35"/>
  <c r="I42"/>
  <c r="BN36" s="1"/>
  <c r="BH36" s="1"/>
  <c r="I45"/>
  <c r="BR35"/>
  <c r="I54"/>
  <c r="BP63"/>
  <c r="F78"/>
  <c r="BJ91"/>
  <c r="BM106"/>
  <c r="BM105"/>
  <c r="I124"/>
  <c r="I160"/>
  <c r="L162"/>
  <c r="O162"/>
  <c r="I166"/>
  <c r="I167"/>
  <c r="G283"/>
  <c r="BO273"/>
  <c r="BM289"/>
  <c r="BH289" s="1"/>
  <c r="O288"/>
  <c r="I294"/>
  <c r="BR288"/>
  <c r="BO287"/>
  <c r="I307"/>
  <c r="BR301"/>
  <c r="L176"/>
  <c r="N190"/>
  <c r="BK35"/>
  <c r="I74"/>
  <c r="H78"/>
  <c r="I93"/>
  <c r="M92"/>
  <c r="H92"/>
  <c r="O106"/>
  <c r="G156"/>
  <c r="G177"/>
  <c r="J176"/>
  <c r="M204"/>
  <c r="I61"/>
  <c r="F92"/>
  <c r="BP105"/>
  <c r="E148"/>
  <c r="E162"/>
  <c r="BK161"/>
  <c r="I186"/>
  <c r="I188"/>
  <c r="E36"/>
  <c r="I40"/>
  <c r="I44"/>
  <c r="BN35" s="1"/>
  <c r="H36"/>
  <c r="H50"/>
  <c r="G57"/>
  <c r="BM57" s="1"/>
  <c r="BH57" s="1"/>
  <c r="F64"/>
  <c r="O64"/>
  <c r="G69"/>
  <c r="BL63" s="1"/>
  <c r="I71"/>
  <c r="K78"/>
  <c r="E92"/>
  <c r="I100"/>
  <c r="I108"/>
  <c r="I112"/>
  <c r="BN106"/>
  <c r="I114"/>
  <c r="I118"/>
  <c r="J120"/>
  <c r="M120"/>
  <c r="I121"/>
  <c r="I127"/>
  <c r="BN120" s="1"/>
  <c r="BH120" s="1"/>
  <c r="I132"/>
  <c r="L134"/>
  <c r="I158"/>
  <c r="M162"/>
  <c r="G165"/>
  <c r="I171"/>
  <c r="BK174"/>
  <c r="E176"/>
  <c r="G178"/>
  <c r="BM178" s="1"/>
  <c r="BH178" s="1"/>
  <c r="K176"/>
  <c r="BM181"/>
  <c r="G184"/>
  <c r="M190"/>
  <c r="I208"/>
  <c r="I210"/>
  <c r="I253"/>
  <c r="BT246"/>
  <c r="F274"/>
  <c r="L274"/>
  <c r="I277"/>
  <c r="I279"/>
  <c r="I281"/>
  <c r="BK42"/>
  <c r="G42"/>
  <c r="I43"/>
  <c r="I46"/>
  <c r="I48"/>
  <c r="M50"/>
  <c r="I51"/>
  <c r="O50"/>
  <c r="I56"/>
  <c r="BN50"/>
  <c r="J64"/>
  <c r="G65"/>
  <c r="BM65" s="1"/>
  <c r="BH65" s="1"/>
  <c r="G72"/>
  <c r="BM72" s="1"/>
  <c r="BH72" s="1"/>
  <c r="BQ77"/>
  <c r="F106"/>
  <c r="K106"/>
  <c r="BK109"/>
  <c r="E106"/>
  <c r="I111"/>
  <c r="I117"/>
  <c r="H120"/>
  <c r="O120"/>
  <c r="O134"/>
  <c r="I144"/>
  <c r="M148"/>
  <c r="I156"/>
  <c r="I164"/>
  <c r="I168"/>
  <c r="BN162" s="1"/>
  <c r="G171"/>
  <c r="BM171"/>
  <c r="BH171" s="1"/>
  <c r="I172"/>
  <c r="M176"/>
  <c r="I178"/>
  <c r="I180"/>
  <c r="I193"/>
  <c r="I212"/>
  <c r="BR203"/>
  <c r="M260"/>
  <c r="M274"/>
  <c r="E190"/>
  <c r="I199"/>
  <c r="G205"/>
  <c r="BM205" s="1"/>
  <c r="BH205" s="1"/>
  <c r="I221"/>
  <c r="J232"/>
  <c r="H260"/>
  <c r="E288"/>
  <c r="I70"/>
  <c r="I192"/>
  <c r="BK207"/>
  <c r="G207"/>
  <c r="BM207"/>
  <c r="M218"/>
  <c r="G233"/>
  <c r="BM233" s="1"/>
  <c r="BH233" s="1"/>
  <c r="I249"/>
  <c r="I250"/>
  <c r="I265"/>
  <c r="K274"/>
  <c r="G290"/>
  <c r="BM290" s="1"/>
  <c r="I293"/>
  <c r="I311"/>
  <c r="M246"/>
  <c r="G249"/>
  <c r="G253"/>
  <c r="BM253"/>
  <c r="I261"/>
  <c r="I278"/>
  <c r="I285"/>
  <c r="G291"/>
  <c r="BM291" s="1"/>
  <c r="BH291" s="1"/>
  <c r="I295"/>
  <c r="BN288"/>
  <c r="L302"/>
  <c r="I226"/>
  <c r="I235"/>
  <c r="G251"/>
  <c r="G258"/>
  <c r="BM258" s="1"/>
  <c r="BH258" s="1"/>
  <c r="I263"/>
  <c r="I280"/>
  <c r="G284"/>
  <c r="BM284" s="1"/>
  <c r="BH284" s="1"/>
  <c r="M302"/>
  <c r="G314"/>
  <c r="BM314" s="1"/>
  <c r="BH314" s="1"/>
  <c r="M316"/>
  <c r="BX27" i="22"/>
  <c r="BX52"/>
  <c r="CI66"/>
  <c r="CI69"/>
  <c r="CI70"/>
  <c r="CH64"/>
  <c r="CT97"/>
  <c r="CT98"/>
  <c r="CT107"/>
  <c r="CI111"/>
  <c r="CI112"/>
  <c r="DE112"/>
  <c r="DD106"/>
  <c r="CI135"/>
  <c r="BX149"/>
  <c r="CT153"/>
  <c r="CS147"/>
  <c r="BW148"/>
  <c r="CI219"/>
  <c r="AY218"/>
  <c r="AN260"/>
  <c r="BX293"/>
  <c r="BW287"/>
  <c r="CS287"/>
  <c r="CT293"/>
  <c r="BX294"/>
  <c r="BW288"/>
  <c r="CS288"/>
  <c r="CT294"/>
  <c r="BX317"/>
  <c r="DE69"/>
  <c r="BX70"/>
  <c r="BX98"/>
  <c r="BW147"/>
  <c r="CT154"/>
  <c r="F36"/>
  <c r="BK40"/>
  <c r="G41"/>
  <c r="BO35"/>
  <c r="G43"/>
  <c r="BM43" s="1"/>
  <c r="BO36"/>
  <c r="BL120"/>
  <c r="BM303"/>
  <c r="BH303" s="1"/>
  <c r="BM240"/>
  <c r="BH240"/>
  <c r="AN316"/>
  <c r="AY120"/>
  <c r="CI41"/>
  <c r="CH35"/>
  <c r="DD35"/>
  <c r="DE41"/>
  <c r="DD36"/>
  <c r="BX55"/>
  <c r="BW49"/>
  <c r="BX56"/>
  <c r="AY64"/>
  <c r="CT65"/>
  <c r="CI83"/>
  <c r="CH77"/>
  <c r="CH78"/>
  <c r="CI84"/>
  <c r="CI93"/>
  <c r="CI125"/>
  <c r="CI126"/>
  <c r="DE126"/>
  <c r="DD120"/>
  <c r="BX139"/>
  <c r="CT139"/>
  <c r="BW134"/>
  <c r="BX140"/>
  <c r="CI195"/>
  <c r="CH189"/>
  <c r="DE195"/>
  <c r="CH190"/>
  <c r="CI196"/>
  <c r="DE196"/>
  <c r="DD190"/>
  <c r="DE205"/>
  <c r="AY204"/>
  <c r="DE209"/>
  <c r="CI210"/>
  <c r="DE210"/>
  <c r="DD204"/>
  <c r="DD217"/>
  <c r="DE223"/>
  <c r="CI224"/>
  <c r="CI237"/>
  <c r="DE237"/>
  <c r="DE238"/>
  <c r="CI251"/>
  <c r="DD245"/>
  <c r="DE251"/>
  <c r="CI252"/>
  <c r="BX265"/>
  <c r="CS259"/>
  <c r="CT265"/>
  <c r="CT266"/>
  <c r="CS260"/>
  <c r="CI279"/>
  <c r="CH273"/>
  <c r="DE279"/>
  <c r="CH274"/>
  <c r="CI280"/>
  <c r="DE280"/>
  <c r="DD274"/>
  <c r="DE289"/>
  <c r="AY288"/>
  <c r="T316"/>
  <c r="CI55"/>
  <c r="DD78"/>
  <c r="DE111"/>
  <c r="DE252"/>
  <c r="BW260"/>
  <c r="CI307"/>
  <c r="BK39"/>
  <c r="BX69"/>
  <c r="CS64"/>
  <c r="CI97"/>
  <c r="CI98"/>
  <c r="CT111"/>
  <c r="BW106"/>
  <c r="BX112"/>
  <c r="BX135"/>
  <c r="R134"/>
  <c r="BX164"/>
  <c r="R162"/>
  <c r="BX167"/>
  <c r="BW161"/>
  <c r="DE181"/>
  <c r="DD176"/>
  <c r="DE182"/>
  <c r="BX321"/>
  <c r="BM210"/>
  <c r="CT69"/>
  <c r="CS63"/>
  <c r="DE97"/>
  <c r="CI107"/>
  <c r="CT167"/>
  <c r="CS161"/>
  <c r="CI181"/>
  <c r="CH176"/>
  <c r="CI182"/>
  <c r="CT321"/>
  <c r="BX322"/>
  <c r="BW316"/>
  <c r="CT322"/>
  <c r="BW105"/>
  <c r="AN120"/>
  <c r="AY106"/>
  <c r="CJ21"/>
  <c r="CI30"/>
  <c r="DD49"/>
  <c r="BX84"/>
  <c r="BW78"/>
  <c r="CT84"/>
  <c r="CS78"/>
  <c r="AN92"/>
  <c r="BX125"/>
  <c r="AP218"/>
  <c r="DD301"/>
  <c r="DE307"/>
  <c r="CH302"/>
  <c r="CI308"/>
  <c r="DD302"/>
  <c r="DE308"/>
  <c r="CI319"/>
  <c r="CT140"/>
  <c r="CI209"/>
  <c r="CH217"/>
  <c r="CH232"/>
  <c r="E78"/>
  <c r="BK79"/>
  <c r="CI154"/>
  <c r="CH148"/>
  <c r="BX182"/>
  <c r="BW176"/>
  <c r="BX196"/>
  <c r="BW190"/>
  <c r="BX209"/>
  <c r="BW203"/>
  <c r="CT210"/>
  <c r="CS204"/>
  <c r="AN232"/>
  <c r="DD287"/>
  <c r="DE293"/>
  <c r="CI294"/>
  <c r="CH288"/>
  <c r="DE294"/>
  <c r="DD288"/>
  <c r="CI321"/>
  <c r="DE321"/>
  <c r="DE322"/>
  <c r="DD162"/>
  <c r="BH169"/>
  <c r="CT279"/>
  <c r="BW301"/>
  <c r="G61"/>
  <c r="BM61" s="1"/>
  <c r="BH61" s="1"/>
  <c r="J232"/>
  <c r="G233"/>
  <c r="CT223"/>
  <c r="CS217"/>
  <c r="CT224"/>
  <c r="CS218"/>
  <c r="BX238"/>
  <c r="BW232"/>
  <c r="CT238"/>
  <c r="CS232"/>
  <c r="BX251"/>
  <c r="BW245"/>
  <c r="CT251"/>
  <c r="CS245"/>
  <c r="BW246"/>
  <c r="CT252"/>
  <c r="CS246"/>
  <c r="DD259"/>
  <c r="BX280"/>
  <c r="BH280" s="1"/>
  <c r="BW274"/>
  <c r="CT280"/>
  <c r="CS274"/>
  <c r="CT307"/>
  <c r="CS301"/>
  <c r="CT308"/>
  <c r="CS302"/>
  <c r="CI139"/>
  <c r="CS190"/>
  <c r="CS203"/>
  <c r="BW218"/>
  <c r="BX237"/>
  <c r="CH287"/>
  <c r="G118"/>
  <c r="BM118" s="1"/>
  <c r="BH118" s="1"/>
  <c r="K106"/>
  <c r="O218"/>
  <c r="I220"/>
  <c r="BK223"/>
  <c r="BJ217"/>
  <c r="I225"/>
  <c r="BN218" s="1"/>
  <c r="BT218"/>
  <c r="G226"/>
  <c r="BL217"/>
  <c r="BO217"/>
  <c r="I226"/>
  <c r="BS217"/>
  <c r="I227"/>
  <c r="BR217"/>
  <c r="I311"/>
  <c r="BT301"/>
  <c r="I313"/>
  <c r="M302"/>
  <c r="BH187"/>
  <c r="BH194"/>
  <c r="BH282"/>
  <c r="I52"/>
  <c r="O50"/>
  <c r="G54"/>
  <c r="BM54" s="1"/>
  <c r="K50"/>
  <c r="G96"/>
  <c r="BM96"/>
  <c r="K92"/>
  <c r="F120"/>
  <c r="L120"/>
  <c r="G125"/>
  <c r="BM125" s="1"/>
  <c r="BH125" s="1"/>
  <c r="J120"/>
  <c r="G193"/>
  <c r="BM193" s="1"/>
  <c r="BH193" s="1"/>
  <c r="K190"/>
  <c r="L204"/>
  <c r="G205"/>
  <c r="BR203"/>
  <c r="I209"/>
  <c r="BK256"/>
  <c r="F246"/>
  <c r="G265"/>
  <c r="BP259"/>
  <c r="I265"/>
  <c r="BT259"/>
  <c r="BM288"/>
  <c r="BM295"/>
  <c r="BH295" s="1"/>
  <c r="I295"/>
  <c r="BN288" s="1"/>
  <c r="BH288" s="1"/>
  <c r="BR288"/>
  <c r="BM301"/>
  <c r="BM302"/>
  <c r="BK311"/>
  <c r="BK301"/>
  <c r="I89"/>
  <c r="I233"/>
  <c r="F232"/>
  <c r="BK234"/>
  <c r="BH234" s="1"/>
  <c r="G252"/>
  <c r="BM252" s="1"/>
  <c r="BH252" s="1"/>
  <c r="BP246"/>
  <c r="I99"/>
  <c r="BK158"/>
  <c r="E148"/>
  <c r="G158"/>
  <c r="BM158" s="1"/>
  <c r="BH158" s="1"/>
  <c r="K148"/>
  <c r="E204"/>
  <c r="BM213"/>
  <c r="K232"/>
  <c r="I249"/>
  <c r="O246"/>
  <c r="H246"/>
  <c r="BP245"/>
  <c r="BK246"/>
  <c r="K260"/>
  <c r="BK294"/>
  <c r="BH294" s="1"/>
  <c r="BJ287"/>
  <c r="BH275"/>
  <c r="L36"/>
  <c r="I56"/>
  <c r="I67"/>
  <c r="M64"/>
  <c r="I113"/>
  <c r="M162"/>
  <c r="I164"/>
  <c r="G181"/>
  <c r="J176"/>
  <c r="I181"/>
  <c r="N176"/>
  <c r="BM211"/>
  <c r="BH211" s="1"/>
  <c r="K204"/>
  <c r="E274"/>
  <c r="BK286"/>
  <c r="BH286" s="1"/>
  <c r="I38"/>
  <c r="I44"/>
  <c r="I47"/>
  <c r="E50"/>
  <c r="L50"/>
  <c r="G52"/>
  <c r="K64"/>
  <c r="F78"/>
  <c r="L78"/>
  <c r="G80"/>
  <c r="G84"/>
  <c r="BM84" s="1"/>
  <c r="I85"/>
  <c r="H92"/>
  <c r="L92"/>
  <c r="G93"/>
  <c r="BM93"/>
  <c r="I103"/>
  <c r="M120"/>
  <c r="M134"/>
  <c r="I153"/>
  <c r="F190"/>
  <c r="G192"/>
  <c r="BM192"/>
  <c r="BH192" s="1"/>
  <c r="I200"/>
  <c r="M190"/>
  <c r="E218"/>
  <c r="K218"/>
  <c r="G239"/>
  <c r="BM239" s="1"/>
  <c r="BH239" s="1"/>
  <c r="G267"/>
  <c r="G283"/>
  <c r="BM283" s="1"/>
  <c r="BH283" s="1"/>
  <c r="E36"/>
  <c r="G40"/>
  <c r="BM40" s="1"/>
  <c r="G44"/>
  <c r="BM44" s="1"/>
  <c r="G46"/>
  <c r="BM46" s="1"/>
  <c r="BH46" s="1"/>
  <c r="M50"/>
  <c r="I54"/>
  <c r="BQ64"/>
  <c r="I73"/>
  <c r="I75"/>
  <c r="H78"/>
  <c r="M78"/>
  <c r="O78"/>
  <c r="I81"/>
  <c r="M92"/>
  <c r="BK96"/>
  <c r="G100"/>
  <c r="M106"/>
  <c r="E106"/>
  <c r="G116"/>
  <c r="BM116" s="1"/>
  <c r="BH116" s="1"/>
  <c r="I117"/>
  <c r="G129"/>
  <c r="BM129" s="1"/>
  <c r="BH129" s="1"/>
  <c r="I130"/>
  <c r="I160"/>
  <c r="I170"/>
  <c r="I183"/>
  <c r="G185"/>
  <c r="BM185" s="1"/>
  <c r="BH185" s="1"/>
  <c r="G207"/>
  <c r="BM207"/>
  <c r="BK214"/>
  <c r="BH214" s="1"/>
  <c r="F218"/>
  <c r="L218"/>
  <c r="G222"/>
  <c r="BM222" s="1"/>
  <c r="BH222" s="1"/>
  <c r="E232"/>
  <c r="I236"/>
  <c r="M288"/>
  <c r="N120"/>
  <c r="G149"/>
  <c r="BM149"/>
  <c r="BH149" s="1"/>
  <c r="M148"/>
  <c r="I151"/>
  <c r="BK156"/>
  <c r="I158"/>
  <c r="L162"/>
  <c r="I173"/>
  <c r="F176"/>
  <c r="G179"/>
  <c r="BM179" s="1"/>
  <c r="BH179" s="1"/>
  <c r="I188"/>
  <c r="I193"/>
  <c r="I195"/>
  <c r="I197"/>
  <c r="M204"/>
  <c r="G209"/>
  <c r="BL203" s="1"/>
  <c r="BR204"/>
  <c r="I212"/>
  <c r="H218"/>
  <c r="H232"/>
  <c r="L232"/>
  <c r="O232"/>
  <c r="G243"/>
  <c r="BM243" s="1"/>
  <c r="BH243" s="1"/>
  <c r="I244"/>
  <c r="BK249"/>
  <c r="G249"/>
  <c r="BM249" s="1"/>
  <c r="BH249" s="1"/>
  <c r="BM255"/>
  <c r="L274"/>
  <c r="G291"/>
  <c r="BM291" s="1"/>
  <c r="BH291" s="1"/>
  <c r="K288"/>
  <c r="I297"/>
  <c r="I299"/>
  <c r="K302"/>
  <c r="H302"/>
  <c r="I255"/>
  <c r="O260"/>
  <c r="G271"/>
  <c r="BM271" s="1"/>
  <c r="BH271" s="1"/>
  <c r="I272"/>
  <c r="I276"/>
  <c r="I278"/>
  <c r="I280"/>
  <c r="I285"/>
  <c r="G294"/>
  <c r="O302"/>
  <c r="BQ246"/>
  <c r="BM257"/>
  <c r="BH257" s="1"/>
  <c r="I257"/>
  <c r="G261"/>
  <c r="BM261" s="1"/>
  <c r="BH261" s="1"/>
  <c r="I264"/>
  <c r="I277"/>
  <c r="I279"/>
  <c r="I281"/>
  <c r="BN274" s="1"/>
  <c r="I286"/>
  <c r="L288"/>
  <c r="G289"/>
  <c r="BM289"/>
  <c r="BH289" s="1"/>
  <c r="F288"/>
  <c r="I309"/>
  <c r="BX279" i="21"/>
  <c r="BW274"/>
  <c r="BX280"/>
  <c r="CT280"/>
  <c r="BX293"/>
  <c r="BX277"/>
  <c r="BO162"/>
  <c r="G168"/>
  <c r="G170"/>
  <c r="BM170" s="1"/>
  <c r="BH170" s="1"/>
  <c r="BP161"/>
  <c r="N12"/>
  <c r="BO161"/>
  <c r="AN288"/>
  <c r="BX111"/>
  <c r="BX112"/>
  <c r="DD133"/>
  <c r="CH134"/>
  <c r="DD134"/>
  <c r="CT251"/>
  <c r="CT252"/>
  <c r="R246"/>
  <c r="CT262"/>
  <c r="AN260"/>
  <c r="CT265"/>
  <c r="CS259"/>
  <c r="BX266"/>
  <c r="BW260"/>
  <c r="BX153"/>
  <c r="CS260"/>
  <c r="G40"/>
  <c r="BM40" s="1"/>
  <c r="BM49"/>
  <c r="BK168"/>
  <c r="BJ162"/>
  <c r="BJ161"/>
  <c r="DF21"/>
  <c r="CI69"/>
  <c r="CH63"/>
  <c r="DE69"/>
  <c r="CI70"/>
  <c r="CH64"/>
  <c r="CI83"/>
  <c r="DE83"/>
  <c r="CI84"/>
  <c r="CH78"/>
  <c r="CI125"/>
  <c r="DD119"/>
  <c r="CH120"/>
  <c r="DE126"/>
  <c r="CH147"/>
  <c r="CI153"/>
  <c r="CI154"/>
  <c r="CH148"/>
  <c r="DD148"/>
  <c r="BX195"/>
  <c r="BW189"/>
  <c r="CS189"/>
  <c r="BW190"/>
  <c r="BX196"/>
  <c r="DE219"/>
  <c r="CI220"/>
  <c r="DE195"/>
  <c r="CI196"/>
  <c r="DE196"/>
  <c r="DD190"/>
  <c r="CT220"/>
  <c r="CI279"/>
  <c r="DE279"/>
  <c r="DD273"/>
  <c r="DE289"/>
  <c r="CT279"/>
  <c r="BK40"/>
  <c r="BK61"/>
  <c r="K162"/>
  <c r="N162"/>
  <c r="BM161"/>
  <c r="BM266"/>
  <c r="AY148"/>
  <c r="CS119"/>
  <c r="CT125"/>
  <c r="BX126"/>
  <c r="CT126"/>
  <c r="BX149"/>
  <c r="R148"/>
  <c r="BX154"/>
  <c r="CT154"/>
  <c r="CS148"/>
  <c r="BS161"/>
  <c r="AC106"/>
  <c r="R50"/>
  <c r="CT23"/>
  <c r="CH21"/>
  <c r="CI28"/>
  <c r="DE28"/>
  <c r="CT41"/>
  <c r="CI51"/>
  <c r="AC50"/>
  <c r="DE55"/>
  <c r="CH50"/>
  <c r="CI56"/>
  <c r="DE56"/>
  <c r="CI93"/>
  <c r="CH91"/>
  <c r="DE97"/>
  <c r="CI98"/>
  <c r="DD92"/>
  <c r="DE98"/>
  <c r="CT107"/>
  <c r="CI111"/>
  <c r="DE111"/>
  <c r="DE112"/>
  <c r="DD106"/>
  <c r="DE121"/>
  <c r="BX139"/>
  <c r="CT139"/>
  <c r="CT140"/>
  <c r="BX191"/>
  <c r="BA246"/>
  <c r="CI251"/>
  <c r="AC246"/>
  <c r="DE251"/>
  <c r="CI252"/>
  <c r="DD246"/>
  <c r="DE261"/>
  <c r="CI265"/>
  <c r="DE265"/>
  <c r="DD259"/>
  <c r="CH260"/>
  <c r="CI266"/>
  <c r="DE266"/>
  <c r="DD260"/>
  <c r="BA288"/>
  <c r="CI303"/>
  <c r="AC302"/>
  <c r="CI167"/>
  <c r="DE167"/>
  <c r="CI168"/>
  <c r="CH162"/>
  <c r="DE168"/>
  <c r="CH175"/>
  <c r="DE181"/>
  <c r="DE182"/>
  <c r="DD176"/>
  <c r="DD204"/>
  <c r="DE210"/>
  <c r="CT223"/>
  <c r="CT224"/>
  <c r="CI293"/>
  <c r="DE293"/>
  <c r="DD287"/>
  <c r="CI294"/>
  <c r="CH288"/>
  <c r="DE294"/>
  <c r="DD288"/>
  <c r="CI307"/>
  <c r="DD301"/>
  <c r="DE307"/>
  <c r="CI308"/>
  <c r="CH302"/>
  <c r="DD302"/>
  <c r="DE308"/>
  <c r="BX321"/>
  <c r="CT321"/>
  <c r="CS315"/>
  <c r="CS316"/>
  <c r="CI42"/>
  <c r="BW49"/>
  <c r="BW50"/>
  <c r="CS50"/>
  <c r="BX98"/>
  <c r="CT98"/>
  <c r="I201"/>
  <c r="BK224"/>
  <c r="BR218"/>
  <c r="G226"/>
  <c r="J232"/>
  <c r="G233"/>
  <c r="BK241"/>
  <c r="BJ231"/>
  <c r="F288"/>
  <c r="BK290"/>
  <c r="E302"/>
  <c r="BK303"/>
  <c r="BK39"/>
  <c r="G58"/>
  <c r="BM58" s="1"/>
  <c r="BH58" s="1"/>
  <c r="F176"/>
  <c r="BK177"/>
  <c r="CT69"/>
  <c r="CS63"/>
  <c r="BX70"/>
  <c r="CT70"/>
  <c r="CS64"/>
  <c r="BX125"/>
  <c r="BW175"/>
  <c r="BX181"/>
  <c r="CS176"/>
  <c r="CT182"/>
  <c r="BX210"/>
  <c r="BW204"/>
  <c r="CI223"/>
  <c r="CH217"/>
  <c r="DE223"/>
  <c r="CT293"/>
  <c r="CS287"/>
  <c r="BX294"/>
  <c r="BW288"/>
  <c r="CT294"/>
  <c r="CS288"/>
  <c r="BX307"/>
  <c r="CT307"/>
  <c r="BX308"/>
  <c r="BW302"/>
  <c r="CT308"/>
  <c r="CS302"/>
  <c r="CI322"/>
  <c r="DE322"/>
  <c r="BW162"/>
  <c r="CS162"/>
  <c r="BW245"/>
  <c r="BT217"/>
  <c r="BT218"/>
  <c r="BK226"/>
  <c r="G283"/>
  <c r="I290"/>
  <c r="M288"/>
  <c r="F36"/>
  <c r="BK25"/>
  <c r="BR35"/>
  <c r="I41"/>
  <c r="I81"/>
  <c r="I86"/>
  <c r="G97"/>
  <c r="F106"/>
  <c r="I118"/>
  <c r="M106"/>
  <c r="BH264"/>
  <c r="I39"/>
  <c r="BM35"/>
  <c r="G42"/>
  <c r="BK47"/>
  <c r="BM64"/>
  <c r="F92"/>
  <c r="N106"/>
  <c r="I192"/>
  <c r="BT203"/>
  <c r="BT204"/>
  <c r="BM211"/>
  <c r="H232"/>
  <c r="F232"/>
  <c r="I236"/>
  <c r="M232"/>
  <c r="K246"/>
  <c r="G254"/>
  <c r="BH292"/>
  <c r="BK36"/>
  <c r="G74"/>
  <c r="BM74"/>
  <c r="H120"/>
  <c r="F148"/>
  <c r="I152"/>
  <c r="BK154"/>
  <c r="BJ148"/>
  <c r="BH158"/>
  <c r="E162"/>
  <c r="K176"/>
  <c r="G177"/>
  <c r="N176"/>
  <c r="I185"/>
  <c r="I187"/>
  <c r="I210"/>
  <c r="BN203" s="1"/>
  <c r="BH235"/>
  <c r="H246"/>
  <c r="G252"/>
  <c r="BQ246"/>
  <c r="G51"/>
  <c r="I52"/>
  <c r="G57"/>
  <c r="I98"/>
  <c r="I101"/>
  <c r="BM110"/>
  <c r="BH110" s="1"/>
  <c r="I110"/>
  <c r="BK118"/>
  <c r="BO119"/>
  <c r="BK137"/>
  <c r="BQ134"/>
  <c r="BK143"/>
  <c r="I145"/>
  <c r="G151"/>
  <c r="BM151" s="1"/>
  <c r="BH151" s="1"/>
  <c r="BK160"/>
  <c r="G164"/>
  <c r="BM164" s="1"/>
  <c r="BH164" s="1"/>
  <c r="I164"/>
  <c r="I166"/>
  <c r="I168"/>
  <c r="G174"/>
  <c r="BM174" s="1"/>
  <c r="BH174" s="1"/>
  <c r="O176"/>
  <c r="L204"/>
  <c r="BJ204"/>
  <c r="BK210"/>
  <c r="BK212"/>
  <c r="I214"/>
  <c r="G222"/>
  <c r="BM222" s="1"/>
  <c r="BH222" s="1"/>
  <c r="K232"/>
  <c r="I233"/>
  <c r="G250"/>
  <c r="BM250" s="1"/>
  <c r="BH250" s="1"/>
  <c r="O302"/>
  <c r="BS50"/>
  <c r="L64"/>
  <c r="I73"/>
  <c r="H78"/>
  <c r="I89"/>
  <c r="I99"/>
  <c r="I111"/>
  <c r="BT133"/>
  <c r="I140"/>
  <c r="BK152"/>
  <c r="BH152"/>
  <c r="I165"/>
  <c r="I167"/>
  <c r="G173"/>
  <c r="BM173"/>
  <c r="BH173" s="1"/>
  <c r="I179"/>
  <c r="G181"/>
  <c r="I216"/>
  <c r="E232"/>
  <c r="I240"/>
  <c r="BK251"/>
  <c r="G289"/>
  <c r="I291"/>
  <c r="I293"/>
  <c r="I295"/>
  <c r="I299"/>
  <c r="I251"/>
  <c r="I257"/>
  <c r="I272"/>
  <c r="K288"/>
  <c r="I311"/>
  <c r="I253"/>
  <c r="G261"/>
  <c r="BM261" s="1"/>
  <c r="I264"/>
  <c r="F302"/>
  <c r="L302"/>
  <c r="DE42" i="8"/>
  <c r="CI55"/>
  <c r="DE56"/>
  <c r="BX126"/>
  <c r="BW120"/>
  <c r="CT126"/>
  <c r="CI153"/>
  <c r="DE154"/>
  <c r="BX181"/>
  <c r="DE191"/>
  <c r="I55"/>
  <c r="DE27"/>
  <c r="BX108"/>
  <c r="CT112"/>
  <c r="DE206"/>
  <c r="CH204"/>
  <c r="DE210"/>
  <c r="CI237"/>
  <c r="DE237"/>
  <c r="DE238"/>
  <c r="DE262"/>
  <c r="CI265"/>
  <c r="DE265"/>
  <c r="CT276"/>
  <c r="CT280"/>
  <c r="CJ22"/>
  <c r="CT80"/>
  <c r="CH148"/>
  <c r="CI252"/>
  <c r="G143"/>
  <c r="BM143" s="1"/>
  <c r="G237"/>
  <c r="BM237"/>
  <c r="CT136"/>
  <c r="BX139"/>
  <c r="BX149"/>
  <c r="CI168"/>
  <c r="DE168"/>
  <c r="DE304"/>
  <c r="CI307"/>
  <c r="DE307"/>
  <c r="CI308"/>
  <c r="BX69"/>
  <c r="CI79"/>
  <c r="BK45"/>
  <c r="BX23"/>
  <c r="CT51"/>
  <c r="CT178"/>
  <c r="CS175"/>
  <c r="BW176"/>
  <c r="CS176"/>
  <c r="CT182"/>
  <c r="BX317"/>
  <c r="BW22"/>
  <c r="BX83"/>
  <c r="CT83"/>
  <c r="BX84"/>
  <c r="BX93"/>
  <c r="DE98"/>
  <c r="DE220"/>
  <c r="DE223"/>
  <c r="DD217"/>
  <c r="CH218"/>
  <c r="CI224"/>
  <c r="DE224"/>
  <c r="DD218"/>
  <c r="CI251"/>
  <c r="CH245"/>
  <c r="DE251"/>
  <c r="DD246"/>
  <c r="DE252"/>
  <c r="CT111"/>
  <c r="DD147"/>
  <c r="BK63"/>
  <c r="CI195"/>
  <c r="CH190"/>
  <c r="CI196"/>
  <c r="CT293"/>
  <c r="BX294"/>
  <c r="BW288"/>
  <c r="CT294"/>
  <c r="CS288"/>
  <c r="CI321"/>
  <c r="CI322"/>
  <c r="CH316"/>
  <c r="DE322"/>
  <c r="CH78"/>
  <c r="DE84"/>
  <c r="BW92"/>
  <c r="BX153"/>
  <c r="CT154"/>
  <c r="CI182"/>
  <c r="CS190"/>
  <c r="CT206"/>
  <c r="CT209"/>
  <c r="CT210"/>
  <c r="BX251"/>
  <c r="BW260"/>
  <c r="BX265"/>
  <c r="DE294"/>
  <c r="G107"/>
  <c r="BM107" s="1"/>
  <c r="BT105"/>
  <c r="I114"/>
  <c r="BX209"/>
  <c r="BW203"/>
  <c r="BW218"/>
  <c r="BX238"/>
  <c r="BW232"/>
  <c r="CT251"/>
  <c r="BX252"/>
  <c r="BW246"/>
  <c r="CS260"/>
  <c r="DE279"/>
  <c r="CI280"/>
  <c r="CH274"/>
  <c r="DE280"/>
  <c r="DD274"/>
  <c r="BX307"/>
  <c r="BW301"/>
  <c r="BW302"/>
  <c r="BX308"/>
  <c r="CS232"/>
  <c r="CT237"/>
  <c r="I85"/>
  <c r="BT78"/>
  <c r="I182"/>
  <c r="BX167"/>
  <c r="CT195"/>
  <c r="BW190"/>
  <c r="BX196"/>
  <c r="CI293"/>
  <c r="DE293"/>
  <c r="CH288"/>
  <c r="CI294"/>
  <c r="CT322"/>
  <c r="BK136"/>
  <c r="CS162"/>
  <c r="BW189"/>
  <c r="DD190"/>
  <c r="BW231"/>
  <c r="CT308"/>
  <c r="I82"/>
  <c r="I37"/>
  <c r="I54"/>
  <c r="I75"/>
  <c r="O92"/>
  <c r="M106"/>
  <c r="I113"/>
  <c r="BK130"/>
  <c r="BS133"/>
  <c r="BR133"/>
  <c r="G149"/>
  <c r="M148"/>
  <c r="I166"/>
  <c r="M162"/>
  <c r="BK210"/>
  <c r="BR259"/>
  <c r="G275"/>
  <c r="BM275" s="1"/>
  <c r="O36"/>
  <c r="I41"/>
  <c r="BK50"/>
  <c r="I73"/>
  <c r="F78"/>
  <c r="I93"/>
  <c r="BK107"/>
  <c r="I108"/>
  <c r="J120"/>
  <c r="G121"/>
  <c r="BK124"/>
  <c r="H148"/>
  <c r="J176"/>
  <c r="F246"/>
  <c r="I80"/>
  <c r="G88"/>
  <c r="BM88" s="1"/>
  <c r="I96"/>
  <c r="BK104"/>
  <c r="G104"/>
  <c r="BM104" s="1"/>
  <c r="BH104" s="1"/>
  <c r="BT106"/>
  <c r="G114"/>
  <c r="BM114" s="1"/>
  <c r="BH114" s="1"/>
  <c r="N120"/>
  <c r="G129"/>
  <c r="BM129" s="1"/>
  <c r="I132"/>
  <c r="I135"/>
  <c r="I138"/>
  <c r="BP134"/>
  <c r="G142"/>
  <c r="BM142" s="1"/>
  <c r="I149"/>
  <c r="BM147"/>
  <c r="I163"/>
  <c r="K204"/>
  <c r="G205"/>
  <c r="I216"/>
  <c r="BK234"/>
  <c r="I71"/>
  <c r="I76"/>
  <c r="H78"/>
  <c r="BK77"/>
  <c r="I89"/>
  <c r="BK98"/>
  <c r="BK100"/>
  <c r="G100"/>
  <c r="BM100" s="1"/>
  <c r="I112"/>
  <c r="G113"/>
  <c r="BM113" s="1"/>
  <c r="I128"/>
  <c r="N134"/>
  <c r="I136"/>
  <c r="G160"/>
  <c r="BM160" s="1"/>
  <c r="I165"/>
  <c r="L176"/>
  <c r="I206"/>
  <c r="BT217"/>
  <c r="G235"/>
  <c r="BM235" s="1"/>
  <c r="G138"/>
  <c r="BM138" s="1"/>
  <c r="BH138" s="1"/>
  <c r="G141"/>
  <c r="BM141" s="1"/>
  <c r="BK148"/>
  <c r="BK160"/>
  <c r="BK183"/>
  <c r="H246"/>
  <c r="BP288"/>
  <c r="BT288"/>
  <c r="K302"/>
  <c r="G135"/>
  <c r="BM135" s="1"/>
  <c r="BK133"/>
  <c r="E148"/>
  <c r="G155"/>
  <c r="G158"/>
  <c r="BM158"/>
  <c r="G163"/>
  <c r="BK164"/>
  <c r="I168"/>
  <c r="I169"/>
  <c r="G181"/>
  <c r="BM181" s="1"/>
  <c r="G198"/>
  <c r="BM198"/>
  <c r="BK219"/>
  <c r="I227"/>
  <c r="J246"/>
  <c r="BK301"/>
  <c r="G258"/>
  <c r="BM258" s="1"/>
  <c r="G276"/>
  <c r="N288"/>
  <c r="I264"/>
  <c r="G298"/>
  <c r="BM298" s="1"/>
  <c r="BR287"/>
  <c r="I295"/>
  <c r="I313"/>
  <c r="BM177" i="24"/>
  <c r="BM127"/>
  <c r="BL120"/>
  <c r="BM51"/>
  <c r="BM173"/>
  <c r="BM184"/>
  <c r="BH184" s="1"/>
  <c r="BM153"/>
  <c r="BH153" s="1"/>
  <c r="BM295"/>
  <c r="BM168"/>
  <c r="BN176"/>
  <c r="BM225"/>
  <c r="BH207" i="25"/>
  <c r="BM184"/>
  <c r="BM165"/>
  <c r="BM251"/>
  <c r="BH251" s="1"/>
  <c r="BM69"/>
  <c r="BL50"/>
  <c r="BM177"/>
  <c r="BM249"/>
  <c r="BM42"/>
  <c r="BL36"/>
  <c r="BM156"/>
  <c r="BM112"/>
  <c r="BM100" i="22"/>
  <c r="BH100" s="1"/>
  <c r="BM294"/>
  <c r="BL288"/>
  <c r="BM80"/>
  <c r="BM52"/>
  <c r="BM265"/>
  <c r="BM205"/>
  <c r="BH205" s="1"/>
  <c r="BM267"/>
  <c r="BL260"/>
  <c r="BM226"/>
  <c r="BH226" s="1"/>
  <c r="BM233"/>
  <c r="BH233" s="1"/>
  <c r="BM41"/>
  <c r="BM181"/>
  <c r="BL246"/>
  <c r="BM252" i="21"/>
  <c r="BM168"/>
  <c r="BM181"/>
  <c r="BM97"/>
  <c r="BM283"/>
  <c r="BH283" s="1"/>
  <c r="BM226"/>
  <c r="BH226" s="1"/>
  <c r="BM57"/>
  <c r="BM177"/>
  <c r="BM289"/>
  <c r="BM51"/>
  <c r="BH51" s="1"/>
  <c r="BM233"/>
  <c r="BH168"/>
  <c r="BM149" i="8"/>
  <c r="BM304"/>
  <c r="I32" i="39"/>
  <c r="G29"/>
  <c r="BM29" s="1"/>
  <c r="BH29" s="1"/>
  <c r="G30"/>
  <c r="BM30" s="1"/>
  <c r="BH30" s="1"/>
  <c r="I31"/>
  <c r="G33"/>
  <c r="G31"/>
  <c r="BM31"/>
  <c r="G16"/>
  <c r="BM16" s="1"/>
  <c r="I17"/>
  <c r="I21"/>
  <c r="BK16"/>
  <c r="J6"/>
  <c r="BH17"/>
  <c r="BM21"/>
  <c r="BH21" s="1"/>
  <c r="E6"/>
  <c r="G8"/>
  <c r="BM8"/>
  <c r="BH8" s="1"/>
  <c r="G7"/>
  <c r="BH12"/>
  <c r="G18"/>
  <c r="BM18"/>
  <c r="BR6"/>
  <c r="N6"/>
  <c r="BJ5"/>
  <c r="BJ6"/>
  <c r="H6"/>
  <c r="BK31"/>
  <c r="T6"/>
  <c r="BP6"/>
  <c r="BK28"/>
  <c r="BM33"/>
  <c r="BK7"/>
  <c r="I33"/>
  <c r="I30"/>
  <c r="I29"/>
  <c r="M6"/>
  <c r="G32"/>
  <c r="BM32"/>
  <c r="BH32" s="1"/>
  <c r="G28"/>
  <c r="BM28" s="1"/>
  <c r="BH20"/>
  <c r="BL5"/>
  <c r="ES13" i="34"/>
  <c r="DA13"/>
  <c r="ES9"/>
  <c r="ES6" s="1"/>
  <c r="DA9"/>
  <c r="BS6" i="39"/>
  <c r="BK6"/>
  <c r="I19"/>
  <c r="AM7" i="34"/>
  <c r="DL26"/>
  <c r="DL22"/>
  <c r="F6" i="39"/>
  <c r="BA646" i="35"/>
  <c r="I658"/>
  <c r="O7"/>
  <c r="ES7" i="34" s="1"/>
  <c r="H646" i="35"/>
  <c r="CS645"/>
  <c r="BK658"/>
  <c r="BK646"/>
  <c r="BQ646"/>
  <c r="CS646"/>
  <c r="AP646"/>
  <c r="G658"/>
  <c r="BM658" s="1"/>
  <c r="L646"/>
  <c r="BM646"/>
  <c r="G669"/>
  <c r="BM669" s="1"/>
  <c r="BH669" s="1"/>
  <c r="I669"/>
  <c r="G671"/>
  <c r="BM671" s="1"/>
  <c r="BH671" s="1"/>
  <c r="BK672"/>
  <c r="O31"/>
  <c r="ES31" i="34" s="1"/>
  <c r="K31" i="35"/>
  <c r="DA31" i="34" s="1"/>
  <c r="M30" i="35"/>
  <c r="DW30" i="34" s="1"/>
  <c r="CE30" s="1"/>
  <c r="O29" i="35"/>
  <c r="ES29" i="34" s="1"/>
  <c r="K29" i="35"/>
  <c r="DA29" i="34" s="1"/>
  <c r="G670" i="35"/>
  <c r="BM670" s="1"/>
  <c r="BK671"/>
  <c r="I672"/>
  <c r="CH646"/>
  <c r="I657"/>
  <c r="BO645"/>
  <c r="BS645"/>
  <c r="I659"/>
  <c r="BN646"/>
  <c r="G660"/>
  <c r="BM660"/>
  <c r="G661"/>
  <c r="BM661"/>
  <c r="BH661" s="1"/>
  <c r="CJ645"/>
  <c r="G652"/>
  <c r="BM652"/>
  <c r="BM673"/>
  <c r="BH673"/>
  <c r="G668"/>
  <c r="BM668" s="1"/>
  <c r="BH668" s="1"/>
  <c r="I668"/>
  <c r="M32"/>
  <c r="DW32" i="34" s="1"/>
  <c r="M28" i="35"/>
  <c r="DW28" i="34" s="1"/>
  <c r="CE28" s="1"/>
  <c r="E32" i="35"/>
  <c r="AM32" i="34" s="1"/>
  <c r="E28" i="35"/>
  <c r="AM28" i="34" s="1"/>
  <c r="F30" i="35"/>
  <c r="AX30" i="34" s="1"/>
  <c r="G672" i="35"/>
  <c r="BM672" s="1"/>
  <c r="BH672" s="1"/>
  <c r="H28"/>
  <c r="BM28" s="1"/>
  <c r="H32"/>
  <c r="BT32" i="34" s="1"/>
  <c r="BQ32" s="1"/>
  <c r="F646" i="35"/>
  <c r="BK660"/>
  <c r="G659"/>
  <c r="BK659"/>
  <c r="M646"/>
  <c r="G656"/>
  <c r="BM656" s="1"/>
  <c r="I656"/>
  <c r="BN645"/>
  <c r="BQ645"/>
  <c r="BR646"/>
  <c r="BM659"/>
  <c r="BJ645"/>
  <c r="I652"/>
  <c r="BK652"/>
  <c r="R646"/>
  <c r="I647"/>
  <c r="G648"/>
  <c r="I648"/>
  <c r="T646"/>
  <c r="BK648"/>
  <c r="BO36"/>
  <c r="BR36"/>
  <c r="CS36"/>
  <c r="CH36"/>
  <c r="CJ37"/>
  <c r="BK50"/>
  <c r="BJ37"/>
  <c r="T37"/>
  <c r="G48"/>
  <c r="BM48" s="1"/>
  <c r="BH48" s="1"/>
  <c r="G52"/>
  <c r="BM52"/>
  <c r="I50"/>
  <c r="BO37"/>
  <c r="BQ36"/>
  <c r="BM37"/>
  <c r="BK36"/>
  <c r="N37"/>
  <c r="BM167"/>
  <c r="BL153"/>
  <c r="BM194"/>
  <c r="BL181"/>
  <c r="BJ153"/>
  <c r="BK168"/>
  <c r="CT193"/>
  <c r="CS181"/>
  <c r="I194"/>
  <c r="BN181" s="1"/>
  <c r="BS181"/>
  <c r="BK213"/>
  <c r="F211"/>
  <c r="G215"/>
  <c r="BM215"/>
  <c r="J211"/>
  <c r="I215"/>
  <c r="N211"/>
  <c r="BK221"/>
  <c r="BH221" s="1"/>
  <c r="BK210"/>
  <c r="DE251"/>
  <c r="DD239"/>
  <c r="BW239"/>
  <c r="BX252"/>
  <c r="K269"/>
  <c r="G271"/>
  <c r="BK275"/>
  <c r="F269"/>
  <c r="BK279"/>
  <c r="BK268"/>
  <c r="BX279"/>
  <c r="R269"/>
  <c r="BQ269"/>
  <c r="G282"/>
  <c r="CI284"/>
  <c r="CH269"/>
  <c r="BH293"/>
  <c r="BK299"/>
  <c r="F298"/>
  <c r="L298"/>
  <c r="G299"/>
  <c r="BM299"/>
  <c r="BX299"/>
  <c r="R298"/>
  <c r="BK302"/>
  <c r="E298"/>
  <c r="I308"/>
  <c r="BN297"/>
  <c r="BR297"/>
  <c r="BK310"/>
  <c r="BK297"/>
  <c r="BK326"/>
  <c r="BK338"/>
  <c r="M327"/>
  <c r="I343"/>
  <c r="BX350"/>
  <c r="R327"/>
  <c r="G357"/>
  <c r="BM357" s="1"/>
  <c r="J356"/>
  <c r="CT367"/>
  <c r="CS355"/>
  <c r="CI369"/>
  <c r="CH356"/>
  <c r="AC356"/>
  <c r="BK356"/>
  <c r="BK370"/>
  <c r="G381"/>
  <c r="BM381"/>
  <c r="K356"/>
  <c r="CT383"/>
  <c r="BH383" s="1"/>
  <c r="AN356"/>
  <c r="CI387"/>
  <c r="AC385"/>
  <c r="BR384"/>
  <c r="I397"/>
  <c r="BN384" s="1"/>
  <c r="BH384" s="1"/>
  <c r="BP385"/>
  <c r="G399"/>
  <c r="N385"/>
  <c r="I401"/>
  <c r="BX403"/>
  <c r="R385"/>
  <c r="G417"/>
  <c r="BM417"/>
  <c r="J414"/>
  <c r="I444"/>
  <c r="N443"/>
  <c r="CT446"/>
  <c r="AN443"/>
  <c r="BM447"/>
  <c r="H443"/>
  <c r="M443"/>
  <c r="I447"/>
  <c r="BK453"/>
  <c r="BJ442"/>
  <c r="BP442"/>
  <c r="G453"/>
  <c r="I455"/>
  <c r="BS442"/>
  <c r="G458"/>
  <c r="BO443"/>
  <c r="BH468"/>
  <c r="G475"/>
  <c r="BM475" s="1"/>
  <c r="BH475" s="1"/>
  <c r="J472"/>
  <c r="E472"/>
  <c r="BK476"/>
  <c r="O472"/>
  <c r="I476"/>
  <c r="CI479"/>
  <c r="AC472"/>
  <c r="BH480"/>
  <c r="I482"/>
  <c r="BN471"/>
  <c r="BR471"/>
  <c r="DE483"/>
  <c r="BH483" s="1"/>
  <c r="DD471"/>
  <c r="BQ471"/>
  <c r="G484"/>
  <c r="CI486"/>
  <c r="CH472"/>
  <c r="CT502"/>
  <c r="AN501"/>
  <c r="E501"/>
  <c r="BK504"/>
  <c r="CT513"/>
  <c r="CS500"/>
  <c r="BO501"/>
  <c r="G514"/>
  <c r="BM514"/>
  <c r="CT532"/>
  <c r="AN530"/>
  <c r="G533"/>
  <c r="BM533"/>
  <c r="J530"/>
  <c r="N530"/>
  <c r="I533"/>
  <c r="I536"/>
  <c r="M530"/>
  <c r="CT540"/>
  <c r="CS529"/>
  <c r="BO529"/>
  <c r="G541"/>
  <c r="BM541" s="1"/>
  <c r="BH541" s="1"/>
  <c r="BS529"/>
  <c r="I541"/>
  <c r="CT544"/>
  <c r="CS530"/>
  <c r="E530"/>
  <c r="BK546"/>
  <c r="CI553"/>
  <c r="AC530"/>
  <c r="BX560"/>
  <c r="R559"/>
  <c r="M559"/>
  <c r="I561"/>
  <c r="CI570"/>
  <c r="CH558"/>
  <c r="DE570"/>
  <c r="DD558"/>
  <c r="G571"/>
  <c r="BQ558"/>
  <c r="BK572"/>
  <c r="BK559"/>
  <c r="BQ559"/>
  <c r="G572"/>
  <c r="BX573"/>
  <c r="BW559"/>
  <c r="CT573"/>
  <c r="CS559"/>
  <c r="BR559"/>
  <c r="I574"/>
  <c r="BN559"/>
  <c r="I582"/>
  <c r="N559"/>
  <c r="G589"/>
  <c r="BM589"/>
  <c r="J588"/>
  <c r="BX591"/>
  <c r="R588"/>
  <c r="BK594"/>
  <c r="E588"/>
  <c r="K588"/>
  <c r="G594"/>
  <c r="BM594"/>
  <c r="I594"/>
  <c r="O588"/>
  <c r="BP587"/>
  <c r="G598"/>
  <c r="CT599"/>
  <c r="CS587"/>
  <c r="BO587"/>
  <c r="G600"/>
  <c r="BM600" s="1"/>
  <c r="BH600" s="1"/>
  <c r="I600"/>
  <c r="BS587"/>
  <c r="BX602"/>
  <c r="BW588"/>
  <c r="DE610"/>
  <c r="AY588"/>
  <c r="BK611"/>
  <c r="F588"/>
  <c r="L588"/>
  <c r="G611"/>
  <c r="BM611"/>
  <c r="CI632"/>
  <c r="CH617"/>
  <c r="I633"/>
  <c r="O617"/>
  <c r="CI640"/>
  <c r="AC617"/>
  <c r="E646"/>
  <c r="BK647"/>
  <c r="K646"/>
  <c r="G647"/>
  <c r="BM647" s="1"/>
  <c r="CI647"/>
  <c r="AC646"/>
  <c r="DE656"/>
  <c r="DD645"/>
  <c r="AY646"/>
  <c r="BK645"/>
  <c r="BK657"/>
  <c r="BX657"/>
  <c r="BW645"/>
  <c r="J37"/>
  <c r="AC37"/>
  <c r="CT50"/>
  <c r="CI47"/>
  <c r="I53"/>
  <c r="BM619"/>
  <c r="BK39"/>
  <c r="DD37"/>
  <c r="CU36"/>
  <c r="K7"/>
  <c r="DA7" i="34" s="1"/>
  <c r="DA6" s="1"/>
  <c r="G51" i="35"/>
  <c r="BM51" s="1"/>
  <c r="BH51" s="1"/>
  <c r="M19"/>
  <c r="DW19" i="34"/>
  <c r="BS36" i="35"/>
  <c r="N33"/>
  <c r="EH33" i="34" s="1"/>
  <c r="J33" i="35"/>
  <c r="CP33" i="34" s="1"/>
  <c r="L32" i="35"/>
  <c r="DL32" i="34"/>
  <c r="N31" i="35"/>
  <c r="EH31" i="34"/>
  <c r="J31" i="35"/>
  <c r="CP31" i="34"/>
  <c r="CK31" s="1"/>
  <c r="L30" i="35"/>
  <c r="DL30" i="34" s="1"/>
  <c r="L28" i="35"/>
  <c r="DL28" i="34" s="1"/>
  <c r="L24" i="35"/>
  <c r="DL24" i="34" s="1"/>
  <c r="N23" i="35"/>
  <c r="EH23" i="34" s="1"/>
  <c r="J23" i="35"/>
  <c r="CP23" i="34" s="1"/>
  <c r="E19" i="35"/>
  <c r="AM19" i="34" s="1"/>
  <c r="F29" i="35"/>
  <c r="AX29" i="34" s="1"/>
  <c r="F13" i="35"/>
  <c r="AX13" i="34" s="1"/>
  <c r="BM88" i="35"/>
  <c r="DD65"/>
  <c r="I105"/>
  <c r="G213"/>
  <c r="BM213"/>
  <c r="DD240"/>
  <c r="I271"/>
  <c r="AC269"/>
  <c r="BS327"/>
  <c r="I399"/>
  <c r="BS443"/>
  <c r="I478"/>
  <c r="BW471"/>
  <c r="DD500"/>
  <c r="I603"/>
  <c r="BK633"/>
  <c r="N646"/>
  <c r="BK656"/>
  <c r="DD559"/>
  <c r="BM561"/>
  <c r="K559"/>
  <c r="F443"/>
  <c r="BK512"/>
  <c r="BK244"/>
  <c r="BK182"/>
  <c r="BM574"/>
  <c r="BM517"/>
  <c r="BK487"/>
  <c r="BH487"/>
  <c r="I226"/>
  <c r="BN211"/>
  <c r="BH190"/>
  <c r="BH295"/>
  <c r="CT68"/>
  <c r="AN66"/>
  <c r="M95"/>
  <c r="I111"/>
  <c r="BH117"/>
  <c r="G125"/>
  <c r="BM125" s="1"/>
  <c r="BH125" s="1"/>
  <c r="J124"/>
  <c r="CI136"/>
  <c r="CH123"/>
  <c r="I61"/>
  <c r="BK55"/>
  <c r="M11"/>
  <c r="DW11" i="34" s="1"/>
  <c r="BH602" i="35"/>
  <c r="BH628"/>
  <c r="BK66"/>
  <c r="BK79"/>
  <c r="I84"/>
  <c r="M66"/>
  <c r="H95"/>
  <c r="O37"/>
  <c r="I54"/>
  <c r="AY37"/>
  <c r="DD36"/>
  <c r="BW37"/>
  <c r="L7"/>
  <c r="I46"/>
  <c r="O14"/>
  <c r="ES14" i="34" s="1"/>
  <c r="O12" i="35"/>
  <c r="ES12" i="34" s="1"/>
  <c r="K12" i="35"/>
  <c r="DA12" i="34" s="1"/>
  <c r="O10" i="35"/>
  <c r="ES10" i="34" s="1"/>
  <c r="K10" i="35"/>
  <c r="DA10" i="34" s="1"/>
  <c r="O8" i="35"/>
  <c r="ES8" i="34" s="1"/>
  <c r="K8" i="35"/>
  <c r="DA8" i="34" s="1"/>
  <c r="M33" i="35"/>
  <c r="DW33" i="34" s="1"/>
  <c r="O32" i="35"/>
  <c r="ES32" i="34" s="1"/>
  <c r="CE32" s="1"/>
  <c r="K32" i="35"/>
  <c r="DA32" i="34" s="1"/>
  <c r="M31" i="35"/>
  <c r="DW31" i="34" s="1"/>
  <c r="O30" i="35"/>
  <c r="ES30" i="34" s="1"/>
  <c r="K30" i="35"/>
  <c r="DA30" i="34" s="1"/>
  <c r="BI30" s="1"/>
  <c r="M29" i="35"/>
  <c r="DW29" i="34" s="1"/>
  <c r="O28" i="35"/>
  <c r="ES28" i="34" s="1"/>
  <c r="K28" i="35"/>
  <c r="DA28" i="34" s="1"/>
  <c r="I58" i="35"/>
  <c r="O26"/>
  <c r="ES26" i="34"/>
  <c r="K26" i="35"/>
  <c r="DA26" i="34"/>
  <c r="O24" i="35"/>
  <c r="ES24" i="34"/>
  <c r="K24" i="35"/>
  <c r="DA24" i="34"/>
  <c r="M23" i="35"/>
  <c r="DW23" i="34"/>
  <c r="O22" i="35"/>
  <c r="ES22" i="34" s="1"/>
  <c r="K22" i="35"/>
  <c r="DA22" i="34" s="1"/>
  <c r="I52" i="35"/>
  <c r="F7"/>
  <c r="AX7" i="34"/>
  <c r="E30" i="35"/>
  <c r="AM30" i="34"/>
  <c r="E26" i="35"/>
  <c r="AM26" i="34"/>
  <c r="E22" i="35"/>
  <c r="AM22" i="34"/>
  <c r="BK49" i="35"/>
  <c r="E10"/>
  <c r="AM10" i="34" s="1"/>
  <c r="F32" i="35"/>
  <c r="AX32" i="34" s="1"/>
  <c r="F28" i="35"/>
  <c r="AX28" i="34" s="1"/>
  <c r="F24" i="35"/>
  <c r="AX24" i="34" s="1"/>
  <c r="F12" i="35"/>
  <c r="AX12" i="34" s="1"/>
  <c r="F8" i="35"/>
  <c r="AX8" i="34" s="1"/>
  <c r="AX6" s="1"/>
  <c r="H10" i="35"/>
  <c r="BT10" i="34" s="1"/>
  <c r="BP10" s="1"/>
  <c r="H22" i="35"/>
  <c r="BT22" i="34"/>
  <c r="H26" i="35"/>
  <c r="BT26" i="34"/>
  <c r="H30" i="35"/>
  <c r="BM30"/>
  <c r="AC66"/>
  <c r="BO181"/>
  <c r="BW210"/>
  <c r="N240"/>
  <c r="I250"/>
  <c r="BN239"/>
  <c r="BR240"/>
  <c r="BK271"/>
  <c r="BH284"/>
  <c r="I312"/>
  <c r="BN298" s="1"/>
  <c r="BH316"/>
  <c r="AY385"/>
  <c r="O414"/>
  <c r="G455"/>
  <c r="BM455"/>
  <c r="I453"/>
  <c r="AC559"/>
  <c r="BT645"/>
  <c r="AE646"/>
  <c r="G657"/>
  <c r="BM657"/>
  <c r="BH614"/>
  <c r="G542"/>
  <c r="BM542" s="1"/>
  <c r="BH542" s="1"/>
  <c r="BM596"/>
  <c r="BW501"/>
  <c r="BK558"/>
  <c r="BH230"/>
  <c r="J559"/>
  <c r="M414"/>
  <c r="BR182"/>
  <c r="BM119"/>
  <c r="BM111"/>
  <c r="BH111" s="1"/>
  <c r="AY95"/>
  <c r="K182"/>
  <c r="CH153"/>
  <c r="K95"/>
  <c r="BP472"/>
  <c r="AN298"/>
  <c r="G476"/>
  <c r="BM476" s="1"/>
  <c r="BH476" s="1"/>
  <c r="CH326"/>
  <c r="BW268"/>
  <c r="BH216"/>
  <c r="BH208"/>
  <c r="BW95"/>
  <c r="BH655"/>
  <c r="I592"/>
  <c r="BM497"/>
  <c r="I542"/>
  <c r="E37"/>
  <c r="G40"/>
  <c r="BM40" s="1"/>
  <c r="BH40" s="1"/>
  <c r="G62"/>
  <c r="BM62" s="1"/>
  <c r="BK57"/>
  <c r="I60"/>
  <c r="I47"/>
  <c r="BK61"/>
  <c r="G64"/>
  <c r="BM64" s="1"/>
  <c r="BH64" s="1"/>
  <c r="G211"/>
  <c r="BM308"/>
  <c r="BT36"/>
  <c r="BM36"/>
  <c r="BK63"/>
  <c r="BA37"/>
  <c r="CJ36"/>
  <c r="AP37"/>
  <c r="BY37"/>
  <c r="CU37"/>
  <c r="J7"/>
  <c r="CP7" i="34"/>
  <c r="M7" i="35"/>
  <c r="DW7" i="34"/>
  <c r="I51" i="35"/>
  <c r="BN37"/>
  <c r="O19"/>
  <c r="ES19" i="34"/>
  <c r="K19" i="35"/>
  <c r="DA19" i="34"/>
  <c r="O17" i="35"/>
  <c r="ES17" i="34"/>
  <c r="J10" i="35"/>
  <c r="CP10" i="34"/>
  <c r="N32" i="35"/>
  <c r="EH32" i="34"/>
  <c r="J32" i="35"/>
  <c r="CP32" i="34"/>
  <c r="L31" i="35"/>
  <c r="DL31" i="34"/>
  <c r="E95" i="35"/>
  <c r="AN153"/>
  <c r="AC182"/>
  <c r="BH233"/>
  <c r="AY211"/>
  <c r="I242"/>
  <c r="DD297"/>
  <c r="H327"/>
  <c r="G401"/>
  <c r="BM401"/>
  <c r="BH401" s="1"/>
  <c r="I503"/>
  <c r="BJ529"/>
  <c r="N588"/>
  <c r="I598"/>
  <c r="BN587"/>
  <c r="BP645"/>
  <c r="O646"/>
  <c r="M617"/>
  <c r="BH589"/>
  <c r="L559"/>
  <c r="AY530"/>
  <c r="K530"/>
  <c r="BH410"/>
  <c r="BJ385"/>
  <c r="I487"/>
  <c r="BN472" s="1"/>
  <c r="BH472" s="1"/>
  <c r="K617"/>
  <c r="F356"/>
  <c r="BK282"/>
  <c r="BH361"/>
  <c r="K298"/>
  <c r="BM253"/>
  <c r="BO327"/>
  <c r="BH582"/>
  <c r="BH358"/>
  <c r="BM390"/>
  <c r="CH385"/>
  <c r="M182"/>
  <c r="BH565"/>
  <c r="BM603"/>
  <c r="BH557"/>
  <c r="BH498"/>
  <c r="BH467"/>
  <c r="BH301"/>
  <c r="BH202"/>
  <c r="BH133"/>
  <c r="BM115"/>
  <c r="BM139"/>
  <c r="BH69"/>
  <c r="G96"/>
  <c r="BM96" s="1"/>
  <c r="BH96" s="1"/>
  <c r="I121"/>
  <c r="BH128"/>
  <c r="G149"/>
  <c r="BM149" s="1"/>
  <c r="BH149" s="1"/>
  <c r="I168"/>
  <c r="AN182"/>
  <c r="G185"/>
  <c r="BM185"/>
  <c r="BH185" s="1"/>
  <c r="I199"/>
  <c r="I203"/>
  <c r="I207"/>
  <c r="BO210"/>
  <c r="BS210"/>
  <c r="AP240"/>
  <c r="T240"/>
  <c r="G252"/>
  <c r="BM252" s="1"/>
  <c r="BH252" s="1"/>
  <c r="G259"/>
  <c r="BM259" s="1"/>
  <c r="BH259" s="1"/>
  <c r="G267"/>
  <c r="BM267" s="1"/>
  <c r="BH267" s="1"/>
  <c r="M269"/>
  <c r="T269"/>
  <c r="G310"/>
  <c r="BM310" s="1"/>
  <c r="BH310" s="1"/>
  <c r="BH323"/>
  <c r="BH329"/>
  <c r="I345"/>
  <c r="I349"/>
  <c r="BM351"/>
  <c r="BH351"/>
  <c r="I353"/>
  <c r="G359"/>
  <c r="BM359" s="1"/>
  <c r="BH359" s="1"/>
  <c r="BM394"/>
  <c r="F385"/>
  <c r="AE385"/>
  <c r="H414"/>
  <c r="BM420"/>
  <c r="BH420"/>
  <c r="G423"/>
  <c r="BM423"/>
  <c r="BH423" s="1"/>
  <c r="G431"/>
  <c r="BM431" s="1"/>
  <c r="BH431" s="1"/>
  <c r="BH444"/>
  <c r="L443"/>
  <c r="AP443"/>
  <c r="T472"/>
  <c r="H472"/>
  <c r="BM478"/>
  <c r="I480"/>
  <c r="BM489"/>
  <c r="I491"/>
  <c r="BM493"/>
  <c r="BA501"/>
  <c r="BM506"/>
  <c r="G535"/>
  <c r="BM535" s="1"/>
  <c r="BH535" s="1"/>
  <c r="I546"/>
  <c r="E559"/>
  <c r="O559"/>
  <c r="I575"/>
  <c r="BM579"/>
  <c r="I583"/>
  <c r="J646"/>
  <c r="BH78"/>
  <c r="BL65"/>
  <c r="BH204"/>
  <c r="BH258"/>
  <c r="BM287"/>
  <c r="BH503"/>
  <c r="BH581"/>
  <c r="BH448"/>
  <c r="BM397"/>
  <c r="BM291"/>
  <c r="BH227"/>
  <c r="I211"/>
  <c r="BM92"/>
  <c r="BH92" s="1"/>
  <c r="BM347"/>
  <c r="BH347" s="1"/>
  <c r="BH292"/>
  <c r="BM242"/>
  <c r="BM626"/>
  <c r="F414"/>
  <c r="G197"/>
  <c r="BM197" s="1"/>
  <c r="BH197" s="1"/>
  <c r="G68"/>
  <c r="BM68" s="1"/>
  <c r="BH68" s="1"/>
  <c r="BO65"/>
  <c r="BS65"/>
  <c r="BY65"/>
  <c r="G80"/>
  <c r="BM80"/>
  <c r="CI80"/>
  <c r="CH66"/>
  <c r="BM81"/>
  <c r="BM85"/>
  <c r="BM89"/>
  <c r="I89"/>
  <c r="BR124"/>
  <c r="BM156"/>
  <c r="I158"/>
  <c r="BM160"/>
  <c r="BH160" s="1"/>
  <c r="BQ152"/>
  <c r="BO153"/>
  <c r="BS153"/>
  <c r="CU153"/>
  <c r="DF153"/>
  <c r="I169"/>
  <c r="BM171"/>
  <c r="BM201"/>
  <c r="BM163"/>
  <c r="BM332"/>
  <c r="BM592"/>
  <c r="BH667"/>
  <c r="BH132"/>
  <c r="N66"/>
  <c r="G71"/>
  <c r="BM71"/>
  <c r="G75"/>
  <c r="BM75"/>
  <c r="BH75" s="1"/>
  <c r="G79"/>
  <c r="BM84"/>
  <c r="BH84"/>
  <c r="BK105"/>
  <c r="BK94"/>
  <c r="DF95"/>
  <c r="I117"/>
  <c r="CU123"/>
  <c r="BJ124"/>
  <c r="BT124"/>
  <c r="G141"/>
  <c r="BM141" s="1"/>
  <c r="BH141" s="1"/>
  <c r="BH147"/>
  <c r="O153"/>
  <c r="I161"/>
  <c r="BM170"/>
  <c r="BH170" s="1"/>
  <c r="I172"/>
  <c r="G189"/>
  <c r="BM189"/>
  <c r="BH189" s="1"/>
  <c r="G196"/>
  <c r="BM196" s="1"/>
  <c r="BH196" s="1"/>
  <c r="G232"/>
  <c r="BM232" s="1"/>
  <c r="BH232" s="1"/>
  <c r="G244"/>
  <c r="BQ239"/>
  <c r="G255"/>
  <c r="BM255"/>
  <c r="G263"/>
  <c r="BM263"/>
  <c r="BH273"/>
  <c r="G275"/>
  <c r="BM275" s="1"/>
  <c r="BH275" s="1"/>
  <c r="BO268"/>
  <c r="BS268"/>
  <c r="DD268"/>
  <c r="BS269"/>
  <c r="I282"/>
  <c r="BN269" s="1"/>
  <c r="BM304"/>
  <c r="BH304" s="1"/>
  <c r="I313"/>
  <c r="I317"/>
  <c r="BM319"/>
  <c r="I321"/>
  <c r="I332"/>
  <c r="BM336"/>
  <c r="BM368"/>
  <c r="I368"/>
  <c r="AE356"/>
  <c r="G382"/>
  <c r="BM382" s="1"/>
  <c r="BH382" s="1"/>
  <c r="O385"/>
  <c r="G407"/>
  <c r="BM407" s="1"/>
  <c r="BH407" s="1"/>
  <c r="BK425"/>
  <c r="BH425" s="1"/>
  <c r="BJ413"/>
  <c r="I451"/>
  <c r="G460"/>
  <c r="BM460"/>
  <c r="BH460" s="1"/>
  <c r="G464"/>
  <c r="BM464"/>
  <c r="I504"/>
  <c r="G512"/>
  <c r="BM512"/>
  <c r="BM525"/>
  <c r="BM552"/>
  <c r="BX659"/>
  <c r="BW646"/>
  <c r="N30"/>
  <c r="EH30" i="34" s="1"/>
  <c r="J30" i="35"/>
  <c r="CP30" i="34" s="1"/>
  <c r="L29" i="35"/>
  <c r="DL29" i="34"/>
  <c r="N28" i="35"/>
  <c r="EH28" i="34"/>
  <c r="J28" i="35"/>
  <c r="CP28" i="34"/>
  <c r="CM28" s="1"/>
  <c r="CJ28" s="1"/>
  <c r="N26" i="35"/>
  <c r="EH26" i="34"/>
  <c r="J26" i="35"/>
  <c r="CP26" i="34"/>
  <c r="CL26" s="1"/>
  <c r="N24" i="35"/>
  <c r="EH24" i="34" s="1"/>
  <c r="J24" i="35"/>
  <c r="CP24" i="34" s="1"/>
  <c r="CK24" s="1"/>
  <c r="L23" i="35"/>
  <c r="DL23" i="34"/>
  <c r="N22" i="35"/>
  <c r="EH22" i="34"/>
  <c r="J22" i="35"/>
  <c r="CP22" i="34"/>
  <c r="CL22" s="1"/>
  <c r="F31" i="35"/>
  <c r="AX31" i="34" s="1"/>
  <c r="F23" i="35"/>
  <c r="AX23" i="34" s="1"/>
  <c r="BK46" i="35"/>
  <c r="H7"/>
  <c r="BT7" i="34"/>
  <c r="H19" i="35"/>
  <c r="BT19" i="34"/>
  <c r="BO66" i="35"/>
  <c r="BK65"/>
  <c r="N182"/>
  <c r="BS182"/>
  <c r="BH262"/>
  <c r="G279"/>
  <c r="DE279"/>
  <c r="BK312"/>
  <c r="G338"/>
  <c r="AY501"/>
  <c r="BS500"/>
  <c r="BO530"/>
  <c r="AN559"/>
  <c r="R530"/>
  <c r="CH559"/>
  <c r="CH530"/>
  <c r="K443"/>
  <c r="M501"/>
  <c r="BH220"/>
  <c r="BH206"/>
  <c r="BH198"/>
  <c r="G165"/>
  <c r="BW123"/>
  <c r="DD94"/>
  <c r="R472"/>
  <c r="CH95"/>
  <c r="AC153"/>
  <c r="DD529"/>
  <c r="BH564"/>
  <c r="BS326"/>
  <c r="AC588"/>
  <c r="BW472"/>
  <c r="CH268"/>
  <c r="BH435"/>
  <c r="BQ65"/>
  <c r="CJ65"/>
  <c r="DE79"/>
  <c r="DD66"/>
  <c r="DF66"/>
  <c r="BH83"/>
  <c r="CS94"/>
  <c r="CT105"/>
  <c r="BH114"/>
  <c r="BY152"/>
  <c r="BK153"/>
  <c r="BH612"/>
  <c r="BN588"/>
  <c r="BR65"/>
  <c r="BR66"/>
  <c r="BK97"/>
  <c r="BK98"/>
  <c r="I99"/>
  <c r="BM94"/>
  <c r="BY94"/>
  <c r="BP95"/>
  <c r="BK95"/>
  <c r="G126"/>
  <c r="BM126" s="1"/>
  <c r="G127"/>
  <c r="BM127"/>
  <c r="I127"/>
  <c r="BK135"/>
  <c r="BP123"/>
  <c r="BT123"/>
  <c r="BK136"/>
  <c r="BK138"/>
  <c r="BW124"/>
  <c r="CJ124"/>
  <c r="I146"/>
  <c r="I150"/>
  <c r="BQ182"/>
  <c r="AE211"/>
  <c r="CJ239"/>
  <c r="BK240"/>
  <c r="BQ240"/>
  <c r="J269"/>
  <c r="CU269"/>
  <c r="O298"/>
  <c r="T327"/>
  <c r="AP327"/>
  <c r="BM355"/>
  <c r="N356"/>
  <c r="BT384"/>
  <c r="DF384"/>
  <c r="CU385"/>
  <c r="BA414"/>
  <c r="BM416"/>
  <c r="T414"/>
  <c r="BM414"/>
  <c r="BR414"/>
  <c r="BH296"/>
  <c r="BH481"/>
  <c r="BH601"/>
  <c r="BM536"/>
  <c r="BH218"/>
  <c r="BP66"/>
  <c r="AE66"/>
  <c r="G97"/>
  <c r="BM97"/>
  <c r="BH97" s="1"/>
  <c r="I97"/>
  <c r="G98"/>
  <c r="BM98"/>
  <c r="BK104"/>
  <c r="BK106"/>
  <c r="G106"/>
  <c r="BM106" s="1"/>
  <c r="BT94"/>
  <c r="CJ94"/>
  <c r="G109"/>
  <c r="BL95" s="1"/>
  <c r="I109"/>
  <c r="G110"/>
  <c r="BM110"/>
  <c r="BH110" s="1"/>
  <c r="I110"/>
  <c r="G118"/>
  <c r="BM118"/>
  <c r="BK126"/>
  <c r="BK127"/>
  <c r="BH127" s="1"/>
  <c r="I131"/>
  <c r="I124" s="1"/>
  <c r="BM123"/>
  <c r="I135"/>
  <c r="BN123" s="1"/>
  <c r="BO123"/>
  <c r="I137"/>
  <c r="BY124"/>
  <c r="CS124"/>
  <c r="I138"/>
  <c r="E124"/>
  <c r="K124"/>
  <c r="O124"/>
  <c r="I145"/>
  <c r="BK146"/>
  <c r="G146"/>
  <c r="BM146" s="1"/>
  <c r="BH146" s="1"/>
  <c r="G148"/>
  <c r="BM148" s="1"/>
  <c r="BH148" s="1"/>
  <c r="BK150"/>
  <c r="G150"/>
  <c r="BM150" s="1"/>
  <c r="G195"/>
  <c r="AP211"/>
  <c r="G247"/>
  <c r="BM247" s="1"/>
  <c r="BH247" s="1"/>
  <c r="BS240"/>
  <c r="BY240"/>
  <c r="AE240"/>
  <c r="G274"/>
  <c r="BM274"/>
  <c r="G278"/>
  <c r="BM278"/>
  <c r="BH278" s="1"/>
  <c r="F327"/>
  <c r="L327"/>
  <c r="E327"/>
  <c r="K327"/>
  <c r="O327"/>
  <c r="CJ326"/>
  <c r="AP356"/>
  <c r="BJ355"/>
  <c r="BT355"/>
  <c r="L356"/>
  <c r="G176"/>
  <c r="BM176"/>
  <c r="BH176" s="1"/>
  <c r="BK177"/>
  <c r="G177"/>
  <c r="BM177" s="1"/>
  <c r="BH177" s="1"/>
  <c r="BK178"/>
  <c r="G178"/>
  <c r="BM178" s="1"/>
  <c r="BK179"/>
  <c r="G179"/>
  <c r="BM179"/>
  <c r="BK180"/>
  <c r="G180"/>
  <c r="BM180" s="1"/>
  <c r="BH180" s="1"/>
  <c r="F182"/>
  <c r="BK184"/>
  <c r="R182"/>
  <c r="G205"/>
  <c r="BM205" s="1"/>
  <c r="BH205" s="1"/>
  <c r="BK421"/>
  <c r="AE414"/>
  <c r="BK422"/>
  <c r="I422"/>
  <c r="BA443"/>
  <c r="I174"/>
  <c r="I175"/>
  <c r="I178"/>
  <c r="I179"/>
  <c r="I180"/>
  <c r="I184"/>
  <c r="CJ442"/>
  <c r="BM436"/>
  <c r="I436"/>
  <c r="G437"/>
  <c r="BM437" s="1"/>
  <c r="BH437" s="1"/>
  <c r="I437"/>
  <c r="BK441"/>
  <c r="G441"/>
  <c r="BM441" s="1"/>
  <c r="BH441" s="1"/>
  <c r="G504"/>
  <c r="BM504" s="1"/>
  <c r="T501"/>
  <c r="G505"/>
  <c r="BM505"/>
  <c r="I505"/>
  <c r="G507"/>
  <c r="BM507" s="1"/>
  <c r="BH507" s="1"/>
  <c r="G508"/>
  <c r="BM508" s="1"/>
  <c r="BH508" s="1"/>
  <c r="I508"/>
  <c r="G509"/>
  <c r="BM509"/>
  <c r="G510"/>
  <c r="BM510"/>
  <c r="BH510" s="1"/>
  <c r="I510"/>
  <c r="G511"/>
  <c r="I511"/>
  <c r="BN500" s="1"/>
  <c r="CU501"/>
  <c r="BQ501"/>
  <c r="BK518"/>
  <c r="G519"/>
  <c r="BM519"/>
  <c r="BK521"/>
  <c r="G521"/>
  <c r="BM521" s="1"/>
  <c r="BH521" s="1"/>
  <c r="G522"/>
  <c r="BM522"/>
  <c r="BH522" s="1"/>
  <c r="BK523"/>
  <c r="G523"/>
  <c r="BM523"/>
  <c r="BH523" s="1"/>
  <c r="BK524"/>
  <c r="G524"/>
  <c r="BM524"/>
  <c r="BH524" s="1"/>
  <c r="BK525"/>
  <c r="BK418"/>
  <c r="I421"/>
  <c r="BK437"/>
  <c r="BK527"/>
  <c r="T617"/>
  <c r="L617"/>
  <c r="I670"/>
  <c r="BM155"/>
  <c r="BM244"/>
  <c r="BH244"/>
  <c r="ES16" i="34"/>
  <c r="BH49" i="35"/>
  <c r="BM109"/>
  <c r="BH44"/>
  <c r="DW16" i="34"/>
  <c r="O18" i="35"/>
  <c r="ES18" i="34" s="1"/>
  <c r="O21" i="35"/>
  <c r="ES21" i="34" s="1"/>
  <c r="CE21" s="1"/>
  <c r="O15" i="35"/>
  <c r="ES15" i="34" s="1"/>
  <c r="K21" i="35"/>
  <c r="DA21" i="34" s="1"/>
  <c r="K15" i="35"/>
  <c r="DA15" i="34" s="1"/>
  <c r="K18" i="35"/>
  <c r="DA18" i="34" s="1"/>
  <c r="BI18" s="1"/>
  <c r="M17" i="35"/>
  <c r="DW17" i="34" s="1"/>
  <c r="M20" i="35"/>
  <c r="DW20" i="34" s="1"/>
  <c r="M14" i="35"/>
  <c r="DW12" i="34"/>
  <c r="DW6" s="1"/>
  <c r="DW8"/>
  <c r="O27" i="35"/>
  <c r="ES27" i="34"/>
  <c r="O25" i="35"/>
  <c r="ES25" i="34"/>
  <c r="K25" i="35"/>
  <c r="DA25" i="34"/>
  <c r="K27" i="35"/>
  <c r="DA27" i="34"/>
  <c r="F37" i="35"/>
  <c r="BQ8" i="34"/>
  <c r="BN8" s="1"/>
  <c r="BP8"/>
  <c r="BO8"/>
  <c r="BO12"/>
  <c r="BQ12"/>
  <c r="BN12"/>
  <c r="BK12" s="1"/>
  <c r="BP12"/>
  <c r="BT16"/>
  <c r="BM16" i="35"/>
  <c r="BT24" i="34"/>
  <c r="BP24" s="1"/>
  <c r="BM24" s="1"/>
  <c r="BM24" i="35"/>
  <c r="BH424"/>
  <c r="BH118"/>
  <c r="BH365"/>
  <c r="BH116"/>
  <c r="E18"/>
  <c r="CT96"/>
  <c r="AN95"/>
  <c r="CT125"/>
  <c r="AN124"/>
  <c r="DE135"/>
  <c r="DD123"/>
  <c r="DE137"/>
  <c r="DD124"/>
  <c r="I144"/>
  <c r="M124"/>
  <c r="E153"/>
  <c r="BK155"/>
  <c r="BH157"/>
  <c r="BH158"/>
  <c r="BH161"/>
  <c r="BJ152"/>
  <c r="BK163"/>
  <c r="DE163"/>
  <c r="AY153"/>
  <c r="BK164"/>
  <c r="BH164" s="1"/>
  <c r="BK152"/>
  <c r="BQ153"/>
  <c r="L153"/>
  <c r="CI241"/>
  <c r="AC240"/>
  <c r="DE243"/>
  <c r="AY240"/>
  <c r="BH245"/>
  <c r="CT253"/>
  <c r="CS240"/>
  <c r="BO240"/>
  <c r="G254"/>
  <c r="G328"/>
  <c r="J327"/>
  <c r="CI330"/>
  <c r="AC327"/>
  <c r="BH333"/>
  <c r="BH336"/>
  <c r="DD326"/>
  <c r="AY327"/>
  <c r="BX340"/>
  <c r="BW327"/>
  <c r="G367"/>
  <c r="BP355"/>
  <c r="BJ356"/>
  <c r="BK369"/>
  <c r="E356"/>
  <c r="BT356"/>
  <c r="O356"/>
  <c r="AY356"/>
  <c r="DE369"/>
  <c r="AN414"/>
  <c r="CT416"/>
  <c r="BH422"/>
  <c r="BX427"/>
  <c r="BW414"/>
  <c r="O20"/>
  <c r="BK47"/>
  <c r="I38"/>
  <c r="G55"/>
  <c r="BM55" s="1"/>
  <c r="BH55" s="1"/>
  <c r="G59"/>
  <c r="BM59"/>
  <c r="G63"/>
  <c r="BM63"/>
  <c r="M37"/>
  <c r="K37"/>
  <c r="R37"/>
  <c r="G50"/>
  <c r="I62"/>
  <c r="I57"/>
  <c r="G42"/>
  <c r="BM42"/>
  <c r="BH42" s="1"/>
  <c r="G46"/>
  <c r="BM46" s="1"/>
  <c r="BH46" s="1"/>
  <c r="G443"/>
  <c r="BL501"/>
  <c r="BP36"/>
  <c r="BJ36"/>
  <c r="BP37"/>
  <c r="CH37"/>
  <c r="L19"/>
  <c r="L16"/>
  <c r="N21"/>
  <c r="EH21" i="34"/>
  <c r="N15" i="35"/>
  <c r="EH15" i="34"/>
  <c r="N18" i="35"/>
  <c r="EH18" i="34"/>
  <c r="J21" i="35"/>
  <c r="CP21" i="34"/>
  <c r="J15" i="35"/>
  <c r="J18"/>
  <c r="CP18" i="34" s="1"/>
  <c r="L17" i="35"/>
  <c r="DL17" i="34" s="1"/>
  <c r="L14" i="35"/>
  <c r="DL14" i="34" s="1"/>
  <c r="N13" i="35"/>
  <c r="EH13" i="34" s="1"/>
  <c r="CE13" s="1"/>
  <c r="J13" i="35"/>
  <c r="L12"/>
  <c r="DL12" i="34" s="1"/>
  <c r="N11" i="35"/>
  <c r="EH11" i="34" s="1"/>
  <c r="J11" i="35"/>
  <c r="L10"/>
  <c r="DL10" i="34"/>
  <c r="N9" i="35"/>
  <c r="EH9" i="34"/>
  <c r="CE9" s="1"/>
  <c r="J9" i="35"/>
  <c r="L8"/>
  <c r="DL8" i="34" s="1"/>
  <c r="N29" i="35"/>
  <c r="EH29" i="34" s="1"/>
  <c r="J29" i="35"/>
  <c r="CP29" i="34" s="1"/>
  <c r="CK29" s="1"/>
  <c r="N27" i="35"/>
  <c r="EH27" i="34" s="1"/>
  <c r="N25" i="35"/>
  <c r="EH25" i="34" s="1"/>
  <c r="J25" i="35"/>
  <c r="CP25" i="34" s="1"/>
  <c r="J27" i="35"/>
  <c r="CP27" i="34" s="1"/>
  <c r="CM27" s="1"/>
  <c r="CJ27" s="1"/>
  <c r="E31" i="35"/>
  <c r="E23"/>
  <c r="E21"/>
  <c r="E12"/>
  <c r="E9"/>
  <c r="F19"/>
  <c r="F9"/>
  <c r="AX9" i="34" s="1"/>
  <c r="H9" i="35"/>
  <c r="BT9" i="34" s="1"/>
  <c r="BP9" s="1"/>
  <c r="BM9" s="1"/>
  <c r="H13" i="35"/>
  <c r="BT13" i="34" s="1"/>
  <c r="H25" i="35"/>
  <c r="H27"/>
  <c r="H29"/>
  <c r="H33"/>
  <c r="BT33" i="34"/>
  <c r="BK109" i="35"/>
  <c r="BH109"/>
  <c r="BH142"/>
  <c r="N153"/>
  <c r="BH349"/>
  <c r="BH378"/>
  <c r="BH387"/>
  <c r="AC414"/>
  <c r="I429"/>
  <c r="BN414"/>
  <c r="BH478"/>
  <c r="BH552"/>
  <c r="BH635"/>
  <c r="BH620"/>
  <c r="BH605"/>
  <c r="BH640"/>
  <c r="BH547"/>
  <c r="BH533"/>
  <c r="BH482"/>
  <c r="BH440"/>
  <c r="BH455"/>
  <c r="BH415"/>
  <c r="BH389"/>
  <c r="BK254"/>
  <c r="BH390"/>
  <c r="BH306"/>
  <c r="BH266"/>
  <c r="BH238"/>
  <c r="BH167"/>
  <c r="CS123"/>
  <c r="BH87"/>
  <c r="CS153"/>
  <c r="G136"/>
  <c r="BM136" s="1"/>
  <c r="CH355"/>
  <c r="CH239"/>
  <c r="I163"/>
  <c r="BN152" s="1"/>
  <c r="CH94"/>
  <c r="R153"/>
  <c r="BH609"/>
  <c r="BH560"/>
  <c r="BH516"/>
  <c r="R414"/>
  <c r="BH459"/>
  <c r="BH419"/>
  <c r="BH90"/>
  <c r="BH265"/>
  <c r="BH263"/>
  <c r="G135"/>
  <c r="R95"/>
  <c r="BH276"/>
  <c r="BH360"/>
  <c r="BH663"/>
  <c r="BH650"/>
  <c r="BH452"/>
  <c r="BH434"/>
  <c r="CU355"/>
  <c r="BH139"/>
  <c r="CH413"/>
  <c r="BH549"/>
  <c r="BH324"/>
  <c r="BH119"/>
  <c r="BH131"/>
  <c r="BH91"/>
  <c r="J66"/>
  <c r="G67"/>
  <c r="E66"/>
  <c r="BK82"/>
  <c r="BH85"/>
  <c r="BH86"/>
  <c r="BH89"/>
  <c r="BH93"/>
  <c r="N95"/>
  <c r="T95"/>
  <c r="AC95"/>
  <c r="CI97"/>
  <c r="AP95"/>
  <c r="BH102"/>
  <c r="I108"/>
  <c r="BN95" s="1"/>
  <c r="BS95"/>
  <c r="BH112"/>
  <c r="BH113"/>
  <c r="BH115"/>
  <c r="BH120"/>
  <c r="BH122"/>
  <c r="N124"/>
  <c r="T124"/>
  <c r="AP124"/>
  <c r="BH129"/>
  <c r="BK123"/>
  <c r="BK134"/>
  <c r="BQ123"/>
  <c r="DE183"/>
  <c r="AY182"/>
  <c r="CI193"/>
  <c r="BH193" s="1"/>
  <c r="CH181"/>
  <c r="BX212"/>
  <c r="BH212"/>
  <c r="R211"/>
  <c r="BX224"/>
  <c r="BW211"/>
  <c r="I272"/>
  <c r="I269" s="1"/>
  <c r="N269"/>
  <c r="BH280"/>
  <c r="BH283"/>
  <c r="CI300"/>
  <c r="BH300"/>
  <c r="AC298"/>
  <c r="BH302"/>
  <c r="BH303"/>
  <c r="BH305"/>
  <c r="BH307"/>
  <c r="BH308"/>
  <c r="BX309"/>
  <c r="BW297"/>
  <c r="BX311"/>
  <c r="BH311"/>
  <c r="BW298"/>
  <c r="E385"/>
  <c r="BK386"/>
  <c r="BH395"/>
  <c r="CT397"/>
  <c r="CS384"/>
  <c r="BR385"/>
  <c r="I398"/>
  <c r="BN385" s="1"/>
  <c r="CI445"/>
  <c r="BH445" s="1"/>
  <c r="AC443"/>
  <c r="BK446"/>
  <c r="BH446"/>
  <c r="E443"/>
  <c r="O443"/>
  <c r="I446"/>
  <c r="I443"/>
  <c r="BH447"/>
  <c r="BH450"/>
  <c r="BX456"/>
  <c r="R443"/>
  <c r="BR443"/>
  <c r="I457"/>
  <c r="BN443"/>
  <c r="CI512"/>
  <c r="BH512"/>
  <c r="CH500"/>
  <c r="CI514"/>
  <c r="BH514" s="1"/>
  <c r="CH501"/>
  <c r="BH501"/>
  <c r="AC501"/>
  <c r="F501"/>
  <c r="BK517"/>
  <c r="BH518"/>
  <c r="BH525"/>
  <c r="BH527"/>
  <c r="AE327"/>
  <c r="AN327"/>
  <c r="CT330"/>
  <c r="BH330" s="1"/>
  <c r="I331"/>
  <c r="I327" s="1"/>
  <c r="I335"/>
  <c r="I336"/>
  <c r="I337"/>
  <c r="CT337"/>
  <c r="CS326"/>
  <c r="BX366"/>
  <c r="BH366"/>
  <c r="BW355"/>
  <c r="BA356"/>
  <c r="DF355"/>
  <c r="I367"/>
  <c r="BN355" s="1"/>
  <c r="BR355"/>
  <c r="I369"/>
  <c r="CT369"/>
  <c r="CS356"/>
  <c r="G370"/>
  <c r="BO356"/>
  <c r="BS356"/>
  <c r="I370"/>
  <c r="G371"/>
  <c r="BM371" s="1"/>
  <c r="BH371" s="1"/>
  <c r="DE416"/>
  <c r="AY414"/>
  <c r="BH417"/>
  <c r="L414"/>
  <c r="BH418"/>
  <c r="G421"/>
  <c r="CI427"/>
  <c r="CH414"/>
  <c r="G433"/>
  <c r="BM433"/>
  <c r="BH433" s="1"/>
  <c r="G618"/>
  <c r="J617"/>
  <c r="I618"/>
  <c r="N617"/>
  <c r="CT670"/>
  <c r="AN646"/>
  <c r="BH58"/>
  <c r="BH56"/>
  <c r="DA16" i="34"/>
  <c r="M21" i="35"/>
  <c r="DW21" i="34"/>
  <c r="M18" i="35"/>
  <c r="DW18" i="34"/>
  <c r="M15" i="35"/>
  <c r="K17"/>
  <c r="DA17" i="34" s="1"/>
  <c r="K20" i="35"/>
  <c r="DA20" i="34" s="1"/>
  <c r="K14" i="35"/>
  <c r="DA14" i="34" s="1"/>
  <c r="DW9"/>
  <c r="M25" i="35"/>
  <c r="DW25" i="34"/>
  <c r="M27" i="35"/>
  <c r="DW27" i="34"/>
  <c r="E14" i="35"/>
  <c r="E17"/>
  <c r="F21"/>
  <c r="AX21" i="34"/>
  <c r="F18" i="35"/>
  <c r="AX18" i="34"/>
  <c r="F15" i="35"/>
  <c r="AX15" i="34"/>
  <c r="H17" i="35"/>
  <c r="H20"/>
  <c r="H14"/>
  <c r="BT14" i="34"/>
  <c r="BH223" i="35"/>
  <c r="BH287"/>
  <c r="BH291"/>
  <c r="BH515"/>
  <c r="BH528"/>
  <c r="BH506"/>
  <c r="BH616"/>
  <c r="BH281"/>
  <c r="BH156"/>
  <c r="BJ94"/>
  <c r="BH71"/>
  <c r="BH162"/>
  <c r="BH169"/>
  <c r="BH613"/>
  <c r="BH144"/>
  <c r="M153"/>
  <c r="BH497"/>
  <c r="BH626"/>
  <c r="BH332"/>
  <c r="BH404"/>
  <c r="I254"/>
  <c r="BN240" s="1"/>
  <c r="BH264"/>
  <c r="BH617"/>
  <c r="BH81"/>
  <c r="E20"/>
  <c r="BX82"/>
  <c r="R66"/>
  <c r="BH98"/>
  <c r="DF94"/>
  <c r="BA95"/>
  <c r="I106"/>
  <c r="AY124"/>
  <c r="DE125"/>
  <c r="BA124"/>
  <c r="BA153"/>
  <c r="I155"/>
  <c r="I159"/>
  <c r="I160"/>
  <c r="I162"/>
  <c r="CT163"/>
  <c r="CS152"/>
  <c r="BS152"/>
  <c r="I164"/>
  <c r="BH171"/>
  <c r="BH172"/>
  <c r="BH174"/>
  <c r="BH175"/>
  <c r="BH179"/>
  <c r="G246"/>
  <c r="BM246" s="1"/>
  <c r="BH246" s="1"/>
  <c r="G248"/>
  <c r="BM248"/>
  <c r="BH248" s="1"/>
  <c r="G249"/>
  <c r="BM249" s="1"/>
  <c r="BH249" s="1"/>
  <c r="G250"/>
  <c r="BO239"/>
  <c r="BH255"/>
  <c r="I48"/>
  <c r="F16"/>
  <c r="G38"/>
  <c r="G53"/>
  <c r="BM53"/>
  <c r="G57"/>
  <c r="BM57"/>
  <c r="BH57" s="1"/>
  <c r="G61"/>
  <c r="BM61" s="1"/>
  <c r="G39"/>
  <c r="BM39" s="1"/>
  <c r="G47"/>
  <c r="BK41"/>
  <c r="BH41"/>
  <c r="AN37"/>
  <c r="I41"/>
  <c r="H37"/>
  <c r="BK45"/>
  <c r="BH45"/>
  <c r="G54"/>
  <c r="BM54"/>
  <c r="BH54" s="1"/>
  <c r="BK53"/>
  <c r="BH53" s="1"/>
  <c r="BK38"/>
  <c r="I55"/>
  <c r="I64"/>
  <c r="G60"/>
  <c r="BM60"/>
  <c r="BH60" s="1"/>
  <c r="I39"/>
  <c r="I45"/>
  <c r="BR37"/>
  <c r="G588"/>
  <c r="BX50"/>
  <c r="BK59"/>
  <c r="N7"/>
  <c r="N19"/>
  <c r="J19"/>
  <c r="N16"/>
  <c r="J16"/>
  <c r="L21"/>
  <c r="DL21" i="34"/>
  <c r="L18" i="35"/>
  <c r="DL18" i="34"/>
  <c r="L15" i="35"/>
  <c r="DL15" i="34"/>
  <c r="N17" i="35"/>
  <c r="EH17" i="34"/>
  <c r="CE17" s="1"/>
  <c r="N20" i="35"/>
  <c r="EH20" i="34"/>
  <c r="N14" i="35"/>
  <c r="EH14" i="34"/>
  <c r="J17" i="35"/>
  <c r="CP17" i="34"/>
  <c r="J14" i="35"/>
  <c r="J20"/>
  <c r="CP20" i="34" s="1"/>
  <c r="CL20" s="1"/>
  <c r="L13" i="35"/>
  <c r="DL13" i="34" s="1"/>
  <c r="N12" i="35"/>
  <c r="EH12" i="34" s="1"/>
  <c r="J12" i="35"/>
  <c r="L11"/>
  <c r="DL11" i="34"/>
  <c r="N10" i="35"/>
  <c r="EH10" i="34"/>
  <c r="L9" i="35"/>
  <c r="DL9" i="34"/>
  <c r="N8" i="35"/>
  <c r="EH8" i="34"/>
  <c r="J8" i="35"/>
  <c r="L33"/>
  <c r="DL33" i="34" s="1"/>
  <c r="L25" i="35"/>
  <c r="DL25" i="34" s="1"/>
  <c r="L27" i="35"/>
  <c r="DL27" i="34" s="1"/>
  <c r="E33" i="35"/>
  <c r="E29"/>
  <c r="E25"/>
  <c r="E27"/>
  <c r="E13"/>
  <c r="E11"/>
  <c r="F33"/>
  <c r="AX33" i="34" s="1"/>
  <c r="F27" i="35"/>
  <c r="AX27" i="34" s="1"/>
  <c r="F25" i="35"/>
  <c r="AX25" i="34" s="1"/>
  <c r="F17" i="35"/>
  <c r="AX17" i="34" s="1"/>
  <c r="F14" i="35"/>
  <c r="AX14" i="34" s="1"/>
  <c r="F20" i="35"/>
  <c r="AX20" i="34" s="1"/>
  <c r="F11" i="35"/>
  <c r="AX11" i="34" s="1"/>
  <c r="H11" i="35"/>
  <c r="BT11" i="34" s="1"/>
  <c r="BQ11" s="1"/>
  <c r="H21" i="35"/>
  <c r="H15"/>
  <c r="BT15" i="34"/>
  <c r="BO15" s="1"/>
  <c r="H18" i="35"/>
  <c r="H23"/>
  <c r="BH88"/>
  <c r="CH65"/>
  <c r="BO95"/>
  <c r="AE153"/>
  <c r="BH192"/>
  <c r="BH345"/>
  <c r="R356"/>
  <c r="BH403"/>
  <c r="N414"/>
  <c r="BH457"/>
  <c r="BH461"/>
  <c r="BH494"/>
  <c r="BH519"/>
  <c r="BH544"/>
  <c r="BH577"/>
  <c r="BH621"/>
  <c r="BH625"/>
  <c r="BH631"/>
  <c r="BH636"/>
  <c r="BH576"/>
  <c r="BH538"/>
  <c r="BH520"/>
  <c r="BH436"/>
  <c r="BH477"/>
  <c r="BH409"/>
  <c r="BH393"/>
  <c r="BH317"/>
  <c r="BH257"/>
  <c r="BK367"/>
  <c r="BH348"/>
  <c r="BH315"/>
  <c r="BH299"/>
  <c r="J153"/>
  <c r="BH143"/>
  <c r="N327"/>
  <c r="DE337"/>
  <c r="BK166"/>
  <c r="BH166" s="1"/>
  <c r="DD152"/>
  <c r="BH121"/>
  <c r="BX138"/>
  <c r="BJ123"/>
  <c r="BH665"/>
  <c r="BH604"/>
  <c r="BH586"/>
  <c r="BH563"/>
  <c r="BH397"/>
  <c r="BH492"/>
  <c r="BH319"/>
  <c r="BK239"/>
  <c r="R240"/>
  <c r="G331"/>
  <c r="BM331" s="1"/>
  <c r="BH331" s="1"/>
  <c r="DD95"/>
  <c r="BH380"/>
  <c r="I166"/>
  <c r="BN153"/>
  <c r="F124"/>
  <c r="BH77"/>
  <c r="BH664"/>
  <c r="BH474"/>
  <c r="G425"/>
  <c r="BM425"/>
  <c r="BH186"/>
  <c r="BH372"/>
  <c r="BH213"/>
  <c r="BH274"/>
  <c r="E15"/>
  <c r="BK67"/>
  <c r="F66"/>
  <c r="AY66"/>
  <c r="DE67"/>
  <c r="BH70"/>
  <c r="BH73"/>
  <c r="BH74"/>
  <c r="BH76"/>
  <c r="BH80"/>
  <c r="BW66"/>
  <c r="I81"/>
  <c r="BN66"/>
  <c r="I82"/>
  <c r="I85"/>
  <c r="I87"/>
  <c r="I88"/>
  <c r="I90"/>
  <c r="I91"/>
  <c r="I93"/>
  <c r="F95"/>
  <c r="BK96"/>
  <c r="L95"/>
  <c r="AE95"/>
  <c r="G99"/>
  <c r="BM99"/>
  <c r="BH99" s="1"/>
  <c r="G100"/>
  <c r="BM100" s="1"/>
  <c r="BH100" s="1"/>
  <c r="G101"/>
  <c r="BM101"/>
  <c r="G103"/>
  <c r="BM103"/>
  <c r="BH103" s="1"/>
  <c r="G104"/>
  <c r="BM104" s="1"/>
  <c r="BH104" s="1"/>
  <c r="G105"/>
  <c r="BH107"/>
  <c r="BH108"/>
  <c r="BQ95"/>
  <c r="I112"/>
  <c r="I114"/>
  <c r="I115"/>
  <c r="I116"/>
  <c r="I118"/>
  <c r="I119"/>
  <c r="I120"/>
  <c r="I122"/>
  <c r="L124"/>
  <c r="G130"/>
  <c r="BM130" s="1"/>
  <c r="BH130" s="1"/>
  <c r="BS123"/>
  <c r="BY123"/>
  <c r="CH124"/>
  <c r="CI137"/>
  <c r="BH137" s="1"/>
  <c r="CU124"/>
  <c r="BH140"/>
  <c r="BH145"/>
  <c r="G183"/>
  <c r="G184"/>
  <c r="BM184" s="1"/>
  <c r="BH184" s="1"/>
  <c r="AP182"/>
  <c r="DE195"/>
  <c r="DD182"/>
  <c r="BP211"/>
  <c r="G225"/>
  <c r="DE271"/>
  <c r="AY269"/>
  <c r="BH272"/>
  <c r="L269"/>
  <c r="BH277"/>
  <c r="BQ268"/>
  <c r="AN269"/>
  <c r="CT279"/>
  <c r="CS268"/>
  <c r="BA298"/>
  <c r="H298"/>
  <c r="I301"/>
  <c r="M298"/>
  <c r="I302"/>
  <c r="I306"/>
  <c r="I307"/>
  <c r="BY297"/>
  <c r="T298"/>
  <c r="CI312"/>
  <c r="BH312" s="1"/>
  <c r="CH298"/>
  <c r="BK313"/>
  <c r="BJ298"/>
  <c r="BP298"/>
  <c r="G313"/>
  <c r="BH314"/>
  <c r="BH318"/>
  <c r="BH320"/>
  <c r="BH321"/>
  <c r="BH322"/>
  <c r="BH325"/>
  <c r="I386"/>
  <c r="I385" s="1"/>
  <c r="M385"/>
  <c r="CT388"/>
  <c r="AN385"/>
  <c r="BA385"/>
  <c r="I393"/>
  <c r="BY384"/>
  <c r="AP385"/>
  <c r="BX400"/>
  <c r="BH400"/>
  <c r="BW385"/>
  <c r="L20"/>
  <c r="DL20" i="34" s="1"/>
  <c r="H31" i="35"/>
  <c r="BT31" i="34" s="1"/>
  <c r="BH200" i="35"/>
  <c r="BH188"/>
  <c r="BH429"/>
  <c r="BH465"/>
  <c r="BH532"/>
  <c r="BH561"/>
  <c r="BH606"/>
  <c r="BH630"/>
  <c r="BH607"/>
  <c r="BH653"/>
  <c r="BH641"/>
  <c r="BH632"/>
  <c r="BH619"/>
  <c r="BH591"/>
  <c r="BH584"/>
  <c r="BH556"/>
  <c r="BH505"/>
  <c r="BH469"/>
  <c r="BH439"/>
  <c r="BH426"/>
  <c r="BH411"/>
  <c r="BH513"/>
  <c r="BH509"/>
  <c r="BH499"/>
  <c r="BH479"/>
  <c r="BH464"/>
  <c r="BH412"/>
  <c r="BH402"/>
  <c r="BH286"/>
  <c r="BH627"/>
  <c r="BH394"/>
  <c r="BH352"/>
  <c r="BH350"/>
  <c r="BH309"/>
  <c r="BH251"/>
  <c r="BH226"/>
  <c r="BH209"/>
  <c r="BH201"/>
  <c r="BH588"/>
  <c r="BH210"/>
  <c r="BH199"/>
  <c r="BH168"/>
  <c r="BH592"/>
  <c r="BH623"/>
  <c r="BH580"/>
  <c r="BH491"/>
  <c r="BH381"/>
  <c r="BH585"/>
  <c r="BH388"/>
  <c r="BH379"/>
  <c r="BH354"/>
  <c r="BH224"/>
  <c r="BH662"/>
  <c r="BH495"/>
  <c r="BH462"/>
  <c r="BH377"/>
  <c r="BH294"/>
  <c r="BH644"/>
  <c r="BH603"/>
  <c r="BH593"/>
  <c r="BH243"/>
  <c r="BH343"/>
  <c r="BH473"/>
  <c r="BH608"/>
  <c r="BH551"/>
  <c r="BH191"/>
  <c r="BH214"/>
  <c r="BH260"/>
  <c r="BH489"/>
  <c r="BH373"/>
  <c r="BH217"/>
  <c r="BH231"/>
  <c r="BH215"/>
  <c r="BH242"/>
  <c r="BH362"/>
  <c r="BH432"/>
  <c r="BH430"/>
  <c r="BH486"/>
  <c r="BH540"/>
  <c r="BH536"/>
  <c r="BH569"/>
  <c r="BH610"/>
  <c r="BH629"/>
  <c r="BH633"/>
  <c r="BH652"/>
  <c r="BH651"/>
  <c r="BH642"/>
  <c r="BH634"/>
  <c r="BH639"/>
  <c r="BH615"/>
  <c r="BH579"/>
  <c r="BH570"/>
  <c r="BH566"/>
  <c r="BH553"/>
  <c r="BH562"/>
  <c r="BH534"/>
  <c r="BH493"/>
  <c r="BH463"/>
  <c r="BH456"/>
  <c r="BH406"/>
  <c r="BH502"/>
  <c r="BH488"/>
  <c r="BH470"/>
  <c r="BH408"/>
  <c r="BH392"/>
  <c r="BH344"/>
  <c r="BH339"/>
  <c r="BH237"/>
  <c r="BH229"/>
  <c r="BH599"/>
  <c r="BH376"/>
  <c r="BH364"/>
  <c r="BH346"/>
  <c r="BH270"/>
  <c r="BH235"/>
  <c r="BH228"/>
  <c r="BH219"/>
  <c r="BH256"/>
  <c r="BH207"/>
  <c r="BH666"/>
  <c r="BH597"/>
  <c r="BH574"/>
  <c r="BH546"/>
  <c r="BH595"/>
  <c r="BH539"/>
  <c r="BH550"/>
  <c r="BH454"/>
  <c r="BH596"/>
  <c r="BH490"/>
  <c r="BH428"/>
  <c r="BH341"/>
  <c r="BH290"/>
  <c r="BH253"/>
  <c r="BH241"/>
  <c r="BH234"/>
  <c r="BH342"/>
  <c r="BH261"/>
  <c r="BH555"/>
  <c r="BH638"/>
  <c r="BH531"/>
  <c r="BH353"/>
  <c r="BH545"/>
  <c r="BH187"/>
  <c r="BH222"/>
  <c r="BH496"/>
  <c r="BH568"/>
  <c r="BH288"/>
  <c r="BH649"/>
  <c r="BH466"/>
  <c r="J15" i="29"/>
  <c r="L17"/>
  <c r="K18"/>
  <c r="J7"/>
  <c r="M8"/>
  <c r="AN316"/>
  <c r="J316"/>
  <c r="G323"/>
  <c r="G326"/>
  <c r="BM328"/>
  <c r="BK326"/>
  <c r="BH326" s="1"/>
  <c r="G28"/>
  <c r="BM28"/>
  <c r="BO22"/>
  <c r="H13"/>
  <c r="K15"/>
  <c r="L10"/>
  <c r="BT21"/>
  <c r="I24"/>
  <c r="I28"/>
  <c r="M22"/>
  <c r="BK29"/>
  <c r="BS21"/>
  <c r="K11"/>
  <c r="BM21"/>
  <c r="T36"/>
  <c r="N11"/>
  <c r="BO161"/>
  <c r="M16"/>
  <c r="F17"/>
  <c r="E18"/>
  <c r="G153"/>
  <c r="BM153" s="1"/>
  <c r="R246"/>
  <c r="F9"/>
  <c r="AP190"/>
  <c r="BR148"/>
  <c r="H288"/>
  <c r="BQ315"/>
  <c r="I289"/>
  <c r="BM89"/>
  <c r="BH89"/>
  <c r="J148"/>
  <c r="I121"/>
  <c r="L64"/>
  <c r="I52"/>
  <c r="I50" s="1"/>
  <c r="BS120"/>
  <c r="I154"/>
  <c r="BN148" s="1"/>
  <c r="I51"/>
  <c r="BJ315"/>
  <c r="G141"/>
  <c r="BK55"/>
  <c r="G139"/>
  <c r="BM139"/>
  <c r="BH139" s="1"/>
  <c r="AC274"/>
  <c r="R190"/>
  <c r="R204"/>
  <c r="AP22"/>
  <c r="T22"/>
  <c r="BA50"/>
  <c r="CJ49"/>
  <c r="DF49"/>
  <c r="BJ147"/>
  <c r="BW189"/>
  <c r="G31"/>
  <c r="BM31"/>
  <c r="F36"/>
  <c r="G174"/>
  <c r="BM174" s="1"/>
  <c r="I174"/>
  <c r="H7"/>
  <c r="BM178"/>
  <c r="BK176"/>
  <c r="BM182"/>
  <c r="BK183"/>
  <c r="BO175"/>
  <c r="BM185"/>
  <c r="BM186"/>
  <c r="E176"/>
  <c r="K17"/>
  <c r="G188"/>
  <c r="BM188" s="1"/>
  <c r="I188"/>
  <c r="H190"/>
  <c r="I191"/>
  <c r="BK193"/>
  <c r="K9"/>
  <c r="BM198"/>
  <c r="I212"/>
  <c r="BK220"/>
  <c r="L218"/>
  <c r="BM222"/>
  <c r="BH222" s="1"/>
  <c r="BJ218"/>
  <c r="BP218"/>
  <c r="BT218"/>
  <c r="BK227"/>
  <c r="BH227" s="1"/>
  <c r="BK231"/>
  <c r="I239"/>
  <c r="G248"/>
  <c r="BM248"/>
  <c r="I249"/>
  <c r="BK324"/>
  <c r="BM154"/>
  <c r="T190"/>
  <c r="BK148"/>
  <c r="BK315"/>
  <c r="L7"/>
  <c r="BM113"/>
  <c r="BO133"/>
  <c r="AC302"/>
  <c r="AY274"/>
  <c r="AY218"/>
  <c r="R260"/>
  <c r="AY176"/>
  <c r="T50"/>
  <c r="J9"/>
  <c r="I75"/>
  <c r="M18"/>
  <c r="F78"/>
  <c r="L78"/>
  <c r="O8"/>
  <c r="BM81"/>
  <c r="N78"/>
  <c r="M10"/>
  <c r="L11"/>
  <c r="O12"/>
  <c r="BT6" s="1"/>
  <c r="BO78"/>
  <c r="I85"/>
  <c r="G87"/>
  <c r="BM87" s="1"/>
  <c r="K16"/>
  <c r="O16"/>
  <c r="BK93"/>
  <c r="G94"/>
  <c r="BM94"/>
  <c r="BK97"/>
  <c r="BS92"/>
  <c r="G102"/>
  <c r="BM102" s="1"/>
  <c r="BH102" s="1"/>
  <c r="G107"/>
  <c r="BM107" s="1"/>
  <c r="BH107" s="1"/>
  <c r="BM109"/>
  <c r="N106"/>
  <c r="H106"/>
  <c r="BQ105"/>
  <c r="G159"/>
  <c r="BM159" s="1"/>
  <c r="BH159" s="1"/>
  <c r="N7"/>
  <c r="L9"/>
  <c r="E10"/>
  <c r="BK288"/>
  <c r="G69"/>
  <c r="BM64"/>
  <c r="BQ106"/>
  <c r="BK117"/>
  <c r="BK123"/>
  <c r="G129"/>
  <c r="BM129" s="1"/>
  <c r="BH129" s="1"/>
  <c r="BK137"/>
  <c r="G146"/>
  <c r="BM146"/>
  <c r="BH146" s="1"/>
  <c r="I192"/>
  <c r="G195"/>
  <c r="BM195" s="1"/>
  <c r="BJ189"/>
  <c r="BP190"/>
  <c r="BT190"/>
  <c r="G197"/>
  <c r="BM197"/>
  <c r="L14"/>
  <c r="BK199"/>
  <c r="BH199" s="1"/>
  <c r="G199"/>
  <c r="BM199" s="1"/>
  <c r="N16"/>
  <c r="H17"/>
  <c r="M17"/>
  <c r="BK202"/>
  <c r="BK256"/>
  <c r="BH256" s="1"/>
  <c r="BK262"/>
  <c r="BP260"/>
  <c r="BT260"/>
  <c r="G272"/>
  <c r="BM272" s="1"/>
  <c r="BH272" s="1"/>
  <c r="BP274"/>
  <c r="BT274"/>
  <c r="BR273"/>
  <c r="BK284"/>
  <c r="G307"/>
  <c r="BM307"/>
  <c r="BT301"/>
  <c r="G308"/>
  <c r="BM308" s="1"/>
  <c r="BH308" s="1"/>
  <c r="N12"/>
  <c r="BM302"/>
  <c r="BR302"/>
  <c r="BK311"/>
  <c r="G311"/>
  <c r="I311"/>
  <c r="G312"/>
  <c r="BM312" s="1"/>
  <c r="BH312" s="1"/>
  <c r="I312"/>
  <c r="E316"/>
  <c r="K316"/>
  <c r="G318"/>
  <c r="BM318" s="1"/>
  <c r="I318"/>
  <c r="M9"/>
  <c r="G320"/>
  <c r="BM320" s="1"/>
  <c r="BK321"/>
  <c r="BT315"/>
  <c r="BO316"/>
  <c r="BM316"/>
  <c r="I323"/>
  <c r="I325"/>
  <c r="BK327"/>
  <c r="L22"/>
  <c r="K8"/>
  <c r="O22"/>
  <c r="J22"/>
  <c r="I26"/>
  <c r="BM63"/>
  <c r="BR63"/>
  <c r="BQ63"/>
  <c r="BO63"/>
  <c r="H15"/>
  <c r="BK74"/>
  <c r="O17"/>
  <c r="J18"/>
  <c r="N18"/>
  <c r="I79"/>
  <c r="F8"/>
  <c r="E9"/>
  <c r="O9"/>
  <c r="G82"/>
  <c r="I83"/>
  <c r="BM105"/>
  <c r="BK166"/>
  <c r="BO189"/>
  <c r="BS189"/>
  <c r="BM190"/>
  <c r="BR190"/>
  <c r="BK201"/>
  <c r="BH201" s="1"/>
  <c r="BK207"/>
  <c r="G270"/>
  <c r="O274"/>
  <c r="G279"/>
  <c r="BM279" s="1"/>
  <c r="BT273"/>
  <c r="BR274"/>
  <c r="G283"/>
  <c r="BM283" s="1"/>
  <c r="BH283" s="1"/>
  <c r="G284"/>
  <c r="BM284" s="1"/>
  <c r="BH284" s="1"/>
  <c r="I284"/>
  <c r="BK286"/>
  <c r="I291"/>
  <c r="BP287"/>
  <c r="BK111"/>
  <c r="BK105"/>
  <c r="BR175"/>
  <c r="I181"/>
  <c r="M190"/>
  <c r="BS315"/>
  <c r="BS316"/>
  <c r="BP315"/>
  <c r="J162"/>
  <c r="K12"/>
  <c r="BP5" s="1"/>
  <c r="BJ77"/>
  <c r="AY190"/>
  <c r="R148"/>
  <c r="AC232"/>
  <c r="AY162"/>
  <c r="E15"/>
  <c r="BR161"/>
  <c r="BK162"/>
  <c r="BK174"/>
  <c r="BH174" s="1"/>
  <c r="BK182"/>
  <c r="BQ189"/>
  <c r="BK196"/>
  <c r="BK70"/>
  <c r="BK64"/>
  <c r="N14"/>
  <c r="BS63"/>
  <c r="L16"/>
  <c r="BM82"/>
  <c r="BQ301"/>
  <c r="BJ301"/>
  <c r="BK308"/>
  <c r="BM313"/>
  <c r="BH313" s="1"/>
  <c r="BM323"/>
  <c r="N190"/>
  <c r="G171"/>
  <c r="BM171"/>
  <c r="BH171" s="1"/>
  <c r="G72"/>
  <c r="BM72"/>
  <c r="BH72" s="1"/>
  <c r="G324"/>
  <c r="BM324"/>
  <c r="N316"/>
  <c r="BM104"/>
  <c r="BH104" s="1"/>
  <c r="BM96"/>
  <c r="N260"/>
  <c r="I261"/>
  <c r="BK317"/>
  <c r="BO301"/>
  <c r="BO245"/>
  <c r="BK91"/>
  <c r="K22"/>
  <c r="G24"/>
  <c r="BM24"/>
  <c r="N8"/>
  <c r="I8"/>
  <c r="H11"/>
  <c r="BM266"/>
  <c r="I112"/>
  <c r="BN106"/>
  <c r="BP301"/>
  <c r="BM69"/>
  <c r="E17"/>
  <c r="E12"/>
  <c r="AC288"/>
  <c r="AC316"/>
  <c r="AY232"/>
  <c r="R64"/>
  <c r="L12"/>
  <c r="AY36"/>
  <c r="E13"/>
  <c r="O10"/>
  <c r="O14"/>
  <c r="AP36"/>
  <c r="CH148"/>
  <c r="CI154"/>
  <c r="DD175"/>
  <c r="DE181"/>
  <c r="BA204"/>
  <c r="DE261"/>
  <c r="AY260"/>
  <c r="BJ64"/>
  <c r="BK79"/>
  <c r="BM161"/>
  <c r="BS161"/>
  <c r="CH162"/>
  <c r="BJ302"/>
  <c r="BK224"/>
  <c r="BK217"/>
  <c r="BK238"/>
  <c r="BJ232"/>
  <c r="BT245"/>
  <c r="DD134"/>
  <c r="G75"/>
  <c r="BM75" s="1"/>
  <c r="BH75" s="1"/>
  <c r="J17"/>
  <c r="BT77"/>
  <c r="BT78"/>
  <c r="BK77"/>
  <c r="BK87"/>
  <c r="BH87" s="1"/>
  <c r="BQ77"/>
  <c r="L15"/>
  <c r="I98"/>
  <c r="BT91"/>
  <c r="BK170"/>
  <c r="BJ161"/>
  <c r="K14"/>
  <c r="BP161"/>
  <c r="I194"/>
  <c r="G193"/>
  <c r="BM193" s="1"/>
  <c r="BH193" s="1"/>
  <c r="BM326"/>
  <c r="G98"/>
  <c r="G79"/>
  <c r="G112"/>
  <c r="BO302"/>
  <c r="N302"/>
  <c r="J64"/>
  <c r="E7"/>
  <c r="K7"/>
  <c r="L13"/>
  <c r="N15"/>
  <c r="N17"/>
  <c r="J14"/>
  <c r="G14" s="1"/>
  <c r="BJ78"/>
  <c r="G322"/>
  <c r="BM322"/>
  <c r="G85"/>
  <c r="BM85"/>
  <c r="BH85" s="1"/>
  <c r="H64"/>
  <c r="E92"/>
  <c r="O11"/>
  <c r="I266"/>
  <c r="BS302"/>
  <c r="N64"/>
  <c r="M13"/>
  <c r="H12"/>
  <c r="F12"/>
  <c r="J13"/>
  <c r="M12"/>
  <c r="BR6" s="1"/>
  <c r="F15"/>
  <c r="AE64"/>
  <c r="BA64"/>
  <c r="AE78"/>
  <c r="AP134"/>
  <c r="AP162"/>
  <c r="BP77"/>
  <c r="BP91"/>
  <c r="BO92"/>
  <c r="F18"/>
  <c r="L18"/>
  <c r="I167"/>
  <c r="G170"/>
  <c r="BM170" s="1"/>
  <c r="BH170" s="1"/>
  <c r="BK173"/>
  <c r="BK195"/>
  <c r="BP189"/>
  <c r="J11"/>
  <c r="BO203"/>
  <c r="BK204"/>
  <c r="BK211"/>
  <c r="E14"/>
  <c r="G46"/>
  <c r="BM46" s="1"/>
  <c r="BH46" s="1"/>
  <c r="G59"/>
  <c r="BM59"/>
  <c r="BH59" s="1"/>
  <c r="G65"/>
  <c r="BM65"/>
  <c r="BK68"/>
  <c r="G164"/>
  <c r="BM164"/>
  <c r="BH164" s="1"/>
  <c r="H162"/>
  <c r="I165"/>
  <c r="I178"/>
  <c r="I185"/>
  <c r="BM270"/>
  <c r="BH270" s="1"/>
  <c r="BK273"/>
  <c r="BK282"/>
  <c r="BH282" s="1"/>
  <c r="O288"/>
  <c r="BQ288"/>
  <c r="CJ21"/>
  <c r="DF21"/>
  <c r="CJ22"/>
  <c r="AC36"/>
  <c r="AE50"/>
  <c r="CJ50"/>
  <c r="DF50"/>
  <c r="BY77"/>
  <c r="AP78"/>
  <c r="T120"/>
  <c r="T288"/>
  <c r="E11"/>
  <c r="G88"/>
  <c r="BM88" s="1"/>
  <c r="BH88" s="1"/>
  <c r="I89"/>
  <c r="BK107"/>
  <c r="O106"/>
  <c r="BK114"/>
  <c r="I116"/>
  <c r="G118"/>
  <c r="BM118" s="1"/>
  <c r="BH118" s="1"/>
  <c r="G121"/>
  <c r="BM121"/>
  <c r="BH121" s="1"/>
  <c r="I202"/>
  <c r="BM203"/>
  <c r="G212"/>
  <c r="BM212"/>
  <c r="BM226"/>
  <c r="BS232"/>
  <c r="I242"/>
  <c r="G251"/>
  <c r="BM251" s="1"/>
  <c r="BK254"/>
  <c r="BK257"/>
  <c r="G258"/>
  <c r="BM258" s="1"/>
  <c r="BH258" s="1"/>
  <c r="BK263"/>
  <c r="BR259"/>
  <c r="BK267"/>
  <c r="L8"/>
  <c r="J10"/>
  <c r="G10"/>
  <c r="BQ21"/>
  <c r="N9"/>
  <c r="BK49"/>
  <c r="BT49"/>
  <c r="BO50"/>
  <c r="BS50"/>
  <c r="BM49"/>
  <c r="M14"/>
  <c r="F64"/>
  <c r="BJ63"/>
  <c r="BP63"/>
  <c r="O15"/>
  <c r="J16"/>
  <c r="I82"/>
  <c r="BJ92"/>
  <c r="G103"/>
  <c r="BM103" s="1"/>
  <c r="BH103" s="1"/>
  <c r="G108"/>
  <c r="G110"/>
  <c r="BM110" s="1"/>
  <c r="G132"/>
  <c r="BM132" s="1"/>
  <c r="E134"/>
  <c r="G136"/>
  <c r="BM136" s="1"/>
  <c r="BH136" s="1"/>
  <c r="G149"/>
  <c r="BM149" s="1"/>
  <c r="BH149" s="1"/>
  <c r="I150"/>
  <c r="G151"/>
  <c r="BM151"/>
  <c r="G156"/>
  <c r="BM156" s="1"/>
  <c r="BH156" s="1"/>
  <c r="G157"/>
  <c r="BM157" s="1"/>
  <c r="BH157" s="1"/>
  <c r="G160"/>
  <c r="BM160" s="1"/>
  <c r="BH160" s="1"/>
  <c r="G172"/>
  <c r="BM172"/>
  <c r="BH172" s="1"/>
  <c r="I172"/>
  <c r="I173"/>
  <c r="G194"/>
  <c r="BM194" s="1"/>
  <c r="BH194" s="1"/>
  <c r="G202"/>
  <c r="BM202"/>
  <c r="BH202" s="1"/>
  <c r="I207"/>
  <c r="I210"/>
  <c r="I211"/>
  <c r="I216"/>
  <c r="I226"/>
  <c r="I227"/>
  <c r="BQ231"/>
  <c r="I244"/>
  <c r="I250"/>
  <c r="G268"/>
  <c r="BM268"/>
  <c r="BH268" s="1"/>
  <c r="BP259"/>
  <c r="I270"/>
  <c r="BK271"/>
  <c r="BH271" s="1"/>
  <c r="L260"/>
  <c r="I292"/>
  <c r="BK305"/>
  <c r="L302"/>
  <c r="G314"/>
  <c r="BM314"/>
  <c r="G327"/>
  <c r="BM327"/>
  <c r="I327"/>
  <c r="I328"/>
  <c r="I30"/>
  <c r="BK32"/>
  <c r="I47"/>
  <c r="I48"/>
  <c r="I53"/>
  <c r="I72"/>
  <c r="I80"/>
  <c r="I81"/>
  <c r="BM78"/>
  <c r="BK96"/>
  <c r="BH96"/>
  <c r="I117"/>
  <c r="G123"/>
  <c r="BM123" s="1"/>
  <c r="BH123" s="1"/>
  <c r="G127"/>
  <c r="BM127" s="1"/>
  <c r="BH127" s="1"/>
  <c r="I132"/>
  <c r="I166"/>
  <c r="J176"/>
  <c r="BJ176"/>
  <c r="I183"/>
  <c r="G192"/>
  <c r="BM192"/>
  <c r="BH192" s="1"/>
  <c r="I215"/>
  <c r="G230"/>
  <c r="BM230"/>
  <c r="I234"/>
  <c r="BK235"/>
  <c r="BK236"/>
  <c r="G237"/>
  <c r="BM237" s="1"/>
  <c r="BH237" s="1"/>
  <c r="I238"/>
  <c r="BK243"/>
  <c r="I264"/>
  <c r="G267"/>
  <c r="BM259"/>
  <c r="I268"/>
  <c r="I290"/>
  <c r="G292"/>
  <c r="BM292" s="1"/>
  <c r="BH292" s="1"/>
  <c r="N288"/>
  <c r="BK314"/>
  <c r="BK319"/>
  <c r="BK27"/>
  <c r="F14"/>
  <c r="BK30"/>
  <c r="BK28"/>
  <c r="BK31"/>
  <c r="BH31"/>
  <c r="BM126"/>
  <c r="BM311"/>
  <c r="BH311" s="1"/>
  <c r="AC22"/>
  <c r="AE134"/>
  <c r="CT51"/>
  <c r="AN50"/>
  <c r="DD63"/>
  <c r="DE69"/>
  <c r="BX79"/>
  <c r="R78"/>
  <c r="CI215"/>
  <c r="AC204"/>
  <c r="DE121"/>
  <c r="AY120"/>
  <c r="BX144"/>
  <c r="R134"/>
  <c r="DE149"/>
  <c r="AY148"/>
  <c r="BW231"/>
  <c r="BX237"/>
  <c r="BN302"/>
  <c r="DE34"/>
  <c r="AY22"/>
  <c r="R50"/>
  <c r="BX107"/>
  <c r="R106"/>
  <c r="BX112"/>
  <c r="BW106"/>
  <c r="BX173"/>
  <c r="R162"/>
  <c r="BA176"/>
  <c r="AE176"/>
  <c r="BX233"/>
  <c r="R232"/>
  <c r="CS231"/>
  <c r="CT237"/>
  <c r="BM238"/>
  <c r="BY35"/>
  <c r="CU35"/>
  <c r="BY36"/>
  <c r="CU36"/>
  <c r="BA78"/>
  <c r="T148"/>
  <c r="AP148"/>
  <c r="T162"/>
  <c r="AE162"/>
  <c r="BA162"/>
  <c r="AE288"/>
  <c r="BP49"/>
  <c r="BJ50"/>
  <c r="BT50"/>
  <c r="BW92"/>
  <c r="CT98"/>
  <c r="BJ105"/>
  <c r="DD162"/>
  <c r="BP21"/>
  <c r="G38"/>
  <c r="BM38"/>
  <c r="BH38" s="1"/>
  <c r="F302"/>
  <c r="BK303"/>
  <c r="CS91"/>
  <c r="I209"/>
  <c r="BR203"/>
  <c r="BM232"/>
  <c r="BM231"/>
  <c r="BN50"/>
  <c r="AE36"/>
  <c r="BA36"/>
  <c r="AP50"/>
  <c r="AP64"/>
  <c r="T64"/>
  <c r="AP106"/>
  <c r="BA120"/>
  <c r="AE148"/>
  <c r="BA148"/>
  <c r="AE204"/>
  <c r="CI37"/>
  <c r="BT63"/>
  <c r="BK65"/>
  <c r="BH65" s="1"/>
  <c r="BS78"/>
  <c r="CI181"/>
  <c r="BK22"/>
  <c r="M36"/>
  <c r="I37"/>
  <c r="G40"/>
  <c r="BM40"/>
  <c r="BH40" s="1"/>
  <c r="G62"/>
  <c r="BM62" s="1"/>
  <c r="BH62" s="1"/>
  <c r="M78"/>
  <c r="I103"/>
  <c r="H302"/>
  <c r="BR301"/>
  <c r="BK302"/>
  <c r="BK301"/>
  <c r="AE22"/>
  <c r="BA22"/>
  <c r="BY22"/>
  <c r="CU22"/>
  <c r="CS36"/>
  <c r="F13"/>
  <c r="AC50"/>
  <c r="AY50"/>
  <c r="CU49"/>
  <c r="H14"/>
  <c r="T78"/>
  <c r="CJ77"/>
  <c r="DF77"/>
  <c r="T92"/>
  <c r="AP120"/>
  <c r="R120"/>
  <c r="BA134"/>
  <c r="T134"/>
  <c r="J8"/>
  <c r="BA218"/>
  <c r="AE218"/>
  <c r="AP274"/>
  <c r="CI111"/>
  <c r="DE238"/>
  <c r="BQ259"/>
  <c r="E78"/>
  <c r="O218"/>
  <c r="I223"/>
  <c r="BR217"/>
  <c r="O302"/>
  <c r="I29"/>
  <c r="BK33"/>
  <c r="G33"/>
  <c r="BM33"/>
  <c r="G34"/>
  <c r="BM34"/>
  <c r="G39"/>
  <c r="BM39"/>
  <c r="BH39" s="1"/>
  <c r="BK36"/>
  <c r="I43"/>
  <c r="BN36" s="1"/>
  <c r="G52"/>
  <c r="BM52" s="1"/>
  <c r="BH52" s="1"/>
  <c r="G57"/>
  <c r="BM57"/>
  <c r="BH57" s="1"/>
  <c r="I59"/>
  <c r="O78"/>
  <c r="I84"/>
  <c r="BN78" s="1"/>
  <c r="F92"/>
  <c r="BM91"/>
  <c r="I111"/>
  <c r="I130"/>
  <c r="G145"/>
  <c r="BM145" s="1"/>
  <c r="BH145" s="1"/>
  <c r="O162"/>
  <c r="G166"/>
  <c r="BM166" s="1"/>
  <c r="I177"/>
  <c r="I198"/>
  <c r="F204"/>
  <c r="G210"/>
  <c r="I213"/>
  <c r="I224"/>
  <c r="BO217"/>
  <c r="BR232"/>
  <c r="BK241"/>
  <c r="G241"/>
  <c r="BM241"/>
  <c r="J232"/>
  <c r="H274"/>
  <c r="G286"/>
  <c r="BM286"/>
  <c r="BH286" s="1"/>
  <c r="G305"/>
  <c r="BM305" s="1"/>
  <c r="BM315"/>
  <c r="BK323"/>
  <c r="BK328"/>
  <c r="BK24"/>
  <c r="G25"/>
  <c r="BM25" s="1"/>
  <c r="BH25" s="1"/>
  <c r="BJ22"/>
  <c r="G30"/>
  <c r="I32"/>
  <c r="G41"/>
  <c r="BM41" s="1"/>
  <c r="BH41" s="1"/>
  <c r="G48"/>
  <c r="BM48" s="1"/>
  <c r="BH48" s="1"/>
  <c r="I54"/>
  <c r="G56"/>
  <c r="I73"/>
  <c r="I74"/>
  <c r="I90"/>
  <c r="BK95"/>
  <c r="H92"/>
  <c r="I96"/>
  <c r="BQ91"/>
  <c r="I101"/>
  <c r="M120"/>
  <c r="G142"/>
  <c r="BM142"/>
  <c r="BH142" s="1"/>
  <c r="G152"/>
  <c r="BM152" s="1"/>
  <c r="BH152" s="1"/>
  <c r="I164"/>
  <c r="BK185"/>
  <c r="BH185" s="1"/>
  <c r="BT189"/>
  <c r="I197"/>
  <c r="M204"/>
  <c r="G208"/>
  <c r="BM208" s="1"/>
  <c r="BH208" s="1"/>
  <c r="I230"/>
  <c r="G257"/>
  <c r="BM257" s="1"/>
  <c r="BH257" s="1"/>
  <c r="I263"/>
  <c r="G269"/>
  <c r="BM269" s="1"/>
  <c r="BH269" s="1"/>
  <c r="G271"/>
  <c r="BM271"/>
  <c r="E274"/>
  <c r="K274"/>
  <c r="G296"/>
  <c r="BM296" s="1"/>
  <c r="BH296" s="1"/>
  <c r="G306"/>
  <c r="BM306"/>
  <c r="BH306" s="1"/>
  <c r="I317"/>
  <c r="L316"/>
  <c r="BK320"/>
  <c r="G23"/>
  <c r="BM23"/>
  <c r="BH23" s="1"/>
  <c r="I23"/>
  <c r="F22"/>
  <c r="K36"/>
  <c r="G53"/>
  <c r="BM53"/>
  <c r="BH53" s="1"/>
  <c r="G58"/>
  <c r="BM58" s="1"/>
  <c r="BH58" s="1"/>
  <c r="I58"/>
  <c r="G60"/>
  <c r="BM60"/>
  <c r="BH60" s="1"/>
  <c r="G61"/>
  <c r="BM61"/>
  <c r="I67"/>
  <c r="G71"/>
  <c r="BM71" s="1"/>
  <c r="BH71" s="1"/>
  <c r="I71"/>
  <c r="BN64"/>
  <c r="I76"/>
  <c r="I86"/>
  <c r="I88"/>
  <c r="G93"/>
  <c r="BM93" s="1"/>
  <c r="N92"/>
  <c r="F106"/>
  <c r="G128"/>
  <c r="BM128" s="1"/>
  <c r="BH128" s="1"/>
  <c r="G158"/>
  <c r="BM158"/>
  <c r="BH158" s="1"/>
  <c r="M162"/>
  <c r="K162"/>
  <c r="I195"/>
  <c r="G214"/>
  <c r="BM214"/>
  <c r="BH214" s="1"/>
  <c r="L204"/>
  <c r="G233"/>
  <c r="BM233"/>
  <c r="BH233" s="1"/>
  <c r="H246"/>
  <c r="M274"/>
  <c r="F274"/>
  <c r="G277"/>
  <c r="BM277"/>
  <c r="BH277" s="1"/>
  <c r="G290"/>
  <c r="BM290"/>
  <c r="J288"/>
  <c r="F288"/>
  <c r="I304"/>
  <c r="I320"/>
  <c r="G114"/>
  <c r="BM114" s="1"/>
  <c r="I118"/>
  <c r="L120"/>
  <c r="G125"/>
  <c r="I131"/>
  <c r="G137"/>
  <c r="BM137" s="1"/>
  <c r="BH137" s="1"/>
  <c r="G138"/>
  <c r="BM138"/>
  <c r="BH138" s="1"/>
  <c r="I142"/>
  <c r="BK133"/>
  <c r="I145"/>
  <c r="I152"/>
  <c r="G155"/>
  <c r="BM155" s="1"/>
  <c r="I156"/>
  <c r="BK165"/>
  <c r="BH165" s="1"/>
  <c r="I168"/>
  <c r="BN162" s="1"/>
  <c r="I170"/>
  <c r="F162"/>
  <c r="L162"/>
  <c r="I179"/>
  <c r="G181"/>
  <c r="BM181"/>
  <c r="N176"/>
  <c r="BM176"/>
  <c r="I184"/>
  <c r="I186"/>
  <c r="G187"/>
  <c r="BM187"/>
  <c r="BH187" s="1"/>
  <c r="I187"/>
  <c r="G209"/>
  <c r="G215"/>
  <c r="BM215" s="1"/>
  <c r="BH215" s="1"/>
  <c r="BM217"/>
  <c r="BJ217"/>
  <c r="BQ217"/>
  <c r="I228"/>
  <c r="H218"/>
  <c r="I229"/>
  <c r="H232"/>
  <c r="N10"/>
  <c r="I251"/>
  <c r="BK253"/>
  <c r="K13"/>
  <c r="I257"/>
  <c r="G261"/>
  <c r="BM261"/>
  <c r="BH261" s="1"/>
  <c r="G264"/>
  <c r="BM264" s="1"/>
  <c r="BH264" s="1"/>
  <c r="I276"/>
  <c r="G285"/>
  <c r="BM285" s="1"/>
  <c r="BH285" s="1"/>
  <c r="BQ287"/>
  <c r="BK300"/>
  <c r="M302"/>
  <c r="G310"/>
  <c r="BM310" s="1"/>
  <c r="BH310" s="1"/>
  <c r="I322"/>
  <c r="BR92"/>
  <c r="I100"/>
  <c r="BK101"/>
  <c r="BH101" s="1"/>
  <c r="I108"/>
  <c r="G111"/>
  <c r="K106"/>
  <c r="G130"/>
  <c r="BM130" s="1"/>
  <c r="BH130" s="1"/>
  <c r="H134"/>
  <c r="G143"/>
  <c r="BM143" s="1"/>
  <c r="BH143" s="1"/>
  <c r="G144"/>
  <c r="BM144"/>
  <c r="L148"/>
  <c r="I155"/>
  <c r="I158"/>
  <c r="M176"/>
  <c r="BK178"/>
  <c r="BH178" s="1"/>
  <c r="K176"/>
  <c r="G183"/>
  <c r="BM183"/>
  <c r="BH183" s="1"/>
  <c r="O190"/>
  <c r="BQ190"/>
  <c r="I199"/>
  <c r="G200"/>
  <c r="BM200"/>
  <c r="BH200" s="1"/>
  <c r="I200"/>
  <c r="BK206"/>
  <c r="G207"/>
  <c r="BM207"/>
  <c r="BH207" s="1"/>
  <c r="G211"/>
  <c r="BM211" s="1"/>
  <c r="BH211" s="1"/>
  <c r="G213"/>
  <c r="BM213"/>
  <c r="I220"/>
  <c r="I221"/>
  <c r="I222"/>
  <c r="G235"/>
  <c r="BM235"/>
  <c r="I235"/>
  <c r="BK239"/>
  <c r="BH239" s="1"/>
  <c r="BS231"/>
  <c r="L232"/>
  <c r="G243"/>
  <c r="BM243" s="1"/>
  <c r="BH243" s="1"/>
  <c r="I248"/>
  <c r="F246"/>
  <c r="I253"/>
  <c r="G256"/>
  <c r="BM256"/>
  <c r="I256"/>
  <c r="G281"/>
  <c r="BM281"/>
  <c r="BH281" s="1"/>
  <c r="G282"/>
  <c r="BM282"/>
  <c r="M288"/>
  <c r="BM287"/>
  <c r="G298"/>
  <c r="G300"/>
  <c r="BM300" s="1"/>
  <c r="BH300" s="1"/>
  <c r="G317"/>
  <c r="BM317" s="1"/>
  <c r="O316"/>
  <c r="I319"/>
  <c r="BT316"/>
  <c r="I324"/>
  <c r="BK325"/>
  <c r="AC64"/>
  <c r="CS78"/>
  <c r="CT84"/>
  <c r="DE97"/>
  <c r="DD91"/>
  <c r="DE98"/>
  <c r="DD92"/>
  <c r="BW162"/>
  <c r="BX168"/>
  <c r="CT168"/>
  <c r="CS162"/>
  <c r="CH315"/>
  <c r="CI321"/>
  <c r="DD315"/>
  <c r="DE321"/>
  <c r="CH316"/>
  <c r="CI322"/>
  <c r="DD316"/>
  <c r="DE322"/>
  <c r="DD35"/>
  <c r="CI51"/>
  <c r="BH54"/>
  <c r="BX70"/>
  <c r="BX122"/>
  <c r="BX182"/>
  <c r="BX210"/>
  <c r="BM167"/>
  <c r="BM303"/>
  <c r="BH45"/>
  <c r="R302"/>
  <c r="AN162"/>
  <c r="AN148"/>
  <c r="AN22"/>
  <c r="BX224"/>
  <c r="BW218"/>
  <c r="CH231"/>
  <c r="CI237"/>
  <c r="DD231"/>
  <c r="DE237"/>
  <c r="CH232"/>
  <c r="CI238"/>
  <c r="BX251"/>
  <c r="BW245"/>
  <c r="CT251"/>
  <c r="CS245"/>
  <c r="BX252"/>
  <c r="BW246"/>
  <c r="CT252"/>
  <c r="CS246"/>
  <c r="BX265"/>
  <c r="BW259"/>
  <c r="CT265"/>
  <c r="CS259"/>
  <c r="BW260"/>
  <c r="BX266"/>
  <c r="CT266"/>
  <c r="CS260"/>
  <c r="CH273"/>
  <c r="CI279"/>
  <c r="DD273"/>
  <c r="DE279"/>
  <c r="CI280"/>
  <c r="CH274"/>
  <c r="DE280"/>
  <c r="DD274"/>
  <c r="BX293"/>
  <c r="BW287"/>
  <c r="CT293"/>
  <c r="CS287"/>
  <c r="BX294"/>
  <c r="BW288"/>
  <c r="CT294"/>
  <c r="CS288"/>
  <c r="BW301"/>
  <c r="BX307"/>
  <c r="CT307"/>
  <c r="CS301"/>
  <c r="BX308"/>
  <c r="BW302"/>
  <c r="CT308"/>
  <c r="CS302"/>
  <c r="DD21"/>
  <c r="DD36"/>
  <c r="DD50"/>
  <c r="CS63"/>
  <c r="CS64"/>
  <c r="CI69"/>
  <c r="BW78"/>
  <c r="CI97"/>
  <c r="BH113"/>
  <c r="BW120"/>
  <c r="K92"/>
  <c r="G95"/>
  <c r="O92"/>
  <c r="I95"/>
  <c r="AY64"/>
  <c r="DE83"/>
  <c r="DD77"/>
  <c r="T106"/>
  <c r="DD106"/>
  <c r="DE112"/>
  <c r="BW133"/>
  <c r="BX139"/>
  <c r="CT139"/>
  <c r="CS133"/>
  <c r="BW134"/>
  <c r="BX140"/>
  <c r="CT140"/>
  <c r="CS134"/>
  <c r="DD189"/>
  <c r="DE195"/>
  <c r="DE196"/>
  <c r="DD190"/>
  <c r="BM42"/>
  <c r="AC218"/>
  <c r="AY78"/>
  <c r="AC92"/>
  <c r="CI27"/>
  <c r="CH21"/>
  <c r="R36"/>
  <c r="BY49"/>
  <c r="BY50"/>
  <c r="CU50"/>
  <c r="CH64"/>
  <c r="CI70"/>
  <c r="DE70"/>
  <c r="DD64"/>
  <c r="CI84"/>
  <c r="CH78"/>
  <c r="DE84"/>
  <c r="DD78"/>
  <c r="BX97"/>
  <c r="BW91"/>
  <c r="AN106"/>
  <c r="AN120"/>
  <c r="CI125"/>
  <c r="CH119"/>
  <c r="DD119"/>
  <c r="DE125"/>
  <c r="CI126"/>
  <c r="CH120"/>
  <c r="DE126"/>
  <c r="DD120"/>
  <c r="AC134"/>
  <c r="CH147"/>
  <c r="CI153"/>
  <c r="DD147"/>
  <c r="DE153"/>
  <c r="O18"/>
  <c r="CH161"/>
  <c r="CI167"/>
  <c r="DD161"/>
  <c r="DE167"/>
  <c r="CH176"/>
  <c r="CI182"/>
  <c r="DD176"/>
  <c r="DE182"/>
  <c r="AN190"/>
  <c r="CI209"/>
  <c r="CH203"/>
  <c r="DE209"/>
  <c r="DD203"/>
  <c r="CH204"/>
  <c r="CI210"/>
  <c r="DD204"/>
  <c r="DE210"/>
  <c r="CI223"/>
  <c r="CH217"/>
  <c r="DE223"/>
  <c r="DD217"/>
  <c r="AN288"/>
  <c r="CT42"/>
  <c r="BH47"/>
  <c r="BW63"/>
  <c r="BH66"/>
  <c r="BH74"/>
  <c r="CU77"/>
  <c r="CT112"/>
  <c r="CS148"/>
  <c r="CT153"/>
  <c r="CT167"/>
  <c r="DE224"/>
  <c r="BO287"/>
  <c r="G297"/>
  <c r="BM297"/>
  <c r="BH44"/>
  <c r="CI98"/>
  <c r="CH92"/>
  <c r="CS119"/>
  <c r="CT125"/>
  <c r="CS120"/>
  <c r="CT126"/>
  <c r="BW148"/>
  <c r="BX154"/>
  <c r="BW175"/>
  <c r="BX181"/>
  <c r="CS175"/>
  <c r="CT181"/>
  <c r="BX209"/>
  <c r="BW203"/>
  <c r="CT209"/>
  <c r="CS203"/>
  <c r="BW217"/>
  <c r="BX223"/>
  <c r="CT223"/>
  <c r="CS217"/>
  <c r="BL232"/>
  <c r="BH169"/>
  <c r="AY92"/>
  <c r="BY21"/>
  <c r="CU21"/>
  <c r="BX28"/>
  <c r="BW22"/>
  <c r="BW35"/>
  <c r="BX41"/>
  <c r="CT41"/>
  <c r="CS35"/>
  <c r="BW49"/>
  <c r="CS49"/>
  <c r="CH77"/>
  <c r="CI83"/>
  <c r="CI112"/>
  <c r="CH106"/>
  <c r="CH189"/>
  <c r="CI195"/>
  <c r="CI196"/>
  <c r="CH190"/>
  <c r="BM79"/>
  <c r="AC190"/>
  <c r="AY106"/>
  <c r="R22"/>
  <c r="AY316"/>
  <c r="AN218"/>
  <c r="AN204"/>
  <c r="AY134"/>
  <c r="AC78"/>
  <c r="AN176"/>
  <c r="AC162"/>
  <c r="AC106"/>
  <c r="AN64"/>
  <c r="AC148"/>
  <c r="AN36"/>
  <c r="CH22"/>
  <c r="DE28"/>
  <c r="DD22"/>
  <c r="CH35"/>
  <c r="CH36"/>
  <c r="CI42"/>
  <c r="DE55"/>
  <c r="DD49"/>
  <c r="CH50"/>
  <c r="AN78"/>
  <c r="BX83"/>
  <c r="BW77"/>
  <c r="CT83"/>
  <c r="CS77"/>
  <c r="BW105"/>
  <c r="BX111"/>
  <c r="CT111"/>
  <c r="CS105"/>
  <c r="AC120"/>
  <c r="AN134"/>
  <c r="CI139"/>
  <c r="CH133"/>
  <c r="CI140"/>
  <c r="CH134"/>
  <c r="BX196"/>
  <c r="BW190"/>
  <c r="CT196"/>
  <c r="CS190"/>
  <c r="AY204"/>
  <c r="CJ217"/>
  <c r="CH218"/>
  <c r="CI224"/>
  <c r="BX238"/>
  <c r="BW232"/>
  <c r="CT238"/>
  <c r="CS232"/>
  <c r="CH245"/>
  <c r="CI251"/>
  <c r="DD245"/>
  <c r="DE251"/>
  <c r="CH246"/>
  <c r="CI252"/>
  <c r="DE252"/>
  <c r="DD246"/>
  <c r="CI265"/>
  <c r="CH259"/>
  <c r="DE265"/>
  <c r="DD259"/>
  <c r="CI266"/>
  <c r="CH260"/>
  <c r="DE266"/>
  <c r="DD260"/>
  <c r="BW273"/>
  <c r="BX279"/>
  <c r="CS273"/>
  <c r="CT279"/>
  <c r="BX280"/>
  <c r="BW274"/>
  <c r="CS274"/>
  <c r="CT280"/>
  <c r="R288"/>
  <c r="CI293"/>
  <c r="CH287"/>
  <c r="DD287"/>
  <c r="DE293"/>
  <c r="CH288"/>
  <c r="CI294"/>
  <c r="DD288"/>
  <c r="DE294"/>
  <c r="CI307"/>
  <c r="CH301"/>
  <c r="DE307"/>
  <c r="DD301"/>
  <c r="CI308"/>
  <c r="CH302"/>
  <c r="DE308"/>
  <c r="DD302"/>
  <c r="BW21"/>
  <c r="CS21"/>
  <c r="CS22"/>
  <c r="BW36"/>
  <c r="CH49"/>
  <c r="BW50"/>
  <c r="CS50"/>
  <c r="BX55"/>
  <c r="DE111"/>
  <c r="BW119"/>
  <c r="DD133"/>
  <c r="BX153"/>
  <c r="DE154"/>
  <c r="BX167"/>
  <c r="CT182"/>
  <c r="CS189"/>
  <c r="CT210"/>
  <c r="CS218"/>
  <c r="M260"/>
  <c r="I271"/>
  <c r="G295"/>
  <c r="BO288"/>
  <c r="I295"/>
  <c r="BS288"/>
  <c r="BK297"/>
  <c r="BH297" s="1"/>
  <c r="BJ287"/>
  <c r="F11"/>
  <c r="F120"/>
  <c r="BK125"/>
  <c r="O176"/>
  <c r="I180"/>
  <c r="BP176"/>
  <c r="BP175"/>
  <c r="BM245"/>
  <c r="BM246"/>
  <c r="BR246"/>
  <c r="I252"/>
  <c r="BR245"/>
  <c r="BO274"/>
  <c r="BO273"/>
  <c r="G280"/>
  <c r="I280"/>
  <c r="BS274"/>
  <c r="G291"/>
  <c r="BM291" s="1"/>
  <c r="BH291" s="1"/>
  <c r="K288"/>
  <c r="BJ288"/>
  <c r="BK295"/>
  <c r="BW315"/>
  <c r="BX321"/>
  <c r="CS315"/>
  <c r="CT321"/>
  <c r="BW316"/>
  <c r="BX322"/>
  <c r="CS316"/>
  <c r="CT322"/>
  <c r="BH163"/>
  <c r="BH226"/>
  <c r="K232"/>
  <c r="BP231"/>
  <c r="O232"/>
  <c r="BT231"/>
  <c r="I237"/>
  <c r="BO231"/>
  <c r="BO232"/>
  <c r="G276"/>
  <c r="L274"/>
  <c r="BJ273"/>
  <c r="BK280"/>
  <c r="BJ274"/>
  <c r="BH82"/>
  <c r="BH109"/>
  <c r="BH144"/>
  <c r="BM175"/>
  <c r="BS175"/>
  <c r="BH191"/>
  <c r="BQ232"/>
  <c r="BH250"/>
  <c r="BH278"/>
  <c r="H9"/>
  <c r="J36"/>
  <c r="G80"/>
  <c r="BM80" s="1"/>
  <c r="BH80" s="1"/>
  <c r="G90"/>
  <c r="BM90" s="1"/>
  <c r="L92"/>
  <c r="BM108"/>
  <c r="BH108" s="1"/>
  <c r="I137"/>
  <c r="M134"/>
  <c r="I143"/>
  <c r="BR133"/>
  <c r="E148"/>
  <c r="BK149"/>
  <c r="BK197"/>
  <c r="BH197"/>
  <c r="BJ190"/>
  <c r="H204"/>
  <c r="F218"/>
  <c r="BK228"/>
  <c r="G97"/>
  <c r="I123"/>
  <c r="I182"/>
  <c r="BN176"/>
  <c r="BR176"/>
  <c r="G216"/>
  <c r="BM216" s="1"/>
  <c r="BH216" s="1"/>
  <c r="BK237"/>
  <c r="BJ231"/>
  <c r="BK232"/>
  <c r="BH240"/>
  <c r="E246"/>
  <c r="BK247"/>
  <c r="BH247" s="1"/>
  <c r="BJ246"/>
  <c r="BJ245"/>
  <c r="BP246"/>
  <c r="I258"/>
  <c r="BS273"/>
  <c r="BQ274"/>
  <c r="BQ273"/>
  <c r="I293"/>
  <c r="BR287"/>
  <c r="BS287"/>
  <c r="F316"/>
  <c r="BK318"/>
  <c r="G319"/>
  <c r="BH61"/>
  <c r="BH81"/>
  <c r="BH124"/>
  <c r="BH230"/>
  <c r="BH234"/>
  <c r="BP245"/>
  <c r="J12"/>
  <c r="E106"/>
  <c r="BK110"/>
  <c r="BK189"/>
  <c r="F190"/>
  <c r="G196"/>
  <c r="BO190"/>
  <c r="I196"/>
  <c r="BS190"/>
  <c r="E204"/>
  <c r="BK205"/>
  <c r="G228"/>
  <c r="BM228" s="1"/>
  <c r="BH198"/>
  <c r="BH219"/>
  <c r="BH244"/>
  <c r="BH248"/>
  <c r="BH255"/>
  <c r="BH262"/>
  <c r="H10"/>
  <c r="H16"/>
  <c r="G73"/>
  <c r="BM73"/>
  <c r="BH73" s="1"/>
  <c r="E162"/>
  <c r="F176"/>
  <c r="K190"/>
  <c r="G220"/>
  <c r="BH94"/>
  <c r="BH212"/>
  <c r="M11"/>
  <c r="BJ36"/>
  <c r="BS36"/>
  <c r="BR49"/>
  <c r="I66"/>
  <c r="M64"/>
  <c r="M92"/>
  <c r="I93"/>
  <c r="I99"/>
  <c r="BH100"/>
  <c r="I125"/>
  <c r="I144"/>
  <c r="I146"/>
  <c r="I151"/>
  <c r="I159"/>
  <c r="L176"/>
  <c r="G177"/>
  <c r="M218"/>
  <c r="E218"/>
  <c r="K218"/>
  <c r="M232"/>
  <c r="I233"/>
  <c r="E232"/>
  <c r="F10"/>
  <c r="H18"/>
  <c r="O36"/>
  <c r="I41"/>
  <c r="BN35"/>
  <c r="H50"/>
  <c r="M50"/>
  <c r="I62"/>
  <c r="E64"/>
  <c r="H78"/>
  <c r="J92"/>
  <c r="I94"/>
  <c r="BR91"/>
  <c r="I97"/>
  <c r="BN91"/>
  <c r="I109"/>
  <c r="M106"/>
  <c r="N13"/>
  <c r="G117"/>
  <c r="BM117" s="1"/>
  <c r="G122"/>
  <c r="I127"/>
  <c r="BN120"/>
  <c r="I129"/>
  <c r="G131"/>
  <c r="BM131" s="1"/>
  <c r="BH131" s="1"/>
  <c r="F134"/>
  <c r="L134"/>
  <c r="I136"/>
  <c r="H148"/>
  <c r="M148"/>
  <c r="F148"/>
  <c r="G168"/>
  <c r="I169"/>
  <c r="H176"/>
  <c r="G179"/>
  <c r="BM179"/>
  <c r="BH179" s="1"/>
  <c r="BK184"/>
  <c r="BH184" s="1"/>
  <c r="BK188"/>
  <c r="I193"/>
  <c r="I214"/>
  <c r="G224"/>
  <c r="I225"/>
  <c r="BN218" s="1"/>
  <c r="F232"/>
  <c r="N232"/>
  <c r="K246"/>
  <c r="O246"/>
  <c r="H260"/>
  <c r="E260"/>
  <c r="I269"/>
  <c r="E288"/>
  <c r="BH309"/>
  <c r="I33"/>
  <c r="I40"/>
  <c r="I46"/>
  <c r="G67"/>
  <c r="G70"/>
  <c r="K78"/>
  <c r="G84"/>
  <c r="G86"/>
  <c r="BM86"/>
  <c r="BH86" s="1"/>
  <c r="I87"/>
  <c r="G101"/>
  <c r="BM101"/>
  <c r="I102"/>
  <c r="L106"/>
  <c r="I110"/>
  <c r="I114"/>
  <c r="G116"/>
  <c r="E120"/>
  <c r="I128"/>
  <c r="I140"/>
  <c r="I157"/>
  <c r="BK180"/>
  <c r="BH180"/>
  <c r="L190"/>
  <c r="E190"/>
  <c r="I201"/>
  <c r="I208"/>
  <c r="I236"/>
  <c r="L246"/>
  <c r="G304"/>
  <c r="BM304"/>
  <c r="BH304" s="1"/>
  <c r="K302"/>
  <c r="M246"/>
  <c r="G249"/>
  <c r="BM249" s="1"/>
  <c r="BH249" s="1"/>
  <c r="G252"/>
  <c r="G254"/>
  <c r="BM254" s="1"/>
  <c r="BH254" s="1"/>
  <c r="G263"/>
  <c r="BM263"/>
  <c r="BH263" s="1"/>
  <c r="G265"/>
  <c r="I267"/>
  <c r="I277"/>
  <c r="I279"/>
  <c r="I281"/>
  <c r="I283"/>
  <c r="I285"/>
  <c r="G293"/>
  <c r="I297"/>
  <c r="G299"/>
  <c r="BM299"/>
  <c r="BH299" s="1"/>
  <c r="I305"/>
  <c r="I307"/>
  <c r="BN301"/>
  <c r="I314"/>
  <c r="M316"/>
  <c r="H316"/>
  <c r="G321"/>
  <c r="BR316"/>
  <c r="I240"/>
  <c r="I243"/>
  <c r="G253"/>
  <c r="BM253" s="1"/>
  <c r="F260"/>
  <c r="I272"/>
  <c r="I278"/>
  <c r="I282"/>
  <c r="I286"/>
  <c r="G289"/>
  <c r="L288"/>
  <c r="I294"/>
  <c r="I296"/>
  <c r="BM298"/>
  <c r="BH298"/>
  <c r="E302"/>
  <c r="I306"/>
  <c r="I313"/>
  <c r="BJ316"/>
  <c r="G325"/>
  <c r="BM325"/>
  <c r="I326"/>
  <c r="BR315"/>
  <c r="I321"/>
  <c r="BJ21"/>
  <c r="E22"/>
  <c r="F16"/>
  <c r="BK16" s="1"/>
  <c r="BK26"/>
  <c r="E8"/>
  <c r="G320" i="28"/>
  <c r="N12"/>
  <c r="O7"/>
  <c r="M13"/>
  <c r="BR6" s="1"/>
  <c r="L14"/>
  <c r="J16"/>
  <c r="BK318"/>
  <c r="BH318" s="1"/>
  <c r="G318"/>
  <c r="BM318"/>
  <c r="BK321"/>
  <c r="BQ315"/>
  <c r="G322"/>
  <c r="G326"/>
  <c r="BM326"/>
  <c r="M7"/>
  <c r="F8"/>
  <c r="L8"/>
  <c r="N10"/>
  <c r="F12"/>
  <c r="N14"/>
  <c r="E17"/>
  <c r="O17"/>
  <c r="N18"/>
  <c r="I317"/>
  <c r="M316"/>
  <c r="BK319"/>
  <c r="BK320"/>
  <c r="BH320" s="1"/>
  <c r="I320"/>
  <c r="BO315"/>
  <c r="I321"/>
  <c r="BK323"/>
  <c r="BK324"/>
  <c r="I326"/>
  <c r="H13"/>
  <c r="BM316"/>
  <c r="F316"/>
  <c r="BJ315"/>
  <c r="BK315"/>
  <c r="K16"/>
  <c r="K8"/>
  <c r="BT316"/>
  <c r="N7"/>
  <c r="I7"/>
  <c r="L9"/>
  <c r="BS316"/>
  <c r="BT315"/>
  <c r="BM320"/>
  <c r="H10"/>
  <c r="BM324"/>
  <c r="BH324"/>
  <c r="BJ316"/>
  <c r="BK316"/>
  <c r="E14"/>
  <c r="E10"/>
  <c r="BK325"/>
  <c r="BA22"/>
  <c r="G24"/>
  <c r="BM24"/>
  <c r="N16"/>
  <c r="AY22"/>
  <c r="G28"/>
  <c r="BO21"/>
  <c r="K11"/>
  <c r="J12"/>
  <c r="BK23"/>
  <c r="M11"/>
  <c r="BS21"/>
  <c r="BQ22"/>
  <c r="I24"/>
  <c r="BM21"/>
  <c r="BK21"/>
  <c r="G32"/>
  <c r="BM32" s="1"/>
  <c r="BH32" s="1"/>
  <c r="J11"/>
  <c r="BS22"/>
  <c r="BT22"/>
  <c r="BK25"/>
  <c r="BH25" s="1"/>
  <c r="G27"/>
  <c r="BM27"/>
  <c r="BK28"/>
  <c r="BK33"/>
  <c r="BJ21"/>
  <c r="AC22"/>
  <c r="G23"/>
  <c r="BM23"/>
  <c r="N22"/>
  <c r="I27"/>
  <c r="BK29"/>
  <c r="M8"/>
  <c r="BM22"/>
  <c r="T22"/>
  <c r="BP22"/>
  <c r="O12"/>
  <c r="I12"/>
  <c r="BK24"/>
  <c r="BH24"/>
  <c r="BJ22"/>
  <c r="E22"/>
  <c r="K12"/>
  <c r="R22"/>
  <c r="I23"/>
  <c r="K22"/>
  <c r="O22"/>
  <c r="K14"/>
  <c r="N8"/>
  <c r="BK22"/>
  <c r="G25"/>
  <c r="BM25"/>
  <c r="M22"/>
  <c r="I30"/>
  <c r="I32"/>
  <c r="BM28"/>
  <c r="F13"/>
  <c r="BK6" s="1"/>
  <c r="BK27"/>
  <c r="E7"/>
  <c r="F9"/>
  <c r="BY64"/>
  <c r="AP148"/>
  <c r="AP176"/>
  <c r="CI42"/>
  <c r="BM224"/>
  <c r="BL218"/>
  <c r="BQ218"/>
  <c r="BQ217"/>
  <c r="BK225"/>
  <c r="BJ218"/>
  <c r="G251"/>
  <c r="BM251"/>
  <c r="BQ245"/>
  <c r="BK252"/>
  <c r="BJ245"/>
  <c r="BM297"/>
  <c r="N316"/>
  <c r="G210"/>
  <c r="G59"/>
  <c r="BM59"/>
  <c r="BH59" s="1"/>
  <c r="J36"/>
  <c r="I227"/>
  <c r="O10"/>
  <c r="F50"/>
  <c r="BK26"/>
  <c r="E12"/>
  <c r="BK12" s="1"/>
  <c r="I66"/>
  <c r="E15"/>
  <c r="E13"/>
  <c r="E11"/>
  <c r="J218"/>
  <c r="M10"/>
  <c r="L15"/>
  <c r="J8"/>
  <c r="G8"/>
  <c r="I26"/>
  <c r="AY274"/>
  <c r="R204"/>
  <c r="AY106"/>
  <c r="F11"/>
  <c r="N11"/>
  <c r="F18"/>
  <c r="BK18" s="1"/>
  <c r="AC64"/>
  <c r="K13"/>
  <c r="AP22"/>
  <c r="BW21"/>
  <c r="CS21"/>
  <c r="J15"/>
  <c r="J9"/>
  <c r="DD64"/>
  <c r="DE70"/>
  <c r="BA106"/>
  <c r="CI125"/>
  <c r="CH119"/>
  <c r="DD120"/>
  <c r="DE126"/>
  <c r="DD273"/>
  <c r="DE279"/>
  <c r="CI280"/>
  <c r="CH274"/>
  <c r="BW22"/>
  <c r="CS22"/>
  <c r="BX23"/>
  <c r="DE23"/>
  <c r="CI27"/>
  <c r="DE27"/>
  <c r="BS35"/>
  <c r="BK63"/>
  <c r="CS63"/>
  <c r="BH90"/>
  <c r="CI97"/>
  <c r="CT98"/>
  <c r="BK210"/>
  <c r="BK220"/>
  <c r="CI237"/>
  <c r="CT238"/>
  <c r="BT245"/>
  <c r="DE252"/>
  <c r="BM127"/>
  <c r="BM120"/>
  <c r="BK128"/>
  <c r="BH128" s="1"/>
  <c r="BK119"/>
  <c r="BQ148"/>
  <c r="BQ147"/>
  <c r="AN64"/>
  <c r="R260"/>
  <c r="BA36"/>
  <c r="CH105"/>
  <c r="CI111"/>
  <c r="T148"/>
  <c r="AE162"/>
  <c r="T176"/>
  <c r="T218"/>
  <c r="BA232"/>
  <c r="AE232"/>
  <c r="BX266"/>
  <c r="BW260"/>
  <c r="BA288"/>
  <c r="AP36"/>
  <c r="T50"/>
  <c r="CS106"/>
  <c r="CT112"/>
  <c r="AE148"/>
  <c r="T162"/>
  <c r="AE176"/>
  <c r="AE218"/>
  <c r="T232"/>
  <c r="AP288"/>
  <c r="BL36"/>
  <c r="BK45"/>
  <c r="BS49"/>
  <c r="BT204"/>
  <c r="BP218"/>
  <c r="BM60"/>
  <c r="G209"/>
  <c r="L218"/>
  <c r="I242"/>
  <c r="G280"/>
  <c r="BP274"/>
  <c r="BP273"/>
  <c r="BT273"/>
  <c r="BT274"/>
  <c r="G283"/>
  <c r="BM283"/>
  <c r="N204"/>
  <c r="BM322"/>
  <c r="BL161"/>
  <c r="M64"/>
  <c r="N36"/>
  <c r="J232"/>
  <c r="BJ287"/>
  <c r="N218"/>
  <c r="N50"/>
  <c r="F14"/>
  <c r="E316"/>
  <c r="O11"/>
  <c r="AC274"/>
  <c r="AC106"/>
  <c r="AN106"/>
  <c r="AN92"/>
  <c r="H12"/>
  <c r="BM6"/>
  <c r="AE22"/>
  <c r="AC36"/>
  <c r="J17"/>
  <c r="BW63"/>
  <c r="BX69"/>
  <c r="R106"/>
  <c r="T106"/>
  <c r="BW119"/>
  <c r="BX125"/>
  <c r="CS148"/>
  <c r="CT154"/>
  <c r="BX181"/>
  <c r="BW175"/>
  <c r="CI238"/>
  <c r="CH232"/>
  <c r="AE260"/>
  <c r="R274"/>
  <c r="BX27"/>
  <c r="CT27"/>
  <c r="DE42"/>
  <c r="DD63"/>
  <c r="DE209"/>
  <c r="BX210"/>
  <c r="BK212"/>
  <c r="BK231"/>
  <c r="BJ246"/>
  <c r="BP246"/>
  <c r="G83"/>
  <c r="BM83" s="1"/>
  <c r="BO77"/>
  <c r="BK77"/>
  <c r="BK84"/>
  <c r="BK85"/>
  <c r="BJ78"/>
  <c r="I87"/>
  <c r="BR77"/>
  <c r="G96"/>
  <c r="BM96"/>
  <c r="BH96" s="1"/>
  <c r="BK91"/>
  <c r="BK92"/>
  <c r="G100"/>
  <c r="BO91"/>
  <c r="G33"/>
  <c r="BM33" s="1"/>
  <c r="BT49"/>
  <c r="I58"/>
  <c r="L18"/>
  <c r="BM138"/>
  <c r="BH138" s="1"/>
  <c r="K148"/>
  <c r="BR161"/>
  <c r="L16"/>
  <c r="F176"/>
  <c r="M232"/>
  <c r="I238"/>
  <c r="BN232"/>
  <c r="G267"/>
  <c r="BO260"/>
  <c r="E274"/>
  <c r="K274"/>
  <c r="J288"/>
  <c r="I294"/>
  <c r="BP316"/>
  <c r="G323"/>
  <c r="G327"/>
  <c r="BM327"/>
  <c r="H22"/>
  <c r="E36"/>
  <c r="K18"/>
  <c r="BM54"/>
  <c r="G57"/>
  <c r="BM57"/>
  <c r="BH57" s="1"/>
  <c r="BR64"/>
  <c r="G187"/>
  <c r="BM187" s="1"/>
  <c r="BH187" s="1"/>
  <c r="F204"/>
  <c r="BK273"/>
  <c r="I309"/>
  <c r="G312"/>
  <c r="BM312" s="1"/>
  <c r="BH312" s="1"/>
  <c r="L22"/>
  <c r="H14"/>
  <c r="J22"/>
  <c r="F36"/>
  <c r="I47"/>
  <c r="BK61"/>
  <c r="G73"/>
  <c r="BM73" s="1"/>
  <c r="BH73" s="1"/>
  <c r="BK75"/>
  <c r="L78"/>
  <c r="G80"/>
  <c r="BM80" s="1"/>
  <c r="BH80" s="1"/>
  <c r="I94"/>
  <c r="I98"/>
  <c r="BN92" s="1"/>
  <c r="I109"/>
  <c r="G129"/>
  <c r="BM129" s="1"/>
  <c r="BH129" s="1"/>
  <c r="I129"/>
  <c r="G132"/>
  <c r="BM132" s="1"/>
  <c r="BH132" s="1"/>
  <c r="G137"/>
  <c r="BM137"/>
  <c r="BH137" s="1"/>
  <c r="BK143"/>
  <c r="I159"/>
  <c r="E176"/>
  <c r="I191"/>
  <c r="G194"/>
  <c r="BM194" s="1"/>
  <c r="BH194" s="1"/>
  <c r="G211"/>
  <c r="BM211" s="1"/>
  <c r="BH211" s="1"/>
  <c r="G221"/>
  <c r="BM221"/>
  <c r="I223"/>
  <c r="G241"/>
  <c r="BM241" s="1"/>
  <c r="G264"/>
  <c r="BM264" s="1"/>
  <c r="BH264" s="1"/>
  <c r="G271"/>
  <c r="BM271" s="1"/>
  <c r="BH271" s="1"/>
  <c r="I286"/>
  <c r="I290"/>
  <c r="I299"/>
  <c r="I312"/>
  <c r="H316"/>
  <c r="G321"/>
  <c r="I327"/>
  <c r="BK30"/>
  <c r="BH30"/>
  <c r="F16"/>
  <c r="BK16"/>
  <c r="I34"/>
  <c r="G38"/>
  <c r="BM38" s="1"/>
  <c r="BH38" s="1"/>
  <c r="H11"/>
  <c r="I42"/>
  <c r="I43"/>
  <c r="I46"/>
  <c r="I48"/>
  <c r="BK55"/>
  <c r="G56"/>
  <c r="G58"/>
  <c r="BM58"/>
  <c r="BH58" s="1"/>
  <c r="BK67"/>
  <c r="BH67"/>
  <c r="G67"/>
  <c r="BK71"/>
  <c r="BH71" s="1"/>
  <c r="G85"/>
  <c r="I86"/>
  <c r="O78"/>
  <c r="G101"/>
  <c r="BM101"/>
  <c r="I102"/>
  <c r="BM110"/>
  <c r="BH110" s="1"/>
  <c r="I110"/>
  <c r="G112"/>
  <c r="I142"/>
  <c r="BN133" s="1"/>
  <c r="O148"/>
  <c r="G166"/>
  <c r="BM166"/>
  <c r="BH166" s="1"/>
  <c r="BK172"/>
  <c r="I179"/>
  <c r="I197"/>
  <c r="G202"/>
  <c r="BM202" s="1"/>
  <c r="BH202" s="1"/>
  <c r="G213"/>
  <c r="BM213" s="1"/>
  <c r="BH213" s="1"/>
  <c r="I213"/>
  <c r="I214"/>
  <c r="G244"/>
  <c r="BM244"/>
  <c r="G258"/>
  <c r="BM258"/>
  <c r="BH258" s="1"/>
  <c r="E260"/>
  <c r="F260"/>
  <c r="I280"/>
  <c r="I285"/>
  <c r="BR302"/>
  <c r="I324"/>
  <c r="BK328"/>
  <c r="BH328"/>
  <c r="I75"/>
  <c r="I82"/>
  <c r="I88"/>
  <c r="G95"/>
  <c r="BM95" s="1"/>
  <c r="BH95" s="1"/>
  <c r="G98"/>
  <c r="BL92" s="1"/>
  <c r="I101"/>
  <c r="K92"/>
  <c r="G103"/>
  <c r="BM103" s="1"/>
  <c r="BH103" s="1"/>
  <c r="O106"/>
  <c r="G117"/>
  <c r="BM117"/>
  <c r="I136"/>
  <c r="G141"/>
  <c r="G143"/>
  <c r="BM143"/>
  <c r="I146"/>
  <c r="BP147"/>
  <c r="BT147"/>
  <c r="I165"/>
  <c r="I169"/>
  <c r="BN162" s="1"/>
  <c r="L176"/>
  <c r="G179"/>
  <c r="BM179"/>
  <c r="BH179" s="1"/>
  <c r="I181"/>
  <c r="I185"/>
  <c r="I199"/>
  <c r="G200"/>
  <c r="BM200" s="1"/>
  <c r="BH200" s="1"/>
  <c r="I200"/>
  <c r="K204"/>
  <c r="I206"/>
  <c r="I207"/>
  <c r="BM204"/>
  <c r="I221"/>
  <c r="G222"/>
  <c r="BM222" s="1"/>
  <c r="BH222" s="1"/>
  <c r="G223"/>
  <c r="I229"/>
  <c r="H7"/>
  <c r="I235"/>
  <c r="BT231"/>
  <c r="G242"/>
  <c r="BM242"/>
  <c r="BH242" s="1"/>
  <c r="I244"/>
  <c r="I253"/>
  <c r="BN246" s="1"/>
  <c r="G263"/>
  <c r="BM263" s="1"/>
  <c r="BH263" s="1"/>
  <c r="G269"/>
  <c r="F274"/>
  <c r="L274"/>
  <c r="G276"/>
  <c r="BM276"/>
  <c r="BH276" s="1"/>
  <c r="H15"/>
  <c r="I284"/>
  <c r="M288"/>
  <c r="K10"/>
  <c r="G295"/>
  <c r="BL288"/>
  <c r="I295"/>
  <c r="BN288"/>
  <c r="L302"/>
  <c r="BO302"/>
  <c r="BQ301"/>
  <c r="I313"/>
  <c r="G314"/>
  <c r="BM314" s="1"/>
  <c r="BH314" s="1"/>
  <c r="I314"/>
  <c r="I319"/>
  <c r="BP315"/>
  <c r="BK74"/>
  <c r="G74"/>
  <c r="BM74" s="1"/>
  <c r="BH74" s="1"/>
  <c r="G84"/>
  <c r="BL78"/>
  <c r="G88"/>
  <c r="BM88"/>
  <c r="BH88" s="1"/>
  <c r="I89"/>
  <c r="N92"/>
  <c r="BQ91"/>
  <c r="M106"/>
  <c r="G109"/>
  <c r="BM109"/>
  <c r="BH109" s="1"/>
  <c r="I112"/>
  <c r="BN106" s="1"/>
  <c r="G116"/>
  <c r="BM116" s="1"/>
  <c r="BH116" s="1"/>
  <c r="I116"/>
  <c r="I124"/>
  <c r="I125"/>
  <c r="BM119"/>
  <c r="G128"/>
  <c r="BM128"/>
  <c r="I132"/>
  <c r="G136"/>
  <c r="BM136" s="1"/>
  <c r="BH136" s="1"/>
  <c r="I141"/>
  <c r="BN134"/>
  <c r="G154"/>
  <c r="BM147"/>
  <c r="I158"/>
  <c r="BK164"/>
  <c r="I164"/>
  <c r="I166"/>
  <c r="BQ161"/>
  <c r="I177"/>
  <c r="I180"/>
  <c r="BK181"/>
  <c r="I183"/>
  <c r="BN176"/>
  <c r="H190"/>
  <c r="J190"/>
  <c r="I222"/>
  <c r="I225"/>
  <c r="G248"/>
  <c r="BM248"/>
  <c r="BH248" s="1"/>
  <c r="M246"/>
  <c r="I257"/>
  <c r="I264"/>
  <c r="BK281"/>
  <c r="BH281" s="1"/>
  <c r="F288"/>
  <c r="BK300"/>
  <c r="I300"/>
  <c r="H302"/>
  <c r="BS301"/>
  <c r="G325"/>
  <c r="BM325" s="1"/>
  <c r="BH325" s="1"/>
  <c r="I325"/>
  <c r="BK327"/>
  <c r="BK8"/>
  <c r="DE51"/>
  <c r="AY50"/>
  <c r="CH189"/>
  <c r="CI195"/>
  <c r="DE196"/>
  <c r="DD190"/>
  <c r="CI219"/>
  <c r="AC218"/>
  <c r="DE223"/>
  <c r="DD217"/>
  <c r="CI261"/>
  <c r="AC260"/>
  <c r="BX279"/>
  <c r="BW273"/>
  <c r="BW274"/>
  <c r="BX280"/>
  <c r="CT280"/>
  <c r="CS274"/>
  <c r="DE304"/>
  <c r="AY302"/>
  <c r="CI307"/>
  <c r="CH301"/>
  <c r="DE307"/>
  <c r="DD301"/>
  <c r="CH302"/>
  <c r="CI308"/>
  <c r="DD302"/>
  <c r="DE308"/>
  <c r="CT317"/>
  <c r="AN316"/>
  <c r="BX321"/>
  <c r="BW315"/>
  <c r="BW316"/>
  <c r="BX322"/>
  <c r="CS316"/>
  <c r="CT322"/>
  <c r="CI23"/>
  <c r="BM307"/>
  <c r="I218"/>
  <c r="AC316"/>
  <c r="AY162"/>
  <c r="AC50"/>
  <c r="AY190"/>
  <c r="AN22"/>
  <c r="CI28"/>
  <c r="CH22"/>
  <c r="DD22"/>
  <c r="DE28"/>
  <c r="BY35"/>
  <c r="CU35"/>
  <c r="BA50"/>
  <c r="CI69"/>
  <c r="CH63"/>
  <c r="CH64"/>
  <c r="CI70"/>
  <c r="BW91"/>
  <c r="BX97"/>
  <c r="CS91"/>
  <c r="CT97"/>
  <c r="BW92"/>
  <c r="BX98"/>
  <c r="AE106"/>
  <c r="DD105"/>
  <c r="DE111"/>
  <c r="CH106"/>
  <c r="CI112"/>
  <c r="DD106"/>
  <c r="DE112"/>
  <c r="BX135"/>
  <c r="R134"/>
  <c r="CT135"/>
  <c r="AN134"/>
  <c r="BA134"/>
  <c r="CI139"/>
  <c r="CH133"/>
  <c r="DE139"/>
  <c r="DD133"/>
  <c r="CI140"/>
  <c r="CH134"/>
  <c r="DD134"/>
  <c r="DE140"/>
  <c r="BX150"/>
  <c r="R148"/>
  <c r="AP162"/>
  <c r="BX177"/>
  <c r="R176"/>
  <c r="CT177"/>
  <c r="AN176"/>
  <c r="CT233"/>
  <c r="AN232"/>
  <c r="CJ245"/>
  <c r="AE246"/>
  <c r="AN274"/>
  <c r="CT289"/>
  <c r="AN288"/>
  <c r="CH35"/>
  <c r="DD35"/>
  <c r="CI38"/>
  <c r="BH47"/>
  <c r="BW50"/>
  <c r="CS50"/>
  <c r="CI79"/>
  <c r="CS105"/>
  <c r="DD218"/>
  <c r="BX251"/>
  <c r="CT219"/>
  <c r="BH219" s="1"/>
  <c r="CI224"/>
  <c r="CI247"/>
  <c r="CS273"/>
  <c r="BX278"/>
  <c r="CS315"/>
  <c r="G29"/>
  <c r="J13"/>
  <c r="BO22"/>
  <c r="O15"/>
  <c r="BT21"/>
  <c r="H9"/>
  <c r="I144"/>
  <c r="M16"/>
  <c r="G146"/>
  <c r="BM146" s="1"/>
  <c r="BH146" s="1"/>
  <c r="J18"/>
  <c r="K162"/>
  <c r="G163"/>
  <c r="F162"/>
  <c r="BK166"/>
  <c r="E232"/>
  <c r="BK234"/>
  <c r="F232"/>
  <c r="BK236"/>
  <c r="BH236" s="1"/>
  <c r="G238"/>
  <c r="BO232"/>
  <c r="BO231"/>
  <c r="BK232"/>
  <c r="BK239"/>
  <c r="BH239" s="1"/>
  <c r="G240"/>
  <c r="BM240" s="1"/>
  <c r="BH240" s="1"/>
  <c r="J14"/>
  <c r="BK241"/>
  <c r="BH241" s="1"/>
  <c r="F15"/>
  <c r="BK243"/>
  <c r="BH243"/>
  <c r="F17"/>
  <c r="F246"/>
  <c r="BK247"/>
  <c r="F7"/>
  <c r="L246"/>
  <c r="G247"/>
  <c r="I281"/>
  <c r="BN274"/>
  <c r="O13"/>
  <c r="G282"/>
  <c r="BM282" s="1"/>
  <c r="BH282" s="1"/>
  <c r="BO273"/>
  <c r="I282"/>
  <c r="BS273"/>
  <c r="I283"/>
  <c r="BR273"/>
  <c r="G289"/>
  <c r="J7"/>
  <c r="BK291"/>
  <c r="BH291" s="1"/>
  <c r="E9"/>
  <c r="E288"/>
  <c r="BH292"/>
  <c r="G293"/>
  <c r="BO287"/>
  <c r="BX41"/>
  <c r="BW35"/>
  <c r="CS35"/>
  <c r="CT41"/>
  <c r="BX79"/>
  <c r="R78"/>
  <c r="CT79"/>
  <c r="AN78"/>
  <c r="BX83"/>
  <c r="BW77"/>
  <c r="CS77"/>
  <c r="CT83"/>
  <c r="BW78"/>
  <c r="BX84"/>
  <c r="CS78"/>
  <c r="CT84"/>
  <c r="CI191"/>
  <c r="AC190"/>
  <c r="BM177"/>
  <c r="BH177"/>
  <c r="BM195"/>
  <c r="R316"/>
  <c r="AY246"/>
  <c r="R218"/>
  <c r="R36"/>
  <c r="T36"/>
  <c r="AN36"/>
  <c r="BX51"/>
  <c r="R50"/>
  <c r="CT51"/>
  <c r="AN50"/>
  <c r="CI55"/>
  <c r="CH49"/>
  <c r="CI56"/>
  <c r="CH50"/>
  <c r="DE56"/>
  <c r="DD50"/>
  <c r="DE79"/>
  <c r="AY78"/>
  <c r="DD77"/>
  <c r="DE83"/>
  <c r="CI84"/>
  <c r="CH78"/>
  <c r="DE84"/>
  <c r="DD78"/>
  <c r="CI163"/>
  <c r="AC162"/>
  <c r="CT191"/>
  <c r="AN190"/>
  <c r="BX192"/>
  <c r="BH192"/>
  <c r="R190"/>
  <c r="BX195"/>
  <c r="BH195" s="1"/>
  <c r="BW189"/>
  <c r="BW190"/>
  <c r="BX196"/>
  <c r="CT196"/>
  <c r="CS190"/>
  <c r="AY218"/>
  <c r="BX223"/>
  <c r="BW217"/>
  <c r="CT223"/>
  <c r="CS217"/>
  <c r="BW218"/>
  <c r="BX224"/>
  <c r="CS218"/>
  <c r="CT224"/>
  <c r="AP232"/>
  <c r="BX247"/>
  <c r="R246"/>
  <c r="CT247"/>
  <c r="AN246"/>
  <c r="CT261"/>
  <c r="AN260"/>
  <c r="T274"/>
  <c r="CH273"/>
  <c r="CI279"/>
  <c r="DE280"/>
  <c r="DD274"/>
  <c r="CT303"/>
  <c r="BH303" s="1"/>
  <c r="AN302"/>
  <c r="BX305"/>
  <c r="BH305"/>
  <c r="R302"/>
  <c r="BX307"/>
  <c r="BW301"/>
  <c r="CT307"/>
  <c r="CS301"/>
  <c r="BX308"/>
  <c r="BH308" s="1"/>
  <c r="BW302"/>
  <c r="CT308"/>
  <c r="CS302"/>
  <c r="DE317"/>
  <c r="AY316"/>
  <c r="CI321"/>
  <c r="CH315"/>
  <c r="DE321"/>
  <c r="DD315"/>
  <c r="CH316"/>
  <c r="CI322"/>
  <c r="DD316"/>
  <c r="DE322"/>
  <c r="BX42"/>
  <c r="BH42" s="1"/>
  <c r="CT42"/>
  <c r="BH43"/>
  <c r="BH54"/>
  <c r="DE55"/>
  <c r="CI83"/>
  <c r="CS189"/>
  <c r="CH190"/>
  <c r="DE195"/>
  <c r="BH214"/>
  <c r="AC302"/>
  <c r="AN162"/>
  <c r="R162"/>
  <c r="AY36"/>
  <c r="CJ36"/>
  <c r="DF36"/>
  <c r="AP50"/>
  <c r="CJ49"/>
  <c r="DF49"/>
  <c r="CJ50"/>
  <c r="DF50"/>
  <c r="T64"/>
  <c r="BX70"/>
  <c r="BH70" s="1"/>
  <c r="BW64"/>
  <c r="CT70"/>
  <c r="CS64"/>
  <c r="DD91"/>
  <c r="DE97"/>
  <c r="CH92"/>
  <c r="CI98"/>
  <c r="DD92"/>
  <c r="DE98"/>
  <c r="AP106"/>
  <c r="BX111"/>
  <c r="BW105"/>
  <c r="BW106"/>
  <c r="BX112"/>
  <c r="DE135"/>
  <c r="AY134"/>
  <c r="CT139"/>
  <c r="CS133"/>
  <c r="BX140"/>
  <c r="BW134"/>
  <c r="CT140"/>
  <c r="CS134"/>
  <c r="DE149"/>
  <c r="AY148"/>
  <c r="BA162"/>
  <c r="AC176"/>
  <c r="DE177"/>
  <c r="AY176"/>
  <c r="CI233"/>
  <c r="AC232"/>
  <c r="CI289"/>
  <c r="AC288"/>
  <c r="AY288"/>
  <c r="CT38"/>
  <c r="BH39"/>
  <c r="BW49"/>
  <c r="CS49"/>
  <c r="BH66"/>
  <c r="BH86"/>
  <c r="CH217"/>
  <c r="CJ77"/>
  <c r="BW120"/>
  <c r="BX126"/>
  <c r="CS120"/>
  <c r="CT126"/>
  <c r="BW133"/>
  <c r="BX139"/>
  <c r="BX153"/>
  <c r="BW147"/>
  <c r="CT153"/>
  <c r="CS147"/>
  <c r="CI167"/>
  <c r="CH161"/>
  <c r="DE167"/>
  <c r="DD161"/>
  <c r="CI168"/>
  <c r="CH162"/>
  <c r="DE168"/>
  <c r="DD162"/>
  <c r="BX182"/>
  <c r="BW176"/>
  <c r="CT182"/>
  <c r="CS176"/>
  <c r="CH204"/>
  <c r="CI210"/>
  <c r="DD204"/>
  <c r="DE210"/>
  <c r="CH245"/>
  <c r="CI251"/>
  <c r="DD245"/>
  <c r="DE251"/>
  <c r="CI265"/>
  <c r="BH265" s="1"/>
  <c r="CH259"/>
  <c r="DE265"/>
  <c r="DD259"/>
  <c r="CI266"/>
  <c r="CH260"/>
  <c r="DD260"/>
  <c r="DE266"/>
  <c r="CI293"/>
  <c r="CH287"/>
  <c r="DE293"/>
  <c r="DD287"/>
  <c r="CI294"/>
  <c r="CH288"/>
  <c r="DE294"/>
  <c r="DD288"/>
  <c r="BH46"/>
  <c r="CI126"/>
  <c r="BX154"/>
  <c r="CI209"/>
  <c r="DD232"/>
  <c r="CI252"/>
  <c r="CS260"/>
  <c r="CT275"/>
  <c r="BH275" s="1"/>
  <c r="BY77"/>
  <c r="CI153"/>
  <c r="CH147"/>
  <c r="DE153"/>
  <c r="DD147"/>
  <c r="CH148"/>
  <c r="CI154"/>
  <c r="DD148"/>
  <c r="DE154"/>
  <c r="BW161"/>
  <c r="BX167"/>
  <c r="BH167" s="1"/>
  <c r="CT167"/>
  <c r="CS161"/>
  <c r="BX168"/>
  <c r="BW162"/>
  <c r="CT168"/>
  <c r="CS162"/>
  <c r="CH175"/>
  <c r="CI181"/>
  <c r="BH181"/>
  <c r="DE181"/>
  <c r="DD175"/>
  <c r="CI182"/>
  <c r="CH176"/>
  <c r="DE182"/>
  <c r="DD176"/>
  <c r="AY204"/>
  <c r="BX209"/>
  <c r="BW203"/>
  <c r="CT209"/>
  <c r="CS203"/>
  <c r="BW231"/>
  <c r="BX237"/>
  <c r="CS231"/>
  <c r="CT237"/>
  <c r="BW246"/>
  <c r="BX252"/>
  <c r="CS246"/>
  <c r="CT252"/>
  <c r="BX265"/>
  <c r="BW259"/>
  <c r="CT265"/>
  <c r="CS259"/>
  <c r="BW287"/>
  <c r="BX293"/>
  <c r="CS287"/>
  <c r="CT293"/>
  <c r="BX294"/>
  <c r="BH294" s="1"/>
  <c r="BW288"/>
  <c r="CS288"/>
  <c r="CT294"/>
  <c r="BH37"/>
  <c r="BH40"/>
  <c r="BH60"/>
  <c r="BH81"/>
  <c r="DD119"/>
  <c r="CT125"/>
  <c r="CS175"/>
  <c r="CT210"/>
  <c r="DE237"/>
  <c r="BX238"/>
  <c r="CT251"/>
  <c r="BP49"/>
  <c r="G55"/>
  <c r="I61"/>
  <c r="M17"/>
  <c r="M78"/>
  <c r="I80"/>
  <c r="BM85"/>
  <c r="BH85"/>
  <c r="I85"/>
  <c r="BR78"/>
  <c r="G87"/>
  <c r="BP77"/>
  <c r="G94"/>
  <c r="BM94" s="1"/>
  <c r="BH94" s="1"/>
  <c r="J92"/>
  <c r="F92"/>
  <c r="BK95"/>
  <c r="BM99"/>
  <c r="BH99"/>
  <c r="BM92"/>
  <c r="I99"/>
  <c r="BR92"/>
  <c r="G125"/>
  <c r="BO119"/>
  <c r="BR120"/>
  <c r="BR119"/>
  <c r="BK120"/>
  <c r="BK127"/>
  <c r="BH127"/>
  <c r="BJ148"/>
  <c r="BJ147"/>
  <c r="BK154"/>
  <c r="BM154"/>
  <c r="G155"/>
  <c r="BM155"/>
  <c r="BH155" s="1"/>
  <c r="BO148"/>
  <c r="I155"/>
  <c r="BN148"/>
  <c r="BS148"/>
  <c r="K302"/>
  <c r="G306"/>
  <c r="BM306"/>
  <c r="O302"/>
  <c r="I306"/>
  <c r="BH215"/>
  <c r="BH221"/>
  <c r="BH225"/>
  <c r="G139"/>
  <c r="J134"/>
  <c r="BK141"/>
  <c r="BK134"/>
  <c r="H148"/>
  <c r="BM150"/>
  <c r="BH150" s="1"/>
  <c r="I195"/>
  <c r="BT189"/>
  <c r="G196"/>
  <c r="BL189" s="1"/>
  <c r="BO190"/>
  <c r="I196"/>
  <c r="BS190"/>
  <c r="I212"/>
  <c r="BT203"/>
  <c r="I262"/>
  <c r="M260"/>
  <c r="K316"/>
  <c r="G317"/>
  <c r="BH76"/>
  <c r="BH158"/>
  <c r="BH184"/>
  <c r="BH235"/>
  <c r="BH297"/>
  <c r="I39"/>
  <c r="M9"/>
  <c r="BH68"/>
  <c r="BH75"/>
  <c r="BM78"/>
  <c r="G183"/>
  <c r="BM183" s="1"/>
  <c r="BH183" s="1"/>
  <c r="BQ176"/>
  <c r="I230"/>
  <c r="M218"/>
  <c r="BH145"/>
  <c r="BH170"/>
  <c r="BH186"/>
  <c r="BH197"/>
  <c r="BH208"/>
  <c r="BH216"/>
  <c r="BH226"/>
  <c r="BH272"/>
  <c r="BH284"/>
  <c r="K17"/>
  <c r="M15"/>
  <c r="K78"/>
  <c r="L92"/>
  <c r="M134"/>
  <c r="BT302"/>
  <c r="BT301"/>
  <c r="I308"/>
  <c r="BN302" s="1"/>
  <c r="BK311"/>
  <c r="BJ301"/>
  <c r="BH101"/>
  <c r="BH124"/>
  <c r="BH130"/>
  <c r="BH144"/>
  <c r="BH156"/>
  <c r="BH169"/>
  <c r="BH198"/>
  <c r="BH212"/>
  <c r="BH244"/>
  <c r="M36"/>
  <c r="BH61"/>
  <c r="E78"/>
  <c r="F120"/>
  <c r="BK121"/>
  <c r="F10"/>
  <c r="BH143"/>
  <c r="BH306"/>
  <c r="L10"/>
  <c r="O16"/>
  <c r="BK34"/>
  <c r="I38"/>
  <c r="G52"/>
  <c r="BM52" s="1"/>
  <c r="BH52" s="1"/>
  <c r="BM67"/>
  <c r="O92"/>
  <c r="E106"/>
  <c r="I108"/>
  <c r="L106"/>
  <c r="G111"/>
  <c r="G121"/>
  <c r="J120"/>
  <c r="N120"/>
  <c r="F134"/>
  <c r="M148"/>
  <c r="G172"/>
  <c r="BM172" s="1"/>
  <c r="BH172" s="1"/>
  <c r="M176"/>
  <c r="G185"/>
  <c r="BM185"/>
  <c r="BH185" s="1"/>
  <c r="H204"/>
  <c r="M204"/>
  <c r="I205"/>
  <c r="E204"/>
  <c r="F218"/>
  <c r="O218"/>
  <c r="G249"/>
  <c r="BM249" s="1"/>
  <c r="BH249" s="1"/>
  <c r="F302"/>
  <c r="BK301"/>
  <c r="BK307"/>
  <c r="G310"/>
  <c r="BM310" s="1"/>
  <c r="BH310" s="1"/>
  <c r="BO301"/>
  <c r="K9"/>
  <c r="G31"/>
  <c r="I31"/>
  <c r="H16"/>
  <c r="K36"/>
  <c r="I40"/>
  <c r="K64"/>
  <c r="I73"/>
  <c r="I90"/>
  <c r="G104"/>
  <c r="BM104" s="1"/>
  <c r="G114"/>
  <c r="BM114"/>
  <c r="BH114" s="1"/>
  <c r="BH117"/>
  <c r="I128"/>
  <c r="G151"/>
  <c r="BM151" s="1"/>
  <c r="BH151" s="1"/>
  <c r="N148"/>
  <c r="I151"/>
  <c r="I167"/>
  <c r="N162"/>
  <c r="E190"/>
  <c r="K190"/>
  <c r="H260"/>
  <c r="BM315"/>
  <c r="I323"/>
  <c r="F22"/>
  <c r="I25"/>
  <c r="L12"/>
  <c r="K15"/>
  <c r="H17"/>
  <c r="G45"/>
  <c r="BM45" s="1"/>
  <c r="BH45" s="1"/>
  <c r="G65"/>
  <c r="I70"/>
  <c r="I74"/>
  <c r="G82"/>
  <c r="I97"/>
  <c r="BN91" s="1"/>
  <c r="G122"/>
  <c r="BM122" s="1"/>
  <c r="BH122" s="1"/>
  <c r="BK135"/>
  <c r="BH135"/>
  <c r="E134"/>
  <c r="BR133"/>
  <c r="L148"/>
  <c r="L162"/>
  <c r="O162"/>
  <c r="G164"/>
  <c r="BM164" s="1"/>
  <c r="BH164" s="1"/>
  <c r="I187"/>
  <c r="I176"/>
  <c r="F190"/>
  <c r="L190"/>
  <c r="I201"/>
  <c r="G207"/>
  <c r="BM207" s="1"/>
  <c r="BH207" s="1"/>
  <c r="J204"/>
  <c r="I208"/>
  <c r="I210"/>
  <c r="E218"/>
  <c r="G228"/>
  <c r="G230"/>
  <c r="BM230" s="1"/>
  <c r="BH230" s="1"/>
  <c r="G233"/>
  <c r="L232"/>
  <c r="I237"/>
  <c r="BH290"/>
  <c r="L316"/>
  <c r="BR315"/>
  <c r="BH285"/>
  <c r="O9"/>
  <c r="I33"/>
  <c r="G41"/>
  <c r="G44"/>
  <c r="BM44"/>
  <c r="BH44" s="1"/>
  <c r="G51"/>
  <c r="J50"/>
  <c r="I52"/>
  <c r="G69"/>
  <c r="E92"/>
  <c r="G93"/>
  <c r="M92"/>
  <c r="I96"/>
  <c r="BM100"/>
  <c r="BH100" s="1"/>
  <c r="G108"/>
  <c r="K106"/>
  <c r="BK113"/>
  <c r="BH113" s="1"/>
  <c r="I114"/>
  <c r="M120"/>
  <c r="I121"/>
  <c r="I120"/>
  <c r="G131"/>
  <c r="BM131"/>
  <c r="BH131" s="1"/>
  <c r="N134"/>
  <c r="G142"/>
  <c r="BM142"/>
  <c r="BH142" s="1"/>
  <c r="G149"/>
  <c r="G153"/>
  <c r="G157"/>
  <c r="BM157" s="1"/>
  <c r="BH157" s="1"/>
  <c r="G165"/>
  <c r="BM165"/>
  <c r="BH165" s="1"/>
  <c r="I170"/>
  <c r="G174"/>
  <c r="BM174" s="1"/>
  <c r="BH174" s="1"/>
  <c r="O190"/>
  <c r="I192"/>
  <c r="N190"/>
  <c r="I193"/>
  <c r="L204"/>
  <c r="G205"/>
  <c r="I220"/>
  <c r="I224"/>
  <c r="G229"/>
  <c r="BM229"/>
  <c r="BH229" s="1"/>
  <c r="G234"/>
  <c r="BM234" s="1"/>
  <c r="H246"/>
  <c r="I248"/>
  <c r="I263"/>
  <c r="O288"/>
  <c r="H288"/>
  <c r="BK299"/>
  <c r="G299"/>
  <c r="BM299"/>
  <c r="G319"/>
  <c r="BM319"/>
  <c r="G252"/>
  <c r="G254"/>
  <c r="BM254" s="1"/>
  <c r="BH254" s="1"/>
  <c r="G256"/>
  <c r="BM256"/>
  <c r="BH256" s="1"/>
  <c r="I258"/>
  <c r="I268"/>
  <c r="I270"/>
  <c r="I272"/>
  <c r="I279"/>
  <c r="K288"/>
  <c r="N288"/>
  <c r="I289"/>
  <c r="M302"/>
  <c r="E302"/>
  <c r="J316"/>
  <c r="BK326"/>
  <c r="I328"/>
  <c r="G253"/>
  <c r="BM253" s="1"/>
  <c r="BH253" s="1"/>
  <c r="G255"/>
  <c r="BM255"/>
  <c r="BH255" s="1"/>
  <c r="G257"/>
  <c r="BM257" s="1"/>
  <c r="BH257" s="1"/>
  <c r="L260"/>
  <c r="I267"/>
  <c r="BN260" s="1"/>
  <c r="I269"/>
  <c r="I271"/>
  <c r="H274"/>
  <c r="M274"/>
  <c r="O274"/>
  <c r="G286"/>
  <c r="BM286"/>
  <c r="BH286" s="1"/>
  <c r="BR287"/>
  <c r="I293"/>
  <c r="BN287"/>
  <c r="BK296"/>
  <c r="I298"/>
  <c r="G304"/>
  <c r="I305"/>
  <c r="I302"/>
  <c r="BM301"/>
  <c r="I307"/>
  <c r="O316"/>
  <c r="I318"/>
  <c r="BR316"/>
  <c r="I322"/>
  <c r="I322" i="24"/>
  <c r="AY316"/>
  <c r="CS315"/>
  <c r="BS315"/>
  <c r="BP315"/>
  <c r="I318"/>
  <c r="BK323"/>
  <c r="J316"/>
  <c r="N316"/>
  <c r="BO315"/>
  <c r="G323"/>
  <c r="G324"/>
  <c r="BM324" s="1"/>
  <c r="BH324" s="1"/>
  <c r="BK328"/>
  <c r="BM328"/>
  <c r="BM318"/>
  <c r="G325"/>
  <c r="BM325" s="1"/>
  <c r="BH325" s="1"/>
  <c r="F11"/>
  <c r="I323"/>
  <c r="BN316" s="1"/>
  <c r="F7"/>
  <c r="K8"/>
  <c r="M14"/>
  <c r="N17"/>
  <c r="BK318"/>
  <c r="G320"/>
  <c r="BM320"/>
  <c r="I320"/>
  <c r="BK316"/>
  <c r="BQ316"/>
  <c r="BJ316"/>
  <c r="L9"/>
  <c r="F17"/>
  <c r="L17"/>
  <c r="O18"/>
  <c r="BK317"/>
  <c r="BJ315"/>
  <c r="BT315"/>
  <c r="H18"/>
  <c r="BM315"/>
  <c r="BH318"/>
  <c r="O22"/>
  <c r="G29"/>
  <c r="BM29" s="1"/>
  <c r="I32"/>
  <c r="G33"/>
  <c r="BM33"/>
  <c r="L7"/>
  <c r="CS21"/>
  <c r="G23"/>
  <c r="BM23"/>
  <c r="H22"/>
  <c r="BK21"/>
  <c r="BQ21"/>
  <c r="I34"/>
  <c r="O8"/>
  <c r="O10"/>
  <c r="E14"/>
  <c r="BO22"/>
  <c r="I27"/>
  <c r="F22"/>
  <c r="G27"/>
  <c r="BM27" s="1"/>
  <c r="BO21"/>
  <c r="I23"/>
  <c r="H8"/>
  <c r="N10"/>
  <c r="J10"/>
  <c r="O16"/>
  <c r="BJ21"/>
  <c r="E16"/>
  <c r="BP22"/>
  <c r="K14"/>
  <c r="O14"/>
  <c r="J15"/>
  <c r="M16"/>
  <c r="BT21"/>
  <c r="BP21"/>
  <c r="R22"/>
  <c r="BK11"/>
  <c r="I24"/>
  <c r="N11"/>
  <c r="K18"/>
  <c r="M18"/>
  <c r="L15"/>
  <c r="H16"/>
  <c r="BK22"/>
  <c r="BK33"/>
  <c r="BH33"/>
  <c r="BH307"/>
  <c r="BH194"/>
  <c r="CT304"/>
  <c r="AN302"/>
  <c r="I45"/>
  <c r="BS35"/>
  <c r="L11"/>
  <c r="BQ49"/>
  <c r="BK64"/>
  <c r="BK70"/>
  <c r="BQ63"/>
  <c r="L12"/>
  <c r="I153"/>
  <c r="BR147"/>
  <c r="BK148"/>
  <c r="BK154"/>
  <c r="BJ148"/>
  <c r="BK155"/>
  <c r="BH155" s="1"/>
  <c r="G209"/>
  <c r="BP203"/>
  <c r="I211"/>
  <c r="BN204"/>
  <c r="BR204"/>
  <c r="BT203"/>
  <c r="I248"/>
  <c r="M246"/>
  <c r="BR246"/>
  <c r="I252"/>
  <c r="BK270"/>
  <c r="F16"/>
  <c r="BR315"/>
  <c r="I321"/>
  <c r="BH173"/>
  <c r="BL190"/>
  <c r="F260"/>
  <c r="BL147"/>
  <c r="L204"/>
  <c r="H120"/>
  <c r="DE167"/>
  <c r="BW147"/>
  <c r="BX308"/>
  <c r="BW231"/>
  <c r="AC78"/>
  <c r="BW134"/>
  <c r="BW36"/>
  <c r="AN246"/>
  <c r="BT49"/>
  <c r="AN78"/>
  <c r="CS22"/>
  <c r="AC176"/>
  <c r="BW77"/>
  <c r="AC36"/>
  <c r="BW22"/>
  <c r="AN64"/>
  <c r="E36"/>
  <c r="BM154"/>
  <c r="BH65"/>
  <c r="BM196"/>
  <c r="BH196" s="1"/>
  <c r="H246"/>
  <c r="BH227"/>
  <c r="G214"/>
  <c r="BM214"/>
  <c r="BH214" s="1"/>
  <c r="BH126"/>
  <c r="N106"/>
  <c r="BO203"/>
  <c r="G322"/>
  <c r="BK56"/>
  <c r="F9"/>
  <c r="BA22"/>
  <c r="N13"/>
  <c r="N15"/>
  <c r="CT69"/>
  <c r="CS63"/>
  <c r="DF64"/>
  <c r="BX84"/>
  <c r="BW78"/>
  <c r="CI98"/>
  <c r="CH92"/>
  <c r="DD106"/>
  <c r="AE120"/>
  <c r="BA120"/>
  <c r="BH135"/>
  <c r="BA134"/>
  <c r="T134"/>
  <c r="AC148"/>
  <c r="BA148"/>
  <c r="T176"/>
  <c r="CU218"/>
  <c r="CJ274"/>
  <c r="CJ273"/>
  <c r="CT317"/>
  <c r="AN316"/>
  <c r="BT35"/>
  <c r="BJ49"/>
  <c r="BH61"/>
  <c r="BO119"/>
  <c r="BH93"/>
  <c r="R204"/>
  <c r="J11"/>
  <c r="CU35"/>
  <c r="CU63"/>
  <c r="AP78"/>
  <c r="BH107"/>
  <c r="CH133"/>
  <c r="DD133"/>
  <c r="BH157"/>
  <c r="AE162"/>
  <c r="CJ175"/>
  <c r="CI224"/>
  <c r="CH218"/>
  <c r="DE224"/>
  <c r="DD218"/>
  <c r="AE232"/>
  <c r="BQ64"/>
  <c r="BK45"/>
  <c r="BH45" s="1"/>
  <c r="F15"/>
  <c r="G46"/>
  <c r="BM46"/>
  <c r="K36"/>
  <c r="G55"/>
  <c r="BM55" s="1"/>
  <c r="BH55" s="1"/>
  <c r="BO49"/>
  <c r="BM50"/>
  <c r="BM49"/>
  <c r="G69"/>
  <c r="BM69"/>
  <c r="BP63"/>
  <c r="BO63"/>
  <c r="J12"/>
  <c r="BS120"/>
  <c r="BS119"/>
  <c r="BK119"/>
  <c r="BK128"/>
  <c r="BK129"/>
  <c r="BH129" s="1"/>
  <c r="BJ119"/>
  <c r="E15"/>
  <c r="G129"/>
  <c r="BM129"/>
  <c r="K15"/>
  <c r="L18"/>
  <c r="N7"/>
  <c r="I164"/>
  <c r="M8"/>
  <c r="F162"/>
  <c r="BK165"/>
  <c r="G199"/>
  <c r="BM199"/>
  <c r="BH199" s="1"/>
  <c r="BP189"/>
  <c r="G205"/>
  <c r="BM205"/>
  <c r="G212"/>
  <c r="G239"/>
  <c r="BP232"/>
  <c r="I239"/>
  <c r="BT232"/>
  <c r="BK241"/>
  <c r="BH241" s="1"/>
  <c r="BK231"/>
  <c r="I250"/>
  <c r="BP246"/>
  <c r="K12"/>
  <c r="BM290"/>
  <c r="BK293"/>
  <c r="BK287"/>
  <c r="BP288"/>
  <c r="BP287"/>
  <c r="BK320"/>
  <c r="F316"/>
  <c r="H316"/>
  <c r="E260"/>
  <c r="H148"/>
  <c r="I118"/>
  <c r="E288"/>
  <c r="M148"/>
  <c r="E17"/>
  <c r="BJ246"/>
  <c r="H14"/>
  <c r="DD302"/>
  <c r="R274"/>
  <c r="DD49"/>
  <c r="CT238"/>
  <c r="AN176"/>
  <c r="CS119"/>
  <c r="AN50"/>
  <c r="AC218"/>
  <c r="BW49"/>
  <c r="BX139"/>
  <c r="BH139" s="1"/>
  <c r="AN92"/>
  <c r="I46"/>
  <c r="CH91"/>
  <c r="R190"/>
  <c r="CH147"/>
  <c r="BY21"/>
  <c r="AN260"/>
  <c r="DD288"/>
  <c r="DD287"/>
  <c r="AY288"/>
  <c r="CS246"/>
  <c r="CS245"/>
  <c r="BW176"/>
  <c r="J218"/>
  <c r="I163"/>
  <c r="BH309"/>
  <c r="F12"/>
  <c r="J17"/>
  <c r="J148"/>
  <c r="J14"/>
  <c r="BK315"/>
  <c r="BK253"/>
  <c r="BK147"/>
  <c r="R92"/>
  <c r="F14"/>
  <c r="AN22"/>
  <c r="DF22"/>
  <c r="L16"/>
  <c r="BW35"/>
  <c r="DF49"/>
  <c r="AE92"/>
  <c r="AP92"/>
  <c r="T120"/>
  <c r="CJ119"/>
  <c r="BX149"/>
  <c r="R148"/>
  <c r="AN148"/>
  <c r="DE160"/>
  <c r="AY148"/>
  <c r="DF161"/>
  <c r="CJ162"/>
  <c r="BH178"/>
  <c r="DF189"/>
  <c r="BA204"/>
  <c r="R218"/>
  <c r="BX219"/>
  <c r="BA218"/>
  <c r="CU231"/>
  <c r="DF231"/>
  <c r="CJ246"/>
  <c r="CJ260"/>
  <c r="BA274"/>
  <c r="CT284"/>
  <c r="AN274"/>
  <c r="T288"/>
  <c r="BK198"/>
  <c r="BH198" s="1"/>
  <c r="T22"/>
  <c r="AE50"/>
  <c r="AE64"/>
  <c r="AP64"/>
  <c r="BY63"/>
  <c r="AY64"/>
  <c r="BA78"/>
  <c r="T92"/>
  <c r="DF91"/>
  <c r="CS92"/>
  <c r="AP120"/>
  <c r="BY120"/>
  <c r="CJ133"/>
  <c r="BY134"/>
  <c r="CS133"/>
  <c r="T148"/>
  <c r="AE148"/>
  <c r="T162"/>
  <c r="CJ176"/>
  <c r="CJ189"/>
  <c r="BY204"/>
  <c r="CJ218"/>
  <c r="AP232"/>
  <c r="CH231"/>
  <c r="CJ232"/>
  <c r="BY231"/>
  <c r="BA288"/>
  <c r="AE302"/>
  <c r="CU21"/>
  <c r="T64"/>
  <c r="CJ64"/>
  <c r="CU78"/>
  <c r="CU91"/>
  <c r="CJ91"/>
  <c r="BY119"/>
  <c r="CU133"/>
  <c r="AP134"/>
  <c r="BY176"/>
  <c r="CU176"/>
  <c r="T204"/>
  <c r="CJ204"/>
  <c r="AN218"/>
  <c r="T218"/>
  <c r="BA232"/>
  <c r="T302"/>
  <c r="CJ301"/>
  <c r="AE316"/>
  <c r="DF315"/>
  <c r="L8"/>
  <c r="O12"/>
  <c r="I29"/>
  <c r="BS22"/>
  <c r="I99"/>
  <c r="BN92"/>
  <c r="BS92"/>
  <c r="BH101"/>
  <c r="BH268"/>
  <c r="CU259"/>
  <c r="CU287"/>
  <c r="BW315"/>
  <c r="T316"/>
  <c r="G44"/>
  <c r="BM44" s="1"/>
  <c r="G47"/>
  <c r="O7"/>
  <c r="N50"/>
  <c r="F10"/>
  <c r="L64"/>
  <c r="H64"/>
  <c r="F18"/>
  <c r="K78"/>
  <c r="N78"/>
  <c r="M134"/>
  <c r="I188"/>
  <c r="G235"/>
  <c r="G232" s="1"/>
  <c r="BM244"/>
  <c r="BH244"/>
  <c r="BT259"/>
  <c r="E302"/>
  <c r="BK303"/>
  <c r="BM323"/>
  <c r="BH323" s="1"/>
  <c r="T260"/>
  <c r="BY260"/>
  <c r="DF274"/>
  <c r="DF288"/>
  <c r="BY301"/>
  <c r="CU301"/>
  <c r="AP316"/>
  <c r="CJ315"/>
  <c r="BH243"/>
  <c r="H10"/>
  <c r="H9"/>
  <c r="BM39"/>
  <c r="BH39"/>
  <c r="O9"/>
  <c r="M13"/>
  <c r="BH48"/>
  <c r="G52"/>
  <c r="BM52" s="1"/>
  <c r="BH52" s="1"/>
  <c r="O15"/>
  <c r="I66"/>
  <c r="I73"/>
  <c r="E64"/>
  <c r="BM75"/>
  <c r="O17"/>
  <c r="G76"/>
  <c r="BM76"/>
  <c r="I165"/>
  <c r="BK280"/>
  <c r="BJ273"/>
  <c r="G280"/>
  <c r="BL274" s="1"/>
  <c r="BH274" s="1"/>
  <c r="BP274"/>
  <c r="BK308"/>
  <c r="BK302"/>
  <c r="BK301"/>
  <c r="K316"/>
  <c r="J9"/>
  <c r="N9"/>
  <c r="L10"/>
  <c r="BK27"/>
  <c r="H15"/>
  <c r="I38"/>
  <c r="BK40"/>
  <c r="K10"/>
  <c r="BR36"/>
  <c r="I48"/>
  <c r="I53"/>
  <c r="O11"/>
  <c r="G59"/>
  <c r="BM59"/>
  <c r="BH59" s="1"/>
  <c r="BK62"/>
  <c r="G68"/>
  <c r="BM68" s="1"/>
  <c r="BH68" s="1"/>
  <c r="BP64"/>
  <c r="BS64"/>
  <c r="I71"/>
  <c r="BN64"/>
  <c r="I74"/>
  <c r="I80"/>
  <c r="G112"/>
  <c r="N120"/>
  <c r="BK123"/>
  <c r="BH123"/>
  <c r="G125"/>
  <c r="BM125"/>
  <c r="BH125" s="1"/>
  <c r="BK158"/>
  <c r="BH158" s="1"/>
  <c r="I180"/>
  <c r="G183"/>
  <c r="BM183" s="1"/>
  <c r="BH183" s="1"/>
  <c r="I202"/>
  <c r="BK206"/>
  <c r="BH206" s="1"/>
  <c r="G234"/>
  <c r="BM234"/>
  <c r="BH234" s="1"/>
  <c r="BM238"/>
  <c r="I249"/>
  <c r="I246"/>
  <c r="G252"/>
  <c r="I256"/>
  <c r="G267"/>
  <c r="G271"/>
  <c r="G260" s="1"/>
  <c r="I280"/>
  <c r="BP273"/>
  <c r="BM289"/>
  <c r="G297"/>
  <c r="BM297" s="1"/>
  <c r="BH297" s="1"/>
  <c r="G298"/>
  <c r="BM298"/>
  <c r="BH298" s="1"/>
  <c r="I306"/>
  <c r="I327"/>
  <c r="BK26"/>
  <c r="BH26" s="1"/>
  <c r="G26"/>
  <c r="BM26"/>
  <c r="BM22"/>
  <c r="BK31"/>
  <c r="BK34"/>
  <c r="I40"/>
  <c r="BK44"/>
  <c r="BK46"/>
  <c r="G54"/>
  <c r="BM54"/>
  <c r="F13"/>
  <c r="BK60"/>
  <c r="G60"/>
  <c r="BM60" s="1"/>
  <c r="I61"/>
  <c r="I69"/>
  <c r="BN63"/>
  <c r="G80"/>
  <c r="BM80"/>
  <c r="BQ77"/>
  <c r="I95"/>
  <c r="I103"/>
  <c r="I109"/>
  <c r="I106" s="1"/>
  <c r="I110"/>
  <c r="G114"/>
  <c r="BM114"/>
  <c r="BH114" s="1"/>
  <c r="I123"/>
  <c r="I126"/>
  <c r="BN120" s="1"/>
  <c r="BH120" s="1"/>
  <c r="I131"/>
  <c r="BK160"/>
  <c r="BH160"/>
  <c r="BQ161"/>
  <c r="BP162"/>
  <c r="I170"/>
  <c r="K176"/>
  <c r="I178"/>
  <c r="G182"/>
  <c r="G186"/>
  <c r="BM186"/>
  <c r="BH186" s="1"/>
  <c r="BK216"/>
  <c r="I219"/>
  <c r="I218" s="1"/>
  <c r="BK222"/>
  <c r="BH222"/>
  <c r="G226"/>
  <c r="BM226"/>
  <c r="BH226" s="1"/>
  <c r="BQ246"/>
  <c r="G254"/>
  <c r="BM254"/>
  <c r="BH254" s="1"/>
  <c r="BK262"/>
  <c r="BH262" s="1"/>
  <c r="BP259"/>
  <c r="K288"/>
  <c r="BM301"/>
  <c r="I310"/>
  <c r="G312"/>
  <c r="BM312" s="1"/>
  <c r="BR316"/>
  <c r="I79"/>
  <c r="BK80"/>
  <c r="I82"/>
  <c r="G85"/>
  <c r="BM85" s="1"/>
  <c r="BH85" s="1"/>
  <c r="I96"/>
  <c r="I97"/>
  <c r="BN91"/>
  <c r="G100"/>
  <c r="BM100"/>
  <c r="BH100" s="1"/>
  <c r="K92"/>
  <c r="BM104"/>
  <c r="BH104"/>
  <c r="I129"/>
  <c r="G140"/>
  <c r="BK152"/>
  <c r="BH152"/>
  <c r="I157"/>
  <c r="BM162"/>
  <c r="BR162"/>
  <c r="G169"/>
  <c r="BL162" s="1"/>
  <c r="G171"/>
  <c r="BM171"/>
  <c r="BH171" s="1"/>
  <c r="G187"/>
  <c r="BM187" s="1"/>
  <c r="BH187" s="1"/>
  <c r="I196"/>
  <c r="BN190"/>
  <c r="G198"/>
  <c r="BM198"/>
  <c r="BK200"/>
  <c r="BH200"/>
  <c r="BK207"/>
  <c r="G207"/>
  <c r="BM207" s="1"/>
  <c r="BH207" s="1"/>
  <c r="I214"/>
  <c r="G215"/>
  <c r="BM215" s="1"/>
  <c r="BH215" s="1"/>
  <c r="E218"/>
  <c r="G221"/>
  <c r="BM221" s="1"/>
  <c r="BH221" s="1"/>
  <c r="G223"/>
  <c r="BM223"/>
  <c r="BH223" s="1"/>
  <c r="BK225"/>
  <c r="BH225" s="1"/>
  <c r="I228"/>
  <c r="BK230"/>
  <c r="BH230"/>
  <c r="I236"/>
  <c r="I232"/>
  <c r="G250"/>
  <c r="BM250"/>
  <c r="BK258"/>
  <c r="G258"/>
  <c r="BM258" s="1"/>
  <c r="BH258" s="1"/>
  <c r="BK261"/>
  <c r="K260"/>
  <c r="G263"/>
  <c r="BM263"/>
  <c r="BH263" s="1"/>
  <c r="BM259"/>
  <c r="I265"/>
  <c r="BS259"/>
  <c r="I277"/>
  <c r="I279"/>
  <c r="G282"/>
  <c r="BM282"/>
  <c r="BH282" s="1"/>
  <c r="BS273"/>
  <c r="I285"/>
  <c r="I286"/>
  <c r="G291"/>
  <c r="BM291" s="1"/>
  <c r="BH291" s="1"/>
  <c r="G292"/>
  <c r="BM292"/>
  <c r="BH292" s="1"/>
  <c r="I299"/>
  <c r="L302"/>
  <c r="BT301"/>
  <c r="BK319"/>
  <c r="G319"/>
  <c r="BM319" s="1"/>
  <c r="G321"/>
  <c r="BM321" s="1"/>
  <c r="BH321" s="1"/>
  <c r="BM316"/>
  <c r="I326"/>
  <c r="BK327"/>
  <c r="BK81"/>
  <c r="BH81" s="1"/>
  <c r="G82"/>
  <c r="BM82" s="1"/>
  <c r="BH82" s="1"/>
  <c r="BM77"/>
  <c r="BR77"/>
  <c r="G87"/>
  <c r="BM87"/>
  <c r="BH87" s="1"/>
  <c r="I88"/>
  <c r="I94"/>
  <c r="BK96"/>
  <c r="BH96" s="1"/>
  <c r="J92"/>
  <c r="BM91"/>
  <c r="BQ92"/>
  <c r="I102"/>
  <c r="G104"/>
  <c r="H106"/>
  <c r="E106"/>
  <c r="I112"/>
  <c r="BN106" s="1"/>
  <c r="L120"/>
  <c r="G138"/>
  <c r="BM138" s="1"/>
  <c r="I143"/>
  <c r="I159"/>
  <c r="E162"/>
  <c r="G165"/>
  <c r="BM165"/>
  <c r="G172"/>
  <c r="BM172"/>
  <c r="BH172" s="1"/>
  <c r="N176"/>
  <c r="G185"/>
  <c r="BM185"/>
  <c r="BH185" s="1"/>
  <c r="I186"/>
  <c r="G202"/>
  <c r="BM202"/>
  <c r="BH202" s="1"/>
  <c r="O204"/>
  <c r="I213"/>
  <c r="BN203"/>
  <c r="I230"/>
  <c r="G236"/>
  <c r="BM236" s="1"/>
  <c r="BH236" s="1"/>
  <c r="G242"/>
  <c r="BM242"/>
  <c r="BH242" s="1"/>
  <c r="I243"/>
  <c r="G248"/>
  <c r="BM248" s="1"/>
  <c r="BH248" s="1"/>
  <c r="BK250"/>
  <c r="BH250" s="1"/>
  <c r="I254"/>
  <c r="G257"/>
  <c r="BM257"/>
  <c r="G265"/>
  <c r="I267"/>
  <c r="BN260" s="1"/>
  <c r="I270"/>
  <c r="I276"/>
  <c r="I274"/>
  <c r="G278"/>
  <c r="BM278"/>
  <c r="BH278" s="1"/>
  <c r="I283"/>
  <c r="G285"/>
  <c r="BM285"/>
  <c r="BH285" s="1"/>
  <c r="G286"/>
  <c r="BM286" s="1"/>
  <c r="BH286" s="1"/>
  <c r="BK290"/>
  <c r="BH290"/>
  <c r="G293"/>
  <c r="I297"/>
  <c r="G300"/>
  <c r="BM300"/>
  <c r="G304"/>
  <c r="BM304" s="1"/>
  <c r="BH304" s="1"/>
  <c r="I305"/>
  <c r="BM261"/>
  <c r="BM237"/>
  <c r="BH237" s="1"/>
  <c r="BL231"/>
  <c r="BM208"/>
  <c r="BH208" s="1"/>
  <c r="BM38"/>
  <c r="BH38" s="1"/>
  <c r="BH238"/>
  <c r="BH51"/>
  <c r="BM228"/>
  <c r="BH228" s="1"/>
  <c r="BH253"/>
  <c r="DE86"/>
  <c r="BH86"/>
  <c r="DD77"/>
  <c r="DE88"/>
  <c r="AY78"/>
  <c r="BX114"/>
  <c r="BW105"/>
  <c r="DE138"/>
  <c r="AY134"/>
  <c r="BX154"/>
  <c r="BW148"/>
  <c r="CT154"/>
  <c r="CS148"/>
  <c r="AY176"/>
  <c r="DE177"/>
  <c r="BH177"/>
  <c r="CH176"/>
  <c r="CI182"/>
  <c r="T190"/>
  <c r="AP190"/>
  <c r="CI197"/>
  <c r="CH190"/>
  <c r="CT233"/>
  <c r="BH233" s="1"/>
  <c r="AN232"/>
  <c r="BY245"/>
  <c r="AP274"/>
  <c r="BY273"/>
  <c r="DE284"/>
  <c r="AY274"/>
  <c r="BA316"/>
  <c r="CU315"/>
  <c r="E22"/>
  <c r="BK23"/>
  <c r="BH23" s="1"/>
  <c r="M22"/>
  <c r="M7"/>
  <c r="BK24"/>
  <c r="BH24" s="1"/>
  <c r="E8"/>
  <c r="J22"/>
  <c r="G25"/>
  <c r="BM25"/>
  <c r="H11"/>
  <c r="BK43"/>
  <c r="BH43" s="1"/>
  <c r="BJ36"/>
  <c r="BR49"/>
  <c r="M11"/>
  <c r="I55"/>
  <c r="BP50"/>
  <c r="BP49"/>
  <c r="I56"/>
  <c r="BN50" s="1"/>
  <c r="BS49"/>
  <c r="BK78"/>
  <c r="BK84"/>
  <c r="BK98"/>
  <c r="BJ91"/>
  <c r="BP92"/>
  <c r="BP91"/>
  <c r="G103"/>
  <c r="BM103"/>
  <c r="BH103" s="1"/>
  <c r="BM281"/>
  <c r="BH281" s="1"/>
  <c r="BM299"/>
  <c r="BH299" s="1"/>
  <c r="BM156"/>
  <c r="I83"/>
  <c r="J78"/>
  <c r="M92"/>
  <c r="M10"/>
  <c r="O13"/>
  <c r="N8"/>
  <c r="CH315"/>
  <c r="BW64"/>
  <c r="CH49"/>
  <c r="BK77"/>
  <c r="CH36"/>
  <c r="DE98"/>
  <c r="CS134"/>
  <c r="BX41"/>
  <c r="BH41" s="1"/>
  <c r="R36"/>
  <c r="AC64"/>
  <c r="O50"/>
  <c r="DD63"/>
  <c r="CI139"/>
  <c r="CT23"/>
  <c r="AN190"/>
  <c r="CS91"/>
  <c r="R50"/>
  <c r="AN162"/>
  <c r="AC190"/>
  <c r="BM28"/>
  <c r="BH28" s="1"/>
  <c r="BH30"/>
  <c r="G24"/>
  <c r="BM24"/>
  <c r="H13"/>
  <c r="G97"/>
  <c r="BS50"/>
  <c r="G56"/>
  <c r="E18"/>
  <c r="F50"/>
  <c r="R316"/>
  <c r="R232"/>
  <c r="E12"/>
  <c r="AC92"/>
  <c r="AC22"/>
  <c r="F8"/>
  <c r="AP22"/>
  <c r="DF21"/>
  <c r="AE36"/>
  <c r="J13"/>
  <c r="CU49"/>
  <c r="K17"/>
  <c r="BA64"/>
  <c r="DF63"/>
  <c r="BX79"/>
  <c r="R78"/>
  <c r="R106"/>
  <c r="CT121"/>
  <c r="AN120"/>
  <c r="BX122"/>
  <c r="R120"/>
  <c r="AC120"/>
  <c r="CU119"/>
  <c r="DE128"/>
  <c r="DD119"/>
  <c r="R134"/>
  <c r="AN134"/>
  <c r="AP162"/>
  <c r="AY162"/>
  <c r="CJ161"/>
  <c r="CU161"/>
  <c r="AE176"/>
  <c r="DE205"/>
  <c r="BH205"/>
  <c r="AY204"/>
  <c r="CU204"/>
  <c r="CU217"/>
  <c r="AP218"/>
  <c r="CI261"/>
  <c r="AC260"/>
  <c r="DE261"/>
  <c r="AY260"/>
  <c r="BR35"/>
  <c r="BK76"/>
  <c r="BH76" s="1"/>
  <c r="BJ92"/>
  <c r="DE164"/>
  <c r="T78"/>
  <c r="BY77"/>
  <c r="CI141"/>
  <c r="BH141" s="1"/>
  <c r="CH134"/>
  <c r="CH148"/>
  <c r="CI154"/>
  <c r="BH154" s="1"/>
  <c r="CI165"/>
  <c r="BH165"/>
  <c r="AC162"/>
  <c r="DE233"/>
  <c r="AY232"/>
  <c r="CI276"/>
  <c r="AC274"/>
  <c r="CI326"/>
  <c r="AC316"/>
  <c r="K22"/>
  <c r="K7"/>
  <c r="BK25"/>
  <c r="E9"/>
  <c r="I28"/>
  <c r="BR21"/>
  <c r="BR22"/>
  <c r="BJ22"/>
  <c r="BK29"/>
  <c r="BS21"/>
  <c r="N14"/>
  <c r="G40"/>
  <c r="BM40"/>
  <c r="BH40" s="1"/>
  <c r="BP36"/>
  <c r="BP35"/>
  <c r="I42"/>
  <c r="H50"/>
  <c r="I51"/>
  <c r="BM53"/>
  <c r="BH53"/>
  <c r="BK55"/>
  <c r="BK49"/>
  <c r="G83"/>
  <c r="BP77"/>
  <c r="G84"/>
  <c r="I84"/>
  <c r="BN78"/>
  <c r="BK85"/>
  <c r="BJ78"/>
  <c r="K16"/>
  <c r="N22"/>
  <c r="DD246"/>
  <c r="CH189"/>
  <c r="CH175"/>
  <c r="AC246"/>
  <c r="CS147"/>
  <c r="AY190"/>
  <c r="CH50"/>
  <c r="BW316"/>
  <c r="DD78"/>
  <c r="CH259"/>
  <c r="BW106"/>
  <c r="R64"/>
  <c r="N12"/>
  <c r="CS49"/>
  <c r="DD274"/>
  <c r="DD147"/>
  <c r="CH120"/>
  <c r="AY22"/>
  <c r="R176"/>
  <c r="E7"/>
  <c r="BX182"/>
  <c r="BH37"/>
  <c r="H12"/>
  <c r="BM92"/>
  <c r="J8"/>
  <c r="BO36"/>
  <c r="L13"/>
  <c r="M12"/>
  <c r="AE22"/>
  <c r="CJ21"/>
  <c r="CH21"/>
  <c r="BA36"/>
  <c r="BY35"/>
  <c r="AC50"/>
  <c r="BX69"/>
  <c r="BH69"/>
  <c r="BW63"/>
  <c r="CU77"/>
  <c r="BA92"/>
  <c r="DE94"/>
  <c r="AY92"/>
  <c r="DD91"/>
  <c r="DE97"/>
  <c r="CT113"/>
  <c r="CS106"/>
  <c r="CU120"/>
  <c r="DE127"/>
  <c r="BH127"/>
  <c r="DD120"/>
  <c r="CI138"/>
  <c r="AC134"/>
  <c r="BY133"/>
  <c r="CU134"/>
  <c r="CJ147"/>
  <c r="CJ148"/>
  <c r="CH161"/>
  <c r="BX168"/>
  <c r="BW161"/>
  <c r="AP176"/>
  <c r="CT209"/>
  <c r="CS203"/>
  <c r="AN204"/>
  <c r="BX239"/>
  <c r="BW232"/>
  <c r="DE303"/>
  <c r="BH303"/>
  <c r="AY302"/>
  <c r="BK75"/>
  <c r="BH75" s="1"/>
  <c r="BS78"/>
  <c r="BY147"/>
  <c r="CU189"/>
  <c r="CU203"/>
  <c r="AY246"/>
  <c r="CU245"/>
  <c r="AE260"/>
  <c r="BA260"/>
  <c r="BY259"/>
  <c r="CU260"/>
  <c r="BJ259"/>
  <c r="BK265"/>
  <c r="G279"/>
  <c r="BO273"/>
  <c r="DD35"/>
  <c r="CU147"/>
  <c r="BY162"/>
  <c r="CU190"/>
  <c r="CH204"/>
  <c r="CI210"/>
  <c r="DD204"/>
  <c r="DE210"/>
  <c r="DF232"/>
  <c r="T246"/>
  <c r="AP260"/>
  <c r="BX266"/>
  <c r="BW260"/>
  <c r="DD176"/>
  <c r="M260"/>
  <c r="I261"/>
  <c r="F288"/>
  <c r="BK289"/>
  <c r="BH289"/>
  <c r="CU273"/>
  <c r="R302"/>
  <c r="CJ302"/>
  <c r="BY316"/>
  <c r="H17"/>
  <c r="M17"/>
  <c r="I33"/>
  <c r="F64"/>
  <c r="L92"/>
  <c r="E120"/>
  <c r="BK122"/>
  <c r="G142"/>
  <c r="BM142" s="1"/>
  <c r="BH142" s="1"/>
  <c r="I142"/>
  <c r="BR133"/>
  <c r="BK143"/>
  <c r="BH143"/>
  <c r="BK133"/>
  <c r="I144"/>
  <c r="BK168"/>
  <c r="BJ162"/>
  <c r="BJ161"/>
  <c r="I168"/>
  <c r="J204"/>
  <c r="G211"/>
  <c r="BM211" s="1"/>
  <c r="BH211" s="1"/>
  <c r="BP204"/>
  <c r="G224"/>
  <c r="BO217"/>
  <c r="I226"/>
  <c r="BN217" s="1"/>
  <c r="BY175"/>
  <c r="CJ217"/>
  <c r="CS259"/>
  <c r="BX293"/>
  <c r="BW287"/>
  <c r="L36"/>
  <c r="BJ64"/>
  <c r="BJ63"/>
  <c r="G70"/>
  <c r="G74"/>
  <c r="G88"/>
  <c r="BM88" s="1"/>
  <c r="BH88" s="1"/>
  <c r="G146"/>
  <c r="BM146"/>
  <c r="BH146" s="1"/>
  <c r="G167"/>
  <c r="BO161"/>
  <c r="BQ217"/>
  <c r="BQ218"/>
  <c r="L246"/>
  <c r="I307"/>
  <c r="BN301"/>
  <c r="BR301"/>
  <c r="BP301"/>
  <c r="BP302"/>
  <c r="BK311"/>
  <c r="BH311" s="1"/>
  <c r="BJ301"/>
  <c r="L22"/>
  <c r="K9"/>
  <c r="G31"/>
  <c r="O36"/>
  <c r="G42"/>
  <c r="M64"/>
  <c r="I67"/>
  <c r="I64"/>
  <c r="G79"/>
  <c r="BK95"/>
  <c r="BH95" s="1"/>
  <c r="O92"/>
  <c r="G96"/>
  <c r="BM96"/>
  <c r="G110"/>
  <c r="BM110" s="1"/>
  <c r="BH110" s="1"/>
  <c r="G181"/>
  <c r="G294"/>
  <c r="I294"/>
  <c r="BK288"/>
  <c r="BK295"/>
  <c r="BH295"/>
  <c r="G317"/>
  <c r="J7"/>
  <c r="I25"/>
  <c r="I30"/>
  <c r="BM47"/>
  <c r="BH47" s="1"/>
  <c r="L50"/>
  <c r="BK54"/>
  <c r="BH54"/>
  <c r="I62"/>
  <c r="BK72"/>
  <c r="BH72" s="1"/>
  <c r="F78"/>
  <c r="I89"/>
  <c r="G99"/>
  <c r="G121"/>
  <c r="E134"/>
  <c r="K190"/>
  <c r="G192"/>
  <c r="K274"/>
  <c r="I113"/>
  <c r="I125"/>
  <c r="I139"/>
  <c r="G144"/>
  <c r="BM144" s="1"/>
  <c r="BH144" s="1"/>
  <c r="G151"/>
  <c r="G159"/>
  <c r="BM159" s="1"/>
  <c r="BH159" s="1"/>
  <c r="I174"/>
  <c r="O176"/>
  <c r="I194"/>
  <c r="H218"/>
  <c r="I238"/>
  <c r="BN232" s="1"/>
  <c r="BK249"/>
  <c r="G255"/>
  <c r="I282"/>
  <c r="BN273"/>
  <c r="I295"/>
  <c r="O302"/>
  <c r="I304"/>
  <c r="I302"/>
  <c r="G306"/>
  <c r="BM306"/>
  <c r="BH306" s="1"/>
  <c r="G308"/>
  <c r="I325"/>
  <c r="I328"/>
  <c r="O106"/>
  <c r="I114"/>
  <c r="I137"/>
  <c r="BK156"/>
  <c r="G164"/>
  <c r="I173"/>
  <c r="I162"/>
  <c r="I181"/>
  <c r="BM212"/>
  <c r="BH212" s="1"/>
  <c r="I215"/>
  <c r="I204" s="1"/>
  <c r="I221"/>
  <c r="I225"/>
  <c r="BN218" s="1"/>
  <c r="BM256"/>
  <c r="BK257"/>
  <c r="I269"/>
  <c r="BN259"/>
  <c r="E274"/>
  <c r="G276"/>
  <c r="I281"/>
  <c r="BN274"/>
  <c r="G283"/>
  <c r="BM283"/>
  <c r="BH283" s="1"/>
  <c r="BM293"/>
  <c r="G296"/>
  <c r="BM296"/>
  <c r="BH296" s="1"/>
  <c r="G310"/>
  <c r="BM310" s="1"/>
  <c r="BH310" s="1"/>
  <c r="M316"/>
  <c r="G327"/>
  <c r="BM327" s="1"/>
  <c r="AN316" i="25"/>
  <c r="BO316"/>
  <c r="K8"/>
  <c r="G318"/>
  <c r="CU315"/>
  <c r="CU316"/>
  <c r="BM318"/>
  <c r="L13"/>
  <c r="K9"/>
  <c r="O9"/>
  <c r="J10"/>
  <c r="G10" s="1"/>
  <c r="N10"/>
  <c r="F12"/>
  <c r="E13"/>
  <c r="J14"/>
  <c r="N14"/>
  <c r="AE316"/>
  <c r="I318"/>
  <c r="BK321"/>
  <c r="G321"/>
  <c r="BM321" s="1"/>
  <c r="G326"/>
  <c r="BM326" s="1"/>
  <c r="BH326" s="1"/>
  <c r="T316"/>
  <c r="K14"/>
  <c r="BK315"/>
  <c r="BK323"/>
  <c r="BH323" s="1"/>
  <c r="BM320"/>
  <c r="BK322"/>
  <c r="BK318"/>
  <c r="BK319"/>
  <c r="BH319"/>
  <c r="BK320"/>
  <c r="BH320"/>
  <c r="BK324"/>
  <c r="G34"/>
  <c r="BM34" s="1"/>
  <c r="DD22"/>
  <c r="DF21"/>
  <c r="K22"/>
  <c r="O22"/>
  <c r="G24"/>
  <c r="BM24" s="1"/>
  <c r="I33"/>
  <c r="F16"/>
  <c r="K17"/>
  <c r="BM33"/>
  <c r="BH33"/>
  <c r="F22"/>
  <c r="M17"/>
  <c r="J22"/>
  <c r="M13"/>
  <c r="BK22"/>
  <c r="BK30"/>
  <c r="I31"/>
  <c r="I32"/>
  <c r="AE22"/>
  <c r="I26"/>
  <c r="BJ21"/>
  <c r="BK31"/>
  <c r="BK32"/>
  <c r="G32"/>
  <c r="BM32" s="1"/>
  <c r="H17"/>
  <c r="BM21"/>
  <c r="J13"/>
  <c r="J8"/>
  <c r="N15"/>
  <c r="K16"/>
  <c r="N22"/>
  <c r="BT21"/>
  <c r="BO22"/>
  <c r="BS21"/>
  <c r="I29"/>
  <c r="BQ21"/>
  <c r="N18"/>
  <c r="M7"/>
  <c r="N17"/>
  <c r="M18"/>
  <c r="L8"/>
  <c r="T22"/>
  <c r="BY21"/>
  <c r="I30"/>
  <c r="L18"/>
  <c r="K7"/>
  <c r="O7"/>
  <c r="H9"/>
  <c r="H18"/>
  <c r="H22"/>
  <c r="F11"/>
  <c r="BK23"/>
  <c r="F7"/>
  <c r="BK26"/>
  <c r="BJ22"/>
  <c r="CT150"/>
  <c r="AN148"/>
  <c r="CI153"/>
  <c r="AC148"/>
  <c r="DD147"/>
  <c r="DE153"/>
  <c r="CI170"/>
  <c r="CH161"/>
  <c r="CU161"/>
  <c r="DE195"/>
  <c r="AY190"/>
  <c r="DD217"/>
  <c r="DD218"/>
  <c r="BW231"/>
  <c r="BX237"/>
  <c r="CT237"/>
  <c r="CS231"/>
  <c r="CS232"/>
  <c r="CT238"/>
  <c r="BW245"/>
  <c r="BX252"/>
  <c r="DE283"/>
  <c r="DD273"/>
  <c r="BK138"/>
  <c r="E134"/>
  <c r="BM134"/>
  <c r="H12"/>
  <c r="BM6" s="1"/>
  <c r="BR134"/>
  <c r="M12"/>
  <c r="BR133"/>
  <c r="BK134"/>
  <c r="F13"/>
  <c r="BM152"/>
  <c r="G153"/>
  <c r="BO147"/>
  <c r="L16"/>
  <c r="L204"/>
  <c r="BK215"/>
  <c r="E17"/>
  <c r="K218"/>
  <c r="G221"/>
  <c r="BM221"/>
  <c r="BH221" s="1"/>
  <c r="BK223"/>
  <c r="BK217"/>
  <c r="BJ218"/>
  <c r="BK224"/>
  <c r="BJ217"/>
  <c r="BP217"/>
  <c r="BP218"/>
  <c r="BT217"/>
  <c r="BT218"/>
  <c r="BK227"/>
  <c r="F15"/>
  <c r="BQ217"/>
  <c r="L15"/>
  <c r="BK240"/>
  <c r="BJ231"/>
  <c r="G244"/>
  <c r="BM244"/>
  <c r="J18"/>
  <c r="BJ316"/>
  <c r="BJ315"/>
  <c r="F316"/>
  <c r="O302"/>
  <c r="G304"/>
  <c r="G297"/>
  <c r="BM297"/>
  <c r="BH253"/>
  <c r="K232"/>
  <c r="L218"/>
  <c r="I140"/>
  <c r="BN134" s="1"/>
  <c r="BH109"/>
  <c r="E218"/>
  <c r="DE224"/>
  <c r="CI140"/>
  <c r="CS190"/>
  <c r="AC260"/>
  <c r="R134"/>
  <c r="I139"/>
  <c r="CH190"/>
  <c r="CS246"/>
  <c r="R246"/>
  <c r="DD176"/>
  <c r="BH262"/>
  <c r="BK317"/>
  <c r="E18"/>
  <c r="F8"/>
  <c r="BS134"/>
  <c r="AC274"/>
  <c r="AC106"/>
  <c r="DD21"/>
  <c r="BX42"/>
  <c r="BH42" s="1"/>
  <c r="BW36"/>
  <c r="BH52"/>
  <c r="AP50"/>
  <c r="BA64"/>
  <c r="DF78"/>
  <c r="DF77"/>
  <c r="BW92"/>
  <c r="CT220"/>
  <c r="AN218"/>
  <c r="CU217"/>
  <c r="BX293"/>
  <c r="R288"/>
  <c r="CU301"/>
  <c r="AP302"/>
  <c r="BX313"/>
  <c r="R302"/>
  <c r="BX324"/>
  <c r="BW315"/>
  <c r="BK139"/>
  <c r="BK310"/>
  <c r="BH310" s="1"/>
  <c r="G23"/>
  <c r="H8"/>
  <c r="I24"/>
  <c r="BK25"/>
  <c r="F9"/>
  <c r="L9"/>
  <c r="K10"/>
  <c r="G26"/>
  <c r="BM26"/>
  <c r="BP22"/>
  <c r="K13"/>
  <c r="G29"/>
  <c r="BM29"/>
  <c r="BT22"/>
  <c r="O13"/>
  <c r="BO21"/>
  <c r="G30"/>
  <c r="BM30" s="1"/>
  <c r="CT87"/>
  <c r="CS77"/>
  <c r="CS134"/>
  <c r="BW246"/>
  <c r="BH60"/>
  <c r="CU92"/>
  <c r="BX143"/>
  <c r="BW133"/>
  <c r="BH152"/>
  <c r="CS147"/>
  <c r="CT164"/>
  <c r="AN162"/>
  <c r="BY161"/>
  <c r="DF161"/>
  <c r="CJ176"/>
  <c r="BA190"/>
  <c r="CT195"/>
  <c r="CS189"/>
  <c r="DE206"/>
  <c r="AY204"/>
  <c r="BW203"/>
  <c r="BX209"/>
  <c r="BX235"/>
  <c r="R232"/>
  <c r="CH232"/>
  <c r="CH231"/>
  <c r="DE247"/>
  <c r="AY246"/>
  <c r="DE285"/>
  <c r="AY274"/>
  <c r="DE29"/>
  <c r="BP231"/>
  <c r="BK301"/>
  <c r="BT301"/>
  <c r="BM136"/>
  <c r="BH136"/>
  <c r="M10"/>
  <c r="BQ133"/>
  <c r="L11"/>
  <c r="K12"/>
  <c r="G12" s="1"/>
  <c r="BT134"/>
  <c r="O12"/>
  <c r="G141"/>
  <c r="BM141" s="1"/>
  <c r="L148"/>
  <c r="K148"/>
  <c r="G150"/>
  <c r="BM150" s="1"/>
  <c r="BH150" s="1"/>
  <c r="G151"/>
  <c r="BM151" s="1"/>
  <c r="J16"/>
  <c r="J204"/>
  <c r="G223"/>
  <c r="BM217"/>
  <c r="BM218"/>
  <c r="I224"/>
  <c r="BR217"/>
  <c r="G227"/>
  <c r="BM227" s="1"/>
  <c r="BH227" s="1"/>
  <c r="I240"/>
  <c r="BK231"/>
  <c r="BK241"/>
  <c r="BH241" s="1"/>
  <c r="O16"/>
  <c r="G243"/>
  <c r="BM243"/>
  <c r="BH243" s="1"/>
  <c r="J17"/>
  <c r="BK247"/>
  <c r="E7"/>
  <c r="BK7" s="1"/>
  <c r="BK296"/>
  <c r="BK287"/>
  <c r="N16"/>
  <c r="I299"/>
  <c r="BM303"/>
  <c r="N302"/>
  <c r="I312"/>
  <c r="G317"/>
  <c r="BM317" s="1"/>
  <c r="J316"/>
  <c r="I317"/>
  <c r="N316"/>
  <c r="BM315"/>
  <c r="BM316"/>
  <c r="I322"/>
  <c r="BR316"/>
  <c r="I325"/>
  <c r="G327"/>
  <c r="BM327" s="1"/>
  <c r="BH327" s="1"/>
  <c r="BM70"/>
  <c r="BH70"/>
  <c r="CH189"/>
  <c r="BH307"/>
  <c r="BH84"/>
  <c r="BH313"/>
  <c r="AN260"/>
  <c r="CJ21"/>
  <c r="CS106"/>
  <c r="CS105"/>
  <c r="CT112"/>
  <c r="DE129"/>
  <c r="DD119"/>
  <c r="DE140"/>
  <c r="DD134"/>
  <c r="BH143"/>
  <c r="R148"/>
  <c r="BW147"/>
  <c r="BL106"/>
  <c r="E316"/>
  <c r="I244"/>
  <c r="H218"/>
  <c r="H204"/>
  <c r="F232"/>
  <c r="K204"/>
  <c r="K134"/>
  <c r="BT133"/>
  <c r="L14"/>
  <c r="M134"/>
  <c r="M14"/>
  <c r="I14" s="1"/>
  <c r="BR287"/>
  <c r="CS274"/>
  <c r="CH245"/>
  <c r="BX126"/>
  <c r="CH259"/>
  <c r="AY260"/>
  <c r="N8"/>
  <c r="CS148"/>
  <c r="BL148"/>
  <c r="F17"/>
  <c r="E14"/>
  <c r="E12"/>
  <c r="M15"/>
  <c r="I15"/>
  <c r="G139"/>
  <c r="BM139"/>
  <c r="BH94"/>
  <c r="BH66"/>
  <c r="BM196"/>
  <c r="BH196" s="1"/>
  <c r="BL190"/>
  <c r="R274"/>
  <c r="R92"/>
  <c r="E10"/>
  <c r="BK10" s="1"/>
  <c r="CS21"/>
  <c r="CI42"/>
  <c r="CH36"/>
  <c r="R50"/>
  <c r="DF49"/>
  <c r="CH50"/>
  <c r="CH49"/>
  <c r="DE58"/>
  <c r="DD49"/>
  <c r="BH61"/>
  <c r="CT65"/>
  <c r="AN64"/>
  <c r="BH81"/>
  <c r="AE92"/>
  <c r="DD91"/>
  <c r="DE97"/>
  <c r="BH102"/>
  <c r="DE220"/>
  <c r="AY218"/>
  <c r="AP218"/>
  <c r="BH104"/>
  <c r="BK309"/>
  <c r="BH309"/>
  <c r="E22"/>
  <c r="E8"/>
  <c r="O8"/>
  <c r="J9"/>
  <c r="N9"/>
  <c r="BK27"/>
  <c r="E11"/>
  <c r="G27"/>
  <c r="BM27" s="1"/>
  <c r="BH27" s="1"/>
  <c r="K11"/>
  <c r="F14"/>
  <c r="BH174"/>
  <c r="BN64"/>
  <c r="AP22"/>
  <c r="AP36"/>
  <c r="T36"/>
  <c r="CU49"/>
  <c r="BA50"/>
  <c r="BW64"/>
  <c r="BY64"/>
  <c r="DF63"/>
  <c r="T78"/>
  <c r="CU77"/>
  <c r="AE106"/>
  <c r="T134"/>
  <c r="DE139"/>
  <c r="DD133"/>
  <c r="BA162"/>
  <c r="T204"/>
  <c r="DF203"/>
  <c r="BA218"/>
  <c r="DF231"/>
  <c r="DF232"/>
  <c r="BH240"/>
  <c r="BH248"/>
  <c r="CS273"/>
  <c r="DF274"/>
  <c r="BY273"/>
  <c r="AE288"/>
  <c r="BH300"/>
  <c r="DD301"/>
  <c r="BA316"/>
  <c r="DE322"/>
  <c r="DD316"/>
  <c r="I62"/>
  <c r="G82"/>
  <c r="BM82" s="1"/>
  <c r="BH82" s="1"/>
  <c r="I83"/>
  <c r="CH35"/>
  <c r="BY50"/>
  <c r="DF91"/>
  <c r="BW105"/>
  <c r="BY119"/>
  <c r="CU119"/>
  <c r="CU147"/>
  <c r="AP162"/>
  <c r="CU162"/>
  <c r="AE204"/>
  <c r="BY203"/>
  <c r="BY231"/>
  <c r="CU232"/>
  <c r="CU259"/>
  <c r="T274"/>
  <c r="DD288"/>
  <c r="BW301"/>
  <c r="AE302"/>
  <c r="AP316"/>
  <c r="BA120"/>
  <c r="AE120"/>
  <c r="AP134"/>
  <c r="T148"/>
  <c r="CJ147"/>
  <c r="CJ148"/>
  <c r="BW162"/>
  <c r="DD175"/>
  <c r="BH200"/>
  <c r="AP190"/>
  <c r="CU231"/>
  <c r="AE232"/>
  <c r="T246"/>
  <c r="BA246"/>
  <c r="BH257"/>
  <c r="CU288"/>
  <c r="CJ301"/>
  <c r="BY302"/>
  <c r="DF301"/>
  <c r="L17"/>
  <c r="BK47"/>
  <c r="BH47" s="1"/>
  <c r="G68"/>
  <c r="BM68" s="1"/>
  <c r="BH68" s="1"/>
  <c r="G71"/>
  <c r="BM71" s="1"/>
  <c r="G280"/>
  <c r="BO274"/>
  <c r="BA92"/>
  <c r="AP92"/>
  <c r="BY105"/>
  <c r="CU106"/>
  <c r="DF119"/>
  <c r="DF134"/>
  <c r="BY147"/>
  <c r="BH155"/>
  <c r="CU148"/>
  <c r="DF147"/>
  <c r="DD161"/>
  <c r="DF176"/>
  <c r="BY190"/>
  <c r="CJ189"/>
  <c r="CU189"/>
  <c r="BY218"/>
  <c r="BA232"/>
  <c r="BH244"/>
  <c r="DF246"/>
  <c r="BY259"/>
  <c r="T260"/>
  <c r="BY287"/>
  <c r="CJ316"/>
  <c r="BH292"/>
  <c r="BM22"/>
  <c r="I28"/>
  <c r="L36"/>
  <c r="I254"/>
  <c r="BN245" s="1"/>
  <c r="G269"/>
  <c r="BM269"/>
  <c r="BO259"/>
  <c r="G278"/>
  <c r="BM278" s="1"/>
  <c r="BH278" s="1"/>
  <c r="BR273"/>
  <c r="BK280"/>
  <c r="BK274"/>
  <c r="I282"/>
  <c r="BN273" s="1"/>
  <c r="I290"/>
  <c r="BK24"/>
  <c r="G25"/>
  <c r="BM25" s="1"/>
  <c r="BK29"/>
  <c r="BP21"/>
  <c r="I38"/>
  <c r="I36" s="1"/>
  <c r="O10"/>
  <c r="BS35"/>
  <c r="I47"/>
  <c r="I53"/>
  <c r="BK57"/>
  <c r="G58"/>
  <c r="BM58" s="1"/>
  <c r="BH58" s="1"/>
  <c r="BK68"/>
  <c r="BM63"/>
  <c r="BR64"/>
  <c r="G75"/>
  <c r="BM75" s="1"/>
  <c r="BH75" s="1"/>
  <c r="I80"/>
  <c r="I78" s="1"/>
  <c r="G95"/>
  <c r="BM95"/>
  <c r="BH95" s="1"/>
  <c r="I96"/>
  <c r="BM103"/>
  <c r="BH103" s="1"/>
  <c r="G149"/>
  <c r="BM149" s="1"/>
  <c r="BH149" s="1"/>
  <c r="BP147"/>
  <c r="G166"/>
  <c r="BM166"/>
  <c r="BH166" s="1"/>
  <c r="I196"/>
  <c r="G199"/>
  <c r="BM199" s="1"/>
  <c r="BH199" s="1"/>
  <c r="BM230"/>
  <c r="BH230"/>
  <c r="G235"/>
  <c r="BM235"/>
  <c r="BH235" s="1"/>
  <c r="I236"/>
  <c r="L246"/>
  <c r="O246"/>
  <c r="I264"/>
  <c r="BM301"/>
  <c r="I321"/>
  <c r="G324"/>
  <c r="BM324" s="1"/>
  <c r="I25"/>
  <c r="BS22"/>
  <c r="I39"/>
  <c r="M36"/>
  <c r="K36"/>
  <c r="G48"/>
  <c r="BM48"/>
  <c r="G53"/>
  <c r="BM53"/>
  <c r="I60"/>
  <c r="BK67"/>
  <c r="G74"/>
  <c r="BM74" s="1"/>
  <c r="BH74" s="1"/>
  <c r="I82"/>
  <c r="I84"/>
  <c r="BN78" s="1"/>
  <c r="BK86"/>
  <c r="I88"/>
  <c r="G97"/>
  <c r="I97"/>
  <c r="BK99"/>
  <c r="BH99" s="1"/>
  <c r="I101"/>
  <c r="L120"/>
  <c r="H148"/>
  <c r="G180"/>
  <c r="BM180"/>
  <c r="BK214"/>
  <c r="L232"/>
  <c r="BN232"/>
  <c r="I239"/>
  <c r="BK256"/>
  <c r="BH256" s="1"/>
  <c r="N288"/>
  <c r="BT288"/>
  <c r="G308"/>
  <c r="G101"/>
  <c r="BM101"/>
  <c r="BH101" s="1"/>
  <c r="BO106"/>
  <c r="G116"/>
  <c r="BM116"/>
  <c r="N11"/>
  <c r="I11" s="1"/>
  <c r="BM120"/>
  <c r="BP133"/>
  <c r="BK146"/>
  <c r="BH146" s="1"/>
  <c r="G160"/>
  <c r="BM160"/>
  <c r="BH160" s="1"/>
  <c r="BK165"/>
  <c r="BH165" s="1"/>
  <c r="I165"/>
  <c r="I162" s="1"/>
  <c r="BT161"/>
  <c r="G168"/>
  <c r="BK170"/>
  <c r="BH170" s="1"/>
  <c r="I170"/>
  <c r="BN161"/>
  <c r="BK188"/>
  <c r="BH188"/>
  <c r="I197"/>
  <c r="G210"/>
  <c r="BM210" s="1"/>
  <c r="BH210" s="1"/>
  <c r="I227"/>
  <c r="I229"/>
  <c r="N232"/>
  <c r="I241"/>
  <c r="F246"/>
  <c r="BK250"/>
  <c r="G252"/>
  <c r="BM259"/>
  <c r="BR259"/>
  <c r="BQ260"/>
  <c r="BS260"/>
  <c r="BJ273"/>
  <c r="G293"/>
  <c r="BM293"/>
  <c r="BH293" s="1"/>
  <c r="BM287"/>
  <c r="I296"/>
  <c r="BN287"/>
  <c r="BK298"/>
  <c r="I298"/>
  <c r="BK303"/>
  <c r="BS301"/>
  <c r="BT302"/>
  <c r="I310"/>
  <c r="BN301" s="1"/>
  <c r="G312"/>
  <c r="BM312" s="1"/>
  <c r="BH312" s="1"/>
  <c r="I313"/>
  <c r="I86"/>
  <c r="BK77"/>
  <c r="I89"/>
  <c r="BK90"/>
  <c r="G90"/>
  <c r="BM90" s="1"/>
  <c r="G93"/>
  <c r="BK92"/>
  <c r="I99"/>
  <c r="I103"/>
  <c r="G114"/>
  <c r="I115"/>
  <c r="BN105" s="1"/>
  <c r="BK123"/>
  <c r="BK119"/>
  <c r="BK137"/>
  <c r="I138"/>
  <c r="BM133"/>
  <c r="G142"/>
  <c r="BM142"/>
  <c r="I145"/>
  <c r="I146"/>
  <c r="BT148"/>
  <c r="G158"/>
  <c r="BM158"/>
  <c r="I159"/>
  <c r="H162"/>
  <c r="BK162"/>
  <c r="G173"/>
  <c r="BM173" s="1"/>
  <c r="BH173" s="1"/>
  <c r="BK180"/>
  <c r="BH180" s="1"/>
  <c r="I184"/>
  <c r="G187"/>
  <c r="BM187" s="1"/>
  <c r="BH187" s="1"/>
  <c r="I213"/>
  <c r="G215"/>
  <c r="BM215" s="1"/>
  <c r="BH215" s="1"/>
  <c r="G224"/>
  <c r="BM224" s="1"/>
  <c r="I225"/>
  <c r="G226"/>
  <c r="BM226"/>
  <c r="BH226" s="1"/>
  <c r="G239"/>
  <c r="BM239" s="1"/>
  <c r="BH239" s="1"/>
  <c r="G241"/>
  <c r="BM241"/>
  <c r="G250"/>
  <c r="BM250"/>
  <c r="BH250" s="1"/>
  <c r="H246"/>
  <c r="G255"/>
  <c r="BM255" s="1"/>
  <c r="BH255" s="1"/>
  <c r="G256"/>
  <c r="BM256"/>
  <c r="I257"/>
  <c r="G265"/>
  <c r="BM265" s="1"/>
  <c r="BH265" s="1"/>
  <c r="I270"/>
  <c r="BM276"/>
  <c r="BH276" s="1"/>
  <c r="I276"/>
  <c r="BS273"/>
  <c r="G281"/>
  <c r="BM281" s="1"/>
  <c r="BH281" s="1"/>
  <c r="G282"/>
  <c r="BM282"/>
  <c r="BH282" s="1"/>
  <c r="I283"/>
  <c r="M288"/>
  <c r="BK290"/>
  <c r="BH290" s="1"/>
  <c r="I292"/>
  <c r="G299"/>
  <c r="BM299"/>
  <c r="BH299" s="1"/>
  <c r="H316"/>
  <c r="BO5"/>
  <c r="BT5"/>
  <c r="BM37"/>
  <c r="G36"/>
  <c r="CJ63"/>
  <c r="AE64"/>
  <c r="DE126"/>
  <c r="DD120"/>
  <c r="BX195"/>
  <c r="BW189"/>
  <c r="BX197"/>
  <c r="BH197" s="1"/>
  <c r="BW190"/>
  <c r="CJ217"/>
  <c r="AE218"/>
  <c r="BW217"/>
  <c r="BW218"/>
  <c r="BX224"/>
  <c r="BK130"/>
  <c r="BH130" s="1"/>
  <c r="E16"/>
  <c r="I328"/>
  <c r="O18"/>
  <c r="BM296"/>
  <c r="BH296"/>
  <c r="BM283"/>
  <c r="BH283"/>
  <c r="AY106"/>
  <c r="AC64"/>
  <c r="BM225"/>
  <c r="BH127"/>
  <c r="BH247"/>
  <c r="BL78"/>
  <c r="BM85"/>
  <c r="AN246"/>
  <c r="R120"/>
  <c r="AC134"/>
  <c r="R106"/>
  <c r="AC22"/>
  <c r="CH21"/>
  <c r="CU21"/>
  <c r="CJ22"/>
  <c r="BW35"/>
  <c r="CS35"/>
  <c r="DF35"/>
  <c r="DE68"/>
  <c r="AY64"/>
  <c r="CU64"/>
  <c r="AC78"/>
  <c r="CI79"/>
  <c r="BY77"/>
  <c r="AY92"/>
  <c r="AC92"/>
  <c r="CT95"/>
  <c r="AN92"/>
  <c r="BY91"/>
  <c r="CJ91"/>
  <c r="AP106"/>
  <c r="CJ105"/>
  <c r="AN134"/>
  <c r="CT135"/>
  <c r="BH135" s="1"/>
  <c r="BA134"/>
  <c r="CH133"/>
  <c r="CI139"/>
  <c r="CU134"/>
  <c r="BA148"/>
  <c r="BH169"/>
  <c r="DE177"/>
  <c r="AY176"/>
  <c r="BY175"/>
  <c r="T176"/>
  <c r="AP204"/>
  <c r="CT209"/>
  <c r="CS203"/>
  <c r="AN204"/>
  <c r="CJ204"/>
  <c r="DF218"/>
  <c r="AE260"/>
  <c r="CS260"/>
  <c r="CT266"/>
  <c r="BH266"/>
  <c r="CS259"/>
  <c r="CT275"/>
  <c r="AN274"/>
  <c r="DF273"/>
  <c r="BA302"/>
  <c r="CH301"/>
  <c r="AC302"/>
  <c r="BX111"/>
  <c r="BH111"/>
  <c r="BM28"/>
  <c r="CT80"/>
  <c r="AN78"/>
  <c r="BX83"/>
  <c r="BW77"/>
  <c r="BX163"/>
  <c r="R162"/>
  <c r="AN190"/>
  <c r="CT191"/>
  <c r="BX220"/>
  <c r="R218"/>
  <c r="CT55"/>
  <c r="CI154"/>
  <c r="DD36"/>
  <c r="CH105"/>
  <c r="CS288"/>
  <c r="CH22"/>
  <c r="CS133"/>
  <c r="AY36"/>
  <c r="AN22"/>
  <c r="BH122"/>
  <c r="AY22"/>
  <c r="CS64"/>
  <c r="AC50"/>
  <c r="BM268"/>
  <c r="BH268" s="1"/>
  <c r="BL259"/>
  <c r="R190"/>
  <c r="AY162"/>
  <c r="BW22"/>
  <c r="BW21"/>
  <c r="BX28"/>
  <c r="BX37"/>
  <c r="R36"/>
  <c r="AE36"/>
  <c r="DE42"/>
  <c r="DD35"/>
  <c r="AE50"/>
  <c r="T64"/>
  <c r="BX76"/>
  <c r="BH76"/>
  <c r="R64"/>
  <c r="AE78"/>
  <c r="DE80"/>
  <c r="AY78"/>
  <c r="CI83"/>
  <c r="CH77"/>
  <c r="DE85"/>
  <c r="DD78"/>
  <c r="T106"/>
  <c r="DF105"/>
  <c r="BA106"/>
  <c r="AP120"/>
  <c r="BW119"/>
  <c r="BX125"/>
  <c r="CT126"/>
  <c r="CS120"/>
  <c r="CJ133"/>
  <c r="BW134"/>
  <c r="AE148"/>
  <c r="CI163"/>
  <c r="AC162"/>
  <c r="DD189"/>
  <c r="DE196"/>
  <c r="AC218"/>
  <c r="T232"/>
  <c r="AP232"/>
  <c r="CT234"/>
  <c r="AN232"/>
  <c r="AC232"/>
  <c r="CI237"/>
  <c r="BH237"/>
  <c r="DE238"/>
  <c r="BH238"/>
  <c r="DD231"/>
  <c r="AE246"/>
  <c r="CI249"/>
  <c r="BH249" s="1"/>
  <c r="AC246"/>
  <c r="CU287"/>
  <c r="AP288"/>
  <c r="BW287"/>
  <c r="BX294"/>
  <c r="BH294" s="1"/>
  <c r="DF288"/>
  <c r="CI318"/>
  <c r="AC316"/>
  <c r="CH315"/>
  <c r="CI321"/>
  <c r="BH73"/>
  <c r="BM59"/>
  <c r="BH59"/>
  <c r="BK129"/>
  <c r="E15"/>
  <c r="BJ119"/>
  <c r="J7"/>
  <c r="J134"/>
  <c r="N7"/>
  <c r="N134"/>
  <c r="I211"/>
  <c r="BN204"/>
  <c r="N13"/>
  <c r="BS204"/>
  <c r="I323"/>
  <c r="BT316"/>
  <c r="I324"/>
  <c r="BR315"/>
  <c r="K15"/>
  <c r="BP315"/>
  <c r="I326"/>
  <c r="M16"/>
  <c r="BX23"/>
  <c r="R22"/>
  <c r="CI37"/>
  <c r="AC36"/>
  <c r="BY35"/>
  <c r="BY36"/>
  <c r="CI71"/>
  <c r="CH64"/>
  <c r="AN106"/>
  <c r="CT107"/>
  <c r="DE112"/>
  <c r="DD106"/>
  <c r="CH119"/>
  <c r="CH120"/>
  <c r="CH147"/>
  <c r="G129"/>
  <c r="BM129"/>
  <c r="BQ119"/>
  <c r="G211"/>
  <c r="BQ204"/>
  <c r="BN274"/>
  <c r="BN49"/>
  <c r="BN246"/>
  <c r="BH54"/>
  <c r="R316"/>
  <c r="CS119"/>
  <c r="AY148"/>
  <c r="CS245"/>
  <c r="DE167"/>
  <c r="CS63"/>
  <c r="BH124"/>
  <c r="BQ6"/>
  <c r="BS119"/>
  <c r="BL92"/>
  <c r="BM98"/>
  <c r="BH154"/>
  <c r="CT29"/>
  <c r="CS22"/>
  <c r="CT39"/>
  <c r="AN36"/>
  <c r="CT51"/>
  <c r="AN50"/>
  <c r="CJ49"/>
  <c r="CT57"/>
  <c r="CS50"/>
  <c r="BH50"/>
  <c r="BH62"/>
  <c r="CH63"/>
  <c r="CI69"/>
  <c r="BH69"/>
  <c r="BX79"/>
  <c r="R78"/>
  <c r="CH92"/>
  <c r="CI98"/>
  <c r="DE121"/>
  <c r="AY120"/>
  <c r="CT123"/>
  <c r="BH123" s="1"/>
  <c r="AN120"/>
  <c r="CU120"/>
  <c r="DE137"/>
  <c r="AY134"/>
  <c r="CT177"/>
  <c r="AN176"/>
  <c r="BX178"/>
  <c r="R176"/>
  <c r="BX182"/>
  <c r="BH182" s="1"/>
  <c r="BW176"/>
  <c r="CT184"/>
  <c r="BH184" s="1"/>
  <c r="CS175"/>
  <c r="BX205"/>
  <c r="R204"/>
  <c r="BX211"/>
  <c r="BW204"/>
  <c r="CT225"/>
  <c r="CS218"/>
  <c r="BA260"/>
  <c r="BX264"/>
  <c r="R260"/>
  <c r="BX279"/>
  <c r="BW273"/>
  <c r="BH110"/>
  <c r="T162"/>
  <c r="AP176"/>
  <c r="BX181"/>
  <c r="BH181"/>
  <c r="BW175"/>
  <c r="T190"/>
  <c r="BY189"/>
  <c r="CJ203"/>
  <c r="AY232"/>
  <c r="AP246"/>
  <c r="DD246"/>
  <c r="DE252"/>
  <c r="DF316"/>
  <c r="DF315"/>
  <c r="BK45"/>
  <c r="BJ35"/>
  <c r="BK53"/>
  <c r="E9"/>
  <c r="BX55"/>
  <c r="BH55" s="1"/>
  <c r="BW49"/>
  <c r="DD77"/>
  <c r="BY78"/>
  <c r="BA176"/>
  <c r="DF175"/>
  <c r="AE190"/>
  <c r="BA204"/>
  <c r="CU203"/>
  <c r="T218"/>
  <c r="CH260"/>
  <c r="AE274"/>
  <c r="BA288"/>
  <c r="G44"/>
  <c r="BO35"/>
  <c r="BK48"/>
  <c r="BH48" s="1"/>
  <c r="F18"/>
  <c r="F36"/>
  <c r="G51"/>
  <c r="K50"/>
  <c r="I67"/>
  <c r="DD148"/>
  <c r="DF189"/>
  <c r="DF190"/>
  <c r="BY315"/>
  <c r="CI322"/>
  <c r="CH316"/>
  <c r="I23"/>
  <c r="I27"/>
  <c r="BR21"/>
  <c r="BK28"/>
  <c r="BK21"/>
  <c r="BQ22"/>
  <c r="O17"/>
  <c r="BK112"/>
  <c r="BH112" s="1"/>
  <c r="BK106"/>
  <c r="E120"/>
  <c r="G140"/>
  <c r="BP134"/>
  <c r="CJ231"/>
  <c r="DF245"/>
  <c r="AP260"/>
  <c r="BW259"/>
  <c r="CU260"/>
  <c r="AP274"/>
  <c r="BY301"/>
  <c r="CU302"/>
  <c r="CJ315"/>
  <c r="K18"/>
  <c r="BP35"/>
  <c r="I102"/>
  <c r="O92"/>
  <c r="O36"/>
  <c r="BQ36"/>
  <c r="BQ49"/>
  <c r="I65"/>
  <c r="G86"/>
  <c r="G88"/>
  <c r="BM88"/>
  <c r="BH88" s="1"/>
  <c r="I95"/>
  <c r="G125"/>
  <c r="BP119"/>
  <c r="BK133"/>
  <c r="F134"/>
  <c r="G198"/>
  <c r="BM198"/>
  <c r="BH198" s="1"/>
  <c r="BP189"/>
  <c r="I223"/>
  <c r="BS217"/>
  <c r="BK225"/>
  <c r="BH225"/>
  <c r="BK218"/>
  <c r="I237"/>
  <c r="BN231" s="1"/>
  <c r="BR231"/>
  <c r="E246"/>
  <c r="F260"/>
  <c r="BK264"/>
  <c r="BH264"/>
  <c r="DD315"/>
  <c r="G31"/>
  <c r="BM31" s="1"/>
  <c r="BH31" s="1"/>
  <c r="I52"/>
  <c r="I50"/>
  <c r="G80"/>
  <c r="K92"/>
  <c r="M106"/>
  <c r="K120"/>
  <c r="G121"/>
  <c r="N120"/>
  <c r="O176"/>
  <c r="G186"/>
  <c r="BM186" s="1"/>
  <c r="BH186" s="1"/>
  <c r="K246"/>
  <c r="BK269"/>
  <c r="BH269" s="1"/>
  <c r="BJ259"/>
  <c r="G295"/>
  <c r="BP288"/>
  <c r="BK304"/>
  <c r="E302"/>
  <c r="BP316"/>
  <c r="G322"/>
  <c r="G108"/>
  <c r="I116"/>
  <c r="I122"/>
  <c r="BR119"/>
  <c r="I125"/>
  <c r="I130"/>
  <c r="I120" s="1"/>
  <c r="I143"/>
  <c r="BN133"/>
  <c r="BK151"/>
  <c r="G164"/>
  <c r="K162"/>
  <c r="G195"/>
  <c r="G208"/>
  <c r="I209"/>
  <c r="I204" s="1"/>
  <c r="F218"/>
  <c r="O232"/>
  <c r="I233"/>
  <c r="BS231"/>
  <c r="L260"/>
  <c r="O260"/>
  <c r="I267"/>
  <c r="BN260"/>
  <c r="BH260" s="1"/>
  <c r="I269"/>
  <c r="BN259" s="1"/>
  <c r="BM285"/>
  <c r="BH285" s="1"/>
  <c r="G325"/>
  <c r="BM325" s="1"/>
  <c r="BH325" s="1"/>
  <c r="L92"/>
  <c r="I110"/>
  <c r="G131"/>
  <c r="BM131"/>
  <c r="BH131" s="1"/>
  <c r="G138"/>
  <c r="BK141"/>
  <c r="BJ134"/>
  <c r="G146"/>
  <c r="BM146"/>
  <c r="BK156"/>
  <c r="BH156" s="1"/>
  <c r="N176"/>
  <c r="H232"/>
  <c r="M232"/>
  <c r="F176"/>
  <c r="BP175"/>
  <c r="BM183"/>
  <c r="BH183"/>
  <c r="I198"/>
  <c r="BN189"/>
  <c r="I200"/>
  <c r="E204"/>
  <c r="O204"/>
  <c r="BT203"/>
  <c r="G213"/>
  <c r="BM213" s="1"/>
  <c r="BH213" s="1"/>
  <c r="I216"/>
  <c r="O218"/>
  <c r="G222"/>
  <c r="BM222"/>
  <c r="BM228"/>
  <c r="BH228" s="1"/>
  <c r="G254"/>
  <c r="BM254" s="1"/>
  <c r="BH254" s="1"/>
  <c r="G261"/>
  <c r="G263"/>
  <c r="BM263" s="1"/>
  <c r="BH263" s="1"/>
  <c r="I272"/>
  <c r="K288"/>
  <c r="I304"/>
  <c r="I314"/>
  <c r="O316"/>
  <c r="G328"/>
  <c r="I151"/>
  <c r="BT147"/>
  <c r="F162"/>
  <c r="G167"/>
  <c r="G170"/>
  <c r="BM170"/>
  <c r="G172"/>
  <c r="BM172" s="1"/>
  <c r="BH172" s="1"/>
  <c r="H176"/>
  <c r="G179"/>
  <c r="I187"/>
  <c r="I176"/>
  <c r="G191"/>
  <c r="O190"/>
  <c r="G194"/>
  <c r="BM194"/>
  <c r="BH194" s="1"/>
  <c r="BK189"/>
  <c r="G202"/>
  <c r="BM202"/>
  <c r="BH202" s="1"/>
  <c r="F204"/>
  <c r="I207"/>
  <c r="G212"/>
  <c r="G220"/>
  <c r="BO217"/>
  <c r="I230"/>
  <c r="E232"/>
  <c r="I234"/>
  <c r="I248"/>
  <c r="BQ245"/>
  <c r="I256"/>
  <c r="I258"/>
  <c r="K260"/>
  <c r="I284"/>
  <c r="G286"/>
  <c r="L288"/>
  <c r="I291"/>
  <c r="BK297"/>
  <c r="BH297"/>
  <c r="G298"/>
  <c r="BM298"/>
  <c r="BH298" s="1"/>
  <c r="I300"/>
  <c r="I305"/>
  <c r="K302"/>
  <c r="I309"/>
  <c r="BN302"/>
  <c r="L316"/>
  <c r="I319"/>
  <c r="L316" i="22"/>
  <c r="DD316"/>
  <c r="L7"/>
  <c r="J9"/>
  <c r="N9"/>
  <c r="O12"/>
  <c r="I12" s="1"/>
  <c r="J13"/>
  <c r="BO6" s="1"/>
  <c r="N13"/>
  <c r="BS6" s="1"/>
  <c r="L15"/>
  <c r="G15" s="1"/>
  <c r="BM15" s="1"/>
  <c r="K16"/>
  <c r="G16"/>
  <c r="BM16" s="1"/>
  <c r="O16"/>
  <c r="I16" s="1"/>
  <c r="I318"/>
  <c r="BS315"/>
  <c r="I317"/>
  <c r="CU316"/>
  <c r="N18"/>
  <c r="J316"/>
  <c r="E12"/>
  <c r="BJ6" s="1"/>
  <c r="N316"/>
  <c r="BK322"/>
  <c r="CI318"/>
  <c r="CH316"/>
  <c r="CH315"/>
  <c r="BT315"/>
  <c r="I322"/>
  <c r="I323"/>
  <c r="CJ316"/>
  <c r="H8"/>
  <c r="BM318"/>
  <c r="BH318" s="1"/>
  <c r="BM322"/>
  <c r="BH322" s="1"/>
  <c r="H13"/>
  <c r="H17"/>
  <c r="G321"/>
  <c r="BM321" s="1"/>
  <c r="I321"/>
  <c r="R316"/>
  <c r="BO315"/>
  <c r="E16"/>
  <c r="BK16"/>
  <c r="BH16" s="1"/>
  <c r="BK315"/>
  <c r="BX324"/>
  <c r="BK317"/>
  <c r="BK321"/>
  <c r="BY316"/>
  <c r="G319"/>
  <c r="BM319"/>
  <c r="I326"/>
  <c r="F316"/>
  <c r="I325"/>
  <c r="BM316"/>
  <c r="BM326"/>
  <c r="BH326"/>
  <c r="F13"/>
  <c r="BK13"/>
  <c r="BK316"/>
  <c r="E7"/>
  <c r="F10"/>
  <c r="F14"/>
  <c r="E14"/>
  <c r="E8"/>
  <c r="BJ315"/>
  <c r="K12"/>
  <c r="BQ21"/>
  <c r="BP22"/>
  <c r="DD21"/>
  <c r="BQ22"/>
  <c r="DF21"/>
  <c r="M22"/>
  <c r="O8"/>
  <c r="BS22"/>
  <c r="K13"/>
  <c r="BK32"/>
  <c r="I28"/>
  <c r="BN22" s="1"/>
  <c r="K22"/>
  <c r="N22"/>
  <c r="I25"/>
  <c r="I29"/>
  <c r="I33"/>
  <c r="BR22"/>
  <c r="J22"/>
  <c r="L12"/>
  <c r="BQ6"/>
  <c r="CU21"/>
  <c r="H22"/>
  <c r="BK17"/>
  <c r="O15"/>
  <c r="I15" s="1"/>
  <c r="M9"/>
  <c r="I32"/>
  <c r="F12"/>
  <c r="BO22"/>
  <c r="G24"/>
  <c r="BM24" s="1"/>
  <c r="G25"/>
  <c r="BM25" s="1"/>
  <c r="BH25" s="1"/>
  <c r="M17"/>
  <c r="I17"/>
  <c r="I26"/>
  <c r="L22"/>
  <c r="N8"/>
  <c r="BS21"/>
  <c r="I24"/>
  <c r="K10"/>
  <c r="G23"/>
  <c r="BM23" s="1"/>
  <c r="I31"/>
  <c r="I30"/>
  <c r="I23"/>
  <c r="G28"/>
  <c r="BM28" s="1"/>
  <c r="K7"/>
  <c r="BK21"/>
  <c r="G27"/>
  <c r="G29"/>
  <c r="BO21"/>
  <c r="E15"/>
  <c r="BK15"/>
  <c r="BW21"/>
  <c r="K8"/>
  <c r="BM27"/>
  <c r="H9"/>
  <c r="F8"/>
  <c r="BK22"/>
  <c r="BK30"/>
  <c r="E9"/>
  <c r="BN148"/>
  <c r="BY78"/>
  <c r="DF204"/>
  <c r="DF203"/>
  <c r="BL119"/>
  <c r="CI266"/>
  <c r="CH175"/>
  <c r="CH204"/>
  <c r="R50"/>
  <c r="BL92"/>
  <c r="R204"/>
  <c r="AE22"/>
  <c r="T22"/>
  <c r="DF92"/>
  <c r="DF91"/>
  <c r="DF189"/>
  <c r="BW204"/>
  <c r="BX210"/>
  <c r="BH210" s="1"/>
  <c r="T232"/>
  <c r="E260"/>
  <c r="BM259"/>
  <c r="BM260"/>
  <c r="CH259"/>
  <c r="AN50"/>
  <c r="BW259"/>
  <c r="CH231"/>
  <c r="R106"/>
  <c r="T218"/>
  <c r="BM71"/>
  <c r="BH71" s="1"/>
  <c r="AC274"/>
  <c r="CJ35"/>
  <c r="CI59"/>
  <c r="CH49"/>
  <c r="BA78"/>
  <c r="BA92"/>
  <c r="DF105"/>
  <c r="AE120"/>
  <c r="DF161"/>
  <c r="BA190"/>
  <c r="AE274"/>
  <c r="CS273"/>
  <c r="E162"/>
  <c r="BK164"/>
  <c r="BH164" s="1"/>
  <c r="I178"/>
  <c r="O176"/>
  <c r="BK181"/>
  <c r="BK175"/>
  <c r="BJ176"/>
  <c r="BK182"/>
  <c r="BP175"/>
  <c r="BP176"/>
  <c r="BT175"/>
  <c r="BT176"/>
  <c r="G183"/>
  <c r="BM183" s="1"/>
  <c r="BH183" s="1"/>
  <c r="BO176"/>
  <c r="AN246"/>
  <c r="CS162"/>
  <c r="CH36"/>
  <c r="BH293"/>
  <c r="CH63"/>
  <c r="BH247"/>
  <c r="BN246"/>
  <c r="AC260"/>
  <c r="BA22"/>
  <c r="AN64"/>
  <c r="BH136"/>
  <c r="BY134"/>
  <c r="BY133"/>
  <c r="DE154"/>
  <c r="BH154" s="1"/>
  <c r="DD148"/>
  <c r="BH166"/>
  <c r="T246"/>
  <c r="CJ246"/>
  <c r="CJ245"/>
  <c r="DF246"/>
  <c r="DF245"/>
  <c r="T274"/>
  <c r="BR21"/>
  <c r="M11"/>
  <c r="BK36"/>
  <c r="BK42"/>
  <c r="G56"/>
  <c r="BM56"/>
  <c r="BO50"/>
  <c r="BO49"/>
  <c r="BK59"/>
  <c r="BJ49"/>
  <c r="BY49"/>
  <c r="CJ50"/>
  <c r="AP50"/>
  <c r="AC64"/>
  <c r="DD77"/>
  <c r="DF119"/>
  <c r="AP162"/>
  <c r="T176"/>
  <c r="CU190"/>
  <c r="CU204"/>
  <c r="CS231"/>
  <c r="DF259"/>
  <c r="AY274"/>
  <c r="CJ273"/>
  <c r="AP274"/>
  <c r="AE288"/>
  <c r="I42"/>
  <c r="BK55"/>
  <c r="BK49"/>
  <c r="BY22"/>
  <c r="T36"/>
  <c r="DF49"/>
  <c r="T64"/>
  <c r="AP78"/>
  <c r="CU105"/>
  <c r="CS106"/>
  <c r="BY119"/>
  <c r="AE134"/>
  <c r="DF134"/>
  <c r="CU148"/>
  <c r="AE148"/>
  <c r="BY162"/>
  <c r="BY175"/>
  <c r="CU175"/>
  <c r="CS176"/>
  <c r="DF176"/>
  <c r="CU217"/>
  <c r="BY232"/>
  <c r="R274"/>
  <c r="BA274"/>
  <c r="BY273"/>
  <c r="DF273"/>
  <c r="AP302"/>
  <c r="BY301"/>
  <c r="AE316"/>
  <c r="BK106"/>
  <c r="BK113"/>
  <c r="BJ120"/>
  <c r="BK127"/>
  <c r="BH127"/>
  <c r="BK129"/>
  <c r="BK119"/>
  <c r="N288"/>
  <c r="J288"/>
  <c r="AE36"/>
  <c r="AP36"/>
  <c r="BA36"/>
  <c r="DD50"/>
  <c r="CJ63"/>
  <c r="AC92"/>
  <c r="BY91"/>
  <c r="CU91"/>
  <c r="CH92"/>
  <c r="CJ91"/>
  <c r="AE106"/>
  <c r="AP106"/>
  <c r="DD105"/>
  <c r="BY105"/>
  <c r="CS134"/>
  <c r="CU162"/>
  <c r="BH170"/>
  <c r="DD175"/>
  <c r="CJ190"/>
  <c r="CJ204"/>
  <c r="BY204"/>
  <c r="AP204"/>
  <c r="BW231"/>
  <c r="BY245"/>
  <c r="DD246"/>
  <c r="I55"/>
  <c r="BK78"/>
  <c r="BK77"/>
  <c r="BK84"/>
  <c r="BH84" s="1"/>
  <c r="BT92"/>
  <c r="BT91"/>
  <c r="BP91"/>
  <c r="BQ133"/>
  <c r="G196"/>
  <c r="BO190"/>
  <c r="BM190"/>
  <c r="BM197"/>
  <c r="BH197"/>
  <c r="BK198"/>
  <c r="BK189"/>
  <c r="BK199"/>
  <c r="BH199"/>
  <c r="BJ189"/>
  <c r="L246"/>
  <c r="AP316"/>
  <c r="CJ315"/>
  <c r="BK29"/>
  <c r="BK33"/>
  <c r="I34"/>
  <c r="H12"/>
  <c r="BM5" s="1"/>
  <c r="G45"/>
  <c r="BM45" s="1"/>
  <c r="BH45" s="1"/>
  <c r="BM74"/>
  <c r="BH74"/>
  <c r="BK76"/>
  <c r="I90"/>
  <c r="O120"/>
  <c r="BM180"/>
  <c r="I180"/>
  <c r="BT231"/>
  <c r="I250"/>
  <c r="I246" s="1"/>
  <c r="G292"/>
  <c r="BM292"/>
  <c r="BH292" s="1"/>
  <c r="I293"/>
  <c r="I288" s="1"/>
  <c r="BM314"/>
  <c r="BH314" s="1"/>
  <c r="I314"/>
  <c r="G323"/>
  <c r="I324"/>
  <c r="BW302"/>
  <c r="CJ302"/>
  <c r="BY315"/>
  <c r="BK26"/>
  <c r="BH26" s="1"/>
  <c r="G26"/>
  <c r="BM26"/>
  <c r="G30"/>
  <c r="G31"/>
  <c r="BM31"/>
  <c r="BH31" s="1"/>
  <c r="BK34"/>
  <c r="G34"/>
  <c r="BM34"/>
  <c r="G39"/>
  <c r="BK64"/>
  <c r="BK73"/>
  <c r="G75"/>
  <c r="BM75" s="1"/>
  <c r="G81"/>
  <c r="BM81"/>
  <c r="BH81" s="1"/>
  <c r="BQ77"/>
  <c r="E120"/>
  <c r="I123"/>
  <c r="I120" s="1"/>
  <c r="I124"/>
  <c r="BK142"/>
  <c r="G146"/>
  <c r="BM146"/>
  <c r="G174"/>
  <c r="BM174"/>
  <c r="BH174" s="1"/>
  <c r="G241"/>
  <c r="BM241" s="1"/>
  <c r="BH241" s="1"/>
  <c r="I242"/>
  <c r="K246"/>
  <c r="I267"/>
  <c r="O274"/>
  <c r="M274"/>
  <c r="I284"/>
  <c r="I274"/>
  <c r="I306"/>
  <c r="I312"/>
  <c r="BA302"/>
  <c r="BK23"/>
  <c r="BH23" s="1"/>
  <c r="H10"/>
  <c r="BJ22"/>
  <c r="G32"/>
  <c r="BM32"/>
  <c r="BH32" s="1"/>
  <c r="G33"/>
  <c r="BM33" s="1"/>
  <c r="BP36"/>
  <c r="M13"/>
  <c r="BR6"/>
  <c r="G48"/>
  <c r="BM48"/>
  <c r="I48"/>
  <c r="I53"/>
  <c r="BK58"/>
  <c r="G101"/>
  <c r="I121"/>
  <c r="I131"/>
  <c r="I145"/>
  <c r="G153"/>
  <c r="I155"/>
  <c r="K162"/>
  <c r="O162"/>
  <c r="I168"/>
  <c r="G186"/>
  <c r="BM186" s="1"/>
  <c r="BH186" s="1"/>
  <c r="G188"/>
  <c r="BM188" s="1"/>
  <c r="BH188" s="1"/>
  <c r="H190"/>
  <c r="I199"/>
  <c r="I202"/>
  <c r="I190" s="1"/>
  <c r="H204"/>
  <c r="BK207"/>
  <c r="BH207" s="1"/>
  <c r="BP203"/>
  <c r="BT203"/>
  <c r="I211"/>
  <c r="BN204" s="1"/>
  <c r="BH204" s="1"/>
  <c r="I213"/>
  <c r="BN203"/>
  <c r="BM217"/>
  <c r="BK229"/>
  <c r="BH229" s="1"/>
  <c r="I237"/>
  <c r="I268"/>
  <c r="F274"/>
  <c r="G298"/>
  <c r="BM298"/>
  <c r="BH298" s="1"/>
  <c r="I304"/>
  <c r="I302" s="1"/>
  <c r="G103"/>
  <c r="BM103" s="1"/>
  <c r="BH103" s="1"/>
  <c r="I108"/>
  <c r="G114"/>
  <c r="BM114" s="1"/>
  <c r="BH114" s="1"/>
  <c r="I116"/>
  <c r="G121"/>
  <c r="BM121"/>
  <c r="BH121" s="1"/>
  <c r="I128"/>
  <c r="BK130"/>
  <c r="I132"/>
  <c r="L134"/>
  <c r="BK138"/>
  <c r="G152"/>
  <c r="BM152" s="1"/>
  <c r="BH152" s="1"/>
  <c r="BP148"/>
  <c r="G156"/>
  <c r="BM156" s="1"/>
  <c r="BH156" s="1"/>
  <c r="I159"/>
  <c r="G160"/>
  <c r="BM160" s="1"/>
  <c r="BH160" s="1"/>
  <c r="BK166"/>
  <c r="G168"/>
  <c r="I171"/>
  <c r="I184"/>
  <c r="I185"/>
  <c r="G200"/>
  <c r="BM200" s="1"/>
  <c r="BH200" s="1"/>
  <c r="I207"/>
  <c r="BT204"/>
  <c r="BK213"/>
  <c r="BH213"/>
  <c r="G220"/>
  <c r="BM220"/>
  <c r="BK228"/>
  <c r="G237"/>
  <c r="G232" s="1"/>
  <c r="BP232"/>
  <c r="I240"/>
  <c r="I241"/>
  <c r="BK250"/>
  <c r="BH250" s="1"/>
  <c r="BK245"/>
  <c r="G258"/>
  <c r="BM258"/>
  <c r="I263"/>
  <c r="BK265"/>
  <c r="BH265" s="1"/>
  <c r="BQ259"/>
  <c r="BJ259"/>
  <c r="BS274"/>
  <c r="BQ273"/>
  <c r="G290"/>
  <c r="BM290" s="1"/>
  <c r="BH290" s="1"/>
  <c r="G299"/>
  <c r="BM299"/>
  <c r="BH299" s="1"/>
  <c r="I305"/>
  <c r="BK310"/>
  <c r="G312"/>
  <c r="BM312" s="1"/>
  <c r="BH312" s="1"/>
  <c r="BK313"/>
  <c r="G320"/>
  <c r="BM320" s="1"/>
  <c r="I328"/>
  <c r="BQ35"/>
  <c r="BT36"/>
  <c r="BK46"/>
  <c r="G51"/>
  <c r="BM51"/>
  <c r="BR49"/>
  <c r="N50"/>
  <c r="BK70"/>
  <c r="G72"/>
  <c r="BM72" s="1"/>
  <c r="BH72" s="1"/>
  <c r="BK75"/>
  <c r="BK88"/>
  <c r="I88"/>
  <c r="O92"/>
  <c r="BR91"/>
  <c r="I101"/>
  <c r="I102"/>
  <c r="BK108"/>
  <c r="G110"/>
  <c r="BM110" s="1"/>
  <c r="I110"/>
  <c r="G113"/>
  <c r="BM113"/>
  <c r="BK114"/>
  <c r="BK124"/>
  <c r="BM119"/>
  <c r="I125"/>
  <c r="BK128"/>
  <c r="BQ119"/>
  <c r="I136"/>
  <c r="I140"/>
  <c r="BN134" s="1"/>
  <c r="BH134" s="1"/>
  <c r="BT134"/>
  <c r="I146"/>
  <c r="BJ147"/>
  <c r="BT147"/>
  <c r="G157"/>
  <c r="BM157"/>
  <c r="BH157" s="1"/>
  <c r="G165"/>
  <c r="BM165" s="1"/>
  <c r="BH165" s="1"/>
  <c r="I167"/>
  <c r="BN161"/>
  <c r="J17"/>
  <c r="I179"/>
  <c r="I182"/>
  <c r="BN176"/>
  <c r="L190"/>
  <c r="I196"/>
  <c r="BN189" s="1"/>
  <c r="G201"/>
  <c r="BM201" s="1"/>
  <c r="BH201" s="1"/>
  <c r="G215"/>
  <c r="I215"/>
  <c r="I216"/>
  <c r="I228"/>
  <c r="I235"/>
  <c r="N232"/>
  <c r="G256"/>
  <c r="BM256"/>
  <c r="BH256" s="1"/>
  <c r="BK258"/>
  <c r="L260"/>
  <c r="G269"/>
  <c r="BM269" s="1"/>
  <c r="BH269" s="1"/>
  <c r="G278"/>
  <c r="BM278"/>
  <c r="BH278" s="1"/>
  <c r="BK273"/>
  <c r="BK284"/>
  <c r="G297"/>
  <c r="BM297" s="1"/>
  <c r="BH297" s="1"/>
  <c r="I308"/>
  <c r="BN302"/>
  <c r="BK325"/>
  <c r="BP315"/>
  <c r="BK327"/>
  <c r="G328"/>
  <c r="BM328" s="1"/>
  <c r="BH328" s="1"/>
  <c r="DE98"/>
  <c r="DD92"/>
  <c r="DD91"/>
  <c r="BX126"/>
  <c r="BW120"/>
  <c r="BW119"/>
  <c r="BM69"/>
  <c r="CI27"/>
  <c r="CH21"/>
  <c r="CS22"/>
  <c r="CT28"/>
  <c r="CI39"/>
  <c r="AC36"/>
  <c r="BY77"/>
  <c r="T78"/>
  <c r="CS119"/>
  <c r="CT125"/>
  <c r="CS120"/>
  <c r="CT126"/>
  <c r="BL232"/>
  <c r="CH162"/>
  <c r="CS21"/>
  <c r="CS105"/>
  <c r="CT112"/>
  <c r="AY148"/>
  <c r="CH105"/>
  <c r="BW22"/>
  <c r="BH37"/>
  <c r="DF36"/>
  <c r="DF35"/>
  <c r="AY36"/>
  <c r="DE48"/>
  <c r="DF63"/>
  <c r="BA64"/>
  <c r="DE70"/>
  <c r="DD64"/>
  <c r="CJ78"/>
  <c r="CJ77"/>
  <c r="AC106"/>
  <c r="CI109"/>
  <c r="CI140"/>
  <c r="CH134"/>
  <c r="CH133"/>
  <c r="DD134"/>
  <c r="DE140"/>
  <c r="BX142"/>
  <c r="BW133"/>
  <c r="T148"/>
  <c r="T162"/>
  <c r="BY260"/>
  <c r="BY259"/>
  <c r="DE267"/>
  <c r="BH267"/>
  <c r="DD260"/>
  <c r="DE271"/>
  <c r="AY260"/>
  <c r="BH99"/>
  <c r="BX122"/>
  <c r="R120"/>
  <c r="CH91"/>
  <c r="AN22"/>
  <c r="AC120"/>
  <c r="BM238"/>
  <c r="BH238"/>
  <c r="BM139"/>
  <c r="CT56"/>
  <c r="CS49"/>
  <c r="BX57"/>
  <c r="BW50"/>
  <c r="BX96"/>
  <c r="R92"/>
  <c r="AE92"/>
  <c r="T120"/>
  <c r="DD147"/>
  <c r="DE153"/>
  <c r="CI177"/>
  <c r="AC176"/>
  <c r="DE179"/>
  <c r="AY176"/>
  <c r="CT181"/>
  <c r="BH181"/>
  <c r="CS175"/>
  <c r="G204"/>
  <c r="DD161"/>
  <c r="CS50"/>
  <c r="AC50"/>
  <c r="R148"/>
  <c r="BX28"/>
  <c r="BN245"/>
  <c r="CJ49"/>
  <c r="BW63"/>
  <c r="R64"/>
  <c r="CS77"/>
  <c r="CT83"/>
  <c r="AP92"/>
  <c r="AN134"/>
  <c r="CT135"/>
  <c r="BA134"/>
  <c r="CU232"/>
  <c r="CU231"/>
  <c r="DE239"/>
  <c r="DD232"/>
  <c r="DE241"/>
  <c r="DD231"/>
  <c r="DE243"/>
  <c r="AY232"/>
  <c r="CT305"/>
  <c r="BH305" s="1"/>
  <c r="AN302"/>
  <c r="DE306"/>
  <c r="BH306"/>
  <c r="AY302"/>
  <c r="I141"/>
  <c r="E18"/>
  <c r="BK18" s="1"/>
  <c r="F22"/>
  <c r="AC162"/>
  <c r="AC204"/>
  <c r="L14"/>
  <c r="BX23"/>
  <c r="R22"/>
  <c r="CU22"/>
  <c r="BX41"/>
  <c r="BW35"/>
  <c r="BY63"/>
  <c r="BW64"/>
  <c r="AN78"/>
  <c r="CU106"/>
  <c r="AP120"/>
  <c r="CU119"/>
  <c r="CU120"/>
  <c r="T134"/>
  <c r="AP134"/>
  <c r="CI137"/>
  <c r="AC134"/>
  <c r="CS133"/>
  <c r="CJ134"/>
  <c r="AC148"/>
  <c r="CI150"/>
  <c r="CJ147"/>
  <c r="AE176"/>
  <c r="CI191"/>
  <c r="BH191"/>
  <c r="AC190"/>
  <c r="BX193"/>
  <c r="R190"/>
  <c r="BX195"/>
  <c r="BW189"/>
  <c r="CS189"/>
  <c r="CT195"/>
  <c r="AN190"/>
  <c r="DE198"/>
  <c r="DD189"/>
  <c r="BA246"/>
  <c r="O11"/>
  <c r="I41"/>
  <c r="BT35"/>
  <c r="O36"/>
  <c r="AP22"/>
  <c r="CI28"/>
  <c r="CH22"/>
  <c r="CT41"/>
  <c r="CS35"/>
  <c r="AN36"/>
  <c r="AY92"/>
  <c r="DE94"/>
  <c r="CH106"/>
  <c r="DE125"/>
  <c r="DD119"/>
  <c r="CH120"/>
  <c r="CU133"/>
  <c r="CT151"/>
  <c r="BH151"/>
  <c r="AN148"/>
  <c r="CT155"/>
  <c r="CS148"/>
  <c r="AY162"/>
  <c r="BY161"/>
  <c r="CU161"/>
  <c r="DE212"/>
  <c r="DD203"/>
  <c r="CI220"/>
  <c r="AC218"/>
  <c r="DE224"/>
  <c r="BH224" s="1"/>
  <c r="DD218"/>
  <c r="CI225"/>
  <c r="CH218"/>
  <c r="T260"/>
  <c r="BX263"/>
  <c r="R260"/>
  <c r="E11"/>
  <c r="BJ21"/>
  <c r="BK27"/>
  <c r="E22"/>
  <c r="BT106"/>
  <c r="BT105"/>
  <c r="I112"/>
  <c r="G142"/>
  <c r="BM142" s="1"/>
  <c r="BH142" s="1"/>
  <c r="BO133"/>
  <c r="I142"/>
  <c r="M14"/>
  <c r="G173"/>
  <c r="BM173"/>
  <c r="BH173" s="1"/>
  <c r="J162"/>
  <c r="L17"/>
  <c r="G313"/>
  <c r="BM313" s="1"/>
  <c r="BH313" s="1"/>
  <c r="CH147"/>
  <c r="BX168"/>
  <c r="DE56"/>
  <c r="BW91"/>
  <c r="DD273"/>
  <c r="CH119"/>
  <c r="DE83"/>
  <c r="BM163"/>
  <c r="BH163"/>
  <c r="AN176"/>
  <c r="AC78"/>
  <c r="AY22"/>
  <c r="AC22"/>
  <c r="CU35"/>
  <c r="CS36"/>
  <c r="DF50"/>
  <c r="AP64"/>
  <c r="DD63"/>
  <c r="DE79"/>
  <c r="AY78"/>
  <c r="BW77"/>
  <c r="BX83"/>
  <c r="DF77"/>
  <c r="CS91"/>
  <c r="BA120"/>
  <c r="AY134"/>
  <c r="DD133"/>
  <c r="DE139"/>
  <c r="CU147"/>
  <c r="BH159"/>
  <c r="BA162"/>
  <c r="CI167"/>
  <c r="BH167"/>
  <c r="CH161"/>
  <c r="AP176"/>
  <c r="DF175"/>
  <c r="CI253"/>
  <c r="CH246"/>
  <c r="CI255"/>
  <c r="BH255"/>
  <c r="CH245"/>
  <c r="CI311"/>
  <c r="CH301"/>
  <c r="AY316"/>
  <c r="DD315"/>
  <c r="BS49"/>
  <c r="I58"/>
  <c r="I80"/>
  <c r="M8"/>
  <c r="I83"/>
  <c r="BR77"/>
  <c r="BK85"/>
  <c r="BJ78"/>
  <c r="BP78"/>
  <c r="G85"/>
  <c r="G86"/>
  <c r="BM86"/>
  <c r="BH86" s="1"/>
  <c r="BO77"/>
  <c r="J14"/>
  <c r="BY190"/>
  <c r="BY231"/>
  <c r="CU246"/>
  <c r="AE260"/>
  <c r="CJ274"/>
  <c r="AP288"/>
  <c r="BA316"/>
  <c r="BR50"/>
  <c r="I57"/>
  <c r="BN50" s="1"/>
  <c r="BK63"/>
  <c r="BK69"/>
  <c r="I72"/>
  <c r="BN63" s="1"/>
  <c r="BR63"/>
  <c r="BY120"/>
  <c r="BA148"/>
  <c r="CJ162"/>
  <c r="CJ189"/>
  <c r="BY203"/>
  <c r="CU203"/>
  <c r="BX223"/>
  <c r="BW217"/>
  <c r="CU218"/>
  <c r="AC246"/>
  <c r="BW273"/>
  <c r="BX279"/>
  <c r="BH279"/>
  <c r="CU287"/>
  <c r="R302"/>
  <c r="CU301"/>
  <c r="BQ49"/>
  <c r="G59"/>
  <c r="BM59"/>
  <c r="BH59" s="1"/>
  <c r="E176"/>
  <c r="BK180"/>
  <c r="I320"/>
  <c r="M316"/>
  <c r="AC288"/>
  <c r="AN204"/>
  <c r="DE28"/>
  <c r="DD22"/>
  <c r="CH50"/>
  <c r="CJ92"/>
  <c r="DF147"/>
  <c r="CJ161"/>
  <c r="DF162"/>
  <c r="CU189"/>
  <c r="CJ203"/>
  <c r="BA218"/>
  <c r="BX235"/>
  <c r="BH235" s="1"/>
  <c r="R232"/>
  <c r="CJ259"/>
  <c r="CU288"/>
  <c r="BM39"/>
  <c r="BH39" s="1"/>
  <c r="BK35"/>
  <c r="BK41"/>
  <c r="BQ105"/>
  <c r="BQ106"/>
  <c r="BO231"/>
  <c r="G47"/>
  <c r="F50"/>
  <c r="BK51"/>
  <c r="BH51" s="1"/>
  <c r="I60"/>
  <c r="L64"/>
  <c r="I76"/>
  <c r="BK83"/>
  <c r="BJ77"/>
  <c r="BS78"/>
  <c r="BS77"/>
  <c r="H106"/>
  <c r="G112"/>
  <c r="BO106"/>
  <c r="BO105"/>
  <c r="BR133"/>
  <c r="O204"/>
  <c r="E316"/>
  <c r="K316"/>
  <c r="O316"/>
  <c r="I327"/>
  <c r="CU259"/>
  <c r="BT22"/>
  <c r="BT21"/>
  <c r="BN36"/>
  <c r="BP49"/>
  <c r="G281"/>
  <c r="BO274"/>
  <c r="CJ176"/>
  <c r="BY189"/>
  <c r="BR119"/>
  <c r="BJ232"/>
  <c r="M10"/>
  <c r="BM22"/>
  <c r="BM21"/>
  <c r="O13"/>
  <c r="K36"/>
  <c r="I40"/>
  <c r="I36"/>
  <c r="G42"/>
  <c r="BR36"/>
  <c r="I45"/>
  <c r="J50"/>
  <c r="BK56"/>
  <c r="BJ50"/>
  <c r="I95"/>
  <c r="BK101"/>
  <c r="BJ91"/>
  <c r="I109"/>
  <c r="BK111"/>
  <c r="BH111"/>
  <c r="BJ105"/>
  <c r="G123"/>
  <c r="BK125"/>
  <c r="BJ119"/>
  <c r="BO119"/>
  <c r="L148"/>
  <c r="I156"/>
  <c r="BN147" s="1"/>
  <c r="F162"/>
  <c r="I165"/>
  <c r="I162"/>
  <c r="I239"/>
  <c r="BR232"/>
  <c r="G248"/>
  <c r="BM248"/>
  <c r="BH248" s="1"/>
  <c r="G254"/>
  <c r="BM254" s="1"/>
  <c r="BH254" s="1"/>
  <c r="I258"/>
  <c r="F260"/>
  <c r="I266"/>
  <c r="BR260"/>
  <c r="BO273"/>
  <c r="I282"/>
  <c r="BN273"/>
  <c r="I283"/>
  <c r="L302"/>
  <c r="I61"/>
  <c r="BM63"/>
  <c r="K78"/>
  <c r="I84"/>
  <c r="BN78" s="1"/>
  <c r="I127"/>
  <c r="BN120" s="1"/>
  <c r="H134"/>
  <c r="I137"/>
  <c r="K176"/>
  <c r="I192"/>
  <c r="BM215"/>
  <c r="BH215"/>
  <c r="I223"/>
  <c r="G263"/>
  <c r="E302"/>
  <c r="G304"/>
  <c r="G55"/>
  <c r="G50"/>
  <c r="G57"/>
  <c r="I59"/>
  <c r="I62"/>
  <c r="F64"/>
  <c r="O64"/>
  <c r="G73"/>
  <c r="BM73" s="1"/>
  <c r="BH73" s="1"/>
  <c r="I74"/>
  <c r="G76"/>
  <c r="BM76" s="1"/>
  <c r="G82"/>
  <c r="G88"/>
  <c r="BM88"/>
  <c r="I97"/>
  <c r="BK102"/>
  <c r="BH102" s="1"/>
  <c r="G104"/>
  <c r="F106"/>
  <c r="L106"/>
  <c r="G108"/>
  <c r="I115"/>
  <c r="I118"/>
  <c r="H120"/>
  <c r="K134"/>
  <c r="O134"/>
  <c r="G138"/>
  <c r="I144"/>
  <c r="H148"/>
  <c r="I169"/>
  <c r="BN162" s="1"/>
  <c r="G177"/>
  <c r="M176"/>
  <c r="G184"/>
  <c r="BM184" s="1"/>
  <c r="BH184" s="1"/>
  <c r="G198"/>
  <c r="BM198"/>
  <c r="BH198" s="1"/>
  <c r="M218"/>
  <c r="M232"/>
  <c r="I270"/>
  <c r="I260" s="1"/>
  <c r="M260"/>
  <c r="BR315"/>
  <c r="G131"/>
  <c r="BM131" s="1"/>
  <c r="BH131" s="1"/>
  <c r="BK137"/>
  <c r="BK146"/>
  <c r="BH146" s="1"/>
  <c r="I152"/>
  <c r="I148" s="1"/>
  <c r="G172"/>
  <c r="BM172" s="1"/>
  <c r="BH172" s="1"/>
  <c r="I174"/>
  <c r="I186"/>
  <c r="O190"/>
  <c r="G195"/>
  <c r="G202"/>
  <c r="BM202"/>
  <c r="BH202" s="1"/>
  <c r="BK216"/>
  <c r="BH216" s="1"/>
  <c r="I238"/>
  <c r="BM245"/>
  <c r="H260"/>
  <c r="I271"/>
  <c r="K274"/>
  <c r="G276"/>
  <c r="BM276"/>
  <c r="BH276" s="1"/>
  <c r="G284"/>
  <c r="BM284" s="1"/>
  <c r="BH284" s="1"/>
  <c r="E288"/>
  <c r="O288"/>
  <c r="I290"/>
  <c r="G296"/>
  <c r="BM296"/>
  <c r="BH296" s="1"/>
  <c r="G300"/>
  <c r="F302"/>
  <c r="G308"/>
  <c r="BL301" s="1"/>
  <c r="G310"/>
  <c r="BM310" s="1"/>
  <c r="BH310" s="1"/>
  <c r="G317"/>
  <c r="BK320"/>
  <c r="G324"/>
  <c r="G327"/>
  <c r="BM327" s="1"/>
  <c r="K120"/>
  <c r="BK144"/>
  <c r="BH144"/>
  <c r="BM153"/>
  <c r="BH153"/>
  <c r="G155"/>
  <c r="BM155"/>
  <c r="G171"/>
  <c r="BM171"/>
  <c r="BH171" s="1"/>
  <c r="L176"/>
  <c r="G178"/>
  <c r="BM178"/>
  <c r="BH178" s="1"/>
  <c r="G182"/>
  <c r="I187"/>
  <c r="I205"/>
  <c r="G228"/>
  <c r="BM228"/>
  <c r="BH228" s="1"/>
  <c r="G230"/>
  <c r="BM230" s="1"/>
  <c r="BH230" s="1"/>
  <c r="I234"/>
  <c r="I232"/>
  <c r="BT245"/>
  <c r="BQ260"/>
  <c r="BM277"/>
  <c r="BH277"/>
  <c r="G285"/>
  <c r="BM285"/>
  <c r="BH285" s="1"/>
  <c r="BM287"/>
  <c r="BQ301"/>
  <c r="BK319"/>
  <c r="BR316"/>
  <c r="G325"/>
  <c r="BM325" s="1"/>
  <c r="BH325" s="1"/>
  <c r="I321" i="21"/>
  <c r="DD316"/>
  <c r="BO315"/>
  <c r="CH316"/>
  <c r="AE316"/>
  <c r="J14"/>
  <c r="K17"/>
  <c r="N18"/>
  <c r="K316"/>
  <c r="R316"/>
  <c r="I317"/>
  <c r="BK318"/>
  <c r="G318"/>
  <c r="BM318" s="1"/>
  <c r="BH318" s="1"/>
  <c r="BK321"/>
  <c r="BO316"/>
  <c r="BR315"/>
  <c r="G326"/>
  <c r="BM326" s="1"/>
  <c r="BK317"/>
  <c r="BK320"/>
  <c r="BR316"/>
  <c r="G324"/>
  <c r="BM324"/>
  <c r="BH324" s="1"/>
  <c r="BM315"/>
  <c r="BM327"/>
  <c r="BH327"/>
  <c r="E316"/>
  <c r="I30"/>
  <c r="DD22"/>
  <c r="BO21"/>
  <c r="L22"/>
  <c r="BP21"/>
  <c r="AP22"/>
  <c r="H22"/>
  <c r="F22"/>
  <c r="O22"/>
  <c r="F15"/>
  <c r="F13"/>
  <c r="BM30"/>
  <c r="E22"/>
  <c r="BR22"/>
  <c r="G25"/>
  <c r="BM25" s="1"/>
  <c r="BH25" s="1"/>
  <c r="I24"/>
  <c r="M12"/>
  <c r="K16"/>
  <c r="BM26"/>
  <c r="BH26" s="1"/>
  <c r="BM32"/>
  <c r="BH32" s="1"/>
  <c r="BK34"/>
  <c r="BK24"/>
  <c r="BK33"/>
  <c r="F17"/>
  <c r="BK23"/>
  <c r="BH57"/>
  <c r="DD120"/>
  <c r="BX265"/>
  <c r="BH265" s="1"/>
  <c r="BM56"/>
  <c r="BH56" s="1"/>
  <c r="BY22"/>
  <c r="BY49"/>
  <c r="CJ64"/>
  <c r="DD64"/>
  <c r="DE70"/>
  <c r="AE92"/>
  <c r="AP106"/>
  <c r="CJ218"/>
  <c r="CJ217"/>
  <c r="BX237"/>
  <c r="BH237"/>
  <c r="BW231"/>
  <c r="BX263"/>
  <c r="R260"/>
  <c r="L15"/>
  <c r="BK46"/>
  <c r="E16"/>
  <c r="I53"/>
  <c r="M9"/>
  <c r="M50"/>
  <c r="F10"/>
  <c r="K50"/>
  <c r="K10"/>
  <c r="BK49"/>
  <c r="O14"/>
  <c r="G59"/>
  <c r="BM59"/>
  <c r="M16"/>
  <c r="I60"/>
  <c r="I122"/>
  <c r="N120"/>
  <c r="H9"/>
  <c r="BH124"/>
  <c r="BJ119"/>
  <c r="E120"/>
  <c r="BK125"/>
  <c r="N134"/>
  <c r="G139"/>
  <c r="BP133"/>
  <c r="G140"/>
  <c r="BM140"/>
  <c r="BH140" s="1"/>
  <c r="BO134"/>
  <c r="L14"/>
  <c r="F18"/>
  <c r="L18"/>
  <c r="G153"/>
  <c r="J148"/>
  <c r="BO147"/>
  <c r="BS147"/>
  <c r="N148"/>
  <c r="I154"/>
  <c r="BN148" s="1"/>
  <c r="BR148"/>
  <c r="BR147"/>
  <c r="BK155"/>
  <c r="BK148"/>
  <c r="O190"/>
  <c r="I200"/>
  <c r="M190"/>
  <c r="J204"/>
  <c r="N204"/>
  <c r="BM220"/>
  <c r="BH220"/>
  <c r="BK221"/>
  <c r="E9"/>
  <c r="BR217"/>
  <c r="I223"/>
  <c r="BK218"/>
  <c r="BK217"/>
  <c r="BQ218"/>
  <c r="BQ217"/>
  <c r="BK225"/>
  <c r="BJ218"/>
  <c r="BT246"/>
  <c r="BT245"/>
  <c r="BO246"/>
  <c r="G253"/>
  <c r="I254"/>
  <c r="BR245"/>
  <c r="K260"/>
  <c r="I265"/>
  <c r="BS259"/>
  <c r="BM259"/>
  <c r="I266"/>
  <c r="BR260"/>
  <c r="BR259"/>
  <c r="BK267"/>
  <c r="BK260"/>
  <c r="G319"/>
  <c r="BM319" s="1"/>
  <c r="J316"/>
  <c r="N316"/>
  <c r="M10"/>
  <c r="I320"/>
  <c r="BJ316"/>
  <c r="BK322"/>
  <c r="BP315"/>
  <c r="BP316"/>
  <c r="BT315"/>
  <c r="I322"/>
  <c r="BT316"/>
  <c r="L316"/>
  <c r="I276"/>
  <c r="G205"/>
  <c r="G204"/>
  <c r="L120"/>
  <c r="G146"/>
  <c r="BM146"/>
  <c r="BM254"/>
  <c r="BH254" s="1"/>
  <c r="CS78"/>
  <c r="AY260"/>
  <c r="R106"/>
  <c r="AC22"/>
  <c r="J10"/>
  <c r="BQ49"/>
  <c r="BM281"/>
  <c r="N14"/>
  <c r="L10"/>
  <c r="BQ35"/>
  <c r="I275"/>
  <c r="G156"/>
  <c r="BM145"/>
  <c r="F14"/>
  <c r="AN232"/>
  <c r="BX23"/>
  <c r="R22"/>
  <c r="AN22"/>
  <c r="BY35"/>
  <c r="AE50"/>
  <c r="AE64"/>
  <c r="BY63"/>
  <c r="BA78"/>
  <c r="CT83"/>
  <c r="CS77"/>
  <c r="DF78"/>
  <c r="CU91"/>
  <c r="BY92"/>
  <c r="DF106"/>
  <c r="AY120"/>
  <c r="CJ119"/>
  <c r="BH143"/>
  <c r="BH166"/>
  <c r="DE177"/>
  <c r="AY176"/>
  <c r="AP176"/>
  <c r="CJ175"/>
  <c r="DE184"/>
  <c r="DD175"/>
  <c r="CI195"/>
  <c r="CH189"/>
  <c r="AP190"/>
  <c r="T218"/>
  <c r="BW232"/>
  <c r="BX238"/>
  <c r="DE238"/>
  <c r="DD232"/>
  <c r="DD231"/>
  <c r="CI243"/>
  <c r="AC232"/>
  <c r="CT247"/>
  <c r="AN246"/>
  <c r="CI253"/>
  <c r="CH246"/>
  <c r="DF260"/>
  <c r="DF259"/>
  <c r="CI268"/>
  <c r="BH268" s="1"/>
  <c r="CH259"/>
  <c r="DF273"/>
  <c r="CI282"/>
  <c r="CH273"/>
  <c r="BX291"/>
  <c r="R288"/>
  <c r="R302"/>
  <c r="BW301"/>
  <c r="CJ302"/>
  <c r="CT310"/>
  <c r="CS301"/>
  <c r="CI321"/>
  <c r="CH315"/>
  <c r="BH186"/>
  <c r="BM240"/>
  <c r="BL231"/>
  <c r="BX38"/>
  <c r="R36"/>
  <c r="BX113"/>
  <c r="BW106"/>
  <c r="CJ147"/>
  <c r="BO49"/>
  <c r="G55"/>
  <c r="BL49"/>
  <c r="N11"/>
  <c r="I55"/>
  <c r="I50" s="1"/>
  <c r="I56"/>
  <c r="BR50"/>
  <c r="BO50"/>
  <c r="J13"/>
  <c r="BP120"/>
  <c r="K13"/>
  <c r="BT120"/>
  <c r="O13"/>
  <c r="G130"/>
  <c r="BM130" s="1"/>
  <c r="BH130" s="1"/>
  <c r="L16"/>
  <c r="H148"/>
  <c r="BM149"/>
  <c r="BH149" s="1"/>
  <c r="BK163"/>
  <c r="BH163" s="1"/>
  <c r="F7"/>
  <c r="BT190"/>
  <c r="BT189"/>
  <c r="I198"/>
  <c r="BR189"/>
  <c r="L218"/>
  <c r="G219"/>
  <c r="I256"/>
  <c r="M246"/>
  <c r="BH270"/>
  <c r="BK275"/>
  <c r="E274"/>
  <c r="BK279"/>
  <c r="BJ273"/>
  <c r="K274"/>
  <c r="BP273"/>
  <c r="BO274"/>
  <c r="BO273"/>
  <c r="I280"/>
  <c r="BS273"/>
  <c r="BS274"/>
  <c r="BK273"/>
  <c r="BK282"/>
  <c r="G308"/>
  <c r="BP302"/>
  <c r="BP301"/>
  <c r="BT301"/>
  <c r="BT302"/>
  <c r="BK311"/>
  <c r="BH311"/>
  <c r="BJ301"/>
  <c r="G312"/>
  <c r="BM312" s="1"/>
  <c r="BH312" s="1"/>
  <c r="J302"/>
  <c r="BL50"/>
  <c r="BH50" s="1"/>
  <c r="I281"/>
  <c r="BN274"/>
  <c r="G310"/>
  <c r="BL301"/>
  <c r="G127"/>
  <c r="BM127" s="1"/>
  <c r="BH127" s="1"/>
  <c r="BW119"/>
  <c r="E36"/>
  <c r="BH290"/>
  <c r="BH266"/>
  <c r="J18"/>
  <c r="CS36"/>
  <c r="AY218"/>
  <c r="BT49"/>
  <c r="BS133"/>
  <c r="BJ315"/>
  <c r="BK315"/>
  <c r="J8"/>
  <c r="J120"/>
  <c r="BM216"/>
  <c r="BM137"/>
  <c r="BH137" s="1"/>
  <c r="BS49"/>
  <c r="G322"/>
  <c r="BM322"/>
  <c r="J16"/>
  <c r="T50"/>
  <c r="AP50"/>
  <c r="AY64"/>
  <c r="CH77"/>
  <c r="AC92"/>
  <c r="CI99"/>
  <c r="CH92"/>
  <c r="CH105"/>
  <c r="CH106"/>
  <c r="DE115"/>
  <c r="DD105"/>
  <c r="BX122"/>
  <c r="R120"/>
  <c r="BX136"/>
  <c r="R134"/>
  <c r="BY133"/>
  <c r="T134"/>
  <c r="BX140"/>
  <c r="BW133"/>
  <c r="BW134"/>
  <c r="DF161"/>
  <c r="BA162"/>
  <c r="BX192"/>
  <c r="R190"/>
  <c r="BH194"/>
  <c r="CT221"/>
  <c r="AN218"/>
  <c r="CS245"/>
  <c r="CS246"/>
  <c r="BX253"/>
  <c r="BW246"/>
  <c r="CI255"/>
  <c r="BH255" s="1"/>
  <c r="CH245"/>
  <c r="DE290"/>
  <c r="AY288"/>
  <c r="DF288"/>
  <c r="DF287"/>
  <c r="CI296"/>
  <c r="CH287"/>
  <c r="CI319"/>
  <c r="AC316"/>
  <c r="BK126"/>
  <c r="BH118"/>
  <c r="BH303"/>
  <c r="BA22"/>
  <c r="CH36"/>
  <c r="CU77"/>
  <c r="T92"/>
  <c r="BA92"/>
  <c r="BY91"/>
  <c r="AP134"/>
  <c r="T162"/>
  <c r="CH161"/>
  <c r="T176"/>
  <c r="DF189"/>
  <c r="BH215"/>
  <c r="BY217"/>
  <c r="CS273"/>
  <c r="BK22"/>
  <c r="BK21"/>
  <c r="I74"/>
  <c r="G96"/>
  <c r="BM96" s="1"/>
  <c r="BH96" s="1"/>
  <c r="I97"/>
  <c r="BN92"/>
  <c r="AE22"/>
  <c r="CS35"/>
  <c r="T78"/>
  <c r="CU78"/>
  <c r="BY77"/>
  <c r="BW92"/>
  <c r="CJ134"/>
  <c r="DD147"/>
  <c r="T190"/>
  <c r="BH193"/>
  <c r="DF204"/>
  <c r="CH218"/>
  <c r="CI224"/>
  <c r="DF232"/>
  <c r="CU231"/>
  <c r="T246"/>
  <c r="DF246"/>
  <c r="CJ259"/>
  <c r="AY274"/>
  <c r="DE275"/>
  <c r="AE274"/>
  <c r="CJ301"/>
  <c r="T316"/>
  <c r="I27"/>
  <c r="BT21"/>
  <c r="BA120"/>
  <c r="BY147"/>
  <c r="AP162"/>
  <c r="BY162"/>
  <c r="BA176"/>
  <c r="AP204"/>
  <c r="AP232"/>
  <c r="CU246"/>
  <c r="BA274"/>
  <c r="T302"/>
  <c r="AP302"/>
  <c r="BY302"/>
  <c r="G29"/>
  <c r="BM29"/>
  <c r="BH29" s="1"/>
  <c r="BR21"/>
  <c r="K22"/>
  <c r="O36"/>
  <c r="BM36"/>
  <c r="G46"/>
  <c r="BM46" s="1"/>
  <c r="BH46" s="1"/>
  <c r="H50"/>
  <c r="BK53"/>
  <c r="O7"/>
  <c r="G66"/>
  <c r="BM66" s="1"/>
  <c r="BH66" s="1"/>
  <c r="BH68"/>
  <c r="BK63"/>
  <c r="BK73"/>
  <c r="BH73" s="1"/>
  <c r="G79"/>
  <c r="BM79"/>
  <c r="BH79" s="1"/>
  <c r="L78"/>
  <c r="BM82"/>
  <c r="O78"/>
  <c r="G83"/>
  <c r="BM83" s="1"/>
  <c r="I87"/>
  <c r="K92"/>
  <c r="O92"/>
  <c r="F16"/>
  <c r="O218"/>
  <c r="O232"/>
  <c r="BK252"/>
  <c r="BK245"/>
  <c r="BK295"/>
  <c r="BJ288"/>
  <c r="AP148"/>
  <c r="BW161"/>
  <c r="CU162"/>
  <c r="AC176"/>
  <c r="CJ176"/>
  <c r="BA204"/>
  <c r="BA218"/>
  <c r="CS217"/>
  <c r="CU245"/>
  <c r="BH256"/>
  <c r="BH258"/>
  <c r="T260"/>
  <c r="CU260"/>
  <c r="AE302"/>
  <c r="BY301"/>
  <c r="BS35"/>
  <c r="BN36"/>
  <c r="BK45"/>
  <c r="I47"/>
  <c r="L8"/>
  <c r="K64"/>
  <c r="N9"/>
  <c r="O10"/>
  <c r="J11"/>
  <c r="H12"/>
  <c r="BM6"/>
  <c r="H10"/>
  <c r="BN78"/>
  <c r="H7"/>
  <c r="J92"/>
  <c r="K14"/>
  <c r="I100"/>
  <c r="H15"/>
  <c r="I113"/>
  <c r="BK203"/>
  <c r="G228"/>
  <c r="BM228" s="1"/>
  <c r="BH228" s="1"/>
  <c r="I243"/>
  <c r="O246"/>
  <c r="H302"/>
  <c r="BK301"/>
  <c r="BK308"/>
  <c r="E13"/>
  <c r="M13"/>
  <c r="G31"/>
  <c r="BM31" s="1"/>
  <c r="BH31" s="1"/>
  <c r="I34"/>
  <c r="K36"/>
  <c r="G41"/>
  <c r="BM41"/>
  <c r="BT36"/>
  <c r="G43"/>
  <c r="BM43" s="1"/>
  <c r="BH43" s="1"/>
  <c r="G45"/>
  <c r="BM45" s="1"/>
  <c r="BH45" s="1"/>
  <c r="BT35"/>
  <c r="I46"/>
  <c r="I36"/>
  <c r="G52"/>
  <c r="BM52"/>
  <c r="BH52" s="1"/>
  <c r="I62"/>
  <c r="I71"/>
  <c r="BP63"/>
  <c r="BK74"/>
  <c r="BH74"/>
  <c r="BK75"/>
  <c r="BK79"/>
  <c r="G89"/>
  <c r="BM89" s="1"/>
  <c r="G101"/>
  <c r="BM101" s="1"/>
  <c r="BH101" s="1"/>
  <c r="I104"/>
  <c r="BK109"/>
  <c r="BH109" s="1"/>
  <c r="G122"/>
  <c r="BM122" s="1"/>
  <c r="BH122" s="1"/>
  <c r="BK138"/>
  <c r="BH138" s="1"/>
  <c r="G142"/>
  <c r="BM142"/>
  <c r="BK146"/>
  <c r="BH146" s="1"/>
  <c r="L148"/>
  <c r="I158"/>
  <c r="I159"/>
  <c r="I172"/>
  <c r="G180"/>
  <c r="BM180"/>
  <c r="I181"/>
  <c r="I184"/>
  <c r="I197"/>
  <c r="G199"/>
  <c r="BM199" s="1"/>
  <c r="BH199" s="1"/>
  <c r="G213"/>
  <c r="I225"/>
  <c r="BN218" s="1"/>
  <c r="BM243"/>
  <c r="G284"/>
  <c r="BM284"/>
  <c r="I284"/>
  <c r="I312"/>
  <c r="BK314"/>
  <c r="BH314"/>
  <c r="I319"/>
  <c r="BQ315"/>
  <c r="I327"/>
  <c r="H18"/>
  <c r="M316"/>
  <c r="I328"/>
  <c r="BH285"/>
  <c r="I25"/>
  <c r="BT22"/>
  <c r="N17"/>
  <c r="G38"/>
  <c r="BM38"/>
  <c r="G44"/>
  <c r="BM44"/>
  <c r="BH44" s="1"/>
  <c r="M15"/>
  <c r="BK48"/>
  <c r="BH48"/>
  <c r="G48"/>
  <c r="BM48"/>
  <c r="BK59"/>
  <c r="BK62"/>
  <c r="BH62" s="1"/>
  <c r="BK72"/>
  <c r="I79"/>
  <c r="BK78"/>
  <c r="G85"/>
  <c r="BM85" s="1"/>
  <c r="BH85" s="1"/>
  <c r="BK88"/>
  <c r="BK107"/>
  <c r="BR106"/>
  <c r="L13"/>
  <c r="G114"/>
  <c r="BM114"/>
  <c r="BO105"/>
  <c r="N15"/>
  <c r="I128"/>
  <c r="G131"/>
  <c r="BM131" s="1"/>
  <c r="BH131" s="1"/>
  <c r="I131"/>
  <c r="I132"/>
  <c r="L134"/>
  <c r="I146"/>
  <c r="G157"/>
  <c r="BM157"/>
  <c r="G169"/>
  <c r="BR161"/>
  <c r="G179"/>
  <c r="BM179"/>
  <c r="BH179" s="1"/>
  <c r="I186"/>
  <c r="I207"/>
  <c r="BK214"/>
  <c r="BK219"/>
  <c r="I263"/>
  <c r="I267"/>
  <c r="G295"/>
  <c r="BM295"/>
  <c r="BH295" s="1"/>
  <c r="G306"/>
  <c r="BM306"/>
  <c r="BH306" s="1"/>
  <c r="I307"/>
  <c r="I310"/>
  <c r="G325"/>
  <c r="BM325" s="1"/>
  <c r="BH325" s="1"/>
  <c r="H17"/>
  <c r="M17"/>
  <c r="BK104"/>
  <c r="BK114"/>
  <c r="BH114" s="1"/>
  <c r="O120"/>
  <c r="G126"/>
  <c r="BL120"/>
  <c r="G128"/>
  <c r="BM128"/>
  <c r="I129"/>
  <c r="BK157"/>
  <c r="BH157" s="1"/>
  <c r="M162"/>
  <c r="G165"/>
  <c r="G162" s="1"/>
  <c r="BM165"/>
  <c r="BH165" s="1"/>
  <c r="G178"/>
  <c r="BM178" s="1"/>
  <c r="BH178" s="1"/>
  <c r="I178"/>
  <c r="O9"/>
  <c r="I180"/>
  <c r="I182"/>
  <c r="BN176" s="1"/>
  <c r="G183"/>
  <c r="BM183" s="1"/>
  <c r="BH183" s="1"/>
  <c r="G187"/>
  <c r="BM187"/>
  <c r="BH187" s="1"/>
  <c r="I188"/>
  <c r="L190"/>
  <c r="BK189"/>
  <c r="G206"/>
  <c r="BM206"/>
  <c r="BH206" s="1"/>
  <c r="O204"/>
  <c r="F218"/>
  <c r="I250"/>
  <c r="I252"/>
  <c r="BK253"/>
  <c r="H260"/>
  <c r="L260"/>
  <c r="G269"/>
  <c r="BL259" s="1"/>
  <c r="I269"/>
  <c r="I270"/>
  <c r="G277"/>
  <c r="BM277" s="1"/>
  <c r="BH277" s="1"/>
  <c r="G278"/>
  <c r="BM278"/>
  <c r="I294"/>
  <c r="BN288" s="1"/>
  <c r="I297"/>
  <c r="I298"/>
  <c r="G304"/>
  <c r="BM304" s="1"/>
  <c r="BH304" s="1"/>
  <c r="I305"/>
  <c r="BQ302"/>
  <c r="I324"/>
  <c r="BS315"/>
  <c r="G328"/>
  <c r="BM328"/>
  <c r="BH328" s="1"/>
  <c r="I107"/>
  <c r="I106" s="1"/>
  <c r="H11"/>
  <c r="I114"/>
  <c r="BQ105"/>
  <c r="G116"/>
  <c r="BM116" s="1"/>
  <c r="G121"/>
  <c r="BM121" s="1"/>
  <c r="BH121" s="1"/>
  <c r="G123"/>
  <c r="BM123"/>
  <c r="BH123" s="1"/>
  <c r="I125"/>
  <c r="I127"/>
  <c r="BN120" s="1"/>
  <c r="BK119"/>
  <c r="I136"/>
  <c r="G138"/>
  <c r="BM138"/>
  <c r="I138"/>
  <c r="I134" s="1"/>
  <c r="I139"/>
  <c r="BK141"/>
  <c r="I143"/>
  <c r="BK144"/>
  <c r="BH144" s="1"/>
  <c r="I150"/>
  <c r="K148"/>
  <c r="I156"/>
  <c r="I160"/>
  <c r="G171"/>
  <c r="BM171" s="1"/>
  <c r="BH171" s="1"/>
  <c r="F162"/>
  <c r="I173"/>
  <c r="I174"/>
  <c r="I162" s="1"/>
  <c r="BP175"/>
  <c r="G192"/>
  <c r="BM192" s="1"/>
  <c r="BH192" s="1"/>
  <c r="I193"/>
  <c r="I190" s="1"/>
  <c r="G197"/>
  <c r="BM197" s="1"/>
  <c r="BH197" s="1"/>
  <c r="I199"/>
  <c r="G202"/>
  <c r="BM202" s="1"/>
  <c r="BH202" s="1"/>
  <c r="I202"/>
  <c r="H218"/>
  <c r="I222"/>
  <c r="G224"/>
  <c r="BM224" s="1"/>
  <c r="I227"/>
  <c r="N232"/>
  <c r="BT231"/>
  <c r="BM232"/>
  <c r="I241"/>
  <c r="L246"/>
  <c r="I249"/>
  <c r="I246" s="1"/>
  <c r="BM245"/>
  <c r="I255"/>
  <c r="BN245" s="1"/>
  <c r="G263"/>
  <c r="G267"/>
  <c r="BK259"/>
  <c r="BK278"/>
  <c r="BH278" s="1"/>
  <c r="L274"/>
  <c r="G286"/>
  <c r="BM286" s="1"/>
  <c r="BH286" s="1"/>
  <c r="G291"/>
  <c r="BM291"/>
  <c r="BH291" s="1"/>
  <c r="I292"/>
  <c r="I288" s="1"/>
  <c r="G294"/>
  <c r="G297"/>
  <c r="BM297" s="1"/>
  <c r="BH297" s="1"/>
  <c r="G298"/>
  <c r="BM298"/>
  <c r="BH298" s="1"/>
  <c r="N288"/>
  <c r="BM156"/>
  <c r="BH156" s="1"/>
  <c r="BL147"/>
  <c r="BM98"/>
  <c r="BL92"/>
  <c r="BW21"/>
  <c r="BX27"/>
  <c r="CH49"/>
  <c r="CI55"/>
  <c r="BW78"/>
  <c r="BW77"/>
  <c r="DE86"/>
  <c r="DD77"/>
  <c r="DE88"/>
  <c r="AY78"/>
  <c r="CS161"/>
  <c r="CT167"/>
  <c r="BH167" s="1"/>
  <c r="BH252"/>
  <c r="BH211"/>
  <c r="CT163"/>
  <c r="DE153"/>
  <c r="BM242"/>
  <c r="BH242" s="1"/>
  <c r="G232"/>
  <c r="BM225"/>
  <c r="CJ22"/>
  <c r="CJ21"/>
  <c r="DE30"/>
  <c r="DD21"/>
  <c r="CI37"/>
  <c r="AC36"/>
  <c r="AY36"/>
  <c r="DE37"/>
  <c r="DD35"/>
  <c r="DE41"/>
  <c r="DD36"/>
  <c r="DE42"/>
  <c r="AP78"/>
  <c r="CT100"/>
  <c r="CS91"/>
  <c r="CH119"/>
  <c r="DD218"/>
  <c r="DE224"/>
  <c r="DD217"/>
  <c r="CI229"/>
  <c r="AC218"/>
  <c r="CT95"/>
  <c r="AN92"/>
  <c r="AY92"/>
  <c r="DD91"/>
  <c r="BX155"/>
  <c r="BH155"/>
  <c r="BW148"/>
  <c r="CT177"/>
  <c r="BH177" s="1"/>
  <c r="AN176"/>
  <c r="BH94"/>
  <c r="BH180"/>
  <c r="BL245"/>
  <c r="BM42"/>
  <c r="BH42" s="1"/>
  <c r="BL36"/>
  <c r="CS175"/>
  <c r="BX84"/>
  <c r="DE58"/>
  <c r="DD49"/>
  <c r="CT61"/>
  <c r="BH61" s="1"/>
  <c r="AN50"/>
  <c r="BX66"/>
  <c r="R64"/>
  <c r="BX72"/>
  <c r="BW63"/>
  <c r="CI76"/>
  <c r="AC64"/>
  <c r="CT79"/>
  <c r="AN78"/>
  <c r="BY105"/>
  <c r="T106"/>
  <c r="CS105"/>
  <c r="AN106"/>
  <c r="CT111"/>
  <c r="CT123"/>
  <c r="AN120"/>
  <c r="CT127"/>
  <c r="CS120"/>
  <c r="CT136"/>
  <c r="AN134"/>
  <c r="CH133"/>
  <c r="CI139"/>
  <c r="CT142"/>
  <c r="BH142"/>
  <c r="CS133"/>
  <c r="DE169"/>
  <c r="DD162"/>
  <c r="CI192"/>
  <c r="AC190"/>
  <c r="AE246"/>
  <c r="N10"/>
  <c r="M64"/>
  <c r="I65"/>
  <c r="BQ64"/>
  <c r="L12"/>
  <c r="BQ6" s="1"/>
  <c r="G81"/>
  <c r="J78"/>
  <c r="G90"/>
  <c r="BM90" s="1"/>
  <c r="BH90" s="1"/>
  <c r="I93"/>
  <c r="K8"/>
  <c r="BP91"/>
  <c r="BK98"/>
  <c r="BH98" s="1"/>
  <c r="BK92"/>
  <c r="F12"/>
  <c r="BQ91"/>
  <c r="BQ92"/>
  <c r="BM91"/>
  <c r="H14"/>
  <c r="G104"/>
  <c r="BM104" s="1"/>
  <c r="L106"/>
  <c r="L7"/>
  <c r="BK108"/>
  <c r="BH108" s="1"/>
  <c r="E106"/>
  <c r="BP105"/>
  <c r="G112"/>
  <c r="BK116"/>
  <c r="F120"/>
  <c r="BP119"/>
  <c r="G125"/>
  <c r="BM120"/>
  <c r="BM119"/>
  <c r="M176"/>
  <c r="O316"/>
  <c r="O16"/>
  <c r="BM55"/>
  <c r="BM310"/>
  <c r="BM105"/>
  <c r="BK97"/>
  <c r="BH97"/>
  <c r="M18"/>
  <c r="I112"/>
  <c r="BN106" s="1"/>
  <c r="I45"/>
  <c r="BN35" s="1"/>
  <c r="K204"/>
  <c r="K106"/>
  <c r="M14"/>
  <c r="CS49"/>
  <c r="CS218"/>
  <c r="DD161"/>
  <c r="CS134"/>
  <c r="DD50"/>
  <c r="AC148"/>
  <c r="AC120"/>
  <c r="E10"/>
  <c r="CT196"/>
  <c r="DD78"/>
  <c r="AY50"/>
  <c r="BR119"/>
  <c r="BO91"/>
  <c r="O11"/>
  <c r="BM154"/>
  <c r="BH154"/>
  <c r="BL148"/>
  <c r="F8"/>
  <c r="G95"/>
  <c r="BM95"/>
  <c r="G69"/>
  <c r="E11"/>
  <c r="BJ49"/>
  <c r="BY21"/>
  <c r="CS22"/>
  <c r="CT28"/>
  <c r="AE36"/>
  <c r="BA36"/>
  <c r="AP36"/>
  <c r="DF35"/>
  <c r="CJ36"/>
  <c r="DF36"/>
  <c r="CJ49"/>
  <c r="AP64"/>
  <c r="CT66"/>
  <c r="AN64"/>
  <c r="AC78"/>
  <c r="CI80"/>
  <c r="BH80" s="1"/>
  <c r="BY78"/>
  <c r="DF91"/>
  <c r="CU105"/>
  <c r="AY134"/>
  <c r="DE139"/>
  <c r="AC162"/>
  <c r="CU161"/>
  <c r="CU189"/>
  <c r="CT208"/>
  <c r="AN204"/>
  <c r="CJ203"/>
  <c r="AE204"/>
  <c r="DF203"/>
  <c r="CI210"/>
  <c r="CH204"/>
  <c r="DE233"/>
  <c r="BH233" s="1"/>
  <c r="AY232"/>
  <c r="CI239"/>
  <c r="CH232"/>
  <c r="CI262"/>
  <c r="BH262"/>
  <c r="AC260"/>
  <c r="CJ273"/>
  <c r="CJ274"/>
  <c r="CI281"/>
  <c r="CH274"/>
  <c r="CU315"/>
  <c r="AP316"/>
  <c r="BY316"/>
  <c r="BY315"/>
  <c r="BH238"/>
  <c r="L9"/>
  <c r="BM22"/>
  <c r="BM21"/>
  <c r="L17"/>
  <c r="CJ148"/>
  <c r="BX174"/>
  <c r="R162"/>
  <c r="AE218"/>
  <c r="CU217"/>
  <c r="K15"/>
  <c r="BP35"/>
  <c r="I57"/>
  <c r="BN50"/>
  <c r="N13"/>
  <c r="I66"/>
  <c r="N64"/>
  <c r="N8"/>
  <c r="L11"/>
  <c r="BQ63"/>
  <c r="BK82"/>
  <c r="E78"/>
  <c r="E92"/>
  <c r="E7"/>
  <c r="BK7"/>
  <c r="BK95"/>
  <c r="F9"/>
  <c r="G107"/>
  <c r="J7"/>
  <c r="H106"/>
  <c r="H8"/>
  <c r="F204"/>
  <c r="BK205"/>
  <c r="BM238"/>
  <c r="BL232"/>
  <c r="BM219"/>
  <c r="BH219"/>
  <c r="BM141"/>
  <c r="BH141"/>
  <c r="T22"/>
  <c r="BA50"/>
  <c r="CJ63"/>
  <c r="DF120"/>
  <c r="BA134"/>
  <c r="DF133"/>
  <c r="DE163"/>
  <c r="AY162"/>
  <c r="DE214"/>
  <c r="AY204"/>
  <c r="BX225"/>
  <c r="BW218"/>
  <c r="BK103"/>
  <c r="BH103" s="1"/>
  <c r="E17"/>
  <c r="BR105"/>
  <c r="M11"/>
  <c r="BK106"/>
  <c r="BK105"/>
  <c r="BK112"/>
  <c r="BT106"/>
  <c r="O12"/>
  <c r="G115"/>
  <c r="BM115" s="1"/>
  <c r="BH115" s="1"/>
  <c r="J15"/>
  <c r="G64"/>
  <c r="J176"/>
  <c r="I115"/>
  <c r="G70"/>
  <c r="F50"/>
  <c r="O15"/>
  <c r="K11"/>
  <c r="M92"/>
  <c r="G113"/>
  <c r="BM113" s="1"/>
  <c r="BH113" s="1"/>
  <c r="BW91"/>
  <c r="BW64"/>
  <c r="CI181"/>
  <c r="BH181"/>
  <c r="BW36"/>
  <c r="DD245"/>
  <c r="BW35"/>
  <c r="AN190"/>
  <c r="AC134"/>
  <c r="CH190"/>
  <c r="DD63"/>
  <c r="CT112"/>
  <c r="AY22"/>
  <c r="J12"/>
  <c r="N7"/>
  <c r="E15"/>
  <c r="BO63"/>
  <c r="J9"/>
  <c r="BS105"/>
  <c r="BT105"/>
  <c r="BM313"/>
  <c r="BH313"/>
  <c r="BM139"/>
  <c r="BH139"/>
  <c r="N50"/>
  <c r="G93"/>
  <c r="J106"/>
  <c r="H92"/>
  <c r="AN148"/>
  <c r="AN36"/>
  <c r="CU21"/>
  <c r="T36"/>
  <c r="CU49"/>
  <c r="BX79"/>
  <c r="R78"/>
  <c r="AE78"/>
  <c r="BX93"/>
  <c r="R92"/>
  <c r="CS92"/>
  <c r="CU106"/>
  <c r="BW147"/>
  <c r="CJ161"/>
  <c r="DF176"/>
  <c r="DF175"/>
  <c r="BY203"/>
  <c r="T204"/>
  <c r="CU203"/>
  <c r="CT210"/>
  <c r="CS204"/>
  <c r="BX234"/>
  <c r="BH234"/>
  <c r="R232"/>
  <c r="CI240"/>
  <c r="BH240" s="1"/>
  <c r="CH231"/>
  <c r="CT241"/>
  <c r="BH241"/>
  <c r="CS231"/>
  <c r="CT275"/>
  <c r="AN274"/>
  <c r="CU274"/>
  <c r="CU273"/>
  <c r="CT281"/>
  <c r="CS274"/>
  <c r="CI289"/>
  <c r="AC288"/>
  <c r="DF315"/>
  <c r="BA316"/>
  <c r="DE326"/>
  <c r="AY316"/>
  <c r="CS21"/>
  <c r="BK128"/>
  <c r="BH128" s="1"/>
  <c r="M8"/>
  <c r="BK28"/>
  <c r="BJ22"/>
  <c r="BP22"/>
  <c r="K12"/>
  <c r="G28"/>
  <c r="BS22"/>
  <c r="BS21"/>
  <c r="G33"/>
  <c r="BM33" s="1"/>
  <c r="J17"/>
  <c r="BA190"/>
  <c r="CS203"/>
  <c r="DF218"/>
  <c r="BA232"/>
  <c r="BY245"/>
  <c r="CU259"/>
  <c r="DE280"/>
  <c r="DD274"/>
  <c r="BW176"/>
  <c r="M22"/>
  <c r="BJ21"/>
  <c r="L36"/>
  <c r="O8"/>
  <c r="F64"/>
  <c r="E288"/>
  <c r="BK289"/>
  <c r="BH289" s="1"/>
  <c r="BW22"/>
  <c r="CH35"/>
  <c r="CU190"/>
  <c r="CH203"/>
  <c r="DD203"/>
  <c r="BH230"/>
  <c r="BY246"/>
  <c r="BX209"/>
  <c r="BH209"/>
  <c r="CT209"/>
  <c r="J22"/>
  <c r="H16"/>
  <c r="G34"/>
  <c r="BM34" s="1"/>
  <c r="BH34" s="1"/>
  <c r="G39"/>
  <c r="G47"/>
  <c r="BM47" s="1"/>
  <c r="BH47" s="1"/>
  <c r="G60"/>
  <c r="BM60"/>
  <c r="BY273"/>
  <c r="CU288"/>
  <c r="CU301"/>
  <c r="DE321"/>
  <c r="DD315"/>
  <c r="CU316"/>
  <c r="N22"/>
  <c r="E14"/>
  <c r="I31"/>
  <c r="H36"/>
  <c r="I58"/>
  <c r="BN49"/>
  <c r="BK60"/>
  <c r="BH60"/>
  <c r="E64"/>
  <c r="BO64"/>
  <c r="I70"/>
  <c r="BN64"/>
  <c r="BR63"/>
  <c r="I83"/>
  <c r="BN77" s="1"/>
  <c r="BR77"/>
  <c r="I142"/>
  <c r="BN133"/>
  <c r="BR133"/>
  <c r="I170"/>
  <c r="BN161" s="1"/>
  <c r="G184"/>
  <c r="BM184" s="1"/>
  <c r="BH184" s="1"/>
  <c r="BJ190"/>
  <c r="BJ189"/>
  <c r="E260"/>
  <c r="BK261"/>
  <c r="BH261" s="1"/>
  <c r="G279"/>
  <c r="I279"/>
  <c r="BR273"/>
  <c r="I308"/>
  <c r="BW217"/>
  <c r="DF274"/>
  <c r="T288"/>
  <c r="CU302"/>
  <c r="BX322"/>
  <c r="BW316"/>
  <c r="BH243"/>
  <c r="I26"/>
  <c r="F11"/>
  <c r="O17"/>
  <c r="I17"/>
  <c r="BM53"/>
  <c r="BH53"/>
  <c r="BK54"/>
  <c r="BH54"/>
  <c r="G62"/>
  <c r="BM62"/>
  <c r="H64"/>
  <c r="BM63"/>
  <c r="I69"/>
  <c r="I75"/>
  <c r="G84"/>
  <c r="G86"/>
  <c r="BM86"/>
  <c r="BH86" s="1"/>
  <c r="G102"/>
  <c r="BM102" s="1"/>
  <c r="BH102" s="1"/>
  <c r="F134"/>
  <c r="BK135"/>
  <c r="BH135" s="1"/>
  <c r="I196"/>
  <c r="BR190"/>
  <c r="E218"/>
  <c r="BK222"/>
  <c r="L232"/>
  <c r="I96"/>
  <c r="BK91"/>
  <c r="G100"/>
  <c r="BM100" s="1"/>
  <c r="BH100" s="1"/>
  <c r="G111"/>
  <c r="BQ106"/>
  <c r="M120"/>
  <c r="I121"/>
  <c r="I120" s="1"/>
  <c r="BK122"/>
  <c r="G129"/>
  <c r="BM129"/>
  <c r="BH129" s="1"/>
  <c r="E134"/>
  <c r="K134"/>
  <c r="G136"/>
  <c r="G182"/>
  <c r="G198"/>
  <c r="BM198" s="1"/>
  <c r="BH198" s="1"/>
  <c r="K218"/>
  <c r="G276"/>
  <c r="O288"/>
  <c r="L288"/>
  <c r="I296"/>
  <c r="BN287"/>
  <c r="I306"/>
  <c r="M302"/>
  <c r="BM88"/>
  <c r="BH88"/>
  <c r="BK89"/>
  <c r="L92"/>
  <c r="I95"/>
  <c r="I116"/>
  <c r="K120"/>
  <c r="BK130"/>
  <c r="H134"/>
  <c r="M134"/>
  <c r="M274"/>
  <c r="H316"/>
  <c r="I141"/>
  <c r="BN134"/>
  <c r="BK145"/>
  <c r="BH145"/>
  <c r="I169"/>
  <c r="BN162"/>
  <c r="G188"/>
  <c r="G196"/>
  <c r="G201"/>
  <c r="E204"/>
  <c r="I211"/>
  <c r="BN204"/>
  <c r="BH204" s="1"/>
  <c r="BK216"/>
  <c r="BH216" s="1"/>
  <c r="I221"/>
  <c r="BO218"/>
  <c r="I226"/>
  <c r="I229"/>
  <c r="I218" s="1"/>
  <c r="BM239"/>
  <c r="I258"/>
  <c r="F260"/>
  <c r="G280"/>
  <c r="BM282"/>
  <c r="BH282" s="1"/>
  <c r="I282"/>
  <c r="J288"/>
  <c r="G293"/>
  <c r="K302"/>
  <c r="I304"/>
  <c r="I313"/>
  <c r="G317"/>
  <c r="G321"/>
  <c r="G323"/>
  <c r="I323"/>
  <c r="I326"/>
  <c r="I316" s="1"/>
  <c r="I153"/>
  <c r="L162"/>
  <c r="BS162"/>
  <c r="E176"/>
  <c r="G185"/>
  <c r="BM185"/>
  <c r="BH185" s="1"/>
  <c r="E190"/>
  <c r="BK195"/>
  <c r="BH195"/>
  <c r="H204"/>
  <c r="I205"/>
  <c r="I204" s="1"/>
  <c r="M204"/>
  <c r="BK208"/>
  <c r="BH208"/>
  <c r="M218"/>
  <c r="BM217"/>
  <c r="I238"/>
  <c r="I242"/>
  <c r="I232" s="1"/>
  <c r="G248"/>
  <c r="M260"/>
  <c r="I261"/>
  <c r="I268"/>
  <c r="BN259"/>
  <c r="I277"/>
  <c r="BK284"/>
  <c r="BH284" s="1"/>
  <c r="I285"/>
  <c r="G296"/>
  <c r="BM296"/>
  <c r="BH296" s="1"/>
  <c r="G299"/>
  <c r="BM299" s="1"/>
  <c r="BH299"/>
  <c r="I314"/>
  <c r="F316"/>
  <c r="G320"/>
  <c r="BM320"/>
  <c r="I325"/>
  <c r="G327" i="8"/>
  <c r="BM327" s="1"/>
  <c r="N316"/>
  <c r="BK320"/>
  <c r="BK327"/>
  <c r="BK317"/>
  <c r="BK326"/>
  <c r="BK316"/>
  <c r="BK324"/>
  <c r="I317"/>
  <c r="G319"/>
  <c r="BM319"/>
  <c r="I326"/>
  <c r="I318"/>
  <c r="BM328"/>
  <c r="BH328"/>
  <c r="BK315"/>
  <c r="F316"/>
  <c r="BK318"/>
  <c r="BK321"/>
  <c r="DD21"/>
  <c r="BQ22"/>
  <c r="BQ21"/>
  <c r="BK30"/>
  <c r="G29"/>
  <c r="BM29" s="1"/>
  <c r="BK33"/>
  <c r="I31"/>
  <c r="F15"/>
  <c r="BK29"/>
  <c r="BK27"/>
  <c r="CT150"/>
  <c r="AN148"/>
  <c r="DD260"/>
  <c r="DD259"/>
  <c r="BX278"/>
  <c r="R274"/>
  <c r="CI318"/>
  <c r="AC316"/>
  <c r="DE318"/>
  <c r="AY316"/>
  <c r="M14"/>
  <c r="BK49"/>
  <c r="G59"/>
  <c r="BM59" s="1"/>
  <c r="E50"/>
  <c r="K50"/>
  <c r="O50"/>
  <c r="N50"/>
  <c r="H18"/>
  <c r="J29" i="19" s="1"/>
  <c r="I68" i="8"/>
  <c r="BK84"/>
  <c r="BJ78"/>
  <c r="G60"/>
  <c r="BM60" s="1"/>
  <c r="M36"/>
  <c r="CH287"/>
  <c r="DD273"/>
  <c r="CH315"/>
  <c r="DD245"/>
  <c r="AY246"/>
  <c r="AY148"/>
  <c r="AY92"/>
  <c r="CT140"/>
  <c r="CS274"/>
  <c r="R232"/>
  <c r="I30"/>
  <c r="CJ35"/>
  <c r="CI169"/>
  <c r="CH162"/>
  <c r="AY302"/>
  <c r="DE321"/>
  <c r="DD315"/>
  <c r="BH88"/>
  <c r="T78"/>
  <c r="BX121"/>
  <c r="R120"/>
  <c r="CI310"/>
  <c r="CH301"/>
  <c r="BH40"/>
  <c r="BJ49"/>
  <c r="BP49"/>
  <c r="BO49"/>
  <c r="BS49"/>
  <c r="J11"/>
  <c r="BH135"/>
  <c r="BJ77"/>
  <c r="I59"/>
  <c r="CS315"/>
  <c r="DD287"/>
  <c r="E36"/>
  <c r="CS147"/>
  <c r="CS77"/>
  <c r="DE266"/>
  <c r="BK35"/>
  <c r="BY35"/>
  <c r="CH147"/>
  <c r="AC232"/>
  <c r="CI235"/>
  <c r="BA274"/>
  <c r="T288"/>
  <c r="DF301"/>
  <c r="BP36"/>
  <c r="BY22"/>
  <c r="N7"/>
  <c r="G23"/>
  <c r="BM23" s="1"/>
  <c r="BK28"/>
  <c r="CU22"/>
  <c r="DD36"/>
  <c r="CU147"/>
  <c r="BW161"/>
  <c r="DF162"/>
  <c r="T190"/>
  <c r="AC218"/>
  <c r="CU231"/>
  <c r="T260"/>
  <c r="K120"/>
  <c r="I126"/>
  <c r="BN120" s="1"/>
  <c r="BM128"/>
  <c r="BR161"/>
  <c r="H162"/>
  <c r="N10"/>
  <c r="M11"/>
  <c r="F12"/>
  <c r="L316"/>
  <c r="G34"/>
  <c r="BM34"/>
  <c r="BK25"/>
  <c r="E14"/>
  <c r="BK26"/>
  <c r="DD92"/>
  <c r="BA148"/>
  <c r="DD161"/>
  <c r="DD162"/>
  <c r="BA190"/>
  <c r="CJ203"/>
  <c r="DF203"/>
  <c r="CJ246"/>
  <c r="BK87"/>
  <c r="BH87"/>
  <c r="BR119"/>
  <c r="BR120"/>
  <c r="E162"/>
  <c r="F14"/>
  <c r="H19" i="19" s="1"/>
  <c r="L14" i="8"/>
  <c r="F18"/>
  <c r="BO260"/>
  <c r="BM289"/>
  <c r="F10"/>
  <c r="E11"/>
  <c r="BO50"/>
  <c r="BK73"/>
  <c r="BK86"/>
  <c r="BK89"/>
  <c r="BK94"/>
  <c r="BK101"/>
  <c r="BK108"/>
  <c r="G145"/>
  <c r="BM145" s="1"/>
  <c r="I152"/>
  <c r="BQ148"/>
  <c r="G165"/>
  <c r="BM165" s="1"/>
  <c r="BK162"/>
  <c r="BP162"/>
  <c r="BK201"/>
  <c r="I201"/>
  <c r="I222"/>
  <c r="BK217"/>
  <c r="BQ217"/>
  <c r="G224"/>
  <c r="BM224" s="1"/>
  <c r="BT218"/>
  <c r="BK228"/>
  <c r="I229"/>
  <c r="I230"/>
  <c r="K232"/>
  <c r="BK237"/>
  <c r="BK238"/>
  <c r="BP232"/>
  <c r="G239"/>
  <c r="BM239" s="1"/>
  <c r="BS232"/>
  <c r="I240"/>
  <c r="BK241"/>
  <c r="BK242"/>
  <c r="BK247"/>
  <c r="BK248"/>
  <c r="G248"/>
  <c r="BM248"/>
  <c r="BH248" s="1"/>
  <c r="I248"/>
  <c r="I249"/>
  <c r="BK245"/>
  <c r="BQ245"/>
  <c r="BJ246"/>
  <c r="BT245"/>
  <c r="BO246"/>
  <c r="BS246"/>
  <c r="I258"/>
  <c r="BK261"/>
  <c r="K260"/>
  <c r="O260"/>
  <c r="G263"/>
  <c r="BM263"/>
  <c r="BQ259"/>
  <c r="BR260"/>
  <c r="BK268"/>
  <c r="BP259"/>
  <c r="BK272"/>
  <c r="J274"/>
  <c r="N274"/>
  <c r="I276"/>
  <c r="BK277"/>
  <c r="G279"/>
  <c r="BM279" s="1"/>
  <c r="I279"/>
  <c r="BM274"/>
  <c r="BR273"/>
  <c r="BK274"/>
  <c r="I284"/>
  <c r="G286"/>
  <c r="BM286"/>
  <c r="I289"/>
  <c r="I290"/>
  <c r="BO315"/>
  <c r="BS315"/>
  <c r="BM315"/>
  <c r="I44"/>
  <c r="BN35" s="1"/>
  <c r="G47"/>
  <c r="BK74"/>
  <c r="BH74" s="1"/>
  <c r="BK81"/>
  <c r="G82"/>
  <c r="BM82"/>
  <c r="I97"/>
  <c r="BO91"/>
  <c r="I101"/>
  <c r="N106"/>
  <c r="G111"/>
  <c r="BM111"/>
  <c r="BK146"/>
  <c r="BK152"/>
  <c r="BP147"/>
  <c r="BT147"/>
  <c r="BS148"/>
  <c r="I158"/>
  <c r="BK167"/>
  <c r="BM162"/>
  <c r="BK188"/>
  <c r="BR190"/>
  <c r="BK198"/>
  <c r="BH198"/>
  <c r="I200"/>
  <c r="BK202"/>
  <c r="G222"/>
  <c r="BR218"/>
  <c r="BK218"/>
  <c r="BQ218"/>
  <c r="BK226"/>
  <c r="BK230"/>
  <c r="I233"/>
  <c r="BK235"/>
  <c r="BH235" s="1"/>
  <c r="G236"/>
  <c r="BM236" s="1"/>
  <c r="BO231"/>
  <c r="BS231"/>
  <c r="BK239"/>
  <c r="G240"/>
  <c r="N246"/>
  <c r="BK249"/>
  <c r="BO245"/>
  <c r="BM246"/>
  <c r="BK253"/>
  <c r="BK254"/>
  <c r="BH254" s="1"/>
  <c r="G254"/>
  <c r="BM254"/>
  <c r="G255"/>
  <c r="BM255" s="1"/>
  <c r="BK264"/>
  <c r="BH264" s="1"/>
  <c r="G264"/>
  <c r="BM264" s="1"/>
  <c r="BS259"/>
  <c r="BQ260"/>
  <c r="I268"/>
  <c r="BK270"/>
  <c r="G271"/>
  <c r="BM271" s="1"/>
  <c r="BK276"/>
  <c r="BQ273"/>
  <c r="BJ274"/>
  <c r="G280"/>
  <c r="BM280"/>
  <c r="BT274"/>
  <c r="BS274"/>
  <c r="I282"/>
  <c r="BK284"/>
  <c r="I286"/>
  <c r="F288"/>
  <c r="G290"/>
  <c r="BQ315"/>
  <c r="BP315"/>
  <c r="BM56"/>
  <c r="BX37"/>
  <c r="R36"/>
  <c r="CI65"/>
  <c r="AC64"/>
  <c r="CT70"/>
  <c r="CS64"/>
  <c r="CT98"/>
  <c r="CS92"/>
  <c r="CT127"/>
  <c r="CS120"/>
  <c r="CI140"/>
  <c r="CH134"/>
  <c r="BX168"/>
  <c r="BW162"/>
  <c r="DE184"/>
  <c r="DD175"/>
  <c r="DE192"/>
  <c r="AY190"/>
  <c r="DE207"/>
  <c r="BH207" s="1"/>
  <c r="AY204"/>
  <c r="DE233"/>
  <c r="AY232"/>
  <c r="G61"/>
  <c r="BM61"/>
  <c r="J50"/>
  <c r="F64"/>
  <c r="BK70"/>
  <c r="BJ64"/>
  <c r="BJ63"/>
  <c r="BM70"/>
  <c r="BT63"/>
  <c r="BJ92"/>
  <c r="BK99"/>
  <c r="G167"/>
  <c r="BM167" s="1"/>
  <c r="BH167" s="1"/>
  <c r="J162"/>
  <c r="I167"/>
  <c r="BS161"/>
  <c r="G171"/>
  <c r="BM171" s="1"/>
  <c r="BK173"/>
  <c r="F162"/>
  <c r="G177"/>
  <c r="BM180"/>
  <c r="BS175"/>
  <c r="I181"/>
  <c r="BM175"/>
  <c r="BM176"/>
  <c r="I186"/>
  <c r="BM194"/>
  <c r="L204"/>
  <c r="N204"/>
  <c r="BR204"/>
  <c r="BK224"/>
  <c r="BJ218"/>
  <c r="BJ217"/>
  <c r="BS218"/>
  <c r="I225"/>
  <c r="BK233"/>
  <c r="F232"/>
  <c r="BT232"/>
  <c r="BT231"/>
  <c r="BP246"/>
  <c r="BP245"/>
  <c r="G252"/>
  <c r="BM252"/>
  <c r="BH252" s="1"/>
  <c r="BK265"/>
  <c r="BK259"/>
  <c r="BK266"/>
  <c r="BJ259"/>
  <c r="BS260"/>
  <c r="I266"/>
  <c r="BO273"/>
  <c r="BS273"/>
  <c r="H16"/>
  <c r="F274"/>
  <c r="E18"/>
  <c r="O274"/>
  <c r="M288"/>
  <c r="I291"/>
  <c r="BS287"/>
  <c r="I294"/>
  <c r="BN288" s="1"/>
  <c r="BS288"/>
  <c r="BO301"/>
  <c r="G307"/>
  <c r="G312"/>
  <c r="BM312"/>
  <c r="BH312" s="1"/>
  <c r="BO316"/>
  <c r="G323"/>
  <c r="BM323"/>
  <c r="BR315"/>
  <c r="I324"/>
  <c r="M316"/>
  <c r="E204"/>
  <c r="O246"/>
  <c r="F218"/>
  <c r="CS189"/>
  <c r="BR175"/>
  <c r="DD105"/>
  <c r="AC134"/>
  <c r="DE167"/>
  <c r="BO63"/>
  <c r="BO161"/>
  <c r="BS203"/>
  <c r="G238"/>
  <c r="I265"/>
  <c r="O16"/>
  <c r="O15"/>
  <c r="K15"/>
  <c r="K13"/>
  <c r="BX55"/>
  <c r="BW49"/>
  <c r="CS49"/>
  <c r="CT55"/>
  <c r="BY63"/>
  <c r="BY64"/>
  <c r="BX81"/>
  <c r="R78"/>
  <c r="DD78"/>
  <c r="DD91"/>
  <c r="CT113"/>
  <c r="BH113" s="1"/>
  <c r="CS106"/>
  <c r="CT289"/>
  <c r="AN288"/>
  <c r="CT297"/>
  <c r="CS287"/>
  <c r="CI304"/>
  <c r="AC302"/>
  <c r="CT310"/>
  <c r="CS301"/>
  <c r="BX320"/>
  <c r="R316"/>
  <c r="CJ315"/>
  <c r="BX325"/>
  <c r="BW315"/>
  <c r="BM316"/>
  <c r="BH237"/>
  <c r="I25"/>
  <c r="N9"/>
  <c r="CI70"/>
  <c r="CH64"/>
  <c r="CI99"/>
  <c r="CH92"/>
  <c r="BX140"/>
  <c r="BW133"/>
  <c r="CT163"/>
  <c r="AN162"/>
  <c r="BX185"/>
  <c r="BW175"/>
  <c r="CI199"/>
  <c r="CH189"/>
  <c r="CI213"/>
  <c r="CH203"/>
  <c r="DE213"/>
  <c r="DD203"/>
  <c r="DE241"/>
  <c r="DD231"/>
  <c r="BX261"/>
  <c r="R260"/>
  <c r="BR64"/>
  <c r="I70"/>
  <c r="BN64" s="1"/>
  <c r="BJ162"/>
  <c r="BJ161"/>
  <c r="BK168"/>
  <c r="BK182"/>
  <c r="BJ176"/>
  <c r="BS176"/>
  <c r="I183"/>
  <c r="BT204"/>
  <c r="BT203"/>
  <c r="BM222"/>
  <c r="G223"/>
  <c r="BM223"/>
  <c r="J232"/>
  <c r="G233"/>
  <c r="BM233" s="1"/>
  <c r="I234"/>
  <c r="M232"/>
  <c r="BM232"/>
  <c r="BM231"/>
  <c r="BR231"/>
  <c r="I238"/>
  <c r="BM240"/>
  <c r="I242"/>
  <c r="G247"/>
  <c r="BM247" s="1"/>
  <c r="BR245"/>
  <c r="BR246"/>
  <c r="J260"/>
  <c r="G261"/>
  <c r="I261"/>
  <c r="N260"/>
  <c r="I262"/>
  <c r="G265"/>
  <c r="BO259"/>
  <c r="BM259"/>
  <c r="BM260"/>
  <c r="BK279"/>
  <c r="BK273"/>
  <c r="BP274"/>
  <c r="BP273"/>
  <c r="BO288"/>
  <c r="BK304"/>
  <c r="BH304" s="1"/>
  <c r="E302"/>
  <c r="BK308"/>
  <c r="BJ301"/>
  <c r="BP302"/>
  <c r="BP301"/>
  <c r="I319"/>
  <c r="G321"/>
  <c r="BM321"/>
  <c r="I322"/>
  <c r="G325"/>
  <c r="BM325" s="1"/>
  <c r="BP218"/>
  <c r="BP217"/>
  <c r="BK293"/>
  <c r="BJ245"/>
  <c r="N232"/>
  <c r="BT176"/>
  <c r="M8"/>
  <c r="AC246"/>
  <c r="CI220"/>
  <c r="AN232"/>
  <c r="BH44"/>
  <c r="L12"/>
  <c r="BP63"/>
  <c r="N15"/>
  <c r="BJ175"/>
  <c r="BK189"/>
  <c r="BM245"/>
  <c r="BJ273"/>
  <c r="I307"/>
  <c r="H11"/>
  <c r="M17"/>
  <c r="M15"/>
  <c r="K14"/>
  <c r="BR21"/>
  <c r="H22"/>
  <c r="CI56"/>
  <c r="CH50"/>
  <c r="DE57"/>
  <c r="DD50"/>
  <c r="BX305"/>
  <c r="BH305"/>
  <c r="R302"/>
  <c r="BH80"/>
  <c r="J22"/>
  <c r="G31"/>
  <c r="BM31" s="1"/>
  <c r="N13"/>
  <c r="CS63"/>
  <c r="CJ78"/>
  <c r="DF92"/>
  <c r="BY162"/>
  <c r="CH175"/>
  <c r="CJ176"/>
  <c r="CU203"/>
  <c r="BY245"/>
  <c r="BA316"/>
  <c r="BX322"/>
  <c r="BW316"/>
  <c r="BN162"/>
  <c r="L18"/>
  <c r="BK34"/>
  <c r="BH34" s="1"/>
  <c r="L10"/>
  <c r="BK31"/>
  <c r="BY50"/>
  <c r="BA64"/>
  <c r="BW106"/>
  <c r="CU105"/>
  <c r="BA120"/>
  <c r="T148"/>
  <c r="DF161"/>
  <c r="AP218"/>
  <c r="BW245"/>
  <c r="BY260"/>
  <c r="CS273"/>
  <c r="AP176"/>
  <c r="BY175"/>
  <c r="BY218"/>
  <c r="BA232"/>
  <c r="CJ245"/>
  <c r="DF274"/>
  <c r="F50"/>
  <c r="G57"/>
  <c r="BM57"/>
  <c r="BM92"/>
  <c r="BT91"/>
  <c r="E17"/>
  <c r="K17"/>
  <c r="O9"/>
  <c r="BH124"/>
  <c r="M10"/>
  <c r="BH128"/>
  <c r="I157"/>
  <c r="G164"/>
  <c r="BM164" s="1"/>
  <c r="G196"/>
  <c r="BM196"/>
  <c r="BM190"/>
  <c r="BY161"/>
  <c r="BY189"/>
  <c r="BY204"/>
  <c r="DF218"/>
  <c r="CU245"/>
  <c r="DF259"/>
  <c r="BA288"/>
  <c r="DF287"/>
  <c r="AE288"/>
  <c r="CJ301"/>
  <c r="CH302"/>
  <c r="L36"/>
  <c r="G43"/>
  <c r="BM43" s="1"/>
  <c r="BM35"/>
  <c r="I47"/>
  <c r="G99"/>
  <c r="BM99" s="1"/>
  <c r="BQ105"/>
  <c r="BJ106"/>
  <c r="I144"/>
  <c r="J14"/>
  <c r="H15"/>
  <c r="J20" i="19" s="1"/>
  <c r="BM205" i="8"/>
  <c r="M204"/>
  <c r="F204"/>
  <c r="BK43"/>
  <c r="BH43" s="1"/>
  <c r="G53"/>
  <c r="BM53" s="1"/>
  <c r="BH53" s="1"/>
  <c r="BJ50"/>
  <c r="G58"/>
  <c r="BM58"/>
  <c r="BM63"/>
  <c r="BP64"/>
  <c r="BK96"/>
  <c r="I99"/>
  <c r="BN92" s="1"/>
  <c r="I102"/>
  <c r="BP105"/>
  <c r="G115"/>
  <c r="BM115" s="1"/>
  <c r="I116"/>
  <c r="F148"/>
  <c r="BK163"/>
  <c r="BK170"/>
  <c r="I170"/>
  <c r="I171"/>
  <c r="G172"/>
  <c r="BM172" s="1"/>
  <c r="I179"/>
  <c r="BK176"/>
  <c r="G184"/>
  <c r="BM184" s="1"/>
  <c r="I187"/>
  <c r="BQ190"/>
  <c r="G199"/>
  <c r="BM199" s="1"/>
  <c r="BK223"/>
  <c r="G227"/>
  <c r="BM227"/>
  <c r="BK236"/>
  <c r="BH236" s="1"/>
  <c r="BK255"/>
  <c r="BH255" s="1"/>
  <c r="BK258"/>
  <c r="BH258" s="1"/>
  <c r="H260"/>
  <c r="BK262"/>
  <c r="G262"/>
  <c r="BM262" s="1"/>
  <c r="BK263"/>
  <c r="BK283"/>
  <c r="BP287"/>
  <c r="G308"/>
  <c r="BM308"/>
  <c r="G318"/>
  <c r="BM318" s="1"/>
  <c r="BH145"/>
  <c r="G51"/>
  <c r="BM51"/>
  <c r="BK54"/>
  <c r="BH54"/>
  <c r="I67"/>
  <c r="BK68"/>
  <c r="I74"/>
  <c r="G89"/>
  <c r="BM89" s="1"/>
  <c r="BH89"/>
  <c r="G95"/>
  <c r="BM95"/>
  <c r="G98"/>
  <c r="I110"/>
  <c r="G137"/>
  <c r="BK156"/>
  <c r="G156"/>
  <c r="G166"/>
  <c r="BM166" s="1"/>
  <c r="BK171"/>
  <c r="BH171" s="1"/>
  <c r="BK174"/>
  <c r="G178"/>
  <c r="BM178"/>
  <c r="BH178" s="1"/>
  <c r="BK185"/>
  <c r="G188"/>
  <c r="I194"/>
  <c r="G206"/>
  <c r="BM206"/>
  <c r="I212"/>
  <c r="G213"/>
  <c r="BM213" s="1"/>
  <c r="BK216"/>
  <c r="G225"/>
  <c r="G229"/>
  <c r="BM229" s="1"/>
  <c r="G230"/>
  <c r="BM230" s="1"/>
  <c r="BH230"/>
  <c r="G244"/>
  <c r="BM244"/>
  <c r="BK246"/>
  <c r="BK256"/>
  <c r="I263"/>
  <c r="BK292"/>
  <c r="G292"/>
  <c r="BM292"/>
  <c r="BK298"/>
  <c r="L288"/>
  <c r="BK299"/>
  <c r="BH299" s="1"/>
  <c r="G309"/>
  <c r="BM309"/>
  <c r="BK319"/>
  <c r="AY6" i="7"/>
  <c r="BA6"/>
  <c r="DF5"/>
  <c r="BK7"/>
  <c r="BK8"/>
  <c r="CU6"/>
  <c r="G7"/>
  <c r="BM7" s="1"/>
  <c r="CU5"/>
  <c r="H6"/>
  <c r="CI173" i="8"/>
  <c r="AC162"/>
  <c r="I62"/>
  <c r="M18"/>
  <c r="M50"/>
  <c r="L7"/>
  <c r="G65"/>
  <c r="BM65" s="1"/>
  <c r="BK66"/>
  <c r="E64"/>
  <c r="G66"/>
  <c r="BM66" s="1"/>
  <c r="K64"/>
  <c r="K8"/>
  <c r="O64"/>
  <c r="I66"/>
  <c r="G67"/>
  <c r="BM67" s="1"/>
  <c r="BH67"/>
  <c r="J64"/>
  <c r="BP77"/>
  <c r="G83"/>
  <c r="BM83"/>
  <c r="K78"/>
  <c r="O78"/>
  <c r="BT77"/>
  <c r="BM78"/>
  <c r="H12"/>
  <c r="I84"/>
  <c r="BN78" s="1"/>
  <c r="BR78"/>
  <c r="M12"/>
  <c r="BR77"/>
  <c r="G94"/>
  <c r="BM94"/>
  <c r="BH94" s="1"/>
  <c r="L92"/>
  <c r="BK95"/>
  <c r="E9"/>
  <c r="F9"/>
  <c r="F106"/>
  <c r="G109"/>
  <c r="BM109"/>
  <c r="L106"/>
  <c r="BK110"/>
  <c r="E106"/>
  <c r="I117"/>
  <c r="O106"/>
  <c r="J18"/>
  <c r="G118"/>
  <c r="BM118"/>
  <c r="BH118" s="1"/>
  <c r="H120"/>
  <c r="H7"/>
  <c r="BK123"/>
  <c r="E120"/>
  <c r="BP120"/>
  <c r="BP119"/>
  <c r="G126"/>
  <c r="BM126" s="1"/>
  <c r="G202"/>
  <c r="BM202" s="1"/>
  <c r="J190"/>
  <c r="K218"/>
  <c r="G219"/>
  <c r="BM219" s="1"/>
  <c r="BH219"/>
  <c r="K7"/>
  <c r="J8"/>
  <c r="G220"/>
  <c r="BM220"/>
  <c r="BH220" s="1"/>
  <c r="J218"/>
  <c r="BS217"/>
  <c r="N11"/>
  <c r="BK290"/>
  <c r="E288"/>
  <c r="I308"/>
  <c r="BN302"/>
  <c r="BR302"/>
  <c r="BR301"/>
  <c r="BO189"/>
  <c r="BX27"/>
  <c r="R22"/>
  <c r="BW21"/>
  <c r="O8"/>
  <c r="I24"/>
  <c r="O7"/>
  <c r="CT27"/>
  <c r="CS21"/>
  <c r="CT29"/>
  <c r="CS22"/>
  <c r="DE53"/>
  <c r="AY50"/>
  <c r="CT254"/>
  <c r="CS245"/>
  <c r="CH260"/>
  <c r="CH259"/>
  <c r="CI266"/>
  <c r="CI279"/>
  <c r="CH273"/>
  <c r="BX282"/>
  <c r="BW273"/>
  <c r="CT286"/>
  <c r="AN274"/>
  <c r="DE308"/>
  <c r="DD301"/>
  <c r="DD302"/>
  <c r="T316"/>
  <c r="CI170"/>
  <c r="CH161"/>
  <c r="F11"/>
  <c r="BK119"/>
  <c r="BJ120"/>
  <c r="BJ119"/>
  <c r="BK126"/>
  <c r="BO148"/>
  <c r="BO147"/>
  <c r="J12"/>
  <c r="G154"/>
  <c r="BM154" s="1"/>
  <c r="BH154" s="1"/>
  <c r="BM148"/>
  <c r="H13"/>
  <c r="J18" i="19" s="1"/>
  <c r="I155" i="8"/>
  <c r="BR148"/>
  <c r="BS189"/>
  <c r="N14"/>
  <c r="I202"/>
  <c r="N190"/>
  <c r="O218"/>
  <c r="I219"/>
  <c r="I220"/>
  <c r="N8"/>
  <c r="AH10" i="19" s="1"/>
  <c r="H9" i="8"/>
  <c r="H218"/>
  <c r="BK222"/>
  <c r="BH222"/>
  <c r="E218"/>
  <c r="BM218"/>
  <c r="BM217"/>
  <c r="BM302"/>
  <c r="BM301"/>
  <c r="BK309"/>
  <c r="BJ302"/>
  <c r="E13"/>
  <c r="BH48"/>
  <c r="BQ49"/>
  <c r="BH149"/>
  <c r="BK225"/>
  <c r="L11"/>
  <c r="T22"/>
  <c r="O18"/>
  <c r="I34"/>
  <c r="O17"/>
  <c r="O14"/>
  <c r="J9"/>
  <c r="G25"/>
  <c r="BM25" s="1"/>
  <c r="BH25"/>
  <c r="BJ22"/>
  <c r="BJ21"/>
  <c r="E8"/>
  <c r="BK8"/>
  <c r="BK24"/>
  <c r="CI28"/>
  <c r="CH22"/>
  <c r="AE22"/>
  <c r="BA36"/>
  <c r="CI38"/>
  <c r="AC36"/>
  <c r="CT45"/>
  <c r="CS35"/>
  <c r="AE36"/>
  <c r="BX129"/>
  <c r="BW119"/>
  <c r="CT129"/>
  <c r="CS119"/>
  <c r="CT132"/>
  <c r="AN120"/>
  <c r="BX150"/>
  <c r="R148"/>
  <c r="AE148"/>
  <c r="CT193"/>
  <c r="AN190"/>
  <c r="DE199"/>
  <c r="DD189"/>
  <c r="DE211"/>
  <c r="DD204"/>
  <c r="R218"/>
  <c r="BW217"/>
  <c r="CT224"/>
  <c r="CS218"/>
  <c r="L8"/>
  <c r="L22"/>
  <c r="G24"/>
  <c r="BM24"/>
  <c r="BH24" s="1"/>
  <c r="DE55"/>
  <c r="DD49"/>
  <c r="I197"/>
  <c r="O13"/>
  <c r="L17"/>
  <c r="L274"/>
  <c r="M274"/>
  <c r="BM261"/>
  <c r="BH261"/>
  <c r="E190"/>
  <c r="BH160"/>
  <c r="G123"/>
  <c r="BM123"/>
  <c r="J106"/>
  <c r="BM62"/>
  <c r="BH62" s="1"/>
  <c r="I83"/>
  <c r="BK65"/>
  <c r="BM155"/>
  <c r="N218"/>
  <c r="N162"/>
  <c r="O120"/>
  <c r="K148"/>
  <c r="I60"/>
  <c r="BN176"/>
  <c r="K11"/>
  <c r="E10"/>
  <c r="BK10"/>
  <c r="BY21"/>
  <c r="BM121"/>
  <c r="N302"/>
  <c r="E92"/>
  <c r="BH72"/>
  <c r="F13"/>
  <c r="N16"/>
  <c r="AH21" i="19" s="1"/>
  <c r="I32" i="8"/>
  <c r="G32"/>
  <c r="BM32" s="1"/>
  <c r="J16"/>
  <c r="O12"/>
  <c r="BT22"/>
  <c r="I28"/>
  <c r="K12"/>
  <c r="O11"/>
  <c r="I27"/>
  <c r="BP21"/>
  <c r="O10"/>
  <c r="I26"/>
  <c r="K10"/>
  <c r="W14" i="19" s="1"/>
  <c r="G26" i="8"/>
  <c r="BM26"/>
  <c r="M9"/>
  <c r="I23"/>
  <c r="M7"/>
  <c r="M22"/>
  <c r="F7"/>
  <c r="F22"/>
  <c r="DE28"/>
  <c r="DD22"/>
  <c r="AP36"/>
  <c r="DD35"/>
  <c r="DE41"/>
  <c r="CH35"/>
  <c r="CH36"/>
  <c r="DE69"/>
  <c r="DD63"/>
  <c r="BX71"/>
  <c r="BW64"/>
  <c r="CH77"/>
  <c r="CI83"/>
  <c r="DE83"/>
  <c r="AY78"/>
  <c r="DD77"/>
  <c r="BX85"/>
  <c r="BW78"/>
  <c r="CT103"/>
  <c r="AN92"/>
  <c r="BK125"/>
  <c r="BH30"/>
  <c r="BH79"/>
  <c r="N18"/>
  <c r="K18"/>
  <c r="M16"/>
  <c r="M13"/>
  <c r="L9"/>
  <c r="CU21"/>
  <c r="AY36"/>
  <c r="T64"/>
  <c r="AP64"/>
  <c r="BW147"/>
  <c r="BY147"/>
  <c r="BY148"/>
  <c r="CT238"/>
  <c r="CS231"/>
  <c r="CU315"/>
  <c r="F17"/>
  <c r="L15"/>
  <c r="AE20" i="19" s="1"/>
  <c r="BM22" i="8"/>
  <c r="DF21"/>
  <c r="T36"/>
  <c r="CU49"/>
  <c r="CJ64"/>
  <c r="AC78"/>
  <c r="CH105"/>
  <c r="CI111"/>
  <c r="CI112"/>
  <c r="CH106"/>
  <c r="BA162"/>
  <c r="T204"/>
  <c r="BA218"/>
  <c r="T274"/>
  <c r="H50"/>
  <c r="BH158"/>
  <c r="BN106"/>
  <c r="BH100"/>
  <c r="BH93"/>
  <c r="BH70"/>
  <c r="BM221"/>
  <c r="BH221"/>
  <c r="K16"/>
  <c r="BY36"/>
  <c r="AE78"/>
  <c r="CS78"/>
  <c r="CT84"/>
  <c r="DF78"/>
  <c r="BA92"/>
  <c r="AP106"/>
  <c r="CT115"/>
  <c r="CS105"/>
  <c r="DD120"/>
  <c r="DE126"/>
  <c r="CI139"/>
  <c r="CH133"/>
  <c r="BY134"/>
  <c r="CU189"/>
  <c r="CH232"/>
  <c r="CI238"/>
  <c r="BH309"/>
  <c r="AN316"/>
  <c r="DF36"/>
  <c r="T50"/>
  <c r="DF49"/>
  <c r="AE64"/>
  <c r="AP78"/>
  <c r="DF91"/>
  <c r="AC106"/>
  <c r="AE106"/>
  <c r="CJ106"/>
  <c r="CU106"/>
  <c r="AE120"/>
  <c r="CH119"/>
  <c r="DF120"/>
  <c r="T134"/>
  <c r="CJ133"/>
  <c r="DD134"/>
  <c r="CJ147"/>
  <c r="BW148"/>
  <c r="DF148"/>
  <c r="T162"/>
  <c r="CS161"/>
  <c r="CU175"/>
  <c r="BY176"/>
  <c r="AE190"/>
  <c r="CU190"/>
  <c r="BY217"/>
  <c r="T246"/>
  <c r="CS246"/>
  <c r="DF246"/>
  <c r="BA260"/>
  <c r="CU259"/>
  <c r="AP274"/>
  <c r="CU274"/>
  <c r="CU287"/>
  <c r="T302"/>
  <c r="AP302"/>
  <c r="CJ302"/>
  <c r="BM39"/>
  <c r="BH39"/>
  <c r="BK153"/>
  <c r="BH153"/>
  <c r="BK147"/>
  <c r="CU92"/>
  <c r="T106"/>
  <c r="BY105"/>
  <c r="AP162"/>
  <c r="AC190"/>
  <c r="AE232"/>
  <c r="AP246"/>
  <c r="BA246"/>
  <c r="AE260"/>
  <c r="AE274"/>
  <c r="AP288"/>
  <c r="CU301"/>
  <c r="AP316"/>
  <c r="AE316"/>
  <c r="BW91"/>
  <c r="BM77"/>
  <c r="I100"/>
  <c r="BN91" s="1"/>
  <c r="K106"/>
  <c r="BJ232"/>
  <c r="BJ231"/>
  <c r="BK294"/>
  <c r="BH294"/>
  <c r="BK288"/>
  <c r="BK287"/>
  <c r="CU64"/>
  <c r="T92"/>
  <c r="AP92"/>
  <c r="AC92"/>
  <c r="AP120"/>
  <c r="AC176"/>
  <c r="T176"/>
  <c r="CJ175"/>
  <c r="DF217"/>
  <c r="AE218"/>
  <c r="BY231"/>
  <c r="CJ231"/>
  <c r="DF273"/>
  <c r="DF315"/>
  <c r="BJ36"/>
  <c r="E15"/>
  <c r="H17"/>
  <c r="BS63"/>
  <c r="F92"/>
  <c r="BK109"/>
  <c r="H106"/>
  <c r="BO287"/>
  <c r="G293"/>
  <c r="BP35"/>
  <c r="BK46"/>
  <c r="BK51"/>
  <c r="BK58"/>
  <c r="BH58"/>
  <c r="BK60"/>
  <c r="L50"/>
  <c r="BK61"/>
  <c r="BT64"/>
  <c r="G71"/>
  <c r="BM71"/>
  <c r="BK76"/>
  <c r="G76"/>
  <c r="BM76" s="1"/>
  <c r="N78"/>
  <c r="BK82"/>
  <c r="BK85"/>
  <c r="G90"/>
  <c r="BM90"/>
  <c r="BH90" s="1"/>
  <c r="I94"/>
  <c r="I107"/>
  <c r="G110"/>
  <c r="BM110" s="1"/>
  <c r="BK115"/>
  <c r="G116"/>
  <c r="BM116"/>
  <c r="BH116" s="1"/>
  <c r="G132"/>
  <c r="BM132" s="1"/>
  <c r="BH132" s="1"/>
  <c r="O148"/>
  <c r="I159"/>
  <c r="BH164"/>
  <c r="L218"/>
  <c r="H232"/>
  <c r="E232"/>
  <c r="I237"/>
  <c r="BK232"/>
  <c r="BQ232"/>
  <c r="M246"/>
  <c r="I247"/>
  <c r="I250"/>
  <c r="G256"/>
  <c r="BM256" s="1"/>
  <c r="BH256" s="1"/>
  <c r="I257"/>
  <c r="H274"/>
  <c r="BK280"/>
  <c r="BH298"/>
  <c r="L302"/>
  <c r="I45"/>
  <c r="G55"/>
  <c r="N64"/>
  <c r="I79"/>
  <c r="I78" s="1"/>
  <c r="M78"/>
  <c r="I86"/>
  <c r="I90"/>
  <c r="G97"/>
  <c r="BM97"/>
  <c r="I123"/>
  <c r="I130"/>
  <c r="H8"/>
  <c r="I153"/>
  <c r="I160"/>
  <c r="L162"/>
  <c r="BO162"/>
  <c r="G169"/>
  <c r="G179"/>
  <c r="BM179"/>
  <c r="BM188"/>
  <c r="BH188"/>
  <c r="L190"/>
  <c r="BM189"/>
  <c r="BT190"/>
  <c r="G200"/>
  <c r="BM200" s="1"/>
  <c r="I253"/>
  <c r="E260"/>
  <c r="I270"/>
  <c r="G285"/>
  <c r="BM285"/>
  <c r="K9"/>
  <c r="W13" i="19" s="1"/>
  <c r="H288" i="8"/>
  <c r="I292"/>
  <c r="I293"/>
  <c r="G297"/>
  <c r="BM297" s="1"/>
  <c r="E316"/>
  <c r="G45"/>
  <c r="BM45"/>
  <c r="BH45" s="1"/>
  <c r="BK52"/>
  <c r="G52"/>
  <c r="BQ50"/>
  <c r="I57"/>
  <c r="BM49"/>
  <c r="BK59"/>
  <c r="BH59" s="1"/>
  <c r="I61"/>
  <c r="G68"/>
  <c r="BM68"/>
  <c r="G69"/>
  <c r="BM69"/>
  <c r="BK64"/>
  <c r="L78"/>
  <c r="E78"/>
  <c r="G81"/>
  <c r="BM81" s="1"/>
  <c r="BH81" s="1"/>
  <c r="I88"/>
  <c r="BJ91"/>
  <c r="BK102"/>
  <c r="G102"/>
  <c r="BM102" s="1"/>
  <c r="BH102" s="1"/>
  <c r="G108"/>
  <c r="BM108"/>
  <c r="BH108" s="1"/>
  <c r="BR106"/>
  <c r="BK106"/>
  <c r="I115"/>
  <c r="G117"/>
  <c r="BM117"/>
  <c r="BK122"/>
  <c r="BH122"/>
  <c r="G122"/>
  <c r="BM122"/>
  <c r="BM137"/>
  <c r="BH137"/>
  <c r="E134"/>
  <c r="G146"/>
  <c r="BM146" s="1"/>
  <c r="BH146" s="1"/>
  <c r="G150"/>
  <c r="BM150"/>
  <c r="BM156"/>
  <c r="BH156"/>
  <c r="G157"/>
  <c r="BM157"/>
  <c r="BH165"/>
  <c r="BQ162"/>
  <c r="G170"/>
  <c r="BM170" s="1"/>
  <c r="BH170" s="1"/>
  <c r="I184"/>
  <c r="G197"/>
  <c r="G209"/>
  <c r="BM209" s="1"/>
  <c r="BH209" s="1"/>
  <c r="G212"/>
  <c r="BM212"/>
  <c r="I213"/>
  <c r="I215"/>
  <c r="BR217"/>
  <c r="I223"/>
  <c r="G234"/>
  <c r="BM234" s="1"/>
  <c r="BH234" s="1"/>
  <c r="I235"/>
  <c r="BO232"/>
  <c r="G270"/>
  <c r="BM270" s="1"/>
  <c r="L13"/>
  <c r="BK282"/>
  <c r="BH282" s="1"/>
  <c r="I300"/>
  <c r="G303"/>
  <c r="BM303" s="1"/>
  <c r="BH303" s="1"/>
  <c r="I304"/>
  <c r="K316"/>
  <c r="O316"/>
  <c r="G125"/>
  <c r="G130"/>
  <c r="BM130" s="1"/>
  <c r="BH130"/>
  <c r="BK131"/>
  <c r="K134"/>
  <c r="BK134"/>
  <c r="I142"/>
  <c r="I143"/>
  <c r="G144"/>
  <c r="BM144" s="1"/>
  <c r="I146"/>
  <c r="I134"/>
  <c r="I150"/>
  <c r="BJ148"/>
  <c r="BK157"/>
  <c r="I164"/>
  <c r="BK166"/>
  <c r="BH166" s="1"/>
  <c r="I180"/>
  <c r="BK181"/>
  <c r="BH181"/>
  <c r="BP176"/>
  <c r="G185"/>
  <c r="BM185" s="1"/>
  <c r="BH185" s="1"/>
  <c r="I185"/>
  <c r="BK187"/>
  <c r="BH187"/>
  <c r="G195"/>
  <c r="BK212"/>
  <c r="BK214"/>
  <c r="G215"/>
  <c r="BM215" s="1"/>
  <c r="BH215" s="1"/>
  <c r="I226"/>
  <c r="BK227"/>
  <c r="BH227" s="1"/>
  <c r="G228"/>
  <c r="BM228"/>
  <c r="BH228" s="1"/>
  <c r="I239"/>
  <c r="BK240"/>
  <c r="BH240" s="1"/>
  <c r="G241"/>
  <c r="G242"/>
  <c r="BM242" s="1"/>
  <c r="BH242" s="1"/>
  <c r="BK243"/>
  <c r="BK244"/>
  <c r="BH244" s="1"/>
  <c r="BK251"/>
  <c r="I251"/>
  <c r="G257"/>
  <c r="BM257" s="1"/>
  <c r="BH257" s="1"/>
  <c r="M260"/>
  <c r="BT260"/>
  <c r="G267"/>
  <c r="BM267" s="1"/>
  <c r="BH267" s="1"/>
  <c r="I267"/>
  <c r="BN260"/>
  <c r="BK269"/>
  <c r="I271"/>
  <c r="I275"/>
  <c r="G277"/>
  <c r="BM277" s="1"/>
  <c r="BH277" s="1"/>
  <c r="G278"/>
  <c r="BM278"/>
  <c r="I278"/>
  <c r="I281"/>
  <c r="G282"/>
  <c r="BM282"/>
  <c r="I283"/>
  <c r="BK285"/>
  <c r="BK291"/>
  <c r="BK297"/>
  <c r="I297"/>
  <c r="G306"/>
  <c r="BM306" s="1"/>
  <c r="BH306"/>
  <c r="G313"/>
  <c r="BM313" s="1"/>
  <c r="BH313" s="1"/>
  <c r="I314"/>
  <c r="I323"/>
  <c r="BK325"/>
  <c r="BT315"/>
  <c r="G326"/>
  <c r="BM326"/>
  <c r="BK132"/>
  <c r="BK139"/>
  <c r="G139"/>
  <c r="BM139"/>
  <c r="BK143"/>
  <c r="BH143" s="1"/>
  <c r="BK150"/>
  <c r="BH150" s="1"/>
  <c r="G151"/>
  <c r="BM151" s="1"/>
  <c r="BH151" s="1"/>
  <c r="BS147"/>
  <c r="BK158"/>
  <c r="G159"/>
  <c r="BM159"/>
  <c r="BH159" s="1"/>
  <c r="BR162"/>
  <c r="BK172"/>
  <c r="I172"/>
  <c r="I174"/>
  <c r="G186"/>
  <c r="BM186" s="1"/>
  <c r="BH186"/>
  <c r="G193"/>
  <c r="BM193" s="1"/>
  <c r="BH193" s="1"/>
  <c r="BK194"/>
  <c r="BH194" s="1"/>
  <c r="G201"/>
  <c r="BM201" s="1"/>
  <c r="BH201" s="1"/>
  <c r="BK206"/>
  <c r="BQ204"/>
  <c r="G216"/>
  <c r="BM216" s="1"/>
  <c r="G226"/>
  <c r="BM226" s="1"/>
  <c r="BH226" s="1"/>
  <c r="BK229"/>
  <c r="BH229"/>
  <c r="I236"/>
  <c r="BR232"/>
  <c r="I241"/>
  <c r="G243"/>
  <c r="BM243" s="1"/>
  <c r="BH243" s="1"/>
  <c r="I243"/>
  <c r="I244"/>
  <c r="K246"/>
  <c r="G250"/>
  <c r="BM250" s="1"/>
  <c r="BT246"/>
  <c r="I254"/>
  <c r="I256"/>
  <c r="G266"/>
  <c r="G268"/>
  <c r="BM268" s="1"/>
  <c r="BH268" s="1"/>
  <c r="G269"/>
  <c r="BM269"/>
  <c r="BK271"/>
  <c r="BH271" s="1"/>
  <c r="G272"/>
  <c r="BM272"/>
  <c r="BH272" s="1"/>
  <c r="I272"/>
  <c r="E274"/>
  <c r="BK278"/>
  <c r="BH278" s="1"/>
  <c r="G283"/>
  <c r="BM283" s="1"/>
  <c r="G284"/>
  <c r="BM284"/>
  <c r="BH284" s="1"/>
  <c r="BK286"/>
  <c r="BR288"/>
  <c r="G296"/>
  <c r="BM296" s="1"/>
  <c r="BH296" s="1"/>
  <c r="O302"/>
  <c r="I312"/>
  <c r="BK314"/>
  <c r="BH314" s="1"/>
  <c r="G317"/>
  <c r="BM317" s="1"/>
  <c r="BH317" s="1"/>
  <c r="I320"/>
  <c r="BK323"/>
  <c r="G324"/>
  <c r="BM324" s="1"/>
  <c r="BH324" s="1"/>
  <c r="BX73"/>
  <c r="BW63"/>
  <c r="CJ92"/>
  <c r="CJ91"/>
  <c r="BX141"/>
  <c r="BH141"/>
  <c r="BW134"/>
  <c r="BX247"/>
  <c r="R246"/>
  <c r="CS259"/>
  <c r="CT265"/>
  <c r="AN302"/>
  <c r="CT303"/>
  <c r="BT134"/>
  <c r="BT133"/>
  <c r="BM163"/>
  <c r="BM307"/>
  <c r="BH307" s="1"/>
  <c r="BM265"/>
  <c r="BM290"/>
  <c r="G322"/>
  <c r="K288"/>
  <c r="BM276"/>
  <c r="BH276"/>
  <c r="I140"/>
  <c r="I33"/>
  <c r="G27"/>
  <c r="H134"/>
  <c r="CS217"/>
  <c r="BX223"/>
  <c r="CI97"/>
  <c r="R92"/>
  <c r="AY106"/>
  <c r="BT21"/>
  <c r="J15"/>
  <c r="BA22"/>
  <c r="BS22"/>
  <c r="N12"/>
  <c r="CJ21"/>
  <c r="AP22"/>
  <c r="DE23"/>
  <c r="AY22"/>
  <c r="CT42"/>
  <c r="CS36"/>
  <c r="BX51"/>
  <c r="R50"/>
  <c r="BA50"/>
  <c r="BX66"/>
  <c r="BH66"/>
  <c r="R64"/>
  <c r="CU63"/>
  <c r="AE92"/>
  <c r="BY92"/>
  <c r="BY91"/>
  <c r="CT107"/>
  <c r="BH107"/>
  <c r="AN106"/>
  <c r="BA106"/>
  <c r="DE112"/>
  <c r="DD106"/>
  <c r="T120"/>
  <c r="BY119"/>
  <c r="CJ119"/>
  <c r="CU133"/>
  <c r="AP134"/>
  <c r="DE144"/>
  <c r="AY134"/>
  <c r="CU162"/>
  <c r="CU161"/>
  <c r="BX179"/>
  <c r="BH179"/>
  <c r="R176"/>
  <c r="BA176"/>
  <c r="CI275"/>
  <c r="BH275"/>
  <c r="AC274"/>
  <c r="BW287"/>
  <c r="BK37"/>
  <c r="F36"/>
  <c r="G41"/>
  <c r="BO35"/>
  <c r="CT46"/>
  <c r="AN36"/>
  <c r="I285"/>
  <c r="N17"/>
  <c r="BK322"/>
  <c r="E12"/>
  <c r="G16" i="19" s="1"/>
  <c r="BJ315" i="8"/>
  <c r="I29"/>
  <c r="R134"/>
  <c r="G33"/>
  <c r="BM33" s="1"/>
  <c r="BH33" s="1"/>
  <c r="AC22"/>
  <c r="K22"/>
  <c r="R106"/>
  <c r="CH49"/>
  <c r="BM42"/>
  <c r="AN218"/>
  <c r="AY176"/>
  <c r="L16"/>
  <c r="F16"/>
  <c r="N22"/>
  <c r="BK23"/>
  <c r="E7"/>
  <c r="E22"/>
  <c r="DF35"/>
  <c r="CJ49"/>
  <c r="AE50"/>
  <c r="AY64"/>
  <c r="CJ63"/>
  <c r="CU78"/>
  <c r="CU77"/>
  <c r="AE134"/>
  <c r="AP148"/>
  <c r="DF147"/>
  <c r="CJ162"/>
  <c r="CJ161"/>
  <c r="AE162"/>
  <c r="CJ190"/>
  <c r="CJ189"/>
  <c r="BX205"/>
  <c r="R204"/>
  <c r="CT205"/>
  <c r="AN204"/>
  <c r="BK32"/>
  <c r="E16"/>
  <c r="BX115"/>
  <c r="BW105"/>
  <c r="DE125"/>
  <c r="DD119"/>
  <c r="BX173"/>
  <c r="R162"/>
  <c r="BO134"/>
  <c r="J13"/>
  <c r="G320"/>
  <c r="BM320"/>
  <c r="BH320" s="1"/>
  <c r="J316"/>
  <c r="J10"/>
  <c r="BM177"/>
  <c r="BH177" s="1"/>
  <c r="G232"/>
  <c r="CH91"/>
  <c r="BW77"/>
  <c r="AN176"/>
  <c r="AN260"/>
  <c r="AN134"/>
  <c r="AC148"/>
  <c r="O288"/>
  <c r="BT287"/>
  <c r="CH21"/>
  <c r="AY274"/>
  <c r="DD176"/>
  <c r="J17"/>
  <c r="AY218"/>
  <c r="G28"/>
  <c r="AN50"/>
  <c r="BP22"/>
  <c r="R288"/>
  <c r="AY162"/>
  <c r="BJ316"/>
  <c r="AN22"/>
  <c r="H10"/>
  <c r="O22"/>
  <c r="CI51"/>
  <c r="AC50"/>
  <c r="AN78"/>
  <c r="BY77"/>
  <c r="AC120"/>
  <c r="CI121"/>
  <c r="BH121" s="1"/>
  <c r="DE121"/>
  <c r="AY120"/>
  <c r="BY133"/>
  <c r="DF133"/>
  <c r="BA134"/>
  <c r="DE142"/>
  <c r="DD133"/>
  <c r="CT155"/>
  <c r="CS148"/>
  <c r="AE176"/>
  <c r="BX269"/>
  <c r="BW259"/>
  <c r="CI270"/>
  <c r="AC260"/>
  <c r="CJ274"/>
  <c r="CJ273"/>
  <c r="BR22"/>
  <c r="BS21"/>
  <c r="BO21"/>
  <c r="BW50"/>
  <c r="BX56"/>
  <c r="DF77"/>
  <c r="DF106"/>
  <c r="DF175"/>
  <c r="AP204"/>
  <c r="AN246"/>
  <c r="DE289"/>
  <c r="AY288"/>
  <c r="DF302"/>
  <c r="BY316"/>
  <c r="BY315"/>
  <c r="G85"/>
  <c r="BM85" s="1"/>
  <c r="BH85" s="1"/>
  <c r="BP78"/>
  <c r="G103"/>
  <c r="BM103"/>
  <c r="BH103" s="1"/>
  <c r="K92"/>
  <c r="I125"/>
  <c r="BT119"/>
  <c r="BM21"/>
  <c r="CU35"/>
  <c r="BW36"/>
  <c r="BX42"/>
  <c r="BH42" s="1"/>
  <c r="CI69"/>
  <c r="CH63"/>
  <c r="DF63"/>
  <c r="DF105"/>
  <c r="CU119"/>
  <c r="CS133"/>
  <c r="R190"/>
  <c r="AP190"/>
  <c r="AC204"/>
  <c r="BY203"/>
  <c r="CS203"/>
  <c r="CH217"/>
  <c r="CI223"/>
  <c r="CU218"/>
  <c r="DF231"/>
  <c r="DF245"/>
  <c r="AP260"/>
  <c r="CJ260"/>
  <c r="BY274"/>
  <c r="CS302"/>
  <c r="BX280"/>
  <c r="BT49"/>
  <c r="I56"/>
  <c r="BT50"/>
  <c r="G75"/>
  <c r="BM75" s="1"/>
  <c r="BH75" s="1"/>
  <c r="L64"/>
  <c r="I156"/>
  <c r="BR147"/>
  <c r="O204"/>
  <c r="I205"/>
  <c r="BK22"/>
  <c r="CT56"/>
  <c r="CS50"/>
  <c r="CJ77"/>
  <c r="CS91"/>
  <c r="CT97"/>
  <c r="CJ105"/>
  <c r="CH120"/>
  <c r="CJ134"/>
  <c r="DF189"/>
  <c r="AE204"/>
  <c r="BA204"/>
  <c r="BW204"/>
  <c r="T218"/>
  <c r="CJ217"/>
  <c r="T232"/>
  <c r="AP232"/>
  <c r="DF232"/>
  <c r="AE246"/>
  <c r="CJ259"/>
  <c r="DF260"/>
  <c r="BY273"/>
  <c r="CI289"/>
  <c r="BH289" s="1"/>
  <c r="AC288"/>
  <c r="CJ287"/>
  <c r="AE302"/>
  <c r="BA302"/>
  <c r="BY302"/>
  <c r="BY301"/>
  <c r="BT36"/>
  <c r="I43"/>
  <c r="BN36"/>
  <c r="G96"/>
  <c r="J92"/>
  <c r="I124"/>
  <c r="M120"/>
  <c r="O134"/>
  <c r="BQ133"/>
  <c r="BQ134"/>
  <c r="G183"/>
  <c r="BM183" s="1"/>
  <c r="BQ176"/>
  <c r="I199"/>
  <c r="BR189"/>
  <c r="J36"/>
  <c r="G37"/>
  <c r="H36"/>
  <c r="BM47"/>
  <c r="BH47"/>
  <c r="I58"/>
  <c r="BR49"/>
  <c r="G152"/>
  <c r="L148"/>
  <c r="F176"/>
  <c r="BK180"/>
  <c r="F190"/>
  <c r="BK191"/>
  <c r="BK211"/>
  <c r="BJ204"/>
  <c r="CU217"/>
  <c r="CU288"/>
  <c r="K36"/>
  <c r="BR35"/>
  <c r="I46"/>
  <c r="I36"/>
  <c r="BQ77"/>
  <c r="I87"/>
  <c r="G112"/>
  <c r="BO106"/>
  <c r="BO105"/>
  <c r="F120"/>
  <c r="BK121"/>
  <c r="L120"/>
  <c r="I141"/>
  <c r="BR134"/>
  <c r="I151"/>
  <c r="N148"/>
  <c r="I178"/>
  <c r="M176"/>
  <c r="BK196"/>
  <c r="BH196"/>
  <c r="BJ190"/>
  <c r="G210"/>
  <c r="BK250"/>
  <c r="BH250"/>
  <c r="E246"/>
  <c r="L134"/>
  <c r="BP190"/>
  <c r="K274"/>
  <c r="I72"/>
  <c r="BN63" s="1"/>
  <c r="G73"/>
  <c r="G86"/>
  <c r="BM86" s="1"/>
  <c r="BH86" s="1"/>
  <c r="I103"/>
  <c r="I109"/>
  <c r="BR105"/>
  <c r="I111"/>
  <c r="G127"/>
  <c r="BO120"/>
  <c r="I129"/>
  <c r="G174"/>
  <c r="BM174"/>
  <c r="BH174" s="1"/>
  <c r="E176"/>
  <c r="N176"/>
  <c r="I193"/>
  <c r="M190"/>
  <c r="H204"/>
  <c r="G208"/>
  <c r="G84"/>
  <c r="N92"/>
  <c r="G101"/>
  <c r="BM101" s="1"/>
  <c r="I104"/>
  <c r="BK111"/>
  <c r="BH111" s="1"/>
  <c r="BK117"/>
  <c r="I118"/>
  <c r="I106" s="1"/>
  <c r="G131"/>
  <c r="BM131" s="1"/>
  <c r="BH131" s="1"/>
  <c r="G136"/>
  <c r="BM136"/>
  <c r="BH136" s="1"/>
  <c r="G140"/>
  <c r="I154"/>
  <c r="K162"/>
  <c r="O162"/>
  <c r="G173"/>
  <c r="BM173" s="1"/>
  <c r="H176"/>
  <c r="K190"/>
  <c r="G191"/>
  <c r="O190"/>
  <c r="H190"/>
  <c r="I196"/>
  <c r="BN190" s="1"/>
  <c r="BM204"/>
  <c r="I224"/>
  <c r="I255"/>
  <c r="I192"/>
  <c r="I198"/>
  <c r="I210"/>
  <c r="BN204"/>
  <c r="G211"/>
  <c r="BM211" s="1"/>
  <c r="G214"/>
  <c r="BM214" s="1"/>
  <c r="BH214" s="1"/>
  <c r="O232"/>
  <c r="G251"/>
  <c r="BQ246"/>
  <c r="G253"/>
  <c r="L260"/>
  <c r="BT273"/>
  <c r="BQ274"/>
  <c r="G281"/>
  <c r="BQ288"/>
  <c r="G295"/>
  <c r="G182"/>
  <c r="I188"/>
  <c r="G192"/>
  <c r="BM192" s="1"/>
  <c r="BH192" s="1"/>
  <c r="BK200"/>
  <c r="J204"/>
  <c r="I209"/>
  <c r="I221"/>
  <c r="I228"/>
  <c r="L232"/>
  <c r="BP231"/>
  <c r="L246"/>
  <c r="G249"/>
  <c r="I252"/>
  <c r="BK267"/>
  <c r="I269"/>
  <c r="I277"/>
  <c r="I280"/>
  <c r="G291"/>
  <c r="BM291"/>
  <c r="I296"/>
  <c r="I298"/>
  <c r="G300"/>
  <c r="BM300"/>
  <c r="BH300" s="1"/>
  <c r="H302"/>
  <c r="I306"/>
  <c r="BM311"/>
  <c r="BH311" s="1"/>
  <c r="H316"/>
  <c r="BR274"/>
  <c r="DD6" i="7"/>
  <c r="G8"/>
  <c r="BM8" s="1"/>
  <c r="J6"/>
  <c r="I13"/>
  <c r="I17"/>
  <c r="DD5"/>
  <c r="I7"/>
  <c r="L6"/>
  <c r="O6"/>
  <c r="I8"/>
  <c r="G11"/>
  <c r="BM11"/>
  <c r="I15"/>
  <c r="CS5"/>
  <c r="CS6"/>
  <c r="G9"/>
  <c r="F6"/>
  <c r="BK3" s="1"/>
  <c r="M6"/>
  <c r="N6"/>
  <c r="BK9"/>
  <c r="G10"/>
  <c r="BM10" s="1"/>
  <c r="I10"/>
  <c r="I11"/>
  <c r="BK12"/>
  <c r="BP6"/>
  <c r="BT6"/>
  <c r="G13"/>
  <c r="BM13" s="1"/>
  <c r="BS6"/>
  <c r="I14"/>
  <c r="BN5" s="1"/>
  <c r="BQ5"/>
  <c r="G16"/>
  <c r="BM16" s="1"/>
  <c r="G17"/>
  <c r="BM17"/>
  <c r="I18"/>
  <c r="CH6"/>
  <c r="CH5"/>
  <c r="K6"/>
  <c r="I9"/>
  <c r="BK10"/>
  <c r="BK11"/>
  <c r="BP5"/>
  <c r="BT5"/>
  <c r="BR6"/>
  <c r="BQ6"/>
  <c r="BK14"/>
  <c r="G14"/>
  <c r="BM14" s="1"/>
  <c r="G15"/>
  <c r="BM15" s="1"/>
  <c r="BS5"/>
  <c r="I16"/>
  <c r="G18"/>
  <c r="BM18" s="1"/>
  <c r="BM6"/>
  <c r="BM9"/>
  <c r="BO5"/>
  <c r="BW5"/>
  <c r="BO6"/>
  <c r="BW6"/>
  <c r="G12"/>
  <c r="I12"/>
  <c r="BK5"/>
  <c r="BK15"/>
  <c r="BK18"/>
  <c r="BX8"/>
  <c r="BK6"/>
  <c r="BK13"/>
  <c r="BK16"/>
  <c r="BK17"/>
  <c r="BR5"/>
  <c r="BM5"/>
  <c r="E6"/>
  <c r="BJ3" s="1"/>
  <c r="BJ5"/>
  <c r="BJ6"/>
  <c r="DE12" i="6"/>
  <c r="M6"/>
  <c r="BK12"/>
  <c r="BK18"/>
  <c r="I7"/>
  <c r="BS6"/>
  <c r="BO6"/>
  <c r="G8"/>
  <c r="BM8"/>
  <c r="J6"/>
  <c r="BQ6"/>
  <c r="BJ6"/>
  <c r="BK15"/>
  <c r="BK13"/>
  <c r="BK5"/>
  <c r="G18"/>
  <c r="I17"/>
  <c r="I13"/>
  <c r="CH6"/>
  <c r="CI11"/>
  <c r="L6"/>
  <c r="O6"/>
  <c r="G16"/>
  <c r="G15"/>
  <c r="I14"/>
  <c r="BT6"/>
  <c r="BP6"/>
  <c r="I11"/>
  <c r="G11"/>
  <c r="BM11" s="1"/>
  <c r="I10"/>
  <c r="I15"/>
  <c r="G17"/>
  <c r="BM17" s="1"/>
  <c r="I16"/>
  <c r="G14"/>
  <c r="BM14" s="1"/>
  <c r="G13"/>
  <c r="BM13" s="1"/>
  <c r="BQ5"/>
  <c r="G10"/>
  <c r="BM10" s="1"/>
  <c r="N6"/>
  <c r="I8"/>
  <c r="BM16"/>
  <c r="H6"/>
  <c r="BM5"/>
  <c r="BK9"/>
  <c r="BK16"/>
  <c r="BK14"/>
  <c r="BK7"/>
  <c r="BK17"/>
  <c r="F6"/>
  <c r="BM18"/>
  <c r="BR5"/>
  <c r="BR6"/>
  <c r="G12"/>
  <c r="BM12" s="1"/>
  <c r="I9"/>
  <c r="I12"/>
  <c r="K6"/>
  <c r="BM15"/>
  <c r="BO5"/>
  <c r="BS5"/>
  <c r="BW5"/>
  <c r="G9"/>
  <c r="BM9"/>
  <c r="I18"/>
  <c r="BP5"/>
  <c r="BT5"/>
  <c r="G7"/>
  <c r="BM7" s="1"/>
  <c r="R6"/>
  <c r="BM6"/>
  <c r="BK11"/>
  <c r="BJ5"/>
  <c r="E6"/>
  <c r="BK8"/>
  <c r="BQ37" i="17"/>
  <c r="G19" i="22" s="1"/>
  <c r="CW41" i="17"/>
  <c r="F16" i="4"/>
  <c r="H7"/>
  <c r="H23"/>
  <c r="BQ39" i="17"/>
  <c r="G34" i="39" s="1"/>
  <c r="T7" i="4"/>
  <c r="F19"/>
  <c r="G19" i="21"/>
  <c r="AY36" i="17"/>
  <c r="M7" i="4"/>
  <c r="F13"/>
  <c r="F22"/>
  <c r="I7"/>
  <c r="I23"/>
  <c r="F14"/>
  <c r="F11"/>
  <c r="F12"/>
  <c r="G19" i="29"/>
  <c r="F17" i="4"/>
  <c r="F9"/>
  <c r="F21"/>
  <c r="AY32" i="17"/>
  <c r="BQ41"/>
  <c r="AY41" s="1"/>
  <c r="CH37"/>
  <c r="I19" i="22" s="1"/>
  <c r="F10" i="4"/>
  <c r="CW37" i="17"/>
  <c r="CW31" s="1"/>
  <c r="F20" i="4"/>
  <c r="G19" i="25"/>
  <c r="AY38" i="17"/>
  <c r="I19" i="25"/>
  <c r="I19" i="28"/>
  <c r="G19" i="6"/>
  <c r="BQ34" i="17"/>
  <c r="F18" i="4"/>
  <c r="G7"/>
  <c r="G23"/>
  <c r="F15"/>
  <c r="F7" s="1"/>
  <c r="D11" i="16"/>
  <c r="DV19" i="17"/>
  <c r="D17" i="16"/>
  <c r="D21"/>
  <c r="D15"/>
  <c r="D16"/>
  <c r="CY15" i="17"/>
  <c r="F19" i="22" s="1"/>
  <c r="CY19" i="17"/>
  <c r="D18" i="16"/>
  <c r="D22"/>
  <c r="D20"/>
  <c r="E7"/>
  <c r="D19"/>
  <c r="F19" i="6"/>
  <c r="BK3" s="1"/>
  <c r="E34" i="39"/>
  <c r="BJ3" s="1"/>
  <c r="G7" i="16"/>
  <c r="H7"/>
  <c r="BD12" i="17"/>
  <c r="D10" i="16"/>
  <c r="CB15" i="17"/>
  <c r="CB19"/>
  <c r="D9" i="16"/>
  <c r="F7"/>
  <c r="F23" s="1"/>
  <c r="D12"/>
  <c r="D14"/>
  <c r="BH28" i="39"/>
  <c r="BH31"/>
  <c r="BH16"/>
  <c r="BM7"/>
  <c r="BH7"/>
  <c r="BL646" i="35"/>
  <c r="BH656"/>
  <c r="BO32" i="34"/>
  <c r="BH670" i="35"/>
  <c r="BH660"/>
  <c r="BP32" i="34"/>
  <c r="BL32" s="1"/>
  <c r="BT28"/>
  <c r="BO28" s="1"/>
  <c r="I646" i="35"/>
  <c r="G646"/>
  <c r="BL645"/>
  <c r="BH645"/>
  <c r="BH659"/>
  <c r="BH657"/>
  <c r="CM22" i="34"/>
  <c r="CJ22" s="1"/>
  <c r="CG22" s="1"/>
  <c r="BK10" i="35"/>
  <c r="BM648"/>
  <c r="BH648" s="1"/>
  <c r="BH647"/>
  <c r="CE26" i="34"/>
  <c r="BN36" i="35"/>
  <c r="BI24" i="34"/>
  <c r="CE31"/>
  <c r="BH39" i="35"/>
  <c r="BK28"/>
  <c r="BH28" s="1"/>
  <c r="BI28" i="34"/>
  <c r="G32" i="35"/>
  <c r="BM32" s="1"/>
  <c r="BH32" s="1"/>
  <c r="CK22" i="34"/>
  <c r="CE29"/>
  <c r="BM19" i="35"/>
  <c r="BM26"/>
  <c r="BK7"/>
  <c r="BH59"/>
  <c r="BT30" i="34"/>
  <c r="BQ30" s="1"/>
  <c r="BN30" s="1"/>
  <c r="BH61" i="35"/>
  <c r="BH63"/>
  <c r="CK30" i="34"/>
  <c r="CE22"/>
  <c r="G7" i="35"/>
  <c r="CK23" i="34"/>
  <c r="I33" i="35"/>
  <c r="BI22" i="34"/>
  <c r="BQ10"/>
  <c r="BN10" s="1"/>
  <c r="BK10" s="1"/>
  <c r="BO10"/>
  <c r="BK26" i="35"/>
  <c r="BK32"/>
  <c r="CL33" i="34"/>
  <c r="DL7"/>
  <c r="DL6" s="1"/>
  <c r="BM22" i="35"/>
  <c r="BM7"/>
  <c r="BH7" s="1"/>
  <c r="BK30"/>
  <c r="BH30"/>
  <c r="CM24" i="34"/>
  <c r="CJ24" s="1"/>
  <c r="CG24" s="1"/>
  <c r="CL28"/>
  <c r="CI28" s="1"/>
  <c r="CL24"/>
  <c r="BI33"/>
  <c r="BK8" i="35"/>
  <c r="G124"/>
  <c r="BM279"/>
  <c r="BH279" s="1"/>
  <c r="BL268"/>
  <c r="BH268" s="1"/>
  <c r="BM598"/>
  <c r="BH598" s="1"/>
  <c r="BL587"/>
  <c r="BH587" s="1"/>
  <c r="BM572"/>
  <c r="BH572" s="1"/>
  <c r="BL559"/>
  <c r="BH559"/>
  <c r="BM484"/>
  <c r="BH484"/>
  <c r="BL471"/>
  <c r="BH471" s="1"/>
  <c r="BN94"/>
  <c r="I31"/>
  <c r="M6"/>
  <c r="BH416"/>
  <c r="BN356"/>
  <c r="BH337"/>
  <c r="BH517"/>
  <c r="BH414"/>
  <c r="BH163"/>
  <c r="G31"/>
  <c r="BM31" s="1"/>
  <c r="BK24"/>
  <c r="BH24" s="1"/>
  <c r="BH178"/>
  <c r="BM338"/>
  <c r="BH338"/>
  <c r="BL326"/>
  <c r="BM79"/>
  <c r="BH79" s="1"/>
  <c r="BL66"/>
  <c r="BL297"/>
  <c r="BH297" s="1"/>
  <c r="I501"/>
  <c r="BH611"/>
  <c r="BM571"/>
  <c r="BH571" s="1"/>
  <c r="BL558"/>
  <c r="BH558" s="1"/>
  <c r="BL442"/>
  <c r="BM453"/>
  <c r="BH453" s="1"/>
  <c r="BM399"/>
  <c r="BL385"/>
  <c r="I298"/>
  <c r="BH427"/>
  <c r="K6"/>
  <c r="BM195"/>
  <c r="BL182"/>
  <c r="I240"/>
  <c r="BL529"/>
  <c r="BH504"/>
  <c r="BM458"/>
  <c r="BH458"/>
  <c r="BL443"/>
  <c r="G501"/>
  <c r="BH136"/>
  <c r="G298"/>
  <c r="O6"/>
  <c r="BH155"/>
  <c r="I32"/>
  <c r="BK22"/>
  <c r="BM511"/>
  <c r="BH511"/>
  <c r="BL500"/>
  <c r="BH500" s="1"/>
  <c r="BN124"/>
  <c r="BM165"/>
  <c r="BH165" s="1"/>
  <c r="BL152"/>
  <c r="BN442"/>
  <c r="BH594"/>
  <c r="BM282"/>
  <c r="BH282" s="1"/>
  <c r="BL269"/>
  <c r="BH269" s="1"/>
  <c r="BM271"/>
  <c r="BH271" s="1"/>
  <c r="G269"/>
  <c r="I9"/>
  <c r="BL8" i="34"/>
  <c r="CE11"/>
  <c r="BP6" i="35"/>
  <c r="BR6"/>
  <c r="H6"/>
  <c r="I10"/>
  <c r="BM12" i="34"/>
  <c r="BM8"/>
  <c r="BJ8" s="1"/>
  <c r="G33" i="35"/>
  <c r="BM33" s="1"/>
  <c r="BH33" s="1"/>
  <c r="J6"/>
  <c r="BL12" i="34"/>
  <c r="I8" i="35"/>
  <c r="AM13" i="34"/>
  <c r="BK13" i="35"/>
  <c r="CK17" i="34"/>
  <c r="CL17"/>
  <c r="CM17"/>
  <c r="CJ17" s="1"/>
  <c r="CG17" s="1"/>
  <c r="AX19"/>
  <c r="BK6" i="35"/>
  <c r="CP11" i="34"/>
  <c r="CM11" s="1"/>
  <c r="CJ11" s="1"/>
  <c r="G11" i="35"/>
  <c r="BM11"/>
  <c r="BL37"/>
  <c r="BH37" s="1"/>
  <c r="BM50"/>
  <c r="BH50"/>
  <c r="BO11" i="34"/>
  <c r="BP11"/>
  <c r="BN11"/>
  <c r="BK11" s="1"/>
  <c r="CP19"/>
  <c r="CK19" s="1"/>
  <c r="BO6" i="35"/>
  <c r="AX16" i="34"/>
  <c r="BK5" i="35"/>
  <c r="BK16"/>
  <c r="BH16" s="1"/>
  <c r="AM20" i="34"/>
  <c r="BK20" i="35"/>
  <c r="BQ14" i="34"/>
  <c r="BN14" s="1"/>
  <c r="BK14" s="1"/>
  <c r="BP14"/>
  <c r="BO14"/>
  <c r="CE25"/>
  <c r="DW15"/>
  <c r="CE15" s="1"/>
  <c r="I15" i="35"/>
  <c r="G66"/>
  <c r="BM67"/>
  <c r="BH67" s="1"/>
  <c r="BP33" i="34"/>
  <c r="BQ33"/>
  <c r="BN33"/>
  <c r="BO33"/>
  <c r="BQ13"/>
  <c r="BN13" s="1"/>
  <c r="BP13"/>
  <c r="BO13"/>
  <c r="AM9"/>
  <c r="AM6" s="1"/>
  <c r="BK9" i="35"/>
  <c r="AM31" i="34"/>
  <c r="BK31" i="35"/>
  <c r="CP9" i="34"/>
  <c r="CM9" s="1"/>
  <c r="CJ9" s="1"/>
  <c r="CG9" s="1"/>
  <c r="G9" i="35"/>
  <c r="BM9"/>
  <c r="CL21" i="34"/>
  <c r="CH21" s="1"/>
  <c r="CM21"/>
  <c r="CJ21" s="1"/>
  <c r="CK21"/>
  <c r="DL16"/>
  <c r="BQ5" i="35"/>
  <c r="F6"/>
  <c r="BH356"/>
  <c r="BM328"/>
  <c r="BH328"/>
  <c r="BO16" i="34"/>
  <c r="BQ16"/>
  <c r="BN16" s="1"/>
  <c r="BK16" s="1"/>
  <c r="BP16"/>
  <c r="BL16" s="1"/>
  <c r="CE8"/>
  <c r="DW14"/>
  <c r="CE14" s="1"/>
  <c r="I14" i="35"/>
  <c r="BT5"/>
  <c r="BK19"/>
  <c r="E6"/>
  <c r="BJ3"/>
  <c r="EH16" i="34"/>
  <c r="CE16" s="1"/>
  <c r="BS5" i="35"/>
  <c r="BP5"/>
  <c r="BM421"/>
  <c r="BH421"/>
  <c r="G414"/>
  <c r="CP15" i="34"/>
  <c r="BI15" s="1"/>
  <c r="G15" i="35"/>
  <c r="BM15"/>
  <c r="BQ31" i="34"/>
  <c r="BN31" s="1"/>
  <c r="BP31"/>
  <c r="BL31" s="1"/>
  <c r="BO31"/>
  <c r="BM313" i="35"/>
  <c r="BH313" s="1"/>
  <c r="BL298"/>
  <c r="BH298" s="1"/>
  <c r="BT18" i="34"/>
  <c r="BO18" s="1"/>
  <c r="BL18" s="1"/>
  <c r="BM18" i="35"/>
  <c r="AM25" i="34"/>
  <c r="BK25" i="35"/>
  <c r="BT20" i="34"/>
  <c r="BQ20" s="1"/>
  <c r="BM20" i="35"/>
  <c r="AM17" i="34"/>
  <c r="BJ5" i="35"/>
  <c r="BK17"/>
  <c r="BM370"/>
  <c r="BH370" s="1"/>
  <c r="BL356"/>
  <c r="BO22" i="34"/>
  <c r="BL22" s="1"/>
  <c r="BP22"/>
  <c r="BM22" s="1"/>
  <c r="BJ22" s="1"/>
  <c r="BQ22"/>
  <c r="BN22" s="1"/>
  <c r="BK22" s="1"/>
  <c r="BM135" i="35"/>
  <c r="BH135" s="1"/>
  <c r="BL123"/>
  <c r="BT29" i="34"/>
  <c r="BM29" i="35"/>
  <c r="BQ9" i="34"/>
  <c r="BN9" s="1"/>
  <c r="BK12" i="35"/>
  <c r="AM12" i="34"/>
  <c r="CK27"/>
  <c r="DL19"/>
  <c r="BI19" s="1"/>
  <c r="BQ6" i="35"/>
  <c r="G95"/>
  <c r="BL240"/>
  <c r="BH240" s="1"/>
  <c r="BM254"/>
  <c r="BH254"/>
  <c r="AM18" i="34"/>
  <c r="BK18" i="35"/>
  <c r="BQ24" i="34"/>
  <c r="BN24" s="1"/>
  <c r="BR5" i="35"/>
  <c r="G10"/>
  <c r="BM10" s="1"/>
  <c r="BH10" s="1"/>
  <c r="BJ6"/>
  <c r="BT21" i="34"/>
  <c r="BM21" i="35"/>
  <c r="BH21" s="1"/>
  <c r="BK33"/>
  <c r="AM33" i="34"/>
  <c r="CM32"/>
  <c r="CJ32"/>
  <c r="CG32" s="1"/>
  <c r="CK32"/>
  <c r="CH32" s="1"/>
  <c r="CL32"/>
  <c r="EH7"/>
  <c r="N6" i="35"/>
  <c r="I7"/>
  <c r="BM250"/>
  <c r="BH250" s="1"/>
  <c r="BL239"/>
  <c r="BH239" s="1"/>
  <c r="BQ26" i="34"/>
  <c r="BN26" s="1"/>
  <c r="BK26" s="1"/>
  <c r="BP26"/>
  <c r="BM26" s="1"/>
  <c r="BJ26" s="1"/>
  <c r="BO26"/>
  <c r="BT25"/>
  <c r="BM25" i="35"/>
  <c r="AM23" i="34"/>
  <c r="BK23" i="35"/>
  <c r="ES20" i="34"/>
  <c r="CE20" s="1"/>
  <c r="BT6" i="35"/>
  <c r="BH369"/>
  <c r="G240"/>
  <c r="BK15"/>
  <c r="AM15" i="34"/>
  <c r="I13" i="35"/>
  <c r="BQ19" i="34"/>
  <c r="BN19" s="1"/>
  <c r="BP19"/>
  <c r="BO19"/>
  <c r="BK27" i="35"/>
  <c r="AM27" i="34"/>
  <c r="BT23"/>
  <c r="BM23" i="35"/>
  <c r="CP8" i="34"/>
  <c r="BI8" s="1"/>
  <c r="G8" i="35"/>
  <c r="BI20" i="34"/>
  <c r="EH19"/>
  <c r="CE19" s="1"/>
  <c r="BS6" i="35"/>
  <c r="BL36"/>
  <c r="BH36"/>
  <c r="BM47"/>
  <c r="BH47" s="1"/>
  <c r="I153"/>
  <c r="BM225"/>
  <c r="BH225" s="1"/>
  <c r="BL211"/>
  <c r="BH211"/>
  <c r="BM183"/>
  <c r="BH183" s="1"/>
  <c r="G182"/>
  <c r="BL94"/>
  <c r="BM105"/>
  <c r="BH105" s="1"/>
  <c r="I66"/>
  <c r="BH123"/>
  <c r="BM6"/>
  <c r="BQ15" i="34"/>
  <c r="BN15" s="1"/>
  <c r="BP7"/>
  <c r="BQ7"/>
  <c r="BN7" s="1"/>
  <c r="BO7"/>
  <c r="BL7" s="1"/>
  <c r="BK11" i="35"/>
  <c r="AM11" i="34"/>
  <c r="BK29" i="35"/>
  <c r="AM29" i="34"/>
  <c r="CP12"/>
  <c r="CL12" s="1"/>
  <c r="G12" i="35"/>
  <c r="BM12"/>
  <c r="BH12" s="1"/>
  <c r="CP14" i="34"/>
  <c r="CK14" s="1"/>
  <c r="G14" i="35"/>
  <c r="BM14" s="1"/>
  <c r="BH14" s="1"/>
  <c r="CP16" i="34"/>
  <c r="CM16" s="1"/>
  <c r="CJ16" s="1"/>
  <c r="BO5" i="35"/>
  <c r="BM38"/>
  <c r="BH38" s="1"/>
  <c r="BT17" i="34"/>
  <c r="BP17" s="1"/>
  <c r="BM17" i="35"/>
  <c r="AM14" i="34"/>
  <c r="BK14" i="35"/>
  <c r="I11"/>
  <c r="CL7" i="34"/>
  <c r="CM7"/>
  <c r="CJ7" s="1"/>
  <c r="CK7"/>
  <c r="CH7" s="1"/>
  <c r="BM618" i="35"/>
  <c r="BH618" s="1"/>
  <c r="BH82"/>
  <c r="BM27"/>
  <c r="BT27" i="34"/>
  <c r="BQ27" s="1"/>
  <c r="BN27" s="1"/>
  <c r="AM21"/>
  <c r="BK21" i="35"/>
  <c r="BI25" i="34"/>
  <c r="CL25"/>
  <c r="CG25" s="1"/>
  <c r="CM25"/>
  <c r="CJ25" s="1"/>
  <c r="CK25"/>
  <c r="CP13"/>
  <c r="G13" i="35"/>
  <c r="BM13" s="1"/>
  <c r="CK18" i="34"/>
  <c r="CM18"/>
  <c r="CJ18" s="1"/>
  <c r="CL18"/>
  <c r="CH18" s="1"/>
  <c r="L6" i="35"/>
  <c r="BL355"/>
  <c r="BH355" s="1"/>
  <c r="BM367"/>
  <c r="BH367" s="1"/>
  <c r="BM5"/>
  <c r="I12"/>
  <c r="I6" s="1"/>
  <c r="I95"/>
  <c r="CM10" i="34"/>
  <c r="CJ10" s="1"/>
  <c r="CG10" s="1"/>
  <c r="CK10"/>
  <c r="CL10"/>
  <c r="BI10"/>
  <c r="BL413" i="35"/>
  <c r="BL316" i="29"/>
  <c r="BH324"/>
  <c r="BH323"/>
  <c r="BN315"/>
  <c r="BH328"/>
  <c r="BH322"/>
  <c r="BH320"/>
  <c r="BH327"/>
  <c r="I12"/>
  <c r="G9"/>
  <c r="BM9" s="1"/>
  <c r="BH9" s="1"/>
  <c r="I10"/>
  <c r="BH24"/>
  <c r="BM6"/>
  <c r="G11"/>
  <c r="BM11" s="1"/>
  <c r="BK9"/>
  <c r="G15"/>
  <c r="BQ5"/>
  <c r="I14"/>
  <c r="BQ6"/>
  <c r="G17"/>
  <c r="BM17"/>
  <c r="BK17"/>
  <c r="I9"/>
  <c r="I17"/>
  <c r="I13"/>
  <c r="BN22"/>
  <c r="G18"/>
  <c r="BM18"/>
  <c r="BS5"/>
  <c r="I16"/>
  <c r="G16"/>
  <c r="BM16" s="1"/>
  <c r="BH16" s="1"/>
  <c r="BH33"/>
  <c r="BK15"/>
  <c r="BK10"/>
  <c r="BK18"/>
  <c r="BK12"/>
  <c r="BJ6"/>
  <c r="BH188"/>
  <c r="BH117"/>
  <c r="BH318"/>
  <c r="BH79"/>
  <c r="BH181"/>
  <c r="BM15"/>
  <c r="BN203"/>
  <c r="BL147"/>
  <c r="BL134"/>
  <c r="BM141"/>
  <c r="BH141" s="1"/>
  <c r="M6"/>
  <c r="I18"/>
  <c r="BN316"/>
  <c r="BN232"/>
  <c r="G7"/>
  <c r="BM7"/>
  <c r="I204"/>
  <c r="BN105"/>
  <c r="BH317"/>
  <c r="BH294"/>
  <c r="BH235"/>
  <c r="BN49"/>
  <c r="I162"/>
  <c r="BL49"/>
  <c r="BH305"/>
  <c r="BH314"/>
  <c r="BH114"/>
  <c r="G13"/>
  <c r="BM13"/>
  <c r="L6"/>
  <c r="BP6"/>
  <c r="BK6"/>
  <c r="BK14"/>
  <c r="BK5"/>
  <c r="BT5"/>
  <c r="G8"/>
  <c r="BM8"/>
  <c r="BJ5"/>
  <c r="I22"/>
  <c r="BH279"/>
  <c r="BH140"/>
  <c r="J6"/>
  <c r="K6"/>
  <c r="BN63"/>
  <c r="BL175"/>
  <c r="BL120"/>
  <c r="BM98"/>
  <c r="I134"/>
  <c r="BH42"/>
  <c r="BH241"/>
  <c r="I176"/>
  <c r="BH34"/>
  <c r="BM5"/>
  <c r="BM267"/>
  <c r="BH267" s="1"/>
  <c r="BL260"/>
  <c r="BN204"/>
  <c r="BL106"/>
  <c r="BM112"/>
  <c r="BH112" s="1"/>
  <c r="BH126"/>
  <c r="BN260"/>
  <c r="BN259"/>
  <c r="I120"/>
  <c r="BL50"/>
  <c r="BH50" s="1"/>
  <c r="BH266"/>
  <c r="BH303"/>
  <c r="N6"/>
  <c r="BH120"/>
  <c r="BN92"/>
  <c r="BH110"/>
  <c r="G232"/>
  <c r="BH195"/>
  <c r="BM56"/>
  <c r="BH56"/>
  <c r="BH69"/>
  <c r="BH325"/>
  <c r="BL105"/>
  <c r="BH105"/>
  <c r="G36"/>
  <c r="BL231"/>
  <c r="BL301"/>
  <c r="BH28"/>
  <c r="BH307"/>
  <c r="BK13"/>
  <c r="BM30"/>
  <c r="BH30" s="1"/>
  <c r="I106"/>
  <c r="I64"/>
  <c r="BN190"/>
  <c r="I246"/>
  <c r="BN189"/>
  <c r="BH223"/>
  <c r="BH182"/>
  <c r="BH167"/>
  <c r="BM14"/>
  <c r="BH14"/>
  <c r="BL203"/>
  <c r="BM209"/>
  <c r="BH209"/>
  <c r="BL176"/>
  <c r="BH176" s="1"/>
  <c r="BL148"/>
  <c r="BH148"/>
  <c r="BN77"/>
  <c r="BM111"/>
  <c r="BH111"/>
  <c r="BH228"/>
  <c r="BH98"/>
  <c r="G134"/>
  <c r="G246"/>
  <c r="I218"/>
  <c r="BM210"/>
  <c r="BH210" s="1"/>
  <c r="BL204"/>
  <c r="BL35"/>
  <c r="BH35"/>
  <c r="BL133"/>
  <c r="BH253"/>
  <c r="I190"/>
  <c r="BH36"/>
  <c r="BH83"/>
  <c r="BH154"/>
  <c r="BH238"/>
  <c r="G50"/>
  <c r="BN161"/>
  <c r="BM125"/>
  <c r="BL119"/>
  <c r="I78"/>
  <c r="BN217"/>
  <c r="G190"/>
  <c r="G162"/>
  <c r="H6"/>
  <c r="BM321"/>
  <c r="BH321"/>
  <c r="BL315"/>
  <c r="BH315" s="1"/>
  <c r="BM293"/>
  <c r="BH293"/>
  <c r="BL287"/>
  <c r="BN273"/>
  <c r="BM67"/>
  <c r="BH67" s="1"/>
  <c r="BM177"/>
  <c r="BH177" s="1"/>
  <c r="G176"/>
  <c r="BM97"/>
  <c r="BH97" s="1"/>
  <c r="BL91"/>
  <c r="BH91"/>
  <c r="BM280"/>
  <c r="BH280" s="1"/>
  <c r="BL273"/>
  <c r="BL274"/>
  <c r="BN246"/>
  <c r="BN175"/>
  <c r="BH175" s="1"/>
  <c r="G288"/>
  <c r="BM289"/>
  <c r="BH289"/>
  <c r="I302"/>
  <c r="I274"/>
  <c r="BN134"/>
  <c r="BH134"/>
  <c r="BN133"/>
  <c r="BM116"/>
  <c r="BH116"/>
  <c r="G106"/>
  <c r="BM84"/>
  <c r="BH84" s="1"/>
  <c r="BL77"/>
  <c r="BL78"/>
  <c r="BH78" s="1"/>
  <c r="G120"/>
  <c r="BM122"/>
  <c r="BH122" s="1"/>
  <c r="BM220"/>
  <c r="BH220"/>
  <c r="G218"/>
  <c r="BM319"/>
  <c r="BH319" s="1"/>
  <c r="G316"/>
  <c r="G204"/>
  <c r="BM95"/>
  <c r="BH95" s="1"/>
  <c r="G92"/>
  <c r="BS6"/>
  <c r="G78"/>
  <c r="BM252"/>
  <c r="BH252" s="1"/>
  <c r="BL246"/>
  <c r="BL245"/>
  <c r="G12"/>
  <c r="BO5"/>
  <c r="BO6"/>
  <c r="BM276"/>
  <c r="BH276"/>
  <c r="G274"/>
  <c r="BM295"/>
  <c r="BH295" s="1"/>
  <c r="BL288"/>
  <c r="G302"/>
  <c r="I316"/>
  <c r="BN288"/>
  <c r="BM265"/>
  <c r="BH265" s="1"/>
  <c r="BL259"/>
  <c r="BM70"/>
  <c r="BH70" s="1"/>
  <c r="BL64"/>
  <c r="BH64" s="1"/>
  <c r="BL63"/>
  <c r="BH63"/>
  <c r="I36"/>
  <c r="BM224"/>
  <c r="BH224"/>
  <c r="BL217"/>
  <c r="BL218"/>
  <c r="BM168"/>
  <c r="BH168" s="1"/>
  <c r="BL162"/>
  <c r="BH162" s="1"/>
  <c r="BL161"/>
  <c r="I232"/>
  <c r="BN119"/>
  <c r="I92"/>
  <c r="I11"/>
  <c r="BM196"/>
  <c r="BH196"/>
  <c r="BL189"/>
  <c r="BL190"/>
  <c r="BN287"/>
  <c r="BN231"/>
  <c r="BN274"/>
  <c r="BH125"/>
  <c r="I260"/>
  <c r="BK11"/>
  <c r="BM10"/>
  <c r="G260"/>
  <c r="BK8"/>
  <c r="E6"/>
  <c r="BJ3" s="1"/>
  <c r="BL315" i="28"/>
  <c r="BH315" s="1"/>
  <c r="G16"/>
  <c r="BH326"/>
  <c r="BH319"/>
  <c r="BM321"/>
  <c r="BH321" s="1"/>
  <c r="I17"/>
  <c r="BK17"/>
  <c r="BP6"/>
  <c r="BH322"/>
  <c r="BH327"/>
  <c r="BN315"/>
  <c r="I8"/>
  <c r="G11"/>
  <c r="I316"/>
  <c r="BK14"/>
  <c r="BH14" s="1"/>
  <c r="BK10"/>
  <c r="BH23"/>
  <c r="I11"/>
  <c r="BK5"/>
  <c r="N6"/>
  <c r="BN21"/>
  <c r="G9"/>
  <c r="BM9" s="1"/>
  <c r="BK13"/>
  <c r="G14"/>
  <c r="BM14" s="1"/>
  <c r="BT6"/>
  <c r="BH33"/>
  <c r="BM5"/>
  <c r="BH28"/>
  <c r="I10"/>
  <c r="BJ5"/>
  <c r="G15"/>
  <c r="BM15" s="1"/>
  <c r="BK9"/>
  <c r="G18"/>
  <c r="BM18" s="1"/>
  <c r="BH18" s="1"/>
  <c r="G13"/>
  <c r="BM13" s="1"/>
  <c r="BH27"/>
  <c r="BK11"/>
  <c r="BJ6"/>
  <c r="BH299"/>
  <c r="BH97"/>
  <c r="BH279"/>
  <c r="BM269"/>
  <c r="BH269" s="1"/>
  <c r="G260"/>
  <c r="BM84"/>
  <c r="BH307"/>
  <c r="BH266"/>
  <c r="BH126"/>
  <c r="BH224"/>
  <c r="BH191"/>
  <c r="BH83"/>
  <c r="BH79"/>
  <c r="BM11"/>
  <c r="BH11" s="1"/>
  <c r="BM223"/>
  <c r="BL217"/>
  <c r="BM141"/>
  <c r="BL134"/>
  <c r="BL106"/>
  <c r="BM112"/>
  <c r="BH112"/>
  <c r="BM56"/>
  <c r="BH56" s="1"/>
  <c r="BL50"/>
  <c r="BH50" s="1"/>
  <c r="BM295"/>
  <c r="BH295"/>
  <c r="BL91"/>
  <c r="BM267"/>
  <c r="BH267"/>
  <c r="BL260"/>
  <c r="G190"/>
  <c r="BH260"/>
  <c r="BH84"/>
  <c r="BH251"/>
  <c r="BN119"/>
  <c r="I260"/>
  <c r="BN190"/>
  <c r="BH141"/>
  <c r="BH223"/>
  <c r="BL176"/>
  <c r="BH176"/>
  <c r="BH261"/>
  <c r="BN35"/>
  <c r="BN36"/>
  <c r="BH36"/>
  <c r="BM323"/>
  <c r="BH323"/>
  <c r="BL316"/>
  <c r="BM280"/>
  <c r="BH280" s="1"/>
  <c r="BL274"/>
  <c r="BH274"/>
  <c r="BM209"/>
  <c r="BH209"/>
  <c r="BL203"/>
  <c r="BL204"/>
  <c r="BM210"/>
  <c r="BH210"/>
  <c r="BM16"/>
  <c r="BH16"/>
  <c r="BK15"/>
  <c r="BO6"/>
  <c r="BP5"/>
  <c r="BO5"/>
  <c r="I16"/>
  <c r="BM304"/>
  <c r="BH304" s="1"/>
  <c r="G302"/>
  <c r="BM205"/>
  <c r="I190"/>
  <c r="BM149"/>
  <c r="BH149"/>
  <c r="BM93"/>
  <c r="BM228"/>
  <c r="BM65"/>
  <c r="BH65"/>
  <c r="G64"/>
  <c r="BQ6"/>
  <c r="BQ5"/>
  <c r="G12"/>
  <c r="BL6" s="1"/>
  <c r="G120"/>
  <c r="BM121"/>
  <c r="BM87"/>
  <c r="BH87"/>
  <c r="BL77"/>
  <c r="G7"/>
  <c r="BK7"/>
  <c r="BH7" s="1"/>
  <c r="F6"/>
  <c r="BK3"/>
  <c r="BH234"/>
  <c r="BM163"/>
  <c r="BH163" s="1"/>
  <c r="BM29"/>
  <c r="BH29" s="1"/>
  <c r="BL22"/>
  <c r="K6"/>
  <c r="BN316"/>
  <c r="BN301"/>
  <c r="BN259"/>
  <c r="BL246"/>
  <c r="BM252"/>
  <c r="BH252" s="1"/>
  <c r="BL245"/>
  <c r="BM51"/>
  <c r="BH51"/>
  <c r="I22"/>
  <c r="BM111"/>
  <c r="BH111"/>
  <c r="BL105"/>
  <c r="I36"/>
  <c r="BL148"/>
  <c r="BH148" s="1"/>
  <c r="BL49"/>
  <c r="BM55"/>
  <c r="BH55" s="1"/>
  <c r="BM289"/>
  <c r="G288"/>
  <c r="BM238"/>
  <c r="BH238" s="1"/>
  <c r="BL232"/>
  <c r="BL175"/>
  <c r="I232"/>
  <c r="BN273"/>
  <c r="BN218"/>
  <c r="BN217"/>
  <c r="BH217" s="1"/>
  <c r="BM69"/>
  <c r="BH69"/>
  <c r="BL63"/>
  <c r="BM233"/>
  <c r="BH233" s="1"/>
  <c r="BN204"/>
  <c r="BN64"/>
  <c r="BH64" s="1"/>
  <c r="I9"/>
  <c r="BM317"/>
  <c r="BH317" s="1"/>
  <c r="G316"/>
  <c r="BH154"/>
  <c r="BM125"/>
  <c r="BH125" s="1"/>
  <c r="BL119"/>
  <c r="BR5"/>
  <c r="G246"/>
  <c r="BM247"/>
  <c r="BH247"/>
  <c r="BL301"/>
  <c r="BH301" s="1"/>
  <c r="I288"/>
  <c r="BM153"/>
  <c r="BH153" s="1"/>
  <c r="BL147"/>
  <c r="BM108"/>
  <c r="BH108"/>
  <c r="BM41"/>
  <c r="BH41"/>
  <c r="BL35"/>
  <c r="BH35" s="1"/>
  <c r="G36"/>
  <c r="BM82"/>
  <c r="BH82" s="1"/>
  <c r="G78"/>
  <c r="BN161"/>
  <c r="BM31"/>
  <c r="BH31" s="1"/>
  <c r="BL21"/>
  <c r="BH121"/>
  <c r="BM196"/>
  <c r="BH196" s="1"/>
  <c r="BL190"/>
  <c r="BM139"/>
  <c r="BH139"/>
  <c r="G134"/>
  <c r="BL133"/>
  <c r="E6"/>
  <c r="BJ3"/>
  <c r="BM293"/>
  <c r="BH293"/>
  <c r="BL287"/>
  <c r="BH287"/>
  <c r="BL273"/>
  <c r="I316" i="24"/>
  <c r="G18"/>
  <c r="BM18" s="1"/>
  <c r="BH18" s="1"/>
  <c r="BK16"/>
  <c r="BQ6"/>
  <c r="BK18"/>
  <c r="I10"/>
  <c r="I18"/>
  <c r="BH328"/>
  <c r="I9"/>
  <c r="G14"/>
  <c r="BM14" s="1"/>
  <c r="BH14" s="1"/>
  <c r="BN315"/>
  <c r="I17"/>
  <c r="I14"/>
  <c r="BK17"/>
  <c r="BH319"/>
  <c r="BH327"/>
  <c r="BL22"/>
  <c r="BT5"/>
  <c r="G9"/>
  <c r="BM9"/>
  <c r="BH29"/>
  <c r="BP5"/>
  <c r="BQ5"/>
  <c r="I16"/>
  <c r="G17"/>
  <c r="BM17" s="1"/>
  <c r="BH17" s="1"/>
  <c r="L6"/>
  <c r="BK14"/>
  <c r="BK5"/>
  <c r="G11"/>
  <c r="BM11" s="1"/>
  <c r="BH11" s="1"/>
  <c r="I13"/>
  <c r="BN6" s="1"/>
  <c r="G8"/>
  <c r="BM8" s="1"/>
  <c r="BH8" s="1"/>
  <c r="G10"/>
  <c r="BM10"/>
  <c r="O6"/>
  <c r="G12"/>
  <c r="BM12" s="1"/>
  <c r="BK9"/>
  <c r="BH9" s="1"/>
  <c r="BK6"/>
  <c r="BK15"/>
  <c r="H14" i="19"/>
  <c r="BH134" i="24"/>
  <c r="I78"/>
  <c r="G106"/>
  <c r="BL176"/>
  <c r="BH176"/>
  <c r="BM182"/>
  <c r="BH182" s="1"/>
  <c r="I36"/>
  <c r="BL315"/>
  <c r="BN147"/>
  <c r="BH147" s="1"/>
  <c r="BH257"/>
  <c r="BH320"/>
  <c r="BH209"/>
  <c r="BL119"/>
  <c r="BH128"/>
  <c r="BO5"/>
  <c r="BN231"/>
  <c r="BH231" s="1"/>
  <c r="BL259"/>
  <c r="BH259" s="1"/>
  <c r="BM265"/>
  <c r="I92"/>
  <c r="BM252"/>
  <c r="BH252" s="1"/>
  <c r="BL246"/>
  <c r="BL106"/>
  <c r="BM112"/>
  <c r="BH112" s="1"/>
  <c r="BN189"/>
  <c r="G288"/>
  <c r="G204"/>
  <c r="BM140"/>
  <c r="BH140"/>
  <c r="BL134"/>
  <c r="BL232"/>
  <c r="BH232"/>
  <c r="BM239"/>
  <c r="BH239" s="1"/>
  <c r="BM322"/>
  <c r="BH322"/>
  <c r="BL316"/>
  <c r="BN246"/>
  <c r="BM209"/>
  <c r="BL203"/>
  <c r="BH138"/>
  <c r="BH25"/>
  <c r="BL105"/>
  <c r="F6"/>
  <c r="BK3" s="1"/>
  <c r="BH284"/>
  <c r="BH148"/>
  <c r="BH80"/>
  <c r="BH60"/>
  <c r="BM267"/>
  <c r="BH267" s="1"/>
  <c r="BL260"/>
  <c r="BH46"/>
  <c r="BL189"/>
  <c r="BH189" s="1"/>
  <c r="BM6"/>
  <c r="BM56"/>
  <c r="BH56"/>
  <c r="BL49"/>
  <c r="BL50"/>
  <c r="W25" i="19"/>
  <c r="BM164" i="24"/>
  <c r="BH164"/>
  <c r="G162"/>
  <c r="BM121"/>
  <c r="BH121" s="1"/>
  <c r="G120"/>
  <c r="BM317"/>
  <c r="BH317" s="1"/>
  <c r="BM294"/>
  <c r="BH294" s="1"/>
  <c r="BL287"/>
  <c r="BL288"/>
  <c r="BM167"/>
  <c r="BH167" s="1"/>
  <c r="BL161"/>
  <c r="BM70"/>
  <c r="BH70"/>
  <c r="BL64"/>
  <c r="BH64" s="1"/>
  <c r="BL63"/>
  <c r="BL133"/>
  <c r="BS6"/>
  <c r="BS5"/>
  <c r="BM84"/>
  <c r="BH84"/>
  <c r="BL78"/>
  <c r="BH78" s="1"/>
  <c r="BN35"/>
  <c r="BN36"/>
  <c r="I7"/>
  <c r="I6" s="1"/>
  <c r="M6"/>
  <c r="BM255"/>
  <c r="BH255"/>
  <c r="BL245"/>
  <c r="BM151"/>
  <c r="BH151"/>
  <c r="G148"/>
  <c r="BM276"/>
  <c r="BH276" s="1"/>
  <c r="G274"/>
  <c r="BH156"/>
  <c r="BM308"/>
  <c r="BH308" s="1"/>
  <c r="BL301"/>
  <c r="BH301" s="1"/>
  <c r="BL302"/>
  <c r="BN133"/>
  <c r="BM192"/>
  <c r="BH192" s="1"/>
  <c r="G190"/>
  <c r="BM99"/>
  <c r="BH99"/>
  <c r="BL92"/>
  <c r="BM181"/>
  <c r="BH181" s="1"/>
  <c r="BL175"/>
  <c r="G176"/>
  <c r="BM42"/>
  <c r="BH42" s="1"/>
  <c r="BL36"/>
  <c r="BL35"/>
  <c r="BH63"/>
  <c r="BH122"/>
  <c r="BH210"/>
  <c r="BM279"/>
  <c r="BH279" s="1"/>
  <c r="BL273"/>
  <c r="G302"/>
  <c r="BK7"/>
  <c r="K6"/>
  <c r="BK12"/>
  <c r="BH12" s="1"/>
  <c r="BM97"/>
  <c r="BH97" s="1"/>
  <c r="BL91"/>
  <c r="G134"/>
  <c r="I8"/>
  <c r="N6"/>
  <c r="BN49"/>
  <c r="BH190"/>
  <c r="G7"/>
  <c r="BM7" s="1"/>
  <c r="BH7" s="1"/>
  <c r="BN288"/>
  <c r="BM31"/>
  <c r="BH31" s="1"/>
  <c r="BL21"/>
  <c r="BM74"/>
  <c r="BH74" s="1"/>
  <c r="G64"/>
  <c r="BM224"/>
  <c r="BH224" s="1"/>
  <c r="BL217"/>
  <c r="BH217" s="1"/>
  <c r="BL218"/>
  <c r="BH218" s="1"/>
  <c r="BN161"/>
  <c r="BN162"/>
  <c r="BH162"/>
  <c r="BH92"/>
  <c r="BH293"/>
  <c r="BN175"/>
  <c r="I176"/>
  <c r="I134"/>
  <c r="BN119"/>
  <c r="BH119"/>
  <c r="I120"/>
  <c r="BH288"/>
  <c r="BM79"/>
  <c r="BH79"/>
  <c r="G78"/>
  <c r="BH168"/>
  <c r="BH260"/>
  <c r="BR6"/>
  <c r="I12"/>
  <c r="BM83"/>
  <c r="BH83"/>
  <c r="BL77"/>
  <c r="I50"/>
  <c r="BN22"/>
  <c r="BN21"/>
  <c r="BH21" s="1"/>
  <c r="BO6"/>
  <c r="BL204"/>
  <c r="BH204"/>
  <c r="BN77"/>
  <c r="G92"/>
  <c r="BH98"/>
  <c r="I11"/>
  <c r="BM5"/>
  <c r="BK8"/>
  <c r="BJ5"/>
  <c r="BT6"/>
  <c r="G36"/>
  <c r="BH261"/>
  <c r="BK17" i="25"/>
  <c r="BK11"/>
  <c r="G14"/>
  <c r="BM14" s="1"/>
  <c r="BH14" s="1"/>
  <c r="G9"/>
  <c r="BM9" s="1"/>
  <c r="BH9" s="1"/>
  <c r="BH317"/>
  <c r="I9"/>
  <c r="BK12"/>
  <c r="BH12" s="1"/>
  <c r="BK13"/>
  <c r="BH321"/>
  <c r="BN316"/>
  <c r="BK14"/>
  <c r="G16"/>
  <c r="BM16" s="1"/>
  <c r="BH318"/>
  <c r="BK16"/>
  <c r="BH324"/>
  <c r="G13"/>
  <c r="BM13"/>
  <c r="BH13" s="1"/>
  <c r="BT6"/>
  <c r="I12"/>
  <c r="BP6"/>
  <c r="BP5"/>
  <c r="BO6"/>
  <c r="BR6"/>
  <c r="I17"/>
  <c r="AG19" i="19"/>
  <c r="BL22" i="25"/>
  <c r="BH22" s="1"/>
  <c r="BN22"/>
  <c r="G17"/>
  <c r="BM17"/>
  <c r="G8"/>
  <c r="BM8" s="1"/>
  <c r="BH8" s="1"/>
  <c r="BH32"/>
  <c r="BH30"/>
  <c r="BK8"/>
  <c r="L6"/>
  <c r="BN21"/>
  <c r="BK6"/>
  <c r="I18"/>
  <c r="BR5"/>
  <c r="G11"/>
  <c r="BK5"/>
  <c r="BH5" s="1"/>
  <c r="G18"/>
  <c r="BM18" s="1"/>
  <c r="BH18" s="1"/>
  <c r="BS5"/>
  <c r="I10"/>
  <c r="BH25"/>
  <c r="I8"/>
  <c r="BH29"/>
  <c r="BH26"/>
  <c r="BK15"/>
  <c r="BH15" s="1"/>
  <c r="BM114"/>
  <c r="BH114" s="1"/>
  <c r="BL105"/>
  <c r="BM93"/>
  <c r="BH93" s="1"/>
  <c r="G92"/>
  <c r="BM223"/>
  <c r="BH223"/>
  <c r="BL217"/>
  <c r="BM23"/>
  <c r="BH23" s="1"/>
  <c r="G22"/>
  <c r="G302"/>
  <c r="BM304"/>
  <c r="BH304" s="1"/>
  <c r="BM153"/>
  <c r="BH153"/>
  <c r="BL147"/>
  <c r="BH147" s="1"/>
  <c r="I302"/>
  <c r="I64"/>
  <c r="BH106"/>
  <c r="I22"/>
  <c r="BH177"/>
  <c r="BL232"/>
  <c r="G246"/>
  <c r="BH64"/>
  <c r="I16"/>
  <c r="N6"/>
  <c r="BH139"/>
  <c r="BH224"/>
  <c r="BM97"/>
  <c r="BH97" s="1"/>
  <c r="BL91"/>
  <c r="BN77"/>
  <c r="BN218"/>
  <c r="BL64"/>
  <c r="I106"/>
  <c r="BN203"/>
  <c r="BH53"/>
  <c r="BH98"/>
  <c r="BL231"/>
  <c r="G232"/>
  <c r="BH71"/>
  <c r="BN315"/>
  <c r="I13"/>
  <c r="BH129"/>
  <c r="BH126"/>
  <c r="BQ5"/>
  <c r="BM252"/>
  <c r="BH252" s="1"/>
  <c r="BL246"/>
  <c r="BH246" s="1"/>
  <c r="BM168"/>
  <c r="BH168"/>
  <c r="BL162"/>
  <c r="BH162" s="1"/>
  <c r="BM308"/>
  <c r="BH308"/>
  <c r="BL301"/>
  <c r="BL302"/>
  <c r="BN190"/>
  <c r="BH190" s="1"/>
  <c r="BL274"/>
  <c r="BH274"/>
  <c r="BM280"/>
  <c r="BH280" s="1"/>
  <c r="BL273"/>
  <c r="BH303"/>
  <c r="BL287"/>
  <c r="G148"/>
  <c r="I260"/>
  <c r="BH141"/>
  <c r="BH151"/>
  <c r="BH148"/>
  <c r="BH273"/>
  <c r="BH137"/>
  <c r="BH209"/>
  <c r="BH37"/>
  <c r="H29" i="19"/>
  <c r="BJ5" i="25"/>
  <c r="K6"/>
  <c r="I7"/>
  <c r="O6"/>
  <c r="BM179"/>
  <c r="BH179"/>
  <c r="G176"/>
  <c r="BM167"/>
  <c r="BH167" s="1"/>
  <c r="BL161"/>
  <c r="BH161" s="1"/>
  <c r="G316"/>
  <c r="BM328"/>
  <c r="BH328"/>
  <c r="BM164"/>
  <c r="BH164" s="1"/>
  <c r="G162"/>
  <c r="BM108"/>
  <c r="BH108" s="1"/>
  <c r="BH28"/>
  <c r="BM51"/>
  <c r="G50"/>
  <c r="BK9"/>
  <c r="E6"/>
  <c r="G7"/>
  <c r="J6"/>
  <c r="BH85"/>
  <c r="BS6"/>
  <c r="G288"/>
  <c r="G15"/>
  <c r="BM125"/>
  <c r="BH125" s="1"/>
  <c r="BL119"/>
  <c r="BM211"/>
  <c r="BH211" s="1"/>
  <c r="BL204"/>
  <c r="BH204"/>
  <c r="I316"/>
  <c r="I288"/>
  <c r="I246"/>
  <c r="I232"/>
  <c r="BM208"/>
  <c r="BH208" s="1"/>
  <c r="G204"/>
  <c r="BL316"/>
  <c r="BH316" s="1"/>
  <c r="BM322"/>
  <c r="BH322" s="1"/>
  <c r="BL315"/>
  <c r="BM121"/>
  <c r="BH121" s="1"/>
  <c r="G120"/>
  <c r="BM80"/>
  <c r="BH80"/>
  <c r="G78"/>
  <c r="I218"/>
  <c r="BN217"/>
  <c r="BH217"/>
  <c r="BL134"/>
  <c r="BH134" s="1"/>
  <c r="BL133"/>
  <c r="BH133"/>
  <c r="BM140"/>
  <c r="BH140" s="1"/>
  <c r="BM44"/>
  <c r="BH44"/>
  <c r="BL35"/>
  <c r="BH35" s="1"/>
  <c r="M6"/>
  <c r="BH163"/>
  <c r="BH78"/>
  <c r="BM12"/>
  <c r="BM286"/>
  <c r="BH286" s="1"/>
  <c r="BM212"/>
  <c r="BH212"/>
  <c r="BL203"/>
  <c r="BM261"/>
  <c r="BH261" s="1"/>
  <c r="G260"/>
  <c r="BH231"/>
  <c r="BM220"/>
  <c r="BH220" s="1"/>
  <c r="G218"/>
  <c r="BM191"/>
  <c r="BH191"/>
  <c r="G190"/>
  <c r="BM138"/>
  <c r="BH138" s="1"/>
  <c r="BM195"/>
  <c r="BH195"/>
  <c r="BL189"/>
  <c r="BH189"/>
  <c r="BM295"/>
  <c r="BH295"/>
  <c r="BL288"/>
  <c r="BH288"/>
  <c r="BM86"/>
  <c r="BH86"/>
  <c r="BL77"/>
  <c r="BH77"/>
  <c r="F6"/>
  <c r="BK18"/>
  <c r="BL21"/>
  <c r="BH21"/>
  <c r="BL245"/>
  <c r="G13" i="22"/>
  <c r="BM13"/>
  <c r="BK12"/>
  <c r="BH321"/>
  <c r="BN316"/>
  <c r="G12"/>
  <c r="BN315"/>
  <c r="BH319"/>
  <c r="W16" i="19"/>
  <c r="BP5" i="22"/>
  <c r="BP6"/>
  <c r="BH320"/>
  <c r="H10" i="19"/>
  <c r="BQ5" i="22"/>
  <c r="BH27"/>
  <c r="BL22"/>
  <c r="BM6"/>
  <c r="BT5"/>
  <c r="BK8"/>
  <c r="BH33"/>
  <c r="BN21"/>
  <c r="BK6"/>
  <c r="I22"/>
  <c r="BM29"/>
  <c r="BH29" s="1"/>
  <c r="BH28"/>
  <c r="G22"/>
  <c r="BH218"/>
  <c r="BM168"/>
  <c r="BH168"/>
  <c r="BL162"/>
  <c r="BH162" s="1"/>
  <c r="G190"/>
  <c r="BN91"/>
  <c r="I64"/>
  <c r="BH180"/>
  <c r="BL231"/>
  <c r="BH258"/>
  <c r="BL259"/>
  <c r="BN175"/>
  <c r="BM323"/>
  <c r="BH323"/>
  <c r="BL316"/>
  <c r="I204"/>
  <c r="BH88"/>
  <c r="BH120"/>
  <c r="BL147"/>
  <c r="G246"/>
  <c r="BH140"/>
  <c r="BN119"/>
  <c r="BM101"/>
  <c r="BH101" s="1"/>
  <c r="BH155"/>
  <c r="BH327"/>
  <c r="BH22"/>
  <c r="BH41"/>
  <c r="I316"/>
  <c r="BN49"/>
  <c r="BH246"/>
  <c r="BH220"/>
  <c r="BH75"/>
  <c r="BM30"/>
  <c r="BH30"/>
  <c r="BL21"/>
  <c r="BH21"/>
  <c r="BM196"/>
  <c r="BH196"/>
  <c r="BL190"/>
  <c r="BH113"/>
  <c r="G148"/>
  <c r="BN301"/>
  <c r="AG10" i="19"/>
  <c r="N10" s="1"/>
  <c r="T19"/>
  <c r="BM47" i="22"/>
  <c r="BH47"/>
  <c r="BM85"/>
  <c r="BH85" s="1"/>
  <c r="BL78"/>
  <c r="BH78" s="1"/>
  <c r="BN232"/>
  <c r="BH232" s="1"/>
  <c r="BN231"/>
  <c r="BM177"/>
  <c r="BH177"/>
  <c r="G176"/>
  <c r="BM138"/>
  <c r="BH138" s="1"/>
  <c r="G134"/>
  <c r="BM123"/>
  <c r="BH123" s="1"/>
  <c r="G120"/>
  <c r="BM112"/>
  <c r="BH112"/>
  <c r="BL106"/>
  <c r="I50"/>
  <c r="G14"/>
  <c r="BM14"/>
  <c r="BN77"/>
  <c r="BJ5"/>
  <c r="G218"/>
  <c r="BL287"/>
  <c r="BL148"/>
  <c r="BH147"/>
  <c r="BM317"/>
  <c r="G316"/>
  <c r="BM300"/>
  <c r="BH300" s="1"/>
  <c r="G288"/>
  <c r="I176"/>
  <c r="BM104"/>
  <c r="BM82"/>
  <c r="BH82" s="1"/>
  <c r="BM57"/>
  <c r="BH57" s="1"/>
  <c r="BL50"/>
  <c r="BH50" s="1"/>
  <c r="BM263"/>
  <c r="BH263" s="1"/>
  <c r="G260"/>
  <c r="BH56"/>
  <c r="BM42"/>
  <c r="BH42" s="1"/>
  <c r="BL35"/>
  <c r="BL36"/>
  <c r="BH36"/>
  <c r="BL274"/>
  <c r="BM281"/>
  <c r="BH281"/>
  <c r="I8"/>
  <c r="BT6"/>
  <c r="BL133"/>
  <c r="G274"/>
  <c r="BH126"/>
  <c r="BM324"/>
  <c r="BH324"/>
  <c r="BL315"/>
  <c r="BL302"/>
  <c r="BM308"/>
  <c r="BH308" s="1"/>
  <c r="BM195"/>
  <c r="BH195" s="1"/>
  <c r="BL189"/>
  <c r="BH189" s="1"/>
  <c r="BM304"/>
  <c r="BH304" s="1"/>
  <c r="G302"/>
  <c r="BM182"/>
  <c r="BH182"/>
  <c r="BL176"/>
  <c r="BH176" s="1"/>
  <c r="BM108"/>
  <c r="BH108"/>
  <c r="G106"/>
  <c r="BM55"/>
  <c r="BH55"/>
  <c r="BL49"/>
  <c r="BH49" s="1"/>
  <c r="I218"/>
  <c r="BN217"/>
  <c r="I134"/>
  <c r="BN260"/>
  <c r="BN259"/>
  <c r="BH119"/>
  <c r="BL161"/>
  <c r="BH161"/>
  <c r="BH203"/>
  <c r="BR5"/>
  <c r="I14"/>
  <c r="BN106"/>
  <c r="BH106" s="1"/>
  <c r="G162"/>
  <c r="BN35"/>
  <c r="BL77"/>
  <c r="BH77"/>
  <c r="BH139"/>
  <c r="BL105"/>
  <c r="BL245"/>
  <c r="BH245"/>
  <c r="BL175"/>
  <c r="BH175" s="1"/>
  <c r="AG16" i="19"/>
  <c r="BH326" i="21"/>
  <c r="BH319"/>
  <c r="BH320"/>
  <c r="BN316"/>
  <c r="BH316" s="1"/>
  <c r="G13" i="19"/>
  <c r="BH322" i="21"/>
  <c r="AE18" i="19"/>
  <c r="AG14"/>
  <c r="BH30" i="21"/>
  <c r="BK5"/>
  <c r="BK6"/>
  <c r="AG21" i="19"/>
  <c r="J25"/>
  <c r="AE19"/>
  <c r="H20"/>
  <c r="BK15" i="21"/>
  <c r="W21" i="19"/>
  <c r="BK9" i="21"/>
  <c r="BN21"/>
  <c r="BR6"/>
  <c r="G14"/>
  <c r="BM14"/>
  <c r="G16"/>
  <c r="BM16" s="1"/>
  <c r="BH16" s="1"/>
  <c r="G13"/>
  <c r="BM13"/>
  <c r="G10"/>
  <c r="BM10" s="1"/>
  <c r="I14"/>
  <c r="BK16"/>
  <c r="BS5"/>
  <c r="I9"/>
  <c r="AH13" i="19"/>
  <c r="AE29"/>
  <c r="G15"/>
  <c r="AG18"/>
  <c r="W15"/>
  <c r="AI18"/>
  <c r="AH19"/>
  <c r="W10"/>
  <c r="W19"/>
  <c r="BH33" i="21"/>
  <c r="BP6"/>
  <c r="I16"/>
  <c r="J13" i="19"/>
  <c r="J16"/>
  <c r="BM5" i="21"/>
  <c r="BK17"/>
  <c r="BK10"/>
  <c r="BH10" s="1"/>
  <c r="BK13"/>
  <c r="BH13" s="1"/>
  <c r="G21" i="19"/>
  <c r="BK14" i="21"/>
  <c r="BH14"/>
  <c r="BM169"/>
  <c r="BH169"/>
  <c r="BL162"/>
  <c r="BH162"/>
  <c r="BM269"/>
  <c r="BH269"/>
  <c r="AI13" i="19"/>
  <c r="I260" i="21"/>
  <c r="I302"/>
  <c r="BH89"/>
  <c r="G302"/>
  <c r="BL134"/>
  <c r="BH82"/>
  <c r="BH120"/>
  <c r="BH116"/>
  <c r="BH104"/>
  <c r="I64"/>
  <c r="BM205"/>
  <c r="BH205" s="1"/>
  <c r="BM267"/>
  <c r="BH267" s="1"/>
  <c r="BL260"/>
  <c r="I176"/>
  <c r="BN91"/>
  <c r="BM308"/>
  <c r="BL302"/>
  <c r="BH302" s="1"/>
  <c r="BH38"/>
  <c r="BH59"/>
  <c r="I15"/>
  <c r="BH148"/>
  <c r="BH310"/>
  <c r="G8"/>
  <c r="BM8" s="1"/>
  <c r="BL35"/>
  <c r="BH224"/>
  <c r="BM294"/>
  <c r="BH294" s="1"/>
  <c r="BL288"/>
  <c r="BH288"/>
  <c r="BM263"/>
  <c r="BH263" s="1"/>
  <c r="G260"/>
  <c r="BH83"/>
  <c r="BN246"/>
  <c r="BH246" s="1"/>
  <c r="BL246"/>
  <c r="BM253"/>
  <c r="BH253" s="1"/>
  <c r="BL161"/>
  <c r="BH161" s="1"/>
  <c r="AE10" i="19"/>
  <c r="AG25"/>
  <c r="BN315" i="21"/>
  <c r="BN63"/>
  <c r="BH281"/>
  <c r="BL133"/>
  <c r="BH133" s="1"/>
  <c r="G218"/>
  <c r="BQ5"/>
  <c r="BM126"/>
  <c r="BH126" s="1"/>
  <c r="I10"/>
  <c r="BH72"/>
  <c r="BH41"/>
  <c r="BN119"/>
  <c r="BM213"/>
  <c r="BH213" s="1"/>
  <c r="BL203"/>
  <c r="BH203" s="1"/>
  <c r="BN175"/>
  <c r="BH308"/>
  <c r="BL217"/>
  <c r="BN260"/>
  <c r="BH260"/>
  <c r="BH221"/>
  <c r="BM153"/>
  <c r="BH153" s="1"/>
  <c r="G148"/>
  <c r="J19" i="19"/>
  <c r="W20"/>
  <c r="I20" s="1"/>
  <c r="AI21"/>
  <c r="G20"/>
  <c r="H16"/>
  <c r="G8"/>
  <c r="T13"/>
  <c r="I13" s="1"/>
  <c r="AI10"/>
  <c r="AG15"/>
  <c r="N6" i="21"/>
  <c r="AH14" i="19"/>
  <c r="BK8" i="21"/>
  <c r="BH8" s="1"/>
  <c r="J21" i="19"/>
  <c r="G9" i="21"/>
  <c r="BM9" s="1"/>
  <c r="BH9" s="1"/>
  <c r="G25" i="19"/>
  <c r="AH8"/>
  <c r="AE16"/>
  <c r="G15" i="21"/>
  <c r="BM15" s="1"/>
  <c r="BH15" s="1"/>
  <c r="H6"/>
  <c r="BN231"/>
  <c r="BN232"/>
  <c r="BM323"/>
  <c r="BH323" s="1"/>
  <c r="BL316"/>
  <c r="BM84"/>
  <c r="BH84" s="1"/>
  <c r="BL78"/>
  <c r="BH78" s="1"/>
  <c r="G12"/>
  <c r="BL6" s="1"/>
  <c r="BO6"/>
  <c r="I12"/>
  <c r="BN5" s="1"/>
  <c r="BT6"/>
  <c r="BH232"/>
  <c r="BM279"/>
  <c r="BH279" s="1"/>
  <c r="BL273"/>
  <c r="G17"/>
  <c r="BM17" s="1"/>
  <c r="BH17" s="1"/>
  <c r="BM28"/>
  <c r="BH28"/>
  <c r="BL22"/>
  <c r="I11"/>
  <c r="BR5"/>
  <c r="BH134"/>
  <c r="BH95"/>
  <c r="BM125"/>
  <c r="BH125" s="1"/>
  <c r="BL119"/>
  <c r="G120"/>
  <c r="BM112"/>
  <c r="BH112" s="1"/>
  <c r="BL106"/>
  <c r="BH106" s="1"/>
  <c r="BM81"/>
  <c r="BH81" s="1"/>
  <c r="G78"/>
  <c r="I78"/>
  <c r="BH225"/>
  <c r="BL91"/>
  <c r="BN273"/>
  <c r="I13"/>
  <c r="BS6"/>
  <c r="AI20" i="19"/>
  <c r="BH239" i="21"/>
  <c r="BM201"/>
  <c r="BH201" s="1"/>
  <c r="G190"/>
  <c r="I274"/>
  <c r="BM317"/>
  <c r="BH317" s="1"/>
  <c r="G316"/>
  <c r="BM293"/>
  <c r="BH293"/>
  <c r="G288"/>
  <c r="BL287"/>
  <c r="BH287" s="1"/>
  <c r="BM280"/>
  <c r="BH280" s="1"/>
  <c r="BL274"/>
  <c r="BH274" s="1"/>
  <c r="BL190"/>
  <c r="BH190" s="1"/>
  <c r="BM196"/>
  <c r="BH196" s="1"/>
  <c r="BL176"/>
  <c r="BH176" s="1"/>
  <c r="BM182"/>
  <c r="BL175"/>
  <c r="BM70"/>
  <c r="BH70" s="1"/>
  <c r="BL64"/>
  <c r="BH64"/>
  <c r="G7"/>
  <c r="BM7" s="1"/>
  <c r="BH7" s="1"/>
  <c r="J6"/>
  <c r="BK11"/>
  <c r="BJ5"/>
  <c r="BT5"/>
  <c r="BH55"/>
  <c r="L6"/>
  <c r="BH92"/>
  <c r="I92"/>
  <c r="BH35"/>
  <c r="BH245"/>
  <c r="BN105"/>
  <c r="BH37"/>
  <c r="BK12"/>
  <c r="BO5"/>
  <c r="BL77"/>
  <c r="BN147"/>
  <c r="I148"/>
  <c r="BM321"/>
  <c r="BH321" s="1"/>
  <c r="BL315"/>
  <c r="BH315" s="1"/>
  <c r="AI25" i="19"/>
  <c r="BM248" i="21"/>
  <c r="BH248" s="1"/>
  <c r="G246"/>
  <c r="BN302"/>
  <c r="BN301"/>
  <c r="BH301"/>
  <c r="BL189"/>
  <c r="BH189" s="1"/>
  <c r="I8"/>
  <c r="G92"/>
  <c r="BM93"/>
  <c r="BH93" s="1"/>
  <c r="AI16" i="19"/>
  <c r="T16"/>
  <c r="BH259" i="21"/>
  <c r="BM188"/>
  <c r="BH188" s="1"/>
  <c r="G176"/>
  <c r="BM276"/>
  <c r="BH276" s="1"/>
  <c r="G274"/>
  <c r="G134"/>
  <c r="BM136"/>
  <c r="BH136" s="1"/>
  <c r="BL105"/>
  <c r="BM111"/>
  <c r="BH111" s="1"/>
  <c r="BN190"/>
  <c r="BN189"/>
  <c r="BM39"/>
  <c r="BH39" s="1"/>
  <c r="G36"/>
  <c r="BP5"/>
  <c r="BM107"/>
  <c r="BH107" s="1"/>
  <c r="G106"/>
  <c r="BM69"/>
  <c r="BH69" s="1"/>
  <c r="BL63"/>
  <c r="BH63" s="1"/>
  <c r="F6"/>
  <c r="BH36"/>
  <c r="G11"/>
  <c r="BM11" s="1"/>
  <c r="BH11" s="1"/>
  <c r="G50"/>
  <c r="BN316" i="8"/>
  <c r="I316"/>
  <c r="BK18"/>
  <c r="BN315"/>
  <c r="BH315" s="1"/>
  <c r="BH321"/>
  <c r="BH325"/>
  <c r="BK14"/>
  <c r="G19" i="19"/>
  <c r="BH326" i="8"/>
  <c r="BH319"/>
  <c r="BH318"/>
  <c r="I7"/>
  <c r="BK11"/>
  <c r="BT5"/>
  <c r="BK5"/>
  <c r="BH29"/>
  <c r="G10" i="19"/>
  <c r="BH26" i="8"/>
  <c r="BN77"/>
  <c r="G302"/>
  <c r="BH172"/>
  <c r="BH129"/>
  <c r="BH202"/>
  <c r="BN105"/>
  <c r="BH155"/>
  <c r="G17"/>
  <c r="BH32"/>
  <c r="BN22"/>
  <c r="BH290"/>
  <c r="BH163"/>
  <c r="G14"/>
  <c r="BM14" s="1"/>
  <c r="BH14" s="1"/>
  <c r="BH283"/>
  <c r="BH206"/>
  <c r="BH82"/>
  <c r="BH60"/>
  <c r="BK6"/>
  <c r="BH262"/>
  <c r="BL50"/>
  <c r="BH50" s="1"/>
  <c r="I302"/>
  <c r="BN259"/>
  <c r="BH101"/>
  <c r="BH180"/>
  <c r="BH280"/>
  <c r="BH69"/>
  <c r="BL148"/>
  <c r="BH115"/>
  <c r="I14"/>
  <c r="G18"/>
  <c r="BM18" s="1"/>
  <c r="BH18" s="1"/>
  <c r="BH323"/>
  <c r="BH286"/>
  <c r="BH68"/>
  <c r="BH61"/>
  <c r="BH263"/>
  <c r="BH184"/>
  <c r="BH31"/>
  <c r="I15"/>
  <c r="BQ5"/>
  <c r="I13"/>
  <c r="AE8" i="19"/>
  <c r="BK13" i="8"/>
  <c r="G8"/>
  <c r="BM8" s="1"/>
  <c r="BH8" s="1"/>
  <c r="I10"/>
  <c r="BK17"/>
  <c r="G9"/>
  <c r="BM9"/>
  <c r="BH9" s="1"/>
  <c r="I18"/>
  <c r="K6"/>
  <c r="BM5"/>
  <c r="N6"/>
  <c r="BP5"/>
  <c r="W8" i="19"/>
  <c r="H18"/>
  <c r="BQ6" i="8"/>
  <c r="BT6"/>
  <c r="BR5"/>
  <c r="G11"/>
  <c r="BL5" s="1"/>
  <c r="I8"/>
  <c r="I6" s="1"/>
  <c r="BL36"/>
  <c r="I288"/>
  <c r="I274"/>
  <c r="I120"/>
  <c r="BH269"/>
  <c r="BM17"/>
  <c r="BH17" s="1"/>
  <c r="BH205"/>
  <c r="F6"/>
  <c r="BH46"/>
  <c r="I22"/>
  <c r="BL64"/>
  <c r="I16"/>
  <c r="BH216"/>
  <c r="BH297"/>
  <c r="BN232"/>
  <c r="I260"/>
  <c r="AH29" i="19"/>
  <c r="I9" i="8"/>
  <c r="G12"/>
  <c r="BM12" s="1"/>
  <c r="BH12" s="1"/>
  <c r="I50"/>
  <c r="BH126"/>
  <c r="BH110"/>
  <c r="BH213"/>
  <c r="BL302"/>
  <c r="BH99"/>
  <c r="BH57"/>
  <c r="BL301"/>
  <c r="BN161"/>
  <c r="I162"/>
  <c r="AE15" i="19"/>
  <c r="BN287" i="8"/>
  <c r="BH200"/>
  <c r="O6"/>
  <c r="I11"/>
  <c r="BN5" s="1"/>
  <c r="I232"/>
  <c r="BN301"/>
  <c r="BH224"/>
  <c r="BL232"/>
  <c r="BM238"/>
  <c r="BH238" s="1"/>
  <c r="H25" i="19"/>
  <c r="AI15"/>
  <c r="BH270" i="8"/>
  <c r="BH23"/>
  <c r="G218"/>
  <c r="BK15"/>
  <c r="BL259"/>
  <c r="BH199"/>
  <c r="BH71"/>
  <c r="BN21"/>
  <c r="BH95"/>
  <c r="I64"/>
  <c r="BM225"/>
  <c r="BH225" s="1"/>
  <c r="BL218"/>
  <c r="BM98"/>
  <c r="BH98"/>
  <c r="BL92"/>
  <c r="BH92" s="1"/>
  <c r="BH233"/>
  <c r="BM195"/>
  <c r="BH195" s="1"/>
  <c r="BL189"/>
  <c r="BM125"/>
  <c r="BH125"/>
  <c r="BL119"/>
  <c r="BM169"/>
  <c r="BH169" s="1"/>
  <c r="BL162"/>
  <c r="BH162" s="1"/>
  <c r="G260"/>
  <c r="G176"/>
  <c r="BH291"/>
  <c r="I218"/>
  <c r="BH173"/>
  <c r="BH117"/>
  <c r="I92"/>
  <c r="I148"/>
  <c r="AG13" i="19"/>
  <c r="N13" s="1"/>
  <c r="H6" i="8"/>
  <c r="M6"/>
  <c r="G120"/>
  <c r="BL147"/>
  <c r="BH147" s="1"/>
  <c r="G15"/>
  <c r="BM15" s="1"/>
  <c r="BH97"/>
  <c r="BP6"/>
  <c r="BH157"/>
  <c r="BH76"/>
  <c r="BL161"/>
  <c r="BH161" s="1"/>
  <c r="BK9"/>
  <c r="BM6"/>
  <c r="BH65"/>
  <c r="BH302"/>
  <c r="BM197"/>
  <c r="BH197" s="1"/>
  <c r="BL190"/>
  <c r="BH190" s="1"/>
  <c r="BM55"/>
  <c r="BH55" s="1"/>
  <c r="BL49"/>
  <c r="I246"/>
  <c r="BN231"/>
  <c r="G274"/>
  <c r="BH109"/>
  <c r="BR6"/>
  <c r="BH83"/>
  <c r="BH259"/>
  <c r="G78"/>
  <c r="BH265"/>
  <c r="BM266"/>
  <c r="BH266" s="1"/>
  <c r="BL260"/>
  <c r="BH260"/>
  <c r="BH139"/>
  <c r="BM241"/>
  <c r="BH241" s="1"/>
  <c r="BL231"/>
  <c r="BH231" s="1"/>
  <c r="BH212"/>
  <c r="BN175"/>
  <c r="BM52"/>
  <c r="BH52" s="1"/>
  <c r="G50"/>
  <c r="BM293"/>
  <c r="BH293"/>
  <c r="BL287"/>
  <c r="BH287" s="1"/>
  <c r="BL273"/>
  <c r="G106"/>
  <c r="BL217"/>
  <c r="BH217" s="1"/>
  <c r="BH123"/>
  <c r="T25" i="19"/>
  <c r="T20"/>
  <c r="AH25"/>
  <c r="BO5" i="8"/>
  <c r="I17"/>
  <c r="J14" i="19"/>
  <c r="BM295" i="8"/>
  <c r="BH295" s="1"/>
  <c r="BL288"/>
  <c r="BH288" s="1"/>
  <c r="BN148"/>
  <c r="BH148" s="1"/>
  <c r="BN147"/>
  <c r="G148"/>
  <c r="BM152"/>
  <c r="BH152" s="1"/>
  <c r="BL22"/>
  <c r="BM28"/>
  <c r="BH28" s="1"/>
  <c r="BK12"/>
  <c r="BJ6"/>
  <c r="BJ5"/>
  <c r="BL21"/>
  <c r="BH21" s="1"/>
  <c r="BM27"/>
  <c r="BH27"/>
  <c r="G162"/>
  <c r="BM127"/>
  <c r="BH127" s="1"/>
  <c r="BL120"/>
  <c r="BH120" s="1"/>
  <c r="BL91"/>
  <c r="BH91" s="1"/>
  <c r="E6"/>
  <c r="BK7"/>
  <c r="G16"/>
  <c r="BM16"/>
  <c r="BH16" s="1"/>
  <c r="L6"/>
  <c r="BS6"/>
  <c r="BS5"/>
  <c r="I12"/>
  <c r="AH16" i="19"/>
  <c r="BH223" i="8"/>
  <c r="BL245"/>
  <c r="BH245" s="1"/>
  <c r="BM251"/>
  <c r="BH251" s="1"/>
  <c r="BN218"/>
  <c r="BH218" s="1"/>
  <c r="BN217"/>
  <c r="BN274"/>
  <c r="BN273"/>
  <c r="BN245"/>
  <c r="BN246"/>
  <c r="BN203"/>
  <c r="BM191"/>
  <c r="BH191" s="1"/>
  <c r="BM84"/>
  <c r="BH84" s="1"/>
  <c r="BL78"/>
  <c r="BH78" s="1"/>
  <c r="BL77"/>
  <c r="BH77" s="1"/>
  <c r="BH211"/>
  <c r="BM37"/>
  <c r="BH37"/>
  <c r="G36"/>
  <c r="BM96"/>
  <c r="BH96" s="1"/>
  <c r="G92"/>
  <c r="BH56"/>
  <c r="BO6"/>
  <c r="G13"/>
  <c r="BM13"/>
  <c r="BH13" s="1"/>
  <c r="BK16"/>
  <c r="BH51"/>
  <c r="BN134"/>
  <c r="BM322"/>
  <c r="BH322" s="1"/>
  <c r="BL315"/>
  <c r="BL316"/>
  <c r="BH316" s="1"/>
  <c r="G22"/>
  <c r="G134"/>
  <c r="BN133"/>
  <c r="BN189"/>
  <c r="BL134"/>
  <c r="BH134" s="1"/>
  <c r="BL133"/>
  <c r="BH133" s="1"/>
  <c r="BM140"/>
  <c r="BH140" s="1"/>
  <c r="BM112"/>
  <c r="BH112" s="1"/>
  <c r="BL105"/>
  <c r="BL106"/>
  <c r="BH106"/>
  <c r="T18" i="19"/>
  <c r="BM249" i="8"/>
  <c r="BH249" s="1"/>
  <c r="G246"/>
  <c r="BL176"/>
  <c r="BH176" s="1"/>
  <c r="BM182"/>
  <c r="BH182"/>
  <c r="BL175"/>
  <c r="BH175" s="1"/>
  <c r="BM281"/>
  <c r="BH281"/>
  <c r="BL274"/>
  <c r="BH274" s="1"/>
  <c r="BM253"/>
  <c r="BH253"/>
  <c r="BL246"/>
  <c r="BH246" s="1"/>
  <c r="I190"/>
  <c r="BM208"/>
  <c r="BH208"/>
  <c r="G204"/>
  <c r="BM73"/>
  <c r="BH73" s="1"/>
  <c r="BL63"/>
  <c r="BH63" s="1"/>
  <c r="BL204"/>
  <c r="BH204" s="1"/>
  <c r="BM210"/>
  <c r="BH210" s="1"/>
  <c r="BL203"/>
  <c r="BH203" s="1"/>
  <c r="I176"/>
  <c r="I204"/>
  <c r="BN50"/>
  <c r="BN49"/>
  <c r="BH49" s="1"/>
  <c r="H21" i="19"/>
  <c r="BN119" i="8"/>
  <c r="BH119"/>
  <c r="G10"/>
  <c r="BM10" s="1"/>
  <c r="BH10" s="1"/>
  <c r="AE21" i="19"/>
  <c r="BM41" i="8"/>
  <c r="BL35"/>
  <c r="G316"/>
  <c r="G288"/>
  <c r="G64"/>
  <c r="I6" i="7"/>
  <c r="BN3" s="1"/>
  <c r="BN6"/>
  <c r="G6"/>
  <c r="BL5"/>
  <c r="BL6"/>
  <c r="BM12"/>
  <c r="BN6" i="6"/>
  <c r="BL5"/>
  <c r="I6"/>
  <c r="BN5"/>
  <c r="BL6"/>
  <c r="G6"/>
  <c r="BL3" s="1"/>
  <c r="AY37" i="17"/>
  <c r="AY39"/>
  <c r="G19" i="7"/>
  <c r="BL3" s="1"/>
  <c r="AY34" i="17"/>
  <c r="BD19"/>
  <c r="E19" i="22"/>
  <c r="BJ3" s="1"/>
  <c r="CI22" i="34"/>
  <c r="BP28"/>
  <c r="CH22"/>
  <c r="CI24"/>
  <c r="CF24" s="1"/>
  <c r="BO30"/>
  <c r="BH19" i="35"/>
  <c r="BH26"/>
  <c r="BH22"/>
  <c r="BH11"/>
  <c r="CI17" i="34"/>
  <c r="CF17" s="1"/>
  <c r="CH25"/>
  <c r="BH29" i="35"/>
  <c r="BH18"/>
  <c r="CH17" i="34"/>
  <c r="BH27" i="35"/>
  <c r="BH17"/>
  <c r="BM11" i="34"/>
  <c r="BJ11" s="1"/>
  <c r="BL19"/>
  <c r="BK33"/>
  <c r="CE7"/>
  <c r="BO17"/>
  <c r="CK12"/>
  <c r="BI12"/>
  <c r="BM8" i="35"/>
  <c r="BH8" s="1"/>
  <c r="G6"/>
  <c r="BO29" i="34"/>
  <c r="BQ29"/>
  <c r="BM29" s="1"/>
  <c r="BP29"/>
  <c r="BL29" s="1"/>
  <c r="BM7"/>
  <c r="CL8"/>
  <c r="CK8"/>
  <c r="CL9"/>
  <c r="CK9"/>
  <c r="CI18"/>
  <c r="CF18" s="1"/>
  <c r="CI7"/>
  <c r="CL14"/>
  <c r="BI14"/>
  <c r="BM19"/>
  <c r="BH15" i="35"/>
  <c r="BH23"/>
  <c r="CI32" i="34"/>
  <c r="CF32" s="1"/>
  <c r="BH6" i="35"/>
  <c r="BH5"/>
  <c r="BP18" i="34"/>
  <c r="BQ18"/>
  <c r="BN18" s="1"/>
  <c r="BK18" s="1"/>
  <c r="CM15"/>
  <c r="CJ15" s="1"/>
  <c r="BH9" i="35"/>
  <c r="BH20"/>
  <c r="BH13"/>
  <c r="BI16" i="34"/>
  <c r="CK16"/>
  <c r="BH31" i="35"/>
  <c r="BP27" i="34"/>
  <c r="BQ23"/>
  <c r="BN23" s="1"/>
  <c r="BO23"/>
  <c r="BP23"/>
  <c r="BM23" s="1"/>
  <c r="BJ23" s="1"/>
  <c r="BP25"/>
  <c r="BO25"/>
  <c r="BQ25"/>
  <c r="BQ21"/>
  <c r="BN21" s="1"/>
  <c r="BK21" s="1"/>
  <c r="BO21"/>
  <c r="BP21"/>
  <c r="BO20"/>
  <c r="BP20"/>
  <c r="BM33"/>
  <c r="CL19"/>
  <c r="BL11"/>
  <c r="CG18"/>
  <c r="CL13"/>
  <c r="BI13"/>
  <c r="CK13"/>
  <c r="CM13"/>
  <c r="CJ13" s="1"/>
  <c r="CG13" s="1"/>
  <c r="BH25" i="35"/>
  <c r="BL33" i="34"/>
  <c r="BI11"/>
  <c r="BN6" i="29"/>
  <c r="BH15"/>
  <c r="BH17"/>
  <c r="BH18"/>
  <c r="BH10"/>
  <c r="G6"/>
  <c r="BL3" s="1"/>
  <c r="BH13"/>
  <c r="BH8"/>
  <c r="BH190"/>
  <c r="BM12"/>
  <c r="BH12" s="1"/>
  <c r="BL6"/>
  <c r="BH11"/>
  <c r="BL5"/>
  <c r="BH15" i="28"/>
  <c r="BH21"/>
  <c r="BH9"/>
  <c r="BH273"/>
  <c r="BH316"/>
  <c r="BM7"/>
  <c r="BL5"/>
  <c r="BM12"/>
  <c r="BH12" s="1"/>
  <c r="BH315" i="24"/>
  <c r="BH77"/>
  <c r="BH36"/>
  <c r="BH161"/>
  <c r="BH133"/>
  <c r="BH35"/>
  <c r="BH175"/>
  <c r="BN6" i="25"/>
  <c r="BH203"/>
  <c r="BH35" i="22"/>
  <c r="BH105" i="21"/>
  <c r="BH119"/>
  <c r="BH273"/>
  <c r="BH22" i="8"/>
  <c r="BH232"/>
  <c r="BH105"/>
  <c r="BH273"/>
  <c r="BN6"/>
  <c r="BH6" i="29"/>
  <c r="T34" i="17"/>
  <c r="T31" s="1"/>
  <c r="J7" i="4"/>
  <c r="J23" s="1"/>
  <c r="T35" i="17"/>
  <c r="BJ6" i="21"/>
  <c r="BH6" s="1"/>
  <c r="H6" i="24"/>
  <c r="BK10"/>
  <c r="BH10" s="1"/>
  <c r="E6"/>
  <c r="G7" i="8"/>
  <c r="BM7" s="1"/>
  <c r="BH7" s="1"/>
  <c r="J6"/>
  <c r="BM90" i="22"/>
  <c r="BH90" s="1"/>
  <c r="G78"/>
  <c r="BH83"/>
  <c r="BH80"/>
  <c r="BH79"/>
  <c r="O10"/>
  <c r="I10" s="1"/>
  <c r="I9"/>
  <c r="I13"/>
  <c r="BN6" s="1"/>
  <c r="H6"/>
  <c r="BH76"/>
  <c r="F11"/>
  <c r="F6" s="1"/>
  <c r="BH69"/>
  <c r="BH65"/>
  <c r="G64"/>
  <c r="BM68"/>
  <c r="BH68" s="1"/>
  <c r="BH66"/>
  <c r="M18"/>
  <c r="BH54"/>
  <c r="T29" i="19"/>
  <c r="BH58" i="22"/>
  <c r="G17"/>
  <c r="BM17" s="1"/>
  <c r="BH17" s="1"/>
  <c r="BK62"/>
  <c r="BH62" s="1"/>
  <c r="BH52"/>
  <c r="BH48"/>
  <c r="BM38"/>
  <c r="BH38" s="1"/>
  <c r="G36"/>
  <c r="BK44"/>
  <c r="BH44" s="1"/>
  <c r="G11"/>
  <c r="BM11" s="1"/>
  <c r="BO5"/>
  <c r="T15" i="19"/>
  <c r="BH24" i="22"/>
  <c r="T8" i="19"/>
  <c r="I8" s="1"/>
  <c r="G7" i="22"/>
  <c r="BM7" s="1"/>
  <c r="BH7" s="1"/>
  <c r="BK14"/>
  <c r="BH14" s="1"/>
  <c r="G14" i="19"/>
  <c r="E6" i="22"/>
  <c r="BK10"/>
  <c r="BM12"/>
  <c r="BH12" s="1"/>
  <c r="G18" i="21"/>
  <c r="BM18" s="1"/>
  <c r="K6"/>
  <c r="BM23"/>
  <c r="BH23" s="1"/>
  <c r="G22"/>
  <c r="BM24"/>
  <c r="BH24"/>
  <c r="BM27"/>
  <c r="BH27" s="1"/>
  <c r="BL21"/>
  <c r="BH21"/>
  <c r="BN6"/>
  <c r="I22"/>
  <c r="M7"/>
  <c r="AG8" i="19" s="1"/>
  <c r="G34" i="24"/>
  <c r="BM34" s="1"/>
  <c r="BH34" s="1"/>
  <c r="G15"/>
  <c r="BM15" s="1"/>
  <c r="BH15" s="1"/>
  <c r="BL6" i="25"/>
  <c r="BH24"/>
  <c r="BM7"/>
  <c r="J8" i="19"/>
  <c r="BL5" i="25"/>
  <c r="BM15"/>
  <c r="BH34"/>
  <c r="H6"/>
  <c r="BM11"/>
  <c r="BH11"/>
  <c r="BM5"/>
  <c r="J15" i="19"/>
  <c r="BH7" i="25"/>
  <c r="BH17"/>
  <c r="BJ6"/>
  <c r="BH6"/>
  <c r="BN5"/>
  <c r="I6"/>
  <c r="BM10"/>
  <c r="BH10" s="1"/>
  <c r="G6"/>
  <c r="BL3" s="1"/>
  <c r="G6" i="8"/>
  <c r="T41" i="17"/>
  <c r="DW37"/>
  <c r="I19" i="8"/>
  <c r="BN3" s="1"/>
  <c r="G6" i="21"/>
  <c r="BL3" s="1"/>
  <c r="BM159" i="35"/>
  <c r="BH159"/>
  <c r="G153"/>
  <c r="J95"/>
  <c r="BH101"/>
  <c r="BH72"/>
  <c r="I78" i="22"/>
  <c r="BH62" i="35"/>
  <c r="BM43"/>
  <c r="BH43" s="1"/>
  <c r="G37"/>
  <c r="G34"/>
  <c r="BL3" s="1"/>
  <c r="BJ12" i="34"/>
  <c r="BL10"/>
  <c r="CH24"/>
  <c r="BN32"/>
  <c r="BK31"/>
  <c r="BM18"/>
  <c r="D7" i="4"/>
  <c r="D23" s="1"/>
  <c r="T37" i="17"/>
  <c r="BH110" i="22"/>
  <c r="BK9"/>
  <c r="BK7"/>
  <c r="BN105"/>
  <c r="BH105" s="1"/>
  <c r="I106"/>
  <c r="AE13" i="19"/>
  <c r="G9" i="22"/>
  <c r="BM9" s="1"/>
  <c r="T92"/>
  <c r="I96"/>
  <c r="I92" s="1"/>
  <c r="BM95"/>
  <c r="BH95" s="1"/>
  <c r="E92"/>
  <c r="BL5" i="24"/>
  <c r="BH27"/>
  <c r="F23" i="4"/>
  <c r="M23" i="16"/>
  <c r="L23" s="1"/>
  <c r="BD15" i="17"/>
  <c r="D13" i="16"/>
  <c r="D7" s="1"/>
  <c r="AI14" i="19"/>
  <c r="BH93" i="22"/>
  <c r="BL91"/>
  <c r="BH91" s="1"/>
  <c r="BM97"/>
  <c r="BH97" s="1"/>
  <c r="G92"/>
  <c r="BL6"/>
  <c r="G18"/>
  <c r="BM18"/>
  <c r="BH18" s="1"/>
  <c r="W29" i="19"/>
  <c r="K6" i="22"/>
  <c r="BH104"/>
  <c r="BL5"/>
  <c r="AE14" i="19"/>
  <c r="L6" i="22"/>
  <c r="G10"/>
  <c r="BM10" s="1"/>
  <c r="BH10" s="1"/>
  <c r="BH96"/>
  <c r="BM20" i="34" l="1"/>
  <c r="AI31" i="17"/>
  <c r="BN20" i="34"/>
  <c r="BK20" s="1"/>
  <c r="BL20"/>
  <c r="CH14"/>
  <c r="CG28"/>
  <c r="BJ18"/>
  <c r="CH9"/>
  <c r="CF28"/>
  <c r="BQ31" i="17"/>
  <c r="BM14" i="34"/>
  <c r="BJ14" s="1"/>
  <c r="CI13"/>
  <c r="CF13" s="1"/>
  <c r="EH6"/>
  <c r="I19" i="19"/>
  <c r="BM10" i="34"/>
  <c r="BJ10" s="1"/>
  <c r="BN3" i="25"/>
  <c r="I15" i="19"/>
  <c r="CK11" i="34"/>
  <c r="CI21"/>
  <c r="CF21" s="1"/>
  <c r="CM19"/>
  <c r="CJ19" s="1"/>
  <c r="CG19" s="1"/>
  <c r="BM21"/>
  <c r="BK23"/>
  <c r="CK15"/>
  <c r="BJ19"/>
  <c r="BI9"/>
  <c r="BJ7"/>
  <c r="CM12"/>
  <c r="CI12" s="1"/>
  <c r="BQ17"/>
  <c r="BN17" s="1"/>
  <c r="BK17" s="1"/>
  <c r="CI25"/>
  <c r="CF25" s="1"/>
  <c r="BM16"/>
  <c r="BJ16" s="1"/>
  <c r="BM32"/>
  <c r="BJ32" s="1"/>
  <c r="CH31" i="17"/>
  <c r="I29" i="19"/>
  <c r="BK3" i="22"/>
  <c r="CH13" i="34"/>
  <c r="BJ33"/>
  <c r="BM25"/>
  <c r="BO27"/>
  <c r="BK27" s="1"/>
  <c r="CM14"/>
  <c r="CJ14" s="1"/>
  <c r="CG14" s="1"/>
  <c r="CF7"/>
  <c r="CM8"/>
  <c r="CJ8" s="1"/>
  <c r="CG8" s="1"/>
  <c r="BT6"/>
  <c r="CB9" i="17"/>
  <c r="BN3" i="6"/>
  <c r="BK3" i="8"/>
  <c r="CI10" i="34"/>
  <c r="CG7"/>
  <c r="BK7"/>
  <c r="BP15"/>
  <c r="BM15" s="1"/>
  <c r="BJ15" s="1"/>
  <c r="BO24"/>
  <c r="BL24" s="1"/>
  <c r="BI29"/>
  <c r="CL27"/>
  <c r="CI27" s="1"/>
  <c r="CF27" s="1"/>
  <c r="CE12"/>
  <c r="BM13"/>
  <c r="BJ13" s="1"/>
  <c r="CK28"/>
  <c r="CH28" s="1"/>
  <c r="BD13" i="17"/>
  <c r="BJ3" i="6"/>
  <c r="BK8" i="34"/>
  <c r="CE18"/>
  <c r="CE10"/>
  <c r="BI31"/>
  <c r="BM27"/>
  <c r="CI14"/>
  <c r="CF14" s="1"/>
  <c r="CI8"/>
  <c r="CF8" s="1"/>
  <c r="CF22"/>
  <c r="BK9"/>
  <c r="CL15"/>
  <c r="CI15" s="1"/>
  <c r="CF15" s="1"/>
  <c r="BL26"/>
  <c r="W6" i="19"/>
  <c r="CL29" i="34"/>
  <c r="BI27"/>
  <c r="BO9"/>
  <c r="BL9" s="1"/>
  <c r="CG21"/>
  <c r="BL14"/>
  <c r="CH19"/>
  <c r="BI26"/>
  <c r="CM31"/>
  <c r="CJ31" s="1"/>
  <c r="CG31" s="1"/>
  <c r="CL31"/>
  <c r="BL28"/>
  <c r="BD17" i="17"/>
  <c r="CE27" i="34"/>
  <c r="CE24"/>
  <c r="BI32"/>
  <c r="E7" i="4"/>
  <c r="E23" s="1"/>
  <c r="G19" i="8"/>
  <c r="BL3" s="1"/>
  <c r="CL11" i="34"/>
  <c r="CI11" s="1"/>
  <c r="CF11" s="1"/>
  <c r="BJ3" i="8"/>
  <c r="N14" i="19"/>
  <c r="N25"/>
  <c r="BK32" i="34"/>
  <c r="CP6"/>
  <c r="BQ28"/>
  <c r="BN28" s="1"/>
  <c r="BK28" s="1"/>
  <c r="N21" i="19"/>
  <c r="BJ3" i="25"/>
  <c r="BK19" i="34"/>
  <c r="CM29"/>
  <c r="CJ29" s="1"/>
  <c r="CG29" s="1"/>
  <c r="BK13"/>
  <c r="CM26"/>
  <c r="CJ26" s="1"/>
  <c r="CK26"/>
  <c r="CH26" s="1"/>
  <c r="BI17"/>
  <c r="BI21"/>
  <c r="DW31" i="17"/>
  <c r="BH6" i="22"/>
  <c r="BH9"/>
  <c r="BJ21" i="34"/>
  <c r="BH5" i="8"/>
  <c r="CF10" i="34"/>
  <c r="BJ27"/>
  <c r="BH15" i="8"/>
  <c r="BI23" i="34"/>
  <c r="CM23"/>
  <c r="CJ23" s="1"/>
  <c r="CG23" s="1"/>
  <c r="CL23"/>
  <c r="BK5" i="22"/>
  <c r="M6" i="21"/>
  <c r="BL6" i="8"/>
  <c r="BH6" s="1"/>
  <c r="BL25" i="34"/>
  <c r="BL21"/>
  <c r="BN25"/>
  <c r="BK25" s="1"/>
  <c r="BL27"/>
  <c r="BN29"/>
  <c r="BK29" s="1"/>
  <c r="CJ12"/>
  <c r="CG12" s="1"/>
  <c r="M6" i="22"/>
  <c r="I7" i="21"/>
  <c r="BL5"/>
  <c r="BH5" s="1"/>
  <c r="I18" i="22"/>
  <c r="CH8" i="34"/>
  <c r="BH246" i="24"/>
  <c r="BH144" i="8"/>
  <c r="BH292"/>
  <c r="BH168"/>
  <c r="BH310"/>
  <c r="BH301" i="22"/>
  <c r="BH15"/>
  <c r="BH90" i="25"/>
  <c r="BH92" i="28"/>
  <c r="BH142" i="8"/>
  <c r="BH40" i="22"/>
  <c r="BH38" i="8"/>
  <c r="BH100" i="25"/>
  <c r="BK3" i="21"/>
  <c r="CM30" i="34"/>
  <c r="CJ30" s="1"/>
  <c r="CL30"/>
  <c r="CK33"/>
  <c r="CM33"/>
  <c r="H15" i="19"/>
  <c r="CH12" i="34"/>
  <c r="BK11" i="22"/>
  <c r="BH11" s="1"/>
  <c r="BM11" i="8"/>
  <c r="BH11" s="1"/>
  <c r="CI9" i="34"/>
  <c r="CF9" s="1"/>
  <c r="BM12" i="21"/>
  <c r="BH12" s="1"/>
  <c r="CL16" i="34"/>
  <c r="BM31"/>
  <c r="BJ31" s="1"/>
  <c r="CH27"/>
  <c r="CH10"/>
  <c r="BL13"/>
  <c r="BP30"/>
  <c r="BK30" s="1"/>
  <c r="CH31"/>
  <c r="G190" i="8"/>
  <c r="BH13" i="28"/>
  <c r="BH442" i="35"/>
  <c r="BH285" i="8"/>
  <c r="BH279"/>
  <c r="BH247"/>
  <c r="BN217" i="21"/>
  <c r="BH217" s="1"/>
  <c r="BH44" i="24"/>
  <c r="BH166" i="29"/>
  <c r="BH150" i="35"/>
  <c r="BH106"/>
  <c r="CE23" i="34"/>
  <c r="BH658" i="35"/>
  <c r="BD10" i="17"/>
  <c r="BK3" i="35"/>
  <c r="BH327" i="8"/>
  <c r="BH13" i="22"/>
  <c r="CM20" i="34"/>
  <c r="CK20"/>
  <c r="F19" i="25"/>
  <c r="BK3" s="1"/>
  <c r="BD16" i="17"/>
  <c r="BL23" i="34"/>
  <c r="BH190" i="22"/>
  <c r="BH16" i="25"/>
  <c r="BH308" i="8"/>
  <c r="BH239"/>
  <c r="BH93" i="29"/>
  <c r="BI7" i="34"/>
  <c r="BH113" i="25"/>
  <c r="BM209" i="22"/>
  <c r="BH209" s="1"/>
  <c r="BL273"/>
  <c r="BH273" s="1"/>
  <c r="BN3" i="35"/>
  <c r="BL218" i="21"/>
  <c r="BH218" s="1"/>
  <c r="BN190" i="22"/>
  <c r="BM237"/>
  <c r="BH237" s="1"/>
  <c r="BN287"/>
  <c r="BH287" s="1"/>
  <c r="BL49" i="25"/>
  <c r="BN105" i="24"/>
  <c r="BH105" s="1"/>
  <c r="BM271"/>
  <c r="BH271" s="1"/>
  <c r="BM169"/>
  <c r="BM235"/>
  <c r="BH235" s="1"/>
  <c r="BN105" i="28"/>
  <c r="BH105" s="1"/>
  <c r="BM98"/>
  <c r="BH98" s="1"/>
  <c r="BL302" i="29"/>
  <c r="G472" i="35"/>
  <c r="BN3" i="24"/>
  <c r="BH172" i="21"/>
  <c r="BH34" i="22"/>
  <c r="BL218" i="25"/>
  <c r="BH218" s="1"/>
  <c r="BH40" i="21"/>
  <c r="P7" i="16"/>
  <c r="L7"/>
  <c r="AV7" i="4"/>
  <c r="BN133" i="22"/>
  <c r="BH133" s="1"/>
  <c r="BM280" i="24"/>
  <c r="BH280" s="1"/>
  <c r="P23" i="16"/>
  <c r="T23"/>
  <c r="AJ23"/>
  <c r="AZ23"/>
  <c r="AC316" i="22"/>
  <c r="CI317"/>
  <c r="BH317" s="1"/>
  <c r="T6" i="6"/>
  <c r="CJ6"/>
  <c r="AY260" i="8"/>
  <c r="DF49" i="21"/>
  <c r="BH49" s="1"/>
  <c r="CS147"/>
  <c r="BH147" s="1"/>
  <c r="CI182"/>
  <c r="BH182" s="1"/>
  <c r="BX275"/>
  <c r="BH275" s="1"/>
  <c r="BX43" i="22"/>
  <c r="BH43" s="1"/>
  <c r="BY148"/>
  <c r="BH148" s="1"/>
  <c r="AE190"/>
  <c r="DF260"/>
  <c r="BH260" s="1"/>
  <c r="DF315"/>
  <c r="BH315" s="1"/>
  <c r="BH170" i="24"/>
  <c r="CJ5" i="7"/>
  <c r="CJ77" i="21"/>
  <c r="BH77" s="1"/>
  <c r="CJ91"/>
  <c r="BH91" s="1"/>
  <c r="AE134"/>
  <c r="CJ231" i="22"/>
  <c r="BH231" s="1"/>
  <c r="AE246"/>
  <c r="BY287"/>
  <c r="CS316"/>
  <c r="BH316" s="1"/>
  <c r="DE11" i="6"/>
  <c r="DD5"/>
  <c r="CT11"/>
  <c r="CT12"/>
  <c r="R6" i="7"/>
  <c r="CI183" i="8"/>
  <c r="BH183" s="1"/>
  <c r="AP148" i="22"/>
  <c r="CJ217"/>
  <c r="BH217" s="1"/>
  <c r="DF274"/>
  <c r="BH274" s="1"/>
  <c r="CU302"/>
  <c r="BH302" s="1"/>
  <c r="H13" i="19"/>
  <c r="CS49" i="25"/>
  <c r="DD63"/>
  <c r="DD92"/>
  <c r="DD105"/>
  <c r="BH105" s="1"/>
  <c r="DF259"/>
  <c r="BH259" s="1"/>
  <c r="AE36" i="28"/>
  <c r="CU49"/>
  <c r="AE134"/>
  <c r="CJ161"/>
  <c r="BH161" s="1"/>
  <c r="BY189"/>
  <c r="DF203"/>
  <c r="DF259"/>
  <c r="DE93"/>
  <c r="BH93" s="1"/>
  <c r="AY92"/>
  <c r="BY49" i="24"/>
  <c r="BH49" s="1"/>
  <c r="DF106"/>
  <c r="BH106" s="1"/>
  <c r="BX265"/>
  <c r="BH265" s="1"/>
  <c r="DE51" i="25"/>
  <c r="BH51" s="1"/>
  <c r="AP78" i="28"/>
  <c r="CU78"/>
  <c r="BY91"/>
  <c r="CJ162"/>
  <c r="BH162" s="1"/>
  <c r="CU175"/>
  <c r="AN218"/>
  <c r="CH231"/>
  <c r="CJ232"/>
  <c r="BH232" s="1"/>
  <c r="BY246"/>
  <c r="BH246" s="1"/>
  <c r="CT205"/>
  <c r="BH205" s="1"/>
  <c r="AN204"/>
  <c r="BA78"/>
  <c r="DF119"/>
  <c r="T134"/>
  <c r="CU134"/>
  <c r="BH134" s="1"/>
  <c r="CJ147"/>
  <c r="CJ190"/>
  <c r="BH190" s="1"/>
  <c r="BY218"/>
  <c r="BH218" s="1"/>
  <c r="CS245"/>
  <c r="BA190" i="29"/>
  <c r="CJ203"/>
  <c r="DF204"/>
  <c r="BH204" s="1"/>
  <c r="AP218"/>
  <c r="CU231"/>
  <c r="BH231" s="1"/>
  <c r="DF232"/>
  <c r="BH232" s="1"/>
  <c r="CJ246"/>
  <c r="CU260"/>
  <c r="BH260" s="1"/>
  <c r="BY274"/>
  <c r="CU288"/>
  <c r="BH288" s="1"/>
  <c r="DF302"/>
  <c r="CJ316"/>
  <c r="BH316" s="1"/>
  <c r="BH132" i="21"/>
  <c r="BH271"/>
  <c r="BN22"/>
  <c r="BH22" s="1"/>
  <c r="BH159"/>
  <c r="BH272"/>
  <c r="CJ218" i="29"/>
  <c r="BH218" s="1"/>
  <c r="AP260"/>
  <c r="CU259"/>
  <c r="BH259" s="1"/>
  <c r="T274"/>
  <c r="BY273"/>
  <c r="BH273" s="1"/>
  <c r="CU287"/>
  <c r="BH191" i="21"/>
  <c r="BH116" i="24"/>
  <c r="BH200" i="21"/>
  <c r="DF189" i="29"/>
  <c r="BY203"/>
  <c r="DF203"/>
  <c r="DF217"/>
  <c r="BH217" s="1"/>
  <c r="AP232"/>
  <c r="DF246"/>
  <c r="BY259"/>
  <c r="BY287"/>
  <c r="BH287" s="1"/>
  <c r="CJ301"/>
  <c r="BH301" s="1"/>
  <c r="DF316"/>
  <c r="BH118" i="24"/>
  <c r="BS36" i="8"/>
  <c r="BH36" s="1"/>
  <c r="BQ64"/>
  <c r="BH64" s="1"/>
  <c r="BJ189"/>
  <c r="BH189" s="1"/>
  <c r="M148" i="21"/>
  <c r="G70" i="22"/>
  <c r="N11"/>
  <c r="BS259"/>
  <c r="BH259" s="1"/>
  <c r="G67" i="25"/>
  <c r="BQ63"/>
  <c r="O18" i="28"/>
  <c r="O6" s="1"/>
  <c r="I62"/>
  <c r="I50" s="1"/>
  <c r="BK41" i="8"/>
  <c r="BH41" s="1"/>
  <c r="BJ175" i="21"/>
  <c r="BH175" s="1"/>
  <c r="BR231"/>
  <c r="BH231" s="1"/>
  <c r="O7" i="22"/>
  <c r="BS63" i="25"/>
  <c r="BK87"/>
  <c r="BH87" s="1"/>
  <c r="I129"/>
  <c r="BN119" s="1"/>
  <c r="BH119" s="1"/>
  <c r="BK142"/>
  <c r="BH142" s="1"/>
  <c r="I149"/>
  <c r="I148" s="1"/>
  <c r="BK158"/>
  <c r="BH158" s="1"/>
  <c r="G185"/>
  <c r="I194"/>
  <c r="I190" s="1"/>
  <c r="BK222"/>
  <c r="BH222" s="1"/>
  <c r="BS232"/>
  <c r="BH232" s="1"/>
  <c r="BM245"/>
  <c r="BH245" s="1"/>
  <c r="E274"/>
  <c r="O274"/>
  <c r="G277"/>
  <c r="F288"/>
  <c r="BM306"/>
  <c r="BH306" s="1"/>
  <c r="K316"/>
  <c r="BT315"/>
  <c r="BH315" s="1"/>
  <c r="BQ22" i="24"/>
  <c r="BH22" s="1"/>
  <c r="G32"/>
  <c r="BK50"/>
  <c r="BH50" s="1"/>
  <c r="G62"/>
  <c r="BM62" s="1"/>
  <c r="BH62" s="1"/>
  <c r="BK91"/>
  <c r="BH91" s="1"/>
  <c r="M120"/>
  <c r="H162"/>
  <c r="BK169"/>
  <c r="BH169" s="1"/>
  <c r="L176"/>
  <c r="O190"/>
  <c r="I200"/>
  <c r="L190"/>
  <c r="F204"/>
  <c r="BM216"/>
  <c r="BH216" s="1"/>
  <c r="M218"/>
  <c r="N15" i="28"/>
  <c r="L17"/>
  <c r="BM89"/>
  <c r="BH89" s="1"/>
  <c r="H176"/>
  <c r="BS35" i="8"/>
  <c r="BH35" s="1"/>
  <c r="BS301"/>
  <c r="BH301" s="1"/>
  <c r="O18" i="21"/>
  <c r="J8" i="22"/>
  <c r="I98" i="25"/>
  <c r="H106"/>
  <c r="G118"/>
  <c r="H134"/>
  <c r="I137"/>
  <c r="I134" s="1"/>
  <c r="F148"/>
  <c r="I182"/>
  <c r="E260"/>
  <c r="I286"/>
  <c r="I274" s="1"/>
  <c r="BS302"/>
  <c r="BH302" s="1"/>
  <c r="I26" i="24"/>
  <c r="I22" s="1"/>
  <c r="L78"/>
  <c r="I151"/>
  <c r="I148" s="1"/>
  <c r="BH213"/>
  <c r="F246"/>
  <c r="O288"/>
  <c r="BT63" i="28"/>
  <c r="I69"/>
  <c r="BN63" s="1"/>
  <c r="BH63" s="1"/>
  <c r="E18" i="21"/>
  <c r="I73" i="25"/>
  <c r="BN63" s="1"/>
  <c r="BH63" s="1"/>
  <c r="BK83"/>
  <c r="BH83" s="1"/>
  <c r="I104"/>
  <c r="I92" s="1"/>
  <c r="BK116"/>
  <c r="BH116" s="1"/>
  <c r="G144"/>
  <c r="BM157"/>
  <c r="BH157" s="1"/>
  <c r="BM176"/>
  <c r="BM279"/>
  <c r="BH279" s="1"/>
  <c r="BT287"/>
  <c r="BH287" s="1"/>
  <c r="BM305"/>
  <c r="BH305" s="1"/>
  <c r="K106" i="24"/>
  <c r="F134"/>
  <c r="I201"/>
  <c r="G220"/>
  <c r="O260"/>
  <c r="J10" i="28"/>
  <c r="BJ245" i="24"/>
  <c r="BK251"/>
  <c r="BH251" s="1"/>
  <c r="BJ301" i="25"/>
  <c r="BH301" s="1"/>
  <c r="E13" i="24"/>
  <c r="G18" i="19" s="1"/>
  <c r="K13" i="24"/>
  <c r="BJ203"/>
  <c r="BH203" s="1"/>
  <c r="J16"/>
  <c r="K218"/>
  <c r="BP245"/>
  <c r="BK256"/>
  <c r="BH256" s="1"/>
  <c r="I271"/>
  <c r="I260" s="1"/>
  <c r="BQ273"/>
  <c r="H288"/>
  <c r="I298"/>
  <c r="BK300"/>
  <c r="BH300" s="1"/>
  <c r="BT302"/>
  <c r="BH302" s="1"/>
  <c r="L316"/>
  <c r="O316"/>
  <c r="BS316"/>
  <c r="BH316" s="1"/>
  <c r="M15"/>
  <c r="G326"/>
  <c r="H8" i="28"/>
  <c r="O14"/>
  <c r="BT5" s="1"/>
  <c r="M18"/>
  <c r="AG29" i="19" s="1"/>
  <c r="BK62" i="28"/>
  <c r="G62"/>
  <c r="BM62" s="1"/>
  <c r="L64"/>
  <c r="I84"/>
  <c r="G102"/>
  <c r="BK104"/>
  <c r="BH104" s="1"/>
  <c r="BM106"/>
  <c r="BH106" s="1"/>
  <c r="I118"/>
  <c r="I106" s="1"/>
  <c r="BS119"/>
  <c r="BH119" s="1"/>
  <c r="I138"/>
  <c r="I134" s="1"/>
  <c r="I153"/>
  <c r="BN147" s="1"/>
  <c r="G159"/>
  <c r="G173"/>
  <c r="G178"/>
  <c r="I198"/>
  <c r="BN189" s="1"/>
  <c r="BH189" s="1"/>
  <c r="O204"/>
  <c r="BM203"/>
  <c r="BJ204"/>
  <c r="BH204" s="1"/>
  <c r="K218"/>
  <c r="G220"/>
  <c r="O232"/>
  <c r="G237"/>
  <c r="BQ231"/>
  <c r="I241"/>
  <c r="I251"/>
  <c r="G268"/>
  <c r="I276"/>
  <c r="G278"/>
  <c r="BK283"/>
  <c r="BH283" s="1"/>
  <c r="BO288"/>
  <c r="BH288" s="1"/>
  <c r="BP302"/>
  <c r="BH302" s="1"/>
  <c r="F7" i="29"/>
  <c r="F6" s="1"/>
  <c r="BK3" s="1"/>
  <c r="G26"/>
  <c r="BO21"/>
  <c r="BT22"/>
  <c r="G29"/>
  <c r="G32"/>
  <c r="BM32" s="1"/>
  <c r="BH32" s="1"/>
  <c r="BS49"/>
  <c r="BH49" s="1"/>
  <c r="G76"/>
  <c r="BM76" s="1"/>
  <c r="BH76" s="1"/>
  <c r="G99"/>
  <c r="BP106"/>
  <c r="BH106" s="1"/>
  <c r="BK132"/>
  <c r="BH132" s="1"/>
  <c r="BP133"/>
  <c r="BH133" s="1"/>
  <c r="N148"/>
  <c r="BK153"/>
  <c r="BH153" s="1"/>
  <c r="I153"/>
  <c r="I160"/>
  <c r="BK186"/>
  <c r="BH186" s="1"/>
  <c r="BK251"/>
  <c r="BH251" s="1"/>
  <c r="O260"/>
  <c r="BK274"/>
  <c r="BH274" s="1"/>
  <c r="BK290"/>
  <c r="BH290" s="1"/>
  <c r="L37" i="35"/>
  <c r="N204" i="24"/>
  <c r="O232"/>
  <c r="BM314"/>
  <c r="BH314" s="1"/>
  <c r="E316"/>
  <c r="BM26" i="28"/>
  <c r="BH26" s="1"/>
  <c r="L36"/>
  <c r="O64"/>
  <c r="N176"/>
  <c r="BK203"/>
  <c r="E246"/>
  <c r="BM250"/>
  <c r="BH250" s="1"/>
  <c r="O7" i="29"/>
  <c r="O6" s="1"/>
  <c r="M15"/>
  <c r="G68"/>
  <c r="BM77"/>
  <c r="BH77" s="1"/>
  <c r="BS106"/>
  <c r="H120"/>
  <c r="BQ119"/>
  <c r="BH119" s="1"/>
  <c r="G150"/>
  <c r="BH654" i="35"/>
  <c r="BH173"/>
  <c r="BN65"/>
  <c r="N13" i="28"/>
  <c r="I29"/>
  <c r="BN22" s="1"/>
  <c r="BH22" s="1"/>
  <c r="G247" i="24"/>
  <c r="G249"/>
  <c r="BM249" s="1"/>
  <c r="BH249" s="1"/>
  <c r="I255"/>
  <c r="BN245" s="1"/>
  <c r="BK264"/>
  <c r="BH264" s="1"/>
  <c r="BK275"/>
  <c r="BH275" s="1"/>
  <c r="BR273"/>
  <c r="I291"/>
  <c r="I288" s="1"/>
  <c r="I296"/>
  <c r="BN287" s="1"/>
  <c r="BH287" s="1"/>
  <c r="BK312"/>
  <c r="BH312" s="1"/>
  <c r="G34" i="28"/>
  <c r="G53"/>
  <c r="I59"/>
  <c r="BN49" s="1"/>
  <c r="BH49" s="1"/>
  <c r="I65"/>
  <c r="I64" s="1"/>
  <c r="I81"/>
  <c r="I78" s="1"/>
  <c r="I95"/>
  <c r="I92" s="1"/>
  <c r="BR91"/>
  <c r="BH91" s="1"/>
  <c r="G118"/>
  <c r="I127"/>
  <c r="BN120" s="1"/>
  <c r="BH120" s="1"/>
  <c r="BM133"/>
  <c r="BH133" s="1"/>
  <c r="I145"/>
  <c r="I150"/>
  <c r="I148" s="1"/>
  <c r="BS147"/>
  <c r="H162"/>
  <c r="I174"/>
  <c r="I162" s="1"/>
  <c r="I184"/>
  <c r="BN175" s="1"/>
  <c r="BH175" s="1"/>
  <c r="G206"/>
  <c r="I209"/>
  <c r="I216"/>
  <c r="BK228"/>
  <c r="BH228" s="1"/>
  <c r="I240"/>
  <c r="I255"/>
  <c r="BM270"/>
  <c r="BH270" s="1"/>
  <c r="I277"/>
  <c r="BK289"/>
  <c r="BH289" s="1"/>
  <c r="H22" i="29"/>
  <c r="BR21"/>
  <c r="I31"/>
  <c r="BN21" s="1"/>
  <c r="N50"/>
  <c r="BK90"/>
  <c r="BH90" s="1"/>
  <c r="K148"/>
  <c r="BK151"/>
  <c r="BH151" s="1"/>
  <c r="BK155"/>
  <c r="BH155" s="1"/>
  <c r="BT161"/>
  <c r="BH161" s="1"/>
  <c r="BM173"/>
  <c r="BH173" s="1"/>
  <c r="BM189"/>
  <c r="BH189" s="1"/>
  <c r="BK213"/>
  <c r="BH213" s="1"/>
  <c r="BO246"/>
  <c r="BH246" s="1"/>
  <c r="I254"/>
  <c r="BN245" s="1"/>
  <c r="BH245" s="1"/>
  <c r="I299"/>
  <c r="I288" s="1"/>
  <c r="I59" i="35"/>
  <c r="I37" s="1"/>
  <c r="BH151"/>
  <c r="O66"/>
  <c r="CS95"/>
  <c r="BN327"/>
  <c r="G27" i="29"/>
  <c r="BW65" i="35"/>
  <c r="BK154"/>
  <c r="BH154" s="1"/>
  <c r="BK194"/>
  <c r="BH194" s="1"/>
  <c r="CS66"/>
  <c r="BH66" s="1"/>
  <c r="G138"/>
  <c r="CH152"/>
  <c r="BW153"/>
  <c r="BK124"/>
  <c r="BW152"/>
  <c r="BM396"/>
  <c r="BH396" s="1"/>
  <c r="BW94"/>
  <c r="BH94" s="1"/>
  <c r="BJ95"/>
  <c r="BH95" s="1"/>
  <c r="CI126"/>
  <c r="BH126" s="1"/>
  <c r="BX134"/>
  <c r="BH134" s="1"/>
  <c r="BP152"/>
  <c r="BH152" s="1"/>
  <c r="BH203"/>
  <c r="G203"/>
  <c r="BM203" s="1"/>
  <c r="BH289"/>
  <c r="BK52"/>
  <c r="BH52" s="1"/>
  <c r="K153"/>
  <c r="BM153"/>
  <c r="BH153" s="1"/>
  <c r="BJ65"/>
  <c r="BH65" s="1"/>
  <c r="DD181"/>
  <c r="BH181" s="1"/>
  <c r="I185"/>
  <c r="I182" s="1"/>
  <c r="I195"/>
  <c r="BN182" s="1"/>
  <c r="BH182" s="1"/>
  <c r="BH285"/>
  <c r="I338"/>
  <c r="BN326" s="1"/>
  <c r="DF327"/>
  <c r="BK357"/>
  <c r="BH357" s="1"/>
  <c r="BK368"/>
  <c r="BH368" s="1"/>
  <c r="BK391"/>
  <c r="BH391" s="1"/>
  <c r="BK398"/>
  <c r="BH398" s="1"/>
  <c r="BK399"/>
  <c r="BH399" s="1"/>
  <c r="I434"/>
  <c r="G334"/>
  <c r="BK335"/>
  <c r="BH335" s="1"/>
  <c r="BJ326"/>
  <c r="G374"/>
  <c r="BM374" s="1"/>
  <c r="BH374" s="1"/>
  <c r="I381"/>
  <c r="I356" s="1"/>
  <c r="G386"/>
  <c r="T385"/>
  <c r="I390"/>
  <c r="G405"/>
  <c r="BM405" s="1"/>
  <c r="BH405" s="1"/>
  <c r="I417"/>
  <c r="I414" s="1"/>
  <c r="I420"/>
  <c r="BP413"/>
  <c r="BH413" s="1"/>
  <c r="BK451"/>
  <c r="BH451" s="1"/>
  <c r="M472"/>
  <c r="I475"/>
  <c r="I472" s="1"/>
  <c r="BX195"/>
  <c r="BH195" s="1"/>
  <c r="BK340"/>
  <c r="G340"/>
  <c r="I361"/>
  <c r="G363"/>
  <c r="I365"/>
  <c r="H385"/>
  <c r="CJ385"/>
  <c r="BH385" s="1"/>
  <c r="K414"/>
  <c r="AP414"/>
  <c r="T443"/>
  <c r="BK449"/>
  <c r="BH449" s="1"/>
  <c r="BQ443"/>
  <c r="BH443" s="1"/>
  <c r="O530"/>
  <c r="CJ529"/>
  <c r="H617"/>
  <c r="G637"/>
  <c r="O6" i="39"/>
  <c r="BH15"/>
  <c r="BP5"/>
  <c r="G7" i="38"/>
  <c r="J6"/>
  <c r="L6"/>
  <c r="G9"/>
  <c r="BM9" s="1"/>
  <c r="BH9" s="1"/>
  <c r="BA530" i="35"/>
  <c r="G537"/>
  <c r="I537"/>
  <c r="I530" s="1"/>
  <c r="G543"/>
  <c r="G554"/>
  <c r="BM554" s="1"/>
  <c r="BH554" s="1"/>
  <c r="BK575"/>
  <c r="BH575" s="1"/>
  <c r="G578"/>
  <c r="BM578" s="1"/>
  <c r="BH578" s="1"/>
  <c r="M588"/>
  <c r="AP588"/>
  <c r="E617"/>
  <c r="AE617"/>
  <c r="I12" i="39"/>
  <c r="BK14"/>
  <c r="BH14" s="1"/>
  <c r="I16"/>
  <c r="BN5" s="1"/>
  <c r="G19"/>
  <c r="I20"/>
  <c r="BN6" s="1"/>
  <c r="I26"/>
  <c r="BK33"/>
  <c r="BH33" s="1"/>
  <c r="F530" i="35"/>
  <c r="I540"/>
  <c r="BN529" s="1"/>
  <c r="BH529" s="1"/>
  <c r="G548"/>
  <c r="BM548" s="1"/>
  <c r="BH548" s="1"/>
  <c r="BA559"/>
  <c r="BM573"/>
  <c r="BH573" s="1"/>
  <c r="I579"/>
  <c r="I559" s="1"/>
  <c r="G583"/>
  <c r="BA617"/>
  <c r="G622"/>
  <c r="BM622" s="1"/>
  <c r="BH622" s="1"/>
  <c r="I641"/>
  <c r="I617" s="1"/>
  <c r="BO646"/>
  <c r="BH646" s="1"/>
  <c r="K6" i="39"/>
  <c r="BQ5"/>
  <c r="BK18"/>
  <c r="BH18" s="1"/>
  <c r="BM6"/>
  <c r="BH23"/>
  <c r="BK24"/>
  <c r="BH24" s="1"/>
  <c r="F6" i="38"/>
  <c r="I589" i="35"/>
  <c r="I588" s="1"/>
  <c r="E23" i="16" l="1"/>
  <c r="D23" s="1"/>
  <c r="BD9" i="17"/>
  <c r="BJ29" i="34"/>
  <c r="CG26"/>
  <c r="CI31"/>
  <c r="CF31" s="1"/>
  <c r="CI29"/>
  <c r="CF29" s="1"/>
  <c r="CH15"/>
  <c r="CI26"/>
  <c r="CF26" s="1"/>
  <c r="BJ9"/>
  <c r="BL17"/>
  <c r="CG27"/>
  <c r="BJ20"/>
  <c r="BM28"/>
  <c r="BJ28" s="1"/>
  <c r="AY31" i="17"/>
  <c r="CH29" i="34"/>
  <c r="BK24"/>
  <c r="BM17"/>
  <c r="BJ17" s="1"/>
  <c r="H6" i="19"/>
  <c r="CH33" i="34"/>
  <c r="CI19"/>
  <c r="CF19" s="1"/>
  <c r="CH11"/>
  <c r="CG15"/>
  <c r="BJ24"/>
  <c r="BL15"/>
  <c r="CG11"/>
  <c r="BK15"/>
  <c r="AG6" i="19"/>
  <c r="BL6" i="39"/>
  <c r="BH6" s="1"/>
  <c r="BM19"/>
  <c r="BH19" s="1"/>
  <c r="G6"/>
  <c r="BL3" s="1"/>
  <c r="BM340" i="35"/>
  <c r="BL327"/>
  <c r="BH327" s="1"/>
  <c r="BM27" i="29"/>
  <c r="BH27" s="1"/>
  <c r="BL21"/>
  <c r="BH21" s="1"/>
  <c r="I204" i="28"/>
  <c r="BN203"/>
  <c r="BM53"/>
  <c r="BH53" s="1"/>
  <c r="G50"/>
  <c r="BM278"/>
  <c r="BH278" s="1"/>
  <c r="G274"/>
  <c r="G218"/>
  <c r="BM220"/>
  <c r="BH220" s="1"/>
  <c r="BM159"/>
  <c r="BH159" s="1"/>
  <c r="G148"/>
  <c r="BN78"/>
  <c r="BH78" s="1"/>
  <c r="BN77"/>
  <c r="BH77" s="1"/>
  <c r="BM543" i="35"/>
  <c r="BH543" s="1"/>
  <c r="BL530"/>
  <c r="BH530" s="1"/>
  <c r="BM138"/>
  <c r="BH138" s="1"/>
  <c r="BL124"/>
  <c r="BM26" i="29"/>
  <c r="BH26" s="1"/>
  <c r="G22"/>
  <c r="BN245" i="28"/>
  <c r="BH245" s="1"/>
  <c r="I246"/>
  <c r="BM173"/>
  <c r="BH173" s="1"/>
  <c r="G162"/>
  <c r="BM102"/>
  <c r="BH102" s="1"/>
  <c r="G92"/>
  <c r="BM326" i="24"/>
  <c r="BH326" s="1"/>
  <c r="G316"/>
  <c r="W18" i="19"/>
  <c r="I18" s="1"/>
  <c r="BP6" i="24"/>
  <c r="G13"/>
  <c r="BM144" i="25"/>
  <c r="BH144" s="1"/>
  <c r="G134"/>
  <c r="BN91"/>
  <c r="BH91" s="1"/>
  <c r="BN92"/>
  <c r="BH92" s="1"/>
  <c r="BS5" i="28"/>
  <c r="I15"/>
  <c r="AH20" i="19"/>
  <c r="BM277" i="25"/>
  <c r="BH277" s="1"/>
  <c r="G274"/>
  <c r="BM70" i="22"/>
  <c r="BH70" s="1"/>
  <c r="BL63"/>
  <c r="BH63" s="1"/>
  <c r="BL64"/>
  <c r="BH64" s="1"/>
  <c r="CH30" i="34"/>
  <c r="CI30"/>
  <c r="CF30" s="1"/>
  <c r="BH124" i="35"/>
  <c r="I6" i="39"/>
  <c r="BN3" s="1"/>
  <c r="BH326" i="35"/>
  <c r="BH62" i="28"/>
  <c r="BH245" i="24"/>
  <c r="AI19" i="19"/>
  <c r="N19" s="1"/>
  <c r="BM583" i="35"/>
  <c r="BH583" s="1"/>
  <c r="G559"/>
  <c r="I15" i="29"/>
  <c r="BN5" s="1"/>
  <c r="BH5" s="1"/>
  <c r="BR5"/>
  <c r="I148"/>
  <c r="BN147"/>
  <c r="BH147" s="1"/>
  <c r="BM268" i="28"/>
  <c r="BH268" s="1"/>
  <c r="BL259"/>
  <c r="BH259" s="1"/>
  <c r="BM237"/>
  <c r="BH237" s="1"/>
  <c r="BL231"/>
  <c r="BH231" s="1"/>
  <c r="G232"/>
  <c r="BM178"/>
  <c r="BH178" s="1"/>
  <c r="G176"/>
  <c r="J10" i="19"/>
  <c r="J6" s="1"/>
  <c r="H6" i="28"/>
  <c r="BM220" i="24"/>
  <c r="BH220" s="1"/>
  <c r="G218"/>
  <c r="G17" i="28"/>
  <c r="BM17" s="1"/>
  <c r="BH17" s="1"/>
  <c r="L6"/>
  <c r="AE25" i="19"/>
  <c r="BL175" i="25"/>
  <c r="BM185"/>
  <c r="BH185" s="1"/>
  <c r="I11" i="22"/>
  <c r="BN5" s="1"/>
  <c r="BS5"/>
  <c r="AH15" i="19"/>
  <c r="N6" i="22"/>
  <c r="CJ20" i="34"/>
  <c r="CG20" s="1"/>
  <c r="CI20"/>
  <c r="CF20" s="1"/>
  <c r="BH203" i="28"/>
  <c r="H8" i="19"/>
  <c r="G50" i="24"/>
  <c r="BH302" i="29"/>
  <c r="I14" i="28"/>
  <c r="I6" i="21"/>
  <c r="BN3" s="1"/>
  <c r="G385" i="35"/>
  <c r="BM386"/>
  <c r="BH386" s="1"/>
  <c r="G6" i="38"/>
  <c r="BM7"/>
  <c r="BH7" s="1"/>
  <c r="BM637" i="35"/>
  <c r="BH637" s="1"/>
  <c r="G617"/>
  <c r="BM363"/>
  <c r="BH363" s="1"/>
  <c r="G356"/>
  <c r="BM118" i="28"/>
  <c r="BH118" s="1"/>
  <c r="G106"/>
  <c r="BM247" i="24"/>
  <c r="BH247" s="1"/>
  <c r="G246"/>
  <c r="BM537" i="35"/>
  <c r="BH537" s="1"/>
  <c r="G530"/>
  <c r="BM334"/>
  <c r="BH334" s="1"/>
  <c r="G327"/>
  <c r="BM206" i="28"/>
  <c r="BH206" s="1"/>
  <c r="G204"/>
  <c r="BM34"/>
  <c r="BH34" s="1"/>
  <c r="G22"/>
  <c r="BM68" i="29"/>
  <c r="BH68" s="1"/>
  <c r="G64"/>
  <c r="J6" i="24"/>
  <c r="G16"/>
  <c r="T21" i="19"/>
  <c r="I21" s="1"/>
  <c r="BN175" i="25"/>
  <c r="BN176"/>
  <c r="BM118"/>
  <c r="BH118" s="1"/>
  <c r="G106"/>
  <c r="I18" i="21"/>
  <c r="O6"/>
  <c r="AI29" i="19"/>
  <c r="AI6" s="1"/>
  <c r="BM32" i="24"/>
  <c r="BH32" s="1"/>
  <c r="G22"/>
  <c r="I7" i="22"/>
  <c r="O6"/>
  <c r="AI8" i="19"/>
  <c r="N8" s="1"/>
  <c r="CH16" i="34"/>
  <c r="CI16"/>
  <c r="CF16" s="1"/>
  <c r="CJ33"/>
  <c r="CG33" s="1"/>
  <c r="CI33"/>
  <c r="CI23"/>
  <c r="CF23" s="1"/>
  <c r="CH23"/>
  <c r="BH5" i="39"/>
  <c r="BH340" i="35"/>
  <c r="BN231" i="28"/>
  <c r="I274"/>
  <c r="BH147"/>
  <c r="BH176" i="25"/>
  <c r="BH203" i="29"/>
  <c r="BH49" i="25"/>
  <c r="CH20" i="34"/>
  <c r="BM8" i="28"/>
  <c r="BH8" s="1"/>
  <c r="BJ25" i="34"/>
  <c r="CG16"/>
  <c r="I13" i="28"/>
  <c r="BN6" s="1"/>
  <c r="BH6" s="1"/>
  <c r="BS6"/>
  <c r="AH18" i="19"/>
  <c r="N18" s="1"/>
  <c r="BM150" i="29"/>
  <c r="BH150" s="1"/>
  <c r="G148"/>
  <c r="BM99"/>
  <c r="BH99" s="1"/>
  <c r="BL92"/>
  <c r="BH92" s="1"/>
  <c r="BL22"/>
  <c r="BH22" s="1"/>
  <c r="BM29"/>
  <c r="BH29" s="1"/>
  <c r="I18" i="28"/>
  <c r="I6" s="1"/>
  <c r="BN3" s="1"/>
  <c r="M6"/>
  <c r="I15" i="24"/>
  <c r="BN5" s="1"/>
  <c r="BR5"/>
  <c r="AG20" i="19"/>
  <c r="N20" s="1"/>
  <c r="BK13" i="24"/>
  <c r="BJ6"/>
  <c r="G10" i="28"/>
  <c r="T14" i="19"/>
  <c r="I14" s="1"/>
  <c r="J6" i="28"/>
  <c r="BK18" i="21"/>
  <c r="BH18" s="1"/>
  <c r="E6"/>
  <c r="BJ3" s="1"/>
  <c r="G29" i="19"/>
  <c r="G6" s="1"/>
  <c r="T10"/>
  <c r="J6" i="22"/>
  <c r="G8"/>
  <c r="BM67" i="25"/>
  <c r="BH67" s="1"/>
  <c r="G64"/>
  <c r="BL30" i="34"/>
  <c r="BM30"/>
  <c r="BJ30" s="1"/>
  <c r="BI6" s="1"/>
  <c r="BH273" i="24"/>
  <c r="I190"/>
  <c r="I7" i="29"/>
  <c r="I6" s="1"/>
  <c r="BN3" s="1"/>
  <c r="BK7"/>
  <c r="BH7" s="1"/>
  <c r="CG30" i="34"/>
  <c r="BH5" i="22"/>
  <c r="CF12" i="34"/>
  <c r="BM8" i="22" l="1"/>
  <c r="BH8" s="1"/>
  <c r="G6"/>
  <c r="BL3" s="1"/>
  <c r="BM16" i="24"/>
  <c r="BH16" s="1"/>
  <c r="G6"/>
  <c r="BL3" s="1"/>
  <c r="T6" i="19"/>
  <c r="I10"/>
  <c r="I6" s="1"/>
  <c r="I25"/>
  <c r="AE6"/>
  <c r="BM13" i="24"/>
  <c r="BH13" s="1"/>
  <c r="BL6"/>
  <c r="N29" i="19"/>
  <c r="G6" i="28"/>
  <c r="BL3" s="1"/>
  <c r="BM10"/>
  <c r="BH10" s="1"/>
  <c r="N15" i="19"/>
  <c r="N6" s="1"/>
  <c r="AH6"/>
  <c r="CF33" i="34"/>
  <c r="CE6" s="1"/>
  <c r="BH6" i="24"/>
  <c r="BH5"/>
  <c r="I6" i="22"/>
  <c r="BN3" s="1"/>
  <c r="BN5" i="28"/>
  <c r="BH5" s="1"/>
  <c r="BH175" i="25"/>
</calcChain>
</file>

<file path=xl/sharedStrings.xml><?xml version="1.0" encoding="utf-8"?>
<sst xmlns="http://schemas.openxmlformats.org/spreadsheetml/2006/main" count="17395" uniqueCount="391">
  <si>
    <t>Наименование отчитывающейся организации</t>
  </si>
  <si>
    <t>Почтовый адрес</t>
  </si>
  <si>
    <t>Код
формы
по ОКУД</t>
  </si>
  <si>
    <t>Код</t>
  </si>
  <si>
    <t>(нарастающим итогом)</t>
  </si>
  <si>
    <t>Квартальная</t>
  </si>
  <si>
    <t>01</t>
  </si>
  <si>
    <t>02</t>
  </si>
  <si>
    <t>03</t>
  </si>
  <si>
    <t>04</t>
  </si>
  <si>
    <t>05</t>
  </si>
  <si>
    <t>(Ф.И.О.)</t>
  </si>
  <si>
    <t>(подпись)</t>
  </si>
  <si>
    <t>(должность)</t>
  </si>
  <si>
    <t>(номер контактного телефона)</t>
  </si>
  <si>
    <t>(дата составления документа)</t>
  </si>
  <si>
    <t>ФЕДЕРАЛЬНОЕ СТАТИСТИЧЕСКОЕ НАБЛЮДЕНИЕ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</si>
  <si>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
от 30.12.2001 № 195-ФЗ, а также статьей 3 Закона Российской Федерации от 13.05.92 № 2761-1 "Об ответственности за нарушение
порядка представления государственной статистической отчетности"</t>
  </si>
  <si>
    <t>ВОЗМОЖНО ПРЕДОСТАВЛЕНИЕ В ЭЛЕКТРОННОМ ВИДЕ</t>
  </si>
  <si>
    <t>Предоставляют:</t>
  </si>
  <si>
    <t>Сроки предоставления</t>
  </si>
  <si>
    <t>№</t>
  </si>
  <si>
    <t>Должностное лицо, ответственное за</t>
  </si>
  <si>
    <t>предоставление статистической информации</t>
  </si>
  <si>
    <t>(лицо, уполномоченное предоставлять</t>
  </si>
  <si>
    <t>статистическую информацию от имени</t>
  </si>
  <si>
    <t>юридического лица)</t>
  </si>
  <si>
    <t>отчитывающейся организации 
по ОКПО</t>
  </si>
  <si>
    <t>КОНФИДЕНЦИАЛЬНОСТЬ ГАРАНТИРУЕТСЯ ПОЛУЧАТЕЛЕМ ИНФОРМАЦИИ</t>
  </si>
  <si>
    <t xml:space="preserve"> ПО КАТЕГОРИЯМ ПЕРСОНАЛА</t>
  </si>
  <si>
    <t>от</t>
  </si>
  <si>
    <t xml:space="preserve">юридические лица (кроме субъектов малого предпринимательства), государственной и </t>
  </si>
  <si>
    <t>по установленному им адресу;</t>
  </si>
  <si>
    <t>типа отчитывающейся
организации</t>
  </si>
  <si>
    <t>на 10 день
после отчетного периода</t>
  </si>
  <si>
    <t>№
стро-ки</t>
  </si>
  <si>
    <t>А</t>
  </si>
  <si>
    <t>В</t>
  </si>
  <si>
    <t>Б</t>
  </si>
  <si>
    <t>Категория персонала</t>
  </si>
  <si>
    <t>Средняя численность работников, человек</t>
  </si>
  <si>
    <t>списочного состава (без внешних совместителей)</t>
  </si>
  <si>
    <t>внешних
совмести-телей</t>
  </si>
  <si>
    <r>
      <t>списочного состава (без внешних совмес-
тителей)</t>
    </r>
    <r>
      <rPr>
        <vertAlign val="superscript"/>
        <sz val="9"/>
        <rFont val="Times New Roman"/>
        <family val="1"/>
        <charset val="204"/>
      </rPr>
      <t>1</t>
    </r>
  </si>
  <si>
    <r>
      <t xml:space="preserve">внешних совмес-
тителей </t>
    </r>
    <r>
      <rPr>
        <vertAlign val="superscript"/>
        <sz val="9"/>
        <rFont val="Times New Roman"/>
        <family val="1"/>
        <charset val="204"/>
      </rPr>
      <t>2</t>
    </r>
  </si>
  <si>
    <t>всего</t>
  </si>
  <si>
    <r>
      <t xml:space="preserve">в том числе по внутрен-нему совмести-тельству </t>
    </r>
    <r>
      <rPr>
        <vertAlign val="superscript"/>
        <sz val="9"/>
        <rFont val="Times New Roman"/>
        <family val="1"/>
        <charset val="204"/>
      </rPr>
      <t>3</t>
    </r>
  </si>
  <si>
    <t>100</t>
  </si>
  <si>
    <t>Фонд начисленной заработной платы работников по источникам финансирования, тыс. руб. с одним десятичным знаком</t>
  </si>
  <si>
    <t>из гр. 3 списочного состава (без внешних совместителей)</t>
  </si>
  <si>
    <t>из гр. 5 внешних совместителей</t>
  </si>
  <si>
    <t>ОМС</t>
  </si>
  <si>
    <t>Фонд начисленной заработной платы работников за отчетный период, тыс. руб. с одним десятичным знаком</t>
  </si>
  <si>
    <t>средства
от при-носящей доход деятель-ности</t>
  </si>
  <si>
    <t>за счет средств бюджетов всех уровней (субсидий)</t>
  </si>
  <si>
    <t>101</t>
  </si>
  <si>
    <t>в том числе:</t>
  </si>
  <si>
    <t xml:space="preserve">руководитель организации </t>
  </si>
  <si>
    <t>102</t>
  </si>
  <si>
    <t>06</t>
  </si>
  <si>
    <t>07</t>
  </si>
  <si>
    <t>08</t>
  </si>
  <si>
    <t>из них:</t>
  </si>
  <si>
    <t>09</t>
  </si>
  <si>
    <t>10</t>
  </si>
  <si>
    <t>11</t>
  </si>
  <si>
    <t>12</t>
  </si>
  <si>
    <t>13</t>
  </si>
  <si>
    <t xml:space="preserve">заместители руководителя, </t>
  </si>
  <si>
    <t>руководители структурных</t>
  </si>
  <si>
    <t>подразделений и их заместители</t>
  </si>
  <si>
    <t>301</t>
  </si>
  <si>
    <t>из них научные сотрудники</t>
  </si>
  <si>
    <t>311</t>
  </si>
  <si>
    <t>врачи</t>
  </si>
  <si>
    <t>прочий персонал</t>
  </si>
  <si>
    <t>401</t>
  </si>
  <si>
    <t>411</t>
  </si>
  <si>
    <t>421</t>
  </si>
  <si>
    <t>103</t>
  </si>
  <si>
    <r>
      <t>1</t>
    </r>
    <r>
      <rPr>
        <sz val="8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</si>
  <si>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2</t>
    </r>
    <r>
      <rPr>
        <sz val="8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</si>
  <si>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3</t>
    </r>
    <r>
      <rPr>
        <sz val="8"/>
        <rFont val="Times New Roman"/>
        <family val="1"/>
        <charset val="204"/>
      </rPr>
      <t xml:space="preserve"> Включая вознаграждение за работу по договорам гражданско-правового характера, заключенным работником списочного состава </t>
    </r>
    <r>
      <rPr>
        <i/>
        <sz val="8"/>
        <rFont val="Times New Roman"/>
        <family val="1"/>
        <charset val="204"/>
      </rPr>
      <t>со своей</t>
    </r>
    <r>
      <rPr>
        <sz val="8"/>
        <rFont val="Times New Roman"/>
        <family val="1"/>
        <charset val="204"/>
      </rPr>
      <t xml:space="preserve"> организацией.</t>
    </r>
  </si>
  <si>
    <t>Код кате-гории персо-нала</t>
  </si>
  <si>
    <t>СВЕДЕНИЯ О ЧИСЛЕННОСТИ И ОПЛАТЕ ТРУДА РАБОТНИКОВ СФЕРЫ КУЛЬТУРЫ</t>
  </si>
  <si>
    <t>Форма № ЗП-культура</t>
  </si>
  <si>
    <t>муниципальной форм собственности, осуществляющие деятельность в сфере культуры,</t>
  </si>
  <si>
    <t>искусства и кинематографии, подведомственные: органу местного самоуправления,</t>
  </si>
  <si>
    <t>осуществляющему управление в сфере культуры; органу исполнительной власти</t>
  </si>
  <si>
    <t>субъекта Российской Федерации, осуществляющему управление в сфере культуры;</t>
  </si>
  <si>
    <t xml:space="preserve">Министерству культуры Российской Федерации: </t>
  </si>
  <si>
    <t>Приказ Росстата:
Об утверждении формы
от 30.10.2012 № 574
О внесении изменений (при наличии)</t>
  </si>
  <si>
    <r>
      <t xml:space="preserve">искусства и кинематографии, </t>
    </r>
    <r>
      <rPr>
        <b/>
        <sz val="10"/>
        <rFont val="Times New Roman"/>
        <family val="1"/>
        <charset val="204"/>
      </rPr>
      <t>кроме</t>
    </r>
    <r>
      <rPr>
        <sz val="10"/>
        <rFont val="Times New Roman"/>
        <family val="1"/>
        <charset val="204"/>
      </rPr>
      <t xml:space="preserve"> подведомственных органу местного </t>
    </r>
  </si>
  <si>
    <t xml:space="preserve">самоуправления, осуществляющему управление в сфере культуры; органу </t>
  </si>
  <si>
    <t>исполнительной власти субъекта Российской Федерации, осуществляющему управление</t>
  </si>
  <si>
    <t xml:space="preserve">в сфере культуры; Министерству культуры Российской Федерации: </t>
  </si>
  <si>
    <t>0606046</t>
  </si>
  <si>
    <t>Всего работников</t>
  </si>
  <si>
    <t>(сумма строк 02 - 06, 11 - 13)</t>
  </si>
  <si>
    <t>601</t>
  </si>
  <si>
    <t>611</t>
  </si>
  <si>
    <t>621</t>
  </si>
  <si>
    <t>артистический персонал</t>
  </si>
  <si>
    <t>художественный персонал</t>
  </si>
  <si>
    <t>специалисты</t>
  </si>
  <si>
    <t>научные работники</t>
  </si>
  <si>
    <t>педагоги</t>
  </si>
  <si>
    <t>291</t>
  </si>
  <si>
    <t xml:space="preserve">средний медицинский персонал </t>
  </si>
  <si>
    <t>(персонал, обеспечивающий условия</t>
  </si>
  <si>
    <t>для предоставления медицинских</t>
  </si>
  <si>
    <t xml:space="preserve">младший медицинский персонал </t>
  </si>
  <si>
    <t>услуг)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</si>
  <si>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
от 30.12.2001 № 195-ФЗ, а также статьей 3 Закона Российской Федерации от 13.05.92 № 2761-1 "Об ответственности за нарушение порядка представления государственной статистической отчетности"</t>
  </si>
  <si>
    <t>СВЕДЕНИЯ О ЧИСЛЕННОСТИ И ЗАРАБОТНОЙ ПЛАТЕ РАБОТНИКОВ</t>
  </si>
  <si>
    <t xml:space="preserve">за </t>
  </si>
  <si>
    <t>(месяц)</t>
  </si>
  <si>
    <t>Форма № П-4</t>
  </si>
  <si>
    <t>Приказ Росстата:
Об утверждении формы
от 24.07.2012 № 407
О внесении изменений (при наличии)</t>
  </si>
  <si>
    <t>средняя численность работников которых превышает 15 человек, включая</t>
  </si>
  <si>
    <t>не позднее 15 числа</t>
  </si>
  <si>
    <t>работающих по совместительству и договорам гражданско-правового характера;</t>
  </si>
  <si>
    <t>после отчетного периода</t>
  </si>
  <si>
    <t>средняя численность работников которых не превышает 15 человек, включая</t>
  </si>
  <si>
    <t>ежеквартально не позднее</t>
  </si>
  <si>
    <t>работающих по совместительству и договорам гражданско-правового характера:</t>
  </si>
  <si>
    <t>15 числа после отчетного периода</t>
  </si>
  <si>
    <t>Месячная</t>
  </si>
  <si>
    <t>отчитывающейся организации
по ОКПО</t>
  </si>
  <si>
    <t>0606010</t>
  </si>
  <si>
    <t>Раздел 1</t>
  </si>
  <si>
    <t>Численность, начисленная заработная плата работников и отработанное время</t>
  </si>
  <si>
    <t>Наименование видов экономической деятельности</t>
  </si>
  <si>
    <t>№
строки</t>
  </si>
  <si>
    <t>Средняя численность работников за отчетный месяц
(при числе работников до 15 человек - за период с начала года)</t>
  </si>
  <si>
    <t>всего
(сумма граф 2, 3, 4)</t>
  </si>
  <si>
    <t>в том числе человек</t>
  </si>
  <si>
    <t>Всего (сумма строк с 02 по 11)</t>
  </si>
  <si>
    <r>
      <t>1</t>
    </r>
    <r>
      <rPr>
        <sz val="8"/>
        <rFont val="Times New Roman"/>
        <family val="1"/>
        <charset val="204"/>
      </rPr>
      <t xml:space="preserve"> Заполняется в соответствии с приложением № 4 к Указаниям по заполнению форм федерального статистического наблюдения № № П-1, П-2, П-3, П-4, П-5 (м).</t>
    </r>
  </si>
  <si>
    <r>
      <t>2</t>
    </r>
    <r>
      <rPr>
        <sz val="8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</si>
  <si>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3</t>
    </r>
    <r>
      <rPr>
        <sz val="8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</si>
  <si>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4</t>
    </r>
    <r>
      <rPr>
        <sz val="8"/>
        <rFont val="Times New Roman"/>
        <family val="1"/>
        <charset val="204"/>
      </rPr>
      <t xml:space="preserve"> Средняя численность исчисляется исходя из учета этих работников за каждый календарный день как целых единиц в течение всего срока действия договора (показывается в целых единицах).</t>
    </r>
  </si>
  <si>
    <t>Количество отработанных человеко-часов с начала года
(за I квартал, I полугодие, 
9 месяцев, год), человеко-часов</t>
  </si>
  <si>
    <t>Фонд начисленной заработной платы работников за отчетный месяц
(при числе работников до 15 человек - за период с начала года),
тыс. руб. с одним десятичным знаком</t>
  </si>
  <si>
    <t>Выплаты социального характера работников - всего, с начала года
(за I квартал, I полугодие,
 9 месяцев, год),
тыс. руб. с одним десятичным знаком</t>
  </si>
  <si>
    <t>работниками списочного состава</t>
  </si>
  <si>
    <t>внешними совместителями</t>
  </si>
  <si>
    <t>всего
(сумма граф
8, 9, 10)</t>
  </si>
  <si>
    <t>в том числе</t>
  </si>
  <si>
    <t>работников списочного состава
(без внешних совместителей)</t>
  </si>
  <si>
    <t>внешних совместителей</t>
  </si>
  <si>
    <t>работников, выполнявших работы по договорам гражданско-правового характера, и других лиц несписочного состава</t>
  </si>
  <si>
    <t>в том числе по видам
 деятельности:</t>
  </si>
  <si>
    <t>Театры</t>
  </si>
  <si>
    <t>Концерты, цирки</t>
  </si>
  <si>
    <t>Музеи</t>
  </si>
  <si>
    <t>Библиотеки</t>
  </si>
  <si>
    <t>Кино (прокат, показ, производство фильмов)</t>
  </si>
  <si>
    <t>Образование (ВУЗы, ССУЗы, повышение квалификации)</t>
  </si>
  <si>
    <t>ДМШ, ДХШ</t>
  </si>
  <si>
    <t>Прочие (все, что не вошло в выше указанные виды деятельности)</t>
  </si>
  <si>
    <t>92.31
92.32</t>
  </si>
  <si>
    <t>92.31.2</t>
  </si>
  <si>
    <t>92.52</t>
  </si>
  <si>
    <t>92.51</t>
  </si>
  <si>
    <t>92.11
92.12
92.13</t>
  </si>
  <si>
    <t>80.30
80.42</t>
  </si>
  <si>
    <t>80.10.3</t>
  </si>
  <si>
    <t xml:space="preserve">Дома культуры и клубы </t>
  </si>
  <si>
    <t>Парки культуры и отдыха, зоопарки</t>
  </si>
  <si>
    <t>Дома народного творчества</t>
  </si>
  <si>
    <t>Аппарат городских и районных отделов культуры</t>
  </si>
  <si>
    <r>
      <t xml:space="preserve">Код
по ОКВЭД </t>
    </r>
    <r>
      <rPr>
        <vertAlign val="superscript"/>
        <sz val="9"/>
        <rFont val="Times New Roman"/>
        <family val="1"/>
        <charset val="204"/>
      </rPr>
      <t>1</t>
    </r>
  </si>
  <si>
    <r>
      <t xml:space="preserve">работников списочного состава (без внешних совместителей) </t>
    </r>
    <r>
      <rPr>
        <vertAlign val="superscript"/>
        <sz val="9"/>
        <rFont val="Times New Roman"/>
        <family val="1"/>
        <charset val="204"/>
      </rPr>
      <t>2</t>
    </r>
  </si>
  <si>
    <r>
      <t xml:space="preserve">внешних
совместителей </t>
    </r>
    <r>
      <rPr>
        <vertAlign val="superscript"/>
        <sz val="9"/>
        <rFont val="Times New Roman"/>
        <family val="1"/>
        <charset val="204"/>
      </rPr>
      <t>3</t>
    </r>
  </si>
  <si>
    <r>
      <t xml:space="preserve">работников, 
выполнявших работы
по договорам гражданско-правового характера </t>
    </r>
    <r>
      <rPr>
        <vertAlign val="superscript"/>
        <sz val="9"/>
        <rFont val="Times New Roman"/>
        <family val="1"/>
        <charset val="204"/>
      </rPr>
      <t>5</t>
    </r>
    <r>
      <rPr>
        <sz val="10"/>
        <rFont val="Arial Cyr"/>
        <charset val="204"/>
      </rPr>
      <t/>
    </r>
  </si>
  <si>
    <t>Архивы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</si>
  <si>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</si>
  <si>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</si>
  <si>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</si>
  <si>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</si>
  <si>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</si>
  <si>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</si>
  <si>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</si>
  <si>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</si>
  <si>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</si>
  <si>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</si>
  <si>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</si>
  <si>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</si>
  <si>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 квартал</t>
  </si>
  <si>
    <t>2 квартал</t>
  </si>
  <si>
    <t>3 квартал</t>
  </si>
  <si>
    <t>4 квартал</t>
  </si>
  <si>
    <t>Концертные организации, самостоятельные коллективы</t>
  </si>
  <si>
    <t>Организации культурно-досугового типа (клубные учреждения, дома народного творчества и другие)</t>
  </si>
  <si>
    <t xml:space="preserve"> г.</t>
  </si>
  <si>
    <t>юридические лица (кроме субъектов малого предпринимательства) всех видов</t>
  </si>
  <si>
    <t>экономической деятельности и форм собственности:</t>
  </si>
  <si>
    <t>-</t>
  </si>
  <si>
    <t>территориальному органу Росстата в субъекте Российской Федерации
по установленному им адресу</t>
  </si>
  <si>
    <r>
      <t xml:space="preserve">Код
по ОКВЭД </t>
    </r>
    <r>
      <rPr>
        <vertAlign val="superscript"/>
        <sz val="10"/>
        <rFont val="Times New Roman"/>
        <family val="1"/>
        <charset val="204"/>
      </rPr>
      <t>1</t>
    </r>
  </si>
  <si>
    <r>
      <t xml:space="preserve">работников списочного состава (без внешних совместителей) 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</si>
  <si>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внешних
совместителей 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</si>
  <si>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работников, 
выполнявших работы
по договорам гражданско-правового характера </t>
    </r>
    <r>
      <rPr>
        <vertAlign val="superscript"/>
        <sz val="10"/>
        <rFont val="Times New Roman"/>
        <family val="1"/>
        <charset val="204"/>
      </rPr>
      <t>4</t>
    </r>
  </si>
  <si>
    <t>в том числе по видам деятельности:</t>
  </si>
  <si>
    <t>Коды по ОКЕИ: человек - 792; человеко-час - 539; тысяча рублей - 384</t>
  </si>
  <si>
    <t>«</t>
  </si>
  <si>
    <t>»</t>
  </si>
  <si>
    <t xml:space="preserve"> год</t>
  </si>
  <si>
    <t>Клубы</t>
  </si>
  <si>
    <r>
      <t>1</t>
    </r>
    <r>
      <rPr>
        <sz val="9"/>
        <rFont val="Times New Roman"/>
        <family val="1"/>
        <charset val="204"/>
      </rPr>
      <t xml:space="preserve"> Заполняется в соответствии с приложением № 4 к Указаниям по заполнению форм федерального статистического наблюдения № № П-1, П-2, П-3, П-4, П-5 (м).</t>
    </r>
  </si>
  <si>
    <r>
      <t>2</t>
    </r>
    <r>
      <rPr>
        <sz val="9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</si>
  <si>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3</t>
    </r>
    <r>
      <rPr>
        <sz val="9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</si>
  <si>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4</t>
    </r>
    <r>
      <rPr>
        <sz val="9"/>
        <rFont val="Times New Roman"/>
        <family val="1"/>
        <charset val="204"/>
      </rPr>
      <t xml:space="preserve"> Средняя численность исчисляется исходя из учета этих работников за каждый календарный день как целых единиц в течение всего срока действия договора (показывается в целых единицах).</t>
    </r>
  </si>
  <si>
    <t>06.1</t>
  </si>
  <si>
    <t>06.2</t>
  </si>
  <si>
    <t>10.1</t>
  </si>
  <si>
    <t xml:space="preserve"> - кол-во месяцев в отчетном периоде</t>
  </si>
  <si>
    <r>
      <t>Раздел 1. Численность</t>
    </r>
    <r>
      <rPr>
        <sz val="10"/>
        <rFont val="Times New Roman"/>
        <family val="1"/>
        <charset val="204"/>
      </rPr>
      <t>, начисленная заработная плата работников и отработанное время</t>
    </r>
  </si>
  <si>
    <r>
      <t xml:space="preserve">Раздел 1. </t>
    </r>
    <r>
      <rPr>
        <sz val="10"/>
        <rFont val="Times New Roman"/>
        <family val="1"/>
        <charset val="204"/>
      </rPr>
      <t xml:space="preserve">Численность, </t>
    </r>
    <r>
      <rPr>
        <b/>
        <sz val="12"/>
        <rFont val="Times New Roman"/>
        <family val="1"/>
        <charset val="204"/>
      </rPr>
      <t>начисленная заработная плата работников и отработанное время</t>
    </r>
  </si>
  <si>
    <t>учредителю</t>
  </si>
  <si>
    <t>территориальному органу Росстата в субъекте Российской Федерации</t>
  </si>
  <si>
    <t>соответствующему органу управления (по принадлежности)</t>
  </si>
  <si>
    <t xml:space="preserve"> года</t>
  </si>
  <si>
    <t xml:space="preserve">за январь - </t>
  </si>
  <si>
    <t>СПРАВОЧНО:
Из строки 01 всего без учета аппаратов и централизованных бухгалтерий</t>
  </si>
  <si>
    <t>Централизованные бухгалтерии</t>
  </si>
  <si>
    <t>01.2</t>
  </si>
  <si>
    <t>Коды по ОКЕИ: человек - 792; тысяча рублей - 384 (с одним десятичным знаком)</t>
  </si>
  <si>
    <t>заместители руководителя,
руководители структурных
подразделений и их заместители</t>
  </si>
  <si>
    <t>средний медицинский персонал
(персонал, обеспечивающий условия
для предоставления медицинских услуг)</t>
  </si>
  <si>
    <t>младший медицинский персонал
(персонал, обеспечивающий условия
для предоставления медицинских услуг)</t>
  </si>
  <si>
    <t>Всего работников
(сумма строк 02 - 06, 11 - 13)</t>
  </si>
  <si>
    <t xml:space="preserve">   в том числе:
руководитель организации </t>
  </si>
  <si>
    <t>из них:
    научные работники</t>
  </si>
  <si>
    <t>СПРАВОЧНО:
из строки 01 всего без учета аппаратов и централизованных бухгалтерий по "П-4_стр.2_Авто"</t>
  </si>
  <si>
    <t>СПРАВОЧНО:
из строки 02 по "П-4_стр.2,3_Авто"</t>
  </si>
  <si>
    <t>х</t>
  </si>
  <si>
    <t>СТРОКИ ПРОВЕРКИ!</t>
  </si>
  <si>
    <t>Корректность заполнения строки:</t>
  </si>
  <si>
    <r>
      <t>1</t>
    </r>
    <r>
      <rPr>
        <sz val="9"/>
        <color indexed="12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</si>
  <si>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2</t>
    </r>
    <r>
      <rPr>
        <sz val="9"/>
        <color indexed="12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</si>
  <si>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3</t>
    </r>
    <r>
      <rPr>
        <sz val="9"/>
        <color indexed="12"/>
        <rFont val="Times New Roman"/>
        <family val="1"/>
        <charset val="204"/>
      </rPr>
      <t xml:space="preserve"> Включая вознаграждение за работу по договорам гражданско-правового характера, заключенным работником списочного состава со своей организацией.</t>
    </r>
  </si>
  <si>
    <t>в том числе по учреждениям:</t>
  </si>
  <si>
    <t>Внести наименование учреждения 1</t>
  </si>
  <si>
    <t>Наименование учреждения</t>
  </si>
  <si>
    <t>Внести наименование учреждения 2</t>
  </si>
  <si>
    <t>Внести наименование учреждения 3</t>
  </si>
  <si>
    <t>Внести наименование учреждения 4</t>
  </si>
  <si>
    <t>Внести наименование учреждения 5</t>
  </si>
  <si>
    <t>Внести наименование учреждения 6</t>
  </si>
  <si>
    <t>Внести наименование учреждения 7</t>
  </si>
  <si>
    <t>Внести наименование учреждения 8</t>
  </si>
  <si>
    <t>Внести наименование учреждения 9</t>
  </si>
  <si>
    <t>Внести наименование учреждения 10</t>
  </si>
  <si>
    <t>Внести наименование учреждения 11</t>
  </si>
  <si>
    <t>Внести наименование учреждения 12</t>
  </si>
  <si>
    <t>Внести наименование учреждения 13</t>
  </si>
  <si>
    <t>Внести наименование учреждения 14</t>
  </si>
  <si>
    <t>Внести наименование учреждения 15</t>
  </si>
  <si>
    <t>Внести наименование учреждения 16</t>
  </si>
  <si>
    <t>Внести наименование учреждения 17</t>
  </si>
  <si>
    <t>Внести наименование учреждения 18</t>
  </si>
  <si>
    <t>Внести наименование учреждения 19</t>
  </si>
  <si>
    <t>Внести наименование учреждения 20</t>
  </si>
  <si>
    <t>Внести наименование учреждения 21</t>
  </si>
  <si>
    <t>Внести наименование учреждения 22</t>
  </si>
  <si>
    <t>СПРАВОЧНО:
из строки 03 по "П-4_стр.2,3_Авто"</t>
  </si>
  <si>
    <t>СПРАВОЧНО:
из строки 04 по "П-4_стр.2,3_Авто"</t>
  </si>
  <si>
    <t>СПРАВОЧНО:
из строки 05 по "П-4_стр.2,3_Авто"</t>
  </si>
  <si>
    <t>СПРАВОЧНО:
из строки 06 по "П-4_стр.2,3_Авто"</t>
  </si>
  <si>
    <t>Парки</t>
  </si>
  <si>
    <t>Должностное лицо, ответственное за
предоставление статистической информации
(лицо, уполномоченное предоставлять
статистическую информацию от имени
юридического лица)</t>
  </si>
  <si>
    <t>Кино</t>
  </si>
  <si>
    <t>СПРАВОЧНО:
из строки 07 по "П-4_стр.2,3_Авто"</t>
  </si>
  <si>
    <t>Свод - Прочие (что не вошло ...)</t>
  </si>
  <si>
    <t>Прочие (что не вошло в предыдущие листы)</t>
  </si>
  <si>
    <t>СВЕДЕНИЯ О ЧИСЛЕННОСТИ И ОПЛАТЕ ТРУДА РАБОТНИКОВ СФЕРЫ ОБРАЗОВАНИЯ</t>
  </si>
  <si>
    <t>Форма № ЗП-образование</t>
  </si>
  <si>
    <t>муниципальной форм собственности, осуществляющие деятельность в сфере образования,</t>
  </si>
  <si>
    <t xml:space="preserve">подведомственные: органу местного самоуправления, осуществляющему управление в сфере </t>
  </si>
  <si>
    <t xml:space="preserve">образования; органу исполнительной власти субъекта Российской Федерации, осуществляющему </t>
  </si>
  <si>
    <t xml:space="preserve">управление в сфере образования; Министерству образования и науки Российской Федерации: </t>
  </si>
  <si>
    <r>
      <t>кроме</t>
    </r>
    <r>
      <rPr>
        <sz val="9"/>
        <rFont val="Times New Roman"/>
        <family val="1"/>
        <charset val="204"/>
      </rPr>
      <t xml:space="preserve"> подведомственных: органу местного самоуправления, осуществляющему управление в </t>
    </r>
  </si>
  <si>
    <t xml:space="preserve">сфере образования; органу исполнительной власти субъекта Российской Федерации, </t>
  </si>
  <si>
    <t>осуществляющему управление в сфере образования; Министерству образования и науки</t>
  </si>
  <si>
    <t>Российской Федерации:</t>
  </si>
  <si>
    <t>0606048</t>
  </si>
  <si>
    <t>201</t>
  </si>
  <si>
    <t>211</t>
  </si>
  <si>
    <t>из них учителя</t>
  </si>
  <si>
    <t>212</t>
  </si>
  <si>
    <t>221</t>
  </si>
  <si>
    <t>231</t>
  </si>
  <si>
    <t>232</t>
  </si>
  <si>
    <t>233</t>
  </si>
  <si>
    <t>241</t>
  </si>
  <si>
    <t>242</t>
  </si>
  <si>
    <t>243</t>
  </si>
  <si>
    <t>251</t>
  </si>
  <si>
    <t>14</t>
  </si>
  <si>
    <t>252</t>
  </si>
  <si>
    <t>15</t>
  </si>
  <si>
    <t>253</t>
  </si>
  <si>
    <t>16</t>
  </si>
  <si>
    <t>261</t>
  </si>
  <si>
    <t>17</t>
  </si>
  <si>
    <t>271</t>
  </si>
  <si>
    <t>18</t>
  </si>
  <si>
    <t>научные работники учреждений ВПО</t>
  </si>
  <si>
    <t>19</t>
  </si>
  <si>
    <t>20</t>
  </si>
  <si>
    <t>21</t>
  </si>
  <si>
    <t>22</t>
  </si>
  <si>
    <t>23</t>
  </si>
  <si>
    <t>средний медицинский персонал</t>
  </si>
  <si>
    <t>24</t>
  </si>
  <si>
    <t>младший медицинский персонал</t>
  </si>
  <si>
    <t>25</t>
  </si>
  <si>
    <t>работники культуры</t>
  </si>
  <si>
    <t>631</t>
  </si>
  <si>
    <t>26</t>
  </si>
  <si>
    <t>социальные работники</t>
  </si>
  <si>
    <t>501</t>
  </si>
  <si>
    <t>27</t>
  </si>
  <si>
    <t>28</t>
  </si>
  <si>
    <t>Средние специальные учебные заведения</t>
  </si>
  <si>
    <t>Свод - ССУЗы</t>
  </si>
  <si>
    <t>Детские школы искусств (музыкальные, хореографические школы и т.п.)</t>
  </si>
  <si>
    <t>Свод - ДШИ (ДМШ, ДХШ и т.п)</t>
  </si>
  <si>
    <t>педагогические работники
общеобразовательных учреждений</t>
  </si>
  <si>
    <t>педагогические работники дошкольных образовательных учреждений</t>
  </si>
  <si>
    <t>педагогические работники образовательных учреждений дополнительного образования детей</t>
  </si>
  <si>
    <t>педагогические работники образовательных учреждений НПО</t>
  </si>
  <si>
    <t>из них:
преподаватели</t>
  </si>
  <si>
    <t>мастера производственного обучения</t>
  </si>
  <si>
    <t>педагогические работники образовательных учреждений СПО</t>
  </si>
  <si>
    <t>педагогические работники учреждений дополнительного профессионального образования, осуществляющие подготовку (повышение квалификации) специалистов, имеющих среднее профессиональное образование</t>
  </si>
  <si>
    <t>профессорско-преподавательский состав учреждений ВПО</t>
  </si>
  <si>
    <t>профессорско-преподавательский состав учреждений дополнительного профессионального образования, осуществляющий подготовку (повышение квалификации) специалистов, имеющих высшее профессиональное образование</t>
  </si>
  <si>
    <t>научные работники учреждений дополнительного профессионального образования</t>
  </si>
  <si>
    <t xml:space="preserve">    в том числе:
руководитель организации </t>
  </si>
  <si>
    <t>педагогические работники
дошкольных образовательных 
учреждений</t>
  </si>
  <si>
    <t>педагогические работники
образовательных учреждений
дополнительного образования детей</t>
  </si>
  <si>
    <t>педагогические работники
образовательных учреждений НПО</t>
  </si>
  <si>
    <t>мастера производственного
обучения</t>
  </si>
  <si>
    <t>педагогические работники
образовательных учреждений СПО</t>
  </si>
  <si>
    <t>Всего работников (сумма строк 02 - 05,
07, 08, 11, 14, 17 - 19, 21, 23 - 28)</t>
  </si>
  <si>
    <t>педагогические работники
учреждений дополнительного
профессионального образования,
осуществляющие подготовку
(повышение квалификации)
специалистов, имеющих среднее
профессиональное образование</t>
  </si>
  <si>
    <t>профессорско-преподавательский
состав учреждений ВПО</t>
  </si>
  <si>
    <t>профессорско-преподавательский
состав учреждений дополнительного
профессионального образования,
осуществляющий подготовку
(повышение квалификации)
специалистов, имеющих высшее
профессиональное образование</t>
  </si>
  <si>
    <t>научные работники учреждений
дополнительного
профессионального образования</t>
  </si>
  <si>
    <t>СПРАВОЧНО:
из строки 09 по
"П-4_стр.2_Заполнить" и
"П-4_стр.3_Заполнить"</t>
  </si>
  <si>
    <t>СПРАВОЧНО:
из строки 10.1 Парки по
"П-4_стр.2" и "П-4_стр.3"</t>
  </si>
  <si>
    <t>СПРАВОЧНО:
из строки 10.1 Архивы по
"П-4_стр.2" и "П-4_стр.3"</t>
  </si>
  <si>
    <t>СПРАВОЧНО:
из строки 10.1 Прочие по
"П-4_стр.2" и "П-4_стр.3"</t>
  </si>
  <si>
    <t>Всего работников
(сумма строк 02 - 05,
07, 08, 11, 14, 17 - 19, 21, 23 - 28)</t>
  </si>
  <si>
    <t>Прочие (что не вошло в предыдущие листы "ДШИ…" и "ССУЗЫ")</t>
  </si>
  <si>
    <t>Свод - Прочие (образ-е)</t>
  </si>
  <si>
    <t>СПРАВОЧНО:
из строки 08 по
"П-4_стр.2_Заполнить" и
"П-4_стр.3_Заполнить"</t>
  </si>
  <si>
    <t>МО "Музейное объединение"</t>
  </si>
  <si>
    <t>Библиотека</t>
  </si>
  <si>
    <t>МУ"Культурный центр "Юбилейный"</t>
  </si>
  <si>
    <t>МУ"Ухтинский парк культуры и отдыха"</t>
  </si>
  <si>
    <t>МУ "Центральная библиотека"</t>
  </si>
  <si>
    <t>МУ "Дом молодежи"</t>
  </si>
  <si>
    <t>МУ "Централизованная клубная система"</t>
  </si>
  <si>
    <t>МУ "Объединенный центр народной культуры"</t>
  </si>
  <si>
    <t>МУ "Водненский дом культуры "</t>
  </si>
  <si>
    <t>МУ "Ярегский  дом культуры "</t>
  </si>
  <si>
    <t>г.Ухта, переулок Чибьюский,д14</t>
  </si>
  <si>
    <t xml:space="preserve">Ведущий экономист </t>
  </si>
  <si>
    <t>Шадрина Т.В.</t>
  </si>
  <si>
    <t>88216 74-72-71</t>
  </si>
  <si>
    <t>апреля</t>
  </si>
  <si>
    <t>март</t>
  </si>
  <si>
    <t>МУ"Управление кльтуры администрации МОГО "Ухта"</t>
  </si>
  <si>
    <t>г.Ухта переулок Чибьюский,д14</t>
  </si>
  <si>
    <t>Шадрина Т.В</t>
  </si>
  <si>
    <t>Ведущий экономист</t>
  </si>
  <si>
    <t>МУ "Управление культуры администрации МОГО "Ухта"</t>
  </si>
  <si>
    <t>82-16  74-72-71</t>
  </si>
  <si>
    <t>МОУ ДОД ДМШ-1</t>
  </si>
  <si>
    <t>МОУ ДОД ДМШ-2</t>
  </si>
  <si>
    <t>МОУ ДОД ДХШ</t>
  </si>
  <si>
    <t>МОУ ДОД Дмш п. Ярега</t>
  </si>
  <si>
    <t>МОУ ДОД Дмш п. Водный</t>
  </si>
  <si>
    <t>08.04.2013</t>
  </si>
  <si>
    <t>74-72-71</t>
  </si>
  <si>
    <t>82-16   74-72-71</t>
  </si>
  <si>
    <t>МАУ "Городской дворец культуры"</t>
  </si>
</sst>
</file>

<file path=xl/styles.xml><?xml version="1.0" encoding="utf-8"?>
<styleSheet xmlns="http://schemas.openxmlformats.org/spreadsheetml/2006/main">
  <numFmts count="1">
    <numFmt numFmtId="167" formatCode="#,##0.0"/>
  </numFmts>
  <fonts count="35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9"/>
      <color indexed="12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Arial Narrow"/>
      <family val="2"/>
      <charset val="204"/>
    </font>
    <font>
      <b/>
      <sz val="8"/>
      <color indexed="12"/>
      <name val="Arial Narrow"/>
      <family val="2"/>
      <charset val="204"/>
    </font>
    <font>
      <b/>
      <sz val="1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vertAlign val="superscript"/>
      <sz val="9"/>
      <color rgb="FF0000FF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sz val="8"/>
      <color rgb="FF0000FF"/>
      <name val="Arial Narrow"/>
      <family val="2"/>
      <charset val="204"/>
    </font>
    <font>
      <b/>
      <sz val="8"/>
      <color rgb="FF0000FF"/>
      <name val="Arial Narrow"/>
      <family val="2"/>
      <charset val="204"/>
    </font>
    <font>
      <b/>
      <sz val="9"/>
      <color rgb="FF0000FF"/>
      <name val="Times New Roman"/>
      <family val="1"/>
      <charset val="204"/>
    </font>
    <font>
      <b/>
      <sz val="8"/>
      <color rgb="FF0000FF"/>
      <name val="Times New Roman"/>
      <family val="1"/>
      <charset val="204"/>
    </font>
    <font>
      <b/>
      <sz val="9"/>
      <color theme="3" tint="-0.249977111117893"/>
      <name val="Times New Roman"/>
      <family val="1"/>
      <charset val="204"/>
    </font>
    <font>
      <sz val="9"/>
      <color theme="3" tint="-0.249977111117893"/>
      <name val="Times New Roman"/>
      <family val="1"/>
      <charset val="204"/>
    </font>
    <font>
      <b/>
      <sz val="10"/>
      <color theme="3" tint="-0.249977111117893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4"/>
      <color rgb="FF0000FF"/>
      <name val="Arial Narrow"/>
      <family val="2"/>
      <charset val="204"/>
    </font>
    <font>
      <b/>
      <sz val="9"/>
      <color rgb="FFFF0000"/>
      <name val="Arial"/>
      <family val="2"/>
      <charset val="204"/>
    </font>
    <font>
      <b/>
      <sz val="18"/>
      <color rgb="FF0000FF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  <font>
      <b/>
      <sz val="12"/>
      <color rgb="FF0000FF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0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/>
  </cellStyleXfs>
  <cellXfs count="765">
    <xf numFmtId="0" fontId="0" fillId="0" borderId="0" xfId="0"/>
    <xf numFmtId="0" fontId="2" fillId="0" borderId="0" xfId="0" applyFont="1"/>
    <xf numFmtId="0" fontId="4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vertical="top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top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top"/>
    </xf>
    <xf numFmtId="0" fontId="2" fillId="0" borderId="3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vertical="top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Fill="1"/>
    <xf numFmtId="0" fontId="2" fillId="0" borderId="0" xfId="0" applyFont="1" applyAlignment="1">
      <alignment horizontal="center"/>
    </xf>
    <xf numFmtId="49" fontId="2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/>
    <xf numFmtId="0" fontId="8" fillId="0" borderId="0" xfId="0" applyFont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2" xfId="0" applyFont="1" applyBorder="1" applyAlignment="1"/>
    <xf numFmtId="0" fontId="2" fillId="0" borderId="2" xfId="0" applyFont="1" applyBorder="1" applyAlignment="1">
      <alignment horizontal="left"/>
    </xf>
    <xf numFmtId="49" fontId="6" fillId="0" borderId="7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3" fillId="0" borderId="11" xfId="0" applyFont="1" applyBorder="1" applyAlignment="1"/>
    <xf numFmtId="0" fontId="4" fillId="0" borderId="0" xfId="0" applyFont="1" applyAlignment="1">
      <alignment vertical="top"/>
    </xf>
    <xf numFmtId="0" fontId="2" fillId="0" borderId="0" xfId="0" applyFont="1" applyProtection="1"/>
    <xf numFmtId="0" fontId="6" fillId="0" borderId="7" xfId="0" applyFont="1" applyBorder="1" applyAlignment="1" applyProtection="1">
      <alignment horizontal="center" vertical="top" wrapText="1"/>
    </xf>
    <xf numFmtId="0" fontId="6" fillId="0" borderId="0" xfId="0" applyFont="1" applyProtection="1"/>
    <xf numFmtId="0" fontId="6" fillId="0" borderId="8" xfId="0" applyFont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left"/>
    </xf>
    <xf numFmtId="49" fontId="2" fillId="0" borderId="8" xfId="0" applyNumberFormat="1" applyFont="1" applyBorder="1" applyAlignment="1" applyProtection="1">
      <alignment horizontal="center"/>
    </xf>
    <xf numFmtId="49" fontId="2" fillId="0" borderId="11" xfId="0" applyNumberFormat="1" applyFont="1" applyBorder="1" applyAlignment="1" applyProtection="1"/>
    <xf numFmtId="0" fontId="2" fillId="0" borderId="1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left" wrapText="1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/>
    </xf>
    <xf numFmtId="0" fontId="8" fillId="0" borderId="0" xfId="0" applyFont="1" applyProtection="1"/>
    <xf numFmtId="0" fontId="4" fillId="0" borderId="0" xfId="0" applyFont="1" applyProtection="1"/>
    <xf numFmtId="0" fontId="3" fillId="0" borderId="0" xfId="0" applyFont="1" applyProtection="1"/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center" vertical="top"/>
    </xf>
    <xf numFmtId="0" fontId="4" fillId="0" borderId="0" xfId="0" applyFont="1" applyBorder="1" applyAlignment="1" applyProtection="1">
      <alignment horizontal="center" vertical="top"/>
    </xf>
    <xf numFmtId="0" fontId="6" fillId="0" borderId="1" xfId="0" applyFont="1" applyBorder="1" applyAlignment="1" applyProtection="1">
      <alignment horizontal="center" vertical="top" wrapText="1"/>
    </xf>
    <xf numFmtId="0" fontId="6" fillId="0" borderId="8" xfId="0" applyFont="1" applyBorder="1" applyAlignment="1" applyProtection="1">
      <alignment horizontal="center" vertical="top"/>
    </xf>
    <xf numFmtId="0" fontId="2" fillId="0" borderId="11" xfId="0" applyFont="1" applyBorder="1" applyAlignment="1" applyProtection="1">
      <alignment horizontal="left" wrapText="1"/>
    </xf>
    <xf numFmtId="49" fontId="2" fillId="0" borderId="11" xfId="0" applyNumberFormat="1" applyFont="1" applyBorder="1" applyAlignment="1" applyProtection="1">
      <alignment horizontal="center"/>
    </xf>
    <xf numFmtId="0" fontId="2" fillId="0" borderId="12" xfId="0" applyFont="1" applyBorder="1" applyAlignment="1">
      <alignment horizontal="left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3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0" xfId="0" applyFont="1" applyBorder="1"/>
    <xf numFmtId="0" fontId="4" fillId="4" borderId="14" xfId="0" applyFont="1" applyFill="1" applyBorder="1"/>
    <xf numFmtId="0" fontId="4" fillId="4" borderId="15" xfId="0" applyFont="1" applyFill="1" applyBorder="1"/>
    <xf numFmtId="0" fontId="4" fillId="4" borderId="15" xfId="0" applyFont="1" applyFill="1" applyBorder="1" applyAlignment="1">
      <alignment horizontal="center" vertical="top"/>
    </xf>
    <xf numFmtId="0" fontId="4" fillId="4" borderId="16" xfId="0" applyFont="1" applyFill="1" applyBorder="1"/>
    <xf numFmtId="0" fontId="2" fillId="4" borderId="1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left"/>
    </xf>
    <xf numFmtId="0" fontId="2" fillId="4" borderId="17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right"/>
    </xf>
    <xf numFmtId="0" fontId="2" fillId="0" borderId="11" xfId="0" applyFont="1" applyBorder="1"/>
    <xf numFmtId="0" fontId="2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/>
    </xf>
    <xf numFmtId="0" fontId="7" fillId="0" borderId="0" xfId="0" applyFont="1" applyProtection="1"/>
    <xf numFmtId="0" fontId="3" fillId="0" borderId="8" xfId="0" applyFont="1" applyBorder="1" applyAlignment="1" applyProtection="1">
      <alignment horizontal="left"/>
    </xf>
    <xf numFmtId="49" fontId="3" fillId="0" borderId="8" xfId="0" applyNumberFormat="1" applyFont="1" applyBorder="1" applyAlignment="1" applyProtection="1">
      <alignment horizontal="center"/>
    </xf>
    <xf numFmtId="0" fontId="17" fillId="0" borderId="0" xfId="0" applyFont="1" applyProtection="1"/>
    <xf numFmtId="0" fontId="18" fillId="5" borderId="0" xfId="0" applyFont="1" applyFill="1" applyAlignment="1" applyProtection="1">
      <alignment horizontal="center"/>
    </xf>
    <xf numFmtId="0" fontId="19" fillId="0" borderId="0" xfId="0" applyFont="1" applyProtection="1"/>
    <xf numFmtId="0" fontId="6" fillId="0" borderId="18" xfId="0" applyFont="1" applyBorder="1" applyAlignment="1" applyProtection="1">
      <alignment horizontal="center" vertical="top" wrapText="1"/>
    </xf>
    <xf numFmtId="167" fontId="2" fillId="5" borderId="8" xfId="0" applyNumberFormat="1" applyFont="1" applyFill="1" applyBorder="1" applyAlignment="1" applyProtection="1">
      <alignment shrinkToFit="1"/>
    </xf>
    <xf numFmtId="167" fontId="2" fillId="0" borderId="11" xfId="0" applyNumberFormat="1" applyFont="1" applyBorder="1" applyAlignment="1" applyProtection="1">
      <alignment shrinkToFit="1"/>
    </xf>
    <xf numFmtId="167" fontId="3" fillId="5" borderId="19" xfId="0" applyNumberFormat="1" applyFont="1" applyFill="1" applyBorder="1" applyAlignment="1" applyProtection="1">
      <alignment shrinkToFit="1"/>
    </xf>
    <xf numFmtId="167" fontId="3" fillId="5" borderId="8" xfId="0" applyNumberFormat="1" applyFont="1" applyFill="1" applyBorder="1" applyAlignment="1" applyProtection="1">
      <alignment shrinkToFit="1"/>
    </xf>
    <xf numFmtId="167" fontId="3" fillId="5" borderId="20" xfId="0" applyNumberFormat="1" applyFont="1" applyFill="1" applyBorder="1" applyAlignment="1" applyProtection="1">
      <alignment shrinkToFit="1"/>
    </xf>
    <xf numFmtId="167" fontId="3" fillId="0" borderId="21" xfId="0" applyNumberFormat="1" applyFont="1" applyBorder="1" applyAlignment="1" applyProtection="1">
      <alignment shrinkToFit="1"/>
    </xf>
    <xf numFmtId="167" fontId="2" fillId="0" borderId="22" xfId="0" applyNumberFormat="1" applyFont="1" applyBorder="1" applyAlignment="1" applyProtection="1">
      <alignment shrinkToFit="1"/>
    </xf>
    <xf numFmtId="167" fontId="3" fillId="5" borderId="23" xfId="0" applyNumberFormat="1" applyFont="1" applyFill="1" applyBorder="1" applyAlignment="1" applyProtection="1">
      <alignment shrinkToFit="1"/>
    </xf>
    <xf numFmtId="167" fontId="2" fillId="6" borderId="1" xfId="0" applyNumberFormat="1" applyFont="1" applyFill="1" applyBorder="1" applyAlignment="1" applyProtection="1">
      <alignment shrinkToFit="1"/>
      <protection locked="0"/>
    </xf>
    <xf numFmtId="167" fontId="2" fillId="6" borderId="18" xfId="0" applyNumberFormat="1" applyFont="1" applyFill="1" applyBorder="1" applyAlignment="1" applyProtection="1">
      <alignment shrinkToFit="1"/>
      <protection locked="0"/>
    </xf>
    <xf numFmtId="167" fontId="2" fillId="6" borderId="7" xfId="0" applyNumberFormat="1" applyFont="1" applyFill="1" applyBorder="1" applyAlignment="1" applyProtection="1">
      <alignment shrinkToFit="1"/>
      <protection locked="0"/>
    </xf>
    <xf numFmtId="167" fontId="2" fillId="6" borderId="20" xfId="0" applyNumberFormat="1" applyFont="1" applyFill="1" applyBorder="1" applyAlignment="1" applyProtection="1">
      <alignment shrinkToFit="1"/>
      <protection locked="0"/>
    </xf>
    <xf numFmtId="167" fontId="3" fillId="5" borderId="24" xfId="0" applyNumberFormat="1" applyFont="1" applyFill="1" applyBorder="1" applyAlignment="1" applyProtection="1">
      <alignment shrinkToFit="1"/>
    </xf>
    <xf numFmtId="167" fontId="2" fillId="6" borderId="25" xfId="0" applyNumberFormat="1" applyFont="1" applyFill="1" applyBorder="1" applyAlignment="1" applyProtection="1">
      <alignment shrinkToFit="1"/>
      <protection locked="0"/>
    </xf>
    <xf numFmtId="167" fontId="2" fillId="6" borderId="26" xfId="0" applyNumberFormat="1" applyFont="1" applyFill="1" applyBorder="1" applyAlignment="1" applyProtection="1">
      <alignment shrinkToFit="1"/>
      <protection locked="0"/>
    </xf>
    <xf numFmtId="167" fontId="3" fillId="5" borderId="21" xfId="0" applyNumberFormat="1" applyFont="1" applyFill="1" applyBorder="1" applyAlignment="1" applyProtection="1">
      <alignment shrinkToFit="1"/>
    </xf>
    <xf numFmtId="167" fontId="3" fillId="5" borderId="11" xfId="0" applyNumberFormat="1" applyFont="1" applyFill="1" applyBorder="1" applyAlignment="1" applyProtection="1">
      <alignment shrinkToFit="1"/>
    </xf>
    <xf numFmtId="167" fontId="3" fillId="5" borderId="22" xfId="0" applyNumberFormat="1" applyFont="1" applyFill="1" applyBorder="1" applyAlignment="1" applyProtection="1">
      <alignment shrinkToFit="1"/>
    </xf>
    <xf numFmtId="167" fontId="2" fillId="0" borderId="21" xfId="0" applyNumberFormat="1" applyFont="1" applyBorder="1" applyAlignment="1" applyProtection="1">
      <alignment shrinkToFit="1"/>
    </xf>
    <xf numFmtId="167" fontId="2" fillId="0" borderId="27" xfId="0" applyNumberFormat="1" applyFont="1" applyBorder="1" applyAlignment="1" applyProtection="1">
      <alignment shrinkToFit="1"/>
    </xf>
    <xf numFmtId="167" fontId="2" fillId="0" borderId="28" xfId="0" applyNumberFormat="1" applyFont="1" applyBorder="1" applyAlignment="1" applyProtection="1">
      <alignment shrinkToFit="1"/>
    </xf>
    <xf numFmtId="167" fontId="2" fillId="6" borderId="13" xfId="0" applyNumberFormat="1" applyFont="1" applyFill="1" applyBorder="1" applyAlignment="1" applyProtection="1">
      <alignment shrinkToFit="1"/>
      <protection locked="0"/>
    </xf>
    <xf numFmtId="167" fontId="2" fillId="6" borderId="6" xfId="0" applyNumberFormat="1" applyFont="1" applyFill="1" applyBorder="1" applyAlignment="1" applyProtection="1">
      <alignment shrinkToFit="1"/>
      <protection locked="0"/>
    </xf>
    <xf numFmtId="167" fontId="2" fillId="6" borderId="29" xfId="0" applyNumberFormat="1" applyFont="1" applyFill="1" applyBorder="1" applyAlignment="1" applyProtection="1">
      <alignment shrinkToFit="1"/>
      <protection locked="0"/>
    </xf>
    <xf numFmtId="167" fontId="2" fillId="6" borderId="17" xfId="0" applyNumberFormat="1" applyFont="1" applyFill="1" applyBorder="1" applyAlignment="1" applyProtection="1">
      <alignment shrinkToFit="1"/>
      <protection locked="0"/>
    </xf>
    <xf numFmtId="167" fontId="2" fillId="6" borderId="19" xfId="0" applyNumberFormat="1" applyFont="1" applyFill="1" applyBorder="1" applyAlignment="1" applyProtection="1">
      <alignment shrinkToFit="1"/>
      <protection locked="0"/>
    </xf>
    <xf numFmtId="167" fontId="2" fillId="6" borderId="8" xfId="0" applyNumberFormat="1" applyFont="1" applyFill="1" applyBorder="1" applyAlignment="1" applyProtection="1">
      <alignment shrinkToFit="1"/>
      <protection locked="0"/>
    </xf>
    <xf numFmtId="167" fontId="2" fillId="6" borderId="30" xfId="0" applyNumberFormat="1" applyFont="1" applyFill="1" applyBorder="1" applyAlignment="1" applyProtection="1">
      <alignment shrinkToFit="1"/>
      <protection locked="0"/>
    </xf>
    <xf numFmtId="167" fontId="2" fillId="6" borderId="31" xfId="0" applyNumberFormat="1" applyFont="1" applyFill="1" applyBorder="1" applyAlignment="1" applyProtection="1">
      <alignment shrinkToFit="1"/>
      <protection locked="0"/>
    </xf>
    <xf numFmtId="167" fontId="2" fillId="6" borderId="24" xfId="0" applyNumberFormat="1" applyFont="1" applyFill="1" applyBorder="1" applyAlignment="1" applyProtection="1">
      <alignment shrinkToFit="1"/>
      <protection locked="0"/>
    </xf>
    <xf numFmtId="167" fontId="2" fillId="6" borderId="32" xfId="0" applyNumberFormat="1" applyFont="1" applyFill="1" applyBorder="1" applyAlignment="1" applyProtection="1">
      <alignment shrinkToFit="1"/>
      <protection locked="0"/>
    </xf>
    <xf numFmtId="167" fontId="2" fillId="6" borderId="33" xfId="0" applyNumberFormat="1" applyFont="1" applyFill="1" applyBorder="1" applyAlignment="1" applyProtection="1">
      <alignment shrinkToFit="1"/>
      <protection locked="0"/>
    </xf>
    <xf numFmtId="167" fontId="2" fillId="5" borderId="6" xfId="0" applyNumberFormat="1" applyFont="1" applyFill="1" applyBorder="1" applyAlignment="1" applyProtection="1">
      <alignment shrinkToFit="1"/>
    </xf>
    <xf numFmtId="167" fontId="2" fillId="5" borderId="32" xfId="0" applyNumberFormat="1" applyFont="1" applyFill="1" applyBorder="1" applyAlignment="1" applyProtection="1">
      <alignment shrinkToFit="1"/>
    </xf>
    <xf numFmtId="0" fontId="6" fillId="0" borderId="7" xfId="0" applyFont="1" applyBorder="1" applyAlignment="1" applyProtection="1">
      <alignment horizontal="center" vertical="top" shrinkToFit="1"/>
    </xf>
    <xf numFmtId="0" fontId="6" fillId="0" borderId="8" xfId="0" applyFont="1" applyBorder="1" applyAlignment="1" applyProtection="1">
      <alignment horizontal="center" shrinkToFit="1"/>
    </xf>
    <xf numFmtId="0" fontId="6" fillId="0" borderId="7" xfId="0" applyFont="1" applyBorder="1" applyAlignment="1" applyProtection="1">
      <alignment horizontal="center" shrinkToFit="1"/>
    </xf>
    <xf numFmtId="0" fontId="6" fillId="0" borderId="19" xfId="0" applyFont="1" applyBorder="1" applyAlignment="1" applyProtection="1">
      <alignment horizontal="center" vertical="top" shrinkToFit="1"/>
    </xf>
    <xf numFmtId="0" fontId="6" fillId="0" borderId="8" xfId="0" applyFont="1" applyBorder="1" applyAlignment="1" applyProtection="1">
      <alignment horizontal="center" vertical="top" shrinkToFit="1"/>
    </xf>
    <xf numFmtId="0" fontId="6" fillId="0" borderId="0" xfId="0" applyFont="1" applyAlignment="1" applyProtection="1">
      <alignment shrinkToFit="1"/>
    </xf>
    <xf numFmtId="167" fontId="3" fillId="0" borderId="11" xfId="0" applyNumberFormat="1" applyFont="1" applyBorder="1" applyAlignment="1" applyProtection="1">
      <alignment shrinkToFit="1"/>
    </xf>
    <xf numFmtId="0" fontId="2" fillId="0" borderId="34" xfId="0" applyFont="1" applyBorder="1"/>
    <xf numFmtId="0" fontId="3" fillId="0" borderId="3" xfId="0" applyFont="1" applyBorder="1"/>
    <xf numFmtId="0" fontId="3" fillId="0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49" fontId="2" fillId="0" borderId="0" xfId="0" applyNumberFormat="1" applyFont="1" applyBorder="1" applyAlignment="1">
      <alignment horizontal="right"/>
    </xf>
    <xf numFmtId="49" fontId="2" fillId="0" borderId="0" xfId="0" applyNumberFormat="1" applyFont="1" applyBorder="1" applyAlignment="1">
      <alignment horizontal="left"/>
    </xf>
    <xf numFmtId="0" fontId="2" fillId="0" borderId="10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/>
    <xf numFmtId="0" fontId="2" fillId="0" borderId="9" xfId="0" applyFont="1" applyBorder="1"/>
    <xf numFmtId="0" fontId="2" fillId="7" borderId="35" xfId="0" applyFont="1" applyFill="1" applyBorder="1" applyAlignment="1">
      <alignment horizontal="center" vertical="center" wrapText="1"/>
    </xf>
    <xf numFmtId="0" fontId="2" fillId="7" borderId="36" xfId="0" applyFont="1" applyFill="1" applyBorder="1"/>
    <xf numFmtId="167" fontId="3" fillId="5" borderId="37" xfId="0" applyNumberFormat="1" applyFont="1" applyFill="1" applyBorder="1" applyAlignment="1" applyProtection="1">
      <alignment shrinkToFit="1"/>
    </xf>
    <xf numFmtId="0" fontId="6" fillId="0" borderId="11" xfId="0" applyFont="1" applyBorder="1"/>
    <xf numFmtId="0" fontId="6" fillId="0" borderId="1" xfId="0" applyFont="1" applyBorder="1"/>
    <xf numFmtId="0" fontId="6" fillId="0" borderId="8" xfId="0" applyFont="1" applyBorder="1"/>
    <xf numFmtId="49" fontId="6" fillId="0" borderId="31" xfId="0" applyNumberFormat="1" applyFont="1" applyBorder="1" applyAlignment="1">
      <alignment horizontal="center"/>
    </xf>
    <xf numFmtId="0" fontId="6" fillId="0" borderId="27" xfId="0" applyFont="1" applyBorder="1" applyAlignment="1">
      <alignment horizontal="left" indent="1"/>
    </xf>
    <xf numFmtId="0" fontId="6" fillId="0" borderId="6" xfId="0" applyFont="1" applyBorder="1"/>
    <xf numFmtId="0" fontId="6" fillId="0" borderId="8" xfId="0" applyFont="1" applyBorder="1" applyAlignment="1"/>
    <xf numFmtId="0" fontId="6" fillId="0" borderId="7" xfId="0" applyFont="1" applyBorder="1" applyAlignment="1">
      <alignment horizontal="left" indent="1"/>
    </xf>
    <xf numFmtId="0" fontId="6" fillId="0" borderId="7" xfId="0" applyFont="1" applyBorder="1" applyAlignment="1">
      <alignment horizontal="left" indent="4"/>
    </xf>
    <xf numFmtId="167" fontId="2" fillId="0" borderId="9" xfId="0" applyNumberFormat="1" applyFont="1" applyFill="1" applyBorder="1" applyAlignment="1" applyProtection="1">
      <alignment shrinkToFit="1"/>
      <protection locked="0"/>
    </xf>
    <xf numFmtId="167" fontId="2" fillId="0" borderId="5" xfId="0" applyNumberFormat="1" applyFont="1" applyFill="1" applyBorder="1" applyAlignment="1" applyProtection="1">
      <alignment shrinkToFit="1"/>
      <protection locked="0"/>
    </xf>
    <xf numFmtId="167" fontId="2" fillId="0" borderId="5" xfId="0" applyNumberFormat="1" applyFont="1" applyFill="1" applyBorder="1" applyAlignment="1" applyProtection="1">
      <alignment shrinkToFit="1"/>
    </xf>
    <xf numFmtId="167" fontId="3" fillId="5" borderId="6" xfId="0" applyNumberFormat="1" applyFont="1" applyFill="1" applyBorder="1" applyAlignment="1" applyProtection="1">
      <alignment shrinkToFit="1"/>
    </xf>
    <xf numFmtId="167" fontId="3" fillId="5" borderId="7" xfId="0" applyNumberFormat="1" applyFont="1" applyFill="1" applyBorder="1" applyAlignment="1" applyProtection="1">
      <alignment shrinkToFit="1"/>
    </xf>
    <xf numFmtId="167" fontId="3" fillId="5" borderId="1" xfId="0" applyNumberFormat="1" applyFont="1" applyFill="1" applyBorder="1" applyAlignment="1" applyProtection="1">
      <alignment shrinkToFit="1"/>
    </xf>
    <xf numFmtId="0" fontId="2" fillId="0" borderId="6" xfId="0" applyFont="1" applyBorder="1" applyAlignment="1" applyProtection="1">
      <alignment horizontal="left" wrapText="1"/>
    </xf>
    <xf numFmtId="49" fontId="3" fillId="0" borderId="38" xfId="0" applyNumberFormat="1" applyFont="1" applyBorder="1" applyAlignment="1" applyProtection="1">
      <alignment horizontal="center"/>
    </xf>
    <xf numFmtId="167" fontId="3" fillId="5" borderId="38" xfId="0" applyNumberFormat="1" applyFont="1" applyFill="1" applyBorder="1" applyAlignment="1" applyProtection="1">
      <alignment shrinkToFit="1"/>
    </xf>
    <xf numFmtId="0" fontId="3" fillId="0" borderId="38" xfId="0" applyFont="1" applyBorder="1" applyAlignment="1" applyProtection="1">
      <alignment horizontal="left" wrapText="1" indent="1"/>
    </xf>
    <xf numFmtId="0" fontId="2" fillId="4" borderId="36" xfId="0" applyFont="1" applyFill="1" applyBorder="1"/>
    <xf numFmtId="0" fontId="2" fillId="4" borderId="35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2" fillId="4" borderId="0" xfId="0" applyFont="1" applyFill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6" xfId="0" applyFont="1" applyFill="1" applyBorder="1"/>
    <xf numFmtId="0" fontId="2" fillId="4" borderId="17" xfId="0" applyFont="1" applyFill="1" applyBorder="1"/>
    <xf numFmtId="0" fontId="2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 vertical="top"/>
    </xf>
    <xf numFmtId="0" fontId="2" fillId="0" borderId="11" xfId="0" applyFont="1" applyBorder="1" applyProtection="1"/>
    <xf numFmtId="0" fontId="2" fillId="0" borderId="1" xfId="0" applyFont="1" applyBorder="1" applyProtection="1"/>
    <xf numFmtId="0" fontId="2" fillId="0" borderId="0" xfId="0" applyFont="1" applyAlignment="1" applyProtection="1">
      <alignment horizontal="right"/>
    </xf>
    <xf numFmtId="0" fontId="2" fillId="0" borderId="11" xfId="0" applyFont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left" wrapText="1"/>
    </xf>
    <xf numFmtId="0" fontId="2" fillId="0" borderId="0" xfId="0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3" fontId="3" fillId="5" borderId="38" xfId="0" applyNumberFormat="1" applyFont="1" applyFill="1" applyBorder="1" applyAlignment="1" applyProtection="1">
      <alignment shrinkToFit="1"/>
    </xf>
    <xf numFmtId="3" fontId="3" fillId="5" borderId="37" xfId="0" applyNumberFormat="1" applyFont="1" applyFill="1" applyBorder="1" applyAlignment="1" applyProtection="1">
      <alignment shrinkToFit="1"/>
    </xf>
    <xf numFmtId="0" fontId="6" fillId="0" borderId="30" xfId="0" applyFont="1" applyBorder="1" applyAlignment="1" applyProtection="1">
      <alignment horizontal="center" shrinkToFit="1"/>
    </xf>
    <xf numFmtId="167" fontId="3" fillId="5" borderId="39" xfId="0" applyNumberFormat="1" applyFont="1" applyFill="1" applyBorder="1" applyAlignment="1" applyProtection="1">
      <alignment shrinkToFit="1"/>
    </xf>
    <xf numFmtId="167" fontId="3" fillId="5" borderId="30" xfId="0" applyNumberFormat="1" applyFont="1" applyFill="1" applyBorder="1" applyAlignment="1" applyProtection="1">
      <alignment shrinkToFit="1"/>
    </xf>
    <xf numFmtId="49" fontId="2" fillId="0" borderId="32" xfId="0" applyNumberFormat="1" applyFont="1" applyBorder="1" applyAlignment="1" applyProtection="1">
      <alignment horizontal="center"/>
    </xf>
    <xf numFmtId="167" fontId="3" fillId="5" borderId="32" xfId="0" applyNumberFormat="1" applyFont="1" applyFill="1" applyBorder="1" applyAlignment="1" applyProtection="1">
      <alignment shrinkToFit="1"/>
    </xf>
    <xf numFmtId="167" fontId="3" fillId="5" borderId="25" xfId="0" applyNumberFormat="1" applyFont="1" applyFill="1" applyBorder="1" applyAlignment="1" applyProtection="1">
      <alignment shrinkToFit="1"/>
    </xf>
    <xf numFmtId="167" fontId="3" fillId="5" borderId="26" xfId="0" applyNumberFormat="1" applyFont="1" applyFill="1" applyBorder="1" applyAlignment="1" applyProtection="1">
      <alignment shrinkToFit="1"/>
    </xf>
    <xf numFmtId="0" fontId="6" fillId="0" borderId="20" xfId="0" applyFont="1" applyBorder="1" applyAlignment="1">
      <alignment horizontal="center" vertical="top" wrapText="1"/>
    </xf>
    <xf numFmtId="0" fontId="17" fillId="0" borderId="0" xfId="0" applyFont="1"/>
    <xf numFmtId="0" fontId="6" fillId="5" borderId="40" xfId="0" applyFont="1" applyFill="1" applyBorder="1" applyAlignment="1">
      <alignment horizontal="center" vertical="top" wrapText="1" shrinkToFit="1"/>
    </xf>
    <xf numFmtId="0" fontId="6" fillId="0" borderId="7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 indent="1"/>
    </xf>
    <xf numFmtId="0" fontId="6" fillId="0" borderId="7" xfId="0" applyFont="1" applyBorder="1" applyAlignment="1">
      <alignment horizontal="left" indent="5"/>
    </xf>
    <xf numFmtId="0" fontId="6" fillId="0" borderId="7" xfId="0" applyFont="1" applyBorder="1" applyAlignment="1">
      <alignment horizontal="left" wrapText="1" indent="3"/>
    </xf>
    <xf numFmtId="0" fontId="6" fillId="0" borderId="7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5" borderId="7" xfId="0" applyFont="1" applyFill="1" applyBorder="1" applyAlignment="1">
      <alignment horizontal="center" vertical="top" wrapText="1"/>
    </xf>
    <xf numFmtId="0" fontId="6" fillId="5" borderId="20" xfId="0" applyFont="1" applyFill="1" applyBorder="1" applyAlignment="1">
      <alignment horizontal="center" vertical="top" wrapText="1"/>
    </xf>
    <xf numFmtId="167" fontId="6" fillId="6" borderId="40" xfId="0" applyNumberFormat="1" applyFont="1" applyFill="1" applyBorder="1" applyAlignment="1" applyProtection="1">
      <alignment shrinkToFit="1"/>
      <protection locked="0"/>
    </xf>
    <xf numFmtId="167" fontId="6" fillId="6" borderId="7" xfId="0" applyNumberFormat="1" applyFont="1" applyFill="1" applyBorder="1" applyAlignment="1" applyProtection="1">
      <alignment shrinkToFit="1"/>
      <protection locked="0"/>
    </xf>
    <xf numFmtId="167" fontId="6" fillId="6" borderId="20" xfId="0" applyNumberFormat="1" applyFont="1" applyFill="1" applyBorder="1" applyAlignment="1" applyProtection="1">
      <alignment shrinkToFit="1"/>
      <protection locked="0"/>
    </xf>
    <xf numFmtId="167" fontId="6" fillId="6" borderId="41" xfId="0" applyNumberFormat="1" applyFont="1" applyFill="1" applyBorder="1" applyAlignment="1" applyProtection="1">
      <alignment shrinkToFit="1"/>
      <protection locked="0"/>
    </xf>
    <xf numFmtId="167" fontId="6" fillId="6" borderId="25" xfId="0" applyNumberFormat="1" applyFont="1" applyFill="1" applyBorder="1" applyAlignment="1" applyProtection="1">
      <alignment shrinkToFit="1"/>
      <protection locked="0"/>
    </xf>
    <xf numFmtId="167" fontId="6" fillId="6" borderId="26" xfId="0" applyNumberFormat="1" applyFont="1" applyFill="1" applyBorder="1" applyAlignment="1" applyProtection="1">
      <alignment shrinkToFit="1"/>
      <protection locked="0"/>
    </xf>
    <xf numFmtId="167" fontId="12" fillId="5" borderId="7" xfId="0" applyNumberFormat="1" applyFont="1" applyFill="1" applyBorder="1" applyAlignment="1">
      <alignment shrinkToFit="1"/>
    </xf>
    <xf numFmtId="167" fontId="12" fillId="5" borderId="20" xfId="0" applyNumberFormat="1" applyFont="1" applyFill="1" applyBorder="1" applyAlignment="1">
      <alignment shrinkToFit="1"/>
    </xf>
    <xf numFmtId="167" fontId="12" fillId="5" borderId="40" xfId="0" applyNumberFormat="1" applyFont="1" applyFill="1" applyBorder="1" applyAlignment="1">
      <alignment shrinkToFit="1"/>
    </xf>
    <xf numFmtId="49" fontId="6" fillId="0" borderId="27" xfId="0" applyNumberFormat="1" applyFont="1" applyBorder="1" applyAlignment="1">
      <alignment horizontal="center"/>
    </xf>
    <xf numFmtId="49" fontId="6" fillId="0" borderId="37" xfId="0" applyNumberFormat="1" applyFont="1" applyBorder="1" applyAlignment="1">
      <alignment horizontal="center"/>
    </xf>
    <xf numFmtId="167" fontId="6" fillId="0" borderId="0" xfId="0" applyNumberFormat="1" applyFont="1" applyFill="1" applyBorder="1" applyAlignment="1" applyProtection="1">
      <alignment shrinkToFit="1"/>
      <protection locked="0"/>
    </xf>
    <xf numFmtId="167" fontId="12" fillId="0" borderId="37" xfId="0" applyNumberFormat="1" applyFont="1" applyFill="1" applyBorder="1" applyAlignment="1" applyProtection="1">
      <alignment horizontal="center" shrinkToFit="1"/>
      <protection locked="0"/>
    </xf>
    <xf numFmtId="167" fontId="6" fillId="0" borderId="7" xfId="0" applyNumberFormat="1" applyFont="1" applyFill="1" applyBorder="1" applyAlignment="1" applyProtection="1">
      <alignment shrinkToFit="1"/>
      <protection locked="0"/>
    </xf>
    <xf numFmtId="167" fontId="6" fillId="0" borderId="25" xfId="0" applyNumberFormat="1" applyFont="1" applyFill="1" applyBorder="1" applyAlignment="1" applyProtection="1">
      <alignment shrinkToFit="1"/>
      <protection locked="0"/>
    </xf>
    <xf numFmtId="167" fontId="12" fillId="0" borderId="7" xfId="0" applyNumberFormat="1" applyFont="1" applyFill="1" applyBorder="1" applyAlignment="1">
      <alignment shrinkToFit="1"/>
    </xf>
    <xf numFmtId="167" fontId="12" fillId="5" borderId="7" xfId="0" applyNumberFormat="1" applyFont="1" applyFill="1" applyBorder="1" applyAlignment="1" applyProtection="1">
      <alignment shrinkToFit="1"/>
    </xf>
    <xf numFmtId="167" fontId="6" fillId="5" borderId="7" xfId="0" applyNumberFormat="1" applyFont="1" applyFill="1" applyBorder="1" applyAlignment="1" applyProtection="1">
      <alignment shrinkToFit="1"/>
    </xf>
    <xf numFmtId="167" fontId="6" fillId="5" borderId="25" xfId="0" applyNumberFormat="1" applyFont="1" applyFill="1" applyBorder="1" applyAlignment="1" applyProtection="1">
      <alignment shrinkToFit="1"/>
    </xf>
    <xf numFmtId="0" fontId="20" fillId="0" borderId="0" xfId="0" applyFont="1" applyAlignment="1">
      <alignment horizontal="left"/>
    </xf>
    <xf numFmtId="0" fontId="21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/>
    <xf numFmtId="0" fontId="22" fillId="0" borderId="0" xfId="0" applyFont="1"/>
    <xf numFmtId="0" fontId="23" fillId="0" borderId="0" xfId="1" applyFont="1" applyFill="1" applyBorder="1" applyAlignment="1" applyProtection="1">
      <alignment vertical="top"/>
      <protection hidden="1"/>
    </xf>
    <xf numFmtId="0" fontId="22" fillId="3" borderId="0" xfId="0" applyNumberFormat="1" applyFont="1" applyFill="1" applyBorder="1" applyAlignment="1" applyProtection="1">
      <alignment horizontal="center" vertical="top" shrinkToFit="1"/>
      <protection hidden="1"/>
    </xf>
    <xf numFmtId="0" fontId="22" fillId="3" borderId="0" xfId="0" applyNumberFormat="1" applyFont="1" applyFill="1" applyBorder="1" applyAlignment="1" applyProtection="1">
      <alignment horizontal="center" vertical="top" wrapText="1"/>
      <protection hidden="1"/>
    </xf>
    <xf numFmtId="4" fontId="13" fillId="0" borderId="0" xfId="0" applyNumberFormat="1" applyFont="1" applyFill="1" applyBorder="1" applyAlignment="1" applyProtection="1">
      <alignment shrinkToFit="1"/>
      <protection hidden="1"/>
    </xf>
    <xf numFmtId="0" fontId="13" fillId="0" borderId="0" xfId="0" applyFont="1"/>
    <xf numFmtId="0" fontId="13" fillId="0" borderId="0" xfId="0" applyFont="1" applyFill="1" applyBorder="1" applyAlignment="1" applyProtection="1">
      <alignment wrapText="1"/>
    </xf>
    <xf numFmtId="0" fontId="13" fillId="0" borderId="0" xfId="0" applyFont="1" applyFill="1" applyBorder="1" applyAlignment="1" applyProtection="1">
      <alignment horizontal="center" wrapText="1"/>
    </xf>
    <xf numFmtId="0" fontId="13" fillId="0" borderId="0" xfId="0" applyFont="1" applyAlignment="1"/>
    <xf numFmtId="0" fontId="13" fillId="0" borderId="0" xfId="0" applyFont="1" applyAlignment="1">
      <alignment horizontal="left"/>
    </xf>
    <xf numFmtId="0" fontId="22" fillId="8" borderId="0" xfId="0" applyNumberFormat="1" applyFont="1" applyFill="1" applyBorder="1" applyAlignment="1" applyProtection="1">
      <alignment horizontal="right" shrinkToFit="1"/>
      <protection hidden="1"/>
    </xf>
    <xf numFmtId="0" fontId="23" fillId="0" borderId="0" xfId="1" applyFont="1" applyFill="1" applyBorder="1" applyAlignment="1" applyProtection="1">
      <alignment wrapText="1"/>
      <protection hidden="1"/>
    </xf>
    <xf numFmtId="0" fontId="14" fillId="5" borderId="0" xfId="0" applyNumberFormat="1" applyFont="1" applyFill="1" applyBorder="1" applyAlignment="1" applyProtection="1">
      <alignment horizontal="left" indent="1" shrinkToFit="1"/>
      <protection hidden="1"/>
    </xf>
    <xf numFmtId="167" fontId="12" fillId="0" borderId="31" xfId="0" applyNumberFormat="1" applyFont="1" applyFill="1" applyBorder="1" applyAlignment="1" applyProtection="1">
      <alignment horizontal="center" shrinkToFit="1"/>
      <protection locked="0"/>
    </xf>
    <xf numFmtId="0" fontId="9" fillId="0" borderId="31" xfId="0" applyFont="1" applyBorder="1" applyAlignment="1" applyProtection="1">
      <alignment horizontal="left" wrapText="1" indent="1"/>
    </xf>
    <xf numFmtId="0" fontId="24" fillId="0" borderId="0" xfId="0" applyFont="1" applyAlignment="1"/>
    <xf numFmtId="0" fontId="25" fillId="0" borderId="0" xfId="0" applyFont="1" applyAlignment="1"/>
    <xf numFmtId="0" fontId="2" fillId="4" borderId="0" xfId="0" applyFont="1" applyFill="1" applyBorder="1" applyAlignment="1">
      <alignment horizontal="right"/>
    </xf>
    <xf numFmtId="0" fontId="4" fillId="4" borderId="15" xfId="0" applyFont="1" applyFill="1" applyBorder="1" applyAlignment="1">
      <alignment horizontal="center" vertical="top"/>
    </xf>
    <xf numFmtId="0" fontId="2" fillId="4" borderId="0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49" fontId="6" fillId="0" borderId="1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167" fontId="6" fillId="5" borderId="11" xfId="0" applyNumberFormat="1" applyFont="1" applyFill="1" applyBorder="1" applyAlignment="1">
      <alignment shrinkToFit="1"/>
    </xf>
    <xf numFmtId="167" fontId="6" fillId="5" borderId="1" xfId="0" applyNumberFormat="1" applyFont="1" applyFill="1" applyBorder="1" applyAlignment="1">
      <alignment shrinkToFit="1"/>
    </xf>
    <xf numFmtId="167" fontId="6" fillId="5" borderId="7" xfId="0" applyNumberFormat="1" applyFont="1" applyFill="1" applyBorder="1" applyAlignment="1">
      <alignment shrinkToFit="1"/>
    </xf>
    <xf numFmtId="167" fontId="6" fillId="5" borderId="8" xfId="0" applyNumberFormat="1" applyFont="1" applyFill="1" applyBorder="1" applyAlignment="1">
      <alignment shrinkToFit="1"/>
    </xf>
    <xf numFmtId="0" fontId="6" fillId="0" borderId="0" xfId="0" applyFont="1" applyAlignment="1">
      <alignment horizontal="center" vertical="top"/>
    </xf>
    <xf numFmtId="49" fontId="24" fillId="0" borderId="7" xfId="0" applyNumberFormat="1" applyFont="1" applyBorder="1" applyAlignment="1">
      <alignment horizontal="left" shrinkToFit="1"/>
    </xf>
    <xf numFmtId="49" fontId="6" fillId="5" borderId="7" xfId="0" applyNumberFormat="1" applyFont="1" applyFill="1" applyBorder="1" applyAlignment="1">
      <alignment horizontal="left" shrinkToFit="1"/>
    </xf>
    <xf numFmtId="0" fontId="26" fillId="5" borderId="7" xfId="0" applyNumberFormat="1" applyFont="1" applyFill="1" applyBorder="1" applyAlignment="1">
      <alignment horizontal="left" shrinkToFit="1"/>
    </xf>
    <xf numFmtId="0" fontId="27" fillId="0" borderId="7" xfId="0" applyFont="1" applyBorder="1" applyAlignment="1">
      <alignment horizontal="left" wrapText="1"/>
    </xf>
    <xf numFmtId="49" fontId="27" fillId="0" borderId="7" xfId="0" applyNumberFormat="1" applyFont="1" applyBorder="1" applyAlignment="1">
      <alignment horizontal="center"/>
    </xf>
    <xf numFmtId="167" fontId="26" fillId="5" borderId="7" xfId="0" applyNumberFormat="1" applyFont="1" applyFill="1" applyBorder="1" applyAlignment="1" applyProtection="1">
      <alignment shrinkToFit="1"/>
    </xf>
    <xf numFmtId="0" fontId="27" fillId="0" borderId="7" xfId="0" applyFont="1" applyBorder="1" applyAlignment="1">
      <alignment horizontal="left" wrapText="1" indent="1"/>
    </xf>
    <xf numFmtId="0" fontId="27" fillId="0" borderId="7" xfId="0" applyFont="1" applyBorder="1" applyAlignment="1">
      <alignment horizontal="left" indent="1"/>
    </xf>
    <xf numFmtId="0" fontId="27" fillId="0" borderId="7" xfId="0" applyFont="1" applyBorder="1" applyAlignment="1">
      <alignment horizontal="left" wrapText="1" indent="3"/>
    </xf>
    <xf numFmtId="0" fontId="27" fillId="0" borderId="7" xfId="0" applyFont="1" applyBorder="1" applyAlignment="1">
      <alignment horizontal="left" indent="5"/>
    </xf>
    <xf numFmtId="0" fontId="27" fillId="0" borderId="7" xfId="0" applyFont="1" applyBorder="1" applyAlignment="1">
      <alignment horizontal="left" indent="4"/>
    </xf>
    <xf numFmtId="0" fontId="27" fillId="0" borderId="27" xfId="0" applyFont="1" applyBorder="1" applyAlignment="1">
      <alignment horizontal="left" indent="1"/>
    </xf>
    <xf numFmtId="49" fontId="27" fillId="0" borderId="27" xfId="0" applyNumberFormat="1" applyFont="1" applyBorder="1" applyAlignment="1">
      <alignment horizontal="center"/>
    </xf>
    <xf numFmtId="0" fontId="14" fillId="5" borderId="5" xfId="0" applyNumberFormat="1" applyFont="1" applyFill="1" applyBorder="1" applyAlignment="1" applyProtection="1">
      <alignment horizontal="left" indent="1" shrinkToFit="1"/>
      <protection hidden="1"/>
    </xf>
    <xf numFmtId="0" fontId="22" fillId="8" borderId="5" xfId="0" applyNumberFormat="1" applyFont="1" applyFill="1" applyBorder="1" applyAlignment="1" applyProtection="1">
      <alignment horizontal="right" shrinkToFit="1"/>
      <protection hidden="1"/>
    </xf>
    <xf numFmtId="0" fontId="3" fillId="0" borderId="37" xfId="0" applyFont="1" applyBorder="1" applyAlignment="1" applyProtection="1">
      <alignment horizontal="left" wrapText="1" indent="1"/>
    </xf>
    <xf numFmtId="3" fontId="12" fillId="5" borderId="37" xfId="0" applyNumberFormat="1" applyFont="1" applyFill="1" applyBorder="1" applyAlignment="1" applyProtection="1">
      <alignment shrinkToFit="1"/>
      <protection locked="0"/>
    </xf>
    <xf numFmtId="167" fontId="12" fillId="5" borderId="37" xfId="0" applyNumberFormat="1" applyFont="1" applyFill="1" applyBorder="1" applyAlignment="1" applyProtection="1">
      <alignment shrinkToFit="1"/>
      <protection locked="0"/>
    </xf>
    <xf numFmtId="0" fontId="28" fillId="0" borderId="37" xfId="0" applyFont="1" applyBorder="1" applyAlignment="1" applyProtection="1">
      <alignment horizontal="left" wrapText="1" indent="1"/>
    </xf>
    <xf numFmtId="3" fontId="29" fillId="0" borderId="31" xfId="0" applyNumberFormat="1" applyFont="1" applyFill="1" applyBorder="1" applyAlignment="1" applyProtection="1">
      <alignment shrinkToFit="1"/>
      <protection locked="0"/>
    </xf>
    <xf numFmtId="167" fontId="29" fillId="0" borderId="31" xfId="0" applyNumberFormat="1" applyFont="1" applyFill="1" applyBorder="1" applyAlignment="1" applyProtection="1">
      <alignment shrinkToFit="1"/>
      <protection locked="0"/>
    </xf>
    <xf numFmtId="167" fontId="26" fillId="0" borderId="7" xfId="0" applyNumberFormat="1" applyFont="1" applyFill="1" applyBorder="1" applyAlignment="1" applyProtection="1">
      <alignment horizontal="center" shrinkToFit="1"/>
    </xf>
    <xf numFmtId="167" fontId="27" fillId="0" borderId="7" xfId="0" applyNumberFormat="1" applyFont="1" applyFill="1" applyBorder="1" applyAlignment="1" applyProtection="1">
      <alignment horizontal="center" shrinkToFit="1"/>
    </xf>
    <xf numFmtId="167" fontId="27" fillId="0" borderId="25" xfId="0" applyNumberFormat="1" applyFont="1" applyFill="1" applyBorder="1" applyAlignment="1" applyProtection="1">
      <alignment horizontal="center" shrinkToFit="1"/>
    </xf>
    <xf numFmtId="167" fontId="26" fillId="0" borderId="40" xfId="0" applyNumberFormat="1" applyFont="1" applyFill="1" applyBorder="1" applyAlignment="1" applyProtection="1">
      <alignment horizontal="center" shrinkToFit="1"/>
    </xf>
    <xf numFmtId="167" fontId="26" fillId="0" borderId="20" xfId="0" applyNumberFormat="1" applyFont="1" applyFill="1" applyBorder="1" applyAlignment="1" applyProtection="1">
      <alignment horizontal="center" shrinkToFit="1"/>
    </xf>
    <xf numFmtId="167" fontId="27" fillId="0" borderId="40" xfId="0" applyNumberFormat="1" applyFont="1" applyFill="1" applyBorder="1" applyAlignment="1" applyProtection="1">
      <alignment horizontal="center" shrinkToFit="1"/>
    </xf>
    <xf numFmtId="167" fontId="27" fillId="0" borderId="20" xfId="0" applyNumberFormat="1" applyFont="1" applyFill="1" applyBorder="1" applyAlignment="1" applyProtection="1">
      <alignment horizontal="center" shrinkToFit="1"/>
    </xf>
    <xf numFmtId="167" fontId="27" fillId="0" borderId="41" xfId="0" applyNumberFormat="1" applyFont="1" applyFill="1" applyBorder="1" applyAlignment="1" applyProtection="1">
      <alignment horizontal="center" shrinkToFit="1"/>
    </xf>
    <xf numFmtId="167" fontId="27" fillId="0" borderId="26" xfId="0" applyNumberFormat="1" applyFont="1" applyFill="1" applyBorder="1" applyAlignment="1" applyProtection="1">
      <alignment horizontal="center" shrinkToFit="1"/>
    </xf>
    <xf numFmtId="3" fontId="26" fillId="5" borderId="7" xfId="0" applyNumberFormat="1" applyFont="1" applyFill="1" applyBorder="1" applyAlignment="1" applyProtection="1">
      <alignment shrinkToFit="1"/>
    </xf>
    <xf numFmtId="167" fontId="26" fillId="5" borderId="20" xfId="0" applyNumberFormat="1" applyFont="1" applyFill="1" applyBorder="1" applyAlignment="1" applyProtection="1">
      <alignment shrinkToFit="1"/>
    </xf>
    <xf numFmtId="3" fontId="26" fillId="5" borderId="27" xfId="0" applyNumberFormat="1" applyFont="1" applyFill="1" applyBorder="1" applyAlignment="1" applyProtection="1">
      <alignment shrinkToFit="1"/>
    </xf>
    <xf numFmtId="167" fontId="26" fillId="5" borderId="27" xfId="0" applyNumberFormat="1" applyFont="1" applyFill="1" applyBorder="1" applyAlignment="1" applyProtection="1">
      <alignment shrinkToFit="1"/>
    </xf>
    <xf numFmtId="167" fontId="26" fillId="5" borderId="22" xfId="0" applyNumberFormat="1" applyFont="1" applyFill="1" applyBorder="1" applyAlignment="1" applyProtection="1">
      <alignment shrinkToFit="1"/>
    </xf>
    <xf numFmtId="3" fontId="26" fillId="5" borderId="37" xfId="0" applyNumberFormat="1" applyFont="1" applyFill="1" applyBorder="1" applyAlignment="1" applyProtection="1">
      <alignment shrinkToFit="1"/>
    </xf>
    <xf numFmtId="167" fontId="26" fillId="5" borderId="37" xfId="0" applyNumberFormat="1" applyFont="1" applyFill="1" applyBorder="1" applyAlignment="1" applyProtection="1">
      <alignment shrinkToFit="1"/>
    </xf>
    <xf numFmtId="3" fontId="12" fillId="5" borderId="7" xfId="0" applyNumberFormat="1" applyFont="1" applyFill="1" applyBorder="1" applyAlignment="1" applyProtection="1">
      <alignment shrinkToFit="1"/>
    </xf>
    <xf numFmtId="167" fontId="12" fillId="5" borderId="20" xfId="0" applyNumberFormat="1" applyFont="1" applyFill="1" applyBorder="1" applyAlignment="1" applyProtection="1">
      <alignment shrinkToFit="1"/>
    </xf>
    <xf numFmtId="3" fontId="12" fillId="5" borderId="27" xfId="0" applyNumberFormat="1" applyFont="1" applyFill="1" applyBorder="1" applyAlignment="1" applyProtection="1">
      <alignment shrinkToFit="1"/>
    </xf>
    <xf numFmtId="167" fontId="12" fillId="5" borderId="27" xfId="0" applyNumberFormat="1" applyFont="1" applyFill="1" applyBorder="1" applyAlignment="1" applyProtection="1">
      <alignment shrinkToFit="1"/>
    </xf>
    <xf numFmtId="167" fontId="12" fillId="5" borderId="22" xfId="0" applyNumberFormat="1" applyFont="1" applyFill="1" applyBorder="1" applyAlignment="1" applyProtection="1">
      <alignment shrinkToFit="1"/>
    </xf>
    <xf numFmtId="3" fontId="12" fillId="5" borderId="37" xfId="0" applyNumberFormat="1" applyFont="1" applyFill="1" applyBorder="1" applyAlignment="1" applyProtection="1">
      <alignment shrinkToFit="1"/>
    </xf>
    <xf numFmtId="167" fontId="12" fillId="5" borderId="37" xfId="0" applyNumberFormat="1" applyFont="1" applyFill="1" applyBorder="1" applyAlignment="1" applyProtection="1">
      <alignment shrinkToFit="1"/>
    </xf>
    <xf numFmtId="167" fontId="12" fillId="0" borderId="37" xfId="0" applyNumberFormat="1" applyFont="1" applyFill="1" applyBorder="1" applyAlignment="1" applyProtection="1">
      <alignment horizontal="center" shrinkToFit="1"/>
    </xf>
    <xf numFmtId="167" fontId="26" fillId="0" borderId="37" xfId="0" applyNumberFormat="1" applyFont="1" applyFill="1" applyBorder="1" applyAlignment="1" applyProtection="1">
      <alignment horizontal="center" shrinkToFit="1"/>
    </xf>
    <xf numFmtId="0" fontId="4" fillId="0" borderId="0" xfId="0" applyFont="1" applyAlignment="1">
      <alignment horizontal="center"/>
    </xf>
    <xf numFmtId="0" fontId="13" fillId="0" borderId="0" xfId="0" applyFont="1" applyBorder="1"/>
    <xf numFmtId="0" fontId="14" fillId="5" borderId="15" xfId="0" applyNumberFormat="1" applyFont="1" applyFill="1" applyBorder="1" applyAlignment="1" applyProtection="1">
      <alignment horizontal="left" indent="1" shrinkToFit="1"/>
      <protection hidden="1"/>
    </xf>
    <xf numFmtId="0" fontId="13" fillId="0" borderId="15" xfId="0" applyFont="1" applyBorder="1"/>
    <xf numFmtId="0" fontId="22" fillId="8" borderId="15" xfId="0" applyNumberFormat="1" applyFont="1" applyFill="1" applyBorder="1" applyAlignment="1" applyProtection="1">
      <alignment horizontal="right" shrinkToFit="1"/>
      <protection hidden="1"/>
    </xf>
    <xf numFmtId="4" fontId="13" fillId="0" borderId="15" xfId="0" applyNumberFormat="1" applyFont="1" applyFill="1" applyBorder="1" applyAlignment="1" applyProtection="1">
      <alignment shrinkToFit="1"/>
      <protection hidden="1"/>
    </xf>
    <xf numFmtId="0" fontId="13" fillId="0" borderId="15" xfId="0" applyFont="1" applyFill="1" applyBorder="1" applyAlignment="1" applyProtection="1">
      <alignment horizontal="center" wrapText="1"/>
    </xf>
    <xf numFmtId="0" fontId="6" fillId="0" borderId="15" xfId="0" applyFont="1" applyBorder="1" applyAlignment="1"/>
    <xf numFmtId="0" fontId="30" fillId="0" borderId="0" xfId="1" applyFont="1" applyFill="1" applyBorder="1" applyAlignment="1" applyProtection="1">
      <alignment vertical="top"/>
      <protection hidden="1"/>
    </xf>
    <xf numFmtId="0" fontId="23" fillId="0" borderId="0" xfId="1" applyFont="1" applyFill="1" applyBorder="1" applyAlignment="1" applyProtection="1">
      <alignment wrapText="1"/>
      <protection hidden="1"/>
    </xf>
    <xf numFmtId="0" fontId="6" fillId="0" borderId="8" xfId="0" applyFont="1" applyBorder="1" applyAlignment="1">
      <alignment horizontal="center"/>
    </xf>
    <xf numFmtId="3" fontId="6" fillId="5" borderId="8" xfId="0" applyNumberFormat="1" applyFont="1" applyFill="1" applyBorder="1" applyAlignment="1">
      <alignment shrinkToFit="1"/>
    </xf>
    <xf numFmtId="3" fontId="6" fillId="5" borderId="1" xfId="0" applyNumberFormat="1" applyFont="1" applyFill="1" applyBorder="1" applyAlignment="1">
      <alignment shrinkToFit="1"/>
    </xf>
    <xf numFmtId="0" fontId="6" fillId="0" borderId="9" xfId="0" applyFont="1" applyBorder="1"/>
    <xf numFmtId="0" fontId="6" fillId="0" borderId="5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0" xfId="0" applyFont="1" applyBorder="1" applyAlignment="1"/>
    <xf numFmtId="0" fontId="6" fillId="0" borderId="10" xfId="0" applyFont="1" applyBorder="1" applyAlignment="1"/>
    <xf numFmtId="0" fontId="2" fillId="0" borderId="0" xfId="0" applyFont="1" applyAlignment="1"/>
    <xf numFmtId="49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6" xfId="0" applyFont="1" applyBorder="1" applyAlignment="1">
      <alignment horizontal="left"/>
    </xf>
    <xf numFmtId="49" fontId="6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6" fillId="0" borderId="10" xfId="0" applyFont="1" applyBorder="1" applyAlignment="1">
      <alignment vertical="top" wrapText="1"/>
    </xf>
    <xf numFmtId="0" fontId="6" fillId="0" borderId="2" xfId="0" applyFont="1" applyBorder="1" applyAlignment="1"/>
    <xf numFmtId="0" fontId="6" fillId="0" borderId="2" xfId="0" applyFont="1" applyBorder="1" applyAlignment="1">
      <alignment horizontal="left"/>
    </xf>
    <xf numFmtId="0" fontId="6" fillId="0" borderId="4" xfId="0" applyFont="1" applyBorder="1" applyAlignment="1">
      <alignment vertical="top" wrapText="1"/>
    </xf>
    <xf numFmtId="0" fontId="6" fillId="0" borderId="7" xfId="0" applyFont="1" applyFill="1" applyBorder="1" applyAlignment="1">
      <alignment horizontal="left" wrapText="1" indent="1"/>
    </xf>
    <xf numFmtId="49" fontId="6" fillId="0" borderId="7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left" wrapText="1" indent="3"/>
    </xf>
    <xf numFmtId="0" fontId="6" fillId="0" borderId="7" xfId="0" applyFont="1" applyFill="1" applyBorder="1" applyAlignment="1">
      <alignment horizontal="left" wrapText="1" indent="2"/>
    </xf>
    <xf numFmtId="0" fontId="6" fillId="0" borderId="7" xfId="0" applyFont="1" applyFill="1" applyBorder="1" applyAlignment="1">
      <alignment horizontal="left" indent="1"/>
    </xf>
    <xf numFmtId="49" fontId="6" fillId="0" borderId="8" xfId="0" applyNumberFormat="1" applyFont="1" applyBorder="1" applyAlignment="1">
      <alignment horizontal="center"/>
    </xf>
    <xf numFmtId="0" fontId="9" fillId="0" borderId="31" xfId="0" applyFont="1" applyBorder="1" applyAlignment="1" applyProtection="1">
      <alignment horizontal="left" indent="1" shrinkToFit="1"/>
    </xf>
    <xf numFmtId="0" fontId="2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 applyFill="1" applyBorder="1" applyAlignment="1" applyProtection="1">
      <alignment wrapText="1"/>
      <protection hidden="1"/>
    </xf>
    <xf numFmtId="0" fontId="13" fillId="0" borderId="0" xfId="0" applyFont="1" applyFill="1" applyBorder="1" applyAlignment="1" applyProtection="1">
      <alignment horizontal="center" wrapText="1"/>
      <protection hidden="1"/>
    </xf>
    <xf numFmtId="0" fontId="13" fillId="0" borderId="15" xfId="0" applyFont="1" applyBorder="1" applyProtection="1">
      <protection hidden="1"/>
    </xf>
    <xf numFmtId="0" fontId="6" fillId="0" borderId="0" xfId="0" applyFont="1" applyAlignment="1" applyProtection="1">
      <protection hidden="1"/>
    </xf>
    <xf numFmtId="0" fontId="13" fillId="0" borderId="0" xfId="0" applyFont="1" applyBorder="1" applyProtection="1">
      <protection hidden="1"/>
    </xf>
    <xf numFmtId="0" fontId="13" fillId="0" borderId="15" xfId="0" applyFont="1" applyFill="1" applyBorder="1" applyAlignment="1" applyProtection="1">
      <alignment horizontal="center" wrapText="1"/>
      <protection hidden="1"/>
    </xf>
    <xf numFmtId="0" fontId="13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2" fillId="0" borderId="0" xfId="0" applyFont="1" applyProtection="1">
      <protection hidden="1"/>
    </xf>
    <xf numFmtId="0" fontId="6" fillId="0" borderId="7" xfId="0" applyFont="1" applyFill="1" applyBorder="1" applyAlignment="1">
      <alignment horizontal="left" indent="2" shrinkToFit="1"/>
    </xf>
    <xf numFmtId="167" fontId="6" fillId="0" borderId="40" xfId="0" applyNumberFormat="1" applyFont="1" applyFill="1" applyBorder="1" applyAlignment="1" applyProtection="1">
      <alignment shrinkToFit="1"/>
    </xf>
    <xf numFmtId="167" fontId="6" fillId="0" borderId="7" xfId="0" applyNumberFormat="1" applyFont="1" applyFill="1" applyBorder="1" applyAlignment="1" applyProtection="1">
      <alignment shrinkToFit="1"/>
    </xf>
    <xf numFmtId="0" fontId="27" fillId="0" borderId="7" xfId="0" applyFont="1" applyFill="1" applyBorder="1" applyAlignment="1">
      <alignment horizontal="left" wrapText="1" indent="1"/>
    </xf>
    <xf numFmtId="49" fontId="27" fillId="0" borderId="7" xfId="0" applyNumberFormat="1" applyFont="1" applyFill="1" applyBorder="1" applyAlignment="1">
      <alignment horizontal="center"/>
    </xf>
    <xf numFmtId="0" fontId="27" fillId="0" borderId="7" xfId="0" applyFont="1" applyFill="1" applyBorder="1" applyAlignment="1">
      <alignment horizontal="left" wrapText="1" indent="3"/>
    </xf>
    <xf numFmtId="0" fontId="27" fillId="0" borderId="7" xfId="0" applyFont="1" applyFill="1" applyBorder="1" applyAlignment="1">
      <alignment horizontal="left" wrapText="1" indent="2"/>
    </xf>
    <xf numFmtId="0" fontId="27" fillId="0" borderId="7" xfId="0" applyFont="1" applyFill="1" applyBorder="1" applyAlignment="1">
      <alignment horizontal="left" indent="2" shrinkToFit="1"/>
    </xf>
    <xf numFmtId="0" fontId="27" fillId="0" borderId="7" xfId="0" applyFont="1" applyFill="1" applyBorder="1" applyAlignment="1">
      <alignment horizontal="left" indent="1"/>
    </xf>
    <xf numFmtId="0" fontId="17" fillId="0" borderId="0" xfId="0" applyFont="1" applyAlignment="1">
      <alignment horizontal="right"/>
    </xf>
    <xf numFmtId="0" fontId="6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23" fillId="0" borderId="0" xfId="1" applyFont="1" applyFill="1" applyBorder="1" applyAlignment="1" applyProtection="1">
      <alignment wrapText="1"/>
      <protection hidden="1"/>
    </xf>
    <xf numFmtId="0" fontId="22" fillId="0" borderId="0" xfId="0" applyNumberFormat="1" applyFont="1" applyFill="1" applyBorder="1" applyAlignment="1" applyProtection="1">
      <alignment horizontal="right" shrinkToFit="1"/>
      <protection hidden="1"/>
    </xf>
    <xf numFmtId="0" fontId="6" fillId="5" borderId="19" xfId="0" applyFont="1" applyFill="1" applyBorder="1" applyAlignment="1" applyProtection="1">
      <alignment horizontal="left" vertical="top" shrinkToFit="1"/>
    </xf>
    <xf numFmtId="0" fontId="6" fillId="5" borderId="8" xfId="0" applyFont="1" applyFill="1" applyBorder="1" applyAlignment="1" applyProtection="1">
      <alignment horizontal="left" vertical="top" shrinkToFit="1"/>
    </xf>
    <xf numFmtId="0" fontId="6" fillId="5" borderId="20" xfId="0" applyFont="1" applyFill="1" applyBorder="1" applyAlignment="1" applyProtection="1">
      <alignment horizontal="left" vertical="top" shrinkToFit="1"/>
    </xf>
    <xf numFmtId="0" fontId="6" fillId="0" borderId="8" xfId="0" applyFont="1" applyBorder="1" applyAlignment="1" applyProtection="1">
      <alignment horizontal="left" vertical="top" shrinkToFit="1"/>
    </xf>
    <xf numFmtId="0" fontId="6" fillId="0" borderId="19" xfId="0" applyFont="1" applyBorder="1" applyAlignment="1" applyProtection="1">
      <alignment horizontal="left" vertical="top" shrinkToFit="1"/>
    </xf>
    <xf numFmtId="0" fontId="6" fillId="0" borderId="20" xfId="0" applyFont="1" applyBorder="1" applyAlignment="1" applyProtection="1">
      <alignment horizontal="left" vertical="top" shrinkToFit="1"/>
    </xf>
    <xf numFmtId="0" fontId="32" fillId="6" borderId="0" xfId="0" applyFont="1" applyFill="1" applyAlignment="1" applyProtection="1">
      <alignment horizontal="center"/>
      <protection locked="0"/>
    </xf>
    <xf numFmtId="0" fontId="12" fillId="5" borderId="7" xfId="0" applyNumberFormat="1" applyFont="1" applyFill="1" applyBorder="1" applyAlignment="1">
      <alignment horizontal="left" shrinkToFit="1"/>
    </xf>
    <xf numFmtId="49" fontId="2" fillId="9" borderId="2" xfId="0" applyNumberFormat="1" applyFont="1" applyFill="1" applyBorder="1" applyAlignment="1" applyProtection="1">
      <alignment horizontal="center" shrinkToFit="1"/>
      <protection locked="0"/>
    </xf>
    <xf numFmtId="0" fontId="3" fillId="0" borderId="36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47" xfId="0" applyFont="1" applyFill="1" applyBorder="1" applyAlignment="1">
      <alignment horizontal="center"/>
    </xf>
    <xf numFmtId="0" fontId="2" fillId="9" borderId="2" xfId="0" applyNumberFormat="1" applyFont="1" applyFill="1" applyBorder="1" applyAlignment="1" applyProtection="1">
      <alignment horizontal="center" shrinkToFit="1"/>
      <protection locked="0"/>
    </xf>
    <xf numFmtId="0" fontId="2" fillId="4" borderId="0" xfId="0" applyFont="1" applyFill="1" applyBorder="1" applyAlignment="1">
      <alignment horizontal="right"/>
    </xf>
    <xf numFmtId="1" fontId="2" fillId="2" borderId="2" xfId="0" applyNumberFormat="1" applyFont="1" applyFill="1" applyBorder="1" applyAlignment="1" applyProtection="1">
      <alignment horizontal="left" shrinkToFit="1"/>
      <protection locked="0"/>
    </xf>
    <xf numFmtId="0" fontId="4" fillId="4" borderId="33" xfId="0" applyFont="1" applyFill="1" applyBorder="1" applyAlignment="1">
      <alignment horizontal="center" vertical="top"/>
    </xf>
    <xf numFmtId="0" fontId="2" fillId="0" borderId="45" xfId="0" applyFont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6" xfId="0" applyNumberFormat="1" applyFont="1" applyBorder="1" applyAlignment="1">
      <alignment horizontal="right" vertical="top"/>
    </xf>
    <xf numFmtId="49" fontId="2" fillId="0" borderId="0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4" borderId="36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top" wrapText="1"/>
    </xf>
    <xf numFmtId="49" fontId="2" fillId="9" borderId="44" xfId="0" applyNumberFormat="1" applyFont="1" applyFill="1" applyBorder="1" applyAlignment="1" applyProtection="1">
      <alignment horizontal="center" vertical="top" wrapText="1"/>
      <protection locked="0"/>
    </xf>
    <xf numFmtId="49" fontId="2" fillId="9" borderId="3" xfId="0" applyNumberFormat="1" applyFont="1" applyFill="1" applyBorder="1" applyAlignment="1" applyProtection="1">
      <alignment shrinkToFit="1"/>
      <protection locked="0"/>
    </xf>
    <xf numFmtId="49" fontId="2" fillId="9" borderId="34" xfId="0" applyNumberFormat="1" applyFont="1" applyFill="1" applyBorder="1" applyAlignment="1" applyProtection="1">
      <alignment shrinkToFit="1"/>
      <protection locked="0"/>
    </xf>
    <xf numFmtId="0" fontId="2" fillId="0" borderId="32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2" fillId="0" borderId="42" xfId="0" applyFont="1" applyBorder="1" applyAlignment="1">
      <alignment horizontal="center" vertical="top"/>
    </xf>
    <xf numFmtId="49" fontId="2" fillId="0" borderId="36" xfId="0" applyNumberFormat="1" applyFont="1" applyBorder="1" applyAlignment="1">
      <alignment horizontal="center" vertical="center"/>
    </xf>
    <xf numFmtId="49" fontId="2" fillId="0" borderId="43" xfId="0" applyNumberFormat="1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49" fontId="2" fillId="9" borderId="36" xfId="0" applyNumberFormat="1" applyFont="1" applyFill="1" applyBorder="1" applyAlignment="1" applyProtection="1">
      <alignment horizontal="center" vertical="center" shrinkToFit="1"/>
      <protection locked="0"/>
    </xf>
    <xf numFmtId="49" fontId="2" fillId="9" borderId="43" xfId="0" applyNumberFormat="1" applyFont="1" applyFill="1" applyBorder="1" applyAlignment="1" applyProtection="1">
      <alignment horizontal="center" vertical="center" shrinkToFit="1"/>
      <protection locked="0"/>
    </xf>
    <xf numFmtId="49" fontId="2" fillId="9" borderId="35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Alignment="1" applyProtection="1">
      <alignment horizontal="center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top" wrapText="1"/>
    </xf>
    <xf numFmtId="0" fontId="2" fillId="0" borderId="3" xfId="0" applyFont="1" applyBorder="1" applyAlignment="1" applyProtection="1">
      <alignment horizontal="center" vertical="top"/>
    </xf>
    <xf numFmtId="0" fontId="2" fillId="0" borderId="34" xfId="0" applyFont="1" applyBorder="1" applyAlignment="1" applyProtection="1">
      <alignment horizontal="center" vertical="top"/>
    </xf>
    <xf numFmtId="0" fontId="2" fillId="0" borderId="6" xfId="0" applyFont="1" applyBorder="1" applyAlignment="1" applyProtection="1">
      <alignment horizontal="center" vertical="top"/>
    </xf>
    <xf numFmtId="0" fontId="2" fillId="0" borderId="0" xfId="0" applyFont="1" applyBorder="1" applyAlignment="1" applyProtection="1">
      <alignment horizontal="center" vertical="top"/>
    </xf>
    <xf numFmtId="0" fontId="2" fillId="0" borderId="10" xfId="0" applyFont="1" applyBorder="1" applyAlignment="1" applyProtection="1">
      <alignment horizontal="center" vertical="top"/>
    </xf>
    <xf numFmtId="0" fontId="2" fillId="0" borderId="1" xfId="0" applyFont="1" applyBorder="1" applyAlignment="1" applyProtection="1">
      <alignment horizontal="center" vertical="top"/>
    </xf>
    <xf numFmtId="0" fontId="2" fillId="0" borderId="2" xfId="0" applyFont="1" applyBorder="1" applyAlignment="1" applyProtection="1">
      <alignment horizontal="center" vertical="top"/>
    </xf>
    <xf numFmtId="0" fontId="2" fillId="0" borderId="4" xfId="0" applyFont="1" applyBorder="1" applyAlignment="1" applyProtection="1">
      <alignment horizontal="center" vertical="top"/>
    </xf>
    <xf numFmtId="0" fontId="2" fillId="0" borderId="3" xfId="0" applyFont="1" applyBorder="1" applyAlignment="1" applyProtection="1">
      <alignment horizontal="center" vertical="top" wrapText="1"/>
    </xf>
    <xf numFmtId="0" fontId="2" fillId="0" borderId="34" xfId="0" applyFont="1" applyBorder="1" applyAlignment="1" applyProtection="1">
      <alignment horizontal="center" vertical="top" wrapText="1"/>
    </xf>
    <xf numFmtId="0" fontId="2" fillId="0" borderId="6" xfId="0" applyFont="1" applyBorder="1" applyAlignment="1" applyProtection="1">
      <alignment horizontal="center" vertical="top" wrapText="1"/>
    </xf>
    <xf numFmtId="0" fontId="2" fillId="0" borderId="0" xfId="0" applyFont="1" applyBorder="1" applyAlignment="1" applyProtection="1">
      <alignment horizontal="center" vertical="top" wrapText="1"/>
    </xf>
    <xf numFmtId="0" fontId="2" fillId="0" borderId="10" xfId="0" applyFont="1" applyBorder="1" applyAlignment="1" applyProtection="1">
      <alignment horizontal="center" vertical="top" wrapText="1"/>
    </xf>
    <xf numFmtId="0" fontId="2" fillId="0" borderId="1" xfId="0" applyFont="1" applyBorder="1" applyAlignment="1" applyProtection="1">
      <alignment horizontal="center" vertical="top" wrapText="1"/>
    </xf>
    <xf numFmtId="0" fontId="2" fillId="0" borderId="2" xfId="0" applyFont="1" applyBorder="1" applyAlignment="1" applyProtection="1">
      <alignment horizontal="center" vertical="top" wrapText="1"/>
    </xf>
    <xf numFmtId="0" fontId="2" fillId="0" borderId="4" xfId="0" applyFont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center" vertical="top" wrapText="1"/>
    </xf>
    <xf numFmtId="0" fontId="2" fillId="0" borderId="31" xfId="0" applyFont="1" applyBorder="1" applyAlignment="1" applyProtection="1">
      <alignment horizontal="center" vertical="top" wrapText="1"/>
    </xf>
    <xf numFmtId="0" fontId="2" fillId="0" borderId="48" xfId="0" applyFont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48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top"/>
    </xf>
    <xf numFmtId="0" fontId="2" fillId="0" borderId="31" xfId="0" applyFont="1" applyBorder="1" applyAlignment="1" applyProtection="1">
      <alignment horizontal="center" vertical="top"/>
    </xf>
    <xf numFmtId="0" fontId="2" fillId="0" borderId="48" xfId="0" applyFont="1" applyBorder="1" applyAlignment="1" applyProtection="1">
      <alignment horizontal="center" vertical="top"/>
    </xf>
    <xf numFmtId="49" fontId="2" fillId="0" borderId="8" xfId="0" applyNumberFormat="1" applyFont="1" applyBorder="1" applyAlignment="1" applyProtection="1">
      <alignment horizontal="center"/>
    </xf>
    <xf numFmtId="49" fontId="2" fillId="0" borderId="31" xfId="0" applyNumberFormat="1" applyFont="1" applyBorder="1" applyAlignment="1" applyProtection="1">
      <alignment horizontal="center"/>
    </xf>
    <xf numFmtId="49" fontId="2" fillId="0" borderId="48" xfId="0" applyNumberFormat="1" applyFont="1" applyBorder="1" applyAlignment="1" applyProtection="1">
      <alignment horizontal="center"/>
    </xf>
    <xf numFmtId="167" fontId="2" fillId="5" borderId="8" xfId="0" applyNumberFormat="1" applyFont="1" applyFill="1" applyBorder="1" applyAlignment="1" applyProtection="1">
      <alignment shrinkToFit="1"/>
    </xf>
    <xf numFmtId="167" fontId="2" fillId="5" borderId="31" xfId="0" applyNumberFormat="1" applyFont="1" applyFill="1" applyBorder="1" applyAlignment="1" applyProtection="1">
      <alignment shrinkToFit="1"/>
    </xf>
    <xf numFmtId="167" fontId="2" fillId="5" borderId="48" xfId="0" applyNumberFormat="1" applyFont="1" applyFill="1" applyBorder="1" applyAlignment="1" applyProtection="1">
      <alignment shrinkToFit="1"/>
    </xf>
    <xf numFmtId="3" fontId="2" fillId="5" borderId="8" xfId="0" applyNumberFormat="1" applyFont="1" applyFill="1" applyBorder="1" applyAlignment="1" applyProtection="1">
      <alignment shrinkToFit="1"/>
    </xf>
    <xf numFmtId="3" fontId="2" fillId="5" borderId="31" xfId="0" applyNumberFormat="1" applyFont="1" applyFill="1" applyBorder="1" applyAlignment="1" applyProtection="1">
      <alignment shrinkToFit="1"/>
    </xf>
    <xf numFmtId="3" fontId="2" fillId="5" borderId="48" xfId="0" applyNumberFormat="1" applyFont="1" applyFill="1" applyBorder="1" applyAlignment="1" applyProtection="1">
      <alignment shrinkToFit="1"/>
    </xf>
    <xf numFmtId="0" fontId="2" fillId="0" borderId="3" xfId="0" applyFont="1" applyBorder="1" applyAlignment="1" applyProtection="1">
      <alignment horizontal="center" wrapText="1"/>
    </xf>
    <xf numFmtId="0" fontId="0" fillId="0" borderId="3" xfId="0" applyBorder="1" applyProtection="1"/>
    <xf numFmtId="0" fontId="0" fillId="0" borderId="34" xfId="0" applyBorder="1" applyProtection="1"/>
    <xf numFmtId="49" fontId="2" fillId="0" borderId="11" xfId="0" applyNumberFormat="1" applyFont="1" applyBorder="1" applyAlignment="1" applyProtection="1">
      <alignment horizontal="center"/>
    </xf>
    <xf numFmtId="49" fontId="2" fillId="0" borderId="3" xfId="0" applyNumberFormat="1" applyFont="1" applyBorder="1" applyAlignment="1" applyProtection="1">
      <alignment horizontal="center"/>
    </xf>
    <xf numFmtId="49" fontId="2" fillId="0" borderId="34" xfId="0" applyNumberFormat="1" applyFont="1" applyBorder="1" applyAlignment="1" applyProtection="1">
      <alignment horizontal="center"/>
    </xf>
    <xf numFmtId="49" fontId="2" fillId="0" borderId="1" xfId="0" applyNumberFormat="1" applyFont="1" applyBorder="1" applyAlignment="1" applyProtection="1">
      <alignment horizontal="center"/>
    </xf>
    <xf numFmtId="49" fontId="2" fillId="0" borderId="2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11" xfId="0" applyNumberFormat="1" applyFont="1" applyBorder="1" applyAlignment="1" applyProtection="1">
      <alignment horizontal="center" wrapText="1"/>
    </xf>
    <xf numFmtId="167" fontId="2" fillId="5" borderId="11" xfId="0" applyNumberFormat="1" applyFont="1" applyFill="1" applyBorder="1" applyAlignment="1" applyProtection="1">
      <alignment shrinkToFit="1"/>
    </xf>
    <xf numFmtId="167" fontId="2" fillId="5" borderId="3" xfId="0" applyNumberFormat="1" applyFont="1" applyFill="1" applyBorder="1" applyAlignment="1" applyProtection="1">
      <alignment shrinkToFit="1"/>
    </xf>
    <xf numFmtId="167" fontId="2" fillId="5" borderId="34" xfId="0" applyNumberFormat="1" applyFont="1" applyFill="1" applyBorder="1" applyAlignment="1" applyProtection="1">
      <alignment shrinkToFit="1"/>
    </xf>
    <xf numFmtId="167" fontId="2" fillId="5" borderId="1" xfId="0" applyNumberFormat="1" applyFont="1" applyFill="1" applyBorder="1" applyAlignment="1" applyProtection="1">
      <alignment shrinkToFit="1"/>
    </xf>
    <xf numFmtId="167" fontId="2" fillId="5" borderId="2" xfId="0" applyNumberFormat="1" applyFont="1" applyFill="1" applyBorder="1" applyAlignment="1" applyProtection="1">
      <alignment shrinkToFit="1"/>
    </xf>
    <xf numFmtId="167" fontId="2" fillId="5" borderId="4" xfId="0" applyNumberFormat="1" applyFont="1" applyFill="1" applyBorder="1" applyAlignment="1" applyProtection="1">
      <alignment shrinkToFit="1"/>
    </xf>
    <xf numFmtId="3" fontId="2" fillId="5" borderId="11" xfId="0" applyNumberFormat="1" applyFont="1" applyFill="1" applyBorder="1" applyAlignment="1" applyProtection="1">
      <alignment shrinkToFit="1"/>
    </xf>
    <xf numFmtId="3" fontId="2" fillId="5" borderId="3" xfId="0" applyNumberFormat="1" applyFont="1" applyFill="1" applyBorder="1" applyAlignment="1" applyProtection="1">
      <alignment shrinkToFit="1"/>
    </xf>
    <xf numFmtId="3" fontId="2" fillId="5" borderId="34" xfId="0" applyNumberFormat="1" applyFont="1" applyFill="1" applyBorder="1" applyAlignment="1" applyProtection="1">
      <alignment shrinkToFit="1"/>
    </xf>
    <xf numFmtId="3" fontId="2" fillId="5" borderId="1" xfId="0" applyNumberFormat="1" applyFont="1" applyFill="1" applyBorder="1" applyAlignment="1" applyProtection="1">
      <alignment shrinkToFit="1"/>
    </xf>
    <xf numFmtId="3" fontId="2" fillId="5" borderId="2" xfId="0" applyNumberFormat="1" applyFont="1" applyFill="1" applyBorder="1" applyAlignment="1" applyProtection="1">
      <alignment shrinkToFit="1"/>
    </xf>
    <xf numFmtId="3" fontId="2" fillId="5" borderId="4" xfId="0" applyNumberFormat="1" applyFont="1" applyFill="1" applyBorder="1" applyAlignment="1" applyProtection="1">
      <alignment shrinkToFit="1"/>
    </xf>
    <xf numFmtId="0" fontId="2" fillId="0" borderId="2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31" xfId="0" applyFont="1" applyBorder="1" applyAlignment="1" applyProtection="1">
      <alignment horizontal="left"/>
    </xf>
    <xf numFmtId="0" fontId="2" fillId="0" borderId="48" xfId="0" applyFont="1" applyBorder="1" applyAlignment="1" applyProtection="1">
      <alignment horizontal="left"/>
    </xf>
    <xf numFmtId="0" fontId="2" fillId="0" borderId="31" xfId="0" applyFont="1" applyBorder="1" applyAlignment="1" applyProtection="1">
      <alignment horizontal="left" wrapText="1"/>
    </xf>
    <xf numFmtId="0" fontId="2" fillId="0" borderId="48" xfId="0" applyFont="1" applyBorder="1" applyAlignment="1" applyProtection="1">
      <alignment horizontal="left" wrapText="1"/>
    </xf>
    <xf numFmtId="3" fontId="33" fillId="5" borderId="8" xfId="0" applyNumberFormat="1" applyFont="1" applyFill="1" applyBorder="1" applyAlignment="1" applyProtection="1">
      <alignment shrinkToFit="1"/>
    </xf>
    <xf numFmtId="3" fontId="33" fillId="5" borderId="31" xfId="0" applyNumberFormat="1" applyFont="1" applyFill="1" applyBorder="1" applyAlignment="1" applyProtection="1">
      <alignment shrinkToFit="1"/>
    </xf>
    <xf numFmtId="3" fontId="33" fillId="5" borderId="48" xfId="0" applyNumberFormat="1" applyFont="1" applyFill="1" applyBorder="1" applyAlignment="1" applyProtection="1">
      <alignment shrinkToFit="1"/>
    </xf>
    <xf numFmtId="167" fontId="33" fillId="5" borderId="8" xfId="0" applyNumberFormat="1" applyFont="1" applyFill="1" applyBorder="1" applyAlignment="1" applyProtection="1">
      <alignment shrinkToFit="1"/>
    </xf>
    <xf numFmtId="167" fontId="33" fillId="5" borderId="31" xfId="0" applyNumberFormat="1" applyFont="1" applyFill="1" applyBorder="1" applyAlignment="1" applyProtection="1">
      <alignment shrinkToFit="1"/>
    </xf>
    <xf numFmtId="167" fontId="33" fillId="5" borderId="48" xfId="0" applyNumberFormat="1" applyFont="1" applyFill="1" applyBorder="1" applyAlignment="1" applyProtection="1">
      <alignment shrinkToFit="1"/>
    </xf>
    <xf numFmtId="49" fontId="2" fillId="0" borderId="8" xfId="0" applyNumberFormat="1" applyFont="1" applyBorder="1" applyAlignment="1" applyProtection="1">
      <alignment horizontal="center" wrapText="1"/>
    </xf>
    <xf numFmtId="167" fontId="2" fillId="0" borderId="8" xfId="0" applyNumberFormat="1" applyFont="1" applyFill="1" applyBorder="1" applyAlignment="1" applyProtection="1">
      <alignment shrinkToFit="1"/>
    </xf>
    <xf numFmtId="167" fontId="2" fillId="0" borderId="31" xfId="0" applyNumberFormat="1" applyFont="1" applyFill="1" applyBorder="1" applyAlignment="1" applyProtection="1">
      <alignment shrinkToFit="1"/>
    </xf>
    <xf numFmtId="167" fontId="2" fillId="0" borderId="48" xfId="0" applyNumberFormat="1" applyFont="1" applyFill="1" applyBorder="1" applyAlignment="1" applyProtection="1">
      <alignment shrinkToFit="1"/>
    </xf>
    <xf numFmtId="3" fontId="2" fillId="0" borderId="8" xfId="0" applyNumberFormat="1" applyFont="1" applyFill="1" applyBorder="1" applyAlignment="1" applyProtection="1">
      <alignment shrinkToFit="1"/>
    </xf>
    <xf numFmtId="3" fontId="2" fillId="0" borderId="31" xfId="0" applyNumberFormat="1" applyFont="1" applyFill="1" applyBorder="1" applyAlignment="1" applyProtection="1">
      <alignment shrinkToFit="1"/>
    </xf>
    <xf numFmtId="3" fontId="2" fillId="0" borderId="48" xfId="0" applyNumberFormat="1" applyFont="1" applyFill="1" applyBorder="1" applyAlignment="1" applyProtection="1">
      <alignment shrinkToFit="1"/>
    </xf>
    <xf numFmtId="0" fontId="2" fillId="0" borderId="3" xfId="0" applyFont="1" applyBorder="1" applyAlignment="1" applyProtection="1">
      <alignment horizontal="left" vertical="top" wrapText="1"/>
    </xf>
    <xf numFmtId="0" fontId="2" fillId="0" borderId="34" xfId="0" applyFont="1" applyBorder="1" applyAlignment="1" applyProtection="1">
      <alignment horizontal="left" vertical="top" wrapText="1"/>
    </xf>
    <xf numFmtId="0" fontId="2" fillId="5" borderId="2" xfId="0" applyFont="1" applyFill="1" applyBorder="1" applyAlignment="1" applyProtection="1">
      <alignment horizontal="left" wrapText="1"/>
    </xf>
    <xf numFmtId="0" fontId="2" fillId="5" borderId="4" xfId="0" applyFont="1" applyFill="1" applyBorder="1" applyAlignment="1" applyProtection="1">
      <alignment horizontal="left" wrapText="1"/>
    </xf>
    <xf numFmtId="0" fontId="2" fillId="5" borderId="31" xfId="0" applyFont="1" applyFill="1" applyBorder="1" applyAlignment="1" applyProtection="1">
      <alignment horizontal="left" wrapText="1"/>
    </xf>
    <xf numFmtId="0" fontId="2" fillId="5" borderId="48" xfId="0" applyFont="1" applyFill="1" applyBorder="1" applyAlignment="1" applyProtection="1">
      <alignment horizontal="left" wrapText="1"/>
    </xf>
    <xf numFmtId="167" fontId="2" fillId="0" borderId="8" xfId="0" applyNumberFormat="1" applyFont="1" applyBorder="1" applyAlignment="1" applyProtection="1">
      <alignment shrinkToFit="1"/>
    </xf>
    <xf numFmtId="167" fontId="2" fillId="0" borderId="31" xfId="0" applyNumberFormat="1" applyFont="1" applyBorder="1" applyAlignment="1" applyProtection="1">
      <alignment shrinkToFit="1"/>
    </xf>
    <xf numFmtId="167" fontId="2" fillId="0" borderId="48" xfId="0" applyNumberFormat="1" applyFont="1" applyBorder="1" applyAlignment="1" applyProtection="1">
      <alignment shrinkToFit="1"/>
    </xf>
    <xf numFmtId="49" fontId="2" fillId="9" borderId="0" xfId="0" applyNumberFormat="1" applyFont="1" applyFill="1" applyAlignment="1" applyProtection="1">
      <alignment horizontal="center" wrapText="1"/>
      <protection locked="0"/>
    </xf>
    <xf numFmtId="49" fontId="2" fillId="9" borderId="2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Border="1" applyAlignment="1" applyProtection="1">
      <alignment horizontal="center"/>
    </xf>
    <xf numFmtId="0" fontId="2" fillId="0" borderId="2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 vertical="top"/>
    </xf>
    <xf numFmtId="0" fontId="4" fillId="0" borderId="0" xfId="0" applyFont="1" applyBorder="1" applyAlignment="1" applyProtection="1">
      <alignment horizontal="center" vertical="top"/>
    </xf>
    <xf numFmtId="49" fontId="2" fillId="9" borderId="2" xfId="0" applyNumberFormat="1" applyFont="1" applyFill="1" applyBorder="1" applyAlignment="1" applyProtection="1">
      <alignment horizontal="left" shrinkToFit="1"/>
      <protection locked="0"/>
    </xf>
    <xf numFmtId="0" fontId="2" fillId="0" borderId="0" xfId="0" applyFont="1" applyProtection="1"/>
    <xf numFmtId="0" fontId="4" fillId="0" borderId="0" xfId="0" applyFont="1" applyAlignment="1" applyProtection="1">
      <alignment horizontal="center" vertical="top"/>
    </xf>
    <xf numFmtId="49" fontId="2" fillId="9" borderId="2" xfId="0" applyNumberFormat="1" applyFont="1" applyFill="1" applyBorder="1" applyAlignment="1" applyProtection="1">
      <alignment horizontal="center" shrinkToFit="1"/>
      <protection locked="0"/>
    </xf>
    <xf numFmtId="0" fontId="2" fillId="0" borderId="0" xfId="0" applyFont="1" applyAlignment="1" applyProtection="1">
      <alignment horizontal="right"/>
    </xf>
    <xf numFmtId="0" fontId="18" fillId="0" borderId="2" xfId="0" applyFont="1" applyBorder="1" applyAlignment="1" applyProtection="1">
      <alignment horizontal="left"/>
    </xf>
    <xf numFmtId="0" fontId="19" fillId="0" borderId="49" xfId="0" applyFont="1" applyBorder="1" applyAlignment="1" applyProtection="1">
      <alignment horizontal="center"/>
    </xf>
    <xf numFmtId="0" fontId="19" fillId="0" borderId="50" xfId="0" applyFont="1" applyBorder="1" applyAlignment="1" applyProtection="1">
      <alignment horizontal="center"/>
    </xf>
    <xf numFmtId="0" fontId="19" fillId="0" borderId="51" xfId="0" applyFont="1" applyBorder="1" applyAlignment="1" applyProtection="1">
      <alignment horizontal="center"/>
    </xf>
    <xf numFmtId="0" fontId="6" fillId="0" borderId="11" xfId="0" applyFont="1" applyBorder="1" applyAlignment="1" applyProtection="1">
      <alignment horizontal="center" vertical="top" wrapText="1"/>
    </xf>
    <xf numFmtId="0" fontId="6" fillId="0" borderId="6" xfId="0" applyFont="1" applyBorder="1" applyAlignment="1" applyProtection="1">
      <alignment horizontal="center" vertical="top" wrapText="1"/>
    </xf>
    <xf numFmtId="0" fontId="6" fillId="0" borderId="1" xfId="0" applyFont="1" applyBorder="1" applyAlignment="1" applyProtection="1">
      <alignment horizontal="center" vertical="top" wrapText="1"/>
    </xf>
    <xf numFmtId="0" fontId="6" fillId="0" borderId="6" xfId="0" applyFont="1" applyBorder="1" applyAlignment="1" applyProtection="1">
      <alignment horizontal="center" vertical="top"/>
    </xf>
    <xf numFmtId="0" fontId="6" fillId="0" borderId="1" xfId="0" applyFont="1" applyBorder="1" applyAlignment="1" applyProtection="1">
      <alignment horizontal="center" vertical="top"/>
    </xf>
    <xf numFmtId="0" fontId="6" fillId="0" borderId="7" xfId="0" applyFont="1" applyBorder="1" applyAlignment="1" applyProtection="1">
      <alignment horizontal="center" vertical="top" wrapText="1"/>
    </xf>
    <xf numFmtId="0" fontId="6" fillId="0" borderId="8" xfId="0" applyFont="1" applyBorder="1" applyAlignment="1" applyProtection="1">
      <alignment horizontal="center" vertical="top" wrapText="1"/>
    </xf>
    <xf numFmtId="0" fontId="6" fillId="0" borderId="40" xfId="0" applyFont="1" applyBorder="1" applyAlignment="1" applyProtection="1">
      <alignment horizontal="center" vertical="top" wrapText="1"/>
    </xf>
    <xf numFmtId="0" fontId="6" fillId="0" borderId="20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 vertical="top"/>
    </xf>
    <xf numFmtId="0" fontId="6" fillId="0" borderId="8" xfId="0" applyFont="1" applyBorder="1" applyAlignment="1" applyProtection="1">
      <alignment horizontal="center" vertical="top"/>
    </xf>
    <xf numFmtId="0" fontId="6" fillId="0" borderId="21" xfId="0" applyFont="1" applyBorder="1" applyAlignment="1" applyProtection="1">
      <alignment horizontal="center" vertical="top" wrapText="1"/>
    </xf>
    <xf numFmtId="0" fontId="6" fillId="0" borderId="23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/>
    </xf>
    <xf numFmtId="0" fontId="6" fillId="0" borderId="20" xfId="0" applyFont="1" applyBorder="1" applyAlignment="1" applyProtection="1">
      <alignment horizontal="center"/>
    </xf>
    <xf numFmtId="0" fontId="6" fillId="0" borderId="19" xfId="0" applyFont="1" applyBorder="1" applyAlignment="1" applyProtection="1">
      <alignment horizontal="center" vertical="top" wrapText="1"/>
    </xf>
    <xf numFmtId="0" fontId="6" fillId="0" borderId="31" xfId="0" applyFont="1" applyBorder="1" applyAlignment="1" applyProtection="1">
      <alignment horizontal="center" vertical="top" wrapText="1"/>
    </xf>
    <xf numFmtId="0" fontId="6" fillId="0" borderId="22" xfId="0" applyFont="1" applyBorder="1" applyAlignment="1" applyProtection="1">
      <alignment horizontal="center" vertical="top" wrapText="1"/>
    </xf>
    <xf numFmtId="0" fontId="6" fillId="0" borderId="39" xfId="0" applyFont="1" applyBorder="1" applyAlignment="1" applyProtection="1">
      <alignment horizontal="center" vertical="top" wrapText="1"/>
    </xf>
    <xf numFmtId="0" fontId="6" fillId="0" borderId="52" xfId="0" applyFont="1" applyBorder="1" applyAlignment="1" applyProtection="1">
      <alignment horizontal="center" vertical="top" wrapText="1"/>
    </xf>
    <xf numFmtId="0" fontId="6" fillId="0" borderId="31" xfId="0" applyFont="1" applyBorder="1" applyAlignment="1" applyProtection="1">
      <alignment horizontal="center" vertical="top"/>
    </xf>
    <xf numFmtId="0" fontId="6" fillId="0" borderId="27" xfId="0" applyFont="1" applyBorder="1" applyAlignment="1" applyProtection="1">
      <alignment horizontal="center" vertical="top" wrapText="1"/>
    </xf>
    <xf numFmtId="0" fontId="6" fillId="0" borderId="29" xfId="0" applyFont="1" applyBorder="1" applyAlignment="1" applyProtection="1">
      <alignment horizontal="center" vertical="top" wrapText="1"/>
    </xf>
    <xf numFmtId="0" fontId="6" fillId="0" borderId="44" xfId="0" applyFont="1" applyBorder="1" applyAlignment="1" applyProtection="1">
      <alignment horizontal="center" vertical="top" wrapText="1"/>
    </xf>
    <xf numFmtId="0" fontId="18" fillId="0" borderId="52" xfId="0" applyFont="1" applyBorder="1" applyAlignment="1" applyProtection="1">
      <alignment horizontal="left"/>
    </xf>
    <xf numFmtId="0" fontId="2" fillId="0" borderId="27" xfId="0" applyFont="1" applyBorder="1" applyAlignment="1">
      <alignment horizontal="center" vertical="top"/>
    </xf>
    <xf numFmtId="49" fontId="2" fillId="0" borderId="36" xfId="0" applyNumberFormat="1" applyFont="1" applyBorder="1" applyAlignment="1">
      <alignment horizontal="center" vertical="top"/>
    </xf>
    <xf numFmtId="49" fontId="2" fillId="0" borderId="43" xfId="0" applyNumberFormat="1" applyFont="1" applyBorder="1" applyAlignment="1">
      <alignment horizontal="center" vertical="top"/>
    </xf>
    <xf numFmtId="49" fontId="2" fillId="9" borderId="36" xfId="0" applyNumberFormat="1" applyFont="1" applyFill="1" applyBorder="1" applyAlignment="1" applyProtection="1">
      <alignment horizontal="center" vertical="top" shrinkToFit="1"/>
      <protection locked="0"/>
    </xf>
    <xf numFmtId="49" fontId="2" fillId="9" borderId="43" xfId="0" applyNumberFormat="1" applyFont="1" applyFill="1" applyBorder="1" applyAlignment="1" applyProtection="1">
      <alignment horizontal="center" vertical="top" shrinkToFit="1"/>
      <protection locked="0"/>
    </xf>
    <xf numFmtId="49" fontId="2" fillId="9" borderId="35" xfId="0" applyNumberFormat="1" applyFont="1" applyFill="1" applyBorder="1" applyAlignment="1" applyProtection="1">
      <alignment horizontal="center" vertical="top" shrinkToFit="1"/>
      <protection locked="0"/>
    </xf>
    <xf numFmtId="0" fontId="3" fillId="0" borderId="3" xfId="0" applyFont="1" applyBorder="1"/>
    <xf numFmtId="49" fontId="2" fillId="9" borderId="31" xfId="0" applyNumberFormat="1" applyFont="1" applyFill="1" applyBorder="1" applyAlignment="1" applyProtection="1">
      <alignment horizontal="left" shrinkToFit="1"/>
      <protection locked="0"/>
    </xf>
    <xf numFmtId="49" fontId="2" fillId="0" borderId="0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0" fontId="2" fillId="9" borderId="44" xfId="0" applyFont="1" applyFill="1" applyBorder="1" applyAlignment="1" applyProtection="1">
      <alignment horizontal="center" vertical="top" wrapText="1"/>
      <protection locked="0"/>
    </xf>
    <xf numFmtId="0" fontId="4" fillId="4" borderId="15" xfId="0" applyFont="1" applyFill="1" applyBorder="1" applyAlignment="1">
      <alignment horizontal="center" vertical="top"/>
    </xf>
    <xf numFmtId="0" fontId="3" fillId="4" borderId="4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0" borderId="6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49" fontId="2" fillId="0" borderId="0" xfId="0" applyNumberFormat="1" applyFont="1" applyBorder="1" applyAlignment="1">
      <alignment horizontal="right" vertical="center"/>
    </xf>
    <xf numFmtId="49" fontId="2" fillId="0" borderId="0" xfId="0" applyNumberFormat="1" applyFont="1" applyAlignment="1">
      <alignment horizontal="center"/>
    </xf>
    <xf numFmtId="0" fontId="2" fillId="4" borderId="4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0" borderId="0" xfId="0" applyFont="1"/>
    <xf numFmtId="0" fontId="2" fillId="0" borderId="0" xfId="0" applyFont="1" applyAlignment="1">
      <alignment horizontal="right"/>
    </xf>
    <xf numFmtId="167" fontId="6" fillId="5" borderId="8" xfId="0" applyNumberFormat="1" applyFont="1" applyFill="1" applyBorder="1" applyAlignment="1">
      <alignment shrinkToFit="1"/>
    </xf>
    <xf numFmtId="167" fontId="6" fillId="5" borderId="31" xfId="0" applyNumberFormat="1" applyFont="1" applyFill="1" applyBorder="1" applyAlignment="1">
      <alignment shrinkToFit="1"/>
    </xf>
    <xf numFmtId="167" fontId="6" fillId="5" borderId="48" xfId="0" applyNumberFormat="1" applyFont="1" applyFill="1" applyBorder="1" applyAlignment="1">
      <alignment shrinkToFit="1"/>
    </xf>
    <xf numFmtId="167" fontId="6" fillId="5" borderId="7" xfId="0" applyNumberFormat="1" applyFont="1" applyFill="1" applyBorder="1" applyAlignment="1">
      <alignment shrinkToFit="1"/>
    </xf>
    <xf numFmtId="0" fontId="6" fillId="0" borderId="48" xfId="0" applyFont="1" applyBorder="1" applyAlignment="1">
      <alignment horizontal="left" indent="1"/>
    </xf>
    <xf numFmtId="0" fontId="6" fillId="0" borderId="7" xfId="0" applyFont="1" applyBorder="1" applyAlignment="1">
      <alignment horizontal="left" indent="1"/>
    </xf>
    <xf numFmtId="0" fontId="2" fillId="0" borderId="2" xfId="0" applyFont="1" applyBorder="1" applyAlignment="1">
      <alignment horizontal="center"/>
    </xf>
    <xf numFmtId="167" fontId="6" fillId="5" borderId="27" xfId="0" applyNumberFormat="1" applyFont="1" applyFill="1" applyBorder="1" applyAlignment="1">
      <alignment shrinkToFit="1"/>
    </xf>
    <xf numFmtId="167" fontId="6" fillId="5" borderId="29" xfId="0" applyNumberFormat="1" applyFont="1" applyFill="1" applyBorder="1" applyAlignment="1">
      <alignment shrinkToFit="1"/>
    </xf>
    <xf numFmtId="167" fontId="6" fillId="5" borderId="44" xfId="0" applyNumberFormat="1" applyFont="1" applyFill="1" applyBorder="1" applyAlignment="1">
      <alignment shrinkToFit="1"/>
    </xf>
    <xf numFmtId="0" fontId="6" fillId="0" borderId="0" xfId="0" applyFont="1" applyBorder="1" applyAlignment="1">
      <alignment horizontal="left" indent="1"/>
    </xf>
    <xf numFmtId="0" fontId="6" fillId="0" borderId="4" xfId="0" applyFont="1" applyBorder="1" applyAlignment="1">
      <alignment horizontal="left" indent="1"/>
    </xf>
    <xf numFmtId="0" fontId="6" fillId="0" borderId="44" xfId="0" applyFont="1" applyBorder="1" applyAlignment="1">
      <alignment horizontal="left" indent="1"/>
    </xf>
    <xf numFmtId="167" fontId="6" fillId="5" borderId="11" xfId="0" applyNumberFormat="1" applyFont="1" applyFill="1" applyBorder="1" applyAlignment="1">
      <alignment shrinkToFit="1"/>
    </xf>
    <xf numFmtId="167" fontId="6" fillId="5" borderId="6" xfId="0" applyNumberFormat="1" applyFont="1" applyFill="1" applyBorder="1" applyAlignment="1">
      <alignment shrinkToFit="1"/>
    </xf>
    <xf numFmtId="167" fontId="6" fillId="5" borderId="1" xfId="0" applyNumberFormat="1" applyFont="1" applyFill="1" applyBorder="1" applyAlignment="1">
      <alignment shrinkToFit="1"/>
    </xf>
    <xf numFmtId="167" fontId="6" fillId="5" borderId="3" xfId="0" applyNumberFormat="1" applyFont="1" applyFill="1" applyBorder="1" applyAlignment="1">
      <alignment shrinkToFit="1"/>
    </xf>
    <xf numFmtId="167" fontId="6" fillId="5" borderId="0" xfId="0" applyNumberFormat="1" applyFont="1" applyFill="1" applyBorder="1" applyAlignment="1">
      <alignment shrinkToFit="1"/>
    </xf>
    <xf numFmtId="167" fontId="6" fillId="5" borderId="2" xfId="0" applyNumberFormat="1" applyFont="1" applyFill="1" applyBorder="1" applyAlignment="1">
      <alignment shrinkToFit="1"/>
    </xf>
    <xf numFmtId="49" fontId="6" fillId="0" borderId="11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167" fontId="6" fillId="5" borderId="34" xfId="0" applyNumberFormat="1" applyFont="1" applyFill="1" applyBorder="1" applyAlignment="1">
      <alignment shrinkToFit="1"/>
    </xf>
    <xf numFmtId="167" fontId="6" fillId="5" borderId="10" xfId="0" applyNumberFormat="1" applyFont="1" applyFill="1" applyBorder="1" applyAlignment="1">
      <alignment shrinkToFit="1"/>
    </xf>
    <xf numFmtId="167" fontId="6" fillId="5" borderId="4" xfId="0" applyNumberFormat="1" applyFont="1" applyFill="1" applyBorder="1" applyAlignment="1">
      <alignment shrinkToFit="1"/>
    </xf>
    <xf numFmtId="3" fontId="6" fillId="5" borderId="11" xfId="0" applyNumberFormat="1" applyFont="1" applyFill="1" applyBorder="1" applyAlignment="1">
      <alignment shrinkToFit="1"/>
    </xf>
    <xf numFmtId="3" fontId="6" fillId="5" borderId="6" xfId="0" applyNumberFormat="1" applyFont="1" applyFill="1" applyBorder="1" applyAlignment="1">
      <alignment shrinkToFit="1"/>
    </xf>
    <xf numFmtId="3" fontId="6" fillId="5" borderId="1" xfId="0" applyNumberFormat="1" applyFont="1" applyFill="1" applyBorder="1" applyAlignment="1">
      <alignment shrinkToFit="1"/>
    </xf>
    <xf numFmtId="0" fontId="6" fillId="0" borderId="34" xfId="0" applyFont="1" applyBorder="1" applyAlignment="1">
      <alignment horizontal="left" indent="1"/>
    </xf>
    <xf numFmtId="0" fontId="6" fillId="0" borderId="3" xfId="0" applyFont="1" applyBorder="1" applyAlignment="1">
      <alignment horizontal="left" indent="1"/>
    </xf>
    <xf numFmtId="0" fontId="6" fillId="0" borderId="27" xfId="0" applyFont="1" applyBorder="1" applyAlignment="1">
      <alignment horizontal="left" indent="1"/>
    </xf>
    <xf numFmtId="0" fontId="6" fillId="0" borderId="48" xfId="0" applyFont="1" applyBorder="1" applyAlignment="1">
      <alignment horizontal="left" indent="4"/>
    </xf>
    <xf numFmtId="0" fontId="6" fillId="0" borderId="7" xfId="0" applyFont="1" applyBorder="1" applyAlignment="1">
      <alignment horizontal="left" indent="4"/>
    </xf>
    <xf numFmtId="0" fontId="6" fillId="0" borderId="3" xfId="0" applyFont="1" applyBorder="1" applyAlignment="1">
      <alignment horizontal="left" indent="3"/>
    </xf>
    <xf numFmtId="0" fontId="6" fillId="0" borderId="2" xfId="0" applyFont="1" applyBorder="1" applyAlignment="1">
      <alignment horizontal="left" indent="4"/>
    </xf>
    <xf numFmtId="0" fontId="6" fillId="0" borderId="3" xfId="0" applyFont="1" applyBorder="1" applyAlignment="1">
      <alignment horizontal="left" indent="5"/>
    </xf>
    <xf numFmtId="0" fontId="6" fillId="0" borderId="4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0" borderId="34" xfId="0" applyFont="1" applyBorder="1" applyAlignment="1">
      <alignment horizontal="left" indent="2"/>
    </xf>
    <xf numFmtId="0" fontId="6" fillId="0" borderId="3" xfId="0" applyFont="1" applyBorder="1" applyAlignment="1">
      <alignment horizontal="left" indent="2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34" xfId="0" applyFont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31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3" fontId="6" fillId="5" borderId="27" xfId="0" applyNumberFormat="1" applyFont="1" applyFill="1" applyBorder="1" applyAlignment="1">
      <alignment shrinkToFit="1"/>
    </xf>
    <xf numFmtId="3" fontId="6" fillId="5" borderId="44" xfId="0" applyNumberFormat="1" applyFont="1" applyFill="1" applyBorder="1" applyAlignment="1">
      <alignment shrinkToFit="1"/>
    </xf>
    <xf numFmtId="0" fontId="23" fillId="0" borderId="0" xfId="1" applyFont="1" applyFill="1" applyBorder="1" applyAlignment="1" applyProtection="1">
      <alignment wrapText="1"/>
      <protection hidden="1"/>
    </xf>
    <xf numFmtId="0" fontId="34" fillId="0" borderId="49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34" fillId="0" borderId="51" xfId="0" applyFont="1" applyBorder="1" applyAlignment="1">
      <alignment horizontal="center"/>
    </xf>
    <xf numFmtId="0" fontId="19" fillId="0" borderId="49" xfId="0" applyFont="1" applyBorder="1" applyAlignment="1">
      <alignment horizontal="center"/>
    </xf>
    <xf numFmtId="0" fontId="19" fillId="0" borderId="50" xfId="0" applyFont="1" applyBorder="1" applyAlignment="1">
      <alignment horizontal="center"/>
    </xf>
    <xf numFmtId="0" fontId="19" fillId="0" borderId="51" xfId="0" applyFont="1" applyBorder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/>
    </xf>
    <xf numFmtId="0" fontId="2" fillId="0" borderId="0" xfId="0" applyFont="1" applyBorder="1" applyAlignment="1">
      <alignment horizontal="left" wrapText="1"/>
    </xf>
    <xf numFmtId="49" fontId="2" fillId="9" borderId="2" xfId="0" applyNumberFormat="1" applyFont="1" applyFill="1" applyBorder="1" applyAlignment="1" applyProtection="1">
      <alignment horizontal="center" wrapText="1" shrinkToFit="1"/>
      <protection locked="0"/>
    </xf>
    <xf numFmtId="49" fontId="19" fillId="9" borderId="8" xfId="0" applyNumberFormat="1" applyFont="1" applyFill="1" applyBorder="1" applyAlignment="1" applyProtection="1">
      <alignment horizontal="left" indent="1" shrinkToFit="1"/>
      <protection locked="0"/>
    </xf>
    <xf numFmtId="49" fontId="19" fillId="9" borderId="31" xfId="0" applyNumberFormat="1" applyFont="1" applyFill="1" applyBorder="1" applyAlignment="1" applyProtection="1">
      <alignment horizontal="left" indent="1" shrinkToFit="1"/>
      <protection locked="0"/>
    </xf>
    <xf numFmtId="49" fontId="19" fillId="9" borderId="30" xfId="0" applyNumberFormat="1" applyFont="1" applyFill="1" applyBorder="1" applyAlignment="1" applyProtection="1">
      <alignment horizontal="left" indent="1" shrinkToFit="1"/>
      <protection locked="0"/>
    </xf>
    <xf numFmtId="0" fontId="24" fillId="5" borderId="49" xfId="0" applyNumberFormat="1" applyFont="1" applyFill="1" applyBorder="1" applyAlignment="1" applyProtection="1">
      <alignment horizontal="center" shrinkToFit="1"/>
    </xf>
    <xf numFmtId="0" fontId="24" fillId="5" borderId="50" xfId="0" applyNumberFormat="1" applyFont="1" applyFill="1" applyBorder="1" applyAlignment="1" applyProtection="1">
      <alignment horizontal="center" shrinkToFit="1"/>
    </xf>
    <xf numFmtId="0" fontId="24" fillId="5" borderId="51" xfId="0" applyNumberFormat="1" applyFont="1" applyFill="1" applyBorder="1" applyAlignment="1" applyProtection="1">
      <alignment horizontal="center" shrinkToFit="1"/>
    </xf>
    <xf numFmtId="0" fontId="15" fillId="0" borderId="27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top" wrapText="1"/>
    </xf>
    <xf numFmtId="0" fontId="6" fillId="0" borderId="44" xfId="0" applyFont="1" applyBorder="1" applyAlignment="1">
      <alignment horizontal="center" vertical="top" wrapText="1"/>
    </xf>
    <xf numFmtId="0" fontId="6" fillId="0" borderId="53" xfId="0" applyFont="1" applyBorder="1" applyAlignment="1">
      <alignment horizontal="center" vertical="top" wrapText="1"/>
    </xf>
    <xf numFmtId="0" fontId="6" fillId="0" borderId="54" xfId="0" applyFont="1" applyBorder="1" applyAlignment="1">
      <alignment horizontal="center" vertical="top" wrapText="1"/>
    </xf>
    <xf numFmtId="0" fontId="18" fillId="0" borderId="52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/>
    </xf>
    <xf numFmtId="49" fontId="6" fillId="0" borderId="0" xfId="0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0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49" fontId="6" fillId="0" borderId="0" xfId="0" applyNumberFormat="1" applyFont="1" applyBorder="1" applyAlignment="1">
      <alignment horizontal="right"/>
    </xf>
    <xf numFmtId="49" fontId="6" fillId="0" borderId="2" xfId="0" applyNumberFormat="1" applyFont="1" applyBorder="1" applyAlignment="1">
      <alignment horizontal="right"/>
    </xf>
    <xf numFmtId="0" fontId="6" fillId="0" borderId="9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left" wrapText="1"/>
    </xf>
    <xf numFmtId="0" fontId="6" fillId="0" borderId="7" xfId="0" applyFont="1" applyBorder="1" applyAlignment="1">
      <alignment horizontal="left"/>
    </xf>
    <xf numFmtId="3" fontId="6" fillId="5" borderId="3" xfId="0" applyNumberFormat="1" applyFont="1" applyFill="1" applyBorder="1" applyAlignment="1">
      <alignment shrinkToFit="1"/>
    </xf>
    <xf numFmtId="3" fontId="6" fillId="5" borderId="34" xfId="0" applyNumberFormat="1" applyFont="1" applyFill="1" applyBorder="1" applyAlignment="1">
      <alignment shrinkToFit="1"/>
    </xf>
    <xf numFmtId="0" fontId="6" fillId="0" borderId="4" xfId="0" applyFont="1" applyBorder="1" applyAlignment="1">
      <alignment horizontal="left" wrapText="1" indent="1"/>
    </xf>
    <xf numFmtId="0" fontId="6" fillId="0" borderId="34" xfId="0" applyFont="1" applyBorder="1" applyAlignment="1">
      <alignment horizontal="left" wrapText="1" indent="1"/>
    </xf>
    <xf numFmtId="0" fontId="6" fillId="0" borderId="48" xfId="0" applyFont="1" applyBorder="1" applyAlignment="1">
      <alignment horizontal="left" indent="3"/>
    </xf>
    <xf numFmtId="0" fontId="6" fillId="0" borderId="7" xfId="0" applyFont="1" applyBorder="1" applyAlignment="1">
      <alignment horizontal="left" indent="3"/>
    </xf>
    <xf numFmtId="0" fontId="6" fillId="0" borderId="34" xfId="0" applyFont="1" applyBorder="1" applyAlignment="1">
      <alignment horizontal="left" wrapText="1" indent="2"/>
    </xf>
    <xf numFmtId="0" fontId="6" fillId="0" borderId="27" xfId="0" applyFont="1" applyBorder="1" applyAlignment="1">
      <alignment horizontal="left" indent="2"/>
    </xf>
    <xf numFmtId="0" fontId="6" fillId="0" borderId="48" xfId="0" applyFont="1" applyBorder="1" applyAlignment="1">
      <alignment horizontal="left" wrapText="1" inden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FF00"/>
  </sheetPr>
  <dimension ref="A1:EZ35"/>
  <sheetViews>
    <sheetView view="pageBreakPreview" topLeftCell="A4" zoomScaleNormal="100" workbookViewId="0">
      <selection activeCell="AV28" sqref="AV28"/>
    </sheetView>
  </sheetViews>
  <sheetFormatPr defaultColWidth="0.85546875" defaultRowHeight="12.75"/>
  <cols>
    <col min="1" max="16384" width="0.85546875" style="1"/>
  </cols>
  <sheetData>
    <row r="1" spans="1:156" s="19" customFormat="1">
      <c r="EZ1" s="9"/>
    </row>
    <row r="2" spans="1:156" s="19" customFormat="1" ht="13.5" thickBot="1"/>
    <row r="3" spans="1:156" ht="19.5" customHeight="1" thickBot="1">
      <c r="S3" s="391" t="s">
        <v>16</v>
      </c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392"/>
      <c r="CP3" s="392"/>
      <c r="CQ3" s="392"/>
      <c r="CR3" s="392"/>
      <c r="CS3" s="392"/>
      <c r="CT3" s="392"/>
      <c r="CU3" s="392"/>
      <c r="CV3" s="392"/>
      <c r="CW3" s="392"/>
      <c r="CX3" s="392"/>
      <c r="CY3" s="392"/>
      <c r="CZ3" s="392"/>
      <c r="DA3" s="392"/>
      <c r="DB3" s="392"/>
      <c r="DC3" s="392"/>
      <c r="DD3" s="392"/>
      <c r="DE3" s="392"/>
      <c r="DF3" s="392"/>
      <c r="DG3" s="392"/>
      <c r="DH3" s="392"/>
      <c r="DI3" s="392"/>
      <c r="DJ3" s="392"/>
      <c r="DK3" s="392"/>
      <c r="DL3" s="392"/>
      <c r="DM3" s="392"/>
      <c r="DN3" s="392"/>
      <c r="DO3" s="392"/>
      <c r="DP3" s="392"/>
      <c r="DQ3" s="392"/>
      <c r="DR3" s="392"/>
      <c r="DS3" s="392"/>
      <c r="DT3" s="392"/>
      <c r="DU3" s="392"/>
      <c r="DV3" s="392"/>
      <c r="DW3" s="392"/>
      <c r="DX3" s="392"/>
      <c r="DY3" s="392"/>
      <c r="DZ3" s="392"/>
      <c r="EA3" s="392"/>
      <c r="EB3" s="392"/>
      <c r="EC3" s="392"/>
      <c r="ED3" s="392"/>
      <c r="EE3" s="392"/>
      <c r="EF3" s="392"/>
      <c r="EG3" s="392"/>
      <c r="EH3" s="393"/>
    </row>
    <row r="4" spans="1:156" ht="6" customHeight="1" thickBot="1"/>
    <row r="5" spans="1:156" ht="14.25" customHeight="1" thickBot="1">
      <c r="S5" s="394" t="s">
        <v>28</v>
      </c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395"/>
      <c r="AS5" s="395"/>
      <c r="AT5" s="395"/>
      <c r="AU5" s="395"/>
      <c r="AV5" s="395"/>
      <c r="AW5" s="395"/>
      <c r="AX5" s="395"/>
      <c r="AY5" s="395"/>
      <c r="AZ5" s="395"/>
      <c r="BA5" s="395"/>
      <c r="BB5" s="395"/>
      <c r="BC5" s="395"/>
      <c r="BD5" s="395"/>
      <c r="BE5" s="395"/>
      <c r="BF5" s="395"/>
      <c r="BG5" s="395"/>
      <c r="BH5" s="395"/>
      <c r="BI5" s="395"/>
      <c r="BJ5" s="395"/>
      <c r="BK5" s="395"/>
      <c r="BL5" s="395"/>
      <c r="BM5" s="395"/>
      <c r="BN5" s="395"/>
      <c r="BO5" s="395"/>
      <c r="BP5" s="395"/>
      <c r="BQ5" s="395"/>
      <c r="BR5" s="395"/>
      <c r="BS5" s="395"/>
      <c r="BT5" s="395"/>
      <c r="BU5" s="395"/>
      <c r="BV5" s="395"/>
      <c r="BW5" s="395"/>
      <c r="BX5" s="395"/>
      <c r="BY5" s="395"/>
      <c r="BZ5" s="395"/>
      <c r="CA5" s="395"/>
      <c r="CB5" s="395"/>
      <c r="CC5" s="395"/>
      <c r="CD5" s="395"/>
      <c r="CE5" s="395"/>
      <c r="CF5" s="395"/>
      <c r="CG5" s="395"/>
      <c r="CH5" s="395"/>
      <c r="CI5" s="395"/>
      <c r="CJ5" s="395"/>
      <c r="CK5" s="395"/>
      <c r="CL5" s="395"/>
      <c r="CM5" s="395"/>
      <c r="CN5" s="395"/>
      <c r="CO5" s="395"/>
      <c r="CP5" s="395"/>
      <c r="CQ5" s="395"/>
      <c r="CR5" s="395"/>
      <c r="CS5" s="395"/>
      <c r="CT5" s="395"/>
      <c r="CU5" s="395"/>
      <c r="CV5" s="395"/>
      <c r="CW5" s="395"/>
      <c r="CX5" s="395"/>
      <c r="CY5" s="395"/>
      <c r="CZ5" s="395"/>
      <c r="DA5" s="395"/>
      <c r="DB5" s="395"/>
      <c r="DC5" s="395"/>
      <c r="DD5" s="395"/>
      <c r="DE5" s="395"/>
      <c r="DF5" s="395"/>
      <c r="DG5" s="395"/>
      <c r="DH5" s="395"/>
      <c r="DI5" s="395"/>
      <c r="DJ5" s="395"/>
      <c r="DK5" s="395"/>
      <c r="DL5" s="395"/>
      <c r="DM5" s="395"/>
      <c r="DN5" s="395"/>
      <c r="DO5" s="395"/>
      <c r="DP5" s="395"/>
      <c r="DQ5" s="395"/>
      <c r="DR5" s="395"/>
      <c r="DS5" s="395"/>
      <c r="DT5" s="395"/>
      <c r="DU5" s="395"/>
      <c r="DV5" s="395"/>
      <c r="DW5" s="395"/>
      <c r="DX5" s="395"/>
      <c r="DY5" s="395"/>
      <c r="DZ5" s="395"/>
      <c r="EA5" s="395"/>
      <c r="EB5" s="395"/>
      <c r="EC5" s="395"/>
      <c r="ED5" s="395"/>
      <c r="EE5" s="395"/>
      <c r="EF5" s="395"/>
      <c r="EG5" s="395"/>
      <c r="EH5" s="396"/>
    </row>
    <row r="6" spans="1:156" ht="13.5" customHeight="1" thickBot="1"/>
    <row r="7" spans="1:156" ht="54.95" customHeight="1" thickBot="1">
      <c r="N7" s="160"/>
      <c r="O7" s="397" t="s">
        <v>113</v>
      </c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97"/>
      <c r="AJ7" s="397"/>
      <c r="AK7" s="397"/>
      <c r="AL7" s="397"/>
      <c r="AM7" s="397"/>
      <c r="AN7" s="397"/>
      <c r="AO7" s="397"/>
      <c r="AP7" s="397"/>
      <c r="AQ7" s="397"/>
      <c r="AR7" s="397"/>
      <c r="AS7" s="397"/>
      <c r="AT7" s="397"/>
      <c r="AU7" s="397"/>
      <c r="AV7" s="397"/>
      <c r="AW7" s="397"/>
      <c r="AX7" s="397"/>
      <c r="AY7" s="397"/>
      <c r="AZ7" s="397"/>
      <c r="BA7" s="397"/>
      <c r="BB7" s="397"/>
      <c r="BC7" s="397"/>
      <c r="BD7" s="397"/>
      <c r="BE7" s="397"/>
      <c r="BF7" s="397"/>
      <c r="BG7" s="397"/>
      <c r="BH7" s="397"/>
      <c r="BI7" s="397"/>
      <c r="BJ7" s="397"/>
      <c r="BK7" s="397"/>
      <c r="BL7" s="397"/>
      <c r="BM7" s="397"/>
      <c r="BN7" s="397"/>
      <c r="BO7" s="397"/>
      <c r="BP7" s="397"/>
      <c r="BQ7" s="397"/>
      <c r="BR7" s="397"/>
      <c r="BS7" s="397"/>
      <c r="BT7" s="397"/>
      <c r="BU7" s="397"/>
      <c r="BV7" s="397"/>
      <c r="BW7" s="397"/>
      <c r="BX7" s="397"/>
      <c r="BY7" s="397"/>
      <c r="BZ7" s="397"/>
      <c r="CA7" s="397"/>
      <c r="CB7" s="397"/>
      <c r="CC7" s="397"/>
      <c r="CD7" s="397"/>
      <c r="CE7" s="397"/>
      <c r="CF7" s="397"/>
      <c r="CG7" s="397"/>
      <c r="CH7" s="397"/>
      <c r="CI7" s="397"/>
      <c r="CJ7" s="397"/>
      <c r="CK7" s="397"/>
      <c r="CL7" s="397"/>
      <c r="CM7" s="397"/>
      <c r="CN7" s="397"/>
      <c r="CO7" s="397"/>
      <c r="CP7" s="397"/>
      <c r="CQ7" s="397"/>
      <c r="CR7" s="397"/>
      <c r="CS7" s="397"/>
      <c r="CT7" s="397"/>
      <c r="CU7" s="397"/>
      <c r="CV7" s="397"/>
      <c r="CW7" s="397"/>
      <c r="CX7" s="397"/>
      <c r="CY7" s="397"/>
      <c r="CZ7" s="397"/>
      <c r="DA7" s="397"/>
      <c r="DB7" s="397"/>
      <c r="DC7" s="397"/>
      <c r="DD7" s="397"/>
      <c r="DE7" s="397"/>
      <c r="DF7" s="397"/>
      <c r="DG7" s="397"/>
      <c r="DH7" s="397"/>
      <c r="DI7" s="397"/>
      <c r="DJ7" s="397"/>
      <c r="DK7" s="397"/>
      <c r="DL7" s="397"/>
      <c r="DM7" s="397"/>
      <c r="DN7" s="397"/>
      <c r="DO7" s="397"/>
      <c r="DP7" s="397"/>
      <c r="DQ7" s="397"/>
      <c r="DR7" s="397"/>
      <c r="DS7" s="397"/>
      <c r="DT7" s="397"/>
      <c r="DU7" s="397"/>
      <c r="DV7" s="397"/>
      <c r="DW7" s="397"/>
      <c r="DX7" s="397"/>
      <c r="DY7" s="397"/>
      <c r="DZ7" s="397"/>
      <c r="EA7" s="397"/>
      <c r="EB7" s="397"/>
      <c r="EC7" s="397"/>
      <c r="ED7" s="397"/>
      <c r="EE7" s="397"/>
      <c r="EF7" s="397"/>
      <c r="EG7" s="397"/>
      <c r="EH7" s="397"/>
      <c r="EI7" s="397"/>
      <c r="EJ7" s="397"/>
      <c r="EK7" s="397"/>
      <c r="EL7" s="397"/>
      <c r="EM7" s="159"/>
    </row>
    <row r="8" spans="1:156" ht="13.5" thickBot="1"/>
    <row r="9" spans="1:156" ht="15" customHeight="1" thickBot="1">
      <c r="S9" s="394" t="s">
        <v>18</v>
      </c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  <c r="AQ9" s="395"/>
      <c r="AR9" s="395"/>
      <c r="AS9" s="395"/>
      <c r="AT9" s="395"/>
      <c r="AU9" s="395"/>
      <c r="AV9" s="395"/>
      <c r="AW9" s="395"/>
      <c r="AX9" s="395"/>
      <c r="AY9" s="395"/>
      <c r="AZ9" s="395"/>
      <c r="BA9" s="395"/>
      <c r="BB9" s="395"/>
      <c r="BC9" s="395"/>
      <c r="BD9" s="395"/>
      <c r="BE9" s="395"/>
      <c r="BF9" s="395"/>
      <c r="BG9" s="395"/>
      <c r="BH9" s="395"/>
      <c r="BI9" s="395"/>
      <c r="BJ9" s="395"/>
      <c r="BK9" s="395"/>
      <c r="BL9" s="395"/>
      <c r="BM9" s="395"/>
      <c r="BN9" s="395"/>
      <c r="BO9" s="395"/>
      <c r="BP9" s="395"/>
      <c r="BQ9" s="395"/>
      <c r="BR9" s="395"/>
      <c r="BS9" s="395"/>
      <c r="BT9" s="395"/>
      <c r="BU9" s="395"/>
      <c r="BV9" s="395"/>
      <c r="BW9" s="395"/>
      <c r="BX9" s="395"/>
      <c r="BY9" s="395"/>
      <c r="BZ9" s="395"/>
      <c r="CA9" s="395"/>
      <c r="CB9" s="395"/>
      <c r="CC9" s="395"/>
      <c r="CD9" s="395"/>
      <c r="CE9" s="395"/>
      <c r="CF9" s="395"/>
      <c r="CG9" s="395"/>
      <c r="CH9" s="395"/>
      <c r="CI9" s="395"/>
      <c r="CJ9" s="395"/>
      <c r="CK9" s="395"/>
      <c r="CL9" s="395"/>
      <c r="CM9" s="395"/>
      <c r="CN9" s="395"/>
      <c r="CO9" s="395"/>
      <c r="CP9" s="395"/>
      <c r="CQ9" s="395"/>
      <c r="CR9" s="395"/>
      <c r="CS9" s="395"/>
      <c r="CT9" s="395"/>
      <c r="CU9" s="395"/>
      <c r="CV9" s="395"/>
      <c r="CW9" s="395"/>
      <c r="CX9" s="395"/>
      <c r="CY9" s="395"/>
      <c r="CZ9" s="395"/>
      <c r="DA9" s="395"/>
      <c r="DB9" s="395"/>
      <c r="DC9" s="395"/>
      <c r="DD9" s="395"/>
      <c r="DE9" s="395"/>
      <c r="DF9" s="395"/>
      <c r="DG9" s="395"/>
      <c r="DH9" s="395"/>
      <c r="DI9" s="395"/>
      <c r="DJ9" s="395"/>
      <c r="DK9" s="395"/>
      <c r="DL9" s="395"/>
      <c r="DM9" s="395"/>
      <c r="DN9" s="395"/>
      <c r="DO9" s="395"/>
      <c r="DP9" s="395"/>
      <c r="DQ9" s="395"/>
      <c r="DR9" s="395"/>
      <c r="DS9" s="395"/>
      <c r="DT9" s="395"/>
      <c r="DU9" s="395"/>
      <c r="DV9" s="395"/>
      <c r="DW9" s="395"/>
      <c r="DX9" s="395"/>
      <c r="DY9" s="395"/>
      <c r="DZ9" s="395"/>
      <c r="EA9" s="395"/>
      <c r="EB9" s="395"/>
      <c r="EC9" s="395"/>
      <c r="ED9" s="395"/>
      <c r="EE9" s="395"/>
      <c r="EF9" s="395"/>
      <c r="EG9" s="395"/>
      <c r="EH9" s="396"/>
    </row>
    <row r="10" spans="1:156" ht="22.5" customHeight="1" thickBot="1"/>
    <row r="11" spans="1:156" ht="15" customHeight="1">
      <c r="AB11" s="398" t="s">
        <v>114</v>
      </c>
      <c r="AC11" s="399"/>
      <c r="AD11" s="399"/>
      <c r="AE11" s="399"/>
      <c r="AF11" s="399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399"/>
      <c r="AR11" s="399"/>
      <c r="AS11" s="399"/>
      <c r="AT11" s="399"/>
      <c r="AU11" s="399"/>
      <c r="AV11" s="399"/>
      <c r="AW11" s="399"/>
      <c r="AX11" s="399"/>
      <c r="AY11" s="399"/>
      <c r="AZ11" s="399"/>
      <c r="BA11" s="399"/>
      <c r="BB11" s="399"/>
      <c r="BC11" s="399"/>
      <c r="BD11" s="399"/>
      <c r="BE11" s="399"/>
      <c r="BF11" s="399"/>
      <c r="BG11" s="399"/>
      <c r="BH11" s="399"/>
      <c r="BI11" s="399"/>
      <c r="BJ11" s="399"/>
      <c r="BK11" s="399"/>
      <c r="BL11" s="399"/>
      <c r="BM11" s="399"/>
      <c r="BN11" s="399"/>
      <c r="BO11" s="399"/>
      <c r="BP11" s="399"/>
      <c r="BQ11" s="399"/>
      <c r="BR11" s="399"/>
      <c r="BS11" s="399"/>
      <c r="BT11" s="399"/>
      <c r="BU11" s="399"/>
      <c r="BV11" s="399"/>
      <c r="BW11" s="399"/>
      <c r="BX11" s="399"/>
      <c r="BY11" s="399"/>
      <c r="BZ11" s="399"/>
      <c r="CA11" s="399"/>
      <c r="CB11" s="399"/>
      <c r="CC11" s="399"/>
      <c r="CD11" s="399"/>
      <c r="CE11" s="399"/>
      <c r="CF11" s="399"/>
      <c r="CG11" s="399"/>
      <c r="CH11" s="399"/>
      <c r="CI11" s="399"/>
      <c r="CJ11" s="399"/>
      <c r="CK11" s="399"/>
      <c r="CL11" s="399"/>
      <c r="CM11" s="399"/>
      <c r="CN11" s="399"/>
      <c r="CO11" s="399"/>
      <c r="CP11" s="399"/>
      <c r="CQ11" s="399"/>
      <c r="CR11" s="399"/>
      <c r="CS11" s="399"/>
      <c r="CT11" s="399"/>
      <c r="CU11" s="399"/>
      <c r="CV11" s="399"/>
      <c r="CW11" s="399"/>
      <c r="CX11" s="399"/>
      <c r="CY11" s="399"/>
      <c r="CZ11" s="399"/>
      <c r="DA11" s="399"/>
      <c r="DB11" s="399"/>
      <c r="DC11" s="399"/>
      <c r="DD11" s="399"/>
      <c r="DE11" s="399"/>
      <c r="DF11" s="399"/>
      <c r="DG11" s="399"/>
      <c r="DH11" s="399"/>
      <c r="DI11" s="399"/>
      <c r="DJ11" s="399"/>
      <c r="DK11" s="399"/>
      <c r="DL11" s="399"/>
      <c r="DM11" s="399"/>
      <c r="DN11" s="399"/>
      <c r="DO11" s="399"/>
      <c r="DP11" s="399"/>
      <c r="DQ11" s="399"/>
      <c r="DR11" s="399"/>
      <c r="DS11" s="399"/>
      <c r="DT11" s="399"/>
      <c r="DU11" s="399"/>
      <c r="DV11" s="399"/>
      <c r="DW11" s="399"/>
      <c r="DX11" s="399"/>
      <c r="DY11" s="400"/>
    </row>
    <row r="12" spans="1:156" ht="12" customHeight="1">
      <c r="AB12" s="88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89"/>
      <c r="BP12" s="91" t="s">
        <v>115</v>
      </c>
      <c r="BQ12" s="401" t="s">
        <v>189</v>
      </c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2">
        <v>20</v>
      </c>
      <c r="CF12" s="402"/>
      <c r="CG12" s="402"/>
      <c r="CH12" s="402"/>
      <c r="CI12" s="403">
        <v>13</v>
      </c>
      <c r="CJ12" s="403"/>
      <c r="CK12" s="403"/>
      <c r="CL12" s="92" t="s">
        <v>195</v>
      </c>
      <c r="CM12" s="90"/>
      <c r="CN12" s="90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93"/>
    </row>
    <row r="13" spans="1:156" s="2" customFormat="1" ht="12.75" customHeight="1" thickBot="1">
      <c r="AB13" s="84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6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6"/>
      <c r="BP13" s="86"/>
      <c r="BQ13" s="404" t="s">
        <v>116</v>
      </c>
      <c r="BR13" s="404"/>
      <c r="BS13" s="404"/>
      <c r="BT13" s="404"/>
      <c r="BU13" s="404"/>
      <c r="BV13" s="404"/>
      <c r="BW13" s="404"/>
      <c r="BX13" s="404"/>
      <c r="BY13" s="404"/>
      <c r="BZ13" s="404"/>
      <c r="CA13" s="404"/>
      <c r="CB13" s="404"/>
      <c r="CC13" s="404"/>
      <c r="CD13" s="404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7"/>
    </row>
    <row r="14" spans="1:156" ht="18" customHeight="1" thickBot="1"/>
    <row r="15" spans="1:156" ht="15" customHeight="1" thickBot="1">
      <c r="A15" s="405" t="s">
        <v>19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405"/>
      <c r="AU15" s="405"/>
      <c r="AV15" s="405"/>
      <c r="AW15" s="405"/>
      <c r="AX15" s="405"/>
      <c r="AY15" s="405"/>
      <c r="AZ15" s="405"/>
      <c r="BA15" s="405"/>
      <c r="BB15" s="405"/>
      <c r="BC15" s="405"/>
      <c r="BD15" s="405"/>
      <c r="BE15" s="405"/>
      <c r="BF15" s="405"/>
      <c r="BG15" s="405"/>
      <c r="BH15" s="405"/>
      <c r="BI15" s="405"/>
      <c r="BJ15" s="405"/>
      <c r="BK15" s="405"/>
      <c r="BL15" s="405"/>
      <c r="BM15" s="405"/>
      <c r="BN15" s="405"/>
      <c r="BO15" s="405"/>
      <c r="BP15" s="405"/>
      <c r="BQ15" s="405"/>
      <c r="BR15" s="405"/>
      <c r="BS15" s="405"/>
      <c r="BT15" s="405"/>
      <c r="BU15" s="405"/>
      <c r="BV15" s="405"/>
      <c r="BW15" s="405"/>
      <c r="BX15" s="405"/>
      <c r="BY15" s="405"/>
      <c r="BZ15" s="405"/>
      <c r="CA15" s="405"/>
      <c r="CB15" s="405"/>
      <c r="CC15" s="405"/>
      <c r="CD15" s="405"/>
      <c r="CE15" s="405"/>
      <c r="CF15" s="405"/>
      <c r="CG15" s="405" t="s">
        <v>20</v>
      </c>
      <c r="CH15" s="405"/>
      <c r="CI15" s="405"/>
      <c r="CJ15" s="405"/>
      <c r="CK15" s="405"/>
      <c r="CL15" s="405"/>
      <c r="CM15" s="405"/>
      <c r="CN15" s="405"/>
      <c r="CO15" s="405"/>
      <c r="CP15" s="405"/>
      <c r="CQ15" s="405"/>
      <c r="CR15" s="405"/>
      <c r="CS15" s="405"/>
      <c r="CT15" s="405"/>
      <c r="CU15" s="405"/>
      <c r="CV15" s="405"/>
      <c r="CW15" s="405"/>
      <c r="CX15" s="405"/>
      <c r="CY15" s="405"/>
      <c r="CZ15" s="405"/>
      <c r="DA15" s="405"/>
      <c r="DB15" s="405"/>
      <c r="DC15" s="405"/>
      <c r="DD15" s="405"/>
      <c r="DE15" s="405"/>
      <c r="DF15" s="405"/>
      <c r="DG15" s="405"/>
      <c r="DH15" s="405"/>
      <c r="DI15" s="405"/>
      <c r="DJ15" s="405"/>
      <c r="DK15" s="405"/>
      <c r="DL15" s="405"/>
      <c r="DM15" s="405"/>
      <c r="DW15" s="406" t="s">
        <v>117</v>
      </c>
      <c r="DX15" s="407"/>
      <c r="DY15" s="407"/>
      <c r="DZ15" s="407"/>
      <c r="EA15" s="407"/>
      <c r="EB15" s="407"/>
      <c r="EC15" s="407"/>
      <c r="ED15" s="407"/>
      <c r="EE15" s="407"/>
      <c r="EF15" s="407"/>
      <c r="EG15" s="407"/>
      <c r="EH15" s="407"/>
      <c r="EI15" s="407"/>
      <c r="EJ15" s="407"/>
      <c r="EK15" s="407"/>
      <c r="EL15" s="407"/>
      <c r="EM15" s="407"/>
      <c r="EN15" s="407"/>
      <c r="EO15" s="407"/>
      <c r="EP15" s="407"/>
      <c r="EQ15" s="407"/>
      <c r="ER15" s="407"/>
      <c r="ES15" s="407"/>
      <c r="ET15" s="408"/>
    </row>
    <row r="16" spans="1:156" ht="3" customHeight="1" thickBot="1">
      <c r="A16" s="40"/>
      <c r="B16" s="412" t="s">
        <v>196</v>
      </c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  <c r="AD16" s="412"/>
      <c r="AE16" s="412"/>
      <c r="AF16" s="412"/>
      <c r="AG16" s="412"/>
      <c r="AH16" s="412"/>
      <c r="AI16" s="412"/>
      <c r="AJ16" s="412"/>
      <c r="AK16" s="412"/>
      <c r="AL16" s="412"/>
      <c r="AM16" s="412"/>
      <c r="AN16" s="412"/>
      <c r="AO16" s="412"/>
      <c r="AP16" s="412"/>
      <c r="AQ16" s="412"/>
      <c r="AR16" s="412"/>
      <c r="AS16" s="412"/>
      <c r="AT16" s="412"/>
      <c r="AU16" s="412"/>
      <c r="AV16" s="412"/>
      <c r="AW16" s="412"/>
      <c r="AX16" s="412"/>
      <c r="AY16" s="412"/>
      <c r="AZ16" s="412"/>
      <c r="BA16" s="412"/>
      <c r="BB16" s="412"/>
      <c r="BC16" s="412"/>
      <c r="BD16" s="412"/>
      <c r="BE16" s="412"/>
      <c r="BF16" s="412"/>
      <c r="BG16" s="412"/>
      <c r="BH16" s="412"/>
      <c r="BI16" s="412"/>
      <c r="BJ16" s="412"/>
      <c r="BK16" s="412"/>
      <c r="BL16" s="412"/>
      <c r="BM16" s="412"/>
      <c r="BN16" s="412"/>
      <c r="BO16" s="412"/>
      <c r="BP16" s="412"/>
      <c r="BQ16" s="412"/>
      <c r="BR16" s="412"/>
      <c r="BS16" s="412"/>
      <c r="BT16" s="412"/>
      <c r="BU16" s="412"/>
      <c r="BV16" s="412"/>
      <c r="BW16" s="412"/>
      <c r="BX16" s="412"/>
      <c r="BY16" s="412"/>
      <c r="BZ16" s="412"/>
      <c r="CA16" s="412"/>
      <c r="CB16" s="412"/>
      <c r="CC16" s="412"/>
      <c r="CD16" s="412"/>
      <c r="CE16" s="412"/>
      <c r="CF16" s="413"/>
      <c r="CG16" s="72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4"/>
      <c r="DW16" s="409"/>
      <c r="DX16" s="410"/>
      <c r="DY16" s="410"/>
      <c r="DZ16" s="410"/>
      <c r="EA16" s="410"/>
      <c r="EB16" s="410"/>
      <c r="EC16" s="410"/>
      <c r="ED16" s="410"/>
      <c r="EE16" s="410"/>
      <c r="EF16" s="410"/>
      <c r="EG16" s="410"/>
      <c r="EH16" s="410"/>
      <c r="EI16" s="410"/>
      <c r="EJ16" s="410"/>
      <c r="EK16" s="410"/>
      <c r="EL16" s="410"/>
      <c r="EM16" s="410"/>
      <c r="EN16" s="410"/>
      <c r="EO16" s="410"/>
      <c r="EP16" s="410"/>
      <c r="EQ16" s="410"/>
      <c r="ER16" s="410"/>
      <c r="ES16" s="410"/>
      <c r="ET16" s="411"/>
    </row>
    <row r="17" spans="1:156" ht="10.5" customHeight="1">
      <c r="A17" s="34"/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4"/>
      <c r="AS17" s="414"/>
      <c r="AT17" s="414"/>
      <c r="AU17" s="414"/>
      <c r="AV17" s="414"/>
      <c r="AW17" s="414"/>
      <c r="AX17" s="414"/>
      <c r="AY17" s="414"/>
      <c r="AZ17" s="414"/>
      <c r="BA17" s="414"/>
      <c r="BB17" s="414"/>
      <c r="BC17" s="414"/>
      <c r="BD17" s="414"/>
      <c r="BE17" s="414"/>
      <c r="BF17" s="414"/>
      <c r="BG17" s="414"/>
      <c r="BH17" s="414"/>
      <c r="BI17" s="414"/>
      <c r="BJ17" s="414"/>
      <c r="BK17" s="414"/>
      <c r="BL17" s="414"/>
      <c r="BM17" s="414"/>
      <c r="BN17" s="414"/>
      <c r="BO17" s="414"/>
      <c r="BP17" s="414"/>
      <c r="BQ17" s="414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5"/>
      <c r="CG17" s="76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77"/>
      <c r="DQ17" s="416" t="s">
        <v>118</v>
      </c>
      <c r="DR17" s="416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16"/>
      <c r="ET17" s="416"/>
      <c r="EU17" s="416"/>
      <c r="EV17" s="416"/>
      <c r="EW17" s="416"/>
      <c r="EX17" s="416"/>
      <c r="EY17" s="416"/>
      <c r="EZ17" s="416"/>
    </row>
    <row r="18" spans="1:156" ht="11.25" customHeight="1">
      <c r="A18" s="34"/>
      <c r="B18" s="17" t="s">
        <v>197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75"/>
      <c r="CG18" s="42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43"/>
      <c r="DN18" s="41"/>
      <c r="DQ18" s="416"/>
      <c r="DR18" s="416"/>
      <c r="DS18" s="416"/>
      <c r="DT18" s="416"/>
      <c r="DU18" s="416"/>
      <c r="DV18" s="416"/>
      <c r="DW18" s="416"/>
      <c r="DX18" s="416"/>
      <c r="DY18" s="416"/>
      <c r="DZ18" s="416"/>
      <c r="EA18" s="416"/>
      <c r="EB18" s="416"/>
      <c r="EC18" s="416"/>
      <c r="ED18" s="416"/>
      <c r="EE18" s="416"/>
      <c r="EF18" s="416"/>
      <c r="EG18" s="416"/>
      <c r="EH18" s="416"/>
      <c r="EI18" s="416"/>
      <c r="EJ18" s="416"/>
      <c r="EK18" s="416"/>
      <c r="EL18" s="416"/>
      <c r="EM18" s="416"/>
      <c r="EN18" s="416"/>
      <c r="EO18" s="416"/>
      <c r="EP18" s="416"/>
      <c r="EQ18" s="416"/>
      <c r="ER18" s="416"/>
      <c r="ES18" s="416"/>
      <c r="ET18" s="416"/>
      <c r="EU18" s="416"/>
      <c r="EV18" s="416"/>
      <c r="EW18" s="416"/>
      <c r="EX18" s="416"/>
      <c r="EY18" s="416"/>
      <c r="EZ18" s="416"/>
    </row>
    <row r="19" spans="1:156">
      <c r="A19" s="34"/>
      <c r="C19" s="17" t="s">
        <v>119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75"/>
      <c r="CG19" s="417" t="s">
        <v>120</v>
      </c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9"/>
      <c r="DN19" s="41"/>
      <c r="DQ19" s="416"/>
      <c r="DR19" s="416"/>
      <c r="DS19" s="416"/>
      <c r="DT19" s="416"/>
      <c r="DU19" s="416"/>
      <c r="DV19" s="416"/>
      <c r="DW19" s="416"/>
      <c r="DX19" s="416"/>
      <c r="DY19" s="416"/>
      <c r="DZ19" s="416"/>
      <c r="EA19" s="416"/>
      <c r="EB19" s="416"/>
      <c r="EC19" s="416"/>
      <c r="ED19" s="416"/>
      <c r="EE19" s="416"/>
      <c r="EF19" s="416"/>
      <c r="EG19" s="416"/>
      <c r="EH19" s="416"/>
      <c r="EI19" s="416"/>
      <c r="EJ19" s="416"/>
      <c r="EK19" s="416"/>
      <c r="EL19" s="416"/>
      <c r="EM19" s="416"/>
      <c r="EN19" s="416"/>
      <c r="EO19" s="416"/>
      <c r="EP19" s="416"/>
      <c r="EQ19" s="416"/>
      <c r="ER19" s="416"/>
      <c r="ES19" s="416"/>
      <c r="ET19" s="416"/>
      <c r="EU19" s="416"/>
      <c r="EV19" s="416"/>
      <c r="EW19" s="416"/>
      <c r="EX19" s="416"/>
      <c r="EY19" s="416"/>
      <c r="EZ19" s="416"/>
    </row>
    <row r="20" spans="1:156" ht="11.25" customHeight="1">
      <c r="A20" s="34"/>
      <c r="C20" s="17" t="s">
        <v>121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75"/>
      <c r="CG20" s="417" t="s">
        <v>122</v>
      </c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9"/>
      <c r="DN20" s="41"/>
      <c r="DQ20" s="416"/>
      <c r="DR20" s="416"/>
      <c r="DS20" s="416"/>
      <c r="DT20" s="416"/>
      <c r="DU20" s="416"/>
      <c r="DV20" s="416"/>
      <c r="DW20" s="416"/>
      <c r="DX20" s="416"/>
      <c r="DY20" s="416"/>
      <c r="DZ20" s="416"/>
      <c r="EA20" s="416"/>
      <c r="EB20" s="416"/>
      <c r="EC20" s="416"/>
      <c r="ED20" s="416"/>
      <c r="EE20" s="416"/>
      <c r="EF20" s="416"/>
      <c r="EG20" s="416"/>
      <c r="EH20" s="416"/>
      <c r="EI20" s="416"/>
      <c r="EJ20" s="416"/>
      <c r="EK20" s="416"/>
      <c r="EL20" s="416"/>
      <c r="EM20" s="416"/>
      <c r="EN20" s="416"/>
      <c r="EO20" s="416"/>
      <c r="EP20" s="416"/>
      <c r="EQ20" s="416"/>
      <c r="ER20" s="416"/>
      <c r="ES20" s="416"/>
      <c r="ET20" s="416"/>
      <c r="EU20" s="416"/>
      <c r="EV20" s="416"/>
      <c r="EW20" s="416"/>
      <c r="EX20" s="416"/>
      <c r="EY20" s="416"/>
      <c r="EZ20" s="416"/>
    </row>
    <row r="21" spans="1:156">
      <c r="A21" s="34"/>
      <c r="C21" s="17" t="s">
        <v>123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75"/>
      <c r="CG21" s="417" t="s">
        <v>124</v>
      </c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9"/>
      <c r="DN21" s="41"/>
      <c r="DQ21" s="416"/>
      <c r="DR21" s="416"/>
      <c r="DS21" s="416"/>
      <c r="DT21" s="416"/>
      <c r="DU21" s="416"/>
      <c r="DV21" s="416"/>
      <c r="DW21" s="416"/>
      <c r="DX21" s="416"/>
      <c r="DY21" s="416"/>
      <c r="DZ21" s="416"/>
      <c r="EA21" s="416"/>
      <c r="EB21" s="416"/>
      <c r="EC21" s="416"/>
      <c r="ED21" s="416"/>
      <c r="EE21" s="416"/>
      <c r="EF21" s="416"/>
      <c r="EG21" s="416"/>
      <c r="EH21" s="416"/>
      <c r="EI21" s="416"/>
      <c r="EJ21" s="416"/>
      <c r="EK21" s="416"/>
      <c r="EL21" s="416"/>
      <c r="EM21" s="416"/>
      <c r="EN21" s="416"/>
      <c r="EO21" s="416"/>
      <c r="EP21" s="416"/>
      <c r="EQ21" s="416"/>
      <c r="ER21" s="416"/>
      <c r="ES21" s="416"/>
      <c r="ET21" s="416"/>
      <c r="EU21" s="416"/>
      <c r="EV21" s="416"/>
      <c r="EW21" s="416"/>
      <c r="EX21" s="416"/>
      <c r="EY21" s="416"/>
      <c r="EZ21" s="416"/>
    </row>
    <row r="22" spans="1:156" ht="12" customHeight="1">
      <c r="A22" s="34"/>
      <c r="C22" s="17" t="s">
        <v>125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75"/>
      <c r="CG22" s="417" t="s">
        <v>126</v>
      </c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9"/>
      <c r="DN22" s="4"/>
      <c r="DO22" s="41"/>
      <c r="DT22" s="24"/>
      <c r="DU22" s="24"/>
      <c r="DV22" s="24"/>
      <c r="DW22" s="1" t="s">
        <v>30</v>
      </c>
      <c r="DZ22" s="420"/>
      <c r="EA22" s="420"/>
      <c r="EB22" s="420"/>
      <c r="EC22" s="420"/>
      <c r="ED22" s="420"/>
      <c r="EE22" s="420"/>
      <c r="EF22" s="420"/>
      <c r="EG22" s="420"/>
      <c r="EH22" s="420"/>
      <c r="EI22" s="420"/>
      <c r="EJ22" s="420"/>
      <c r="EK22" s="421" t="s">
        <v>21</v>
      </c>
      <c r="EL22" s="421"/>
      <c r="EM22" s="421"/>
      <c r="EN22" s="421"/>
      <c r="EO22" s="420"/>
      <c r="EP22" s="420"/>
      <c r="EQ22" s="420"/>
      <c r="ER22" s="420"/>
      <c r="ES22" s="420"/>
      <c r="ET22" s="24"/>
      <c r="EU22" s="24"/>
      <c r="EV22" s="24"/>
      <c r="EW22" s="24"/>
    </row>
    <row r="23" spans="1:156">
      <c r="A23" s="422" t="s">
        <v>198</v>
      </c>
      <c r="B23" s="423"/>
      <c r="C23" s="423"/>
      <c r="D23" s="423"/>
      <c r="E23" s="424" t="s">
        <v>199</v>
      </c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  <c r="AZ23" s="424"/>
      <c r="BA23" s="424"/>
      <c r="BB23" s="424"/>
      <c r="BC23" s="424"/>
      <c r="BD23" s="424"/>
      <c r="BE23" s="424"/>
      <c r="BF23" s="424"/>
      <c r="BG23" s="424"/>
      <c r="BH23" s="424"/>
      <c r="BI23" s="424"/>
      <c r="BJ23" s="424"/>
      <c r="BK23" s="424"/>
      <c r="BL23" s="424"/>
      <c r="BM23" s="424"/>
      <c r="BN23" s="424"/>
      <c r="BO23" s="424"/>
      <c r="BP23" s="424"/>
      <c r="BQ23" s="424"/>
      <c r="BR23" s="424"/>
      <c r="BS23" s="424"/>
      <c r="BT23" s="424"/>
      <c r="BU23" s="424"/>
      <c r="BV23" s="424"/>
      <c r="BW23" s="424"/>
      <c r="BX23" s="424"/>
      <c r="BY23" s="424"/>
      <c r="BZ23" s="424"/>
      <c r="CA23" s="424"/>
      <c r="CB23" s="424"/>
      <c r="CC23" s="424"/>
      <c r="CD23" s="424"/>
      <c r="CE23" s="424"/>
      <c r="CF23" s="425"/>
      <c r="CG23" s="42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43"/>
      <c r="DN23" s="4"/>
      <c r="DO23" s="41"/>
      <c r="DW23" s="1" t="s">
        <v>30</v>
      </c>
      <c r="DZ23" s="420"/>
      <c r="EA23" s="420"/>
      <c r="EB23" s="420"/>
      <c r="EC23" s="420"/>
      <c r="ED23" s="420"/>
      <c r="EE23" s="420"/>
      <c r="EF23" s="420"/>
      <c r="EG23" s="420"/>
      <c r="EH23" s="420"/>
      <c r="EI23" s="420"/>
      <c r="EJ23" s="420"/>
      <c r="EK23" s="421" t="s">
        <v>21</v>
      </c>
      <c r="EL23" s="421"/>
      <c r="EM23" s="421"/>
      <c r="EN23" s="421"/>
      <c r="EO23" s="420"/>
      <c r="EP23" s="420"/>
      <c r="EQ23" s="420"/>
      <c r="ER23" s="420"/>
      <c r="ES23" s="420"/>
    </row>
    <row r="24" spans="1:156" ht="7.5" customHeight="1" thickBot="1">
      <c r="A24" s="422"/>
      <c r="B24" s="423"/>
      <c r="C24" s="423"/>
      <c r="D24" s="423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  <c r="BK24" s="424"/>
      <c r="BL24" s="424"/>
      <c r="BM24" s="424"/>
      <c r="BN24" s="424"/>
      <c r="BO24" s="424"/>
      <c r="BP24" s="424"/>
      <c r="BQ24" s="424"/>
      <c r="BR24" s="424"/>
      <c r="BS24" s="424"/>
      <c r="BT24" s="424"/>
      <c r="BU24" s="424"/>
      <c r="BV24" s="424"/>
      <c r="BW24" s="424"/>
      <c r="BX24" s="424"/>
      <c r="BY24" s="424"/>
      <c r="BZ24" s="424"/>
      <c r="CA24" s="424"/>
      <c r="CB24" s="424"/>
      <c r="CC24" s="424"/>
      <c r="CD24" s="424"/>
      <c r="CE24" s="424"/>
      <c r="CF24" s="425"/>
      <c r="CG24" s="42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43"/>
      <c r="DN24" s="41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</row>
    <row r="25" spans="1:156" ht="17.25" customHeight="1" thickBot="1">
      <c r="A25" s="5"/>
      <c r="B25" s="6"/>
      <c r="C25" s="6"/>
      <c r="D25" s="6"/>
      <c r="E25" s="426"/>
      <c r="F25" s="426"/>
      <c r="G25" s="426"/>
      <c r="H25" s="426"/>
      <c r="I25" s="426"/>
      <c r="J25" s="426"/>
      <c r="K25" s="426"/>
      <c r="L25" s="426"/>
      <c r="M25" s="426"/>
      <c r="N25" s="426"/>
      <c r="O25" s="426"/>
      <c r="P25" s="426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I25" s="426"/>
      <c r="AJ25" s="426"/>
      <c r="AK25" s="426"/>
      <c r="AL25" s="426"/>
      <c r="AM25" s="426"/>
      <c r="AN25" s="426"/>
      <c r="AO25" s="426"/>
      <c r="AP25" s="426"/>
      <c r="AQ25" s="426"/>
      <c r="AR25" s="426"/>
      <c r="AS25" s="426"/>
      <c r="AT25" s="426"/>
      <c r="AU25" s="426"/>
      <c r="AV25" s="426"/>
      <c r="AW25" s="426"/>
      <c r="AX25" s="426"/>
      <c r="AY25" s="426"/>
      <c r="AZ25" s="426"/>
      <c r="BA25" s="426"/>
      <c r="BB25" s="426"/>
      <c r="BC25" s="426"/>
      <c r="BD25" s="426"/>
      <c r="BE25" s="426"/>
      <c r="BF25" s="426"/>
      <c r="BG25" s="426"/>
      <c r="BH25" s="426"/>
      <c r="BI25" s="426"/>
      <c r="BJ25" s="426"/>
      <c r="BK25" s="426"/>
      <c r="BL25" s="426"/>
      <c r="BM25" s="426"/>
      <c r="BN25" s="426"/>
      <c r="BO25" s="426"/>
      <c r="BP25" s="426"/>
      <c r="BQ25" s="426"/>
      <c r="BR25" s="426"/>
      <c r="BS25" s="426"/>
      <c r="BT25" s="426"/>
      <c r="BU25" s="426"/>
      <c r="BV25" s="426"/>
      <c r="BW25" s="426"/>
      <c r="BX25" s="426"/>
      <c r="BY25" s="426"/>
      <c r="BZ25" s="426"/>
      <c r="CA25" s="426"/>
      <c r="CB25" s="426"/>
      <c r="CC25" s="426"/>
      <c r="CD25" s="426"/>
      <c r="CE25" s="426"/>
      <c r="CF25" s="427"/>
      <c r="CG25" s="44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45"/>
      <c r="DQ25" s="4"/>
      <c r="DU25" s="4"/>
      <c r="DW25" s="428" t="s">
        <v>127</v>
      </c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429"/>
      <c r="ER25" s="429"/>
      <c r="ES25" s="429"/>
      <c r="ET25" s="430"/>
      <c r="EU25" s="80"/>
      <c r="EV25" s="4"/>
    </row>
    <row r="27" spans="1:156" ht="14.25" customHeight="1">
      <c r="A27" s="81"/>
      <c r="B27" s="431" t="s">
        <v>0</v>
      </c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9" t="s">
        <v>380</v>
      </c>
      <c r="AW27" s="439"/>
      <c r="AX27" s="439"/>
      <c r="AY27" s="439"/>
      <c r="AZ27" s="439"/>
      <c r="BA27" s="439"/>
      <c r="BB27" s="439"/>
      <c r="BC27" s="439"/>
      <c r="BD27" s="439"/>
      <c r="BE27" s="439"/>
      <c r="BF27" s="439"/>
      <c r="BG27" s="439"/>
      <c r="BH27" s="439"/>
      <c r="BI27" s="439"/>
      <c r="BJ27" s="439"/>
      <c r="BK27" s="439"/>
      <c r="BL27" s="439"/>
      <c r="BM27" s="439"/>
      <c r="BN27" s="439"/>
      <c r="BO27" s="439"/>
      <c r="BP27" s="439"/>
      <c r="BQ27" s="439"/>
      <c r="BR27" s="439"/>
      <c r="BS27" s="439"/>
      <c r="BT27" s="439"/>
      <c r="BU27" s="439"/>
      <c r="BV27" s="439"/>
      <c r="BW27" s="439"/>
      <c r="BX27" s="439"/>
      <c r="BY27" s="439"/>
      <c r="BZ27" s="439"/>
      <c r="CA27" s="439"/>
      <c r="CB27" s="439"/>
      <c r="CC27" s="439"/>
      <c r="CD27" s="439"/>
      <c r="CE27" s="439"/>
      <c r="CF27" s="439"/>
      <c r="CG27" s="439"/>
      <c r="CH27" s="439"/>
      <c r="CI27" s="439"/>
      <c r="CJ27" s="439"/>
      <c r="CK27" s="439"/>
      <c r="CL27" s="439"/>
      <c r="CM27" s="439"/>
      <c r="CN27" s="439"/>
      <c r="CO27" s="439"/>
      <c r="CP27" s="439"/>
      <c r="CQ27" s="439"/>
      <c r="CR27" s="439"/>
      <c r="CS27" s="439"/>
      <c r="CT27" s="439"/>
      <c r="CU27" s="439"/>
      <c r="CV27" s="439"/>
      <c r="CW27" s="439"/>
      <c r="CX27" s="439"/>
      <c r="CY27" s="439"/>
      <c r="CZ27" s="439"/>
      <c r="DA27" s="439"/>
      <c r="DB27" s="439"/>
      <c r="DC27" s="439"/>
      <c r="DD27" s="439"/>
      <c r="DE27" s="439"/>
      <c r="DF27" s="439"/>
      <c r="DG27" s="439"/>
      <c r="DH27" s="439"/>
      <c r="DI27" s="439"/>
      <c r="DJ27" s="439"/>
      <c r="DK27" s="439"/>
      <c r="DL27" s="439"/>
      <c r="DM27" s="439"/>
      <c r="DN27" s="439"/>
      <c r="DO27" s="439"/>
      <c r="DP27" s="439"/>
      <c r="DQ27" s="439"/>
      <c r="DR27" s="439"/>
      <c r="DS27" s="439"/>
      <c r="DT27" s="439"/>
      <c r="DU27" s="439"/>
      <c r="DV27" s="440"/>
    </row>
    <row r="28" spans="1:156" ht="3.75" customHeight="1">
      <c r="A28" s="82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6"/>
      <c r="DV28" s="8"/>
    </row>
    <row r="29" spans="1:156" ht="4.5" customHeight="1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8"/>
    </row>
    <row r="30" spans="1:156" ht="14.25" customHeight="1">
      <c r="A30" s="46"/>
      <c r="B30" s="431" t="s">
        <v>1</v>
      </c>
      <c r="C30" s="432"/>
      <c r="D30" s="432"/>
      <c r="E30" s="432"/>
      <c r="F30" s="432"/>
      <c r="G30" s="432"/>
      <c r="H30" s="432"/>
      <c r="I30" s="432"/>
      <c r="J30" s="432"/>
      <c r="K30" s="432"/>
      <c r="L30" s="432"/>
      <c r="M30" s="432"/>
      <c r="N30" s="432"/>
      <c r="O30" s="432"/>
      <c r="P30" s="432"/>
      <c r="Q30" s="432"/>
      <c r="R30" s="432"/>
      <c r="S30" s="439" t="s">
        <v>370</v>
      </c>
      <c r="T30" s="439"/>
      <c r="U30" s="439"/>
      <c r="V30" s="439"/>
      <c r="W30" s="439"/>
      <c r="X30" s="439"/>
      <c r="Y30" s="439"/>
      <c r="Z30" s="439"/>
      <c r="AA30" s="439"/>
      <c r="AB30" s="439"/>
      <c r="AC30" s="439"/>
      <c r="AD30" s="439"/>
      <c r="AE30" s="439"/>
      <c r="AF30" s="439"/>
      <c r="AG30" s="439"/>
      <c r="AH30" s="439"/>
      <c r="AI30" s="439"/>
      <c r="AJ30" s="439"/>
      <c r="AK30" s="439"/>
      <c r="AL30" s="439"/>
      <c r="AM30" s="439"/>
      <c r="AN30" s="439"/>
      <c r="AO30" s="439"/>
      <c r="AP30" s="439"/>
      <c r="AQ30" s="439"/>
      <c r="AR30" s="439"/>
      <c r="AS30" s="439"/>
      <c r="AT30" s="439"/>
      <c r="AU30" s="439"/>
      <c r="AV30" s="439"/>
      <c r="AW30" s="439"/>
      <c r="AX30" s="439"/>
      <c r="AY30" s="439"/>
      <c r="AZ30" s="439"/>
      <c r="BA30" s="439"/>
      <c r="BB30" s="439"/>
      <c r="BC30" s="439"/>
      <c r="BD30" s="439"/>
      <c r="BE30" s="439"/>
      <c r="BF30" s="439"/>
      <c r="BG30" s="439"/>
      <c r="BH30" s="439"/>
      <c r="BI30" s="439"/>
      <c r="BJ30" s="439"/>
      <c r="BK30" s="439"/>
      <c r="BL30" s="439"/>
      <c r="BM30" s="439"/>
      <c r="BN30" s="439"/>
      <c r="BO30" s="439"/>
      <c r="BP30" s="439"/>
      <c r="BQ30" s="439"/>
      <c r="BR30" s="439"/>
      <c r="BS30" s="439"/>
      <c r="BT30" s="439"/>
      <c r="BU30" s="439"/>
      <c r="BV30" s="439"/>
      <c r="BW30" s="439"/>
      <c r="BX30" s="439"/>
      <c r="BY30" s="439"/>
      <c r="BZ30" s="439"/>
      <c r="CA30" s="439"/>
      <c r="CB30" s="439"/>
      <c r="CC30" s="439"/>
      <c r="CD30" s="439"/>
      <c r="CE30" s="439"/>
      <c r="CF30" s="439"/>
      <c r="CG30" s="439"/>
      <c r="CH30" s="439"/>
      <c r="CI30" s="439"/>
      <c r="CJ30" s="439"/>
      <c r="CK30" s="439"/>
      <c r="CL30" s="439"/>
      <c r="CM30" s="439"/>
      <c r="CN30" s="439"/>
      <c r="CO30" s="439"/>
      <c r="CP30" s="439"/>
      <c r="CQ30" s="439"/>
      <c r="CR30" s="439"/>
      <c r="CS30" s="439"/>
      <c r="CT30" s="439"/>
      <c r="CU30" s="439"/>
      <c r="CV30" s="439"/>
      <c r="CW30" s="439"/>
      <c r="CX30" s="439"/>
      <c r="CY30" s="439"/>
      <c r="CZ30" s="439"/>
      <c r="DA30" s="439"/>
      <c r="DB30" s="439"/>
      <c r="DC30" s="439"/>
      <c r="DD30" s="439"/>
      <c r="DE30" s="439"/>
      <c r="DF30" s="439"/>
      <c r="DG30" s="439"/>
      <c r="DH30" s="439"/>
      <c r="DI30" s="439"/>
      <c r="DJ30" s="439"/>
      <c r="DK30" s="439"/>
      <c r="DL30" s="439"/>
      <c r="DM30" s="439"/>
      <c r="DN30" s="439"/>
      <c r="DO30" s="439"/>
      <c r="DP30" s="439"/>
      <c r="DQ30" s="439"/>
      <c r="DR30" s="439"/>
      <c r="DS30" s="439"/>
      <c r="DT30" s="439"/>
      <c r="DU30" s="439"/>
      <c r="DV30" s="440"/>
    </row>
    <row r="31" spans="1:156" ht="4.5" customHeight="1" thickBot="1">
      <c r="A31" s="3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83"/>
    </row>
    <row r="32" spans="1:156" ht="19.5" customHeight="1" thickBot="1">
      <c r="A32" s="433" t="s">
        <v>2</v>
      </c>
      <c r="B32" s="434"/>
      <c r="C32" s="434"/>
      <c r="D32" s="434"/>
      <c r="E32" s="434"/>
      <c r="F32" s="434"/>
      <c r="G32" s="434"/>
      <c r="H32" s="434"/>
      <c r="I32" s="434"/>
      <c r="J32" s="434"/>
      <c r="K32" s="434"/>
      <c r="L32" s="434"/>
      <c r="M32" s="434"/>
      <c r="N32" s="434"/>
      <c r="O32" s="434"/>
      <c r="P32" s="434"/>
      <c r="Q32" s="434"/>
      <c r="R32" s="434"/>
      <c r="S32" s="434"/>
      <c r="T32" s="434"/>
      <c r="U32" s="434"/>
      <c r="V32" s="434"/>
      <c r="W32" s="434"/>
      <c r="X32" s="434"/>
      <c r="Y32" s="434"/>
      <c r="Z32" s="434"/>
      <c r="AA32" s="434"/>
      <c r="AB32" s="434"/>
      <c r="AC32" s="428" t="s">
        <v>3</v>
      </c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29"/>
      <c r="BB32" s="429"/>
      <c r="BC32" s="429"/>
      <c r="BD32" s="429"/>
      <c r="BE32" s="429"/>
      <c r="BF32" s="429"/>
      <c r="BG32" s="429"/>
      <c r="BH32" s="429"/>
      <c r="BI32" s="429"/>
      <c r="BJ32" s="429"/>
      <c r="BK32" s="429"/>
      <c r="BL32" s="429"/>
      <c r="BM32" s="429"/>
      <c r="BN32" s="429"/>
      <c r="BO32" s="429"/>
      <c r="BP32" s="429"/>
      <c r="BQ32" s="429"/>
      <c r="BR32" s="429"/>
      <c r="BS32" s="429"/>
      <c r="BT32" s="429"/>
      <c r="BU32" s="429"/>
      <c r="BV32" s="429"/>
      <c r="BW32" s="429"/>
      <c r="BX32" s="429"/>
      <c r="BY32" s="429"/>
      <c r="BZ32" s="429"/>
      <c r="CA32" s="429"/>
      <c r="CB32" s="429"/>
      <c r="CC32" s="429"/>
      <c r="CD32" s="429"/>
      <c r="CE32" s="429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  <c r="CR32" s="429"/>
      <c r="CS32" s="429"/>
      <c r="CT32" s="429"/>
      <c r="CU32" s="429"/>
      <c r="CV32" s="429"/>
      <c r="CW32" s="429"/>
      <c r="CX32" s="429"/>
      <c r="CY32" s="429"/>
      <c r="CZ32" s="429"/>
      <c r="DA32" s="429"/>
      <c r="DB32" s="429"/>
      <c r="DC32" s="429"/>
      <c r="DD32" s="429"/>
      <c r="DE32" s="429"/>
      <c r="DF32" s="429"/>
      <c r="DG32" s="429"/>
      <c r="DH32" s="429"/>
      <c r="DI32" s="429"/>
      <c r="DJ32" s="429"/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30"/>
    </row>
    <row r="33" spans="1:126" ht="27" customHeight="1">
      <c r="A33" s="435"/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  <c r="O33" s="436"/>
      <c r="P33" s="436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7" t="s">
        <v>128</v>
      </c>
      <c r="AD33" s="437"/>
      <c r="AE33" s="437"/>
      <c r="AF33" s="437"/>
      <c r="AG33" s="437"/>
      <c r="AH33" s="437"/>
      <c r="AI33" s="437"/>
      <c r="AJ33" s="437"/>
      <c r="AK33" s="437"/>
      <c r="AL33" s="437"/>
      <c r="AM33" s="437"/>
      <c r="AN33" s="437"/>
      <c r="AO33" s="437"/>
      <c r="AP33" s="437"/>
      <c r="AQ33" s="437"/>
      <c r="AR33" s="437"/>
      <c r="AS33" s="437"/>
      <c r="AT33" s="437"/>
      <c r="AU33" s="437"/>
      <c r="AV33" s="437"/>
      <c r="AW33" s="437"/>
      <c r="AX33" s="437"/>
      <c r="AY33" s="437"/>
      <c r="AZ33" s="437"/>
      <c r="BA33" s="437"/>
      <c r="BB33" s="437"/>
      <c r="BC33" s="437"/>
      <c r="BD33" s="437"/>
      <c r="BE33" s="437"/>
      <c r="BF33" s="437"/>
      <c r="BG33" s="437"/>
      <c r="BH33" s="437"/>
      <c r="BI33" s="437"/>
      <c r="BJ33" s="437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</row>
    <row r="34" spans="1:126" ht="13.5" thickBot="1">
      <c r="A34" s="441">
        <v>1</v>
      </c>
      <c r="B34" s="442"/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3"/>
      <c r="AC34" s="441">
        <v>2</v>
      </c>
      <c r="AD34" s="442"/>
      <c r="AE34" s="442"/>
      <c r="AF34" s="442"/>
      <c r="AG34" s="442"/>
      <c r="AH34" s="442"/>
      <c r="AI34" s="442"/>
      <c r="AJ34" s="442"/>
      <c r="AK34" s="442"/>
      <c r="AL34" s="442"/>
      <c r="AM34" s="442"/>
      <c r="AN34" s="442"/>
      <c r="AO34" s="442"/>
      <c r="AP34" s="442"/>
      <c r="AQ34" s="442"/>
      <c r="AR34" s="442"/>
      <c r="AS34" s="442"/>
      <c r="AT34" s="442"/>
      <c r="AU34" s="442"/>
      <c r="AV34" s="442"/>
      <c r="AW34" s="442"/>
      <c r="AX34" s="442"/>
      <c r="AY34" s="442"/>
      <c r="AZ34" s="442"/>
      <c r="BA34" s="442"/>
      <c r="BB34" s="442"/>
      <c r="BC34" s="442"/>
      <c r="BD34" s="442"/>
      <c r="BE34" s="442"/>
      <c r="BF34" s="442"/>
      <c r="BG34" s="442"/>
      <c r="BH34" s="442"/>
      <c r="BI34" s="442"/>
      <c r="BJ34" s="443"/>
      <c r="BK34" s="441">
        <v>3</v>
      </c>
      <c r="BL34" s="442"/>
      <c r="BM34" s="442"/>
      <c r="BN34" s="442"/>
      <c r="BO34" s="442"/>
      <c r="BP34" s="442"/>
      <c r="BQ34" s="442"/>
      <c r="BR34" s="442"/>
      <c r="BS34" s="442"/>
      <c r="BT34" s="442"/>
      <c r="BU34" s="442"/>
      <c r="BV34" s="442"/>
      <c r="BW34" s="442"/>
      <c r="BX34" s="442"/>
      <c r="BY34" s="442"/>
      <c r="BZ34" s="442"/>
      <c r="CA34" s="442"/>
      <c r="CB34" s="442"/>
      <c r="CC34" s="442"/>
      <c r="CD34" s="442"/>
      <c r="CE34" s="442"/>
      <c r="CF34" s="442"/>
      <c r="CG34" s="442"/>
      <c r="CH34" s="442"/>
      <c r="CI34" s="442"/>
      <c r="CJ34" s="442"/>
      <c r="CK34" s="442"/>
      <c r="CL34" s="442"/>
      <c r="CM34" s="442"/>
      <c r="CN34" s="442"/>
      <c r="CO34" s="442"/>
      <c r="CP34" s="443"/>
      <c r="CQ34" s="441">
        <v>4</v>
      </c>
      <c r="CR34" s="442"/>
      <c r="CS34" s="442"/>
      <c r="CT34" s="442"/>
      <c r="CU34" s="442"/>
      <c r="CV34" s="442"/>
      <c r="CW34" s="442"/>
      <c r="CX34" s="442"/>
      <c r="CY34" s="442"/>
      <c r="CZ34" s="442"/>
      <c r="DA34" s="442"/>
      <c r="DB34" s="442"/>
      <c r="DC34" s="442"/>
      <c r="DD34" s="442"/>
      <c r="DE34" s="442"/>
      <c r="DF34" s="442"/>
      <c r="DG34" s="442"/>
      <c r="DH34" s="442"/>
      <c r="DI34" s="442"/>
      <c r="DJ34" s="442"/>
      <c r="DK34" s="442"/>
      <c r="DL34" s="442"/>
      <c r="DM34" s="442"/>
      <c r="DN34" s="442"/>
      <c r="DO34" s="442"/>
      <c r="DP34" s="442"/>
      <c r="DQ34" s="442"/>
      <c r="DR34" s="442"/>
      <c r="DS34" s="442"/>
      <c r="DT34" s="442"/>
      <c r="DU34" s="442"/>
      <c r="DV34" s="443"/>
    </row>
    <row r="35" spans="1:126" ht="13.5" thickBot="1">
      <c r="A35" s="444" t="s">
        <v>129</v>
      </c>
      <c r="B35" s="445"/>
      <c r="C35" s="445"/>
      <c r="D35" s="445"/>
      <c r="E35" s="445"/>
      <c r="F35" s="445"/>
      <c r="G35" s="445"/>
      <c r="H35" s="445"/>
      <c r="I35" s="445"/>
      <c r="J35" s="445"/>
      <c r="K35" s="445"/>
      <c r="L35" s="445"/>
      <c r="M35" s="445"/>
      <c r="N35" s="445"/>
      <c r="O35" s="445"/>
      <c r="P35" s="445"/>
      <c r="Q35" s="445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6"/>
      <c r="AC35" s="447"/>
      <c r="AD35" s="448"/>
      <c r="AE35" s="448"/>
      <c r="AF35" s="448"/>
      <c r="AG35" s="448"/>
      <c r="AH35" s="448"/>
      <c r="AI35" s="448"/>
      <c r="AJ35" s="448"/>
      <c r="AK35" s="448"/>
      <c r="AL35" s="448"/>
      <c r="AM35" s="448"/>
      <c r="AN35" s="448"/>
      <c r="AO35" s="448"/>
      <c r="AP35" s="448"/>
      <c r="AQ35" s="448"/>
      <c r="AR35" s="448"/>
      <c r="AS35" s="448"/>
      <c r="AT35" s="448"/>
      <c r="AU35" s="448"/>
      <c r="AV35" s="448"/>
      <c r="AW35" s="448"/>
      <c r="AX35" s="448"/>
      <c r="AY35" s="448"/>
      <c r="AZ35" s="448"/>
      <c r="BA35" s="448"/>
      <c r="BB35" s="448"/>
      <c r="BC35" s="448"/>
      <c r="BD35" s="448"/>
      <c r="BE35" s="448"/>
      <c r="BF35" s="448"/>
      <c r="BG35" s="448"/>
      <c r="BH35" s="448"/>
      <c r="BI35" s="448"/>
      <c r="BJ35" s="449"/>
      <c r="BK35" s="448"/>
      <c r="BL35" s="448"/>
      <c r="BM35" s="448"/>
      <c r="BN35" s="448"/>
      <c r="BO35" s="448"/>
      <c r="BP35" s="448"/>
      <c r="BQ35" s="448"/>
      <c r="BR35" s="448"/>
      <c r="BS35" s="448"/>
      <c r="BT35" s="448"/>
      <c r="BU35" s="448"/>
      <c r="BV35" s="448"/>
      <c r="BW35" s="448"/>
      <c r="BX35" s="448"/>
      <c r="BY35" s="448"/>
      <c r="BZ35" s="448"/>
      <c r="CA35" s="448"/>
      <c r="CB35" s="448"/>
      <c r="CC35" s="448"/>
      <c r="CD35" s="448"/>
      <c r="CE35" s="448"/>
      <c r="CF35" s="448"/>
      <c r="CG35" s="448"/>
      <c r="CH35" s="448"/>
      <c r="CI35" s="448"/>
      <c r="CJ35" s="448"/>
      <c r="CK35" s="448"/>
      <c r="CL35" s="448"/>
      <c r="CM35" s="448"/>
      <c r="CN35" s="448"/>
      <c r="CO35" s="448"/>
      <c r="CP35" s="449"/>
      <c r="CQ35" s="448"/>
      <c r="CR35" s="448"/>
      <c r="CS35" s="448"/>
      <c r="CT35" s="448"/>
      <c r="CU35" s="448"/>
      <c r="CV35" s="448"/>
      <c r="CW35" s="448"/>
      <c r="CX35" s="448"/>
      <c r="CY35" s="448"/>
      <c r="CZ35" s="448"/>
      <c r="DA35" s="448"/>
      <c r="DB35" s="448"/>
      <c r="DC35" s="448"/>
      <c r="DD35" s="448"/>
      <c r="DE35" s="448"/>
      <c r="DF35" s="448"/>
      <c r="DG35" s="448"/>
      <c r="DH35" s="448"/>
      <c r="DI35" s="448"/>
      <c r="DJ35" s="448"/>
      <c r="DK35" s="448"/>
      <c r="DL35" s="448"/>
      <c r="DM35" s="448"/>
      <c r="DN35" s="448"/>
      <c r="DO35" s="448"/>
      <c r="DP35" s="448"/>
      <c r="DQ35" s="448"/>
      <c r="DR35" s="448"/>
      <c r="DS35" s="448"/>
      <c r="DT35" s="448"/>
      <c r="DU35" s="448"/>
      <c r="DV35" s="449"/>
    </row>
  </sheetData>
  <sheetProtection password="CB6C" sheet="1"/>
  <mergeCells count="44">
    <mergeCell ref="A34:AB34"/>
    <mergeCell ref="AC34:BJ34"/>
    <mergeCell ref="BK34:CP34"/>
    <mergeCell ref="CQ34:DV34"/>
    <mergeCell ref="A35:AB35"/>
    <mergeCell ref="AC35:BJ35"/>
    <mergeCell ref="BK35:CP35"/>
    <mergeCell ref="CQ35:DV35"/>
    <mergeCell ref="B27:AU27"/>
    <mergeCell ref="B30:R30"/>
    <mergeCell ref="A32:AB33"/>
    <mergeCell ref="AC32:DV32"/>
    <mergeCell ref="AC33:BJ33"/>
    <mergeCell ref="BK33:CP33"/>
    <mergeCell ref="CQ33:DV33"/>
    <mergeCell ref="AV27:DV27"/>
    <mergeCell ref="S30:DV30"/>
    <mergeCell ref="CG22:DM22"/>
    <mergeCell ref="DZ22:EJ22"/>
    <mergeCell ref="EK22:EN22"/>
    <mergeCell ref="EO22:ES22"/>
    <mergeCell ref="A23:D24"/>
    <mergeCell ref="E23:CF25"/>
    <mergeCell ref="DZ23:EJ23"/>
    <mergeCell ref="EK23:EN23"/>
    <mergeCell ref="EO23:ES23"/>
    <mergeCell ref="DW25:ET25"/>
    <mergeCell ref="BQ13:CD13"/>
    <mergeCell ref="A15:CF15"/>
    <mergeCell ref="CG15:DM15"/>
    <mergeCell ref="DW15:ET16"/>
    <mergeCell ref="B16:CF17"/>
    <mergeCell ref="DQ17:EZ21"/>
    <mergeCell ref="CG19:DM19"/>
    <mergeCell ref="CG20:DM20"/>
    <mergeCell ref="CG21:DM21"/>
    <mergeCell ref="S3:EH3"/>
    <mergeCell ref="S5:EH5"/>
    <mergeCell ref="O7:EL7"/>
    <mergeCell ref="S9:EH9"/>
    <mergeCell ref="AB11:DY11"/>
    <mergeCell ref="BQ12:CD12"/>
    <mergeCell ref="CE12:CH12"/>
    <mergeCell ref="CI12:CK12"/>
  </mergeCells>
  <printOptions horizontalCentered="1"/>
  <pageMargins left="0.74803149606299213" right="0.74803149606299213" top="0.78740157480314965" bottom="0.39370078740157483" header="0.19685039370078741" footer="0.19685039370078741"/>
  <pageSetup paperSize="9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6" tint="0.39997558519241921"/>
  </sheetPr>
  <dimension ref="A1:DL357"/>
  <sheetViews>
    <sheetView showZeros="0" zoomScale="90" zoomScaleNormal="90" zoomScaleSheetLayoutView="71" workbookViewId="0">
      <pane xSplit="4" ySplit="5" topLeftCell="E39" activePane="bottomRight" state="frozen"/>
      <selection activeCell="DK44" sqref="DK44"/>
      <selection pane="topRight" activeCell="DK44" sqref="DK44"/>
      <selection pane="bottomLeft" activeCell="DK44" sqref="DK44"/>
      <selection pane="bottomRight" activeCell="B1" sqref="B1:O19"/>
    </sheetView>
  </sheetViews>
  <sheetFormatPr defaultColWidth="0.85546875" defaultRowHeight="12.75"/>
  <cols>
    <col min="1" max="1" width="13.140625" style="1" customWidth="1"/>
    <col min="2" max="2" width="29.425781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9" t="s">
        <v>156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05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Библиотеки
1 квартал -
гр.1</v>
      </c>
      <c r="BV2" s="246" t="str">
        <f t="shared" si="0"/>
        <v>Библиотеки
1 квартал -
гр.2</v>
      </c>
      <c r="BW2" s="246" t="str">
        <f t="shared" si="0"/>
        <v>Библиотеки
1 квартал -
гр.3</v>
      </c>
      <c r="BX2" s="246" t="str">
        <f t="shared" si="0"/>
        <v>Библиотеки
1 квартал -
гр.4</v>
      </c>
      <c r="BY2" s="246" t="str">
        <f t="shared" si="0"/>
        <v>Библиотеки
1 квартал -
гр.5</v>
      </c>
      <c r="BZ2" s="246" t="str">
        <f t="shared" si="0"/>
        <v>Библиотеки
1 квартал -
гр.6</v>
      </c>
      <c r="CA2" s="246" t="str">
        <f t="shared" si="0"/>
        <v>Библиотеки
1 квартал -
гр.7</v>
      </c>
      <c r="CB2" s="246" t="str">
        <f t="shared" si="0"/>
        <v>Библиотеки
1 квартал -
гр.8</v>
      </c>
      <c r="CC2" s="246" t="str">
        <f t="shared" si="0"/>
        <v>Библиотеки
1 квартал -
гр.9</v>
      </c>
      <c r="CD2" s="246" t="str">
        <f t="shared" si="0"/>
        <v>Библиотеки
1 квартал -
гр.10</v>
      </c>
      <c r="CE2" s="246" t="str">
        <f t="shared" si="0"/>
        <v>Библиотеки
1 квартал -
гр.11</v>
      </c>
      <c r="CF2" s="246" t="str">
        <f t="shared" si="0"/>
        <v>Библиотеки
2 квартал -
гр.1</v>
      </c>
      <c r="CG2" s="246" t="str">
        <f t="shared" si="0"/>
        <v>Библиотеки
2 квартал -
гр.2</v>
      </c>
      <c r="CH2" s="246" t="str">
        <f t="shared" si="0"/>
        <v>Библиотеки
2 квартал -
гр.3</v>
      </c>
      <c r="CI2" s="246" t="str">
        <f t="shared" si="0"/>
        <v>Библиотеки
2 квартал -
гр.4</v>
      </c>
      <c r="CJ2" s="246" t="str">
        <f t="shared" si="0"/>
        <v>Библиотеки
2 квартал -
гр.5</v>
      </c>
      <c r="CK2" s="246" t="str">
        <f t="shared" si="0"/>
        <v>Библиотеки
2 квартал -
гр.6</v>
      </c>
      <c r="CL2" s="246" t="str">
        <f t="shared" si="0"/>
        <v>Библиотеки
2 квартал -
гр.7</v>
      </c>
      <c r="CM2" s="246" t="str">
        <f t="shared" si="0"/>
        <v>Библиотеки
2 квартал -
гр.8</v>
      </c>
      <c r="CN2" s="246" t="str">
        <f t="shared" si="0"/>
        <v>Библиотеки
2 квартал -
гр.9</v>
      </c>
      <c r="CO2" s="246" t="str">
        <f t="shared" si="0"/>
        <v>Библиотеки
2 квартал -
гр.10</v>
      </c>
      <c r="CP2" s="246" t="str">
        <f t="shared" si="0"/>
        <v>Библиотеки
2 квартал -
гр.11</v>
      </c>
      <c r="CQ2" s="246" t="str">
        <f t="shared" si="0"/>
        <v>Библиотеки
3 квартал -
гр.1</v>
      </c>
      <c r="CR2" s="246" t="str">
        <f t="shared" si="0"/>
        <v>Библиотеки
3 квартал -
гр.2</v>
      </c>
      <c r="CS2" s="246" t="str">
        <f t="shared" si="0"/>
        <v>Библиотеки
3 квартал -
гр.3</v>
      </c>
      <c r="CT2" s="246" t="str">
        <f t="shared" si="0"/>
        <v>Библиотеки
3 квартал -
гр.4</v>
      </c>
      <c r="CU2" s="246" t="str">
        <f t="shared" si="0"/>
        <v>Библиотеки
3 квартал -
гр.5</v>
      </c>
      <c r="CV2" s="246" t="str">
        <f t="shared" si="0"/>
        <v>Библиотеки
3 квартал -
гр.6</v>
      </c>
      <c r="CW2" s="246" t="str">
        <f t="shared" si="0"/>
        <v>Библиотеки
3 квартал -
гр.7</v>
      </c>
      <c r="CX2" s="246" t="str">
        <f t="shared" si="0"/>
        <v>Библиотеки
3 квартал -
гр.8</v>
      </c>
      <c r="CY2" s="246" t="str">
        <f t="shared" si="0"/>
        <v>Библиотеки
3 квартал -
гр.9</v>
      </c>
      <c r="CZ2" s="246" t="str">
        <f t="shared" si="0"/>
        <v>Библиотеки
3 квартал -
гр.10</v>
      </c>
      <c r="DA2" s="246" t="str">
        <f t="shared" si="0"/>
        <v>Библиотеки
3 квартал -
гр.11</v>
      </c>
      <c r="DB2" s="246" t="str">
        <f t="shared" si="0"/>
        <v>Библиотеки
4 квартал -
гр.1</v>
      </c>
      <c r="DC2" s="246" t="str">
        <f t="shared" si="0"/>
        <v>Библиотеки
4 квартал -
гр.2</v>
      </c>
      <c r="DD2" s="246" t="str">
        <f t="shared" si="0"/>
        <v>Библиотеки
4 квартал -
гр.3</v>
      </c>
      <c r="DE2" s="246" t="str">
        <f t="shared" si="0"/>
        <v>Библиотеки
4 квартал -
гр.4</v>
      </c>
      <c r="DF2" s="246" t="str">
        <f t="shared" si="0"/>
        <v>Библиотеки
4 квартал -
гр.5</v>
      </c>
      <c r="DG2" s="246" t="str">
        <f t="shared" si="0"/>
        <v>Библиотеки
4 квартал -
гр.6</v>
      </c>
      <c r="DH2" s="246" t="str">
        <f t="shared" si="0"/>
        <v>Библиотеки
4 квартал -
гр.7</v>
      </c>
      <c r="DI2" s="246" t="str">
        <f t="shared" si="0"/>
        <v>Библиотеки
4 квартал -
гр.8</v>
      </c>
      <c r="DJ2" s="246" t="str">
        <f t="shared" si="0"/>
        <v>Библиотеки
4 квартал -
гр.9</v>
      </c>
      <c r="DK2" s="246" t="str">
        <f t="shared" si="0"/>
        <v>Библиотеки
4 квартал -
гр.10</v>
      </c>
      <c r="DL2" s="246" t="str">
        <f t="shared" si="0"/>
        <v>Библиотеки
4 квартал -
гр.11</v>
      </c>
    </row>
    <row r="3" spans="1:116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Библиотеки
1 квартал -
гр.1</v>
      </c>
      <c r="Q5" s="218" t="str">
        <f>CONCATENATE($B$1,"
",P1," -
гр.",$F$5)</f>
        <v>Библиотеки
1 квартал -
гр.2</v>
      </c>
      <c r="R5" s="218" t="str">
        <f>CONCATENATE($B$1,"
",P1," -
гр.",$G$5)</f>
        <v>Библиотеки
1 квартал -
гр.3</v>
      </c>
      <c r="S5" s="218" t="str">
        <f>CONCATENATE($B$1,"
",P1," -
гр.",$H$5)</f>
        <v>Библиотеки
1 квартал -
гр.4</v>
      </c>
      <c r="T5" s="218" t="str">
        <f>CONCATENATE($B$1,"
",P1," -
гр.",$I$5)</f>
        <v>Библиотеки
1 квартал -
гр.5</v>
      </c>
      <c r="U5" s="218" t="str">
        <f>CONCATENATE($B$1,"
",P1," -
гр.",$J$5)</f>
        <v>Библиотеки
1 квартал -
гр.6</v>
      </c>
      <c r="V5" s="218" t="str">
        <f>CONCATENATE($B$1,"
",P1," -
гр.",$K$5)</f>
        <v>Библиотеки
1 квартал -
гр.7</v>
      </c>
      <c r="W5" s="218" t="str">
        <f>CONCATENATE($B$1,"
",P1," -
гр.",$L$5)</f>
        <v>Библиотеки
1 квартал -
гр.8</v>
      </c>
      <c r="X5" s="218" t="str">
        <f>CONCATENATE($B$1,"
",P1," -
гр.",$M$5)</f>
        <v>Библиотеки
1 квартал -
гр.9</v>
      </c>
      <c r="Y5" s="218" t="str">
        <f>CONCATENATE($B$1,"
",P1," -
гр.",$N$5)</f>
        <v>Библиотеки
1 квартал -
гр.10</v>
      </c>
      <c r="Z5" s="219" t="str">
        <f>CONCATENATE($B$1,"
",P1," -
гр.",$O$5)</f>
        <v>Библиотеки
1 квартал -
гр.11</v>
      </c>
      <c r="AA5" s="210" t="str">
        <f>CONCATENATE($B$1,"
",AA1," -
гр.",$E$5)</f>
        <v>Библиотеки
2 квартал -
гр.1</v>
      </c>
      <c r="AB5" s="218" t="str">
        <f>CONCATENATE($B$1,"
",AA1," -
гр.",$F$5)</f>
        <v>Библиотеки
2 квартал -
гр.2</v>
      </c>
      <c r="AC5" s="218" t="str">
        <f>CONCATENATE($B$1,"
",AA1," -
гр.",$G$5)</f>
        <v>Библиотеки
2 квартал -
гр.3</v>
      </c>
      <c r="AD5" s="218" t="str">
        <f>CONCATENATE($B$1,"
",AA1," -
гр.",$H$5)</f>
        <v>Библиотеки
2 квартал -
гр.4</v>
      </c>
      <c r="AE5" s="218" t="str">
        <f>CONCATENATE($B$1,"
",AA1," -
гр.",$I$5)</f>
        <v>Библиотеки
2 квартал -
гр.5</v>
      </c>
      <c r="AF5" s="218" t="str">
        <f>CONCATENATE($B$1,"
",AA1," -
гр.",$J$5)</f>
        <v>Библиотеки
2 квартал -
гр.6</v>
      </c>
      <c r="AG5" s="218" t="str">
        <f>CONCATENATE($B$1,"
",AA1," -
гр.",$K$5)</f>
        <v>Библиотеки
2 квартал -
гр.7</v>
      </c>
      <c r="AH5" s="218" t="str">
        <f>CONCATENATE($B$1,"
",AA1," -
гр.",$L$5)</f>
        <v>Библиотеки
2 квартал -
гр.8</v>
      </c>
      <c r="AI5" s="218" t="str">
        <f>CONCATENATE($B$1,"
",AA1," -
гр.",$M$5)</f>
        <v>Библиотеки
2 квартал -
гр.9</v>
      </c>
      <c r="AJ5" s="218" t="str">
        <f>CONCATENATE($B$1,"
",AA1," -
гр.",$N$5)</f>
        <v>Библиотеки
2 квартал -
гр.10</v>
      </c>
      <c r="AK5" s="219" t="str">
        <f>CONCATENATE($B$1,"
",AA1," -
гр.",$O$5)</f>
        <v>Библиотеки
2 квартал -
гр.11</v>
      </c>
      <c r="AL5" s="210" t="str">
        <f>CONCATENATE($B$1,"
",AL1," -
гр.",$E$5)</f>
        <v>Библиотеки
3 квартал -
гр.1</v>
      </c>
      <c r="AM5" s="218" t="str">
        <f>CONCATENATE($B$1,"
",AL1," -
гр.",$F$5)</f>
        <v>Библиотеки
3 квартал -
гр.2</v>
      </c>
      <c r="AN5" s="218" t="str">
        <f>CONCATENATE($B$1,"
",AL1," -
гр.",$G$5)</f>
        <v>Библиотеки
3 квартал -
гр.3</v>
      </c>
      <c r="AO5" s="218" t="str">
        <f>CONCATENATE($B$1,"
",AL1," -
гр.",$H$5)</f>
        <v>Библиотеки
3 квартал -
гр.4</v>
      </c>
      <c r="AP5" s="218" t="str">
        <f>CONCATENATE($B$1,"
",AL1," -
гр.",$I$5)</f>
        <v>Библиотеки
3 квартал -
гр.5</v>
      </c>
      <c r="AQ5" s="218" t="str">
        <f>CONCATENATE($B$1,"
",AL1," -
гр.",$J$5)</f>
        <v>Библиотеки
3 квартал -
гр.6</v>
      </c>
      <c r="AR5" s="218" t="str">
        <f>CONCATENATE($B$1,"
",AL1," -
гр.",$K$5)</f>
        <v>Библиотеки
3 квартал -
гр.7</v>
      </c>
      <c r="AS5" s="218" t="str">
        <f>CONCATENATE($B$1,"
",AL1," -
гр.",$L$5)</f>
        <v>Библиотеки
3 квартал -
гр.8</v>
      </c>
      <c r="AT5" s="218" t="str">
        <f>CONCATENATE($B$1,"
",AL1," -
гр.",$M$5)</f>
        <v>Библиотеки
3 квартал -
гр.9</v>
      </c>
      <c r="AU5" s="218" t="str">
        <f>CONCATENATE($B$1,"
",AL1," -
гр.",$N$5)</f>
        <v>Библиотеки
3 квартал -
гр.10</v>
      </c>
      <c r="AV5" s="219" t="str">
        <f>CONCATENATE($B$1,"
",AL1," -
гр.",$O$5)</f>
        <v>Библиотеки
3 квартал -
гр.11</v>
      </c>
      <c r="AW5" s="210" t="str">
        <f>CONCATENATE($B$1,"
",AW1," -
гр.",$E$5)</f>
        <v>Библиотеки
4 квартал -
гр.1</v>
      </c>
      <c r="AX5" s="218" t="str">
        <f>CONCATENATE($B$1,"
",AW1," -
гр.",$F$5)</f>
        <v>Библиотеки
4 квартал -
гр.2</v>
      </c>
      <c r="AY5" s="218" t="str">
        <f>CONCATENATE($B$1,"
",AW1," -
гр.",$G$5)</f>
        <v>Библиотеки
4 квартал -
гр.3</v>
      </c>
      <c r="AZ5" s="218" t="str">
        <f>CONCATENATE($B$1,"
",AW1," -
гр.",$H$5)</f>
        <v>Библиотеки
4 квартал -
гр.4</v>
      </c>
      <c r="BA5" s="218" t="str">
        <f>CONCATENATE($B$1,"
",AW1," -
гр.",$I$5)</f>
        <v>Библиотеки
4 квартал -
гр.5</v>
      </c>
      <c r="BB5" s="218" t="str">
        <f>CONCATENATE($B$1,"
",AW1," -
гр.",$J$5)</f>
        <v>Библиотеки
4 квартал -
гр.6</v>
      </c>
      <c r="BC5" s="218" t="str">
        <f>CONCATENATE($B$1,"
",AW1," -
гр.",$K$5)</f>
        <v>Библиотеки
4 квартал -
гр.7</v>
      </c>
      <c r="BD5" s="218" t="str">
        <f>CONCATENATE($B$1,"
",AW1," -
гр.",$L$5)</f>
        <v>Библиотеки
4 квартал -
гр.8</v>
      </c>
      <c r="BE5" s="218" t="str">
        <f>CONCATENATE($B$1,"
",AW1," -
гр.",$M$5)</f>
        <v>Библиотеки
4 квартал -
гр.9</v>
      </c>
      <c r="BF5" s="218" t="str">
        <f>CONCATENATE($B$1,"
",AW1," -
гр.",$N$5)</f>
        <v>Библиотеки
4 квартал -
гр.10</v>
      </c>
      <c r="BG5" s="219" t="str">
        <f>CONCATENATE($B$1,"
",AW1," -
гр.",$O$5)</f>
        <v>Библиотеки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",B1)</f>
        <v>Свод - Библиотеки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89</v>
      </c>
      <c r="F6" s="276">
        <f t="shared" si="2"/>
        <v>2.5</v>
      </c>
      <c r="G6" s="276">
        <f>SUM(G7:G11,G16:G18)</f>
        <v>3358.7</v>
      </c>
      <c r="H6" s="276">
        <f t="shared" si="2"/>
        <v>0</v>
      </c>
      <c r="I6" s="276">
        <f>SUM(I7:I11,I16:I18)</f>
        <v>53.9</v>
      </c>
      <c r="J6" s="276">
        <f t="shared" si="2"/>
        <v>3358.7</v>
      </c>
      <c r="K6" s="276">
        <f t="shared" si="2"/>
        <v>0</v>
      </c>
      <c r="L6" s="276">
        <f t="shared" si="2"/>
        <v>0</v>
      </c>
      <c r="M6" s="276">
        <f t="shared" si="2"/>
        <v>53.9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>IF(E12-E13&gt;=0,0,"Ошибка")</f>
        <v>0</v>
      </c>
      <c r="BK6" s="253">
        <f t="shared" ref="BK6:BT6" si="3">IF(F12-F13&gt;=0,0,"Ошибка")</f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Библиотеки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1</v>
      </c>
      <c r="F7" s="276">
        <f t="shared" ref="F7:O18" si="5">SUMIF($B$21:$B$328,$B7,F$21:F$328)</f>
        <v>0</v>
      </c>
      <c r="G7" s="276">
        <f>SUM(J7:L7)</f>
        <v>132</v>
      </c>
      <c r="H7" s="276">
        <f t="shared" si="5"/>
        <v>0</v>
      </c>
      <c r="I7" s="276">
        <f>SUM(M7:O7)</f>
        <v>0</v>
      </c>
      <c r="J7" s="276">
        <f t="shared" si="5"/>
        <v>132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>IF(ROUND((E7-F7),5)&gt;=0,0,"Ошибка!")</f>
        <v>0</v>
      </c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Библиотеки</v>
      </c>
      <c r="B8" s="277" t="s">
        <v>229</v>
      </c>
      <c r="C8" s="275" t="s">
        <v>58</v>
      </c>
      <c r="D8" s="275" t="s">
        <v>8</v>
      </c>
      <c r="E8" s="301">
        <f>SUMIF($B$21:$B$328,$B8,E$21:E$328)</f>
        <v>31</v>
      </c>
      <c r="F8" s="276">
        <f t="shared" si="5"/>
        <v>0.5</v>
      </c>
      <c r="G8" s="276">
        <f t="shared" ref="G8:G16" si="9">SUM(J8:L8)</f>
        <v>1631.5</v>
      </c>
      <c r="H8" s="276">
        <f t="shared" si="5"/>
        <v>0</v>
      </c>
      <c r="I8" s="276">
        <f t="shared" ref="I8:I16" si="10">SUM(M8:O8)</f>
        <v>23.9</v>
      </c>
      <c r="J8" s="276">
        <f t="shared" si="5"/>
        <v>1631.5</v>
      </c>
      <c r="K8" s="276">
        <f t="shared" si="5"/>
        <v>0</v>
      </c>
      <c r="L8" s="276">
        <f t="shared" si="5"/>
        <v>0</v>
      </c>
      <c r="M8" s="276">
        <f t="shared" si="5"/>
        <v>23.9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ref="BK8:BK18" si="11">IF(ROUND((E8-F8),5)&gt;=0,0,"Ошибка!")</f>
        <v>0</v>
      </c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Библиотеки</v>
      </c>
      <c r="B9" s="278" t="s">
        <v>102</v>
      </c>
      <c r="C9" s="275" t="s">
        <v>99</v>
      </c>
      <c r="D9" s="275" t="s">
        <v>9</v>
      </c>
      <c r="E9" s="301">
        <f t="shared" ref="E9:E17" si="12">SUMIF($B$21:$B$328,$B9,E$21:E$328)</f>
        <v>0</v>
      </c>
      <c r="F9" s="276">
        <f t="shared" si="5"/>
        <v>0</v>
      </c>
      <c r="G9" s="276">
        <f t="shared" si="9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11"/>
        <v>0</v>
      </c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Библиотеки</v>
      </c>
      <c r="B10" s="278" t="s">
        <v>103</v>
      </c>
      <c r="C10" s="275" t="s">
        <v>100</v>
      </c>
      <c r="D10" s="275" t="s">
        <v>10</v>
      </c>
      <c r="E10" s="301">
        <f t="shared" si="12"/>
        <v>0</v>
      </c>
      <c r="F10" s="276">
        <f t="shared" si="5"/>
        <v>0</v>
      </c>
      <c r="G10" s="276">
        <f t="shared" si="9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11"/>
        <v>0</v>
      </c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Библиотеки</v>
      </c>
      <c r="B11" s="278" t="s">
        <v>104</v>
      </c>
      <c r="C11" s="275" t="s">
        <v>101</v>
      </c>
      <c r="D11" s="275" t="s">
        <v>59</v>
      </c>
      <c r="E11" s="301">
        <f t="shared" si="12"/>
        <v>25</v>
      </c>
      <c r="F11" s="276">
        <f t="shared" si="5"/>
        <v>0</v>
      </c>
      <c r="G11" s="276">
        <f>SUM(J11:L11)</f>
        <v>815.7</v>
      </c>
      <c r="H11" s="276">
        <f t="shared" si="5"/>
        <v>0</v>
      </c>
      <c r="I11" s="276">
        <f>SUM(M11:O11)</f>
        <v>0</v>
      </c>
      <c r="J11" s="276">
        <f t="shared" si="5"/>
        <v>815.7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11"/>
        <v>0</v>
      </c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Библиотеки</v>
      </c>
      <c r="B12" s="279" t="s">
        <v>234</v>
      </c>
      <c r="C12" s="275" t="s">
        <v>71</v>
      </c>
      <c r="D12" s="275" t="s">
        <v>60</v>
      </c>
      <c r="E12" s="301">
        <f t="shared" si="12"/>
        <v>0</v>
      </c>
      <c r="F12" s="276">
        <f t="shared" si="5"/>
        <v>0</v>
      </c>
      <c r="G12" s="276">
        <f t="shared" si="9"/>
        <v>0</v>
      </c>
      <c r="H12" s="276">
        <f t="shared" si="5"/>
        <v>0</v>
      </c>
      <c r="I12" s="276">
        <f t="shared" si="10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11"/>
        <v>0</v>
      </c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Библиотеки</v>
      </c>
      <c r="B13" s="280" t="s">
        <v>72</v>
      </c>
      <c r="C13" s="275" t="s">
        <v>73</v>
      </c>
      <c r="D13" s="275" t="s">
        <v>61</v>
      </c>
      <c r="E13" s="301">
        <f t="shared" si="12"/>
        <v>0</v>
      </c>
      <c r="F13" s="276">
        <f t="shared" si="5"/>
        <v>0</v>
      </c>
      <c r="G13" s="276">
        <f t="shared" si="9"/>
        <v>0</v>
      </c>
      <c r="H13" s="276">
        <f t="shared" si="5"/>
        <v>0</v>
      </c>
      <c r="I13" s="276">
        <f t="shared" si="10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11"/>
        <v>0</v>
      </c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Библиотеки</v>
      </c>
      <c r="B14" s="281" t="s">
        <v>106</v>
      </c>
      <c r="C14" s="275" t="s">
        <v>107</v>
      </c>
      <c r="D14" s="275" t="s">
        <v>63</v>
      </c>
      <c r="E14" s="301">
        <f t="shared" si="12"/>
        <v>0</v>
      </c>
      <c r="F14" s="276">
        <f t="shared" si="5"/>
        <v>0</v>
      </c>
      <c r="G14" s="276">
        <f t="shared" si="9"/>
        <v>0</v>
      </c>
      <c r="H14" s="276">
        <f t="shared" si="5"/>
        <v>0</v>
      </c>
      <c r="I14" s="276">
        <f t="shared" si="10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11"/>
        <v>0</v>
      </c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Библиотеки</v>
      </c>
      <c r="B15" s="281" t="s">
        <v>74</v>
      </c>
      <c r="C15" s="275" t="s">
        <v>76</v>
      </c>
      <c r="D15" s="275" t="s">
        <v>64</v>
      </c>
      <c r="E15" s="301">
        <f t="shared" si="12"/>
        <v>0</v>
      </c>
      <c r="F15" s="276">
        <f t="shared" si="5"/>
        <v>0</v>
      </c>
      <c r="G15" s="276">
        <f t="shared" si="9"/>
        <v>0</v>
      </c>
      <c r="H15" s="276">
        <f t="shared" si="5"/>
        <v>0</v>
      </c>
      <c r="I15" s="276">
        <f t="shared" si="10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11"/>
        <v>0</v>
      </c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60">
      <c r="A16" s="273" t="str">
        <f t="shared" si="4"/>
        <v>Свод - Библиотеки</v>
      </c>
      <c r="B16" s="277" t="s">
        <v>230</v>
      </c>
      <c r="C16" s="275" t="s">
        <v>77</v>
      </c>
      <c r="D16" s="275" t="s">
        <v>65</v>
      </c>
      <c r="E16" s="301">
        <f t="shared" si="12"/>
        <v>0</v>
      </c>
      <c r="F16" s="276">
        <f t="shared" si="5"/>
        <v>0</v>
      </c>
      <c r="G16" s="276">
        <f t="shared" si="9"/>
        <v>0</v>
      </c>
      <c r="H16" s="276">
        <f t="shared" si="5"/>
        <v>0</v>
      </c>
      <c r="I16" s="276">
        <f t="shared" si="10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11"/>
        <v>0</v>
      </c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60">
      <c r="A17" s="273" t="str">
        <f t="shared" si="4"/>
        <v>Свод - Библиотеки</v>
      </c>
      <c r="B17" s="277" t="s">
        <v>231</v>
      </c>
      <c r="C17" s="275" t="s">
        <v>78</v>
      </c>
      <c r="D17" s="275" t="s">
        <v>66</v>
      </c>
      <c r="E17" s="301">
        <f t="shared" si="12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11"/>
        <v>0</v>
      </c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Библиотеки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32</v>
      </c>
      <c r="F18" s="304">
        <f t="shared" si="5"/>
        <v>2</v>
      </c>
      <c r="G18" s="304">
        <f>SUM(J18:L18)</f>
        <v>779.5</v>
      </c>
      <c r="H18" s="304">
        <f t="shared" si="5"/>
        <v>0</v>
      </c>
      <c r="I18" s="304">
        <f>SUM(M18:O18)</f>
        <v>30</v>
      </c>
      <c r="J18" s="304">
        <f t="shared" si="5"/>
        <v>779.5</v>
      </c>
      <c r="K18" s="304">
        <f t="shared" si="5"/>
        <v>0</v>
      </c>
      <c r="L18" s="304">
        <f t="shared" si="5"/>
        <v>0</v>
      </c>
      <c r="M18" s="304">
        <f t="shared" si="5"/>
        <v>30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11"/>
        <v>0</v>
      </c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38.25">
      <c r="A19" s="273" t="str">
        <f t="shared" si="4"/>
        <v>Свод - Библиотеки</v>
      </c>
      <c r="B19" s="289" t="s">
        <v>269</v>
      </c>
      <c r="C19" s="230"/>
      <c r="D19" s="230"/>
      <c r="E19" s="306">
        <f>'П-4_стр.2,3_Авто'!CB14</f>
        <v>89</v>
      </c>
      <c r="F19" s="307">
        <f>'П-4_стр.2,3_Авто'!CY14</f>
        <v>2.5</v>
      </c>
      <c r="G19" s="307">
        <f>'П-4_стр.2,3_Авто'!BQ36</f>
        <v>3358.7</v>
      </c>
      <c r="H19" s="316" t="s">
        <v>237</v>
      </c>
      <c r="I19" s="307">
        <f>'П-4_стр.2,3_Авто'!CH36</f>
        <v>53.9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361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 "Центральная библиотека"</v>
      </c>
      <c r="B21" s="712" t="s">
        <v>364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МУ "Центральная библиотека"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МУ "Центральная библиотека"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МУ "Центральная библиотека"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МУ "Центральная библиотека"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</row>
    <row r="22" spans="1:116" s="27" customFormat="1" ht="24">
      <c r="A22" s="272" t="str">
        <f>A21</f>
        <v>МУ "Центральная библиотека"</v>
      </c>
      <c r="B22" s="211" t="s">
        <v>232</v>
      </c>
      <c r="C22" s="37" t="s">
        <v>47</v>
      </c>
      <c r="D22" s="37" t="s">
        <v>6</v>
      </c>
      <c r="E22" s="308">
        <f t="shared" ref="E22:O22" si="15">SUM(E23:E27,E32:E34)</f>
        <v>89</v>
      </c>
      <c r="F22" s="236">
        <f t="shared" si="15"/>
        <v>2.5</v>
      </c>
      <c r="G22" s="236">
        <f>SUM(G23:G27,G32:G34)</f>
        <v>3358.7</v>
      </c>
      <c r="H22" s="236">
        <f t="shared" si="15"/>
        <v>0</v>
      </c>
      <c r="I22" s="236">
        <f>SUM(I23:I27,I32:I34)</f>
        <v>53.9</v>
      </c>
      <c r="J22" s="236">
        <f t="shared" si="15"/>
        <v>3358.7</v>
      </c>
      <c r="K22" s="236">
        <f t="shared" si="15"/>
        <v>0</v>
      </c>
      <c r="L22" s="236">
        <f t="shared" si="15"/>
        <v>0</v>
      </c>
      <c r="M22" s="236">
        <f t="shared" si="15"/>
        <v>53.9</v>
      </c>
      <c r="N22" s="236">
        <f t="shared" si="15"/>
        <v>0</v>
      </c>
      <c r="O22" s="236">
        <f t="shared" si="15"/>
        <v>0</v>
      </c>
      <c r="P22" s="228">
        <f t="shared" ref="P22:AA22" si="16">SUM(P23:P27,P32:P34)</f>
        <v>89</v>
      </c>
      <c r="Q22" s="226">
        <f t="shared" si="16"/>
        <v>2.5</v>
      </c>
      <c r="R22" s="236">
        <f t="shared" si="16"/>
        <v>3358.7</v>
      </c>
      <c r="S22" s="226">
        <f t="shared" si="16"/>
        <v>0</v>
      </c>
      <c r="T22" s="236">
        <f t="shared" si="16"/>
        <v>53.9</v>
      </c>
      <c r="U22" s="226">
        <f t="shared" si="16"/>
        <v>3358.7</v>
      </c>
      <c r="V22" s="235">
        <f t="shared" si="16"/>
        <v>0</v>
      </c>
      <c r="W22" s="226">
        <f t="shared" si="16"/>
        <v>0</v>
      </c>
      <c r="X22" s="226">
        <f t="shared" si="16"/>
        <v>53.9</v>
      </c>
      <c r="Y22" s="235">
        <f t="shared" si="16"/>
        <v>0</v>
      </c>
      <c r="Z22" s="227">
        <f t="shared" si="16"/>
        <v>0</v>
      </c>
      <c r="AA22" s="228">
        <f t="shared" si="16"/>
        <v>0</v>
      </c>
      <c r="AB22" s="226">
        <f t="shared" ref="AB22:AK22" si="17">SUM(AB23:AB27,AB32:AB34)</f>
        <v>0</v>
      </c>
      <c r="AC22" s="236">
        <f t="shared" si="17"/>
        <v>0</v>
      </c>
      <c r="AD22" s="226">
        <f t="shared" si="17"/>
        <v>0</v>
      </c>
      <c r="AE22" s="236">
        <f t="shared" si="17"/>
        <v>0</v>
      </c>
      <c r="AF22" s="226">
        <f t="shared" si="17"/>
        <v>0</v>
      </c>
      <c r="AG22" s="235">
        <f t="shared" si="17"/>
        <v>0</v>
      </c>
      <c r="AH22" s="226">
        <f t="shared" si="17"/>
        <v>0</v>
      </c>
      <c r="AI22" s="226">
        <f t="shared" si="17"/>
        <v>0</v>
      </c>
      <c r="AJ22" s="235">
        <f t="shared" si="17"/>
        <v>0</v>
      </c>
      <c r="AK22" s="227">
        <f t="shared" si="17"/>
        <v>0</v>
      </c>
      <c r="AL22" s="228">
        <f>SUM(AL23:AL27,AL32:AL34)</f>
        <v>0</v>
      </c>
      <c r="AM22" s="226">
        <f t="shared" ref="AM22:AV22" si="18">SUM(AM23:AM27,AM32:AM34)</f>
        <v>0</v>
      </c>
      <c r="AN22" s="236">
        <f t="shared" si="18"/>
        <v>0</v>
      </c>
      <c r="AO22" s="226">
        <f t="shared" si="18"/>
        <v>0</v>
      </c>
      <c r="AP22" s="236">
        <f t="shared" si="18"/>
        <v>0</v>
      </c>
      <c r="AQ22" s="226">
        <f t="shared" si="18"/>
        <v>0</v>
      </c>
      <c r="AR22" s="235">
        <f t="shared" si="18"/>
        <v>0</v>
      </c>
      <c r="AS22" s="226">
        <f t="shared" si="18"/>
        <v>0</v>
      </c>
      <c r="AT22" s="226">
        <f t="shared" si="18"/>
        <v>0</v>
      </c>
      <c r="AU22" s="235">
        <f t="shared" si="18"/>
        <v>0</v>
      </c>
      <c r="AV22" s="227">
        <f t="shared" si="18"/>
        <v>0</v>
      </c>
      <c r="AW22" s="228">
        <f>SUM(AW23:AW27,AW32:AW34)</f>
        <v>0</v>
      </c>
      <c r="AX22" s="226">
        <f t="shared" ref="AX22:BG22" si="19">SUM(AX23:AX27,AX32:AX34)</f>
        <v>0</v>
      </c>
      <c r="AY22" s="236">
        <f t="shared" si="19"/>
        <v>0</v>
      </c>
      <c r="AZ22" s="226">
        <f t="shared" si="19"/>
        <v>0</v>
      </c>
      <c r="BA22" s="236">
        <f t="shared" si="19"/>
        <v>0</v>
      </c>
      <c r="BB22" s="226">
        <f t="shared" si="19"/>
        <v>0</v>
      </c>
      <c r="BC22" s="235">
        <f t="shared" si="19"/>
        <v>0</v>
      </c>
      <c r="BD22" s="226">
        <f t="shared" si="19"/>
        <v>0</v>
      </c>
      <c r="BE22" s="226">
        <f t="shared" si="19"/>
        <v>0</v>
      </c>
      <c r="BF22" s="235">
        <f t="shared" si="19"/>
        <v>0</v>
      </c>
      <c r="BG22" s="227">
        <f t="shared" si="19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20">IF(E28-E29&gt;=0,0,"Ошибка")</f>
        <v>0</v>
      </c>
      <c r="BK22" s="253">
        <f t="shared" si="20"/>
        <v>0</v>
      </c>
      <c r="BL22" s="253">
        <f t="shared" si="20"/>
        <v>0</v>
      </c>
      <c r="BM22" s="253">
        <f t="shared" si="20"/>
        <v>0</v>
      </c>
      <c r="BN22" s="253">
        <f t="shared" si="20"/>
        <v>0</v>
      </c>
      <c r="BO22" s="253">
        <f t="shared" si="20"/>
        <v>0</v>
      </c>
      <c r="BP22" s="253">
        <f t="shared" si="20"/>
        <v>0</v>
      </c>
      <c r="BQ22" s="253">
        <f t="shared" si="20"/>
        <v>0</v>
      </c>
      <c r="BR22" s="253">
        <f t="shared" si="20"/>
        <v>0</v>
      </c>
      <c r="BS22" s="253">
        <f t="shared" si="20"/>
        <v>0</v>
      </c>
      <c r="BT22" s="253">
        <f t="shared" si="20"/>
        <v>0</v>
      </c>
      <c r="BU22" s="253">
        <f t="shared" si="20"/>
        <v>0</v>
      </c>
      <c r="BV22" s="253">
        <f t="shared" si="20"/>
        <v>0</v>
      </c>
      <c r="BW22" s="253">
        <f t="shared" si="20"/>
        <v>0</v>
      </c>
      <c r="BX22" s="253">
        <f t="shared" si="20"/>
        <v>0</v>
      </c>
      <c r="BY22" s="253">
        <f t="shared" si="20"/>
        <v>0</v>
      </c>
      <c r="BZ22" s="253">
        <f t="shared" si="20"/>
        <v>0</v>
      </c>
      <c r="CA22" s="253">
        <f t="shared" si="20"/>
        <v>0</v>
      </c>
      <c r="CB22" s="253">
        <f t="shared" si="20"/>
        <v>0</v>
      </c>
      <c r="CC22" s="253">
        <f t="shared" si="20"/>
        <v>0</v>
      </c>
      <c r="CD22" s="253">
        <f t="shared" si="20"/>
        <v>0</v>
      </c>
      <c r="CE22" s="253">
        <f t="shared" si="20"/>
        <v>0</v>
      </c>
      <c r="CF22" s="253">
        <f t="shared" si="20"/>
        <v>0</v>
      </c>
      <c r="CG22" s="253">
        <f t="shared" si="20"/>
        <v>0</v>
      </c>
      <c r="CH22" s="253">
        <f t="shared" si="20"/>
        <v>0</v>
      </c>
      <c r="CI22" s="253">
        <f t="shared" si="20"/>
        <v>0</v>
      </c>
      <c r="CJ22" s="253">
        <f t="shared" si="20"/>
        <v>0</v>
      </c>
      <c r="CK22" s="253">
        <f t="shared" si="20"/>
        <v>0</v>
      </c>
      <c r="CL22" s="253">
        <f t="shared" si="20"/>
        <v>0</v>
      </c>
      <c r="CM22" s="253">
        <f t="shared" si="20"/>
        <v>0</v>
      </c>
      <c r="CN22" s="253">
        <f t="shared" si="20"/>
        <v>0</v>
      </c>
      <c r="CO22" s="253">
        <f t="shared" si="20"/>
        <v>0</v>
      </c>
      <c r="CP22" s="253">
        <f t="shared" ref="CP22:DL22" si="21">IF(AK28-AK29&gt;=0,0,"Ошибка")</f>
        <v>0</v>
      </c>
      <c r="CQ22" s="253">
        <f t="shared" si="21"/>
        <v>0</v>
      </c>
      <c r="CR22" s="253">
        <f t="shared" si="21"/>
        <v>0</v>
      </c>
      <c r="CS22" s="253">
        <f t="shared" si="21"/>
        <v>0</v>
      </c>
      <c r="CT22" s="253">
        <f t="shared" si="21"/>
        <v>0</v>
      </c>
      <c r="CU22" s="253">
        <f t="shared" si="21"/>
        <v>0</v>
      </c>
      <c r="CV22" s="253">
        <f t="shared" si="21"/>
        <v>0</v>
      </c>
      <c r="CW22" s="253">
        <f t="shared" si="21"/>
        <v>0</v>
      </c>
      <c r="CX22" s="253">
        <f t="shared" si="21"/>
        <v>0</v>
      </c>
      <c r="CY22" s="253">
        <f t="shared" si="21"/>
        <v>0</v>
      </c>
      <c r="CZ22" s="253">
        <f t="shared" si="21"/>
        <v>0</v>
      </c>
      <c r="DA22" s="253">
        <f t="shared" si="21"/>
        <v>0</v>
      </c>
      <c r="DB22" s="253">
        <f t="shared" si="21"/>
        <v>0</v>
      </c>
      <c r="DC22" s="253">
        <f t="shared" si="21"/>
        <v>0</v>
      </c>
      <c r="DD22" s="253">
        <f t="shared" si="21"/>
        <v>0</v>
      </c>
      <c r="DE22" s="253">
        <f t="shared" si="21"/>
        <v>0</v>
      </c>
      <c r="DF22" s="253">
        <f t="shared" si="21"/>
        <v>0</v>
      </c>
      <c r="DG22" s="253">
        <f t="shared" si="21"/>
        <v>0</v>
      </c>
      <c r="DH22" s="253">
        <f t="shared" si="21"/>
        <v>0</v>
      </c>
      <c r="DI22" s="253">
        <f t="shared" si="21"/>
        <v>0</v>
      </c>
      <c r="DJ22" s="253">
        <f t="shared" si="21"/>
        <v>0</v>
      </c>
      <c r="DK22" s="253">
        <f t="shared" si="21"/>
        <v>0</v>
      </c>
      <c r="DL22" s="253">
        <f t="shared" si="21"/>
        <v>0</v>
      </c>
    </row>
    <row r="23" spans="1:116" s="27" customFormat="1" ht="24">
      <c r="A23" s="272" t="str">
        <f t="shared" ref="A23:A34" si="22">A22</f>
        <v>МУ "Центральная библиотека"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1</v>
      </c>
      <c r="F23" s="236">
        <f>ROUND(SUM(Q23,AB23,AM23,AX23),1)</f>
        <v>0</v>
      </c>
      <c r="G23" s="236">
        <f>SUM(J23:L23)</f>
        <v>132</v>
      </c>
      <c r="H23" s="236">
        <f>ROUND(SUM(S23,AD23,AO23,AZ23),1)</f>
        <v>0</v>
      </c>
      <c r="I23" s="236">
        <f>SUM(M23:O23)</f>
        <v>0</v>
      </c>
      <c r="J23" s="236">
        <f t="shared" ref="J23:O34" si="23">ROUND(SUM(U23,AF23,AQ23,BB23),1)</f>
        <v>132</v>
      </c>
      <c r="K23" s="236">
        <f t="shared" si="23"/>
        <v>0</v>
      </c>
      <c r="L23" s="236">
        <f t="shared" si="23"/>
        <v>0</v>
      </c>
      <c r="M23" s="236">
        <f t="shared" si="23"/>
        <v>0</v>
      </c>
      <c r="N23" s="236">
        <f t="shared" si="23"/>
        <v>0</v>
      </c>
      <c r="O23" s="236">
        <f t="shared" si="23"/>
        <v>0</v>
      </c>
      <c r="P23" s="220">
        <v>1</v>
      </c>
      <c r="Q23" s="221"/>
      <c r="R23" s="237">
        <f>SUM(U23:W23)</f>
        <v>132</v>
      </c>
      <c r="S23" s="221"/>
      <c r="T23" s="237">
        <f>SUM(X23:Z23)</f>
        <v>0</v>
      </c>
      <c r="U23" s="221">
        <v>132</v>
      </c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9">
        <f t="shared" ref="BH23:BH34" si="24">IF((COUNTA(BJ23:DL23)-COUNTIF(BJ23:DL23,0))=0,0,CONCATENATE("Ошибки!-",COUNTA(BJ23:DL23)-COUNTIF(BJ23:DL23,0)))</f>
        <v>0</v>
      </c>
      <c r="BI23" s="255" t="str">
        <f t="shared" ref="BI23:BI34" si="25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6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7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28">IF(ROUND((AA23-AB23),5)&gt;=0,0,"Ошибка!")</f>
        <v>0</v>
      </c>
      <c r="CH23" s="318"/>
      <c r="CI23" s="253">
        <f t="shared" ref="CI23:CI34" si="29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0">IF(ROUND((AL23-AM23),5)&gt;=0,0,"Ошибка!")</f>
        <v>0</v>
      </c>
      <c r="CS23" s="318"/>
      <c r="CT23" s="253">
        <f t="shared" ref="CT23:CT34" si="31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2">IF(ROUND((AW23-AX23),5)&gt;=0,0,"Ошибка!")</f>
        <v>0</v>
      </c>
      <c r="DD23" s="318"/>
      <c r="DE23" s="253">
        <f t="shared" ref="DE23:DE34" si="33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22"/>
        <v>МУ "Центральная библиотека"</v>
      </c>
      <c r="B24" s="212" t="s">
        <v>229</v>
      </c>
      <c r="C24" s="37" t="s">
        <v>58</v>
      </c>
      <c r="D24" s="37" t="s">
        <v>8</v>
      </c>
      <c r="E24" s="308">
        <f t="shared" ref="E24:E33" si="34">ROUND(SUM(P24,AA24,AL24,AW24),0)</f>
        <v>31</v>
      </c>
      <c r="F24" s="236">
        <f t="shared" ref="F24:F34" si="35">ROUND(SUM(Q24,AB24,AM24,AX24),1)</f>
        <v>0.5</v>
      </c>
      <c r="G24" s="236">
        <f t="shared" ref="G24:G32" si="36">SUM(J24:L24)</f>
        <v>1631.5</v>
      </c>
      <c r="H24" s="236">
        <f t="shared" ref="H24:H34" si="37">ROUND(SUM(S24,AD24,AO24,AZ24),1)</f>
        <v>0</v>
      </c>
      <c r="I24" s="236">
        <f t="shared" ref="I24:I32" si="38">SUM(M24:O24)</f>
        <v>23.9</v>
      </c>
      <c r="J24" s="236">
        <f t="shared" si="23"/>
        <v>1631.5</v>
      </c>
      <c r="K24" s="236">
        <f t="shared" si="23"/>
        <v>0</v>
      </c>
      <c r="L24" s="236">
        <f t="shared" si="23"/>
        <v>0</v>
      </c>
      <c r="M24" s="236">
        <f t="shared" si="23"/>
        <v>23.9</v>
      </c>
      <c r="N24" s="236">
        <f t="shared" si="23"/>
        <v>0</v>
      </c>
      <c r="O24" s="236">
        <f t="shared" si="23"/>
        <v>0</v>
      </c>
      <c r="P24" s="220">
        <v>31</v>
      </c>
      <c r="Q24" s="221">
        <v>0.5</v>
      </c>
      <c r="R24" s="237">
        <f t="shared" ref="R24:R34" si="39">SUM(U24:W24)</f>
        <v>1631.5</v>
      </c>
      <c r="S24" s="221"/>
      <c r="T24" s="237">
        <f t="shared" ref="T24:T33" si="40">SUM(X24:Z24)</f>
        <v>23.9</v>
      </c>
      <c r="U24" s="221">
        <v>1631.5</v>
      </c>
      <c r="V24" s="233"/>
      <c r="W24" s="221"/>
      <c r="X24" s="221">
        <v>23.9</v>
      </c>
      <c r="Y24" s="233"/>
      <c r="Z24" s="221"/>
      <c r="AA24" s="220"/>
      <c r="AB24" s="221"/>
      <c r="AC24" s="237">
        <f t="shared" ref="AC24:AC34" si="41">SUM(AF24:AH24)</f>
        <v>0</v>
      </c>
      <c r="AD24" s="221"/>
      <c r="AE24" s="237">
        <f t="shared" ref="AE24:AE33" si="42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3">SUM(AQ24:AS24)</f>
        <v>0</v>
      </c>
      <c r="AO24" s="221"/>
      <c r="AP24" s="237">
        <f t="shared" ref="AP24:AP33" si="44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5">SUM(BB24:BD24)</f>
        <v>0</v>
      </c>
      <c r="AZ24" s="221"/>
      <c r="BA24" s="237">
        <f t="shared" ref="BA24:BA33" si="46">SUM(BE24:BG24)</f>
        <v>0</v>
      </c>
      <c r="BB24" s="221"/>
      <c r="BC24" s="233"/>
      <c r="BD24" s="221"/>
      <c r="BE24" s="221"/>
      <c r="BF24" s="233"/>
      <c r="BG24" s="221"/>
      <c r="BH24" s="379">
        <f t="shared" si="24"/>
        <v>0</v>
      </c>
      <c r="BI24" s="255" t="str">
        <f t="shared" si="25"/>
        <v>03</v>
      </c>
      <c r="BJ24" s="318"/>
      <c r="BK24" s="253">
        <f t="shared" ref="BK24:BK34" si="47">IF(ROUND((E24-F24),5)&gt;=0,0,"Ошибка!")</f>
        <v>0</v>
      </c>
      <c r="BL24" s="318"/>
      <c r="BM24" s="253">
        <f t="shared" si="26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7"/>
        <v>0</v>
      </c>
      <c r="BW24" s="318"/>
      <c r="BX24" s="253">
        <f t="shared" ref="BX24:BX34" si="4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28"/>
        <v>0</v>
      </c>
      <c r="CH24" s="318"/>
      <c r="CI24" s="253">
        <f t="shared" si="29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0"/>
        <v>0</v>
      </c>
      <c r="CS24" s="318"/>
      <c r="CT24" s="253">
        <f t="shared" si="31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2"/>
        <v>0</v>
      </c>
      <c r="DD24" s="318"/>
      <c r="DE24" s="253">
        <f t="shared" si="33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22"/>
        <v>МУ "Центральная библиотека"</v>
      </c>
      <c r="B25" s="169" t="s">
        <v>102</v>
      </c>
      <c r="C25" s="37" t="s">
        <v>99</v>
      </c>
      <c r="D25" s="37" t="s">
        <v>9</v>
      </c>
      <c r="E25" s="308">
        <f t="shared" si="34"/>
        <v>0</v>
      </c>
      <c r="F25" s="236">
        <f t="shared" si="35"/>
        <v>0</v>
      </c>
      <c r="G25" s="236">
        <f t="shared" si="36"/>
        <v>0</v>
      </c>
      <c r="H25" s="236">
        <f t="shared" si="37"/>
        <v>0</v>
      </c>
      <c r="I25" s="236">
        <f>SUM(M25:O25)</f>
        <v>0</v>
      </c>
      <c r="J25" s="236">
        <f t="shared" si="23"/>
        <v>0</v>
      </c>
      <c r="K25" s="236">
        <f t="shared" si="23"/>
        <v>0</v>
      </c>
      <c r="L25" s="236">
        <f t="shared" si="23"/>
        <v>0</v>
      </c>
      <c r="M25" s="236">
        <f t="shared" si="23"/>
        <v>0</v>
      </c>
      <c r="N25" s="236">
        <f t="shared" si="23"/>
        <v>0</v>
      </c>
      <c r="O25" s="236">
        <f t="shared" si="23"/>
        <v>0</v>
      </c>
      <c r="P25" s="220"/>
      <c r="Q25" s="221"/>
      <c r="R25" s="237">
        <f t="shared" si="39"/>
        <v>0</v>
      </c>
      <c r="S25" s="221"/>
      <c r="T25" s="237">
        <f t="shared" si="40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1"/>
        <v>0</v>
      </c>
      <c r="AD25" s="221"/>
      <c r="AE25" s="237">
        <f t="shared" si="42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3"/>
        <v>0</v>
      </c>
      <c r="AO25" s="221"/>
      <c r="AP25" s="237">
        <f t="shared" si="44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5"/>
        <v>0</v>
      </c>
      <c r="AZ25" s="221"/>
      <c r="BA25" s="237">
        <f t="shared" si="46"/>
        <v>0</v>
      </c>
      <c r="BB25" s="221"/>
      <c r="BC25" s="233"/>
      <c r="BD25" s="221"/>
      <c r="BE25" s="221"/>
      <c r="BF25" s="233"/>
      <c r="BG25" s="221"/>
      <c r="BH25" s="379">
        <f t="shared" si="24"/>
        <v>0</v>
      </c>
      <c r="BI25" s="255" t="str">
        <f t="shared" si="25"/>
        <v>04</v>
      </c>
      <c r="BJ25" s="318"/>
      <c r="BK25" s="253">
        <f t="shared" si="47"/>
        <v>0</v>
      </c>
      <c r="BL25" s="318"/>
      <c r="BM25" s="253">
        <f t="shared" si="26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7"/>
        <v>0</v>
      </c>
      <c r="BW25" s="318"/>
      <c r="BX25" s="253">
        <f t="shared" si="48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28"/>
        <v>0</v>
      </c>
      <c r="CH25" s="318"/>
      <c r="CI25" s="253">
        <f t="shared" si="29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0"/>
        <v>0</v>
      </c>
      <c r="CS25" s="318"/>
      <c r="CT25" s="253">
        <f t="shared" si="31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2"/>
        <v>0</v>
      </c>
      <c r="DD25" s="318"/>
      <c r="DE25" s="253">
        <f t="shared" si="33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22"/>
        <v>МУ "Центральная библиотека"</v>
      </c>
      <c r="B26" s="169" t="s">
        <v>103</v>
      </c>
      <c r="C26" s="37" t="s">
        <v>100</v>
      </c>
      <c r="D26" s="37" t="s">
        <v>10</v>
      </c>
      <c r="E26" s="308">
        <f t="shared" si="34"/>
        <v>0</v>
      </c>
      <c r="F26" s="236">
        <f t="shared" si="35"/>
        <v>0</v>
      </c>
      <c r="G26" s="236">
        <f t="shared" si="36"/>
        <v>0</v>
      </c>
      <c r="H26" s="236">
        <f t="shared" si="37"/>
        <v>0</v>
      </c>
      <c r="I26" s="236">
        <f>SUM(M26:O26)</f>
        <v>0</v>
      </c>
      <c r="J26" s="236">
        <f t="shared" si="23"/>
        <v>0</v>
      </c>
      <c r="K26" s="236">
        <f t="shared" si="23"/>
        <v>0</v>
      </c>
      <c r="L26" s="236">
        <f t="shared" si="23"/>
        <v>0</v>
      </c>
      <c r="M26" s="236">
        <f t="shared" si="23"/>
        <v>0</v>
      </c>
      <c r="N26" s="236">
        <f t="shared" si="23"/>
        <v>0</v>
      </c>
      <c r="O26" s="236">
        <f t="shared" si="23"/>
        <v>0</v>
      </c>
      <c r="P26" s="220"/>
      <c r="Q26" s="221"/>
      <c r="R26" s="237">
        <f t="shared" si="39"/>
        <v>0</v>
      </c>
      <c r="S26" s="221"/>
      <c r="T26" s="237">
        <f t="shared" si="40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41"/>
        <v>0</v>
      </c>
      <c r="AD26" s="221"/>
      <c r="AE26" s="237">
        <f t="shared" si="42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3"/>
        <v>0</v>
      </c>
      <c r="AO26" s="221"/>
      <c r="AP26" s="237">
        <f t="shared" si="44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5"/>
        <v>0</v>
      </c>
      <c r="AZ26" s="221"/>
      <c r="BA26" s="237">
        <f t="shared" si="46"/>
        <v>0</v>
      </c>
      <c r="BB26" s="221"/>
      <c r="BC26" s="233"/>
      <c r="BD26" s="221"/>
      <c r="BE26" s="221"/>
      <c r="BF26" s="233"/>
      <c r="BG26" s="221"/>
      <c r="BH26" s="379">
        <f t="shared" si="24"/>
        <v>0</v>
      </c>
      <c r="BI26" s="255" t="str">
        <f t="shared" si="25"/>
        <v>05</v>
      </c>
      <c r="BJ26" s="318"/>
      <c r="BK26" s="253">
        <f t="shared" si="47"/>
        <v>0</v>
      </c>
      <c r="BL26" s="318"/>
      <c r="BM26" s="253">
        <f t="shared" si="26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7"/>
        <v>0</v>
      </c>
      <c r="BW26" s="318"/>
      <c r="BX26" s="253">
        <f t="shared" si="48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28"/>
        <v>0</v>
      </c>
      <c r="CH26" s="318"/>
      <c r="CI26" s="253">
        <f t="shared" si="29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0"/>
        <v>0</v>
      </c>
      <c r="CS26" s="318"/>
      <c r="CT26" s="253">
        <f t="shared" si="31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2"/>
        <v>0</v>
      </c>
      <c r="DD26" s="318"/>
      <c r="DE26" s="253">
        <f t="shared" si="33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22"/>
        <v>МУ "Центральная библиотека"</v>
      </c>
      <c r="B27" s="169" t="s">
        <v>104</v>
      </c>
      <c r="C27" s="37" t="s">
        <v>101</v>
      </c>
      <c r="D27" s="37" t="s">
        <v>59</v>
      </c>
      <c r="E27" s="308">
        <f t="shared" si="34"/>
        <v>25</v>
      </c>
      <c r="F27" s="236">
        <f t="shared" si="35"/>
        <v>0</v>
      </c>
      <c r="G27" s="236">
        <f>SUM(J27:L27)</f>
        <v>815.7</v>
      </c>
      <c r="H27" s="236">
        <f t="shared" si="37"/>
        <v>0</v>
      </c>
      <c r="I27" s="236">
        <f>SUM(M27:O27)</f>
        <v>0</v>
      </c>
      <c r="J27" s="236">
        <f t="shared" si="23"/>
        <v>815.7</v>
      </c>
      <c r="K27" s="236">
        <f t="shared" si="23"/>
        <v>0</v>
      </c>
      <c r="L27" s="236">
        <f t="shared" si="23"/>
        <v>0</v>
      </c>
      <c r="M27" s="236">
        <f t="shared" si="23"/>
        <v>0</v>
      </c>
      <c r="N27" s="236">
        <f t="shared" si="23"/>
        <v>0</v>
      </c>
      <c r="O27" s="236">
        <f t="shared" si="23"/>
        <v>0</v>
      </c>
      <c r="P27" s="220">
        <v>25</v>
      </c>
      <c r="Q27" s="221"/>
      <c r="R27" s="237">
        <f t="shared" si="39"/>
        <v>815.7</v>
      </c>
      <c r="S27" s="221"/>
      <c r="T27" s="237">
        <f t="shared" si="40"/>
        <v>0</v>
      </c>
      <c r="U27" s="221">
        <v>815.7</v>
      </c>
      <c r="V27" s="233"/>
      <c r="W27" s="221"/>
      <c r="X27" s="221"/>
      <c r="Y27" s="233"/>
      <c r="Z27" s="221"/>
      <c r="AA27" s="220"/>
      <c r="AB27" s="221"/>
      <c r="AC27" s="237">
        <f t="shared" si="41"/>
        <v>0</v>
      </c>
      <c r="AD27" s="221"/>
      <c r="AE27" s="237">
        <f t="shared" si="42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3"/>
        <v>0</v>
      </c>
      <c r="AO27" s="221"/>
      <c r="AP27" s="237">
        <f t="shared" si="44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5"/>
        <v>0</v>
      </c>
      <c r="AZ27" s="221"/>
      <c r="BA27" s="237">
        <f t="shared" si="46"/>
        <v>0</v>
      </c>
      <c r="BB27" s="221"/>
      <c r="BC27" s="233"/>
      <c r="BD27" s="221"/>
      <c r="BE27" s="221"/>
      <c r="BF27" s="233"/>
      <c r="BG27" s="221"/>
      <c r="BH27" s="379">
        <f t="shared" si="24"/>
        <v>0</v>
      </c>
      <c r="BI27" s="255" t="str">
        <f t="shared" si="25"/>
        <v>06</v>
      </c>
      <c r="BJ27" s="318"/>
      <c r="BK27" s="253">
        <f t="shared" si="47"/>
        <v>0</v>
      </c>
      <c r="BL27" s="318"/>
      <c r="BM27" s="253">
        <f t="shared" si="26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7"/>
        <v>0</v>
      </c>
      <c r="BW27" s="318"/>
      <c r="BX27" s="253">
        <f t="shared" si="48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28"/>
        <v>0</v>
      </c>
      <c r="CH27" s="318"/>
      <c r="CI27" s="253">
        <f t="shared" si="29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0"/>
        <v>0</v>
      </c>
      <c r="CS27" s="318"/>
      <c r="CT27" s="253">
        <f t="shared" si="31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2"/>
        <v>0</v>
      </c>
      <c r="DD27" s="318"/>
      <c r="DE27" s="253">
        <f t="shared" si="33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22"/>
        <v>МУ "Центральная библиотека"</v>
      </c>
      <c r="B28" s="214" t="s">
        <v>234</v>
      </c>
      <c r="C28" s="37" t="s">
        <v>71</v>
      </c>
      <c r="D28" s="37" t="s">
        <v>60</v>
      </c>
      <c r="E28" s="308">
        <f t="shared" si="34"/>
        <v>0</v>
      </c>
      <c r="F28" s="236">
        <f t="shared" si="35"/>
        <v>0</v>
      </c>
      <c r="G28" s="236">
        <f t="shared" si="36"/>
        <v>0</v>
      </c>
      <c r="H28" s="236">
        <f t="shared" si="37"/>
        <v>0</v>
      </c>
      <c r="I28" s="236">
        <f t="shared" si="38"/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20"/>
      <c r="Q28" s="221"/>
      <c r="R28" s="237">
        <f t="shared" si="39"/>
        <v>0</v>
      </c>
      <c r="S28" s="221"/>
      <c r="T28" s="237">
        <f t="shared" si="4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1"/>
        <v>0</v>
      </c>
      <c r="AD28" s="221"/>
      <c r="AE28" s="237">
        <f t="shared" si="4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3"/>
        <v>0</v>
      </c>
      <c r="AO28" s="221"/>
      <c r="AP28" s="237">
        <f t="shared" si="4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5"/>
        <v>0</v>
      </c>
      <c r="AZ28" s="221"/>
      <c r="BA28" s="237">
        <f t="shared" si="46"/>
        <v>0</v>
      </c>
      <c r="BB28" s="221"/>
      <c r="BC28" s="233"/>
      <c r="BD28" s="221"/>
      <c r="BE28" s="221"/>
      <c r="BF28" s="233"/>
      <c r="BG28" s="221"/>
      <c r="BH28" s="379">
        <f t="shared" si="24"/>
        <v>0</v>
      </c>
      <c r="BI28" s="255" t="str">
        <f t="shared" si="25"/>
        <v>07</v>
      </c>
      <c r="BJ28" s="318"/>
      <c r="BK28" s="253">
        <f t="shared" si="47"/>
        <v>0</v>
      </c>
      <c r="BL28" s="318"/>
      <c r="BM28" s="253">
        <f t="shared" si="26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7"/>
        <v>0</v>
      </c>
      <c r="BW28" s="318"/>
      <c r="BX28" s="253">
        <f t="shared" si="48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28"/>
        <v>0</v>
      </c>
      <c r="CH28" s="318"/>
      <c r="CI28" s="253">
        <f t="shared" si="29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0"/>
        <v>0</v>
      </c>
      <c r="CS28" s="318"/>
      <c r="CT28" s="253">
        <f t="shared" si="31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2"/>
        <v>0</v>
      </c>
      <c r="DD28" s="318"/>
      <c r="DE28" s="253">
        <f t="shared" si="33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22"/>
        <v>МУ "Центральная библиотека"</v>
      </c>
      <c r="B29" s="213" t="s">
        <v>72</v>
      </c>
      <c r="C29" s="37" t="s">
        <v>73</v>
      </c>
      <c r="D29" s="37" t="s">
        <v>61</v>
      </c>
      <c r="E29" s="308">
        <f t="shared" si="34"/>
        <v>0</v>
      </c>
      <c r="F29" s="236">
        <f t="shared" si="35"/>
        <v>0</v>
      </c>
      <c r="G29" s="236">
        <f t="shared" si="36"/>
        <v>0</v>
      </c>
      <c r="H29" s="236">
        <f t="shared" si="37"/>
        <v>0</v>
      </c>
      <c r="I29" s="236">
        <f t="shared" si="38"/>
        <v>0</v>
      </c>
      <c r="J29" s="236">
        <f t="shared" si="23"/>
        <v>0</v>
      </c>
      <c r="K29" s="236">
        <f t="shared" si="23"/>
        <v>0</v>
      </c>
      <c r="L29" s="236">
        <f t="shared" si="23"/>
        <v>0</v>
      </c>
      <c r="M29" s="236">
        <f t="shared" si="23"/>
        <v>0</v>
      </c>
      <c r="N29" s="236">
        <f t="shared" si="23"/>
        <v>0</v>
      </c>
      <c r="O29" s="236">
        <f t="shared" si="23"/>
        <v>0</v>
      </c>
      <c r="P29" s="220"/>
      <c r="Q29" s="221"/>
      <c r="R29" s="237">
        <f t="shared" si="39"/>
        <v>0</v>
      </c>
      <c r="S29" s="221"/>
      <c r="T29" s="237">
        <f t="shared" si="4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1"/>
        <v>0</v>
      </c>
      <c r="AD29" s="221"/>
      <c r="AE29" s="237">
        <f t="shared" si="4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3"/>
        <v>0</v>
      </c>
      <c r="AO29" s="221"/>
      <c r="AP29" s="237">
        <f t="shared" si="4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5"/>
        <v>0</v>
      </c>
      <c r="AZ29" s="221"/>
      <c r="BA29" s="237">
        <f t="shared" si="46"/>
        <v>0</v>
      </c>
      <c r="BB29" s="221"/>
      <c r="BC29" s="233"/>
      <c r="BD29" s="221"/>
      <c r="BE29" s="221"/>
      <c r="BF29" s="233"/>
      <c r="BG29" s="221"/>
      <c r="BH29" s="379">
        <f t="shared" si="24"/>
        <v>0</v>
      </c>
      <c r="BI29" s="255" t="str">
        <f t="shared" si="25"/>
        <v>08</v>
      </c>
      <c r="BJ29" s="318"/>
      <c r="BK29" s="253">
        <f t="shared" si="47"/>
        <v>0</v>
      </c>
      <c r="BL29" s="318"/>
      <c r="BM29" s="253">
        <f t="shared" si="26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7"/>
        <v>0</v>
      </c>
      <c r="BW29" s="318"/>
      <c r="BX29" s="253">
        <f t="shared" si="48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28"/>
        <v>0</v>
      </c>
      <c r="CH29" s="318"/>
      <c r="CI29" s="253">
        <f t="shared" si="29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0"/>
        <v>0</v>
      </c>
      <c r="CS29" s="318"/>
      <c r="CT29" s="253">
        <f t="shared" si="31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2"/>
        <v>0</v>
      </c>
      <c r="DD29" s="318"/>
      <c r="DE29" s="253">
        <f t="shared" si="33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22"/>
        <v>МУ "Центральная библиотека"</v>
      </c>
      <c r="B30" s="170" t="s">
        <v>106</v>
      </c>
      <c r="C30" s="37" t="s">
        <v>107</v>
      </c>
      <c r="D30" s="37" t="s">
        <v>63</v>
      </c>
      <c r="E30" s="308">
        <f t="shared" si="34"/>
        <v>0</v>
      </c>
      <c r="F30" s="236">
        <f t="shared" si="35"/>
        <v>0</v>
      </c>
      <c r="G30" s="236">
        <f t="shared" si="36"/>
        <v>0</v>
      </c>
      <c r="H30" s="236">
        <f t="shared" si="37"/>
        <v>0</v>
      </c>
      <c r="I30" s="236">
        <f t="shared" si="38"/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20"/>
      <c r="Q30" s="221"/>
      <c r="R30" s="237">
        <f t="shared" si="39"/>
        <v>0</v>
      </c>
      <c r="S30" s="221"/>
      <c r="T30" s="237">
        <f t="shared" si="4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1"/>
        <v>0</v>
      </c>
      <c r="AD30" s="221"/>
      <c r="AE30" s="237">
        <f t="shared" si="4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3"/>
        <v>0</v>
      </c>
      <c r="AO30" s="221"/>
      <c r="AP30" s="237">
        <f t="shared" si="4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5"/>
        <v>0</v>
      </c>
      <c r="AZ30" s="221"/>
      <c r="BA30" s="237">
        <f t="shared" si="46"/>
        <v>0</v>
      </c>
      <c r="BB30" s="221"/>
      <c r="BC30" s="233"/>
      <c r="BD30" s="221"/>
      <c r="BE30" s="221"/>
      <c r="BF30" s="233"/>
      <c r="BG30" s="221"/>
      <c r="BH30" s="379">
        <f t="shared" si="24"/>
        <v>0</v>
      </c>
      <c r="BI30" s="255" t="str">
        <f t="shared" si="25"/>
        <v>09</v>
      </c>
      <c r="BJ30" s="318"/>
      <c r="BK30" s="253">
        <f t="shared" si="47"/>
        <v>0</v>
      </c>
      <c r="BL30" s="318"/>
      <c r="BM30" s="253">
        <f t="shared" si="26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7"/>
        <v>0</v>
      </c>
      <c r="BW30" s="318"/>
      <c r="BX30" s="253">
        <f t="shared" si="48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28"/>
        <v>0</v>
      </c>
      <c r="CH30" s="318"/>
      <c r="CI30" s="253">
        <f t="shared" si="29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0"/>
        <v>0</v>
      </c>
      <c r="CS30" s="318"/>
      <c r="CT30" s="253">
        <f t="shared" si="31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2"/>
        <v>0</v>
      </c>
      <c r="DD30" s="318"/>
      <c r="DE30" s="253">
        <f t="shared" si="33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22"/>
        <v>МУ "Центральная библиотека"</v>
      </c>
      <c r="B31" s="170" t="s">
        <v>74</v>
      </c>
      <c r="C31" s="37" t="s">
        <v>76</v>
      </c>
      <c r="D31" s="37" t="s">
        <v>64</v>
      </c>
      <c r="E31" s="308">
        <f t="shared" si="34"/>
        <v>0</v>
      </c>
      <c r="F31" s="236">
        <f t="shared" si="35"/>
        <v>0</v>
      </c>
      <c r="G31" s="236">
        <f t="shared" si="36"/>
        <v>0</v>
      </c>
      <c r="H31" s="236">
        <f t="shared" si="37"/>
        <v>0</v>
      </c>
      <c r="I31" s="236">
        <f t="shared" si="38"/>
        <v>0</v>
      </c>
      <c r="J31" s="236">
        <f t="shared" si="23"/>
        <v>0</v>
      </c>
      <c r="K31" s="236">
        <f t="shared" si="23"/>
        <v>0</v>
      </c>
      <c r="L31" s="236">
        <f t="shared" si="23"/>
        <v>0</v>
      </c>
      <c r="M31" s="236">
        <f t="shared" si="23"/>
        <v>0</v>
      </c>
      <c r="N31" s="236">
        <f t="shared" si="23"/>
        <v>0</v>
      </c>
      <c r="O31" s="236">
        <f t="shared" si="23"/>
        <v>0</v>
      </c>
      <c r="P31" s="220"/>
      <c r="Q31" s="221"/>
      <c r="R31" s="237">
        <f t="shared" si="39"/>
        <v>0</v>
      </c>
      <c r="S31" s="221"/>
      <c r="T31" s="237">
        <f t="shared" si="4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1"/>
        <v>0</v>
      </c>
      <c r="AD31" s="221"/>
      <c r="AE31" s="237">
        <f t="shared" si="4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3"/>
        <v>0</v>
      </c>
      <c r="AO31" s="221"/>
      <c r="AP31" s="237">
        <f t="shared" si="4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5"/>
        <v>0</v>
      </c>
      <c r="AZ31" s="221"/>
      <c r="BA31" s="237">
        <f t="shared" si="46"/>
        <v>0</v>
      </c>
      <c r="BB31" s="221"/>
      <c r="BC31" s="233"/>
      <c r="BD31" s="221"/>
      <c r="BE31" s="221"/>
      <c r="BF31" s="233"/>
      <c r="BG31" s="221"/>
      <c r="BH31" s="379">
        <f t="shared" si="24"/>
        <v>0</v>
      </c>
      <c r="BI31" s="255" t="str">
        <f t="shared" si="25"/>
        <v>10</v>
      </c>
      <c r="BJ31" s="318"/>
      <c r="BK31" s="253">
        <f t="shared" si="47"/>
        <v>0</v>
      </c>
      <c r="BL31" s="318"/>
      <c r="BM31" s="253">
        <f t="shared" si="26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7"/>
        <v>0</v>
      </c>
      <c r="BW31" s="318"/>
      <c r="BX31" s="253">
        <f t="shared" si="48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28"/>
        <v>0</v>
      </c>
      <c r="CH31" s="318"/>
      <c r="CI31" s="253">
        <f t="shared" si="29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0"/>
        <v>0</v>
      </c>
      <c r="CS31" s="318"/>
      <c r="CT31" s="253">
        <f t="shared" si="31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2"/>
        <v>0</v>
      </c>
      <c r="DD31" s="318"/>
      <c r="DE31" s="253">
        <f t="shared" si="33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60">
      <c r="A32" s="272" t="str">
        <f t="shared" si="22"/>
        <v>МУ "Центральная библиотека"</v>
      </c>
      <c r="B32" s="212" t="s">
        <v>230</v>
      </c>
      <c r="C32" s="37" t="s">
        <v>77</v>
      </c>
      <c r="D32" s="37" t="s">
        <v>65</v>
      </c>
      <c r="E32" s="308">
        <f t="shared" si="34"/>
        <v>0</v>
      </c>
      <c r="F32" s="236">
        <f t="shared" si="35"/>
        <v>0</v>
      </c>
      <c r="G32" s="236">
        <f t="shared" si="36"/>
        <v>0</v>
      </c>
      <c r="H32" s="236">
        <f t="shared" si="37"/>
        <v>0</v>
      </c>
      <c r="I32" s="236">
        <f t="shared" si="38"/>
        <v>0</v>
      </c>
      <c r="J32" s="236">
        <f t="shared" si="23"/>
        <v>0</v>
      </c>
      <c r="K32" s="236">
        <f t="shared" si="23"/>
        <v>0</v>
      </c>
      <c r="L32" s="236">
        <f t="shared" si="23"/>
        <v>0</v>
      </c>
      <c r="M32" s="236">
        <f t="shared" si="23"/>
        <v>0</v>
      </c>
      <c r="N32" s="236">
        <f t="shared" si="23"/>
        <v>0</v>
      </c>
      <c r="O32" s="236">
        <f t="shared" si="23"/>
        <v>0</v>
      </c>
      <c r="P32" s="220"/>
      <c r="Q32" s="221"/>
      <c r="R32" s="237">
        <f t="shared" si="39"/>
        <v>0</v>
      </c>
      <c r="S32" s="221"/>
      <c r="T32" s="237">
        <f t="shared" si="4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1"/>
        <v>0</v>
      </c>
      <c r="AD32" s="221"/>
      <c r="AE32" s="237">
        <f t="shared" si="4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3"/>
        <v>0</v>
      </c>
      <c r="AO32" s="221"/>
      <c r="AP32" s="237">
        <f t="shared" si="4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5"/>
        <v>0</v>
      </c>
      <c r="AZ32" s="221"/>
      <c r="BA32" s="237">
        <f t="shared" si="46"/>
        <v>0</v>
      </c>
      <c r="BB32" s="221"/>
      <c r="BC32" s="233"/>
      <c r="BD32" s="221"/>
      <c r="BE32" s="221"/>
      <c r="BF32" s="233"/>
      <c r="BG32" s="221"/>
      <c r="BH32" s="379">
        <f t="shared" si="24"/>
        <v>0</v>
      </c>
      <c r="BI32" s="255" t="str">
        <f t="shared" si="25"/>
        <v>11</v>
      </c>
      <c r="BJ32" s="318"/>
      <c r="BK32" s="253">
        <f t="shared" si="47"/>
        <v>0</v>
      </c>
      <c r="BL32" s="318"/>
      <c r="BM32" s="253">
        <f t="shared" si="26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7"/>
        <v>0</v>
      </c>
      <c r="BW32" s="318"/>
      <c r="BX32" s="253">
        <f t="shared" si="48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28"/>
        <v>0</v>
      </c>
      <c r="CH32" s="318"/>
      <c r="CI32" s="253">
        <f t="shared" si="29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0"/>
        <v>0</v>
      </c>
      <c r="CS32" s="318"/>
      <c r="CT32" s="253">
        <f t="shared" si="31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2"/>
        <v>0</v>
      </c>
      <c r="DD32" s="318"/>
      <c r="DE32" s="253">
        <f t="shared" si="33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60">
      <c r="A33" s="272" t="str">
        <f t="shared" si="22"/>
        <v>МУ "Центральная библиотека"</v>
      </c>
      <c r="B33" s="212" t="s">
        <v>231</v>
      </c>
      <c r="C33" s="37" t="s">
        <v>78</v>
      </c>
      <c r="D33" s="37" t="s">
        <v>66</v>
      </c>
      <c r="E33" s="308">
        <f t="shared" si="34"/>
        <v>0</v>
      </c>
      <c r="F33" s="236">
        <f t="shared" si="35"/>
        <v>0</v>
      </c>
      <c r="G33" s="236">
        <f>SUM(J33:L33)</f>
        <v>0</v>
      </c>
      <c r="H33" s="236">
        <f t="shared" si="37"/>
        <v>0</v>
      </c>
      <c r="I33" s="236">
        <f>SUM(M33:O33)</f>
        <v>0</v>
      </c>
      <c r="J33" s="236">
        <f t="shared" si="23"/>
        <v>0</v>
      </c>
      <c r="K33" s="236">
        <f t="shared" si="23"/>
        <v>0</v>
      </c>
      <c r="L33" s="236">
        <f t="shared" si="23"/>
        <v>0</v>
      </c>
      <c r="M33" s="236">
        <f t="shared" si="23"/>
        <v>0</v>
      </c>
      <c r="N33" s="236">
        <f t="shared" si="23"/>
        <v>0</v>
      </c>
      <c r="O33" s="236">
        <f t="shared" si="23"/>
        <v>0</v>
      </c>
      <c r="P33" s="220"/>
      <c r="Q33" s="221"/>
      <c r="R33" s="237">
        <f t="shared" si="39"/>
        <v>0</v>
      </c>
      <c r="S33" s="221"/>
      <c r="T33" s="237">
        <f t="shared" si="40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1"/>
        <v>0</v>
      </c>
      <c r="AD33" s="221"/>
      <c r="AE33" s="237">
        <f t="shared" si="42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3"/>
        <v>0</v>
      </c>
      <c r="AO33" s="221"/>
      <c r="AP33" s="237">
        <f t="shared" si="44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5"/>
        <v>0</v>
      </c>
      <c r="AZ33" s="221"/>
      <c r="BA33" s="237">
        <f t="shared" si="46"/>
        <v>0</v>
      </c>
      <c r="BB33" s="221"/>
      <c r="BC33" s="233"/>
      <c r="BD33" s="221"/>
      <c r="BE33" s="221"/>
      <c r="BF33" s="233"/>
      <c r="BG33" s="221"/>
      <c r="BH33" s="379">
        <f t="shared" si="24"/>
        <v>0</v>
      </c>
      <c r="BI33" s="255" t="str">
        <f t="shared" si="25"/>
        <v>12</v>
      </c>
      <c r="BJ33" s="318"/>
      <c r="BK33" s="253">
        <f t="shared" si="47"/>
        <v>0</v>
      </c>
      <c r="BL33" s="318"/>
      <c r="BM33" s="253">
        <f t="shared" si="26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7"/>
        <v>0</v>
      </c>
      <c r="BW33" s="318"/>
      <c r="BX33" s="253">
        <f t="shared" si="48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28"/>
        <v>0</v>
      </c>
      <c r="CH33" s="318"/>
      <c r="CI33" s="253">
        <f t="shared" si="29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0"/>
        <v>0</v>
      </c>
      <c r="CS33" s="318"/>
      <c r="CT33" s="253">
        <f t="shared" si="31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2"/>
        <v>0</v>
      </c>
      <c r="DD33" s="318"/>
      <c r="DE33" s="253">
        <f t="shared" si="33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22"/>
        <v>МУ "Центральная библиотека"</v>
      </c>
      <c r="B34" s="169" t="s">
        <v>75</v>
      </c>
      <c r="C34" s="37" t="s">
        <v>79</v>
      </c>
      <c r="D34" s="37" t="s">
        <v>67</v>
      </c>
      <c r="E34" s="308">
        <v>32</v>
      </c>
      <c r="F34" s="236">
        <f t="shared" si="35"/>
        <v>2</v>
      </c>
      <c r="G34" s="236">
        <f>SUM(J34:L34)</f>
        <v>779.5</v>
      </c>
      <c r="H34" s="236">
        <f t="shared" si="37"/>
        <v>0</v>
      </c>
      <c r="I34" s="236">
        <f>SUM(M34:O34)</f>
        <v>30</v>
      </c>
      <c r="J34" s="236">
        <f t="shared" si="23"/>
        <v>779.5</v>
      </c>
      <c r="K34" s="236">
        <f t="shared" si="23"/>
        <v>0</v>
      </c>
      <c r="L34" s="236">
        <f t="shared" si="23"/>
        <v>0</v>
      </c>
      <c r="M34" s="236">
        <f t="shared" si="23"/>
        <v>30</v>
      </c>
      <c r="N34" s="236">
        <f t="shared" si="23"/>
        <v>0</v>
      </c>
      <c r="O34" s="236">
        <f>ROUND(SUM(Z34,AK34,AV34,BG34),1)</f>
        <v>0</v>
      </c>
      <c r="P34" s="223">
        <v>32</v>
      </c>
      <c r="Q34" s="224">
        <v>2</v>
      </c>
      <c r="R34" s="238">
        <f t="shared" si="39"/>
        <v>779.5</v>
      </c>
      <c r="S34" s="224"/>
      <c r="T34" s="238">
        <f>SUM(X34:Z34)</f>
        <v>30</v>
      </c>
      <c r="U34" s="224">
        <v>779.5</v>
      </c>
      <c r="V34" s="234"/>
      <c r="W34" s="224"/>
      <c r="X34" s="224">
        <v>30</v>
      </c>
      <c r="Y34" s="234"/>
      <c r="Z34" s="224"/>
      <c r="AA34" s="223"/>
      <c r="AB34" s="224"/>
      <c r="AC34" s="238">
        <f t="shared" si="41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3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5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9">
        <f t="shared" si="24"/>
        <v>0</v>
      </c>
      <c r="BI34" s="319" t="str">
        <f t="shared" si="25"/>
        <v>13</v>
      </c>
      <c r="BJ34" s="320"/>
      <c r="BK34" s="321">
        <f t="shared" si="47"/>
        <v>0</v>
      </c>
      <c r="BL34" s="320"/>
      <c r="BM34" s="321">
        <f t="shared" si="26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7"/>
        <v>0</v>
      </c>
      <c r="BW34" s="320"/>
      <c r="BX34" s="321">
        <f t="shared" si="4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28"/>
        <v>0</v>
      </c>
      <c r="CH34" s="320"/>
      <c r="CI34" s="321">
        <f t="shared" si="29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0"/>
        <v>0</v>
      </c>
      <c r="CS34" s="320"/>
      <c r="CT34" s="321">
        <f t="shared" si="31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2"/>
        <v>0</v>
      </c>
      <c r="DD34" s="320"/>
      <c r="DE34" s="321">
        <f t="shared" si="33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12" t="s">
        <v>246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Внести наименование учреждения 2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Внести наименование учреждения 2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Внести наименование учреждения 2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Внести наименование учреждения 2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9">IF(ROUND(E41-SUM(E42,E44:E45),5)&gt;=0,0,"Ошибка")</f>
        <v>0</v>
      </c>
      <c r="BK35" s="285">
        <f t="shared" si="49"/>
        <v>0</v>
      </c>
      <c r="BL35" s="285">
        <f t="shared" si="49"/>
        <v>0</v>
      </c>
      <c r="BM35" s="285">
        <f t="shared" si="49"/>
        <v>0</v>
      </c>
      <c r="BN35" s="285">
        <f t="shared" si="49"/>
        <v>0</v>
      </c>
      <c r="BO35" s="285">
        <f t="shared" si="49"/>
        <v>0</v>
      </c>
      <c r="BP35" s="285">
        <f t="shared" si="49"/>
        <v>0</v>
      </c>
      <c r="BQ35" s="285">
        <f t="shared" si="49"/>
        <v>0</v>
      </c>
      <c r="BR35" s="285">
        <f t="shared" si="49"/>
        <v>0</v>
      </c>
      <c r="BS35" s="285">
        <f t="shared" si="49"/>
        <v>0</v>
      </c>
      <c r="BT35" s="285">
        <f t="shared" si="49"/>
        <v>0</v>
      </c>
      <c r="BU35" s="285">
        <f t="shared" si="49"/>
        <v>0</v>
      </c>
      <c r="BV35" s="285">
        <f t="shared" si="49"/>
        <v>0</v>
      </c>
      <c r="BW35" s="285">
        <f t="shared" si="49"/>
        <v>0</v>
      </c>
      <c r="BX35" s="285">
        <f t="shared" si="49"/>
        <v>0</v>
      </c>
      <c r="BY35" s="285">
        <f t="shared" si="49"/>
        <v>0</v>
      </c>
      <c r="BZ35" s="285">
        <f t="shared" si="49"/>
        <v>0</v>
      </c>
      <c r="CA35" s="285">
        <f t="shared" si="49"/>
        <v>0</v>
      </c>
      <c r="CB35" s="285">
        <f t="shared" si="49"/>
        <v>0</v>
      </c>
      <c r="CC35" s="285">
        <f t="shared" si="49"/>
        <v>0</v>
      </c>
      <c r="CD35" s="285">
        <f t="shared" si="49"/>
        <v>0</v>
      </c>
      <c r="CE35" s="285">
        <f t="shared" si="49"/>
        <v>0</v>
      </c>
      <c r="CF35" s="285">
        <f t="shared" si="49"/>
        <v>0</v>
      </c>
      <c r="CG35" s="285">
        <f t="shared" si="49"/>
        <v>0</v>
      </c>
      <c r="CH35" s="285">
        <f t="shared" si="49"/>
        <v>0</v>
      </c>
      <c r="CI35" s="285">
        <f t="shared" si="49"/>
        <v>0</v>
      </c>
      <c r="CJ35" s="285">
        <f t="shared" si="49"/>
        <v>0</v>
      </c>
      <c r="CK35" s="285">
        <f t="shared" si="49"/>
        <v>0</v>
      </c>
      <c r="CL35" s="285">
        <f t="shared" si="49"/>
        <v>0</v>
      </c>
      <c r="CM35" s="285">
        <f t="shared" si="49"/>
        <v>0</v>
      </c>
      <c r="CN35" s="285">
        <f t="shared" si="49"/>
        <v>0</v>
      </c>
      <c r="CO35" s="285">
        <f t="shared" si="49"/>
        <v>0</v>
      </c>
      <c r="CP35" s="285">
        <f t="shared" ref="CP35:DL35" si="50">IF(ROUND(AK41-SUM(AK42,AK44:AK45),5)&gt;=0,0,"Ошибка")</f>
        <v>0</v>
      </c>
      <c r="CQ35" s="285">
        <f t="shared" si="50"/>
        <v>0</v>
      </c>
      <c r="CR35" s="285">
        <f t="shared" si="50"/>
        <v>0</v>
      </c>
      <c r="CS35" s="285">
        <f t="shared" si="50"/>
        <v>0</v>
      </c>
      <c r="CT35" s="285">
        <f t="shared" si="50"/>
        <v>0</v>
      </c>
      <c r="CU35" s="285">
        <f t="shared" si="50"/>
        <v>0</v>
      </c>
      <c r="CV35" s="285">
        <f t="shared" si="50"/>
        <v>0</v>
      </c>
      <c r="CW35" s="285">
        <f t="shared" si="50"/>
        <v>0</v>
      </c>
      <c r="CX35" s="285">
        <f t="shared" si="50"/>
        <v>0</v>
      </c>
      <c r="CY35" s="285">
        <f t="shared" si="50"/>
        <v>0</v>
      </c>
      <c r="CZ35" s="285">
        <f t="shared" si="50"/>
        <v>0</v>
      </c>
      <c r="DA35" s="285">
        <f t="shared" si="50"/>
        <v>0</v>
      </c>
      <c r="DB35" s="285">
        <f t="shared" si="50"/>
        <v>0</v>
      </c>
      <c r="DC35" s="285">
        <f t="shared" si="50"/>
        <v>0</v>
      </c>
      <c r="DD35" s="285">
        <f t="shared" si="50"/>
        <v>0</v>
      </c>
      <c r="DE35" s="285">
        <f t="shared" si="50"/>
        <v>0</v>
      </c>
      <c r="DF35" s="285">
        <f t="shared" si="50"/>
        <v>0</v>
      </c>
      <c r="DG35" s="285">
        <f t="shared" si="50"/>
        <v>0</v>
      </c>
      <c r="DH35" s="285">
        <f t="shared" si="50"/>
        <v>0</v>
      </c>
      <c r="DI35" s="285">
        <f t="shared" si="50"/>
        <v>0</v>
      </c>
      <c r="DJ35" s="285">
        <f t="shared" si="50"/>
        <v>0</v>
      </c>
      <c r="DK35" s="285">
        <f t="shared" si="50"/>
        <v>0</v>
      </c>
      <c r="DL35" s="285">
        <f t="shared" si="50"/>
        <v>0</v>
      </c>
    </row>
    <row r="36" spans="1:116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51">SUM(J37:J41,J46:J48)</f>
        <v>0</v>
      </c>
      <c r="K36" s="236">
        <f t="shared" si="51"/>
        <v>0</v>
      </c>
      <c r="L36" s="236">
        <f t="shared" si="51"/>
        <v>0</v>
      </c>
      <c r="M36" s="236">
        <f t="shared" si="51"/>
        <v>0</v>
      </c>
      <c r="N36" s="236">
        <f t="shared" si="51"/>
        <v>0</v>
      </c>
      <c r="O36" s="236">
        <f t="shared" si="51"/>
        <v>0</v>
      </c>
      <c r="P36" s="228">
        <f>SUM(P37:P41,P46:P48)</f>
        <v>0</v>
      </c>
      <c r="Q36" s="226">
        <f t="shared" ref="Q36:Z36" si="52">SUM(Q37:Q41,Q46:Q48)</f>
        <v>0</v>
      </c>
      <c r="R36" s="236">
        <f t="shared" si="52"/>
        <v>0</v>
      </c>
      <c r="S36" s="226">
        <f t="shared" si="52"/>
        <v>0</v>
      </c>
      <c r="T36" s="236">
        <f t="shared" si="52"/>
        <v>0</v>
      </c>
      <c r="U36" s="226">
        <f t="shared" si="52"/>
        <v>0</v>
      </c>
      <c r="V36" s="235">
        <f t="shared" si="52"/>
        <v>0</v>
      </c>
      <c r="W36" s="226">
        <f t="shared" si="52"/>
        <v>0</v>
      </c>
      <c r="X36" s="226">
        <f t="shared" si="52"/>
        <v>0</v>
      </c>
      <c r="Y36" s="235">
        <f t="shared" si="52"/>
        <v>0</v>
      </c>
      <c r="Z36" s="227">
        <f t="shared" si="52"/>
        <v>0</v>
      </c>
      <c r="AA36" s="228">
        <f>SUM(AA37:AA41,AA46:AA48)</f>
        <v>0</v>
      </c>
      <c r="AB36" s="226">
        <f t="shared" ref="AB36:AK36" si="53">SUM(AB37:AB41,AB46:AB48)</f>
        <v>0</v>
      </c>
      <c r="AC36" s="236">
        <f t="shared" si="53"/>
        <v>0</v>
      </c>
      <c r="AD36" s="226">
        <f t="shared" si="53"/>
        <v>0</v>
      </c>
      <c r="AE36" s="236">
        <f t="shared" si="53"/>
        <v>0</v>
      </c>
      <c r="AF36" s="226">
        <f t="shared" si="53"/>
        <v>0</v>
      </c>
      <c r="AG36" s="235">
        <f t="shared" si="53"/>
        <v>0</v>
      </c>
      <c r="AH36" s="226">
        <f t="shared" si="53"/>
        <v>0</v>
      </c>
      <c r="AI36" s="226">
        <f t="shared" si="53"/>
        <v>0</v>
      </c>
      <c r="AJ36" s="235">
        <f t="shared" si="53"/>
        <v>0</v>
      </c>
      <c r="AK36" s="227">
        <f t="shared" si="53"/>
        <v>0</v>
      </c>
      <c r="AL36" s="228">
        <f>SUM(AL37:AL41,AL46:AL48)</f>
        <v>0</v>
      </c>
      <c r="AM36" s="226">
        <f t="shared" ref="AM36:AV36" si="54">SUM(AM37:AM41,AM46:AM48)</f>
        <v>0</v>
      </c>
      <c r="AN36" s="236">
        <f t="shared" si="54"/>
        <v>0</v>
      </c>
      <c r="AO36" s="226">
        <f t="shared" si="54"/>
        <v>0</v>
      </c>
      <c r="AP36" s="236">
        <f t="shared" si="54"/>
        <v>0</v>
      </c>
      <c r="AQ36" s="226">
        <f t="shared" si="54"/>
        <v>0</v>
      </c>
      <c r="AR36" s="235">
        <f t="shared" si="54"/>
        <v>0</v>
      </c>
      <c r="AS36" s="226">
        <f t="shared" si="54"/>
        <v>0</v>
      </c>
      <c r="AT36" s="226">
        <f t="shared" si="54"/>
        <v>0</v>
      </c>
      <c r="AU36" s="235">
        <f t="shared" si="54"/>
        <v>0</v>
      </c>
      <c r="AV36" s="227">
        <f t="shared" si="54"/>
        <v>0</v>
      </c>
      <c r="AW36" s="228">
        <f>SUM(AW37:AW41,AW46:AW48)</f>
        <v>0</v>
      </c>
      <c r="AX36" s="226">
        <f t="shared" ref="AX36:BG36" si="55">SUM(AX37:AX41,AX46:AX48)</f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</row>
    <row r="37" spans="1:116" s="27" customFormat="1" ht="24">
      <c r="A37" s="272" t="str">
        <f t="shared" ref="A37:A48" si="5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59">SUM(J37:L37)</f>
        <v>0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O48" si="61">ROUND(SUM(U37,AF37,AQ37,BB37),1)</f>
        <v>0</v>
      </c>
      <c r="K37" s="236">
        <f t="shared" si="61"/>
        <v>0</v>
      </c>
      <c r="L37" s="236">
        <f t="shared" si="61"/>
        <v>0</v>
      </c>
      <c r="M37" s="236">
        <f t="shared" si="61"/>
        <v>0</v>
      </c>
      <c r="N37" s="236">
        <f t="shared" si="61"/>
        <v>0</v>
      </c>
      <c r="O37" s="236">
        <f t="shared" si="6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9">
        <f t="shared" ref="BH37:BH49" si="62">IF((COUNTA(BJ37:DL37)-COUNTIF(BJ37:DL37,0))=0,0,CONCATENATE("Ошибки!-",COUNTA(BJ37:DL37)-COUNTIF(BJ37:DL37,0)))</f>
        <v>0</v>
      </c>
      <c r="BI37" s="255" t="str">
        <f t="shared" ref="BI37:BI48" si="63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65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66">IF(ROUND((AA37-AB37),5)&gt;=0,0,"Ошибка!")</f>
        <v>0</v>
      </c>
      <c r="CH37" s="318"/>
      <c r="CI37" s="253">
        <f t="shared" ref="CI37:CI48" si="67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68">IF(ROUND((AL37-AM37),5)&gt;=0,0,"Ошибка!")</f>
        <v>0</v>
      </c>
      <c r="CS37" s="318"/>
      <c r="CT37" s="253">
        <f t="shared" ref="CT37:CT48" si="69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0">IF(ROUND((AW37-AX37),5)&gt;=0,0,"Ошибка!")</f>
        <v>0</v>
      </c>
      <c r="DD37" s="318"/>
      <c r="DE37" s="253">
        <f t="shared" ref="DE37:DE48" si="71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5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72">ROUND(SUM(P38,AA38,AL38,AW38),0)</f>
        <v>0</v>
      </c>
      <c r="F38" s="236">
        <f t="shared" ref="F38:F48" si="73">ROUND(SUM(Q38,AB38,AM38,AX38),1)</f>
        <v>0</v>
      </c>
      <c r="G38" s="236">
        <f t="shared" si="59"/>
        <v>0</v>
      </c>
      <c r="H38" s="236">
        <f t="shared" ref="H38:H48" si="74">ROUND(SUM(S38,AD38,AO38,AZ38),1)</f>
        <v>0</v>
      </c>
      <c r="I38" s="236">
        <f t="shared" si="60"/>
        <v>0</v>
      </c>
      <c r="J38" s="236">
        <f t="shared" si="61"/>
        <v>0</v>
      </c>
      <c r="K38" s="236">
        <f t="shared" si="61"/>
        <v>0</v>
      </c>
      <c r="L38" s="236">
        <f t="shared" si="61"/>
        <v>0</v>
      </c>
      <c r="M38" s="236">
        <f t="shared" si="61"/>
        <v>0</v>
      </c>
      <c r="N38" s="236">
        <f t="shared" si="61"/>
        <v>0</v>
      </c>
      <c r="O38" s="236">
        <f t="shared" si="61"/>
        <v>0</v>
      </c>
      <c r="P38" s="220"/>
      <c r="Q38" s="221"/>
      <c r="R38" s="237">
        <f t="shared" ref="R38:R48" si="75">SUM(U38:W38)</f>
        <v>0</v>
      </c>
      <c r="S38" s="221"/>
      <c r="T38" s="237">
        <f t="shared" ref="T38:T47" si="76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77">SUM(AF38:AH38)</f>
        <v>0</v>
      </c>
      <c r="AD38" s="221"/>
      <c r="AE38" s="237">
        <f t="shared" ref="AE38:AE47" si="78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9">SUM(AQ38:AS38)</f>
        <v>0</v>
      </c>
      <c r="AO38" s="221"/>
      <c r="AP38" s="237">
        <f t="shared" ref="AP38:AP47" si="80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1">SUM(BB38:BD38)</f>
        <v>0</v>
      </c>
      <c r="AZ38" s="221"/>
      <c r="BA38" s="237">
        <f t="shared" ref="BA38:BA47" si="82">SUM(BE38:BG38)</f>
        <v>0</v>
      </c>
      <c r="BB38" s="221"/>
      <c r="BC38" s="233"/>
      <c r="BD38" s="221"/>
      <c r="BE38" s="221"/>
      <c r="BF38" s="233"/>
      <c r="BG38" s="221"/>
      <c r="BH38" s="379">
        <f t="shared" si="62"/>
        <v>0</v>
      </c>
      <c r="BI38" s="255" t="str">
        <f t="shared" si="63"/>
        <v>03</v>
      </c>
      <c r="BJ38" s="318"/>
      <c r="BK38" s="253">
        <f t="shared" ref="BK38:BK48" si="83">IF(ROUND((E38-F38),5)&gt;=0,0,"Ошибка!")</f>
        <v>0</v>
      </c>
      <c r="BL38" s="318"/>
      <c r="BM38" s="253">
        <f t="shared" si="64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65"/>
        <v>0</v>
      </c>
      <c r="BW38" s="318"/>
      <c r="BX38" s="253">
        <f t="shared" ref="BX38:BX48" si="8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66"/>
        <v>0</v>
      </c>
      <c r="CH38" s="318"/>
      <c r="CI38" s="253">
        <f t="shared" si="67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68"/>
        <v>0</v>
      </c>
      <c r="CS38" s="318"/>
      <c r="CT38" s="253">
        <f t="shared" si="69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0"/>
        <v>0</v>
      </c>
      <c r="DD38" s="318"/>
      <c r="DE38" s="253">
        <f t="shared" si="71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5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72"/>
        <v>0</v>
      </c>
      <c r="F39" s="236">
        <f t="shared" si="73"/>
        <v>0</v>
      </c>
      <c r="G39" s="236">
        <f t="shared" si="59"/>
        <v>0</v>
      </c>
      <c r="H39" s="236">
        <f t="shared" si="74"/>
        <v>0</v>
      </c>
      <c r="I39" s="236">
        <f t="shared" si="60"/>
        <v>0</v>
      </c>
      <c r="J39" s="236">
        <f t="shared" si="61"/>
        <v>0</v>
      </c>
      <c r="K39" s="236">
        <f t="shared" si="61"/>
        <v>0</v>
      </c>
      <c r="L39" s="236">
        <f t="shared" si="61"/>
        <v>0</v>
      </c>
      <c r="M39" s="236">
        <f t="shared" si="61"/>
        <v>0</v>
      </c>
      <c r="N39" s="236">
        <f t="shared" si="61"/>
        <v>0</v>
      </c>
      <c r="O39" s="236">
        <f t="shared" si="61"/>
        <v>0</v>
      </c>
      <c r="P39" s="220"/>
      <c r="Q39" s="221"/>
      <c r="R39" s="237">
        <f t="shared" si="75"/>
        <v>0</v>
      </c>
      <c r="S39" s="221"/>
      <c r="T39" s="237">
        <f t="shared" si="76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77"/>
        <v>0</v>
      </c>
      <c r="AD39" s="221"/>
      <c r="AE39" s="237">
        <f t="shared" si="78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9"/>
        <v>0</v>
      </c>
      <c r="AO39" s="221"/>
      <c r="AP39" s="237">
        <f t="shared" si="80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1"/>
        <v>0</v>
      </c>
      <c r="AZ39" s="221"/>
      <c r="BA39" s="237">
        <f t="shared" si="82"/>
        <v>0</v>
      </c>
      <c r="BB39" s="221"/>
      <c r="BC39" s="233"/>
      <c r="BD39" s="221"/>
      <c r="BE39" s="221"/>
      <c r="BF39" s="233"/>
      <c r="BG39" s="221"/>
      <c r="BH39" s="379">
        <f t="shared" si="62"/>
        <v>0</v>
      </c>
      <c r="BI39" s="255" t="str">
        <f t="shared" si="63"/>
        <v>04</v>
      </c>
      <c r="BJ39" s="318"/>
      <c r="BK39" s="253">
        <f t="shared" si="83"/>
        <v>0</v>
      </c>
      <c r="BL39" s="318"/>
      <c r="BM39" s="253">
        <f t="shared" si="64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65"/>
        <v>0</v>
      </c>
      <c r="BW39" s="318"/>
      <c r="BX39" s="253">
        <f t="shared" si="84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66"/>
        <v>0</v>
      </c>
      <c r="CH39" s="318"/>
      <c r="CI39" s="253">
        <f t="shared" si="67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68"/>
        <v>0</v>
      </c>
      <c r="CS39" s="318"/>
      <c r="CT39" s="253">
        <f t="shared" si="69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0"/>
        <v>0</v>
      </c>
      <c r="DD39" s="318"/>
      <c r="DE39" s="253">
        <f t="shared" si="71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5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72"/>
        <v>0</v>
      </c>
      <c r="F40" s="236">
        <f t="shared" si="73"/>
        <v>0</v>
      </c>
      <c r="G40" s="236">
        <f t="shared" si="59"/>
        <v>0</v>
      </c>
      <c r="H40" s="236">
        <f t="shared" si="74"/>
        <v>0</v>
      </c>
      <c r="I40" s="236">
        <f t="shared" si="60"/>
        <v>0</v>
      </c>
      <c r="J40" s="236">
        <f t="shared" si="61"/>
        <v>0</v>
      </c>
      <c r="K40" s="236">
        <f t="shared" si="61"/>
        <v>0</v>
      </c>
      <c r="L40" s="236">
        <f t="shared" si="61"/>
        <v>0</v>
      </c>
      <c r="M40" s="236">
        <f t="shared" si="61"/>
        <v>0</v>
      </c>
      <c r="N40" s="236">
        <f t="shared" si="61"/>
        <v>0</v>
      </c>
      <c r="O40" s="236">
        <f t="shared" si="61"/>
        <v>0</v>
      </c>
      <c r="P40" s="220"/>
      <c r="Q40" s="221"/>
      <c r="R40" s="237">
        <f t="shared" si="75"/>
        <v>0</v>
      </c>
      <c r="S40" s="221"/>
      <c r="T40" s="237">
        <f t="shared" si="76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77"/>
        <v>0</v>
      </c>
      <c r="AD40" s="221"/>
      <c r="AE40" s="237">
        <f t="shared" si="78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9"/>
        <v>0</v>
      </c>
      <c r="AO40" s="221"/>
      <c r="AP40" s="237">
        <f t="shared" si="80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1"/>
        <v>0</v>
      </c>
      <c r="AZ40" s="221"/>
      <c r="BA40" s="237">
        <f t="shared" si="82"/>
        <v>0</v>
      </c>
      <c r="BB40" s="221"/>
      <c r="BC40" s="233"/>
      <c r="BD40" s="221"/>
      <c r="BE40" s="221"/>
      <c r="BF40" s="233"/>
      <c r="BG40" s="221"/>
      <c r="BH40" s="379">
        <f t="shared" si="62"/>
        <v>0</v>
      </c>
      <c r="BI40" s="255" t="str">
        <f t="shared" si="63"/>
        <v>05</v>
      </c>
      <c r="BJ40" s="318"/>
      <c r="BK40" s="253">
        <f t="shared" si="83"/>
        <v>0</v>
      </c>
      <c r="BL40" s="318"/>
      <c r="BM40" s="253">
        <f t="shared" si="64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65"/>
        <v>0</v>
      </c>
      <c r="BW40" s="318"/>
      <c r="BX40" s="253">
        <f t="shared" si="84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66"/>
        <v>0</v>
      </c>
      <c r="CH40" s="318"/>
      <c r="CI40" s="253">
        <f t="shared" si="67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68"/>
        <v>0</v>
      </c>
      <c r="CS40" s="318"/>
      <c r="CT40" s="253">
        <f t="shared" si="69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0"/>
        <v>0</v>
      </c>
      <c r="DD40" s="318"/>
      <c r="DE40" s="253">
        <f t="shared" si="71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5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72"/>
        <v>0</v>
      </c>
      <c r="F41" s="236">
        <f t="shared" si="73"/>
        <v>0</v>
      </c>
      <c r="G41" s="236">
        <f t="shared" si="59"/>
        <v>0</v>
      </c>
      <c r="H41" s="236">
        <f t="shared" si="74"/>
        <v>0</v>
      </c>
      <c r="I41" s="236">
        <f t="shared" si="60"/>
        <v>0</v>
      </c>
      <c r="J41" s="236">
        <f t="shared" si="61"/>
        <v>0</v>
      </c>
      <c r="K41" s="236">
        <f t="shared" si="61"/>
        <v>0</v>
      </c>
      <c r="L41" s="236">
        <f t="shared" si="61"/>
        <v>0</v>
      </c>
      <c r="M41" s="236">
        <f t="shared" si="61"/>
        <v>0</v>
      </c>
      <c r="N41" s="236">
        <f t="shared" si="61"/>
        <v>0</v>
      </c>
      <c r="O41" s="236">
        <f t="shared" si="61"/>
        <v>0</v>
      </c>
      <c r="P41" s="220"/>
      <c r="Q41" s="221"/>
      <c r="R41" s="237">
        <f t="shared" si="75"/>
        <v>0</v>
      </c>
      <c r="S41" s="221"/>
      <c r="T41" s="237">
        <f t="shared" si="76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77"/>
        <v>0</v>
      </c>
      <c r="AD41" s="221"/>
      <c r="AE41" s="237">
        <f t="shared" si="78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9"/>
        <v>0</v>
      </c>
      <c r="AO41" s="221"/>
      <c r="AP41" s="237">
        <f t="shared" si="80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1"/>
        <v>0</v>
      </c>
      <c r="AZ41" s="221"/>
      <c r="BA41" s="237">
        <f t="shared" si="82"/>
        <v>0</v>
      </c>
      <c r="BB41" s="221"/>
      <c r="BC41" s="233"/>
      <c r="BD41" s="221"/>
      <c r="BE41" s="221"/>
      <c r="BF41" s="233"/>
      <c r="BG41" s="221"/>
      <c r="BH41" s="379">
        <f t="shared" si="62"/>
        <v>0</v>
      </c>
      <c r="BI41" s="255" t="str">
        <f t="shared" si="63"/>
        <v>06</v>
      </c>
      <c r="BJ41" s="318"/>
      <c r="BK41" s="253">
        <f t="shared" si="83"/>
        <v>0</v>
      </c>
      <c r="BL41" s="318"/>
      <c r="BM41" s="253">
        <f t="shared" si="64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65"/>
        <v>0</v>
      </c>
      <c r="BW41" s="318"/>
      <c r="BX41" s="253">
        <f t="shared" si="84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66"/>
        <v>0</v>
      </c>
      <c r="CH41" s="318"/>
      <c r="CI41" s="253">
        <f t="shared" si="67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68"/>
        <v>0</v>
      </c>
      <c r="CS41" s="318"/>
      <c r="CT41" s="253">
        <f t="shared" si="69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0"/>
        <v>0</v>
      </c>
      <c r="DD41" s="318"/>
      <c r="DE41" s="253">
        <f t="shared" si="71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5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72"/>
        <v>0</v>
      </c>
      <c r="F42" s="236">
        <f t="shared" si="73"/>
        <v>0</v>
      </c>
      <c r="G42" s="236">
        <f t="shared" si="59"/>
        <v>0</v>
      </c>
      <c r="H42" s="236">
        <f t="shared" si="74"/>
        <v>0</v>
      </c>
      <c r="I42" s="236">
        <f t="shared" si="60"/>
        <v>0</v>
      </c>
      <c r="J42" s="236">
        <f t="shared" si="61"/>
        <v>0</v>
      </c>
      <c r="K42" s="236">
        <f t="shared" si="61"/>
        <v>0</v>
      </c>
      <c r="L42" s="236">
        <f t="shared" si="61"/>
        <v>0</v>
      </c>
      <c r="M42" s="236">
        <f t="shared" si="61"/>
        <v>0</v>
      </c>
      <c r="N42" s="236">
        <f t="shared" si="61"/>
        <v>0</v>
      </c>
      <c r="O42" s="236">
        <f t="shared" si="61"/>
        <v>0</v>
      </c>
      <c r="P42" s="220"/>
      <c r="Q42" s="221"/>
      <c r="R42" s="237">
        <f t="shared" si="75"/>
        <v>0</v>
      </c>
      <c r="S42" s="221"/>
      <c r="T42" s="237">
        <f t="shared" si="76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77"/>
        <v>0</v>
      </c>
      <c r="AD42" s="221"/>
      <c r="AE42" s="237">
        <f t="shared" si="78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9"/>
        <v>0</v>
      </c>
      <c r="AO42" s="221"/>
      <c r="AP42" s="237">
        <f t="shared" si="80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1"/>
        <v>0</v>
      </c>
      <c r="AZ42" s="221"/>
      <c r="BA42" s="237">
        <f t="shared" si="82"/>
        <v>0</v>
      </c>
      <c r="BB42" s="221"/>
      <c r="BC42" s="233"/>
      <c r="BD42" s="221"/>
      <c r="BE42" s="221"/>
      <c r="BF42" s="233"/>
      <c r="BG42" s="221"/>
      <c r="BH42" s="379">
        <f t="shared" si="62"/>
        <v>0</v>
      </c>
      <c r="BI42" s="255" t="str">
        <f t="shared" si="63"/>
        <v>07</v>
      </c>
      <c r="BJ42" s="318"/>
      <c r="BK42" s="253">
        <f t="shared" si="83"/>
        <v>0</v>
      </c>
      <c r="BL42" s="318"/>
      <c r="BM42" s="253">
        <f t="shared" si="64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65"/>
        <v>0</v>
      </c>
      <c r="BW42" s="318"/>
      <c r="BX42" s="253">
        <f t="shared" si="84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66"/>
        <v>0</v>
      </c>
      <c r="CH42" s="318"/>
      <c r="CI42" s="253">
        <f t="shared" si="67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68"/>
        <v>0</v>
      </c>
      <c r="CS42" s="318"/>
      <c r="CT42" s="253">
        <f t="shared" si="69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0"/>
        <v>0</v>
      </c>
      <c r="DD42" s="318"/>
      <c r="DE42" s="253">
        <f t="shared" si="71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5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72"/>
        <v>0</v>
      </c>
      <c r="F43" s="236">
        <f t="shared" si="73"/>
        <v>0</v>
      </c>
      <c r="G43" s="236">
        <f t="shared" si="59"/>
        <v>0</v>
      </c>
      <c r="H43" s="236">
        <f t="shared" si="74"/>
        <v>0</v>
      </c>
      <c r="I43" s="236">
        <f t="shared" si="60"/>
        <v>0</v>
      </c>
      <c r="J43" s="236">
        <f t="shared" si="61"/>
        <v>0</v>
      </c>
      <c r="K43" s="236">
        <f t="shared" si="61"/>
        <v>0</v>
      </c>
      <c r="L43" s="236">
        <f t="shared" si="61"/>
        <v>0</v>
      </c>
      <c r="M43" s="236">
        <f t="shared" si="61"/>
        <v>0</v>
      </c>
      <c r="N43" s="236">
        <f t="shared" si="61"/>
        <v>0</v>
      </c>
      <c r="O43" s="236">
        <f t="shared" si="61"/>
        <v>0</v>
      </c>
      <c r="P43" s="220"/>
      <c r="Q43" s="221"/>
      <c r="R43" s="237">
        <f t="shared" si="75"/>
        <v>0</v>
      </c>
      <c r="S43" s="221"/>
      <c r="T43" s="237">
        <f t="shared" si="76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77"/>
        <v>0</v>
      </c>
      <c r="AD43" s="221"/>
      <c r="AE43" s="237">
        <f t="shared" si="78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9"/>
        <v>0</v>
      </c>
      <c r="AO43" s="221"/>
      <c r="AP43" s="237">
        <f t="shared" si="80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1"/>
        <v>0</v>
      </c>
      <c r="AZ43" s="221"/>
      <c r="BA43" s="237">
        <f t="shared" si="82"/>
        <v>0</v>
      </c>
      <c r="BB43" s="221"/>
      <c r="BC43" s="233"/>
      <c r="BD43" s="221"/>
      <c r="BE43" s="221"/>
      <c r="BF43" s="233"/>
      <c r="BG43" s="221"/>
      <c r="BH43" s="379">
        <f t="shared" si="62"/>
        <v>0</v>
      </c>
      <c r="BI43" s="255" t="str">
        <f t="shared" si="63"/>
        <v>08</v>
      </c>
      <c r="BJ43" s="318"/>
      <c r="BK43" s="253">
        <f t="shared" si="83"/>
        <v>0</v>
      </c>
      <c r="BL43" s="318"/>
      <c r="BM43" s="253">
        <f t="shared" si="64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65"/>
        <v>0</v>
      </c>
      <c r="BW43" s="318"/>
      <c r="BX43" s="253">
        <f t="shared" si="84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66"/>
        <v>0</v>
      </c>
      <c r="CH43" s="318"/>
      <c r="CI43" s="253">
        <f t="shared" si="67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68"/>
        <v>0</v>
      </c>
      <c r="CS43" s="318"/>
      <c r="CT43" s="253">
        <f t="shared" si="69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0"/>
        <v>0</v>
      </c>
      <c r="DD43" s="318"/>
      <c r="DE43" s="253">
        <f t="shared" si="71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5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72"/>
        <v>0</v>
      </c>
      <c r="F44" s="236">
        <f t="shared" si="73"/>
        <v>0</v>
      </c>
      <c r="G44" s="236">
        <f t="shared" si="59"/>
        <v>0</v>
      </c>
      <c r="H44" s="236">
        <f t="shared" si="74"/>
        <v>0</v>
      </c>
      <c r="I44" s="236">
        <f t="shared" si="60"/>
        <v>0</v>
      </c>
      <c r="J44" s="236">
        <f t="shared" si="61"/>
        <v>0</v>
      </c>
      <c r="K44" s="236">
        <f t="shared" si="61"/>
        <v>0</v>
      </c>
      <c r="L44" s="236">
        <f t="shared" si="61"/>
        <v>0</v>
      </c>
      <c r="M44" s="236">
        <f t="shared" si="61"/>
        <v>0</v>
      </c>
      <c r="N44" s="236">
        <f t="shared" si="61"/>
        <v>0</v>
      </c>
      <c r="O44" s="236">
        <f t="shared" si="61"/>
        <v>0</v>
      </c>
      <c r="P44" s="220"/>
      <c r="Q44" s="221"/>
      <c r="R44" s="237">
        <f t="shared" si="75"/>
        <v>0</v>
      </c>
      <c r="S44" s="221"/>
      <c r="T44" s="237">
        <f t="shared" si="76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77"/>
        <v>0</v>
      </c>
      <c r="AD44" s="221"/>
      <c r="AE44" s="237">
        <f t="shared" si="78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9"/>
        <v>0</v>
      </c>
      <c r="AO44" s="221"/>
      <c r="AP44" s="237">
        <f t="shared" si="80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1"/>
        <v>0</v>
      </c>
      <c r="AZ44" s="221"/>
      <c r="BA44" s="237">
        <f t="shared" si="82"/>
        <v>0</v>
      </c>
      <c r="BB44" s="221"/>
      <c r="BC44" s="233"/>
      <c r="BD44" s="221"/>
      <c r="BE44" s="221"/>
      <c r="BF44" s="233"/>
      <c r="BG44" s="221"/>
      <c r="BH44" s="379">
        <f t="shared" si="62"/>
        <v>0</v>
      </c>
      <c r="BI44" s="255" t="str">
        <f t="shared" si="63"/>
        <v>09</v>
      </c>
      <c r="BJ44" s="318"/>
      <c r="BK44" s="253">
        <f t="shared" si="83"/>
        <v>0</v>
      </c>
      <c r="BL44" s="318"/>
      <c r="BM44" s="253">
        <f t="shared" si="64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65"/>
        <v>0</v>
      </c>
      <c r="BW44" s="318"/>
      <c r="BX44" s="253">
        <f t="shared" si="84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66"/>
        <v>0</v>
      </c>
      <c r="CH44" s="318"/>
      <c r="CI44" s="253">
        <f t="shared" si="67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68"/>
        <v>0</v>
      </c>
      <c r="CS44" s="318"/>
      <c r="CT44" s="253">
        <f t="shared" si="69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0"/>
        <v>0</v>
      </c>
      <c r="DD44" s="318"/>
      <c r="DE44" s="253">
        <f t="shared" si="71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5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72"/>
        <v>0</v>
      </c>
      <c r="F45" s="236">
        <f t="shared" si="73"/>
        <v>0</v>
      </c>
      <c r="G45" s="236">
        <f t="shared" si="59"/>
        <v>0</v>
      </c>
      <c r="H45" s="236">
        <f t="shared" si="74"/>
        <v>0</v>
      </c>
      <c r="I45" s="236">
        <f t="shared" si="60"/>
        <v>0</v>
      </c>
      <c r="J45" s="236">
        <f t="shared" si="61"/>
        <v>0</v>
      </c>
      <c r="K45" s="236">
        <f t="shared" si="61"/>
        <v>0</v>
      </c>
      <c r="L45" s="236">
        <f t="shared" si="61"/>
        <v>0</v>
      </c>
      <c r="M45" s="236">
        <f t="shared" si="61"/>
        <v>0</v>
      </c>
      <c r="N45" s="236">
        <f t="shared" si="61"/>
        <v>0</v>
      </c>
      <c r="O45" s="236">
        <f t="shared" si="61"/>
        <v>0</v>
      </c>
      <c r="P45" s="220"/>
      <c r="Q45" s="221"/>
      <c r="R45" s="237">
        <f t="shared" si="75"/>
        <v>0</v>
      </c>
      <c r="S45" s="221"/>
      <c r="T45" s="237">
        <f t="shared" si="76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77"/>
        <v>0</v>
      </c>
      <c r="AD45" s="221"/>
      <c r="AE45" s="237">
        <f t="shared" si="78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9"/>
        <v>0</v>
      </c>
      <c r="AO45" s="221"/>
      <c r="AP45" s="237">
        <f t="shared" si="80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1"/>
        <v>0</v>
      </c>
      <c r="AZ45" s="221"/>
      <c r="BA45" s="237">
        <f t="shared" si="82"/>
        <v>0</v>
      </c>
      <c r="BB45" s="221"/>
      <c r="BC45" s="233"/>
      <c r="BD45" s="221"/>
      <c r="BE45" s="221"/>
      <c r="BF45" s="233"/>
      <c r="BG45" s="221"/>
      <c r="BH45" s="379">
        <f t="shared" si="62"/>
        <v>0</v>
      </c>
      <c r="BI45" s="255" t="str">
        <f t="shared" si="63"/>
        <v>10</v>
      </c>
      <c r="BJ45" s="318"/>
      <c r="BK45" s="253">
        <f t="shared" si="83"/>
        <v>0</v>
      </c>
      <c r="BL45" s="318"/>
      <c r="BM45" s="253">
        <f t="shared" si="64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65"/>
        <v>0</v>
      </c>
      <c r="BW45" s="318"/>
      <c r="BX45" s="253">
        <f t="shared" si="84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66"/>
        <v>0</v>
      </c>
      <c r="CH45" s="318"/>
      <c r="CI45" s="253">
        <f t="shared" si="67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68"/>
        <v>0</v>
      </c>
      <c r="CS45" s="318"/>
      <c r="CT45" s="253">
        <f t="shared" si="69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0"/>
        <v>0</v>
      </c>
      <c r="DD45" s="318"/>
      <c r="DE45" s="253">
        <f t="shared" si="71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60">
      <c r="A46" s="272" t="str">
        <f t="shared" si="5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72"/>
        <v>0</v>
      </c>
      <c r="F46" s="236">
        <f t="shared" si="73"/>
        <v>0</v>
      </c>
      <c r="G46" s="236">
        <f t="shared" si="59"/>
        <v>0</v>
      </c>
      <c r="H46" s="236">
        <f t="shared" si="74"/>
        <v>0</v>
      </c>
      <c r="I46" s="236">
        <f t="shared" si="60"/>
        <v>0</v>
      </c>
      <c r="J46" s="236">
        <f t="shared" si="61"/>
        <v>0</v>
      </c>
      <c r="K46" s="236">
        <f t="shared" si="61"/>
        <v>0</v>
      </c>
      <c r="L46" s="236">
        <f t="shared" si="61"/>
        <v>0</v>
      </c>
      <c r="M46" s="236">
        <f t="shared" si="61"/>
        <v>0</v>
      </c>
      <c r="N46" s="236">
        <f t="shared" si="61"/>
        <v>0</v>
      </c>
      <c r="O46" s="236">
        <f t="shared" si="61"/>
        <v>0</v>
      </c>
      <c r="P46" s="220"/>
      <c r="Q46" s="221"/>
      <c r="R46" s="237">
        <f t="shared" si="75"/>
        <v>0</v>
      </c>
      <c r="S46" s="221"/>
      <c r="T46" s="237">
        <f t="shared" si="76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77"/>
        <v>0</v>
      </c>
      <c r="AD46" s="221"/>
      <c r="AE46" s="237">
        <f t="shared" si="78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9"/>
        <v>0</v>
      </c>
      <c r="AO46" s="221"/>
      <c r="AP46" s="237">
        <f t="shared" si="80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1"/>
        <v>0</v>
      </c>
      <c r="AZ46" s="221"/>
      <c r="BA46" s="237">
        <f t="shared" si="82"/>
        <v>0</v>
      </c>
      <c r="BB46" s="221"/>
      <c r="BC46" s="233"/>
      <c r="BD46" s="221"/>
      <c r="BE46" s="221"/>
      <c r="BF46" s="233"/>
      <c r="BG46" s="221"/>
      <c r="BH46" s="379">
        <f t="shared" si="62"/>
        <v>0</v>
      </c>
      <c r="BI46" s="255" t="str">
        <f t="shared" si="63"/>
        <v>11</v>
      </c>
      <c r="BJ46" s="318"/>
      <c r="BK46" s="253">
        <f t="shared" si="83"/>
        <v>0</v>
      </c>
      <c r="BL46" s="318"/>
      <c r="BM46" s="253">
        <f t="shared" si="64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65"/>
        <v>0</v>
      </c>
      <c r="BW46" s="318"/>
      <c r="BX46" s="253">
        <f t="shared" si="84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66"/>
        <v>0</v>
      </c>
      <c r="CH46" s="318"/>
      <c r="CI46" s="253">
        <f t="shared" si="67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68"/>
        <v>0</v>
      </c>
      <c r="CS46" s="318"/>
      <c r="CT46" s="253">
        <f t="shared" si="69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0"/>
        <v>0</v>
      </c>
      <c r="DD46" s="318"/>
      <c r="DE46" s="253">
        <f t="shared" si="71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60">
      <c r="A47" s="272" t="str">
        <f t="shared" si="5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72"/>
        <v>0</v>
      </c>
      <c r="F47" s="236">
        <f t="shared" si="73"/>
        <v>0</v>
      </c>
      <c r="G47" s="236">
        <f t="shared" si="59"/>
        <v>0</v>
      </c>
      <c r="H47" s="236">
        <f t="shared" si="74"/>
        <v>0</v>
      </c>
      <c r="I47" s="236">
        <f t="shared" si="60"/>
        <v>0</v>
      </c>
      <c r="J47" s="236">
        <f t="shared" si="61"/>
        <v>0</v>
      </c>
      <c r="K47" s="236">
        <f t="shared" si="61"/>
        <v>0</v>
      </c>
      <c r="L47" s="236">
        <f t="shared" si="61"/>
        <v>0</v>
      </c>
      <c r="M47" s="236">
        <f t="shared" si="61"/>
        <v>0</v>
      </c>
      <c r="N47" s="236">
        <f t="shared" si="61"/>
        <v>0</v>
      </c>
      <c r="O47" s="236">
        <f t="shared" si="61"/>
        <v>0</v>
      </c>
      <c r="P47" s="220"/>
      <c r="Q47" s="221"/>
      <c r="R47" s="237">
        <f t="shared" si="75"/>
        <v>0</v>
      </c>
      <c r="S47" s="221"/>
      <c r="T47" s="237">
        <f t="shared" si="76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77"/>
        <v>0</v>
      </c>
      <c r="AD47" s="221"/>
      <c r="AE47" s="237">
        <f t="shared" si="78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9"/>
        <v>0</v>
      </c>
      <c r="AO47" s="221"/>
      <c r="AP47" s="237">
        <f t="shared" si="80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1"/>
        <v>0</v>
      </c>
      <c r="AZ47" s="221"/>
      <c r="BA47" s="237">
        <f t="shared" si="82"/>
        <v>0</v>
      </c>
      <c r="BB47" s="221"/>
      <c r="BC47" s="233"/>
      <c r="BD47" s="221"/>
      <c r="BE47" s="221"/>
      <c r="BF47" s="233"/>
      <c r="BG47" s="221"/>
      <c r="BH47" s="379">
        <f t="shared" si="62"/>
        <v>0</v>
      </c>
      <c r="BI47" s="255" t="str">
        <f t="shared" si="63"/>
        <v>12</v>
      </c>
      <c r="BJ47" s="318"/>
      <c r="BK47" s="253">
        <f t="shared" si="83"/>
        <v>0</v>
      </c>
      <c r="BL47" s="318"/>
      <c r="BM47" s="253">
        <f t="shared" si="64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65"/>
        <v>0</v>
      </c>
      <c r="BW47" s="318"/>
      <c r="BX47" s="253">
        <f t="shared" si="84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66"/>
        <v>0</v>
      </c>
      <c r="CH47" s="318"/>
      <c r="CI47" s="253">
        <f t="shared" si="67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68"/>
        <v>0</v>
      </c>
      <c r="CS47" s="318"/>
      <c r="CT47" s="253">
        <f t="shared" si="69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0"/>
        <v>0</v>
      </c>
      <c r="DD47" s="318"/>
      <c r="DE47" s="253">
        <f t="shared" si="71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5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72"/>
        <v>0</v>
      </c>
      <c r="F48" s="236">
        <f t="shared" si="73"/>
        <v>0</v>
      </c>
      <c r="G48" s="236">
        <f t="shared" si="59"/>
        <v>0</v>
      </c>
      <c r="H48" s="236">
        <f t="shared" si="74"/>
        <v>0</v>
      </c>
      <c r="I48" s="236">
        <f t="shared" si="60"/>
        <v>0</v>
      </c>
      <c r="J48" s="236">
        <f t="shared" si="61"/>
        <v>0</v>
      </c>
      <c r="K48" s="236">
        <f t="shared" si="61"/>
        <v>0</v>
      </c>
      <c r="L48" s="236">
        <f t="shared" si="61"/>
        <v>0</v>
      </c>
      <c r="M48" s="236">
        <f t="shared" si="61"/>
        <v>0</v>
      </c>
      <c r="N48" s="236">
        <f t="shared" si="61"/>
        <v>0</v>
      </c>
      <c r="O48" s="236">
        <f>ROUND(SUM(Z48,AK48,AV48,BG48),1)</f>
        <v>0</v>
      </c>
      <c r="P48" s="223"/>
      <c r="Q48" s="224"/>
      <c r="R48" s="238">
        <f t="shared" si="75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77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9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1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9">
        <f t="shared" si="62"/>
        <v>0</v>
      </c>
      <c r="BI48" s="319" t="str">
        <f t="shared" si="63"/>
        <v>13</v>
      </c>
      <c r="BJ48" s="320"/>
      <c r="BK48" s="321">
        <f t="shared" si="83"/>
        <v>0</v>
      </c>
      <c r="BL48" s="320"/>
      <c r="BM48" s="321">
        <f t="shared" si="6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65"/>
        <v>0</v>
      </c>
      <c r="BW48" s="320"/>
      <c r="BX48" s="321">
        <f t="shared" si="8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66"/>
        <v>0</v>
      </c>
      <c r="CH48" s="320"/>
      <c r="CI48" s="321">
        <f t="shared" si="67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68"/>
        <v>0</v>
      </c>
      <c r="CS48" s="320"/>
      <c r="CT48" s="321">
        <f t="shared" si="69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0"/>
        <v>0</v>
      </c>
      <c r="DD48" s="320"/>
      <c r="DE48" s="321">
        <f t="shared" si="71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12" t="s">
        <v>247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Внести наименование учреждения 3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Внести наименование учреждения 3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Внести наименование учреждения 3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Внести наименование учреждения 3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2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85">IF(ROUND(E55-SUM(E56,E58:E59),5)&gt;=0,0,"Ошибка")</f>
        <v>0</v>
      </c>
      <c r="BK49" s="285">
        <f t="shared" si="85"/>
        <v>0</v>
      </c>
      <c r="BL49" s="285">
        <f t="shared" si="85"/>
        <v>0</v>
      </c>
      <c r="BM49" s="285">
        <f t="shared" si="85"/>
        <v>0</v>
      </c>
      <c r="BN49" s="285">
        <f t="shared" si="85"/>
        <v>0</v>
      </c>
      <c r="BO49" s="285">
        <f t="shared" si="85"/>
        <v>0</v>
      </c>
      <c r="BP49" s="285">
        <f t="shared" si="85"/>
        <v>0</v>
      </c>
      <c r="BQ49" s="285">
        <f t="shared" si="85"/>
        <v>0</v>
      </c>
      <c r="BR49" s="285">
        <f t="shared" si="85"/>
        <v>0</v>
      </c>
      <c r="BS49" s="285">
        <f t="shared" si="85"/>
        <v>0</v>
      </c>
      <c r="BT49" s="285">
        <f t="shared" si="85"/>
        <v>0</v>
      </c>
      <c r="BU49" s="285">
        <f t="shared" si="85"/>
        <v>0</v>
      </c>
      <c r="BV49" s="285">
        <f t="shared" si="85"/>
        <v>0</v>
      </c>
      <c r="BW49" s="285">
        <f t="shared" si="85"/>
        <v>0</v>
      </c>
      <c r="BX49" s="285">
        <f t="shared" si="85"/>
        <v>0</v>
      </c>
      <c r="BY49" s="285">
        <f t="shared" si="85"/>
        <v>0</v>
      </c>
      <c r="BZ49" s="285">
        <f t="shared" si="85"/>
        <v>0</v>
      </c>
      <c r="CA49" s="285">
        <f t="shared" si="85"/>
        <v>0</v>
      </c>
      <c r="CB49" s="285">
        <f t="shared" si="85"/>
        <v>0</v>
      </c>
      <c r="CC49" s="285">
        <f t="shared" si="85"/>
        <v>0</v>
      </c>
      <c r="CD49" s="285">
        <f t="shared" si="85"/>
        <v>0</v>
      </c>
      <c r="CE49" s="285">
        <f t="shared" si="85"/>
        <v>0</v>
      </c>
      <c r="CF49" s="285">
        <f t="shared" si="85"/>
        <v>0</v>
      </c>
      <c r="CG49" s="285">
        <f t="shared" si="85"/>
        <v>0</v>
      </c>
      <c r="CH49" s="285">
        <f t="shared" si="85"/>
        <v>0</v>
      </c>
      <c r="CI49" s="285">
        <f t="shared" si="85"/>
        <v>0</v>
      </c>
      <c r="CJ49" s="285">
        <f t="shared" si="85"/>
        <v>0</v>
      </c>
      <c r="CK49" s="285">
        <f t="shared" si="85"/>
        <v>0</v>
      </c>
      <c r="CL49" s="285">
        <f t="shared" si="85"/>
        <v>0</v>
      </c>
      <c r="CM49" s="285">
        <f t="shared" si="85"/>
        <v>0</v>
      </c>
      <c r="CN49" s="285">
        <f t="shared" si="85"/>
        <v>0</v>
      </c>
      <c r="CO49" s="285">
        <f t="shared" si="85"/>
        <v>0</v>
      </c>
      <c r="CP49" s="285">
        <f t="shared" ref="CP49:DL49" si="86">IF(ROUND(AK55-SUM(AK56,AK58:AK59),5)&gt;=0,0,"Ошибка")</f>
        <v>0</v>
      </c>
      <c r="CQ49" s="285">
        <f t="shared" si="86"/>
        <v>0</v>
      </c>
      <c r="CR49" s="285">
        <f t="shared" si="86"/>
        <v>0</v>
      </c>
      <c r="CS49" s="285">
        <f t="shared" si="86"/>
        <v>0</v>
      </c>
      <c r="CT49" s="285">
        <f t="shared" si="86"/>
        <v>0</v>
      </c>
      <c r="CU49" s="285">
        <f t="shared" si="86"/>
        <v>0</v>
      </c>
      <c r="CV49" s="285">
        <f t="shared" si="86"/>
        <v>0</v>
      </c>
      <c r="CW49" s="285">
        <f t="shared" si="86"/>
        <v>0</v>
      </c>
      <c r="CX49" s="285">
        <f t="shared" si="86"/>
        <v>0</v>
      </c>
      <c r="CY49" s="285">
        <f t="shared" si="86"/>
        <v>0</v>
      </c>
      <c r="CZ49" s="285">
        <f t="shared" si="86"/>
        <v>0</v>
      </c>
      <c r="DA49" s="285">
        <f t="shared" si="86"/>
        <v>0</v>
      </c>
      <c r="DB49" s="285">
        <f t="shared" si="86"/>
        <v>0</v>
      </c>
      <c r="DC49" s="285">
        <f t="shared" si="86"/>
        <v>0</v>
      </c>
      <c r="DD49" s="285">
        <f t="shared" si="86"/>
        <v>0</v>
      </c>
      <c r="DE49" s="285">
        <f t="shared" si="86"/>
        <v>0</v>
      </c>
      <c r="DF49" s="285">
        <f t="shared" si="86"/>
        <v>0</v>
      </c>
      <c r="DG49" s="285">
        <f t="shared" si="86"/>
        <v>0</v>
      </c>
      <c r="DH49" s="285">
        <f t="shared" si="86"/>
        <v>0</v>
      </c>
      <c r="DI49" s="285">
        <f t="shared" si="86"/>
        <v>0</v>
      </c>
      <c r="DJ49" s="285">
        <f t="shared" si="86"/>
        <v>0</v>
      </c>
      <c r="DK49" s="285">
        <f t="shared" si="86"/>
        <v>0</v>
      </c>
      <c r="DL49" s="285">
        <f t="shared" si="86"/>
        <v>0</v>
      </c>
    </row>
    <row r="50" spans="1:116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87">SUM(J51:J55,J60:J62)</f>
        <v>0</v>
      </c>
      <c r="K50" s="236">
        <f t="shared" si="87"/>
        <v>0</v>
      </c>
      <c r="L50" s="236">
        <f t="shared" si="87"/>
        <v>0</v>
      </c>
      <c r="M50" s="236">
        <f t="shared" si="87"/>
        <v>0</v>
      </c>
      <c r="N50" s="236">
        <f t="shared" si="87"/>
        <v>0</v>
      </c>
      <c r="O50" s="236">
        <f t="shared" si="87"/>
        <v>0</v>
      </c>
      <c r="P50" s="228">
        <f>SUM(P51:P55,P60:P62)</f>
        <v>0</v>
      </c>
      <c r="Q50" s="226">
        <f t="shared" ref="Q50:Z50" si="88">SUM(Q51:Q55,Q60:Q62)</f>
        <v>0</v>
      </c>
      <c r="R50" s="236">
        <f t="shared" si="88"/>
        <v>0</v>
      </c>
      <c r="S50" s="226">
        <f t="shared" si="88"/>
        <v>0</v>
      </c>
      <c r="T50" s="236">
        <f t="shared" si="88"/>
        <v>0</v>
      </c>
      <c r="U50" s="226">
        <f t="shared" si="88"/>
        <v>0</v>
      </c>
      <c r="V50" s="235">
        <f t="shared" si="88"/>
        <v>0</v>
      </c>
      <c r="W50" s="226">
        <f t="shared" si="88"/>
        <v>0</v>
      </c>
      <c r="X50" s="226">
        <f t="shared" si="88"/>
        <v>0</v>
      </c>
      <c r="Y50" s="235">
        <f t="shared" si="88"/>
        <v>0</v>
      </c>
      <c r="Z50" s="227">
        <f t="shared" si="88"/>
        <v>0</v>
      </c>
      <c r="AA50" s="228">
        <f>SUM(AA51:AA55,AA60:AA62)</f>
        <v>0</v>
      </c>
      <c r="AB50" s="226">
        <f t="shared" ref="AB50:AK50" si="89">SUM(AB51:AB55,AB60:AB62)</f>
        <v>0</v>
      </c>
      <c r="AC50" s="236">
        <f t="shared" si="89"/>
        <v>0</v>
      </c>
      <c r="AD50" s="226">
        <f t="shared" si="89"/>
        <v>0</v>
      </c>
      <c r="AE50" s="236">
        <f t="shared" si="89"/>
        <v>0</v>
      </c>
      <c r="AF50" s="226">
        <f t="shared" si="89"/>
        <v>0</v>
      </c>
      <c r="AG50" s="235">
        <f t="shared" si="89"/>
        <v>0</v>
      </c>
      <c r="AH50" s="226">
        <f t="shared" si="89"/>
        <v>0</v>
      </c>
      <c r="AI50" s="226">
        <f t="shared" si="89"/>
        <v>0</v>
      </c>
      <c r="AJ50" s="235">
        <f t="shared" si="89"/>
        <v>0</v>
      </c>
      <c r="AK50" s="227">
        <f t="shared" si="89"/>
        <v>0</v>
      </c>
      <c r="AL50" s="228">
        <f>SUM(AL51:AL55,AL60:AL62)</f>
        <v>0</v>
      </c>
      <c r="AM50" s="226">
        <f t="shared" ref="AM50:AV50" si="90">SUM(AM51:AM55,AM60:AM62)</f>
        <v>0</v>
      </c>
      <c r="AN50" s="236">
        <f t="shared" si="90"/>
        <v>0</v>
      </c>
      <c r="AO50" s="226">
        <f t="shared" si="90"/>
        <v>0</v>
      </c>
      <c r="AP50" s="236">
        <f t="shared" si="90"/>
        <v>0</v>
      </c>
      <c r="AQ50" s="226">
        <f t="shared" si="90"/>
        <v>0</v>
      </c>
      <c r="AR50" s="235">
        <f t="shared" si="90"/>
        <v>0</v>
      </c>
      <c r="AS50" s="226">
        <f t="shared" si="90"/>
        <v>0</v>
      </c>
      <c r="AT50" s="226">
        <f t="shared" si="90"/>
        <v>0</v>
      </c>
      <c r="AU50" s="235">
        <f t="shared" si="90"/>
        <v>0</v>
      </c>
      <c r="AV50" s="227">
        <f t="shared" si="90"/>
        <v>0</v>
      </c>
      <c r="AW50" s="228">
        <f>SUM(AW51:AW55,AW60:AW62)</f>
        <v>0</v>
      </c>
      <c r="AX50" s="226">
        <f t="shared" ref="AX50:BG50" si="91">SUM(AX51:AX55,AX60:AX62)</f>
        <v>0</v>
      </c>
      <c r="AY50" s="236">
        <f t="shared" si="91"/>
        <v>0</v>
      </c>
      <c r="AZ50" s="226">
        <f t="shared" si="91"/>
        <v>0</v>
      </c>
      <c r="BA50" s="236">
        <f t="shared" si="91"/>
        <v>0</v>
      </c>
      <c r="BB50" s="226">
        <f t="shared" si="91"/>
        <v>0</v>
      </c>
      <c r="BC50" s="235">
        <f t="shared" si="91"/>
        <v>0</v>
      </c>
      <c r="BD50" s="226">
        <f t="shared" si="91"/>
        <v>0</v>
      </c>
      <c r="BE50" s="226">
        <f t="shared" si="91"/>
        <v>0</v>
      </c>
      <c r="BF50" s="235">
        <f t="shared" si="91"/>
        <v>0</v>
      </c>
      <c r="BG50" s="227">
        <f t="shared" si="91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2">IF(E56-E57&gt;=0,0,"Ошибка")</f>
        <v>0</v>
      </c>
      <c r="BK50" s="253">
        <f t="shared" si="92"/>
        <v>0</v>
      </c>
      <c r="BL50" s="253">
        <f t="shared" si="92"/>
        <v>0</v>
      </c>
      <c r="BM50" s="253">
        <f t="shared" si="92"/>
        <v>0</v>
      </c>
      <c r="BN50" s="253">
        <f t="shared" si="92"/>
        <v>0</v>
      </c>
      <c r="BO50" s="253">
        <f t="shared" si="92"/>
        <v>0</v>
      </c>
      <c r="BP50" s="253">
        <f t="shared" si="92"/>
        <v>0</v>
      </c>
      <c r="BQ50" s="253">
        <f t="shared" si="92"/>
        <v>0</v>
      </c>
      <c r="BR50" s="253">
        <f t="shared" si="92"/>
        <v>0</v>
      </c>
      <c r="BS50" s="253">
        <f t="shared" si="92"/>
        <v>0</v>
      </c>
      <c r="BT50" s="253">
        <f t="shared" si="92"/>
        <v>0</v>
      </c>
      <c r="BU50" s="253">
        <f t="shared" si="92"/>
        <v>0</v>
      </c>
      <c r="BV50" s="253">
        <f t="shared" si="92"/>
        <v>0</v>
      </c>
      <c r="BW50" s="253">
        <f t="shared" si="92"/>
        <v>0</v>
      </c>
      <c r="BX50" s="253">
        <f t="shared" si="92"/>
        <v>0</v>
      </c>
      <c r="BY50" s="253">
        <f t="shared" si="92"/>
        <v>0</v>
      </c>
      <c r="BZ50" s="253">
        <f t="shared" si="92"/>
        <v>0</v>
      </c>
      <c r="CA50" s="253">
        <f t="shared" si="92"/>
        <v>0</v>
      </c>
      <c r="CB50" s="253">
        <f t="shared" si="92"/>
        <v>0</v>
      </c>
      <c r="CC50" s="253">
        <f t="shared" si="92"/>
        <v>0</v>
      </c>
      <c r="CD50" s="253">
        <f t="shared" si="92"/>
        <v>0</v>
      </c>
      <c r="CE50" s="253">
        <f t="shared" si="92"/>
        <v>0</v>
      </c>
      <c r="CF50" s="253">
        <f t="shared" si="92"/>
        <v>0</v>
      </c>
      <c r="CG50" s="253">
        <f t="shared" si="92"/>
        <v>0</v>
      </c>
      <c r="CH50" s="253">
        <f t="shared" si="92"/>
        <v>0</v>
      </c>
      <c r="CI50" s="253">
        <f t="shared" si="92"/>
        <v>0</v>
      </c>
      <c r="CJ50" s="253">
        <f t="shared" si="92"/>
        <v>0</v>
      </c>
      <c r="CK50" s="253">
        <f t="shared" si="92"/>
        <v>0</v>
      </c>
      <c r="CL50" s="253">
        <f t="shared" si="92"/>
        <v>0</v>
      </c>
      <c r="CM50" s="253">
        <f t="shared" si="92"/>
        <v>0</v>
      </c>
      <c r="CN50" s="253">
        <f t="shared" si="92"/>
        <v>0</v>
      </c>
      <c r="CO50" s="253">
        <f t="shared" si="92"/>
        <v>0</v>
      </c>
      <c r="CP50" s="253">
        <f t="shared" ref="CP50:DL50" si="93">IF(AK56-AK57&gt;=0,0,"Ошибка")</f>
        <v>0</v>
      </c>
      <c r="CQ50" s="253">
        <f t="shared" si="93"/>
        <v>0</v>
      </c>
      <c r="CR50" s="253">
        <f t="shared" si="93"/>
        <v>0</v>
      </c>
      <c r="CS50" s="253">
        <f t="shared" si="93"/>
        <v>0</v>
      </c>
      <c r="CT50" s="253">
        <f t="shared" si="93"/>
        <v>0</v>
      </c>
      <c r="CU50" s="253">
        <f t="shared" si="93"/>
        <v>0</v>
      </c>
      <c r="CV50" s="253">
        <f t="shared" si="93"/>
        <v>0</v>
      </c>
      <c r="CW50" s="253">
        <f t="shared" si="93"/>
        <v>0</v>
      </c>
      <c r="CX50" s="253">
        <f t="shared" si="93"/>
        <v>0</v>
      </c>
      <c r="CY50" s="253">
        <f t="shared" si="93"/>
        <v>0</v>
      </c>
      <c r="CZ50" s="253">
        <f t="shared" si="93"/>
        <v>0</v>
      </c>
      <c r="DA50" s="253">
        <f t="shared" si="93"/>
        <v>0</v>
      </c>
      <c r="DB50" s="253">
        <f t="shared" si="93"/>
        <v>0</v>
      </c>
      <c r="DC50" s="253">
        <f t="shared" si="93"/>
        <v>0</v>
      </c>
      <c r="DD50" s="253">
        <f t="shared" si="93"/>
        <v>0</v>
      </c>
      <c r="DE50" s="253">
        <f t="shared" si="93"/>
        <v>0</v>
      </c>
      <c r="DF50" s="253">
        <f t="shared" si="93"/>
        <v>0</v>
      </c>
      <c r="DG50" s="253">
        <f t="shared" si="93"/>
        <v>0</v>
      </c>
      <c r="DH50" s="253">
        <f t="shared" si="93"/>
        <v>0</v>
      </c>
      <c r="DI50" s="253">
        <f t="shared" si="93"/>
        <v>0</v>
      </c>
      <c r="DJ50" s="253">
        <f t="shared" si="93"/>
        <v>0</v>
      </c>
      <c r="DK50" s="253">
        <f t="shared" si="93"/>
        <v>0</v>
      </c>
      <c r="DL50" s="253">
        <f t="shared" si="93"/>
        <v>0</v>
      </c>
    </row>
    <row r="51" spans="1:116" s="27" customFormat="1" ht="24">
      <c r="A51" s="272" t="str">
        <f t="shared" ref="A51:A62" si="94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95">SUM(J51:L51)</f>
        <v>0</v>
      </c>
      <c r="H51" s="236">
        <f>ROUND(SUM(S51,AD51,AO51,AZ51),1)</f>
        <v>0</v>
      </c>
      <c r="I51" s="236">
        <f t="shared" ref="I51:I62" si="96">SUM(M51:O51)</f>
        <v>0</v>
      </c>
      <c r="J51" s="236">
        <f t="shared" ref="J51:O62" si="97">ROUND(SUM(U51,AF51,AQ51,BB51),1)</f>
        <v>0</v>
      </c>
      <c r="K51" s="236">
        <f t="shared" si="97"/>
        <v>0</v>
      </c>
      <c r="L51" s="236">
        <f t="shared" si="97"/>
        <v>0</v>
      </c>
      <c r="M51" s="236">
        <f t="shared" si="97"/>
        <v>0</v>
      </c>
      <c r="N51" s="236">
        <f t="shared" si="97"/>
        <v>0</v>
      </c>
      <c r="O51" s="236">
        <f t="shared" si="97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9">
        <f t="shared" ref="BH51:BH63" si="98">IF((COUNTA(BJ51:DL51)-COUNTIF(BJ51:DL51,0))=0,0,CONCATENATE("Ошибки!-",COUNTA(BJ51:DL51)-COUNTIF(BJ51:DL51,0)))</f>
        <v>0</v>
      </c>
      <c r="BI51" s="255" t="str">
        <f t="shared" ref="BI51:BI62" si="99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0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1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02">IF(ROUND((AA51-AB51),5)&gt;=0,0,"Ошибка!")</f>
        <v>0</v>
      </c>
      <c r="CH51" s="318"/>
      <c r="CI51" s="253">
        <f t="shared" ref="CI51:CI62" si="103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04">IF(ROUND((AL51-AM51),5)&gt;=0,0,"Ошибка!")</f>
        <v>0</v>
      </c>
      <c r="CS51" s="318"/>
      <c r="CT51" s="253">
        <f t="shared" ref="CT51:CT62" si="10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06">IF(ROUND((AW51-AX51),5)&gt;=0,0,"Ошибка!")</f>
        <v>0</v>
      </c>
      <c r="DD51" s="318"/>
      <c r="DE51" s="253">
        <f t="shared" ref="DE51:DE62" si="107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94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108">ROUND(SUM(P52,AA52,AL52,AW52),0)</f>
        <v>0</v>
      </c>
      <c r="F52" s="236">
        <f t="shared" ref="F52:F62" si="109">ROUND(SUM(Q52,AB52,AM52,AX52),1)</f>
        <v>0</v>
      </c>
      <c r="G52" s="236">
        <f t="shared" si="95"/>
        <v>0</v>
      </c>
      <c r="H52" s="236">
        <f t="shared" ref="H52:H62" si="110">ROUND(SUM(S52,AD52,AO52,AZ52),1)</f>
        <v>0</v>
      </c>
      <c r="I52" s="236">
        <f t="shared" si="96"/>
        <v>0</v>
      </c>
      <c r="J52" s="236">
        <f t="shared" si="97"/>
        <v>0</v>
      </c>
      <c r="K52" s="236">
        <f t="shared" si="97"/>
        <v>0</v>
      </c>
      <c r="L52" s="236">
        <f t="shared" si="97"/>
        <v>0</v>
      </c>
      <c r="M52" s="236">
        <f t="shared" si="97"/>
        <v>0</v>
      </c>
      <c r="N52" s="236">
        <f t="shared" si="97"/>
        <v>0</v>
      </c>
      <c r="O52" s="236">
        <f t="shared" si="97"/>
        <v>0</v>
      </c>
      <c r="P52" s="220"/>
      <c r="Q52" s="221"/>
      <c r="R52" s="237">
        <f t="shared" ref="R52:R62" si="111">SUM(U52:W52)</f>
        <v>0</v>
      </c>
      <c r="S52" s="221"/>
      <c r="T52" s="237">
        <f t="shared" ref="T52:T61" si="112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13">SUM(AF52:AH52)</f>
        <v>0</v>
      </c>
      <c r="AD52" s="221"/>
      <c r="AE52" s="237">
        <f t="shared" ref="AE52:AE61" si="114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15">SUM(AQ52:AS52)</f>
        <v>0</v>
      </c>
      <c r="AO52" s="221"/>
      <c r="AP52" s="237">
        <f t="shared" ref="AP52:AP61" si="116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17">SUM(BB52:BD52)</f>
        <v>0</v>
      </c>
      <c r="AZ52" s="221"/>
      <c r="BA52" s="237">
        <f t="shared" ref="BA52:BA61" si="118">SUM(BE52:BG52)</f>
        <v>0</v>
      </c>
      <c r="BB52" s="221"/>
      <c r="BC52" s="233"/>
      <c r="BD52" s="221"/>
      <c r="BE52" s="221"/>
      <c r="BF52" s="233"/>
      <c r="BG52" s="221"/>
      <c r="BH52" s="379">
        <f t="shared" si="98"/>
        <v>0</v>
      </c>
      <c r="BI52" s="255" t="str">
        <f t="shared" si="99"/>
        <v>03</v>
      </c>
      <c r="BJ52" s="318"/>
      <c r="BK52" s="253">
        <f t="shared" ref="BK52:BK62" si="119">IF(ROUND((E52-F52),5)&gt;=0,0,"Ошибка!")</f>
        <v>0</v>
      </c>
      <c r="BL52" s="318"/>
      <c r="BM52" s="253">
        <f t="shared" si="100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1"/>
        <v>0</v>
      </c>
      <c r="BW52" s="318"/>
      <c r="BX52" s="253">
        <f t="shared" ref="BX52:BX62" si="120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02"/>
        <v>0</v>
      </c>
      <c r="CH52" s="318"/>
      <c r="CI52" s="253">
        <f t="shared" si="103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04"/>
        <v>0</v>
      </c>
      <c r="CS52" s="318"/>
      <c r="CT52" s="253">
        <f t="shared" si="105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06"/>
        <v>0</v>
      </c>
      <c r="DD52" s="318"/>
      <c r="DE52" s="253">
        <f t="shared" si="107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94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108"/>
        <v>0</v>
      </c>
      <c r="F53" s="236">
        <f t="shared" si="109"/>
        <v>0</v>
      </c>
      <c r="G53" s="236">
        <f t="shared" si="95"/>
        <v>0</v>
      </c>
      <c r="H53" s="236">
        <f t="shared" si="110"/>
        <v>0</v>
      </c>
      <c r="I53" s="236">
        <f t="shared" si="96"/>
        <v>0</v>
      </c>
      <c r="J53" s="236">
        <f t="shared" si="97"/>
        <v>0</v>
      </c>
      <c r="K53" s="236">
        <f t="shared" si="97"/>
        <v>0</v>
      </c>
      <c r="L53" s="236">
        <f t="shared" si="97"/>
        <v>0</v>
      </c>
      <c r="M53" s="236">
        <f t="shared" si="97"/>
        <v>0</v>
      </c>
      <c r="N53" s="236">
        <f t="shared" si="97"/>
        <v>0</v>
      </c>
      <c r="O53" s="236">
        <f t="shared" si="97"/>
        <v>0</v>
      </c>
      <c r="P53" s="220"/>
      <c r="Q53" s="221"/>
      <c r="R53" s="237">
        <f t="shared" si="111"/>
        <v>0</v>
      </c>
      <c r="S53" s="221"/>
      <c r="T53" s="237">
        <f t="shared" si="112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13"/>
        <v>0</v>
      </c>
      <c r="AD53" s="221"/>
      <c r="AE53" s="237">
        <f t="shared" si="114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15"/>
        <v>0</v>
      </c>
      <c r="AO53" s="221"/>
      <c r="AP53" s="237">
        <f t="shared" si="116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17"/>
        <v>0</v>
      </c>
      <c r="AZ53" s="221"/>
      <c r="BA53" s="237">
        <f t="shared" si="118"/>
        <v>0</v>
      </c>
      <c r="BB53" s="221"/>
      <c r="BC53" s="233"/>
      <c r="BD53" s="221"/>
      <c r="BE53" s="221"/>
      <c r="BF53" s="233"/>
      <c r="BG53" s="221"/>
      <c r="BH53" s="379">
        <f t="shared" si="98"/>
        <v>0</v>
      </c>
      <c r="BI53" s="255" t="str">
        <f t="shared" si="99"/>
        <v>04</v>
      </c>
      <c r="BJ53" s="318"/>
      <c r="BK53" s="253">
        <f t="shared" si="119"/>
        <v>0</v>
      </c>
      <c r="BL53" s="318"/>
      <c r="BM53" s="253">
        <f t="shared" si="100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1"/>
        <v>0</v>
      </c>
      <c r="BW53" s="318"/>
      <c r="BX53" s="253">
        <f t="shared" si="120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02"/>
        <v>0</v>
      </c>
      <c r="CH53" s="318"/>
      <c r="CI53" s="253">
        <f t="shared" si="103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04"/>
        <v>0</v>
      </c>
      <c r="CS53" s="318"/>
      <c r="CT53" s="253">
        <f t="shared" si="105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06"/>
        <v>0</v>
      </c>
      <c r="DD53" s="318"/>
      <c r="DE53" s="253">
        <f t="shared" si="107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94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108"/>
        <v>0</v>
      </c>
      <c r="F54" s="236">
        <f t="shared" si="109"/>
        <v>0</v>
      </c>
      <c r="G54" s="236">
        <f t="shared" si="95"/>
        <v>0</v>
      </c>
      <c r="H54" s="236">
        <f t="shared" si="110"/>
        <v>0</v>
      </c>
      <c r="I54" s="236">
        <f t="shared" si="96"/>
        <v>0</v>
      </c>
      <c r="J54" s="236">
        <f t="shared" si="97"/>
        <v>0</v>
      </c>
      <c r="K54" s="236">
        <f t="shared" si="97"/>
        <v>0</v>
      </c>
      <c r="L54" s="236">
        <f t="shared" si="97"/>
        <v>0</v>
      </c>
      <c r="M54" s="236">
        <f t="shared" si="97"/>
        <v>0</v>
      </c>
      <c r="N54" s="236">
        <f t="shared" si="97"/>
        <v>0</v>
      </c>
      <c r="O54" s="236">
        <f t="shared" si="97"/>
        <v>0</v>
      </c>
      <c r="P54" s="220"/>
      <c r="Q54" s="221"/>
      <c r="R54" s="237">
        <f t="shared" si="111"/>
        <v>0</v>
      </c>
      <c r="S54" s="221"/>
      <c r="T54" s="237">
        <f t="shared" si="112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13"/>
        <v>0</v>
      </c>
      <c r="AD54" s="221"/>
      <c r="AE54" s="237">
        <f t="shared" si="114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15"/>
        <v>0</v>
      </c>
      <c r="AO54" s="221"/>
      <c r="AP54" s="237">
        <f t="shared" si="116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17"/>
        <v>0</v>
      </c>
      <c r="AZ54" s="221"/>
      <c r="BA54" s="237">
        <f t="shared" si="118"/>
        <v>0</v>
      </c>
      <c r="BB54" s="221"/>
      <c r="BC54" s="233"/>
      <c r="BD54" s="221"/>
      <c r="BE54" s="221"/>
      <c r="BF54" s="233"/>
      <c r="BG54" s="221"/>
      <c r="BH54" s="379">
        <f t="shared" si="98"/>
        <v>0</v>
      </c>
      <c r="BI54" s="255" t="str">
        <f t="shared" si="99"/>
        <v>05</v>
      </c>
      <c r="BJ54" s="318"/>
      <c r="BK54" s="253">
        <f t="shared" si="119"/>
        <v>0</v>
      </c>
      <c r="BL54" s="318"/>
      <c r="BM54" s="253">
        <f t="shared" si="100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1"/>
        <v>0</v>
      </c>
      <c r="BW54" s="318"/>
      <c r="BX54" s="253">
        <f t="shared" si="120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02"/>
        <v>0</v>
      </c>
      <c r="CH54" s="318"/>
      <c r="CI54" s="253">
        <f t="shared" si="103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04"/>
        <v>0</v>
      </c>
      <c r="CS54" s="318"/>
      <c r="CT54" s="253">
        <f t="shared" si="105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06"/>
        <v>0</v>
      </c>
      <c r="DD54" s="318"/>
      <c r="DE54" s="253">
        <f t="shared" si="107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94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108"/>
        <v>0</v>
      </c>
      <c r="F55" s="236">
        <f t="shared" si="109"/>
        <v>0</v>
      </c>
      <c r="G55" s="236">
        <f t="shared" si="95"/>
        <v>0</v>
      </c>
      <c r="H55" s="236">
        <f t="shared" si="110"/>
        <v>0</v>
      </c>
      <c r="I55" s="236">
        <f t="shared" si="96"/>
        <v>0</v>
      </c>
      <c r="J55" s="236">
        <f t="shared" si="97"/>
        <v>0</v>
      </c>
      <c r="K55" s="236">
        <f t="shared" si="97"/>
        <v>0</v>
      </c>
      <c r="L55" s="236">
        <f t="shared" si="97"/>
        <v>0</v>
      </c>
      <c r="M55" s="236">
        <f t="shared" si="97"/>
        <v>0</v>
      </c>
      <c r="N55" s="236">
        <f t="shared" si="97"/>
        <v>0</v>
      </c>
      <c r="O55" s="236">
        <f t="shared" si="97"/>
        <v>0</v>
      </c>
      <c r="P55" s="220"/>
      <c r="Q55" s="221"/>
      <c r="R55" s="237">
        <f t="shared" si="111"/>
        <v>0</v>
      </c>
      <c r="S55" s="221"/>
      <c r="T55" s="237">
        <f t="shared" si="112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13"/>
        <v>0</v>
      </c>
      <c r="AD55" s="221"/>
      <c r="AE55" s="237">
        <f t="shared" si="114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15"/>
        <v>0</v>
      </c>
      <c r="AO55" s="221"/>
      <c r="AP55" s="237">
        <f t="shared" si="116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17"/>
        <v>0</v>
      </c>
      <c r="AZ55" s="221"/>
      <c r="BA55" s="237">
        <f t="shared" si="118"/>
        <v>0</v>
      </c>
      <c r="BB55" s="221"/>
      <c r="BC55" s="233"/>
      <c r="BD55" s="221"/>
      <c r="BE55" s="221"/>
      <c r="BF55" s="233"/>
      <c r="BG55" s="221"/>
      <c r="BH55" s="379">
        <f t="shared" si="98"/>
        <v>0</v>
      </c>
      <c r="BI55" s="255" t="str">
        <f t="shared" si="99"/>
        <v>06</v>
      </c>
      <c r="BJ55" s="318"/>
      <c r="BK55" s="253">
        <f t="shared" si="119"/>
        <v>0</v>
      </c>
      <c r="BL55" s="318"/>
      <c r="BM55" s="253">
        <f t="shared" si="100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1"/>
        <v>0</v>
      </c>
      <c r="BW55" s="318"/>
      <c r="BX55" s="253">
        <f t="shared" si="120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02"/>
        <v>0</v>
      </c>
      <c r="CH55" s="318"/>
      <c r="CI55" s="253">
        <f t="shared" si="103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04"/>
        <v>0</v>
      </c>
      <c r="CS55" s="318"/>
      <c r="CT55" s="253">
        <f t="shared" si="105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06"/>
        <v>0</v>
      </c>
      <c r="DD55" s="318"/>
      <c r="DE55" s="253">
        <f t="shared" si="107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94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108"/>
        <v>0</v>
      </c>
      <c r="F56" s="236">
        <f t="shared" si="109"/>
        <v>0</v>
      </c>
      <c r="G56" s="236">
        <f t="shared" si="95"/>
        <v>0</v>
      </c>
      <c r="H56" s="236">
        <f t="shared" si="110"/>
        <v>0</v>
      </c>
      <c r="I56" s="236">
        <f t="shared" si="96"/>
        <v>0</v>
      </c>
      <c r="J56" s="236">
        <f t="shared" si="97"/>
        <v>0</v>
      </c>
      <c r="K56" s="236">
        <f t="shared" si="97"/>
        <v>0</v>
      </c>
      <c r="L56" s="236">
        <f t="shared" si="97"/>
        <v>0</v>
      </c>
      <c r="M56" s="236">
        <f t="shared" si="97"/>
        <v>0</v>
      </c>
      <c r="N56" s="236">
        <f t="shared" si="97"/>
        <v>0</v>
      </c>
      <c r="O56" s="236">
        <f t="shared" si="97"/>
        <v>0</v>
      </c>
      <c r="P56" s="220"/>
      <c r="Q56" s="221"/>
      <c r="R56" s="237">
        <f t="shared" si="111"/>
        <v>0</v>
      </c>
      <c r="S56" s="221"/>
      <c r="T56" s="237">
        <f t="shared" si="112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13"/>
        <v>0</v>
      </c>
      <c r="AD56" s="221"/>
      <c r="AE56" s="237">
        <f t="shared" si="114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15"/>
        <v>0</v>
      </c>
      <c r="AO56" s="221"/>
      <c r="AP56" s="237">
        <f t="shared" si="116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17"/>
        <v>0</v>
      </c>
      <c r="AZ56" s="221"/>
      <c r="BA56" s="237">
        <f t="shared" si="118"/>
        <v>0</v>
      </c>
      <c r="BB56" s="221"/>
      <c r="BC56" s="233"/>
      <c r="BD56" s="221"/>
      <c r="BE56" s="221"/>
      <c r="BF56" s="233"/>
      <c r="BG56" s="221"/>
      <c r="BH56" s="379">
        <f t="shared" si="98"/>
        <v>0</v>
      </c>
      <c r="BI56" s="255" t="str">
        <f t="shared" si="99"/>
        <v>07</v>
      </c>
      <c r="BJ56" s="318"/>
      <c r="BK56" s="253">
        <f t="shared" si="119"/>
        <v>0</v>
      </c>
      <c r="BL56" s="318"/>
      <c r="BM56" s="253">
        <f t="shared" si="100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1"/>
        <v>0</v>
      </c>
      <c r="BW56" s="318"/>
      <c r="BX56" s="253">
        <f t="shared" si="120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02"/>
        <v>0</v>
      </c>
      <c r="CH56" s="318"/>
      <c r="CI56" s="253">
        <f t="shared" si="103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04"/>
        <v>0</v>
      </c>
      <c r="CS56" s="318"/>
      <c r="CT56" s="253">
        <f t="shared" si="105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06"/>
        <v>0</v>
      </c>
      <c r="DD56" s="318"/>
      <c r="DE56" s="253">
        <f t="shared" si="107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94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108"/>
        <v>0</v>
      </c>
      <c r="F57" s="236">
        <f t="shared" si="109"/>
        <v>0</v>
      </c>
      <c r="G57" s="236">
        <f t="shared" si="95"/>
        <v>0</v>
      </c>
      <c r="H57" s="236">
        <f t="shared" si="110"/>
        <v>0</v>
      </c>
      <c r="I57" s="236">
        <f t="shared" si="96"/>
        <v>0</v>
      </c>
      <c r="J57" s="236">
        <f t="shared" si="97"/>
        <v>0</v>
      </c>
      <c r="K57" s="236">
        <f t="shared" si="97"/>
        <v>0</v>
      </c>
      <c r="L57" s="236">
        <f t="shared" si="97"/>
        <v>0</v>
      </c>
      <c r="M57" s="236">
        <f t="shared" si="97"/>
        <v>0</v>
      </c>
      <c r="N57" s="236">
        <f t="shared" si="97"/>
        <v>0</v>
      </c>
      <c r="O57" s="236">
        <f t="shared" si="97"/>
        <v>0</v>
      </c>
      <c r="P57" s="220"/>
      <c r="Q57" s="221"/>
      <c r="R57" s="237">
        <f t="shared" si="111"/>
        <v>0</v>
      </c>
      <c r="S57" s="221"/>
      <c r="T57" s="237">
        <f t="shared" si="112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13"/>
        <v>0</v>
      </c>
      <c r="AD57" s="221"/>
      <c r="AE57" s="237">
        <f t="shared" si="114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15"/>
        <v>0</v>
      </c>
      <c r="AO57" s="221"/>
      <c r="AP57" s="237">
        <f t="shared" si="116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17"/>
        <v>0</v>
      </c>
      <c r="AZ57" s="221"/>
      <c r="BA57" s="237">
        <f t="shared" si="118"/>
        <v>0</v>
      </c>
      <c r="BB57" s="221"/>
      <c r="BC57" s="233"/>
      <c r="BD57" s="221"/>
      <c r="BE57" s="221"/>
      <c r="BF57" s="233"/>
      <c r="BG57" s="221"/>
      <c r="BH57" s="379">
        <f t="shared" si="98"/>
        <v>0</v>
      </c>
      <c r="BI57" s="255" t="str">
        <f t="shared" si="99"/>
        <v>08</v>
      </c>
      <c r="BJ57" s="318"/>
      <c r="BK57" s="253">
        <f t="shared" si="119"/>
        <v>0</v>
      </c>
      <c r="BL57" s="318"/>
      <c r="BM57" s="253">
        <f t="shared" si="100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1"/>
        <v>0</v>
      </c>
      <c r="BW57" s="318"/>
      <c r="BX57" s="253">
        <f t="shared" si="120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02"/>
        <v>0</v>
      </c>
      <c r="CH57" s="318"/>
      <c r="CI57" s="253">
        <f t="shared" si="103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04"/>
        <v>0</v>
      </c>
      <c r="CS57" s="318"/>
      <c r="CT57" s="253">
        <f t="shared" si="105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06"/>
        <v>0</v>
      </c>
      <c r="DD57" s="318"/>
      <c r="DE57" s="253">
        <f t="shared" si="107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94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108"/>
        <v>0</v>
      </c>
      <c r="F58" s="236">
        <f t="shared" si="109"/>
        <v>0</v>
      </c>
      <c r="G58" s="236">
        <f t="shared" si="95"/>
        <v>0</v>
      </c>
      <c r="H58" s="236">
        <f t="shared" si="110"/>
        <v>0</v>
      </c>
      <c r="I58" s="236">
        <f t="shared" si="96"/>
        <v>0</v>
      </c>
      <c r="J58" s="236">
        <f t="shared" si="97"/>
        <v>0</v>
      </c>
      <c r="K58" s="236">
        <f t="shared" si="97"/>
        <v>0</v>
      </c>
      <c r="L58" s="236">
        <f t="shared" si="97"/>
        <v>0</v>
      </c>
      <c r="M58" s="236">
        <f t="shared" si="97"/>
        <v>0</v>
      </c>
      <c r="N58" s="236">
        <f t="shared" si="97"/>
        <v>0</v>
      </c>
      <c r="O58" s="236">
        <f t="shared" si="97"/>
        <v>0</v>
      </c>
      <c r="P58" s="220"/>
      <c r="Q58" s="221"/>
      <c r="R58" s="237">
        <f t="shared" si="111"/>
        <v>0</v>
      </c>
      <c r="S58" s="221"/>
      <c r="T58" s="237">
        <f t="shared" si="112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13"/>
        <v>0</v>
      </c>
      <c r="AD58" s="221"/>
      <c r="AE58" s="237">
        <f t="shared" si="114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15"/>
        <v>0</v>
      </c>
      <c r="AO58" s="221"/>
      <c r="AP58" s="237">
        <f t="shared" si="116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17"/>
        <v>0</v>
      </c>
      <c r="AZ58" s="221"/>
      <c r="BA58" s="237">
        <f t="shared" si="118"/>
        <v>0</v>
      </c>
      <c r="BB58" s="221"/>
      <c r="BC58" s="233"/>
      <c r="BD58" s="221"/>
      <c r="BE58" s="221"/>
      <c r="BF58" s="233"/>
      <c r="BG58" s="221"/>
      <c r="BH58" s="379">
        <f t="shared" si="98"/>
        <v>0</v>
      </c>
      <c r="BI58" s="255" t="str">
        <f t="shared" si="99"/>
        <v>09</v>
      </c>
      <c r="BJ58" s="318"/>
      <c r="BK58" s="253">
        <f t="shared" si="119"/>
        <v>0</v>
      </c>
      <c r="BL58" s="318"/>
      <c r="BM58" s="253">
        <f t="shared" si="100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1"/>
        <v>0</v>
      </c>
      <c r="BW58" s="318"/>
      <c r="BX58" s="253">
        <f t="shared" si="120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02"/>
        <v>0</v>
      </c>
      <c r="CH58" s="318"/>
      <c r="CI58" s="253">
        <f t="shared" si="103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04"/>
        <v>0</v>
      </c>
      <c r="CS58" s="318"/>
      <c r="CT58" s="253">
        <f t="shared" si="105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06"/>
        <v>0</v>
      </c>
      <c r="DD58" s="318"/>
      <c r="DE58" s="253">
        <f t="shared" si="107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94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108"/>
        <v>0</v>
      </c>
      <c r="F59" s="236">
        <f t="shared" si="109"/>
        <v>0</v>
      </c>
      <c r="G59" s="236">
        <f t="shared" si="95"/>
        <v>0</v>
      </c>
      <c r="H59" s="236">
        <f t="shared" si="110"/>
        <v>0</v>
      </c>
      <c r="I59" s="236">
        <f t="shared" si="96"/>
        <v>0</v>
      </c>
      <c r="J59" s="236">
        <f t="shared" si="97"/>
        <v>0</v>
      </c>
      <c r="K59" s="236">
        <f t="shared" si="97"/>
        <v>0</v>
      </c>
      <c r="L59" s="236">
        <f t="shared" si="97"/>
        <v>0</v>
      </c>
      <c r="M59" s="236">
        <f t="shared" si="97"/>
        <v>0</v>
      </c>
      <c r="N59" s="236">
        <f t="shared" si="97"/>
        <v>0</v>
      </c>
      <c r="O59" s="236">
        <f t="shared" si="97"/>
        <v>0</v>
      </c>
      <c r="P59" s="220"/>
      <c r="Q59" s="221"/>
      <c r="R59" s="237">
        <f t="shared" si="111"/>
        <v>0</v>
      </c>
      <c r="S59" s="221"/>
      <c r="T59" s="237">
        <f t="shared" si="11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13"/>
        <v>0</v>
      </c>
      <c r="AD59" s="221"/>
      <c r="AE59" s="237">
        <f t="shared" si="11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15"/>
        <v>0</v>
      </c>
      <c r="AO59" s="221"/>
      <c r="AP59" s="237">
        <f t="shared" si="11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17"/>
        <v>0</v>
      </c>
      <c r="AZ59" s="221"/>
      <c r="BA59" s="237">
        <f t="shared" si="118"/>
        <v>0</v>
      </c>
      <c r="BB59" s="221"/>
      <c r="BC59" s="233"/>
      <c r="BD59" s="221"/>
      <c r="BE59" s="221"/>
      <c r="BF59" s="233"/>
      <c r="BG59" s="221"/>
      <c r="BH59" s="379">
        <f t="shared" si="98"/>
        <v>0</v>
      </c>
      <c r="BI59" s="255" t="str">
        <f t="shared" si="99"/>
        <v>10</v>
      </c>
      <c r="BJ59" s="318"/>
      <c r="BK59" s="253">
        <f t="shared" si="119"/>
        <v>0</v>
      </c>
      <c r="BL59" s="318"/>
      <c r="BM59" s="253">
        <f t="shared" si="100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1"/>
        <v>0</v>
      </c>
      <c r="BW59" s="318"/>
      <c r="BX59" s="253">
        <f t="shared" si="120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02"/>
        <v>0</v>
      </c>
      <c r="CH59" s="318"/>
      <c r="CI59" s="253">
        <f t="shared" si="103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04"/>
        <v>0</v>
      </c>
      <c r="CS59" s="318"/>
      <c r="CT59" s="253">
        <f t="shared" si="105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06"/>
        <v>0</v>
      </c>
      <c r="DD59" s="318"/>
      <c r="DE59" s="253">
        <f t="shared" si="107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60">
      <c r="A60" s="272" t="str">
        <f t="shared" si="94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108"/>
        <v>0</v>
      </c>
      <c r="F60" s="236">
        <f t="shared" si="109"/>
        <v>0</v>
      </c>
      <c r="G60" s="236">
        <f t="shared" si="95"/>
        <v>0</v>
      </c>
      <c r="H60" s="236">
        <f t="shared" si="110"/>
        <v>0</v>
      </c>
      <c r="I60" s="236">
        <f t="shared" si="96"/>
        <v>0</v>
      </c>
      <c r="J60" s="236">
        <f t="shared" si="97"/>
        <v>0</v>
      </c>
      <c r="K60" s="236">
        <f t="shared" si="97"/>
        <v>0</v>
      </c>
      <c r="L60" s="236">
        <f t="shared" si="97"/>
        <v>0</v>
      </c>
      <c r="M60" s="236">
        <f t="shared" si="97"/>
        <v>0</v>
      </c>
      <c r="N60" s="236">
        <f t="shared" si="97"/>
        <v>0</v>
      </c>
      <c r="O60" s="236">
        <f t="shared" si="97"/>
        <v>0</v>
      </c>
      <c r="P60" s="220"/>
      <c r="Q60" s="221"/>
      <c r="R60" s="237">
        <f t="shared" si="111"/>
        <v>0</v>
      </c>
      <c r="S60" s="221"/>
      <c r="T60" s="237">
        <f t="shared" si="11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13"/>
        <v>0</v>
      </c>
      <c r="AD60" s="221"/>
      <c r="AE60" s="237">
        <f t="shared" si="11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15"/>
        <v>0</v>
      </c>
      <c r="AO60" s="221"/>
      <c r="AP60" s="237">
        <f t="shared" si="11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17"/>
        <v>0</v>
      </c>
      <c r="AZ60" s="221"/>
      <c r="BA60" s="237">
        <f t="shared" si="118"/>
        <v>0</v>
      </c>
      <c r="BB60" s="221"/>
      <c r="BC60" s="233"/>
      <c r="BD60" s="221"/>
      <c r="BE60" s="221"/>
      <c r="BF60" s="233"/>
      <c r="BG60" s="221"/>
      <c r="BH60" s="379">
        <f t="shared" si="98"/>
        <v>0</v>
      </c>
      <c r="BI60" s="255" t="str">
        <f t="shared" si="99"/>
        <v>11</v>
      </c>
      <c r="BJ60" s="318"/>
      <c r="BK60" s="253">
        <f t="shared" si="119"/>
        <v>0</v>
      </c>
      <c r="BL60" s="318"/>
      <c r="BM60" s="253">
        <f t="shared" si="100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1"/>
        <v>0</v>
      </c>
      <c r="BW60" s="318"/>
      <c r="BX60" s="253">
        <f t="shared" si="120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02"/>
        <v>0</v>
      </c>
      <c r="CH60" s="318"/>
      <c r="CI60" s="253">
        <f t="shared" si="103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04"/>
        <v>0</v>
      </c>
      <c r="CS60" s="318"/>
      <c r="CT60" s="253">
        <f t="shared" si="105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06"/>
        <v>0</v>
      </c>
      <c r="DD60" s="318"/>
      <c r="DE60" s="253">
        <f t="shared" si="107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60">
      <c r="A61" s="272" t="str">
        <f t="shared" si="94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108"/>
        <v>0</v>
      </c>
      <c r="F61" s="236">
        <f t="shared" si="109"/>
        <v>0</v>
      </c>
      <c r="G61" s="236">
        <f t="shared" si="95"/>
        <v>0</v>
      </c>
      <c r="H61" s="236">
        <f t="shared" si="110"/>
        <v>0</v>
      </c>
      <c r="I61" s="236">
        <f t="shared" si="96"/>
        <v>0</v>
      </c>
      <c r="J61" s="236">
        <f t="shared" si="97"/>
        <v>0</v>
      </c>
      <c r="K61" s="236">
        <f t="shared" si="97"/>
        <v>0</v>
      </c>
      <c r="L61" s="236">
        <f t="shared" si="97"/>
        <v>0</v>
      </c>
      <c r="M61" s="236">
        <f t="shared" si="97"/>
        <v>0</v>
      </c>
      <c r="N61" s="236">
        <f t="shared" si="97"/>
        <v>0</v>
      </c>
      <c r="O61" s="236">
        <f t="shared" si="97"/>
        <v>0</v>
      </c>
      <c r="P61" s="220"/>
      <c r="Q61" s="221"/>
      <c r="R61" s="237">
        <f t="shared" si="111"/>
        <v>0</v>
      </c>
      <c r="S61" s="221"/>
      <c r="T61" s="237">
        <f t="shared" si="11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13"/>
        <v>0</v>
      </c>
      <c r="AD61" s="221"/>
      <c r="AE61" s="237">
        <f t="shared" si="11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15"/>
        <v>0</v>
      </c>
      <c r="AO61" s="221"/>
      <c r="AP61" s="237">
        <f t="shared" si="11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17"/>
        <v>0</v>
      </c>
      <c r="AZ61" s="221"/>
      <c r="BA61" s="237">
        <f t="shared" si="118"/>
        <v>0</v>
      </c>
      <c r="BB61" s="221"/>
      <c r="BC61" s="233"/>
      <c r="BD61" s="221"/>
      <c r="BE61" s="221"/>
      <c r="BF61" s="233"/>
      <c r="BG61" s="221"/>
      <c r="BH61" s="379">
        <f t="shared" si="98"/>
        <v>0</v>
      </c>
      <c r="BI61" s="255" t="str">
        <f t="shared" si="99"/>
        <v>12</v>
      </c>
      <c r="BJ61" s="318"/>
      <c r="BK61" s="253">
        <f t="shared" si="119"/>
        <v>0</v>
      </c>
      <c r="BL61" s="318"/>
      <c r="BM61" s="253">
        <f t="shared" si="100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1"/>
        <v>0</v>
      </c>
      <c r="BW61" s="318"/>
      <c r="BX61" s="253">
        <f t="shared" si="120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02"/>
        <v>0</v>
      </c>
      <c r="CH61" s="318"/>
      <c r="CI61" s="253">
        <f t="shared" si="103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04"/>
        <v>0</v>
      </c>
      <c r="CS61" s="318"/>
      <c r="CT61" s="253">
        <f t="shared" si="105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06"/>
        <v>0</v>
      </c>
      <c r="DD61" s="318"/>
      <c r="DE61" s="253">
        <f t="shared" si="107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94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108"/>
        <v>0</v>
      </c>
      <c r="F62" s="236">
        <f t="shared" si="109"/>
        <v>0</v>
      </c>
      <c r="G62" s="236">
        <f t="shared" si="95"/>
        <v>0</v>
      </c>
      <c r="H62" s="236">
        <f t="shared" si="110"/>
        <v>0</v>
      </c>
      <c r="I62" s="236">
        <f t="shared" si="96"/>
        <v>0</v>
      </c>
      <c r="J62" s="236">
        <f t="shared" si="97"/>
        <v>0</v>
      </c>
      <c r="K62" s="236">
        <f t="shared" si="97"/>
        <v>0</v>
      </c>
      <c r="L62" s="236">
        <f t="shared" si="97"/>
        <v>0</v>
      </c>
      <c r="M62" s="236">
        <f t="shared" si="97"/>
        <v>0</v>
      </c>
      <c r="N62" s="236">
        <f t="shared" si="97"/>
        <v>0</v>
      </c>
      <c r="O62" s="236">
        <f>ROUND(SUM(Z62,AK62,AV62,BG62),1)</f>
        <v>0</v>
      </c>
      <c r="P62" s="223"/>
      <c r="Q62" s="224"/>
      <c r="R62" s="238">
        <f t="shared" si="111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13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15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17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9">
        <f t="shared" si="98"/>
        <v>0</v>
      </c>
      <c r="BI62" s="319" t="str">
        <f t="shared" si="99"/>
        <v>13</v>
      </c>
      <c r="BJ62" s="320"/>
      <c r="BK62" s="321">
        <f t="shared" si="119"/>
        <v>0</v>
      </c>
      <c r="BL62" s="320"/>
      <c r="BM62" s="321">
        <f t="shared" si="100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1"/>
        <v>0</v>
      </c>
      <c r="BW62" s="320"/>
      <c r="BX62" s="321">
        <f t="shared" si="120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02"/>
        <v>0</v>
      </c>
      <c r="CH62" s="320"/>
      <c r="CI62" s="321">
        <f t="shared" si="103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04"/>
        <v>0</v>
      </c>
      <c r="CS62" s="320"/>
      <c r="CT62" s="321">
        <f t="shared" si="10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06"/>
        <v>0</v>
      </c>
      <c r="DD62" s="320"/>
      <c r="DE62" s="321">
        <f t="shared" si="107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customHeight="1">
      <c r="A63" s="271" t="str">
        <f>B63</f>
        <v>Внести наименование учреждения 4</v>
      </c>
      <c r="B63" s="712" t="s">
        <v>248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Внести наименование учреждения 4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Внести наименование учреждения 4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Внести наименование учреждения 4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Внести наименование учреждения 4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98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1">IF(ROUND(E69-SUM(E70,E72:E73),5)&gt;=0,0,"Ошибка")</f>
        <v>0</v>
      </c>
      <c r="BK63" s="285">
        <f t="shared" si="121"/>
        <v>0</v>
      </c>
      <c r="BL63" s="285">
        <f t="shared" si="121"/>
        <v>0</v>
      </c>
      <c r="BM63" s="285">
        <f t="shared" si="121"/>
        <v>0</v>
      </c>
      <c r="BN63" s="285">
        <f t="shared" si="121"/>
        <v>0</v>
      </c>
      <c r="BO63" s="285">
        <f t="shared" si="121"/>
        <v>0</v>
      </c>
      <c r="BP63" s="285">
        <f t="shared" si="121"/>
        <v>0</v>
      </c>
      <c r="BQ63" s="285">
        <f t="shared" si="121"/>
        <v>0</v>
      </c>
      <c r="BR63" s="285">
        <f t="shared" si="121"/>
        <v>0</v>
      </c>
      <c r="BS63" s="285">
        <f t="shared" si="121"/>
        <v>0</v>
      </c>
      <c r="BT63" s="285">
        <f t="shared" si="121"/>
        <v>0</v>
      </c>
      <c r="BU63" s="285">
        <f t="shared" si="121"/>
        <v>0</v>
      </c>
      <c r="BV63" s="285">
        <f t="shared" si="121"/>
        <v>0</v>
      </c>
      <c r="BW63" s="285">
        <f t="shared" si="121"/>
        <v>0</v>
      </c>
      <c r="BX63" s="285">
        <f t="shared" si="121"/>
        <v>0</v>
      </c>
      <c r="BY63" s="285">
        <f t="shared" si="121"/>
        <v>0</v>
      </c>
      <c r="BZ63" s="285">
        <f t="shared" si="121"/>
        <v>0</v>
      </c>
      <c r="CA63" s="285">
        <f t="shared" si="121"/>
        <v>0</v>
      </c>
      <c r="CB63" s="285">
        <f t="shared" si="121"/>
        <v>0</v>
      </c>
      <c r="CC63" s="285">
        <f t="shared" si="121"/>
        <v>0</v>
      </c>
      <c r="CD63" s="285">
        <f t="shared" si="121"/>
        <v>0</v>
      </c>
      <c r="CE63" s="285">
        <f t="shared" si="121"/>
        <v>0</v>
      </c>
      <c r="CF63" s="285">
        <f t="shared" si="121"/>
        <v>0</v>
      </c>
      <c r="CG63" s="285">
        <f t="shared" si="121"/>
        <v>0</v>
      </c>
      <c r="CH63" s="285">
        <f t="shared" si="121"/>
        <v>0</v>
      </c>
      <c r="CI63" s="285">
        <f t="shared" si="121"/>
        <v>0</v>
      </c>
      <c r="CJ63" s="285">
        <f t="shared" si="121"/>
        <v>0</v>
      </c>
      <c r="CK63" s="285">
        <f t="shared" si="121"/>
        <v>0</v>
      </c>
      <c r="CL63" s="285">
        <f t="shared" si="121"/>
        <v>0</v>
      </c>
      <c r="CM63" s="285">
        <f t="shared" si="121"/>
        <v>0</v>
      </c>
      <c r="CN63" s="285">
        <f t="shared" si="121"/>
        <v>0</v>
      </c>
      <c r="CO63" s="285">
        <f t="shared" si="121"/>
        <v>0</v>
      </c>
      <c r="CP63" s="285">
        <f t="shared" ref="CP63:DL63" si="122">IF(ROUND(AK69-SUM(AK70,AK72:AK73),5)&gt;=0,0,"Ошибка")</f>
        <v>0</v>
      </c>
      <c r="CQ63" s="285">
        <f t="shared" si="122"/>
        <v>0</v>
      </c>
      <c r="CR63" s="285">
        <f t="shared" si="122"/>
        <v>0</v>
      </c>
      <c r="CS63" s="285">
        <f t="shared" si="122"/>
        <v>0</v>
      </c>
      <c r="CT63" s="285">
        <f t="shared" si="122"/>
        <v>0</v>
      </c>
      <c r="CU63" s="285">
        <f t="shared" si="122"/>
        <v>0</v>
      </c>
      <c r="CV63" s="285">
        <f t="shared" si="122"/>
        <v>0</v>
      </c>
      <c r="CW63" s="285">
        <f t="shared" si="122"/>
        <v>0</v>
      </c>
      <c r="CX63" s="285">
        <f t="shared" si="122"/>
        <v>0</v>
      </c>
      <c r="CY63" s="285">
        <f t="shared" si="122"/>
        <v>0</v>
      </c>
      <c r="CZ63" s="285">
        <f t="shared" si="122"/>
        <v>0</v>
      </c>
      <c r="DA63" s="285">
        <f t="shared" si="122"/>
        <v>0</v>
      </c>
      <c r="DB63" s="285">
        <f t="shared" si="122"/>
        <v>0</v>
      </c>
      <c r="DC63" s="285">
        <f t="shared" si="122"/>
        <v>0</v>
      </c>
      <c r="DD63" s="285">
        <f t="shared" si="122"/>
        <v>0</v>
      </c>
      <c r="DE63" s="285">
        <f t="shared" si="122"/>
        <v>0</v>
      </c>
      <c r="DF63" s="285">
        <f t="shared" si="122"/>
        <v>0</v>
      </c>
      <c r="DG63" s="285">
        <f t="shared" si="122"/>
        <v>0</v>
      </c>
      <c r="DH63" s="285">
        <f t="shared" si="122"/>
        <v>0</v>
      </c>
      <c r="DI63" s="285">
        <f t="shared" si="122"/>
        <v>0</v>
      </c>
      <c r="DJ63" s="285">
        <f t="shared" si="122"/>
        <v>0</v>
      </c>
      <c r="DK63" s="285">
        <f t="shared" si="122"/>
        <v>0</v>
      </c>
      <c r="DL63" s="285">
        <f t="shared" si="122"/>
        <v>0</v>
      </c>
    </row>
    <row r="64" spans="1:116" s="27" customFormat="1" ht="24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23">SUM(J65:J69,J74:J76)</f>
        <v>0</v>
      </c>
      <c r="K64" s="236">
        <f t="shared" si="123"/>
        <v>0</v>
      </c>
      <c r="L64" s="236">
        <f t="shared" si="123"/>
        <v>0</v>
      </c>
      <c r="M64" s="236">
        <f t="shared" si="123"/>
        <v>0</v>
      </c>
      <c r="N64" s="236">
        <f t="shared" si="123"/>
        <v>0</v>
      </c>
      <c r="O64" s="236">
        <f t="shared" si="123"/>
        <v>0</v>
      </c>
      <c r="P64" s="228">
        <f>SUM(P65:P69,P74:P76)</f>
        <v>0</v>
      </c>
      <c r="Q64" s="226">
        <f t="shared" ref="Q64:Z64" si="124">SUM(Q65:Q69,Q74:Q76)</f>
        <v>0</v>
      </c>
      <c r="R64" s="236">
        <f t="shared" si="124"/>
        <v>0</v>
      </c>
      <c r="S64" s="226">
        <f t="shared" si="124"/>
        <v>0</v>
      </c>
      <c r="T64" s="236">
        <f t="shared" si="124"/>
        <v>0</v>
      </c>
      <c r="U64" s="226">
        <f t="shared" si="124"/>
        <v>0</v>
      </c>
      <c r="V64" s="235">
        <f t="shared" si="124"/>
        <v>0</v>
      </c>
      <c r="W64" s="226">
        <f t="shared" si="124"/>
        <v>0</v>
      </c>
      <c r="X64" s="226">
        <f t="shared" si="124"/>
        <v>0</v>
      </c>
      <c r="Y64" s="235">
        <f t="shared" si="124"/>
        <v>0</v>
      </c>
      <c r="Z64" s="227">
        <f t="shared" si="124"/>
        <v>0</v>
      </c>
      <c r="AA64" s="228">
        <f>SUM(AA65:AA69,AA74:AA76)</f>
        <v>0</v>
      </c>
      <c r="AB64" s="226">
        <f t="shared" ref="AB64:AK64" si="125">SUM(AB65:AB69,AB74:AB76)</f>
        <v>0</v>
      </c>
      <c r="AC64" s="236">
        <f t="shared" si="125"/>
        <v>0</v>
      </c>
      <c r="AD64" s="226">
        <f t="shared" si="125"/>
        <v>0</v>
      </c>
      <c r="AE64" s="236">
        <f t="shared" si="125"/>
        <v>0</v>
      </c>
      <c r="AF64" s="226">
        <f t="shared" si="125"/>
        <v>0</v>
      </c>
      <c r="AG64" s="235">
        <f t="shared" si="125"/>
        <v>0</v>
      </c>
      <c r="AH64" s="226">
        <f t="shared" si="125"/>
        <v>0</v>
      </c>
      <c r="AI64" s="226">
        <f t="shared" si="125"/>
        <v>0</v>
      </c>
      <c r="AJ64" s="235">
        <f t="shared" si="125"/>
        <v>0</v>
      </c>
      <c r="AK64" s="227">
        <f t="shared" si="125"/>
        <v>0</v>
      </c>
      <c r="AL64" s="228">
        <f>SUM(AL65:AL69,AL74:AL76)</f>
        <v>0</v>
      </c>
      <c r="AM64" s="226">
        <f t="shared" ref="AM64:AV64" si="126">SUM(AM65:AM69,AM74:AM76)</f>
        <v>0</v>
      </c>
      <c r="AN64" s="236">
        <f t="shared" si="126"/>
        <v>0</v>
      </c>
      <c r="AO64" s="226">
        <f t="shared" si="126"/>
        <v>0</v>
      </c>
      <c r="AP64" s="236">
        <f t="shared" si="126"/>
        <v>0</v>
      </c>
      <c r="AQ64" s="226">
        <f t="shared" si="126"/>
        <v>0</v>
      </c>
      <c r="AR64" s="235">
        <f t="shared" si="126"/>
        <v>0</v>
      </c>
      <c r="AS64" s="226">
        <f t="shared" si="126"/>
        <v>0</v>
      </c>
      <c r="AT64" s="226">
        <f t="shared" si="126"/>
        <v>0</v>
      </c>
      <c r="AU64" s="235">
        <f t="shared" si="126"/>
        <v>0</v>
      </c>
      <c r="AV64" s="227">
        <f t="shared" si="126"/>
        <v>0</v>
      </c>
      <c r="AW64" s="228">
        <f>SUM(AW65:AW69,AW74:AW76)</f>
        <v>0</v>
      </c>
      <c r="AX64" s="226">
        <f t="shared" ref="AX64:BG64" si="127">SUM(AX65:AX69,AX74:AX76)</f>
        <v>0</v>
      </c>
      <c r="AY64" s="236">
        <f t="shared" si="127"/>
        <v>0</v>
      </c>
      <c r="AZ64" s="226">
        <f t="shared" si="127"/>
        <v>0</v>
      </c>
      <c r="BA64" s="236">
        <f t="shared" si="127"/>
        <v>0</v>
      </c>
      <c r="BB64" s="226">
        <f t="shared" si="127"/>
        <v>0</v>
      </c>
      <c r="BC64" s="235">
        <f t="shared" si="127"/>
        <v>0</v>
      </c>
      <c r="BD64" s="226">
        <f t="shared" si="127"/>
        <v>0</v>
      </c>
      <c r="BE64" s="226">
        <f t="shared" si="127"/>
        <v>0</v>
      </c>
      <c r="BF64" s="235">
        <f t="shared" si="127"/>
        <v>0</v>
      </c>
      <c r="BG64" s="227">
        <f t="shared" si="127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28">IF(E70-E71&gt;=0,0,"Ошибка")</f>
        <v>0</v>
      </c>
      <c r="BK64" s="253">
        <f t="shared" si="128"/>
        <v>0</v>
      </c>
      <c r="BL64" s="253">
        <f t="shared" si="128"/>
        <v>0</v>
      </c>
      <c r="BM64" s="253">
        <f t="shared" si="128"/>
        <v>0</v>
      </c>
      <c r="BN64" s="253">
        <f t="shared" si="128"/>
        <v>0</v>
      </c>
      <c r="BO64" s="253">
        <f t="shared" si="128"/>
        <v>0</v>
      </c>
      <c r="BP64" s="253">
        <f t="shared" si="128"/>
        <v>0</v>
      </c>
      <c r="BQ64" s="253">
        <f t="shared" si="128"/>
        <v>0</v>
      </c>
      <c r="BR64" s="253">
        <f t="shared" si="128"/>
        <v>0</v>
      </c>
      <c r="BS64" s="253">
        <f t="shared" si="128"/>
        <v>0</v>
      </c>
      <c r="BT64" s="253">
        <f t="shared" si="128"/>
        <v>0</v>
      </c>
      <c r="BU64" s="253">
        <f t="shared" si="128"/>
        <v>0</v>
      </c>
      <c r="BV64" s="253">
        <f t="shared" si="128"/>
        <v>0</v>
      </c>
      <c r="BW64" s="253">
        <f t="shared" si="128"/>
        <v>0</v>
      </c>
      <c r="BX64" s="253">
        <f t="shared" si="128"/>
        <v>0</v>
      </c>
      <c r="BY64" s="253">
        <f t="shared" si="128"/>
        <v>0</v>
      </c>
      <c r="BZ64" s="253">
        <f t="shared" si="128"/>
        <v>0</v>
      </c>
      <c r="CA64" s="253">
        <f t="shared" si="128"/>
        <v>0</v>
      </c>
      <c r="CB64" s="253">
        <f t="shared" si="128"/>
        <v>0</v>
      </c>
      <c r="CC64" s="253">
        <f t="shared" si="128"/>
        <v>0</v>
      </c>
      <c r="CD64" s="253">
        <f t="shared" si="128"/>
        <v>0</v>
      </c>
      <c r="CE64" s="253">
        <f t="shared" si="128"/>
        <v>0</v>
      </c>
      <c r="CF64" s="253">
        <f t="shared" si="128"/>
        <v>0</v>
      </c>
      <c r="CG64" s="253">
        <f t="shared" si="128"/>
        <v>0</v>
      </c>
      <c r="CH64" s="253">
        <f t="shared" si="128"/>
        <v>0</v>
      </c>
      <c r="CI64" s="253">
        <f t="shared" si="128"/>
        <v>0</v>
      </c>
      <c r="CJ64" s="253">
        <f t="shared" si="128"/>
        <v>0</v>
      </c>
      <c r="CK64" s="253">
        <f t="shared" si="128"/>
        <v>0</v>
      </c>
      <c r="CL64" s="253">
        <f t="shared" si="128"/>
        <v>0</v>
      </c>
      <c r="CM64" s="253">
        <f t="shared" si="128"/>
        <v>0</v>
      </c>
      <c r="CN64" s="253">
        <f t="shared" si="128"/>
        <v>0</v>
      </c>
      <c r="CO64" s="253">
        <f t="shared" si="128"/>
        <v>0</v>
      </c>
      <c r="CP64" s="253">
        <f t="shared" ref="CP64:DL64" si="129">IF(AK70-AK71&gt;=0,0,"Ошибка")</f>
        <v>0</v>
      </c>
      <c r="CQ64" s="253">
        <f t="shared" si="129"/>
        <v>0</v>
      </c>
      <c r="CR64" s="253">
        <f t="shared" si="129"/>
        <v>0</v>
      </c>
      <c r="CS64" s="253">
        <f t="shared" si="129"/>
        <v>0</v>
      </c>
      <c r="CT64" s="253">
        <f t="shared" si="129"/>
        <v>0</v>
      </c>
      <c r="CU64" s="253">
        <f t="shared" si="129"/>
        <v>0</v>
      </c>
      <c r="CV64" s="253">
        <f t="shared" si="129"/>
        <v>0</v>
      </c>
      <c r="CW64" s="253">
        <f t="shared" si="129"/>
        <v>0</v>
      </c>
      <c r="CX64" s="253">
        <f t="shared" si="129"/>
        <v>0</v>
      </c>
      <c r="CY64" s="253">
        <f t="shared" si="129"/>
        <v>0</v>
      </c>
      <c r="CZ64" s="253">
        <f t="shared" si="129"/>
        <v>0</v>
      </c>
      <c r="DA64" s="253">
        <f t="shared" si="129"/>
        <v>0</v>
      </c>
      <c r="DB64" s="253">
        <f t="shared" si="129"/>
        <v>0</v>
      </c>
      <c r="DC64" s="253">
        <f t="shared" si="129"/>
        <v>0</v>
      </c>
      <c r="DD64" s="253">
        <f t="shared" si="129"/>
        <v>0</v>
      </c>
      <c r="DE64" s="253">
        <f t="shared" si="129"/>
        <v>0</v>
      </c>
      <c r="DF64" s="253">
        <f t="shared" si="129"/>
        <v>0</v>
      </c>
      <c r="DG64" s="253">
        <f t="shared" si="129"/>
        <v>0</v>
      </c>
      <c r="DH64" s="253">
        <f t="shared" si="129"/>
        <v>0</v>
      </c>
      <c r="DI64" s="253">
        <f t="shared" si="129"/>
        <v>0</v>
      </c>
      <c r="DJ64" s="253">
        <f t="shared" si="129"/>
        <v>0</v>
      </c>
      <c r="DK64" s="253">
        <f t="shared" si="129"/>
        <v>0</v>
      </c>
      <c r="DL64" s="253">
        <f t="shared" si="129"/>
        <v>0</v>
      </c>
    </row>
    <row r="65" spans="1:116" s="27" customFormat="1" ht="24">
      <c r="A65" s="272" t="str">
        <f t="shared" ref="A65:A76" si="13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31">SUM(J65:L65)</f>
        <v>0</v>
      </c>
      <c r="H65" s="236">
        <f>ROUND(SUM(S65,AD65,AO65,AZ65),1)</f>
        <v>0</v>
      </c>
      <c r="I65" s="236">
        <f t="shared" ref="I65:I76" si="132">SUM(M65:O65)</f>
        <v>0</v>
      </c>
      <c r="J65" s="236">
        <f t="shared" ref="J65:O76" si="133">ROUND(SUM(U65,AF65,AQ65,BB65),1)</f>
        <v>0</v>
      </c>
      <c r="K65" s="236">
        <f t="shared" si="133"/>
        <v>0</v>
      </c>
      <c r="L65" s="236">
        <f t="shared" si="133"/>
        <v>0</v>
      </c>
      <c r="M65" s="236">
        <f t="shared" si="133"/>
        <v>0</v>
      </c>
      <c r="N65" s="236">
        <f t="shared" si="133"/>
        <v>0</v>
      </c>
      <c r="O65" s="236">
        <f t="shared" si="13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9">
        <f t="shared" ref="BH65:BH77" si="134">IF((COUNTA(BJ65:DL65)-COUNTIF(BJ65:DL65,0))=0,0,CONCATENATE("Ошибки!-",COUNTA(BJ65:DL65)-COUNTIF(BJ65:DL65,0)))</f>
        <v>0</v>
      </c>
      <c r="BI65" s="255" t="str">
        <f t="shared" ref="BI65:BI76" si="135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3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37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38">IF(ROUND((AA65-AB65),5)&gt;=0,0,"Ошибка!")</f>
        <v>0</v>
      </c>
      <c r="CH65" s="318"/>
      <c r="CI65" s="253">
        <f t="shared" ref="CI65:CI76" si="139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40">IF(ROUND((AL65-AM65),5)&gt;=0,0,"Ошибка!")</f>
        <v>0</v>
      </c>
      <c r="CS65" s="318"/>
      <c r="CT65" s="253">
        <f t="shared" ref="CT65:CT76" si="141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42">IF(ROUND((AW65-AX65),5)&gt;=0,0,"Ошибка!")</f>
        <v>0</v>
      </c>
      <c r="DD65" s="318"/>
      <c r="DE65" s="253">
        <f t="shared" ref="DE65:DE76" si="143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>
      <c r="A66" s="272" t="str">
        <f t="shared" si="13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44">ROUND(SUM(P66,AA66,AL66,AW66),0)</f>
        <v>0</v>
      </c>
      <c r="F66" s="236">
        <f t="shared" ref="F66:F76" si="145">ROUND(SUM(Q66,AB66,AM66,AX66),1)</f>
        <v>0</v>
      </c>
      <c r="G66" s="236">
        <f t="shared" si="131"/>
        <v>0</v>
      </c>
      <c r="H66" s="236">
        <f t="shared" ref="H66:H76" si="146">ROUND(SUM(S66,AD66,AO66,AZ66),1)</f>
        <v>0</v>
      </c>
      <c r="I66" s="236">
        <f t="shared" si="132"/>
        <v>0</v>
      </c>
      <c r="J66" s="236">
        <f t="shared" si="133"/>
        <v>0</v>
      </c>
      <c r="K66" s="236">
        <f t="shared" si="133"/>
        <v>0</v>
      </c>
      <c r="L66" s="236">
        <f t="shared" si="133"/>
        <v>0</v>
      </c>
      <c r="M66" s="236">
        <f t="shared" si="133"/>
        <v>0</v>
      </c>
      <c r="N66" s="236">
        <f t="shared" si="133"/>
        <v>0</v>
      </c>
      <c r="O66" s="236">
        <f t="shared" si="133"/>
        <v>0</v>
      </c>
      <c r="P66" s="220"/>
      <c r="Q66" s="221"/>
      <c r="R66" s="237">
        <f t="shared" ref="R66:R76" si="147">SUM(U66:W66)</f>
        <v>0</v>
      </c>
      <c r="S66" s="221"/>
      <c r="T66" s="237">
        <f t="shared" ref="T66:T75" si="148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49">SUM(AF66:AH66)</f>
        <v>0</v>
      </c>
      <c r="AD66" s="221"/>
      <c r="AE66" s="237">
        <f t="shared" ref="AE66:AE75" si="150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51">SUM(AQ66:AS66)</f>
        <v>0</v>
      </c>
      <c r="AO66" s="221"/>
      <c r="AP66" s="237">
        <f t="shared" ref="AP66:AP75" si="152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53">SUM(BB66:BD66)</f>
        <v>0</v>
      </c>
      <c r="AZ66" s="221"/>
      <c r="BA66" s="237">
        <f t="shared" ref="BA66:BA75" si="154">SUM(BE66:BG66)</f>
        <v>0</v>
      </c>
      <c r="BB66" s="221"/>
      <c r="BC66" s="233"/>
      <c r="BD66" s="221"/>
      <c r="BE66" s="221"/>
      <c r="BF66" s="233"/>
      <c r="BG66" s="221"/>
      <c r="BH66" s="379">
        <f t="shared" si="134"/>
        <v>0</v>
      </c>
      <c r="BI66" s="255" t="str">
        <f t="shared" si="135"/>
        <v>03</v>
      </c>
      <c r="BJ66" s="318"/>
      <c r="BK66" s="253">
        <f t="shared" ref="BK66:BK76" si="155">IF(ROUND((E66-F66),5)&gt;=0,0,"Ошибка!")</f>
        <v>0</v>
      </c>
      <c r="BL66" s="318"/>
      <c r="BM66" s="253">
        <f t="shared" si="136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37"/>
        <v>0</v>
      </c>
      <c r="BW66" s="318"/>
      <c r="BX66" s="253">
        <f t="shared" ref="BX66:BX76" si="156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38"/>
        <v>0</v>
      </c>
      <c r="CH66" s="318"/>
      <c r="CI66" s="253">
        <f t="shared" si="139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40"/>
        <v>0</v>
      </c>
      <c r="CS66" s="318"/>
      <c r="CT66" s="253">
        <f t="shared" si="141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42"/>
        <v>0</v>
      </c>
      <c r="DD66" s="318"/>
      <c r="DE66" s="253">
        <f t="shared" si="143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>
      <c r="A67" s="272" t="str">
        <f t="shared" si="13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44"/>
        <v>0</v>
      </c>
      <c r="F67" s="236">
        <f t="shared" si="145"/>
        <v>0</v>
      </c>
      <c r="G67" s="236">
        <f t="shared" si="131"/>
        <v>0</v>
      </c>
      <c r="H67" s="236">
        <f t="shared" si="146"/>
        <v>0</v>
      </c>
      <c r="I67" s="236">
        <f t="shared" si="132"/>
        <v>0</v>
      </c>
      <c r="J67" s="236">
        <f t="shared" si="133"/>
        <v>0</v>
      </c>
      <c r="K67" s="236">
        <f t="shared" si="133"/>
        <v>0</v>
      </c>
      <c r="L67" s="236">
        <f t="shared" si="133"/>
        <v>0</v>
      </c>
      <c r="M67" s="236">
        <f t="shared" si="133"/>
        <v>0</v>
      </c>
      <c r="N67" s="236">
        <f t="shared" si="133"/>
        <v>0</v>
      </c>
      <c r="O67" s="236">
        <f t="shared" si="133"/>
        <v>0</v>
      </c>
      <c r="P67" s="220"/>
      <c r="Q67" s="221"/>
      <c r="R67" s="237">
        <f t="shared" si="147"/>
        <v>0</v>
      </c>
      <c r="S67" s="221"/>
      <c r="T67" s="237">
        <f t="shared" si="148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49"/>
        <v>0</v>
      </c>
      <c r="AD67" s="221"/>
      <c r="AE67" s="237">
        <f t="shared" si="150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51"/>
        <v>0</v>
      </c>
      <c r="AO67" s="221"/>
      <c r="AP67" s="237">
        <f t="shared" si="152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53"/>
        <v>0</v>
      </c>
      <c r="AZ67" s="221"/>
      <c r="BA67" s="237">
        <f t="shared" si="154"/>
        <v>0</v>
      </c>
      <c r="BB67" s="221"/>
      <c r="BC67" s="233"/>
      <c r="BD67" s="221"/>
      <c r="BE67" s="221"/>
      <c r="BF67" s="233"/>
      <c r="BG67" s="221"/>
      <c r="BH67" s="379">
        <f t="shared" si="134"/>
        <v>0</v>
      </c>
      <c r="BI67" s="255" t="str">
        <f t="shared" si="135"/>
        <v>04</v>
      </c>
      <c r="BJ67" s="318"/>
      <c r="BK67" s="253">
        <f t="shared" si="155"/>
        <v>0</v>
      </c>
      <c r="BL67" s="318"/>
      <c r="BM67" s="253">
        <f t="shared" si="136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37"/>
        <v>0</v>
      </c>
      <c r="BW67" s="318"/>
      <c r="BX67" s="253">
        <f t="shared" si="156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38"/>
        <v>0</v>
      </c>
      <c r="CH67" s="318"/>
      <c r="CI67" s="253">
        <f t="shared" si="139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40"/>
        <v>0</v>
      </c>
      <c r="CS67" s="318"/>
      <c r="CT67" s="253">
        <f t="shared" si="141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42"/>
        <v>0</v>
      </c>
      <c r="DD67" s="318"/>
      <c r="DE67" s="253">
        <f t="shared" si="143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>
      <c r="A68" s="272" t="str">
        <f t="shared" si="13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44"/>
        <v>0</v>
      </c>
      <c r="F68" s="236">
        <f t="shared" si="145"/>
        <v>0</v>
      </c>
      <c r="G68" s="236">
        <f t="shared" si="131"/>
        <v>0</v>
      </c>
      <c r="H68" s="236">
        <f t="shared" si="146"/>
        <v>0</v>
      </c>
      <c r="I68" s="236">
        <f t="shared" si="132"/>
        <v>0</v>
      </c>
      <c r="J68" s="236">
        <f t="shared" si="133"/>
        <v>0</v>
      </c>
      <c r="K68" s="236">
        <f t="shared" si="133"/>
        <v>0</v>
      </c>
      <c r="L68" s="236">
        <f t="shared" si="133"/>
        <v>0</v>
      </c>
      <c r="M68" s="236">
        <f t="shared" si="133"/>
        <v>0</v>
      </c>
      <c r="N68" s="236">
        <f t="shared" si="133"/>
        <v>0</v>
      </c>
      <c r="O68" s="236">
        <f t="shared" si="133"/>
        <v>0</v>
      </c>
      <c r="P68" s="220"/>
      <c r="Q68" s="221"/>
      <c r="R68" s="237">
        <f t="shared" si="147"/>
        <v>0</v>
      </c>
      <c r="S68" s="221"/>
      <c r="T68" s="237">
        <f t="shared" si="148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49"/>
        <v>0</v>
      </c>
      <c r="AD68" s="221"/>
      <c r="AE68" s="237">
        <f t="shared" si="150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51"/>
        <v>0</v>
      </c>
      <c r="AO68" s="221"/>
      <c r="AP68" s="237">
        <f t="shared" si="152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53"/>
        <v>0</v>
      </c>
      <c r="AZ68" s="221"/>
      <c r="BA68" s="237">
        <f t="shared" si="154"/>
        <v>0</v>
      </c>
      <c r="BB68" s="221"/>
      <c r="BC68" s="233"/>
      <c r="BD68" s="221"/>
      <c r="BE68" s="221"/>
      <c r="BF68" s="233"/>
      <c r="BG68" s="221"/>
      <c r="BH68" s="379">
        <f t="shared" si="134"/>
        <v>0</v>
      </c>
      <c r="BI68" s="255" t="str">
        <f t="shared" si="135"/>
        <v>05</v>
      </c>
      <c r="BJ68" s="318"/>
      <c r="BK68" s="253">
        <f t="shared" si="155"/>
        <v>0</v>
      </c>
      <c r="BL68" s="318"/>
      <c r="BM68" s="253">
        <f t="shared" si="136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37"/>
        <v>0</v>
      </c>
      <c r="BW68" s="318"/>
      <c r="BX68" s="253">
        <f t="shared" si="156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38"/>
        <v>0</v>
      </c>
      <c r="CH68" s="318"/>
      <c r="CI68" s="253">
        <f t="shared" si="139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40"/>
        <v>0</v>
      </c>
      <c r="CS68" s="318"/>
      <c r="CT68" s="253">
        <f t="shared" si="141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42"/>
        <v>0</v>
      </c>
      <c r="DD68" s="318"/>
      <c r="DE68" s="253">
        <f t="shared" si="143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>
      <c r="A69" s="272" t="str">
        <f t="shared" si="13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44"/>
        <v>0</v>
      </c>
      <c r="F69" s="236">
        <f t="shared" si="145"/>
        <v>0</v>
      </c>
      <c r="G69" s="236">
        <f t="shared" si="131"/>
        <v>0</v>
      </c>
      <c r="H69" s="236">
        <f t="shared" si="146"/>
        <v>0</v>
      </c>
      <c r="I69" s="236">
        <f t="shared" si="132"/>
        <v>0</v>
      </c>
      <c r="J69" s="236">
        <f t="shared" si="133"/>
        <v>0</v>
      </c>
      <c r="K69" s="236">
        <f t="shared" si="133"/>
        <v>0</v>
      </c>
      <c r="L69" s="236">
        <f t="shared" si="133"/>
        <v>0</v>
      </c>
      <c r="M69" s="236">
        <f t="shared" si="133"/>
        <v>0</v>
      </c>
      <c r="N69" s="236">
        <f t="shared" si="133"/>
        <v>0</v>
      </c>
      <c r="O69" s="236">
        <f t="shared" si="133"/>
        <v>0</v>
      </c>
      <c r="P69" s="220"/>
      <c r="Q69" s="221"/>
      <c r="R69" s="237">
        <f t="shared" si="147"/>
        <v>0</v>
      </c>
      <c r="S69" s="221"/>
      <c r="T69" s="237">
        <f t="shared" si="148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49"/>
        <v>0</v>
      </c>
      <c r="AD69" s="221"/>
      <c r="AE69" s="237">
        <f t="shared" si="150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51"/>
        <v>0</v>
      </c>
      <c r="AO69" s="221"/>
      <c r="AP69" s="237">
        <f t="shared" si="152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53"/>
        <v>0</v>
      </c>
      <c r="AZ69" s="221"/>
      <c r="BA69" s="237">
        <f t="shared" si="154"/>
        <v>0</v>
      </c>
      <c r="BB69" s="221"/>
      <c r="BC69" s="233"/>
      <c r="BD69" s="221"/>
      <c r="BE69" s="221"/>
      <c r="BF69" s="233"/>
      <c r="BG69" s="221"/>
      <c r="BH69" s="379">
        <f t="shared" si="134"/>
        <v>0</v>
      </c>
      <c r="BI69" s="255" t="str">
        <f t="shared" si="135"/>
        <v>06</v>
      </c>
      <c r="BJ69" s="318"/>
      <c r="BK69" s="253">
        <f t="shared" si="155"/>
        <v>0</v>
      </c>
      <c r="BL69" s="318"/>
      <c r="BM69" s="253">
        <f t="shared" si="136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37"/>
        <v>0</v>
      </c>
      <c r="BW69" s="318"/>
      <c r="BX69" s="253">
        <f t="shared" si="156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38"/>
        <v>0</v>
      </c>
      <c r="CH69" s="318"/>
      <c r="CI69" s="253">
        <f t="shared" si="139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40"/>
        <v>0</v>
      </c>
      <c r="CS69" s="318"/>
      <c r="CT69" s="253">
        <f t="shared" si="141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42"/>
        <v>0</v>
      </c>
      <c r="DD69" s="318"/>
      <c r="DE69" s="253">
        <f t="shared" si="143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>
      <c r="A70" s="272" t="str">
        <f t="shared" si="13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44"/>
        <v>0</v>
      </c>
      <c r="F70" s="236">
        <f t="shared" si="145"/>
        <v>0</v>
      </c>
      <c r="G70" s="236">
        <f t="shared" si="131"/>
        <v>0</v>
      </c>
      <c r="H70" s="236">
        <f t="shared" si="146"/>
        <v>0</v>
      </c>
      <c r="I70" s="236">
        <f t="shared" si="132"/>
        <v>0</v>
      </c>
      <c r="J70" s="236">
        <f t="shared" si="133"/>
        <v>0</v>
      </c>
      <c r="K70" s="236">
        <f t="shared" si="133"/>
        <v>0</v>
      </c>
      <c r="L70" s="236">
        <f t="shared" si="133"/>
        <v>0</v>
      </c>
      <c r="M70" s="236">
        <f t="shared" si="133"/>
        <v>0</v>
      </c>
      <c r="N70" s="236">
        <f t="shared" si="133"/>
        <v>0</v>
      </c>
      <c r="O70" s="236">
        <f t="shared" si="133"/>
        <v>0</v>
      </c>
      <c r="P70" s="220"/>
      <c r="Q70" s="221"/>
      <c r="R70" s="237">
        <f t="shared" si="147"/>
        <v>0</v>
      </c>
      <c r="S70" s="221"/>
      <c r="T70" s="237">
        <f t="shared" si="148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49"/>
        <v>0</v>
      </c>
      <c r="AD70" s="221"/>
      <c r="AE70" s="237">
        <f t="shared" si="150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51"/>
        <v>0</v>
      </c>
      <c r="AO70" s="221"/>
      <c r="AP70" s="237">
        <f t="shared" si="152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53"/>
        <v>0</v>
      </c>
      <c r="AZ70" s="221"/>
      <c r="BA70" s="237">
        <f t="shared" si="154"/>
        <v>0</v>
      </c>
      <c r="BB70" s="221"/>
      <c r="BC70" s="233"/>
      <c r="BD70" s="221"/>
      <c r="BE70" s="221"/>
      <c r="BF70" s="233"/>
      <c r="BG70" s="221"/>
      <c r="BH70" s="379">
        <f t="shared" si="134"/>
        <v>0</v>
      </c>
      <c r="BI70" s="255" t="str">
        <f t="shared" si="135"/>
        <v>07</v>
      </c>
      <c r="BJ70" s="318"/>
      <c r="BK70" s="253">
        <f t="shared" si="155"/>
        <v>0</v>
      </c>
      <c r="BL70" s="318"/>
      <c r="BM70" s="253">
        <f t="shared" si="136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37"/>
        <v>0</v>
      </c>
      <c r="BW70" s="318"/>
      <c r="BX70" s="253">
        <f t="shared" si="156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38"/>
        <v>0</v>
      </c>
      <c r="CH70" s="318"/>
      <c r="CI70" s="253">
        <f t="shared" si="139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40"/>
        <v>0</v>
      </c>
      <c r="CS70" s="318"/>
      <c r="CT70" s="253">
        <f t="shared" si="141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42"/>
        <v>0</v>
      </c>
      <c r="DD70" s="318"/>
      <c r="DE70" s="253">
        <f t="shared" si="143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>
      <c r="A71" s="272" t="str">
        <f t="shared" si="13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44"/>
        <v>0</v>
      </c>
      <c r="F71" s="236">
        <f t="shared" si="145"/>
        <v>0</v>
      </c>
      <c r="G71" s="236">
        <f t="shared" si="131"/>
        <v>0</v>
      </c>
      <c r="H71" s="236">
        <f t="shared" si="146"/>
        <v>0</v>
      </c>
      <c r="I71" s="236">
        <f t="shared" si="132"/>
        <v>0</v>
      </c>
      <c r="J71" s="236">
        <f t="shared" si="133"/>
        <v>0</v>
      </c>
      <c r="K71" s="236">
        <f t="shared" si="133"/>
        <v>0</v>
      </c>
      <c r="L71" s="236">
        <f t="shared" si="133"/>
        <v>0</v>
      </c>
      <c r="M71" s="236">
        <f t="shared" si="133"/>
        <v>0</v>
      </c>
      <c r="N71" s="236">
        <f t="shared" si="133"/>
        <v>0</v>
      </c>
      <c r="O71" s="236">
        <f t="shared" si="133"/>
        <v>0</v>
      </c>
      <c r="P71" s="220"/>
      <c r="Q71" s="221"/>
      <c r="R71" s="237">
        <f t="shared" si="147"/>
        <v>0</v>
      </c>
      <c r="S71" s="221"/>
      <c r="T71" s="237">
        <f t="shared" si="148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49"/>
        <v>0</v>
      </c>
      <c r="AD71" s="221"/>
      <c r="AE71" s="237">
        <f t="shared" si="150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51"/>
        <v>0</v>
      </c>
      <c r="AO71" s="221"/>
      <c r="AP71" s="237">
        <f t="shared" si="152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53"/>
        <v>0</v>
      </c>
      <c r="AZ71" s="221"/>
      <c r="BA71" s="237">
        <f t="shared" si="154"/>
        <v>0</v>
      </c>
      <c r="BB71" s="221"/>
      <c r="BC71" s="233"/>
      <c r="BD71" s="221"/>
      <c r="BE71" s="221"/>
      <c r="BF71" s="233"/>
      <c r="BG71" s="221"/>
      <c r="BH71" s="379">
        <f t="shared" si="134"/>
        <v>0</v>
      </c>
      <c r="BI71" s="255" t="str">
        <f t="shared" si="135"/>
        <v>08</v>
      </c>
      <c r="BJ71" s="318"/>
      <c r="BK71" s="253">
        <f t="shared" si="155"/>
        <v>0</v>
      </c>
      <c r="BL71" s="318"/>
      <c r="BM71" s="253">
        <f t="shared" si="136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37"/>
        <v>0</v>
      </c>
      <c r="BW71" s="318"/>
      <c r="BX71" s="253">
        <f t="shared" si="156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38"/>
        <v>0</v>
      </c>
      <c r="CH71" s="318"/>
      <c r="CI71" s="253">
        <f t="shared" si="139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40"/>
        <v>0</v>
      </c>
      <c r="CS71" s="318"/>
      <c r="CT71" s="253">
        <f t="shared" si="141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42"/>
        <v>0</v>
      </c>
      <c r="DD71" s="318"/>
      <c r="DE71" s="253">
        <f t="shared" si="143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>
      <c r="A72" s="272" t="str">
        <f t="shared" si="13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44"/>
        <v>0</v>
      </c>
      <c r="F72" s="236">
        <f t="shared" si="145"/>
        <v>0</v>
      </c>
      <c r="G72" s="236">
        <f t="shared" si="131"/>
        <v>0</v>
      </c>
      <c r="H72" s="236">
        <f t="shared" si="146"/>
        <v>0</v>
      </c>
      <c r="I72" s="236">
        <f t="shared" si="132"/>
        <v>0</v>
      </c>
      <c r="J72" s="236">
        <f t="shared" si="133"/>
        <v>0</v>
      </c>
      <c r="K72" s="236">
        <f t="shared" si="133"/>
        <v>0</v>
      </c>
      <c r="L72" s="236">
        <f t="shared" si="133"/>
        <v>0</v>
      </c>
      <c r="M72" s="236">
        <f t="shared" si="133"/>
        <v>0</v>
      </c>
      <c r="N72" s="236">
        <f t="shared" si="133"/>
        <v>0</v>
      </c>
      <c r="O72" s="236">
        <f t="shared" si="133"/>
        <v>0</v>
      </c>
      <c r="P72" s="220"/>
      <c r="Q72" s="221"/>
      <c r="R72" s="237">
        <f t="shared" si="147"/>
        <v>0</v>
      </c>
      <c r="S72" s="221"/>
      <c r="T72" s="237">
        <f t="shared" si="148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49"/>
        <v>0</v>
      </c>
      <c r="AD72" s="221"/>
      <c r="AE72" s="237">
        <f t="shared" si="150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51"/>
        <v>0</v>
      </c>
      <c r="AO72" s="221"/>
      <c r="AP72" s="237">
        <f t="shared" si="152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53"/>
        <v>0</v>
      </c>
      <c r="AZ72" s="221"/>
      <c r="BA72" s="237">
        <f t="shared" si="154"/>
        <v>0</v>
      </c>
      <c r="BB72" s="221"/>
      <c r="BC72" s="233"/>
      <c r="BD72" s="221"/>
      <c r="BE72" s="221"/>
      <c r="BF72" s="233"/>
      <c r="BG72" s="221"/>
      <c r="BH72" s="379">
        <f t="shared" si="134"/>
        <v>0</v>
      </c>
      <c r="BI72" s="255" t="str">
        <f t="shared" si="135"/>
        <v>09</v>
      </c>
      <c r="BJ72" s="318"/>
      <c r="BK72" s="253">
        <f t="shared" si="155"/>
        <v>0</v>
      </c>
      <c r="BL72" s="318"/>
      <c r="BM72" s="253">
        <f t="shared" si="136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37"/>
        <v>0</v>
      </c>
      <c r="BW72" s="318"/>
      <c r="BX72" s="253">
        <f t="shared" si="156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38"/>
        <v>0</v>
      </c>
      <c r="CH72" s="318"/>
      <c r="CI72" s="253">
        <f t="shared" si="139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40"/>
        <v>0</v>
      </c>
      <c r="CS72" s="318"/>
      <c r="CT72" s="253">
        <f t="shared" si="141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42"/>
        <v>0</v>
      </c>
      <c r="DD72" s="318"/>
      <c r="DE72" s="253">
        <f t="shared" si="143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>
      <c r="A73" s="272" t="str">
        <f t="shared" si="13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44"/>
        <v>0</v>
      </c>
      <c r="F73" s="236">
        <f t="shared" si="145"/>
        <v>0</v>
      </c>
      <c r="G73" s="236">
        <f t="shared" si="131"/>
        <v>0</v>
      </c>
      <c r="H73" s="236">
        <f t="shared" si="146"/>
        <v>0</v>
      </c>
      <c r="I73" s="236">
        <f t="shared" si="132"/>
        <v>0</v>
      </c>
      <c r="J73" s="236">
        <f t="shared" si="133"/>
        <v>0</v>
      </c>
      <c r="K73" s="236">
        <f t="shared" si="133"/>
        <v>0</v>
      </c>
      <c r="L73" s="236">
        <f t="shared" si="133"/>
        <v>0</v>
      </c>
      <c r="M73" s="236">
        <f t="shared" si="133"/>
        <v>0</v>
      </c>
      <c r="N73" s="236">
        <f t="shared" si="133"/>
        <v>0</v>
      </c>
      <c r="O73" s="236">
        <f t="shared" si="133"/>
        <v>0</v>
      </c>
      <c r="P73" s="220"/>
      <c r="Q73" s="221"/>
      <c r="R73" s="237">
        <f t="shared" si="147"/>
        <v>0</v>
      </c>
      <c r="S73" s="221"/>
      <c r="T73" s="237">
        <f t="shared" si="148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49"/>
        <v>0</v>
      </c>
      <c r="AD73" s="221"/>
      <c r="AE73" s="237">
        <f t="shared" si="150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51"/>
        <v>0</v>
      </c>
      <c r="AO73" s="221"/>
      <c r="AP73" s="237">
        <f t="shared" si="152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53"/>
        <v>0</v>
      </c>
      <c r="AZ73" s="221"/>
      <c r="BA73" s="237">
        <f t="shared" si="154"/>
        <v>0</v>
      </c>
      <c r="BB73" s="221"/>
      <c r="BC73" s="233"/>
      <c r="BD73" s="221"/>
      <c r="BE73" s="221"/>
      <c r="BF73" s="233"/>
      <c r="BG73" s="221"/>
      <c r="BH73" s="379">
        <f t="shared" si="134"/>
        <v>0</v>
      </c>
      <c r="BI73" s="255" t="str">
        <f t="shared" si="135"/>
        <v>10</v>
      </c>
      <c r="BJ73" s="318"/>
      <c r="BK73" s="253">
        <f t="shared" si="155"/>
        <v>0</v>
      </c>
      <c r="BL73" s="318"/>
      <c r="BM73" s="253">
        <f t="shared" si="136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37"/>
        <v>0</v>
      </c>
      <c r="BW73" s="318"/>
      <c r="BX73" s="253">
        <f t="shared" si="156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38"/>
        <v>0</v>
      </c>
      <c r="CH73" s="318"/>
      <c r="CI73" s="253">
        <f t="shared" si="139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40"/>
        <v>0</v>
      </c>
      <c r="CS73" s="318"/>
      <c r="CT73" s="253">
        <f t="shared" si="141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42"/>
        <v>0</v>
      </c>
      <c r="DD73" s="318"/>
      <c r="DE73" s="253">
        <f t="shared" si="143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60">
      <c r="A74" s="272" t="str">
        <f t="shared" si="13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44"/>
        <v>0</v>
      </c>
      <c r="F74" s="236">
        <f t="shared" si="145"/>
        <v>0</v>
      </c>
      <c r="G74" s="236">
        <f t="shared" si="131"/>
        <v>0</v>
      </c>
      <c r="H74" s="236">
        <f t="shared" si="146"/>
        <v>0</v>
      </c>
      <c r="I74" s="236">
        <f t="shared" si="132"/>
        <v>0</v>
      </c>
      <c r="J74" s="236">
        <f t="shared" si="133"/>
        <v>0</v>
      </c>
      <c r="K74" s="236">
        <f t="shared" si="133"/>
        <v>0</v>
      </c>
      <c r="L74" s="236">
        <f t="shared" si="133"/>
        <v>0</v>
      </c>
      <c r="M74" s="236">
        <f t="shared" si="133"/>
        <v>0</v>
      </c>
      <c r="N74" s="236">
        <f t="shared" si="133"/>
        <v>0</v>
      </c>
      <c r="O74" s="236">
        <f t="shared" si="133"/>
        <v>0</v>
      </c>
      <c r="P74" s="220"/>
      <c r="Q74" s="221"/>
      <c r="R74" s="237">
        <f t="shared" si="147"/>
        <v>0</v>
      </c>
      <c r="S74" s="221"/>
      <c r="T74" s="237">
        <f t="shared" si="148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49"/>
        <v>0</v>
      </c>
      <c r="AD74" s="221"/>
      <c r="AE74" s="237">
        <f t="shared" si="150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51"/>
        <v>0</v>
      </c>
      <c r="AO74" s="221"/>
      <c r="AP74" s="237">
        <f t="shared" si="152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53"/>
        <v>0</v>
      </c>
      <c r="AZ74" s="221"/>
      <c r="BA74" s="237">
        <f t="shared" si="154"/>
        <v>0</v>
      </c>
      <c r="BB74" s="221"/>
      <c r="BC74" s="233"/>
      <c r="BD74" s="221"/>
      <c r="BE74" s="221"/>
      <c r="BF74" s="233"/>
      <c r="BG74" s="221"/>
      <c r="BH74" s="379">
        <f t="shared" si="134"/>
        <v>0</v>
      </c>
      <c r="BI74" s="255" t="str">
        <f t="shared" si="135"/>
        <v>11</v>
      </c>
      <c r="BJ74" s="318"/>
      <c r="BK74" s="253">
        <f t="shared" si="155"/>
        <v>0</v>
      </c>
      <c r="BL74" s="318"/>
      <c r="BM74" s="253">
        <f t="shared" si="136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37"/>
        <v>0</v>
      </c>
      <c r="BW74" s="318"/>
      <c r="BX74" s="253">
        <f t="shared" si="156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38"/>
        <v>0</v>
      </c>
      <c r="CH74" s="318"/>
      <c r="CI74" s="253">
        <f t="shared" si="139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40"/>
        <v>0</v>
      </c>
      <c r="CS74" s="318"/>
      <c r="CT74" s="253">
        <f t="shared" si="141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42"/>
        <v>0</v>
      </c>
      <c r="DD74" s="318"/>
      <c r="DE74" s="253">
        <f t="shared" si="143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60">
      <c r="A75" s="272" t="str">
        <f t="shared" si="13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44"/>
        <v>0</v>
      </c>
      <c r="F75" s="236">
        <f t="shared" si="145"/>
        <v>0</v>
      </c>
      <c r="G75" s="236">
        <f t="shared" si="131"/>
        <v>0</v>
      </c>
      <c r="H75" s="236">
        <f t="shared" si="146"/>
        <v>0</v>
      </c>
      <c r="I75" s="236">
        <f t="shared" si="132"/>
        <v>0</v>
      </c>
      <c r="J75" s="236">
        <f t="shared" si="133"/>
        <v>0</v>
      </c>
      <c r="K75" s="236">
        <f t="shared" si="133"/>
        <v>0</v>
      </c>
      <c r="L75" s="236">
        <f t="shared" si="133"/>
        <v>0</v>
      </c>
      <c r="M75" s="236">
        <f t="shared" si="133"/>
        <v>0</v>
      </c>
      <c r="N75" s="236">
        <f t="shared" si="133"/>
        <v>0</v>
      </c>
      <c r="O75" s="236">
        <f t="shared" si="133"/>
        <v>0</v>
      </c>
      <c r="P75" s="220"/>
      <c r="Q75" s="221"/>
      <c r="R75" s="237">
        <f t="shared" si="147"/>
        <v>0</v>
      </c>
      <c r="S75" s="221"/>
      <c r="T75" s="237">
        <f t="shared" si="148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49"/>
        <v>0</v>
      </c>
      <c r="AD75" s="221"/>
      <c r="AE75" s="237">
        <f t="shared" si="150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51"/>
        <v>0</v>
      </c>
      <c r="AO75" s="221"/>
      <c r="AP75" s="237">
        <f t="shared" si="152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53"/>
        <v>0</v>
      </c>
      <c r="AZ75" s="221"/>
      <c r="BA75" s="237">
        <f t="shared" si="154"/>
        <v>0</v>
      </c>
      <c r="BB75" s="221"/>
      <c r="BC75" s="233"/>
      <c r="BD75" s="221"/>
      <c r="BE75" s="221"/>
      <c r="BF75" s="233"/>
      <c r="BG75" s="221"/>
      <c r="BH75" s="379">
        <f t="shared" si="134"/>
        <v>0</v>
      </c>
      <c r="BI75" s="255" t="str">
        <f t="shared" si="135"/>
        <v>12</v>
      </c>
      <c r="BJ75" s="318"/>
      <c r="BK75" s="253">
        <f t="shared" si="155"/>
        <v>0</v>
      </c>
      <c r="BL75" s="318"/>
      <c r="BM75" s="253">
        <f t="shared" si="136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37"/>
        <v>0</v>
      </c>
      <c r="BW75" s="318"/>
      <c r="BX75" s="253">
        <f t="shared" si="156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38"/>
        <v>0</v>
      </c>
      <c r="CH75" s="318"/>
      <c r="CI75" s="253">
        <f t="shared" si="139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40"/>
        <v>0</v>
      </c>
      <c r="CS75" s="318"/>
      <c r="CT75" s="253">
        <f t="shared" si="141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42"/>
        <v>0</v>
      </c>
      <c r="DD75" s="318"/>
      <c r="DE75" s="253">
        <f t="shared" si="143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thickBot="1">
      <c r="A76" s="272" t="str">
        <f t="shared" si="13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44"/>
        <v>0</v>
      </c>
      <c r="F76" s="236">
        <f t="shared" si="145"/>
        <v>0</v>
      </c>
      <c r="G76" s="236">
        <f t="shared" si="131"/>
        <v>0</v>
      </c>
      <c r="H76" s="236">
        <f t="shared" si="146"/>
        <v>0</v>
      </c>
      <c r="I76" s="236">
        <f t="shared" si="132"/>
        <v>0</v>
      </c>
      <c r="J76" s="236">
        <f t="shared" si="133"/>
        <v>0</v>
      </c>
      <c r="K76" s="236">
        <f t="shared" si="133"/>
        <v>0</v>
      </c>
      <c r="L76" s="236">
        <f t="shared" si="133"/>
        <v>0</v>
      </c>
      <c r="M76" s="236">
        <f t="shared" si="133"/>
        <v>0</v>
      </c>
      <c r="N76" s="236">
        <f t="shared" si="133"/>
        <v>0</v>
      </c>
      <c r="O76" s="236">
        <f>ROUND(SUM(Z76,AK76,AV76,BG76),1)</f>
        <v>0</v>
      </c>
      <c r="P76" s="223"/>
      <c r="Q76" s="224"/>
      <c r="R76" s="238">
        <f t="shared" si="147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49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51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53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9">
        <f t="shared" si="134"/>
        <v>0</v>
      </c>
      <c r="BI76" s="319" t="str">
        <f t="shared" si="135"/>
        <v>13</v>
      </c>
      <c r="BJ76" s="320"/>
      <c r="BK76" s="321">
        <f t="shared" si="155"/>
        <v>0</v>
      </c>
      <c r="BL76" s="320"/>
      <c r="BM76" s="321">
        <f t="shared" si="13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37"/>
        <v>0</v>
      </c>
      <c r="BW76" s="320"/>
      <c r="BX76" s="321">
        <f t="shared" si="156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38"/>
        <v>0</v>
      </c>
      <c r="CH76" s="320"/>
      <c r="CI76" s="321">
        <f t="shared" si="139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40"/>
        <v>0</v>
      </c>
      <c r="CS76" s="320"/>
      <c r="CT76" s="321">
        <f t="shared" si="141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42"/>
        <v>0</v>
      </c>
      <c r="DD76" s="320"/>
      <c r="DE76" s="321">
        <f t="shared" si="143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customHeight="1">
      <c r="A77" s="271" t="str">
        <f>B77</f>
        <v>Внести наименование учреждения 5</v>
      </c>
      <c r="B77" s="712" t="s">
        <v>249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Внести наименование учреждения 5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Внести наименование учреждения 5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Внести наименование учреждения 5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Внести наименование учреждения 5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34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57">IF(ROUND(E83-SUM(E84,E86:E87),5)&gt;=0,0,"Ошибка")</f>
        <v>0</v>
      </c>
      <c r="BK77" s="285">
        <f t="shared" si="157"/>
        <v>0</v>
      </c>
      <c r="BL77" s="285">
        <f t="shared" si="157"/>
        <v>0</v>
      </c>
      <c r="BM77" s="285">
        <f t="shared" si="157"/>
        <v>0</v>
      </c>
      <c r="BN77" s="285">
        <f t="shared" si="157"/>
        <v>0</v>
      </c>
      <c r="BO77" s="285">
        <f t="shared" si="157"/>
        <v>0</v>
      </c>
      <c r="BP77" s="285">
        <f t="shared" si="157"/>
        <v>0</v>
      </c>
      <c r="BQ77" s="285">
        <f t="shared" si="157"/>
        <v>0</v>
      </c>
      <c r="BR77" s="285">
        <f t="shared" si="157"/>
        <v>0</v>
      </c>
      <c r="BS77" s="285">
        <f t="shared" si="157"/>
        <v>0</v>
      </c>
      <c r="BT77" s="285">
        <f t="shared" si="157"/>
        <v>0</v>
      </c>
      <c r="BU77" s="285">
        <f t="shared" si="157"/>
        <v>0</v>
      </c>
      <c r="BV77" s="285">
        <f t="shared" si="157"/>
        <v>0</v>
      </c>
      <c r="BW77" s="285">
        <f t="shared" si="157"/>
        <v>0</v>
      </c>
      <c r="BX77" s="285">
        <f t="shared" si="157"/>
        <v>0</v>
      </c>
      <c r="BY77" s="285">
        <f t="shared" si="157"/>
        <v>0</v>
      </c>
      <c r="BZ77" s="285">
        <f t="shared" si="157"/>
        <v>0</v>
      </c>
      <c r="CA77" s="285">
        <f t="shared" si="157"/>
        <v>0</v>
      </c>
      <c r="CB77" s="285">
        <f t="shared" si="157"/>
        <v>0</v>
      </c>
      <c r="CC77" s="285">
        <f t="shared" si="157"/>
        <v>0</v>
      </c>
      <c r="CD77" s="285">
        <f t="shared" si="157"/>
        <v>0</v>
      </c>
      <c r="CE77" s="285">
        <f t="shared" si="157"/>
        <v>0</v>
      </c>
      <c r="CF77" s="285">
        <f t="shared" si="157"/>
        <v>0</v>
      </c>
      <c r="CG77" s="285">
        <f t="shared" si="157"/>
        <v>0</v>
      </c>
      <c r="CH77" s="285">
        <f t="shared" si="157"/>
        <v>0</v>
      </c>
      <c r="CI77" s="285">
        <f t="shared" si="157"/>
        <v>0</v>
      </c>
      <c r="CJ77" s="285">
        <f t="shared" si="157"/>
        <v>0</v>
      </c>
      <c r="CK77" s="285">
        <f t="shared" si="157"/>
        <v>0</v>
      </c>
      <c r="CL77" s="285">
        <f t="shared" si="157"/>
        <v>0</v>
      </c>
      <c r="CM77" s="285">
        <f t="shared" si="157"/>
        <v>0</v>
      </c>
      <c r="CN77" s="285">
        <f t="shared" si="157"/>
        <v>0</v>
      </c>
      <c r="CO77" s="285">
        <f t="shared" si="157"/>
        <v>0</v>
      </c>
      <c r="CP77" s="285">
        <f t="shared" ref="CP77:DL77" si="158">IF(ROUND(AK83-SUM(AK84,AK86:AK87),5)&gt;=0,0,"Ошибка")</f>
        <v>0</v>
      </c>
      <c r="CQ77" s="285">
        <f t="shared" si="158"/>
        <v>0</v>
      </c>
      <c r="CR77" s="285">
        <f t="shared" si="158"/>
        <v>0</v>
      </c>
      <c r="CS77" s="285">
        <f t="shared" si="158"/>
        <v>0</v>
      </c>
      <c r="CT77" s="285">
        <f t="shared" si="158"/>
        <v>0</v>
      </c>
      <c r="CU77" s="285">
        <f t="shared" si="158"/>
        <v>0</v>
      </c>
      <c r="CV77" s="285">
        <f t="shared" si="158"/>
        <v>0</v>
      </c>
      <c r="CW77" s="285">
        <f t="shared" si="158"/>
        <v>0</v>
      </c>
      <c r="CX77" s="285">
        <f t="shared" si="158"/>
        <v>0</v>
      </c>
      <c r="CY77" s="285">
        <f t="shared" si="158"/>
        <v>0</v>
      </c>
      <c r="CZ77" s="285">
        <f t="shared" si="158"/>
        <v>0</v>
      </c>
      <c r="DA77" s="285">
        <f t="shared" si="158"/>
        <v>0</v>
      </c>
      <c r="DB77" s="285">
        <f t="shared" si="158"/>
        <v>0</v>
      </c>
      <c r="DC77" s="285">
        <f t="shared" si="158"/>
        <v>0</v>
      </c>
      <c r="DD77" s="285">
        <f t="shared" si="158"/>
        <v>0</v>
      </c>
      <c r="DE77" s="285">
        <f t="shared" si="158"/>
        <v>0</v>
      </c>
      <c r="DF77" s="285">
        <f t="shared" si="158"/>
        <v>0</v>
      </c>
      <c r="DG77" s="285">
        <f t="shared" si="158"/>
        <v>0</v>
      </c>
      <c r="DH77" s="285">
        <f t="shared" si="158"/>
        <v>0</v>
      </c>
      <c r="DI77" s="285">
        <f t="shared" si="158"/>
        <v>0</v>
      </c>
      <c r="DJ77" s="285">
        <f t="shared" si="158"/>
        <v>0</v>
      </c>
      <c r="DK77" s="285">
        <f t="shared" si="158"/>
        <v>0</v>
      </c>
      <c r="DL77" s="285">
        <f t="shared" si="158"/>
        <v>0</v>
      </c>
    </row>
    <row r="78" spans="1:116" s="27" customFormat="1" ht="24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59">SUM(J79:J83,J88:J90)</f>
        <v>0</v>
      </c>
      <c r="K78" s="236">
        <f t="shared" si="159"/>
        <v>0</v>
      </c>
      <c r="L78" s="236">
        <f t="shared" si="159"/>
        <v>0</v>
      </c>
      <c r="M78" s="236">
        <f t="shared" si="159"/>
        <v>0</v>
      </c>
      <c r="N78" s="236">
        <f t="shared" si="159"/>
        <v>0</v>
      </c>
      <c r="O78" s="236">
        <f t="shared" si="159"/>
        <v>0</v>
      </c>
      <c r="P78" s="228">
        <f>SUM(P79:P83,P88:P90)</f>
        <v>0</v>
      </c>
      <c r="Q78" s="226">
        <f t="shared" ref="Q78:Z78" si="160">SUM(Q79:Q83,Q88:Q90)</f>
        <v>0</v>
      </c>
      <c r="R78" s="236">
        <f t="shared" si="160"/>
        <v>0</v>
      </c>
      <c r="S78" s="226">
        <f t="shared" si="160"/>
        <v>0</v>
      </c>
      <c r="T78" s="236">
        <f t="shared" si="160"/>
        <v>0</v>
      </c>
      <c r="U78" s="226">
        <f t="shared" si="160"/>
        <v>0</v>
      </c>
      <c r="V78" s="235">
        <f t="shared" si="160"/>
        <v>0</v>
      </c>
      <c r="W78" s="226">
        <f t="shared" si="160"/>
        <v>0</v>
      </c>
      <c r="X78" s="226">
        <f t="shared" si="160"/>
        <v>0</v>
      </c>
      <c r="Y78" s="235">
        <f t="shared" si="160"/>
        <v>0</v>
      </c>
      <c r="Z78" s="227">
        <f t="shared" si="160"/>
        <v>0</v>
      </c>
      <c r="AA78" s="228">
        <f>SUM(AA79:AA83,AA88:AA90)</f>
        <v>0</v>
      </c>
      <c r="AB78" s="226">
        <f t="shared" ref="AB78:AK78" si="161">SUM(AB79:AB83,AB88:AB90)</f>
        <v>0</v>
      </c>
      <c r="AC78" s="236">
        <f t="shared" si="161"/>
        <v>0</v>
      </c>
      <c r="AD78" s="226">
        <f t="shared" si="161"/>
        <v>0</v>
      </c>
      <c r="AE78" s="236">
        <f t="shared" si="161"/>
        <v>0</v>
      </c>
      <c r="AF78" s="226">
        <f t="shared" si="161"/>
        <v>0</v>
      </c>
      <c r="AG78" s="235">
        <f t="shared" si="161"/>
        <v>0</v>
      </c>
      <c r="AH78" s="226">
        <f t="shared" si="161"/>
        <v>0</v>
      </c>
      <c r="AI78" s="226">
        <f t="shared" si="161"/>
        <v>0</v>
      </c>
      <c r="AJ78" s="235">
        <f t="shared" si="161"/>
        <v>0</v>
      </c>
      <c r="AK78" s="227">
        <f t="shared" si="161"/>
        <v>0</v>
      </c>
      <c r="AL78" s="228">
        <f>SUM(AL79:AL83,AL88:AL90)</f>
        <v>0</v>
      </c>
      <c r="AM78" s="226">
        <f t="shared" ref="AM78:AV78" si="162">SUM(AM79:AM83,AM88:AM90)</f>
        <v>0</v>
      </c>
      <c r="AN78" s="236">
        <f t="shared" si="162"/>
        <v>0</v>
      </c>
      <c r="AO78" s="226">
        <f t="shared" si="162"/>
        <v>0</v>
      </c>
      <c r="AP78" s="236">
        <f t="shared" si="162"/>
        <v>0</v>
      </c>
      <c r="AQ78" s="226">
        <f t="shared" si="162"/>
        <v>0</v>
      </c>
      <c r="AR78" s="235">
        <f t="shared" si="162"/>
        <v>0</v>
      </c>
      <c r="AS78" s="226">
        <f t="shared" si="162"/>
        <v>0</v>
      </c>
      <c r="AT78" s="226">
        <f t="shared" si="162"/>
        <v>0</v>
      </c>
      <c r="AU78" s="235">
        <f t="shared" si="162"/>
        <v>0</v>
      </c>
      <c r="AV78" s="227">
        <f t="shared" si="162"/>
        <v>0</v>
      </c>
      <c r="AW78" s="228">
        <f>SUM(AW79:AW83,AW88:AW90)</f>
        <v>0</v>
      </c>
      <c r="AX78" s="226">
        <f t="shared" ref="AX78:BG78" si="163">SUM(AX79:AX83,AX88:AX90)</f>
        <v>0</v>
      </c>
      <c r="AY78" s="236">
        <f t="shared" si="163"/>
        <v>0</v>
      </c>
      <c r="AZ78" s="226">
        <f t="shared" si="163"/>
        <v>0</v>
      </c>
      <c r="BA78" s="236">
        <f t="shared" si="163"/>
        <v>0</v>
      </c>
      <c r="BB78" s="226">
        <f t="shared" si="163"/>
        <v>0</v>
      </c>
      <c r="BC78" s="235">
        <f t="shared" si="163"/>
        <v>0</v>
      </c>
      <c r="BD78" s="226">
        <f t="shared" si="163"/>
        <v>0</v>
      </c>
      <c r="BE78" s="226">
        <f t="shared" si="163"/>
        <v>0</v>
      </c>
      <c r="BF78" s="235">
        <f t="shared" si="163"/>
        <v>0</v>
      </c>
      <c r="BG78" s="227">
        <f t="shared" si="163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64">IF(E84-E85&gt;=0,0,"Ошибка")</f>
        <v>0</v>
      </c>
      <c r="BK78" s="253">
        <f t="shared" si="164"/>
        <v>0</v>
      </c>
      <c r="BL78" s="253">
        <f t="shared" si="164"/>
        <v>0</v>
      </c>
      <c r="BM78" s="253">
        <f t="shared" si="164"/>
        <v>0</v>
      </c>
      <c r="BN78" s="253">
        <f t="shared" si="164"/>
        <v>0</v>
      </c>
      <c r="BO78" s="253">
        <f t="shared" si="164"/>
        <v>0</v>
      </c>
      <c r="BP78" s="253">
        <f t="shared" si="164"/>
        <v>0</v>
      </c>
      <c r="BQ78" s="253">
        <f t="shared" si="164"/>
        <v>0</v>
      </c>
      <c r="BR78" s="253">
        <f t="shared" si="164"/>
        <v>0</v>
      </c>
      <c r="BS78" s="253">
        <f t="shared" si="164"/>
        <v>0</v>
      </c>
      <c r="BT78" s="253">
        <f t="shared" si="164"/>
        <v>0</v>
      </c>
      <c r="BU78" s="253">
        <f t="shared" si="164"/>
        <v>0</v>
      </c>
      <c r="BV78" s="253">
        <f t="shared" si="164"/>
        <v>0</v>
      </c>
      <c r="BW78" s="253">
        <f t="shared" si="164"/>
        <v>0</v>
      </c>
      <c r="BX78" s="253">
        <f t="shared" si="164"/>
        <v>0</v>
      </c>
      <c r="BY78" s="253">
        <f t="shared" si="164"/>
        <v>0</v>
      </c>
      <c r="BZ78" s="253">
        <f t="shared" si="164"/>
        <v>0</v>
      </c>
      <c r="CA78" s="253">
        <f t="shared" si="164"/>
        <v>0</v>
      </c>
      <c r="CB78" s="253">
        <f t="shared" si="164"/>
        <v>0</v>
      </c>
      <c r="CC78" s="253">
        <f t="shared" si="164"/>
        <v>0</v>
      </c>
      <c r="CD78" s="253">
        <f t="shared" si="164"/>
        <v>0</v>
      </c>
      <c r="CE78" s="253">
        <f t="shared" si="164"/>
        <v>0</v>
      </c>
      <c r="CF78" s="253">
        <f t="shared" si="164"/>
        <v>0</v>
      </c>
      <c r="CG78" s="253">
        <f t="shared" si="164"/>
        <v>0</v>
      </c>
      <c r="CH78" s="253">
        <f t="shared" si="164"/>
        <v>0</v>
      </c>
      <c r="CI78" s="253">
        <f t="shared" si="164"/>
        <v>0</v>
      </c>
      <c r="CJ78" s="253">
        <f t="shared" si="164"/>
        <v>0</v>
      </c>
      <c r="CK78" s="253">
        <f t="shared" si="164"/>
        <v>0</v>
      </c>
      <c r="CL78" s="253">
        <f t="shared" si="164"/>
        <v>0</v>
      </c>
      <c r="CM78" s="253">
        <f t="shared" si="164"/>
        <v>0</v>
      </c>
      <c r="CN78" s="253">
        <f t="shared" si="164"/>
        <v>0</v>
      </c>
      <c r="CO78" s="253">
        <f t="shared" si="164"/>
        <v>0</v>
      </c>
      <c r="CP78" s="253">
        <f t="shared" ref="CP78:DL78" si="165">IF(AK84-AK85&gt;=0,0,"Ошибка")</f>
        <v>0</v>
      </c>
      <c r="CQ78" s="253">
        <f t="shared" si="165"/>
        <v>0</v>
      </c>
      <c r="CR78" s="253">
        <f t="shared" si="165"/>
        <v>0</v>
      </c>
      <c r="CS78" s="253">
        <f t="shared" si="165"/>
        <v>0</v>
      </c>
      <c r="CT78" s="253">
        <f t="shared" si="165"/>
        <v>0</v>
      </c>
      <c r="CU78" s="253">
        <f t="shared" si="165"/>
        <v>0</v>
      </c>
      <c r="CV78" s="253">
        <f t="shared" si="165"/>
        <v>0</v>
      </c>
      <c r="CW78" s="253">
        <f t="shared" si="165"/>
        <v>0</v>
      </c>
      <c r="CX78" s="253">
        <f t="shared" si="165"/>
        <v>0</v>
      </c>
      <c r="CY78" s="253">
        <f t="shared" si="165"/>
        <v>0</v>
      </c>
      <c r="CZ78" s="253">
        <f t="shared" si="165"/>
        <v>0</v>
      </c>
      <c r="DA78" s="253">
        <f t="shared" si="165"/>
        <v>0</v>
      </c>
      <c r="DB78" s="253">
        <f t="shared" si="165"/>
        <v>0</v>
      </c>
      <c r="DC78" s="253">
        <f t="shared" si="165"/>
        <v>0</v>
      </c>
      <c r="DD78" s="253">
        <f t="shared" si="165"/>
        <v>0</v>
      </c>
      <c r="DE78" s="253">
        <f t="shared" si="165"/>
        <v>0</v>
      </c>
      <c r="DF78" s="253">
        <f t="shared" si="165"/>
        <v>0</v>
      </c>
      <c r="DG78" s="253">
        <f t="shared" si="165"/>
        <v>0</v>
      </c>
      <c r="DH78" s="253">
        <f t="shared" si="165"/>
        <v>0</v>
      </c>
      <c r="DI78" s="253">
        <f t="shared" si="165"/>
        <v>0</v>
      </c>
      <c r="DJ78" s="253">
        <f t="shared" si="165"/>
        <v>0</v>
      </c>
      <c r="DK78" s="253">
        <f t="shared" si="165"/>
        <v>0</v>
      </c>
      <c r="DL78" s="253">
        <f t="shared" si="165"/>
        <v>0</v>
      </c>
    </row>
    <row r="79" spans="1:116" s="27" customFormat="1" ht="24">
      <c r="A79" s="272" t="str">
        <f t="shared" ref="A79:A90" si="166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67">SUM(J79:L79)</f>
        <v>0</v>
      </c>
      <c r="H79" s="236">
        <f>ROUND(SUM(S79,AD79,AO79,AZ79),1)</f>
        <v>0</v>
      </c>
      <c r="I79" s="236">
        <f t="shared" ref="I79:I90" si="168">SUM(M79:O79)</f>
        <v>0</v>
      </c>
      <c r="J79" s="236">
        <f t="shared" ref="J79:O90" si="169">ROUND(SUM(U79,AF79,AQ79,BB79),1)</f>
        <v>0</v>
      </c>
      <c r="K79" s="236">
        <f t="shared" si="169"/>
        <v>0</v>
      </c>
      <c r="L79" s="236">
        <f t="shared" si="169"/>
        <v>0</v>
      </c>
      <c r="M79" s="236">
        <f t="shared" si="169"/>
        <v>0</v>
      </c>
      <c r="N79" s="236">
        <f t="shared" si="169"/>
        <v>0</v>
      </c>
      <c r="O79" s="236">
        <f t="shared" si="169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9">
        <f t="shared" ref="BH79:BH91" si="170">IF((COUNTA(BJ79:DL79)-COUNTIF(BJ79:DL79,0))=0,0,CONCATENATE("Ошибки!-",COUNTA(BJ79:DL79)-COUNTIF(BJ79:DL79,0)))</f>
        <v>0</v>
      </c>
      <c r="BI79" s="255" t="str">
        <f t="shared" ref="BI79:BI90" si="171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72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73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74">IF(ROUND((AA79-AB79),5)&gt;=0,0,"Ошибка!")</f>
        <v>0</v>
      </c>
      <c r="CH79" s="318"/>
      <c r="CI79" s="253">
        <f t="shared" ref="CI79:CI90" si="175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76">IF(ROUND((AL79-AM79),5)&gt;=0,0,"Ошибка!")</f>
        <v>0</v>
      </c>
      <c r="CS79" s="318"/>
      <c r="CT79" s="253">
        <f t="shared" ref="CT79:CT90" si="177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78">IF(ROUND((AW79-AX79),5)&gt;=0,0,"Ошибка!")</f>
        <v>0</v>
      </c>
      <c r="DD79" s="318"/>
      <c r="DE79" s="253">
        <f t="shared" ref="DE79:DE90" si="179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>
      <c r="A80" s="272" t="str">
        <f t="shared" si="166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80">ROUND(SUM(P80,AA80,AL80,AW80),0)</f>
        <v>0</v>
      </c>
      <c r="F80" s="236">
        <f t="shared" ref="F80:F90" si="181">ROUND(SUM(Q80,AB80,AM80,AX80),1)</f>
        <v>0</v>
      </c>
      <c r="G80" s="236">
        <f t="shared" si="167"/>
        <v>0</v>
      </c>
      <c r="H80" s="236">
        <f t="shared" ref="H80:H90" si="182">ROUND(SUM(S80,AD80,AO80,AZ80),1)</f>
        <v>0</v>
      </c>
      <c r="I80" s="236">
        <f t="shared" si="168"/>
        <v>0</v>
      </c>
      <c r="J80" s="236">
        <f t="shared" si="169"/>
        <v>0</v>
      </c>
      <c r="K80" s="236">
        <f t="shared" si="169"/>
        <v>0</v>
      </c>
      <c r="L80" s="236">
        <f t="shared" si="169"/>
        <v>0</v>
      </c>
      <c r="M80" s="236">
        <f t="shared" si="169"/>
        <v>0</v>
      </c>
      <c r="N80" s="236">
        <f t="shared" si="169"/>
        <v>0</v>
      </c>
      <c r="O80" s="236">
        <f t="shared" si="169"/>
        <v>0</v>
      </c>
      <c r="P80" s="220"/>
      <c r="Q80" s="221"/>
      <c r="R80" s="237">
        <f t="shared" ref="R80:R90" si="183">SUM(U80:W80)</f>
        <v>0</v>
      </c>
      <c r="S80" s="221"/>
      <c r="T80" s="237">
        <f t="shared" ref="T80:T89" si="184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85">SUM(AF80:AH80)</f>
        <v>0</v>
      </c>
      <c r="AD80" s="221"/>
      <c r="AE80" s="237">
        <f t="shared" ref="AE80:AE89" si="186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87">SUM(AQ80:AS80)</f>
        <v>0</v>
      </c>
      <c r="AO80" s="221"/>
      <c r="AP80" s="237">
        <f t="shared" ref="AP80:AP89" si="188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89">SUM(BB80:BD80)</f>
        <v>0</v>
      </c>
      <c r="AZ80" s="221"/>
      <c r="BA80" s="237">
        <f t="shared" ref="BA80:BA89" si="190">SUM(BE80:BG80)</f>
        <v>0</v>
      </c>
      <c r="BB80" s="221"/>
      <c r="BC80" s="233"/>
      <c r="BD80" s="221"/>
      <c r="BE80" s="221"/>
      <c r="BF80" s="233"/>
      <c r="BG80" s="221"/>
      <c r="BH80" s="379">
        <f t="shared" si="170"/>
        <v>0</v>
      </c>
      <c r="BI80" s="255" t="str">
        <f t="shared" si="171"/>
        <v>03</v>
      </c>
      <c r="BJ80" s="318"/>
      <c r="BK80" s="253">
        <f t="shared" ref="BK80:BK90" si="191">IF(ROUND((E80-F80),5)&gt;=0,0,"Ошибка!")</f>
        <v>0</v>
      </c>
      <c r="BL80" s="318"/>
      <c r="BM80" s="253">
        <f t="shared" si="172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73"/>
        <v>0</v>
      </c>
      <c r="BW80" s="318"/>
      <c r="BX80" s="253">
        <f t="shared" ref="BX80:BX90" si="192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74"/>
        <v>0</v>
      </c>
      <c r="CH80" s="318"/>
      <c r="CI80" s="253">
        <f t="shared" si="175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76"/>
        <v>0</v>
      </c>
      <c r="CS80" s="318"/>
      <c r="CT80" s="253">
        <f t="shared" si="177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78"/>
        <v>0</v>
      </c>
      <c r="DD80" s="318"/>
      <c r="DE80" s="253">
        <f t="shared" si="179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>
      <c r="A81" s="272" t="str">
        <f t="shared" si="166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80"/>
        <v>0</v>
      </c>
      <c r="F81" s="236">
        <f t="shared" si="181"/>
        <v>0</v>
      </c>
      <c r="G81" s="236">
        <f t="shared" si="167"/>
        <v>0</v>
      </c>
      <c r="H81" s="236">
        <f t="shared" si="182"/>
        <v>0</v>
      </c>
      <c r="I81" s="236">
        <f t="shared" si="168"/>
        <v>0</v>
      </c>
      <c r="J81" s="236">
        <f t="shared" si="169"/>
        <v>0</v>
      </c>
      <c r="K81" s="236">
        <f t="shared" si="169"/>
        <v>0</v>
      </c>
      <c r="L81" s="236">
        <f t="shared" si="169"/>
        <v>0</v>
      </c>
      <c r="M81" s="236">
        <f t="shared" si="169"/>
        <v>0</v>
      </c>
      <c r="N81" s="236">
        <f t="shared" si="169"/>
        <v>0</v>
      </c>
      <c r="O81" s="236">
        <f t="shared" si="169"/>
        <v>0</v>
      </c>
      <c r="P81" s="220"/>
      <c r="Q81" s="221"/>
      <c r="R81" s="237">
        <f t="shared" si="183"/>
        <v>0</v>
      </c>
      <c r="S81" s="221"/>
      <c r="T81" s="237">
        <f t="shared" si="184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85"/>
        <v>0</v>
      </c>
      <c r="AD81" s="221"/>
      <c r="AE81" s="237">
        <f t="shared" si="186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87"/>
        <v>0</v>
      </c>
      <c r="AO81" s="221"/>
      <c r="AP81" s="237">
        <f t="shared" si="188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89"/>
        <v>0</v>
      </c>
      <c r="AZ81" s="221"/>
      <c r="BA81" s="237">
        <f t="shared" si="190"/>
        <v>0</v>
      </c>
      <c r="BB81" s="221"/>
      <c r="BC81" s="233"/>
      <c r="BD81" s="221"/>
      <c r="BE81" s="221"/>
      <c r="BF81" s="233"/>
      <c r="BG81" s="221"/>
      <c r="BH81" s="379">
        <f t="shared" si="170"/>
        <v>0</v>
      </c>
      <c r="BI81" s="255" t="str">
        <f t="shared" si="171"/>
        <v>04</v>
      </c>
      <c r="BJ81" s="318"/>
      <c r="BK81" s="253">
        <f t="shared" si="191"/>
        <v>0</v>
      </c>
      <c r="BL81" s="318"/>
      <c r="BM81" s="253">
        <f t="shared" si="172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73"/>
        <v>0</v>
      </c>
      <c r="BW81" s="318"/>
      <c r="BX81" s="253">
        <f t="shared" si="192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74"/>
        <v>0</v>
      </c>
      <c r="CH81" s="318"/>
      <c r="CI81" s="253">
        <f t="shared" si="175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76"/>
        <v>0</v>
      </c>
      <c r="CS81" s="318"/>
      <c r="CT81" s="253">
        <f t="shared" si="177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78"/>
        <v>0</v>
      </c>
      <c r="DD81" s="318"/>
      <c r="DE81" s="253">
        <f t="shared" si="179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>
      <c r="A82" s="272" t="str">
        <f t="shared" si="166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80"/>
        <v>0</v>
      </c>
      <c r="F82" s="236">
        <f t="shared" si="181"/>
        <v>0</v>
      </c>
      <c r="G82" s="236">
        <f t="shared" si="167"/>
        <v>0</v>
      </c>
      <c r="H82" s="236">
        <f t="shared" si="182"/>
        <v>0</v>
      </c>
      <c r="I82" s="236">
        <f t="shared" si="168"/>
        <v>0</v>
      </c>
      <c r="J82" s="236">
        <f t="shared" si="169"/>
        <v>0</v>
      </c>
      <c r="K82" s="236">
        <f t="shared" si="169"/>
        <v>0</v>
      </c>
      <c r="L82" s="236">
        <f t="shared" si="169"/>
        <v>0</v>
      </c>
      <c r="M82" s="236">
        <f t="shared" si="169"/>
        <v>0</v>
      </c>
      <c r="N82" s="236">
        <f t="shared" si="169"/>
        <v>0</v>
      </c>
      <c r="O82" s="236">
        <f t="shared" si="169"/>
        <v>0</v>
      </c>
      <c r="P82" s="220"/>
      <c r="Q82" s="221"/>
      <c r="R82" s="237">
        <f t="shared" si="183"/>
        <v>0</v>
      </c>
      <c r="S82" s="221"/>
      <c r="T82" s="237">
        <f t="shared" si="184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85"/>
        <v>0</v>
      </c>
      <c r="AD82" s="221"/>
      <c r="AE82" s="237">
        <f t="shared" si="186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87"/>
        <v>0</v>
      </c>
      <c r="AO82" s="221"/>
      <c r="AP82" s="237">
        <f t="shared" si="188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89"/>
        <v>0</v>
      </c>
      <c r="AZ82" s="221"/>
      <c r="BA82" s="237">
        <f t="shared" si="190"/>
        <v>0</v>
      </c>
      <c r="BB82" s="221"/>
      <c r="BC82" s="233"/>
      <c r="BD82" s="221"/>
      <c r="BE82" s="221"/>
      <c r="BF82" s="233"/>
      <c r="BG82" s="221"/>
      <c r="BH82" s="379">
        <f t="shared" si="170"/>
        <v>0</v>
      </c>
      <c r="BI82" s="255" t="str">
        <f t="shared" si="171"/>
        <v>05</v>
      </c>
      <c r="BJ82" s="318"/>
      <c r="BK82" s="253">
        <f t="shared" si="191"/>
        <v>0</v>
      </c>
      <c r="BL82" s="318"/>
      <c r="BM82" s="253">
        <f t="shared" si="172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>
        <f t="shared" si="173"/>
        <v>0</v>
      </c>
      <c r="BW82" s="318"/>
      <c r="BX82" s="253">
        <f t="shared" si="192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74"/>
        <v>0</v>
      </c>
      <c r="CH82" s="318"/>
      <c r="CI82" s="253">
        <f t="shared" si="175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76"/>
        <v>0</v>
      </c>
      <c r="CS82" s="318"/>
      <c r="CT82" s="253">
        <f t="shared" si="177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78"/>
        <v>0</v>
      </c>
      <c r="DD82" s="318"/>
      <c r="DE82" s="253">
        <f t="shared" si="179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>
      <c r="A83" s="272" t="str">
        <f t="shared" si="166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80"/>
        <v>0</v>
      </c>
      <c r="F83" s="236">
        <f t="shared" si="181"/>
        <v>0</v>
      </c>
      <c r="G83" s="236">
        <f t="shared" si="167"/>
        <v>0</v>
      </c>
      <c r="H83" s="236">
        <f t="shared" si="182"/>
        <v>0</v>
      </c>
      <c r="I83" s="236">
        <f t="shared" si="168"/>
        <v>0</v>
      </c>
      <c r="J83" s="236">
        <f t="shared" si="169"/>
        <v>0</v>
      </c>
      <c r="K83" s="236">
        <f t="shared" si="169"/>
        <v>0</v>
      </c>
      <c r="L83" s="236">
        <f t="shared" si="169"/>
        <v>0</v>
      </c>
      <c r="M83" s="236">
        <f t="shared" si="169"/>
        <v>0</v>
      </c>
      <c r="N83" s="236">
        <f t="shared" si="169"/>
        <v>0</v>
      </c>
      <c r="O83" s="236">
        <f t="shared" si="169"/>
        <v>0</v>
      </c>
      <c r="P83" s="220"/>
      <c r="Q83" s="221"/>
      <c r="R83" s="237">
        <f t="shared" si="183"/>
        <v>0</v>
      </c>
      <c r="S83" s="221"/>
      <c r="T83" s="237">
        <f t="shared" si="184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85"/>
        <v>0</v>
      </c>
      <c r="AD83" s="221"/>
      <c r="AE83" s="237">
        <f t="shared" si="186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87"/>
        <v>0</v>
      </c>
      <c r="AO83" s="221"/>
      <c r="AP83" s="237">
        <f t="shared" si="188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89"/>
        <v>0</v>
      </c>
      <c r="AZ83" s="221"/>
      <c r="BA83" s="237">
        <f t="shared" si="190"/>
        <v>0</v>
      </c>
      <c r="BB83" s="221"/>
      <c r="BC83" s="233"/>
      <c r="BD83" s="221"/>
      <c r="BE83" s="221"/>
      <c r="BF83" s="233"/>
      <c r="BG83" s="221"/>
      <c r="BH83" s="379">
        <f t="shared" si="170"/>
        <v>0</v>
      </c>
      <c r="BI83" s="255" t="str">
        <f t="shared" si="171"/>
        <v>06</v>
      </c>
      <c r="BJ83" s="318"/>
      <c r="BK83" s="253">
        <f t="shared" si="191"/>
        <v>0</v>
      </c>
      <c r="BL83" s="318"/>
      <c r="BM83" s="253">
        <f t="shared" si="172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73"/>
        <v>0</v>
      </c>
      <c r="BW83" s="318"/>
      <c r="BX83" s="253">
        <f t="shared" si="192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74"/>
        <v>0</v>
      </c>
      <c r="CH83" s="318"/>
      <c r="CI83" s="253">
        <f t="shared" si="175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76"/>
        <v>0</v>
      </c>
      <c r="CS83" s="318"/>
      <c r="CT83" s="253">
        <f t="shared" si="177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78"/>
        <v>0</v>
      </c>
      <c r="DD83" s="318"/>
      <c r="DE83" s="253">
        <f t="shared" si="179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>
      <c r="A84" s="272" t="str">
        <f t="shared" si="166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80"/>
        <v>0</v>
      </c>
      <c r="F84" s="236">
        <f t="shared" si="181"/>
        <v>0</v>
      </c>
      <c r="G84" s="236">
        <f t="shared" si="167"/>
        <v>0</v>
      </c>
      <c r="H84" s="236">
        <f t="shared" si="182"/>
        <v>0</v>
      </c>
      <c r="I84" s="236">
        <f t="shared" si="168"/>
        <v>0</v>
      </c>
      <c r="J84" s="236">
        <f t="shared" si="169"/>
        <v>0</v>
      </c>
      <c r="K84" s="236">
        <f t="shared" si="169"/>
        <v>0</v>
      </c>
      <c r="L84" s="236">
        <f t="shared" si="169"/>
        <v>0</v>
      </c>
      <c r="M84" s="236">
        <f t="shared" si="169"/>
        <v>0</v>
      </c>
      <c r="N84" s="236">
        <f t="shared" si="169"/>
        <v>0</v>
      </c>
      <c r="O84" s="236">
        <f t="shared" si="169"/>
        <v>0</v>
      </c>
      <c r="P84" s="220"/>
      <c r="Q84" s="221"/>
      <c r="R84" s="237">
        <f t="shared" si="183"/>
        <v>0</v>
      </c>
      <c r="S84" s="221"/>
      <c r="T84" s="237">
        <f t="shared" si="184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85"/>
        <v>0</v>
      </c>
      <c r="AD84" s="221"/>
      <c r="AE84" s="237">
        <f t="shared" si="186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87"/>
        <v>0</v>
      </c>
      <c r="AO84" s="221"/>
      <c r="AP84" s="237">
        <f t="shared" si="188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89"/>
        <v>0</v>
      </c>
      <c r="AZ84" s="221"/>
      <c r="BA84" s="237">
        <f t="shared" si="190"/>
        <v>0</v>
      </c>
      <c r="BB84" s="221"/>
      <c r="BC84" s="233"/>
      <c r="BD84" s="221"/>
      <c r="BE84" s="221"/>
      <c r="BF84" s="233"/>
      <c r="BG84" s="221"/>
      <c r="BH84" s="379">
        <f t="shared" si="170"/>
        <v>0</v>
      </c>
      <c r="BI84" s="255" t="str">
        <f t="shared" si="171"/>
        <v>07</v>
      </c>
      <c r="BJ84" s="318"/>
      <c r="BK84" s="253">
        <f t="shared" si="191"/>
        <v>0</v>
      </c>
      <c r="BL84" s="318"/>
      <c r="BM84" s="253">
        <f t="shared" si="172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73"/>
        <v>0</v>
      </c>
      <c r="BW84" s="318"/>
      <c r="BX84" s="253">
        <f t="shared" si="192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74"/>
        <v>0</v>
      </c>
      <c r="CH84" s="318"/>
      <c r="CI84" s="253">
        <f t="shared" si="175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76"/>
        <v>0</v>
      </c>
      <c r="CS84" s="318"/>
      <c r="CT84" s="253">
        <f t="shared" si="177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78"/>
        <v>0</v>
      </c>
      <c r="DD84" s="318"/>
      <c r="DE84" s="253">
        <f t="shared" si="179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>
      <c r="A85" s="272" t="str">
        <f t="shared" si="166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80"/>
        <v>0</v>
      </c>
      <c r="F85" s="236">
        <f t="shared" si="181"/>
        <v>0</v>
      </c>
      <c r="G85" s="236">
        <f t="shared" si="167"/>
        <v>0</v>
      </c>
      <c r="H85" s="236">
        <f t="shared" si="182"/>
        <v>0</v>
      </c>
      <c r="I85" s="236">
        <f t="shared" si="168"/>
        <v>0</v>
      </c>
      <c r="J85" s="236">
        <f t="shared" si="169"/>
        <v>0</v>
      </c>
      <c r="K85" s="236">
        <f t="shared" si="169"/>
        <v>0</v>
      </c>
      <c r="L85" s="236">
        <f t="shared" si="169"/>
        <v>0</v>
      </c>
      <c r="M85" s="236">
        <f t="shared" si="169"/>
        <v>0</v>
      </c>
      <c r="N85" s="236">
        <f t="shared" si="169"/>
        <v>0</v>
      </c>
      <c r="O85" s="236">
        <f t="shared" si="169"/>
        <v>0</v>
      </c>
      <c r="P85" s="220"/>
      <c r="Q85" s="221"/>
      <c r="R85" s="237">
        <f t="shared" si="183"/>
        <v>0</v>
      </c>
      <c r="S85" s="221"/>
      <c r="T85" s="237">
        <f t="shared" si="184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85"/>
        <v>0</v>
      </c>
      <c r="AD85" s="221"/>
      <c r="AE85" s="237">
        <f t="shared" si="186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87"/>
        <v>0</v>
      </c>
      <c r="AO85" s="221"/>
      <c r="AP85" s="237">
        <f t="shared" si="188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89"/>
        <v>0</v>
      </c>
      <c r="AZ85" s="221"/>
      <c r="BA85" s="237">
        <f t="shared" si="190"/>
        <v>0</v>
      </c>
      <c r="BB85" s="221"/>
      <c r="BC85" s="233"/>
      <c r="BD85" s="221"/>
      <c r="BE85" s="221"/>
      <c r="BF85" s="233"/>
      <c r="BG85" s="221"/>
      <c r="BH85" s="379">
        <f t="shared" si="170"/>
        <v>0</v>
      </c>
      <c r="BI85" s="255" t="str">
        <f t="shared" si="171"/>
        <v>08</v>
      </c>
      <c r="BJ85" s="318"/>
      <c r="BK85" s="253">
        <f t="shared" si="191"/>
        <v>0</v>
      </c>
      <c r="BL85" s="318"/>
      <c r="BM85" s="253">
        <f t="shared" si="172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73"/>
        <v>0</v>
      </c>
      <c r="BW85" s="318"/>
      <c r="BX85" s="253">
        <f t="shared" si="192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74"/>
        <v>0</v>
      </c>
      <c r="CH85" s="318"/>
      <c r="CI85" s="253">
        <f t="shared" si="175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76"/>
        <v>0</v>
      </c>
      <c r="CS85" s="318"/>
      <c r="CT85" s="253">
        <f t="shared" si="177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78"/>
        <v>0</v>
      </c>
      <c r="DD85" s="318"/>
      <c r="DE85" s="253">
        <f t="shared" si="179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>
      <c r="A86" s="272" t="str">
        <f t="shared" si="166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80"/>
        <v>0</v>
      </c>
      <c r="F86" s="236">
        <f t="shared" si="181"/>
        <v>0</v>
      </c>
      <c r="G86" s="236">
        <f t="shared" si="167"/>
        <v>0</v>
      </c>
      <c r="H86" s="236">
        <f t="shared" si="182"/>
        <v>0</v>
      </c>
      <c r="I86" s="236">
        <f t="shared" si="168"/>
        <v>0</v>
      </c>
      <c r="J86" s="236">
        <f t="shared" si="169"/>
        <v>0</v>
      </c>
      <c r="K86" s="236">
        <f t="shared" si="169"/>
        <v>0</v>
      </c>
      <c r="L86" s="236">
        <f t="shared" si="169"/>
        <v>0</v>
      </c>
      <c r="M86" s="236">
        <f t="shared" si="169"/>
        <v>0</v>
      </c>
      <c r="N86" s="236">
        <f t="shared" si="169"/>
        <v>0</v>
      </c>
      <c r="O86" s="236">
        <f t="shared" si="169"/>
        <v>0</v>
      </c>
      <c r="P86" s="220"/>
      <c r="Q86" s="221"/>
      <c r="R86" s="237">
        <f t="shared" si="183"/>
        <v>0</v>
      </c>
      <c r="S86" s="221"/>
      <c r="T86" s="237">
        <f t="shared" si="184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85"/>
        <v>0</v>
      </c>
      <c r="AD86" s="221"/>
      <c r="AE86" s="237">
        <f t="shared" si="186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87"/>
        <v>0</v>
      </c>
      <c r="AO86" s="221"/>
      <c r="AP86" s="237">
        <f t="shared" si="188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89"/>
        <v>0</v>
      </c>
      <c r="AZ86" s="221"/>
      <c r="BA86" s="237">
        <f t="shared" si="190"/>
        <v>0</v>
      </c>
      <c r="BB86" s="221"/>
      <c r="BC86" s="233"/>
      <c r="BD86" s="221"/>
      <c r="BE86" s="221"/>
      <c r="BF86" s="233"/>
      <c r="BG86" s="221"/>
      <c r="BH86" s="379">
        <f t="shared" si="170"/>
        <v>0</v>
      </c>
      <c r="BI86" s="255" t="str">
        <f t="shared" si="171"/>
        <v>09</v>
      </c>
      <c r="BJ86" s="318"/>
      <c r="BK86" s="253">
        <f t="shared" si="191"/>
        <v>0</v>
      </c>
      <c r="BL86" s="318"/>
      <c r="BM86" s="253">
        <f t="shared" si="172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73"/>
        <v>0</v>
      </c>
      <c r="BW86" s="318"/>
      <c r="BX86" s="253">
        <f t="shared" si="192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74"/>
        <v>0</v>
      </c>
      <c r="CH86" s="318"/>
      <c r="CI86" s="253">
        <f t="shared" si="175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76"/>
        <v>0</v>
      </c>
      <c r="CS86" s="318"/>
      <c r="CT86" s="253">
        <f t="shared" si="177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78"/>
        <v>0</v>
      </c>
      <c r="DD86" s="318"/>
      <c r="DE86" s="253">
        <f t="shared" si="179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>
      <c r="A87" s="272" t="str">
        <f t="shared" si="166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80"/>
        <v>0</v>
      </c>
      <c r="F87" s="236">
        <f t="shared" si="181"/>
        <v>0</v>
      </c>
      <c r="G87" s="236">
        <f t="shared" si="167"/>
        <v>0</v>
      </c>
      <c r="H87" s="236">
        <f t="shared" si="182"/>
        <v>0</v>
      </c>
      <c r="I87" s="236">
        <f t="shared" si="168"/>
        <v>0</v>
      </c>
      <c r="J87" s="236">
        <f t="shared" si="169"/>
        <v>0</v>
      </c>
      <c r="K87" s="236">
        <f t="shared" si="169"/>
        <v>0</v>
      </c>
      <c r="L87" s="236">
        <f t="shared" si="169"/>
        <v>0</v>
      </c>
      <c r="M87" s="236">
        <f t="shared" si="169"/>
        <v>0</v>
      </c>
      <c r="N87" s="236">
        <f t="shared" si="169"/>
        <v>0</v>
      </c>
      <c r="O87" s="236">
        <f t="shared" si="169"/>
        <v>0</v>
      </c>
      <c r="P87" s="220"/>
      <c r="Q87" s="221"/>
      <c r="R87" s="237">
        <f t="shared" si="183"/>
        <v>0</v>
      </c>
      <c r="S87" s="221"/>
      <c r="T87" s="237">
        <f t="shared" si="184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85"/>
        <v>0</v>
      </c>
      <c r="AD87" s="221"/>
      <c r="AE87" s="237">
        <f t="shared" si="186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87"/>
        <v>0</v>
      </c>
      <c r="AO87" s="221"/>
      <c r="AP87" s="237">
        <f t="shared" si="188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89"/>
        <v>0</v>
      </c>
      <c r="AZ87" s="221"/>
      <c r="BA87" s="237">
        <f t="shared" si="190"/>
        <v>0</v>
      </c>
      <c r="BB87" s="221"/>
      <c r="BC87" s="233"/>
      <c r="BD87" s="221"/>
      <c r="BE87" s="221"/>
      <c r="BF87" s="233"/>
      <c r="BG87" s="221"/>
      <c r="BH87" s="379">
        <f t="shared" si="170"/>
        <v>0</v>
      </c>
      <c r="BI87" s="255" t="str">
        <f t="shared" si="171"/>
        <v>10</v>
      </c>
      <c r="BJ87" s="318"/>
      <c r="BK87" s="253">
        <f t="shared" si="191"/>
        <v>0</v>
      </c>
      <c r="BL87" s="318"/>
      <c r="BM87" s="253">
        <f t="shared" si="172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73"/>
        <v>0</v>
      </c>
      <c r="BW87" s="318"/>
      <c r="BX87" s="253">
        <f t="shared" si="192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74"/>
        <v>0</v>
      </c>
      <c r="CH87" s="318"/>
      <c r="CI87" s="253">
        <f t="shared" si="175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76"/>
        <v>0</v>
      </c>
      <c r="CS87" s="318"/>
      <c r="CT87" s="253">
        <f t="shared" si="177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78"/>
        <v>0</v>
      </c>
      <c r="DD87" s="318"/>
      <c r="DE87" s="253">
        <f t="shared" si="179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60">
      <c r="A88" s="272" t="str">
        <f t="shared" si="166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80"/>
        <v>0</v>
      </c>
      <c r="F88" s="236">
        <f t="shared" si="181"/>
        <v>0</v>
      </c>
      <c r="G88" s="236">
        <f t="shared" si="167"/>
        <v>0</v>
      </c>
      <c r="H88" s="236">
        <f t="shared" si="182"/>
        <v>0</v>
      </c>
      <c r="I88" s="236">
        <f t="shared" si="168"/>
        <v>0</v>
      </c>
      <c r="J88" s="236">
        <f t="shared" si="169"/>
        <v>0</v>
      </c>
      <c r="K88" s="236">
        <f t="shared" si="169"/>
        <v>0</v>
      </c>
      <c r="L88" s="236">
        <f t="shared" si="169"/>
        <v>0</v>
      </c>
      <c r="M88" s="236">
        <f t="shared" si="169"/>
        <v>0</v>
      </c>
      <c r="N88" s="236">
        <f t="shared" si="169"/>
        <v>0</v>
      </c>
      <c r="O88" s="236">
        <f t="shared" si="169"/>
        <v>0</v>
      </c>
      <c r="P88" s="220"/>
      <c r="Q88" s="221"/>
      <c r="R88" s="237">
        <f t="shared" si="183"/>
        <v>0</v>
      </c>
      <c r="S88" s="221"/>
      <c r="T88" s="237">
        <f t="shared" si="184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85"/>
        <v>0</v>
      </c>
      <c r="AD88" s="221"/>
      <c r="AE88" s="237">
        <f t="shared" si="186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87"/>
        <v>0</v>
      </c>
      <c r="AO88" s="221"/>
      <c r="AP88" s="237">
        <f t="shared" si="188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89"/>
        <v>0</v>
      </c>
      <c r="AZ88" s="221"/>
      <c r="BA88" s="237">
        <f t="shared" si="190"/>
        <v>0</v>
      </c>
      <c r="BB88" s="221"/>
      <c r="BC88" s="233"/>
      <c r="BD88" s="221"/>
      <c r="BE88" s="221"/>
      <c r="BF88" s="233"/>
      <c r="BG88" s="221"/>
      <c r="BH88" s="379">
        <f t="shared" si="170"/>
        <v>0</v>
      </c>
      <c r="BI88" s="255" t="str">
        <f t="shared" si="171"/>
        <v>11</v>
      </c>
      <c r="BJ88" s="318"/>
      <c r="BK88" s="253">
        <f t="shared" si="191"/>
        <v>0</v>
      </c>
      <c r="BL88" s="318"/>
      <c r="BM88" s="253">
        <f t="shared" si="172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73"/>
        <v>0</v>
      </c>
      <c r="BW88" s="318"/>
      <c r="BX88" s="253">
        <f t="shared" si="192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74"/>
        <v>0</v>
      </c>
      <c r="CH88" s="318"/>
      <c r="CI88" s="253">
        <f t="shared" si="175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76"/>
        <v>0</v>
      </c>
      <c r="CS88" s="318"/>
      <c r="CT88" s="253">
        <f t="shared" si="177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78"/>
        <v>0</v>
      </c>
      <c r="DD88" s="318"/>
      <c r="DE88" s="253">
        <f t="shared" si="179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60">
      <c r="A89" s="272" t="str">
        <f t="shared" si="166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80"/>
        <v>0</v>
      </c>
      <c r="F89" s="236">
        <f t="shared" si="181"/>
        <v>0</v>
      </c>
      <c r="G89" s="236">
        <f t="shared" si="167"/>
        <v>0</v>
      </c>
      <c r="H89" s="236">
        <f t="shared" si="182"/>
        <v>0</v>
      </c>
      <c r="I89" s="236">
        <f t="shared" si="168"/>
        <v>0</v>
      </c>
      <c r="J89" s="236">
        <f t="shared" si="169"/>
        <v>0</v>
      </c>
      <c r="K89" s="236">
        <f t="shared" si="169"/>
        <v>0</v>
      </c>
      <c r="L89" s="236">
        <f t="shared" si="169"/>
        <v>0</v>
      </c>
      <c r="M89" s="236">
        <f t="shared" si="169"/>
        <v>0</v>
      </c>
      <c r="N89" s="236">
        <f t="shared" si="169"/>
        <v>0</v>
      </c>
      <c r="O89" s="236">
        <f t="shared" si="169"/>
        <v>0</v>
      </c>
      <c r="P89" s="220"/>
      <c r="Q89" s="221"/>
      <c r="R89" s="237">
        <f t="shared" si="183"/>
        <v>0</v>
      </c>
      <c r="S89" s="221"/>
      <c r="T89" s="237">
        <f t="shared" si="184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85"/>
        <v>0</v>
      </c>
      <c r="AD89" s="221"/>
      <c r="AE89" s="237">
        <f t="shared" si="186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87"/>
        <v>0</v>
      </c>
      <c r="AO89" s="221"/>
      <c r="AP89" s="237">
        <f t="shared" si="188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89"/>
        <v>0</v>
      </c>
      <c r="AZ89" s="221"/>
      <c r="BA89" s="237">
        <f t="shared" si="190"/>
        <v>0</v>
      </c>
      <c r="BB89" s="221"/>
      <c r="BC89" s="233"/>
      <c r="BD89" s="221"/>
      <c r="BE89" s="221"/>
      <c r="BF89" s="233"/>
      <c r="BG89" s="221"/>
      <c r="BH89" s="379">
        <f t="shared" si="170"/>
        <v>0</v>
      </c>
      <c r="BI89" s="255" t="str">
        <f t="shared" si="171"/>
        <v>12</v>
      </c>
      <c r="BJ89" s="318"/>
      <c r="BK89" s="253">
        <f t="shared" si="191"/>
        <v>0</v>
      </c>
      <c r="BL89" s="318"/>
      <c r="BM89" s="253">
        <f t="shared" si="172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73"/>
        <v>0</v>
      </c>
      <c r="BW89" s="318"/>
      <c r="BX89" s="253">
        <f t="shared" si="192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74"/>
        <v>0</v>
      </c>
      <c r="CH89" s="318"/>
      <c r="CI89" s="253">
        <f t="shared" si="175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76"/>
        <v>0</v>
      </c>
      <c r="CS89" s="318"/>
      <c r="CT89" s="253">
        <f t="shared" si="177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78"/>
        <v>0</v>
      </c>
      <c r="DD89" s="318"/>
      <c r="DE89" s="253">
        <f t="shared" si="179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thickBot="1">
      <c r="A90" s="272" t="str">
        <f t="shared" si="166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80"/>
        <v>0</v>
      </c>
      <c r="F90" s="236">
        <f t="shared" si="181"/>
        <v>0</v>
      </c>
      <c r="G90" s="236">
        <f t="shared" si="167"/>
        <v>0</v>
      </c>
      <c r="H90" s="236">
        <f t="shared" si="182"/>
        <v>0</v>
      </c>
      <c r="I90" s="236">
        <f t="shared" si="168"/>
        <v>0</v>
      </c>
      <c r="J90" s="236">
        <f t="shared" si="169"/>
        <v>0</v>
      </c>
      <c r="K90" s="236">
        <f t="shared" si="169"/>
        <v>0</v>
      </c>
      <c r="L90" s="236">
        <f t="shared" si="169"/>
        <v>0</v>
      </c>
      <c r="M90" s="236">
        <f t="shared" si="169"/>
        <v>0</v>
      </c>
      <c r="N90" s="236">
        <f t="shared" si="169"/>
        <v>0</v>
      </c>
      <c r="O90" s="236">
        <f>ROUND(SUM(Z90,AK90,AV90,BG90),1)</f>
        <v>0</v>
      </c>
      <c r="P90" s="223"/>
      <c r="Q90" s="224"/>
      <c r="R90" s="238">
        <f t="shared" si="183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85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87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89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9">
        <f t="shared" si="170"/>
        <v>0</v>
      </c>
      <c r="BI90" s="319" t="str">
        <f t="shared" si="171"/>
        <v>13</v>
      </c>
      <c r="BJ90" s="320"/>
      <c r="BK90" s="321">
        <f t="shared" si="191"/>
        <v>0</v>
      </c>
      <c r="BL90" s="320"/>
      <c r="BM90" s="321">
        <f t="shared" si="172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73"/>
        <v>0</v>
      </c>
      <c r="BW90" s="320"/>
      <c r="BX90" s="321">
        <f t="shared" si="192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74"/>
        <v>0</v>
      </c>
      <c r="CH90" s="320"/>
      <c r="CI90" s="321">
        <f t="shared" si="175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76"/>
        <v>0</v>
      </c>
      <c r="CS90" s="320"/>
      <c r="CT90" s="321">
        <f t="shared" si="177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78"/>
        <v>0</v>
      </c>
      <c r="DD90" s="320"/>
      <c r="DE90" s="321">
        <f t="shared" si="179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customHeight="1">
      <c r="A91" s="271" t="str">
        <f>B91</f>
        <v>Внести наименование учреждения 6</v>
      </c>
      <c r="B91" s="712" t="s">
        <v>250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Внести наименование учреждения 6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Внести наименование учреждения 6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Внести наименование учреждения 6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Внести наименование учреждения 6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70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93">IF(ROUND(E97-SUM(E98,E100:E101),5)&gt;=0,0,"Ошибка")</f>
        <v>0</v>
      </c>
      <c r="BK91" s="285">
        <f t="shared" si="193"/>
        <v>0</v>
      </c>
      <c r="BL91" s="285">
        <f t="shared" si="193"/>
        <v>0</v>
      </c>
      <c r="BM91" s="285">
        <f t="shared" si="193"/>
        <v>0</v>
      </c>
      <c r="BN91" s="285">
        <f t="shared" si="193"/>
        <v>0</v>
      </c>
      <c r="BO91" s="285">
        <f t="shared" si="193"/>
        <v>0</v>
      </c>
      <c r="BP91" s="285">
        <f t="shared" si="193"/>
        <v>0</v>
      </c>
      <c r="BQ91" s="285">
        <f t="shared" si="193"/>
        <v>0</v>
      </c>
      <c r="BR91" s="285">
        <f t="shared" si="193"/>
        <v>0</v>
      </c>
      <c r="BS91" s="285">
        <f t="shared" si="193"/>
        <v>0</v>
      </c>
      <c r="BT91" s="285">
        <f t="shared" si="193"/>
        <v>0</v>
      </c>
      <c r="BU91" s="285">
        <f t="shared" si="193"/>
        <v>0</v>
      </c>
      <c r="BV91" s="285">
        <f t="shared" si="193"/>
        <v>0</v>
      </c>
      <c r="BW91" s="285">
        <f t="shared" si="193"/>
        <v>0</v>
      </c>
      <c r="BX91" s="285">
        <f t="shared" si="193"/>
        <v>0</v>
      </c>
      <c r="BY91" s="285">
        <f t="shared" si="193"/>
        <v>0</v>
      </c>
      <c r="BZ91" s="285">
        <f t="shared" si="193"/>
        <v>0</v>
      </c>
      <c r="CA91" s="285">
        <f t="shared" si="193"/>
        <v>0</v>
      </c>
      <c r="CB91" s="285">
        <f t="shared" si="193"/>
        <v>0</v>
      </c>
      <c r="CC91" s="285">
        <f t="shared" si="193"/>
        <v>0</v>
      </c>
      <c r="CD91" s="285">
        <f t="shared" si="193"/>
        <v>0</v>
      </c>
      <c r="CE91" s="285">
        <f t="shared" si="193"/>
        <v>0</v>
      </c>
      <c r="CF91" s="285">
        <f t="shared" si="193"/>
        <v>0</v>
      </c>
      <c r="CG91" s="285">
        <f t="shared" si="193"/>
        <v>0</v>
      </c>
      <c r="CH91" s="285">
        <f t="shared" si="193"/>
        <v>0</v>
      </c>
      <c r="CI91" s="285">
        <f t="shared" si="193"/>
        <v>0</v>
      </c>
      <c r="CJ91" s="285">
        <f t="shared" si="193"/>
        <v>0</v>
      </c>
      <c r="CK91" s="285">
        <f t="shared" si="193"/>
        <v>0</v>
      </c>
      <c r="CL91" s="285">
        <f t="shared" si="193"/>
        <v>0</v>
      </c>
      <c r="CM91" s="285">
        <f t="shared" si="193"/>
        <v>0</v>
      </c>
      <c r="CN91" s="285">
        <f t="shared" si="193"/>
        <v>0</v>
      </c>
      <c r="CO91" s="285">
        <f t="shared" si="193"/>
        <v>0</v>
      </c>
      <c r="CP91" s="285">
        <f t="shared" ref="CP91:DL91" si="194">IF(ROUND(AK97-SUM(AK98,AK100:AK101),5)&gt;=0,0,"Ошибка")</f>
        <v>0</v>
      </c>
      <c r="CQ91" s="285">
        <f t="shared" si="194"/>
        <v>0</v>
      </c>
      <c r="CR91" s="285">
        <f t="shared" si="194"/>
        <v>0</v>
      </c>
      <c r="CS91" s="285">
        <f t="shared" si="194"/>
        <v>0</v>
      </c>
      <c r="CT91" s="285">
        <f t="shared" si="194"/>
        <v>0</v>
      </c>
      <c r="CU91" s="285">
        <f t="shared" si="194"/>
        <v>0</v>
      </c>
      <c r="CV91" s="285">
        <f t="shared" si="194"/>
        <v>0</v>
      </c>
      <c r="CW91" s="285">
        <f t="shared" si="194"/>
        <v>0</v>
      </c>
      <c r="CX91" s="285">
        <f t="shared" si="194"/>
        <v>0</v>
      </c>
      <c r="CY91" s="285">
        <f t="shared" si="194"/>
        <v>0</v>
      </c>
      <c r="CZ91" s="285">
        <f t="shared" si="194"/>
        <v>0</v>
      </c>
      <c r="DA91" s="285">
        <f t="shared" si="194"/>
        <v>0</v>
      </c>
      <c r="DB91" s="285">
        <f t="shared" si="194"/>
        <v>0</v>
      </c>
      <c r="DC91" s="285">
        <f t="shared" si="194"/>
        <v>0</v>
      </c>
      <c r="DD91" s="285">
        <f t="shared" si="194"/>
        <v>0</v>
      </c>
      <c r="DE91" s="285">
        <f t="shared" si="194"/>
        <v>0</v>
      </c>
      <c r="DF91" s="285">
        <f t="shared" si="194"/>
        <v>0</v>
      </c>
      <c r="DG91" s="285">
        <f t="shared" si="194"/>
        <v>0</v>
      </c>
      <c r="DH91" s="285">
        <f t="shared" si="194"/>
        <v>0</v>
      </c>
      <c r="DI91" s="285">
        <f t="shared" si="194"/>
        <v>0</v>
      </c>
      <c r="DJ91" s="285">
        <f t="shared" si="194"/>
        <v>0</v>
      </c>
      <c r="DK91" s="285">
        <f t="shared" si="194"/>
        <v>0</v>
      </c>
      <c r="DL91" s="285">
        <f t="shared" si="194"/>
        <v>0</v>
      </c>
    </row>
    <row r="92" spans="1:116" s="27" customFormat="1" ht="24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95">SUM(J93:J97,J102:J104)</f>
        <v>0</v>
      </c>
      <c r="K92" s="236">
        <f t="shared" si="195"/>
        <v>0</v>
      </c>
      <c r="L92" s="236">
        <f t="shared" si="195"/>
        <v>0</v>
      </c>
      <c r="M92" s="236">
        <f t="shared" si="195"/>
        <v>0</v>
      </c>
      <c r="N92" s="236">
        <f t="shared" si="195"/>
        <v>0</v>
      </c>
      <c r="O92" s="236">
        <f t="shared" si="195"/>
        <v>0</v>
      </c>
      <c r="P92" s="228">
        <f>SUM(P93:P97,P102:P104)</f>
        <v>0</v>
      </c>
      <c r="Q92" s="226">
        <f t="shared" ref="Q92:Z92" si="196">SUM(Q93:Q97,Q102:Q104)</f>
        <v>0</v>
      </c>
      <c r="R92" s="236">
        <f t="shared" si="196"/>
        <v>0</v>
      </c>
      <c r="S92" s="226">
        <f t="shared" si="196"/>
        <v>0</v>
      </c>
      <c r="T92" s="236">
        <f t="shared" si="196"/>
        <v>0</v>
      </c>
      <c r="U92" s="226">
        <f t="shared" si="196"/>
        <v>0</v>
      </c>
      <c r="V92" s="235">
        <f t="shared" si="196"/>
        <v>0</v>
      </c>
      <c r="W92" s="226">
        <f t="shared" si="196"/>
        <v>0</v>
      </c>
      <c r="X92" s="226">
        <f t="shared" si="196"/>
        <v>0</v>
      </c>
      <c r="Y92" s="235">
        <f t="shared" si="196"/>
        <v>0</v>
      </c>
      <c r="Z92" s="227">
        <f t="shared" si="196"/>
        <v>0</v>
      </c>
      <c r="AA92" s="228">
        <f>SUM(AA93:AA97,AA102:AA104)</f>
        <v>0</v>
      </c>
      <c r="AB92" s="226">
        <f t="shared" ref="AB92:AK92" si="197">SUM(AB93:AB97,AB102:AB104)</f>
        <v>0</v>
      </c>
      <c r="AC92" s="236">
        <f t="shared" si="197"/>
        <v>0</v>
      </c>
      <c r="AD92" s="226">
        <f t="shared" si="197"/>
        <v>0</v>
      </c>
      <c r="AE92" s="236">
        <f t="shared" si="197"/>
        <v>0</v>
      </c>
      <c r="AF92" s="226">
        <f t="shared" si="197"/>
        <v>0</v>
      </c>
      <c r="AG92" s="235">
        <f t="shared" si="197"/>
        <v>0</v>
      </c>
      <c r="AH92" s="226">
        <f t="shared" si="197"/>
        <v>0</v>
      </c>
      <c r="AI92" s="226">
        <f t="shared" si="197"/>
        <v>0</v>
      </c>
      <c r="AJ92" s="235">
        <f t="shared" si="197"/>
        <v>0</v>
      </c>
      <c r="AK92" s="227">
        <f t="shared" si="197"/>
        <v>0</v>
      </c>
      <c r="AL92" s="228">
        <f>SUM(AL93:AL97,AL102:AL104)</f>
        <v>0</v>
      </c>
      <c r="AM92" s="226">
        <f t="shared" ref="AM92:AV92" si="198">SUM(AM93:AM97,AM102:AM104)</f>
        <v>0</v>
      </c>
      <c r="AN92" s="236">
        <f t="shared" si="198"/>
        <v>0</v>
      </c>
      <c r="AO92" s="226">
        <f t="shared" si="198"/>
        <v>0</v>
      </c>
      <c r="AP92" s="236">
        <f t="shared" si="198"/>
        <v>0</v>
      </c>
      <c r="AQ92" s="226">
        <f t="shared" si="198"/>
        <v>0</v>
      </c>
      <c r="AR92" s="235">
        <f t="shared" si="198"/>
        <v>0</v>
      </c>
      <c r="AS92" s="226">
        <f t="shared" si="198"/>
        <v>0</v>
      </c>
      <c r="AT92" s="226">
        <f t="shared" si="198"/>
        <v>0</v>
      </c>
      <c r="AU92" s="235">
        <f t="shared" si="198"/>
        <v>0</v>
      </c>
      <c r="AV92" s="227">
        <f t="shared" si="198"/>
        <v>0</v>
      </c>
      <c r="AW92" s="228">
        <f>SUM(AW93:AW97,AW102:AW104)</f>
        <v>0</v>
      </c>
      <c r="AX92" s="226">
        <f t="shared" ref="AX92:BG92" si="199">SUM(AX93:AX97,AX102:AX104)</f>
        <v>0</v>
      </c>
      <c r="AY92" s="236">
        <f t="shared" si="199"/>
        <v>0</v>
      </c>
      <c r="AZ92" s="226">
        <f t="shared" si="199"/>
        <v>0</v>
      </c>
      <c r="BA92" s="236">
        <f t="shared" si="199"/>
        <v>0</v>
      </c>
      <c r="BB92" s="226">
        <f t="shared" si="199"/>
        <v>0</v>
      </c>
      <c r="BC92" s="235">
        <f t="shared" si="199"/>
        <v>0</v>
      </c>
      <c r="BD92" s="226">
        <f t="shared" si="199"/>
        <v>0</v>
      </c>
      <c r="BE92" s="226">
        <f t="shared" si="199"/>
        <v>0</v>
      </c>
      <c r="BF92" s="235">
        <f t="shared" si="199"/>
        <v>0</v>
      </c>
      <c r="BG92" s="227">
        <f t="shared" si="199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00">IF(E98-E99&gt;=0,0,"Ошибка")</f>
        <v>0</v>
      </c>
      <c r="BK92" s="253">
        <f t="shared" si="200"/>
        <v>0</v>
      </c>
      <c r="BL92" s="253">
        <f t="shared" si="200"/>
        <v>0</v>
      </c>
      <c r="BM92" s="253">
        <f t="shared" si="200"/>
        <v>0</v>
      </c>
      <c r="BN92" s="253">
        <f t="shared" si="200"/>
        <v>0</v>
      </c>
      <c r="BO92" s="253">
        <f t="shared" si="200"/>
        <v>0</v>
      </c>
      <c r="BP92" s="253">
        <f t="shared" si="200"/>
        <v>0</v>
      </c>
      <c r="BQ92" s="253">
        <f t="shared" si="200"/>
        <v>0</v>
      </c>
      <c r="BR92" s="253">
        <f t="shared" si="200"/>
        <v>0</v>
      </c>
      <c r="BS92" s="253">
        <f t="shared" si="200"/>
        <v>0</v>
      </c>
      <c r="BT92" s="253">
        <f t="shared" si="200"/>
        <v>0</v>
      </c>
      <c r="BU92" s="253">
        <f t="shared" si="200"/>
        <v>0</v>
      </c>
      <c r="BV92" s="253">
        <f t="shared" si="200"/>
        <v>0</v>
      </c>
      <c r="BW92" s="253">
        <f t="shared" si="200"/>
        <v>0</v>
      </c>
      <c r="BX92" s="253">
        <f t="shared" si="200"/>
        <v>0</v>
      </c>
      <c r="BY92" s="253">
        <f t="shared" si="200"/>
        <v>0</v>
      </c>
      <c r="BZ92" s="253">
        <f t="shared" si="200"/>
        <v>0</v>
      </c>
      <c r="CA92" s="253">
        <f t="shared" si="200"/>
        <v>0</v>
      </c>
      <c r="CB92" s="253">
        <f t="shared" si="200"/>
        <v>0</v>
      </c>
      <c r="CC92" s="253">
        <f t="shared" si="200"/>
        <v>0</v>
      </c>
      <c r="CD92" s="253">
        <f t="shared" si="200"/>
        <v>0</v>
      </c>
      <c r="CE92" s="253">
        <f t="shared" si="200"/>
        <v>0</v>
      </c>
      <c r="CF92" s="253">
        <f t="shared" si="200"/>
        <v>0</v>
      </c>
      <c r="CG92" s="253">
        <f t="shared" si="200"/>
        <v>0</v>
      </c>
      <c r="CH92" s="253">
        <f t="shared" si="200"/>
        <v>0</v>
      </c>
      <c r="CI92" s="253">
        <f t="shared" si="200"/>
        <v>0</v>
      </c>
      <c r="CJ92" s="253">
        <f t="shared" si="200"/>
        <v>0</v>
      </c>
      <c r="CK92" s="253">
        <f t="shared" si="200"/>
        <v>0</v>
      </c>
      <c r="CL92" s="253">
        <f t="shared" si="200"/>
        <v>0</v>
      </c>
      <c r="CM92" s="253">
        <f t="shared" si="200"/>
        <v>0</v>
      </c>
      <c r="CN92" s="253">
        <f t="shared" si="200"/>
        <v>0</v>
      </c>
      <c r="CO92" s="253">
        <f t="shared" si="200"/>
        <v>0</v>
      </c>
      <c r="CP92" s="253">
        <f t="shared" ref="CP92:DL92" si="201">IF(AK98-AK99&gt;=0,0,"Ошибка")</f>
        <v>0</v>
      </c>
      <c r="CQ92" s="253">
        <f t="shared" si="201"/>
        <v>0</v>
      </c>
      <c r="CR92" s="253">
        <f t="shared" si="201"/>
        <v>0</v>
      </c>
      <c r="CS92" s="253">
        <f t="shared" si="201"/>
        <v>0</v>
      </c>
      <c r="CT92" s="253">
        <f t="shared" si="201"/>
        <v>0</v>
      </c>
      <c r="CU92" s="253">
        <f t="shared" si="201"/>
        <v>0</v>
      </c>
      <c r="CV92" s="253">
        <f t="shared" si="201"/>
        <v>0</v>
      </c>
      <c r="CW92" s="253">
        <f t="shared" si="201"/>
        <v>0</v>
      </c>
      <c r="CX92" s="253">
        <f t="shared" si="201"/>
        <v>0</v>
      </c>
      <c r="CY92" s="253">
        <f t="shared" si="201"/>
        <v>0</v>
      </c>
      <c r="CZ92" s="253">
        <f t="shared" si="201"/>
        <v>0</v>
      </c>
      <c r="DA92" s="253">
        <f t="shared" si="201"/>
        <v>0</v>
      </c>
      <c r="DB92" s="253">
        <f t="shared" si="201"/>
        <v>0</v>
      </c>
      <c r="DC92" s="253">
        <f t="shared" si="201"/>
        <v>0</v>
      </c>
      <c r="DD92" s="253">
        <f t="shared" si="201"/>
        <v>0</v>
      </c>
      <c r="DE92" s="253">
        <f t="shared" si="201"/>
        <v>0</v>
      </c>
      <c r="DF92" s="253">
        <f t="shared" si="201"/>
        <v>0</v>
      </c>
      <c r="DG92" s="253">
        <f t="shared" si="201"/>
        <v>0</v>
      </c>
      <c r="DH92" s="253">
        <f t="shared" si="201"/>
        <v>0</v>
      </c>
      <c r="DI92" s="253">
        <f t="shared" si="201"/>
        <v>0</v>
      </c>
      <c r="DJ92" s="253">
        <f t="shared" si="201"/>
        <v>0</v>
      </c>
      <c r="DK92" s="253">
        <f t="shared" si="201"/>
        <v>0</v>
      </c>
      <c r="DL92" s="253">
        <f t="shared" si="201"/>
        <v>0</v>
      </c>
    </row>
    <row r="93" spans="1:116" s="27" customFormat="1" ht="24">
      <c r="A93" s="272" t="str">
        <f t="shared" ref="A93:A104" si="202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203">SUM(J93:L93)</f>
        <v>0</v>
      </c>
      <c r="H93" s="236">
        <f>ROUND(SUM(S93,AD93,AO93,AZ93),1)</f>
        <v>0</v>
      </c>
      <c r="I93" s="236">
        <f t="shared" ref="I93:I104" si="204">SUM(M93:O93)</f>
        <v>0</v>
      </c>
      <c r="J93" s="236">
        <f t="shared" ref="J93:O104" si="205">ROUND(SUM(U93,AF93,AQ93,BB93),1)</f>
        <v>0</v>
      </c>
      <c r="K93" s="236">
        <f t="shared" si="205"/>
        <v>0</v>
      </c>
      <c r="L93" s="236">
        <f t="shared" si="205"/>
        <v>0</v>
      </c>
      <c r="M93" s="236">
        <f t="shared" si="205"/>
        <v>0</v>
      </c>
      <c r="N93" s="236">
        <f t="shared" si="205"/>
        <v>0</v>
      </c>
      <c r="O93" s="236">
        <f t="shared" si="205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9">
        <f t="shared" ref="BH93:BH105" si="206">IF((COUNTA(BJ93:DL93)-COUNTIF(BJ93:DL93,0))=0,0,CONCATENATE("Ошибки!-",COUNTA(BJ93:DL93)-COUNTIF(BJ93:DL93,0)))</f>
        <v>0</v>
      </c>
      <c r="BI93" s="255" t="str">
        <f t="shared" ref="BI93:BI104" si="207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08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09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10">IF(ROUND((AA93-AB93),5)&gt;=0,0,"Ошибка!")</f>
        <v>0</v>
      </c>
      <c r="CH93" s="318"/>
      <c r="CI93" s="253">
        <f t="shared" ref="CI93:CI104" si="21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12">IF(ROUND((AL93-AM93),5)&gt;=0,0,"Ошибка!")</f>
        <v>0</v>
      </c>
      <c r="CS93" s="318"/>
      <c r="CT93" s="253">
        <f t="shared" ref="CT93:CT104" si="213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14">IF(ROUND((AW93-AX93),5)&gt;=0,0,"Ошибка!")</f>
        <v>0</v>
      </c>
      <c r="DD93" s="318"/>
      <c r="DE93" s="253">
        <f t="shared" ref="DE93:DE104" si="215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>
      <c r="A94" s="272" t="str">
        <f t="shared" si="202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216">ROUND(SUM(P94,AA94,AL94,AW94),0)</f>
        <v>0</v>
      </c>
      <c r="F94" s="236">
        <f t="shared" ref="F94:F104" si="217">ROUND(SUM(Q94,AB94,AM94,AX94),1)</f>
        <v>0</v>
      </c>
      <c r="G94" s="236">
        <f t="shared" si="203"/>
        <v>0</v>
      </c>
      <c r="H94" s="236">
        <f t="shared" ref="H94:H104" si="218">ROUND(SUM(S94,AD94,AO94,AZ94),1)</f>
        <v>0</v>
      </c>
      <c r="I94" s="236">
        <f t="shared" si="204"/>
        <v>0</v>
      </c>
      <c r="J94" s="236">
        <f t="shared" si="205"/>
        <v>0</v>
      </c>
      <c r="K94" s="236">
        <f t="shared" si="205"/>
        <v>0</v>
      </c>
      <c r="L94" s="236">
        <f t="shared" si="205"/>
        <v>0</v>
      </c>
      <c r="M94" s="236">
        <f t="shared" si="205"/>
        <v>0</v>
      </c>
      <c r="N94" s="236">
        <f t="shared" si="205"/>
        <v>0</v>
      </c>
      <c r="O94" s="236">
        <f t="shared" si="205"/>
        <v>0</v>
      </c>
      <c r="P94" s="220"/>
      <c r="Q94" s="221"/>
      <c r="R94" s="237">
        <f t="shared" ref="R94:R104" si="219">SUM(U94:W94)</f>
        <v>0</v>
      </c>
      <c r="S94" s="221"/>
      <c r="T94" s="237">
        <f t="shared" ref="T94:T103" si="220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221">SUM(AF94:AH94)</f>
        <v>0</v>
      </c>
      <c r="AD94" s="221"/>
      <c r="AE94" s="237">
        <f t="shared" ref="AE94:AE103" si="222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23">SUM(AQ94:AS94)</f>
        <v>0</v>
      </c>
      <c r="AO94" s="221"/>
      <c r="AP94" s="237">
        <f t="shared" ref="AP94:AP103" si="224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25">SUM(BB94:BD94)</f>
        <v>0</v>
      </c>
      <c r="AZ94" s="221"/>
      <c r="BA94" s="237">
        <f t="shared" ref="BA94:BA103" si="226">SUM(BE94:BG94)</f>
        <v>0</v>
      </c>
      <c r="BB94" s="221"/>
      <c r="BC94" s="233"/>
      <c r="BD94" s="221"/>
      <c r="BE94" s="221"/>
      <c r="BF94" s="233"/>
      <c r="BG94" s="221"/>
      <c r="BH94" s="379">
        <f t="shared" si="206"/>
        <v>0</v>
      </c>
      <c r="BI94" s="255" t="str">
        <f t="shared" si="207"/>
        <v>03</v>
      </c>
      <c r="BJ94" s="318"/>
      <c r="BK94" s="253">
        <f t="shared" ref="BK94:BK104" si="227">IF(ROUND((E94-F94),5)&gt;=0,0,"Ошибка!")</f>
        <v>0</v>
      </c>
      <c r="BL94" s="318"/>
      <c r="BM94" s="253">
        <f t="shared" si="208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09"/>
        <v>0</v>
      </c>
      <c r="BW94" s="318"/>
      <c r="BX94" s="253">
        <f t="shared" ref="BX94:BX104" si="228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10"/>
        <v>0</v>
      </c>
      <c r="CH94" s="318"/>
      <c r="CI94" s="253">
        <f t="shared" si="211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12"/>
        <v>0</v>
      </c>
      <c r="CS94" s="318"/>
      <c r="CT94" s="253">
        <f t="shared" si="213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14"/>
        <v>0</v>
      </c>
      <c r="DD94" s="318"/>
      <c r="DE94" s="253">
        <f t="shared" si="215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>
      <c r="A95" s="272" t="str">
        <f t="shared" si="202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216"/>
        <v>0</v>
      </c>
      <c r="F95" s="236">
        <f t="shared" si="217"/>
        <v>0</v>
      </c>
      <c r="G95" s="236">
        <f t="shared" si="203"/>
        <v>0</v>
      </c>
      <c r="H95" s="236">
        <f t="shared" si="218"/>
        <v>0</v>
      </c>
      <c r="I95" s="236">
        <f t="shared" si="204"/>
        <v>0</v>
      </c>
      <c r="J95" s="236">
        <f t="shared" si="205"/>
        <v>0</v>
      </c>
      <c r="K95" s="236">
        <f t="shared" si="205"/>
        <v>0</v>
      </c>
      <c r="L95" s="236">
        <f t="shared" si="205"/>
        <v>0</v>
      </c>
      <c r="M95" s="236">
        <f t="shared" si="205"/>
        <v>0</v>
      </c>
      <c r="N95" s="236">
        <f t="shared" si="205"/>
        <v>0</v>
      </c>
      <c r="O95" s="236">
        <f t="shared" si="205"/>
        <v>0</v>
      </c>
      <c r="P95" s="220"/>
      <c r="Q95" s="221"/>
      <c r="R95" s="237">
        <f t="shared" si="219"/>
        <v>0</v>
      </c>
      <c r="S95" s="221"/>
      <c r="T95" s="237">
        <f t="shared" si="220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221"/>
        <v>0</v>
      </c>
      <c r="AD95" s="221"/>
      <c r="AE95" s="237">
        <f t="shared" si="222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23"/>
        <v>0</v>
      </c>
      <c r="AO95" s="221"/>
      <c r="AP95" s="237">
        <f t="shared" si="224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25"/>
        <v>0</v>
      </c>
      <c r="AZ95" s="221"/>
      <c r="BA95" s="237">
        <f t="shared" si="226"/>
        <v>0</v>
      </c>
      <c r="BB95" s="221"/>
      <c r="BC95" s="233"/>
      <c r="BD95" s="221"/>
      <c r="BE95" s="221"/>
      <c r="BF95" s="233"/>
      <c r="BG95" s="221"/>
      <c r="BH95" s="379">
        <f t="shared" si="206"/>
        <v>0</v>
      </c>
      <c r="BI95" s="255" t="str">
        <f t="shared" si="207"/>
        <v>04</v>
      </c>
      <c r="BJ95" s="318"/>
      <c r="BK95" s="253">
        <f t="shared" si="227"/>
        <v>0</v>
      </c>
      <c r="BL95" s="318"/>
      <c r="BM95" s="253">
        <f t="shared" si="208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09"/>
        <v>0</v>
      </c>
      <c r="BW95" s="318"/>
      <c r="BX95" s="253">
        <f t="shared" si="228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10"/>
        <v>0</v>
      </c>
      <c r="CH95" s="318"/>
      <c r="CI95" s="253">
        <f t="shared" si="211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12"/>
        <v>0</v>
      </c>
      <c r="CS95" s="318"/>
      <c r="CT95" s="253">
        <f t="shared" si="213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14"/>
        <v>0</v>
      </c>
      <c r="DD95" s="318"/>
      <c r="DE95" s="253">
        <f t="shared" si="215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>
      <c r="A96" s="272" t="str">
        <f t="shared" si="202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216"/>
        <v>0</v>
      </c>
      <c r="F96" s="236">
        <f t="shared" si="217"/>
        <v>0</v>
      </c>
      <c r="G96" s="236">
        <f t="shared" si="203"/>
        <v>0</v>
      </c>
      <c r="H96" s="236">
        <f t="shared" si="218"/>
        <v>0</v>
      </c>
      <c r="I96" s="236">
        <f t="shared" si="204"/>
        <v>0</v>
      </c>
      <c r="J96" s="236">
        <f t="shared" si="205"/>
        <v>0</v>
      </c>
      <c r="K96" s="236">
        <f t="shared" si="205"/>
        <v>0</v>
      </c>
      <c r="L96" s="236">
        <f t="shared" si="205"/>
        <v>0</v>
      </c>
      <c r="M96" s="236">
        <f t="shared" si="205"/>
        <v>0</v>
      </c>
      <c r="N96" s="236">
        <f t="shared" si="205"/>
        <v>0</v>
      </c>
      <c r="O96" s="236">
        <f t="shared" si="205"/>
        <v>0</v>
      </c>
      <c r="P96" s="220"/>
      <c r="Q96" s="221"/>
      <c r="R96" s="237">
        <f t="shared" si="219"/>
        <v>0</v>
      </c>
      <c r="S96" s="221"/>
      <c r="T96" s="237">
        <f t="shared" si="220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221"/>
        <v>0</v>
      </c>
      <c r="AD96" s="221"/>
      <c r="AE96" s="237">
        <f t="shared" si="222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23"/>
        <v>0</v>
      </c>
      <c r="AO96" s="221"/>
      <c r="AP96" s="237">
        <f t="shared" si="224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25"/>
        <v>0</v>
      </c>
      <c r="AZ96" s="221"/>
      <c r="BA96" s="237">
        <f t="shared" si="226"/>
        <v>0</v>
      </c>
      <c r="BB96" s="221"/>
      <c r="BC96" s="233"/>
      <c r="BD96" s="221"/>
      <c r="BE96" s="221"/>
      <c r="BF96" s="233"/>
      <c r="BG96" s="221"/>
      <c r="BH96" s="379">
        <f t="shared" si="206"/>
        <v>0</v>
      </c>
      <c r="BI96" s="255" t="str">
        <f t="shared" si="207"/>
        <v>05</v>
      </c>
      <c r="BJ96" s="318"/>
      <c r="BK96" s="253">
        <f t="shared" si="227"/>
        <v>0</v>
      </c>
      <c r="BL96" s="318"/>
      <c r="BM96" s="253">
        <f t="shared" si="208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09"/>
        <v>0</v>
      </c>
      <c r="BW96" s="318"/>
      <c r="BX96" s="253">
        <f t="shared" si="228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10"/>
        <v>0</v>
      </c>
      <c r="CH96" s="318"/>
      <c r="CI96" s="253">
        <f t="shared" si="211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12"/>
        <v>0</v>
      </c>
      <c r="CS96" s="318"/>
      <c r="CT96" s="253">
        <f t="shared" si="213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14"/>
        <v>0</v>
      </c>
      <c r="DD96" s="318"/>
      <c r="DE96" s="253">
        <f t="shared" si="215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>
      <c r="A97" s="272" t="str">
        <f t="shared" si="202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216"/>
        <v>0</v>
      </c>
      <c r="F97" s="236">
        <f t="shared" si="217"/>
        <v>0</v>
      </c>
      <c r="G97" s="236">
        <f t="shared" si="203"/>
        <v>0</v>
      </c>
      <c r="H97" s="236">
        <f t="shared" si="218"/>
        <v>0</v>
      </c>
      <c r="I97" s="236">
        <f t="shared" si="204"/>
        <v>0</v>
      </c>
      <c r="J97" s="236">
        <f t="shared" si="205"/>
        <v>0</v>
      </c>
      <c r="K97" s="236">
        <f t="shared" si="205"/>
        <v>0</v>
      </c>
      <c r="L97" s="236">
        <f t="shared" si="205"/>
        <v>0</v>
      </c>
      <c r="M97" s="236">
        <f t="shared" si="205"/>
        <v>0</v>
      </c>
      <c r="N97" s="236">
        <f t="shared" si="205"/>
        <v>0</v>
      </c>
      <c r="O97" s="236">
        <f t="shared" si="205"/>
        <v>0</v>
      </c>
      <c r="P97" s="220"/>
      <c r="Q97" s="221"/>
      <c r="R97" s="237">
        <f t="shared" si="219"/>
        <v>0</v>
      </c>
      <c r="S97" s="221"/>
      <c r="T97" s="237">
        <f t="shared" si="220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221"/>
        <v>0</v>
      </c>
      <c r="AD97" s="221"/>
      <c r="AE97" s="237">
        <f t="shared" si="222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23"/>
        <v>0</v>
      </c>
      <c r="AO97" s="221"/>
      <c r="AP97" s="237">
        <f t="shared" si="224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25"/>
        <v>0</v>
      </c>
      <c r="AZ97" s="221"/>
      <c r="BA97" s="237">
        <f t="shared" si="226"/>
        <v>0</v>
      </c>
      <c r="BB97" s="221"/>
      <c r="BC97" s="233"/>
      <c r="BD97" s="221"/>
      <c r="BE97" s="221"/>
      <c r="BF97" s="233"/>
      <c r="BG97" s="221"/>
      <c r="BH97" s="379">
        <f t="shared" si="206"/>
        <v>0</v>
      </c>
      <c r="BI97" s="255" t="str">
        <f t="shared" si="207"/>
        <v>06</v>
      </c>
      <c r="BJ97" s="318"/>
      <c r="BK97" s="253">
        <f t="shared" si="227"/>
        <v>0</v>
      </c>
      <c r="BL97" s="318"/>
      <c r="BM97" s="253">
        <f t="shared" si="208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09"/>
        <v>0</v>
      </c>
      <c r="BW97" s="318"/>
      <c r="BX97" s="253">
        <f t="shared" si="228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10"/>
        <v>0</v>
      </c>
      <c r="CH97" s="318"/>
      <c r="CI97" s="253">
        <f t="shared" si="211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12"/>
        <v>0</v>
      </c>
      <c r="CS97" s="318"/>
      <c r="CT97" s="253">
        <f t="shared" si="213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14"/>
        <v>0</v>
      </c>
      <c r="DD97" s="318"/>
      <c r="DE97" s="253">
        <f t="shared" si="215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>
      <c r="A98" s="272" t="str">
        <f t="shared" si="202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216"/>
        <v>0</v>
      </c>
      <c r="F98" s="236">
        <f t="shared" si="217"/>
        <v>0</v>
      </c>
      <c r="G98" s="236">
        <f t="shared" si="203"/>
        <v>0</v>
      </c>
      <c r="H98" s="236">
        <f t="shared" si="218"/>
        <v>0</v>
      </c>
      <c r="I98" s="236">
        <f t="shared" si="204"/>
        <v>0</v>
      </c>
      <c r="J98" s="236">
        <f t="shared" si="205"/>
        <v>0</v>
      </c>
      <c r="K98" s="236">
        <f t="shared" si="205"/>
        <v>0</v>
      </c>
      <c r="L98" s="236">
        <f t="shared" si="205"/>
        <v>0</v>
      </c>
      <c r="M98" s="236">
        <f t="shared" si="205"/>
        <v>0</v>
      </c>
      <c r="N98" s="236">
        <f t="shared" si="205"/>
        <v>0</v>
      </c>
      <c r="O98" s="236">
        <f t="shared" si="205"/>
        <v>0</v>
      </c>
      <c r="P98" s="220"/>
      <c r="Q98" s="221"/>
      <c r="R98" s="237">
        <f t="shared" si="219"/>
        <v>0</v>
      </c>
      <c r="S98" s="221"/>
      <c r="T98" s="237">
        <f t="shared" si="220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21"/>
        <v>0</v>
      </c>
      <c r="AD98" s="221"/>
      <c r="AE98" s="237">
        <f t="shared" si="222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23"/>
        <v>0</v>
      </c>
      <c r="AO98" s="221"/>
      <c r="AP98" s="237">
        <f t="shared" si="224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25"/>
        <v>0</v>
      </c>
      <c r="AZ98" s="221"/>
      <c r="BA98" s="237">
        <f t="shared" si="226"/>
        <v>0</v>
      </c>
      <c r="BB98" s="221"/>
      <c r="BC98" s="233"/>
      <c r="BD98" s="221"/>
      <c r="BE98" s="221"/>
      <c r="BF98" s="233"/>
      <c r="BG98" s="221"/>
      <c r="BH98" s="379">
        <f t="shared" si="206"/>
        <v>0</v>
      </c>
      <c r="BI98" s="255" t="str">
        <f t="shared" si="207"/>
        <v>07</v>
      </c>
      <c r="BJ98" s="318"/>
      <c r="BK98" s="253">
        <f t="shared" si="227"/>
        <v>0</v>
      </c>
      <c r="BL98" s="318"/>
      <c r="BM98" s="253">
        <f t="shared" si="208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09"/>
        <v>0</v>
      </c>
      <c r="BW98" s="318"/>
      <c r="BX98" s="253">
        <f t="shared" si="228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10"/>
        <v>0</v>
      </c>
      <c r="CH98" s="318"/>
      <c r="CI98" s="253">
        <f t="shared" si="211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12"/>
        <v>0</v>
      </c>
      <c r="CS98" s="318"/>
      <c r="CT98" s="253">
        <f t="shared" si="213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14"/>
        <v>0</v>
      </c>
      <c r="DD98" s="318"/>
      <c r="DE98" s="253">
        <f t="shared" si="215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>
      <c r="A99" s="272" t="str">
        <f t="shared" si="202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216"/>
        <v>0</v>
      </c>
      <c r="F99" s="236">
        <f t="shared" si="217"/>
        <v>0</v>
      </c>
      <c r="G99" s="236">
        <f t="shared" si="203"/>
        <v>0</v>
      </c>
      <c r="H99" s="236">
        <f t="shared" si="218"/>
        <v>0</v>
      </c>
      <c r="I99" s="236">
        <f t="shared" si="204"/>
        <v>0</v>
      </c>
      <c r="J99" s="236">
        <f t="shared" si="205"/>
        <v>0</v>
      </c>
      <c r="K99" s="236">
        <f t="shared" si="205"/>
        <v>0</v>
      </c>
      <c r="L99" s="236">
        <f t="shared" si="205"/>
        <v>0</v>
      </c>
      <c r="M99" s="236">
        <f t="shared" si="205"/>
        <v>0</v>
      </c>
      <c r="N99" s="236">
        <f t="shared" si="205"/>
        <v>0</v>
      </c>
      <c r="O99" s="236">
        <f t="shared" si="205"/>
        <v>0</v>
      </c>
      <c r="P99" s="220"/>
      <c r="Q99" s="221"/>
      <c r="R99" s="237">
        <f t="shared" si="219"/>
        <v>0</v>
      </c>
      <c r="S99" s="221"/>
      <c r="T99" s="237">
        <f t="shared" si="220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21"/>
        <v>0</v>
      </c>
      <c r="AD99" s="221"/>
      <c r="AE99" s="237">
        <f t="shared" si="222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23"/>
        <v>0</v>
      </c>
      <c r="AO99" s="221"/>
      <c r="AP99" s="237">
        <f t="shared" si="224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25"/>
        <v>0</v>
      </c>
      <c r="AZ99" s="221"/>
      <c r="BA99" s="237">
        <f t="shared" si="226"/>
        <v>0</v>
      </c>
      <c r="BB99" s="221"/>
      <c r="BC99" s="233"/>
      <c r="BD99" s="221"/>
      <c r="BE99" s="221"/>
      <c r="BF99" s="233"/>
      <c r="BG99" s="221"/>
      <c r="BH99" s="379">
        <f t="shared" si="206"/>
        <v>0</v>
      </c>
      <c r="BI99" s="255" t="str">
        <f t="shared" si="207"/>
        <v>08</v>
      </c>
      <c r="BJ99" s="318"/>
      <c r="BK99" s="253">
        <f t="shared" si="227"/>
        <v>0</v>
      </c>
      <c r="BL99" s="318"/>
      <c r="BM99" s="253">
        <f t="shared" si="208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09"/>
        <v>0</v>
      </c>
      <c r="BW99" s="318"/>
      <c r="BX99" s="253">
        <f t="shared" si="228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10"/>
        <v>0</v>
      </c>
      <c r="CH99" s="318"/>
      <c r="CI99" s="253">
        <f t="shared" si="211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12"/>
        <v>0</v>
      </c>
      <c r="CS99" s="318"/>
      <c r="CT99" s="253">
        <f t="shared" si="213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14"/>
        <v>0</v>
      </c>
      <c r="DD99" s="318"/>
      <c r="DE99" s="253">
        <f t="shared" si="215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>
      <c r="A100" s="272" t="str">
        <f t="shared" si="202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216"/>
        <v>0</v>
      </c>
      <c r="F100" s="236">
        <f t="shared" si="217"/>
        <v>0</v>
      </c>
      <c r="G100" s="236">
        <f t="shared" si="203"/>
        <v>0</v>
      </c>
      <c r="H100" s="236">
        <f t="shared" si="218"/>
        <v>0</v>
      </c>
      <c r="I100" s="236">
        <f t="shared" si="204"/>
        <v>0</v>
      </c>
      <c r="J100" s="236">
        <f t="shared" si="205"/>
        <v>0</v>
      </c>
      <c r="K100" s="236">
        <f t="shared" si="205"/>
        <v>0</v>
      </c>
      <c r="L100" s="236">
        <f t="shared" si="205"/>
        <v>0</v>
      </c>
      <c r="M100" s="236">
        <f t="shared" si="205"/>
        <v>0</v>
      </c>
      <c r="N100" s="236">
        <f t="shared" si="205"/>
        <v>0</v>
      </c>
      <c r="O100" s="236">
        <f t="shared" si="205"/>
        <v>0</v>
      </c>
      <c r="P100" s="220"/>
      <c r="Q100" s="221"/>
      <c r="R100" s="237">
        <f t="shared" si="219"/>
        <v>0</v>
      </c>
      <c r="S100" s="221"/>
      <c r="T100" s="237">
        <f t="shared" si="220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21"/>
        <v>0</v>
      </c>
      <c r="AD100" s="221"/>
      <c r="AE100" s="237">
        <f t="shared" si="222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23"/>
        <v>0</v>
      </c>
      <c r="AO100" s="221"/>
      <c r="AP100" s="237">
        <f t="shared" si="224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25"/>
        <v>0</v>
      </c>
      <c r="AZ100" s="221"/>
      <c r="BA100" s="237">
        <f t="shared" si="226"/>
        <v>0</v>
      </c>
      <c r="BB100" s="221"/>
      <c r="BC100" s="233"/>
      <c r="BD100" s="221"/>
      <c r="BE100" s="221"/>
      <c r="BF100" s="233"/>
      <c r="BG100" s="221"/>
      <c r="BH100" s="379">
        <f t="shared" si="206"/>
        <v>0</v>
      </c>
      <c r="BI100" s="255" t="str">
        <f t="shared" si="207"/>
        <v>09</v>
      </c>
      <c r="BJ100" s="318"/>
      <c r="BK100" s="253">
        <f t="shared" si="227"/>
        <v>0</v>
      </c>
      <c r="BL100" s="318"/>
      <c r="BM100" s="253">
        <f t="shared" si="208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09"/>
        <v>0</v>
      </c>
      <c r="BW100" s="318"/>
      <c r="BX100" s="253">
        <f t="shared" si="228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10"/>
        <v>0</v>
      </c>
      <c r="CH100" s="318"/>
      <c r="CI100" s="253">
        <f t="shared" si="21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12"/>
        <v>0</v>
      </c>
      <c r="CS100" s="318"/>
      <c r="CT100" s="253">
        <f t="shared" si="213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14"/>
        <v>0</v>
      </c>
      <c r="DD100" s="318"/>
      <c r="DE100" s="253">
        <f t="shared" si="215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>
      <c r="A101" s="272" t="str">
        <f t="shared" si="202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216"/>
        <v>0</v>
      </c>
      <c r="F101" s="236">
        <f t="shared" si="217"/>
        <v>0</v>
      </c>
      <c r="G101" s="236">
        <f t="shared" si="203"/>
        <v>0</v>
      </c>
      <c r="H101" s="236">
        <f t="shared" si="218"/>
        <v>0</v>
      </c>
      <c r="I101" s="236">
        <f t="shared" si="204"/>
        <v>0</v>
      </c>
      <c r="J101" s="236">
        <f t="shared" si="205"/>
        <v>0</v>
      </c>
      <c r="K101" s="236">
        <f t="shared" si="205"/>
        <v>0</v>
      </c>
      <c r="L101" s="236">
        <f t="shared" si="205"/>
        <v>0</v>
      </c>
      <c r="M101" s="236">
        <f t="shared" si="205"/>
        <v>0</v>
      </c>
      <c r="N101" s="236">
        <f t="shared" si="205"/>
        <v>0</v>
      </c>
      <c r="O101" s="236">
        <f t="shared" si="205"/>
        <v>0</v>
      </c>
      <c r="P101" s="220"/>
      <c r="Q101" s="221"/>
      <c r="R101" s="237">
        <f t="shared" si="219"/>
        <v>0</v>
      </c>
      <c r="S101" s="221"/>
      <c r="T101" s="237">
        <f t="shared" si="220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21"/>
        <v>0</v>
      </c>
      <c r="AD101" s="221"/>
      <c r="AE101" s="237">
        <f t="shared" si="222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23"/>
        <v>0</v>
      </c>
      <c r="AO101" s="221"/>
      <c r="AP101" s="237">
        <f t="shared" si="224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25"/>
        <v>0</v>
      </c>
      <c r="AZ101" s="221"/>
      <c r="BA101" s="237">
        <f t="shared" si="226"/>
        <v>0</v>
      </c>
      <c r="BB101" s="221"/>
      <c r="BC101" s="233"/>
      <c r="BD101" s="221"/>
      <c r="BE101" s="221"/>
      <c r="BF101" s="233"/>
      <c r="BG101" s="221"/>
      <c r="BH101" s="379">
        <f t="shared" si="206"/>
        <v>0</v>
      </c>
      <c r="BI101" s="255" t="str">
        <f t="shared" si="207"/>
        <v>10</v>
      </c>
      <c r="BJ101" s="318"/>
      <c r="BK101" s="253">
        <f t="shared" si="227"/>
        <v>0</v>
      </c>
      <c r="BL101" s="318"/>
      <c r="BM101" s="253">
        <f t="shared" si="208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09"/>
        <v>0</v>
      </c>
      <c r="BW101" s="318"/>
      <c r="BX101" s="253">
        <f t="shared" si="228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10"/>
        <v>0</v>
      </c>
      <c r="CH101" s="318"/>
      <c r="CI101" s="253">
        <f t="shared" si="21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12"/>
        <v>0</v>
      </c>
      <c r="CS101" s="318"/>
      <c r="CT101" s="253">
        <f t="shared" si="213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14"/>
        <v>0</v>
      </c>
      <c r="DD101" s="318"/>
      <c r="DE101" s="253">
        <f t="shared" si="215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60">
      <c r="A102" s="272" t="str">
        <f t="shared" si="202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216"/>
        <v>0</v>
      </c>
      <c r="F102" s="236">
        <f t="shared" si="217"/>
        <v>0</v>
      </c>
      <c r="G102" s="236">
        <f t="shared" si="203"/>
        <v>0</v>
      </c>
      <c r="H102" s="236">
        <f t="shared" si="218"/>
        <v>0</v>
      </c>
      <c r="I102" s="236">
        <f t="shared" si="204"/>
        <v>0</v>
      </c>
      <c r="J102" s="236">
        <f t="shared" si="205"/>
        <v>0</v>
      </c>
      <c r="K102" s="236">
        <f t="shared" si="205"/>
        <v>0</v>
      </c>
      <c r="L102" s="236">
        <f t="shared" si="205"/>
        <v>0</v>
      </c>
      <c r="M102" s="236">
        <f t="shared" si="205"/>
        <v>0</v>
      </c>
      <c r="N102" s="236">
        <f t="shared" si="205"/>
        <v>0</v>
      </c>
      <c r="O102" s="236">
        <f t="shared" si="205"/>
        <v>0</v>
      </c>
      <c r="P102" s="220"/>
      <c r="Q102" s="221"/>
      <c r="R102" s="237">
        <f t="shared" si="219"/>
        <v>0</v>
      </c>
      <c r="S102" s="221"/>
      <c r="T102" s="237">
        <f t="shared" si="220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21"/>
        <v>0</v>
      </c>
      <c r="AD102" s="221"/>
      <c r="AE102" s="237">
        <f t="shared" si="222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23"/>
        <v>0</v>
      </c>
      <c r="AO102" s="221"/>
      <c r="AP102" s="237">
        <f t="shared" si="224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25"/>
        <v>0</v>
      </c>
      <c r="AZ102" s="221"/>
      <c r="BA102" s="237">
        <f t="shared" si="226"/>
        <v>0</v>
      </c>
      <c r="BB102" s="221"/>
      <c r="BC102" s="233"/>
      <c r="BD102" s="221"/>
      <c r="BE102" s="221"/>
      <c r="BF102" s="233"/>
      <c r="BG102" s="221"/>
      <c r="BH102" s="379">
        <f t="shared" si="206"/>
        <v>0</v>
      </c>
      <c r="BI102" s="255" t="str">
        <f t="shared" si="207"/>
        <v>11</v>
      </c>
      <c r="BJ102" s="318"/>
      <c r="BK102" s="253">
        <f t="shared" si="227"/>
        <v>0</v>
      </c>
      <c r="BL102" s="318"/>
      <c r="BM102" s="253">
        <f t="shared" si="208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09"/>
        <v>0</v>
      </c>
      <c r="BW102" s="318"/>
      <c r="BX102" s="253">
        <f t="shared" si="228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10"/>
        <v>0</v>
      </c>
      <c r="CH102" s="318"/>
      <c r="CI102" s="253">
        <f t="shared" si="21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12"/>
        <v>0</v>
      </c>
      <c r="CS102" s="318"/>
      <c r="CT102" s="253">
        <f t="shared" si="213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14"/>
        <v>0</v>
      </c>
      <c r="DD102" s="318"/>
      <c r="DE102" s="253">
        <f t="shared" si="215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60">
      <c r="A103" s="272" t="str">
        <f t="shared" si="202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216"/>
        <v>0</v>
      </c>
      <c r="F103" s="236">
        <f t="shared" si="217"/>
        <v>0</v>
      </c>
      <c r="G103" s="236">
        <f t="shared" si="203"/>
        <v>0</v>
      </c>
      <c r="H103" s="236">
        <f t="shared" si="218"/>
        <v>0</v>
      </c>
      <c r="I103" s="236">
        <f t="shared" si="204"/>
        <v>0</v>
      </c>
      <c r="J103" s="236">
        <f t="shared" si="205"/>
        <v>0</v>
      </c>
      <c r="K103" s="236">
        <f t="shared" si="205"/>
        <v>0</v>
      </c>
      <c r="L103" s="236">
        <f t="shared" si="205"/>
        <v>0</v>
      </c>
      <c r="M103" s="236">
        <f t="shared" si="205"/>
        <v>0</v>
      </c>
      <c r="N103" s="236">
        <f t="shared" si="205"/>
        <v>0</v>
      </c>
      <c r="O103" s="236">
        <f t="shared" si="205"/>
        <v>0</v>
      </c>
      <c r="P103" s="220"/>
      <c r="Q103" s="221"/>
      <c r="R103" s="237">
        <f t="shared" si="219"/>
        <v>0</v>
      </c>
      <c r="S103" s="221"/>
      <c r="T103" s="237">
        <f t="shared" si="220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21"/>
        <v>0</v>
      </c>
      <c r="AD103" s="221"/>
      <c r="AE103" s="237">
        <f t="shared" si="222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23"/>
        <v>0</v>
      </c>
      <c r="AO103" s="221"/>
      <c r="AP103" s="237">
        <f t="shared" si="224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25"/>
        <v>0</v>
      </c>
      <c r="AZ103" s="221"/>
      <c r="BA103" s="237">
        <f t="shared" si="226"/>
        <v>0</v>
      </c>
      <c r="BB103" s="221"/>
      <c r="BC103" s="233"/>
      <c r="BD103" s="221"/>
      <c r="BE103" s="221"/>
      <c r="BF103" s="233"/>
      <c r="BG103" s="221"/>
      <c r="BH103" s="379">
        <f t="shared" si="206"/>
        <v>0</v>
      </c>
      <c r="BI103" s="255" t="str">
        <f t="shared" si="207"/>
        <v>12</v>
      </c>
      <c r="BJ103" s="318"/>
      <c r="BK103" s="253">
        <f t="shared" si="227"/>
        <v>0</v>
      </c>
      <c r="BL103" s="318"/>
      <c r="BM103" s="253">
        <f t="shared" si="208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09"/>
        <v>0</v>
      </c>
      <c r="BW103" s="318"/>
      <c r="BX103" s="253">
        <f t="shared" si="228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10"/>
        <v>0</v>
      </c>
      <c r="CH103" s="318"/>
      <c r="CI103" s="253">
        <f t="shared" si="21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12"/>
        <v>0</v>
      </c>
      <c r="CS103" s="318"/>
      <c r="CT103" s="253">
        <f t="shared" si="213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14"/>
        <v>0</v>
      </c>
      <c r="DD103" s="318"/>
      <c r="DE103" s="253">
        <f t="shared" si="215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thickBot="1">
      <c r="A104" s="272" t="str">
        <f t="shared" si="202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216"/>
        <v>0</v>
      </c>
      <c r="F104" s="236">
        <f t="shared" si="217"/>
        <v>0</v>
      </c>
      <c r="G104" s="236">
        <f t="shared" si="203"/>
        <v>0</v>
      </c>
      <c r="H104" s="236">
        <f t="shared" si="218"/>
        <v>0</v>
      </c>
      <c r="I104" s="236">
        <f t="shared" si="204"/>
        <v>0</v>
      </c>
      <c r="J104" s="236">
        <f t="shared" si="205"/>
        <v>0</v>
      </c>
      <c r="K104" s="236">
        <f t="shared" si="205"/>
        <v>0</v>
      </c>
      <c r="L104" s="236">
        <f t="shared" si="205"/>
        <v>0</v>
      </c>
      <c r="M104" s="236">
        <f t="shared" si="205"/>
        <v>0</v>
      </c>
      <c r="N104" s="236">
        <f t="shared" si="205"/>
        <v>0</v>
      </c>
      <c r="O104" s="236">
        <f>ROUND(SUM(Z104,AK104,AV104,BG104),1)</f>
        <v>0</v>
      </c>
      <c r="P104" s="223"/>
      <c r="Q104" s="224"/>
      <c r="R104" s="238">
        <f t="shared" si="219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221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23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25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9">
        <f t="shared" si="206"/>
        <v>0</v>
      </c>
      <c r="BI104" s="319" t="str">
        <f t="shared" si="207"/>
        <v>13</v>
      </c>
      <c r="BJ104" s="320"/>
      <c r="BK104" s="321">
        <f t="shared" si="227"/>
        <v>0</v>
      </c>
      <c r="BL104" s="320"/>
      <c r="BM104" s="321">
        <f t="shared" si="208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09"/>
        <v>0</v>
      </c>
      <c r="BW104" s="320"/>
      <c r="BX104" s="321">
        <f t="shared" si="228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10"/>
        <v>0</v>
      </c>
      <c r="CH104" s="320"/>
      <c r="CI104" s="321">
        <f t="shared" si="21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12"/>
        <v>0</v>
      </c>
      <c r="CS104" s="320"/>
      <c r="CT104" s="321">
        <f t="shared" si="213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14"/>
        <v>0</v>
      </c>
      <c r="DD104" s="320"/>
      <c r="DE104" s="321">
        <f t="shared" si="215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customHeight="1">
      <c r="A105" s="271" t="str">
        <f>B105</f>
        <v>Внести наименование учреждения 7</v>
      </c>
      <c r="B105" s="712" t="s">
        <v>251</v>
      </c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>1 квартал - Внести наименование учреждения 7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>2 квартал - Внести наименование учреждения 7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>3 квартал - Внести наименование учреждения 7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>4 квартал - Внести наименование учреждения 7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06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29">IF(ROUND(E111-SUM(E112,E114:E115),5)&gt;=0,0,"Ошибка")</f>
        <v>0</v>
      </c>
      <c r="BK105" s="285">
        <f t="shared" si="229"/>
        <v>0</v>
      </c>
      <c r="BL105" s="285">
        <f t="shared" si="229"/>
        <v>0</v>
      </c>
      <c r="BM105" s="285">
        <f t="shared" si="229"/>
        <v>0</v>
      </c>
      <c r="BN105" s="285">
        <f t="shared" si="229"/>
        <v>0</v>
      </c>
      <c r="BO105" s="285">
        <f t="shared" si="229"/>
        <v>0</v>
      </c>
      <c r="BP105" s="285">
        <f t="shared" si="229"/>
        <v>0</v>
      </c>
      <c r="BQ105" s="285">
        <f t="shared" si="229"/>
        <v>0</v>
      </c>
      <c r="BR105" s="285">
        <f t="shared" si="229"/>
        <v>0</v>
      </c>
      <c r="BS105" s="285">
        <f t="shared" si="229"/>
        <v>0</v>
      </c>
      <c r="BT105" s="285">
        <f t="shared" si="229"/>
        <v>0</v>
      </c>
      <c r="BU105" s="285">
        <f t="shared" si="229"/>
        <v>0</v>
      </c>
      <c r="BV105" s="285">
        <f t="shared" si="229"/>
        <v>0</v>
      </c>
      <c r="BW105" s="285">
        <f t="shared" si="229"/>
        <v>0</v>
      </c>
      <c r="BX105" s="285">
        <f t="shared" si="229"/>
        <v>0</v>
      </c>
      <c r="BY105" s="285">
        <f t="shared" si="229"/>
        <v>0</v>
      </c>
      <c r="BZ105" s="285">
        <f t="shared" si="229"/>
        <v>0</v>
      </c>
      <c r="CA105" s="285">
        <f t="shared" si="229"/>
        <v>0</v>
      </c>
      <c r="CB105" s="285">
        <f t="shared" si="229"/>
        <v>0</v>
      </c>
      <c r="CC105" s="285">
        <f t="shared" si="229"/>
        <v>0</v>
      </c>
      <c r="CD105" s="285">
        <f t="shared" si="229"/>
        <v>0</v>
      </c>
      <c r="CE105" s="285">
        <f t="shared" si="229"/>
        <v>0</v>
      </c>
      <c r="CF105" s="285">
        <f t="shared" si="229"/>
        <v>0</v>
      </c>
      <c r="CG105" s="285">
        <f t="shared" si="229"/>
        <v>0</v>
      </c>
      <c r="CH105" s="285">
        <f t="shared" si="229"/>
        <v>0</v>
      </c>
      <c r="CI105" s="285">
        <f t="shared" si="229"/>
        <v>0</v>
      </c>
      <c r="CJ105" s="285">
        <f t="shared" si="229"/>
        <v>0</v>
      </c>
      <c r="CK105" s="285">
        <f t="shared" si="229"/>
        <v>0</v>
      </c>
      <c r="CL105" s="285">
        <f t="shared" si="229"/>
        <v>0</v>
      </c>
      <c r="CM105" s="285">
        <f t="shared" si="229"/>
        <v>0</v>
      </c>
      <c r="CN105" s="285">
        <f t="shared" si="229"/>
        <v>0</v>
      </c>
      <c r="CO105" s="285">
        <f t="shared" si="229"/>
        <v>0</v>
      </c>
      <c r="CP105" s="285">
        <f t="shared" ref="CP105:DL105" si="230">IF(ROUND(AK111-SUM(AK112,AK114:AK115),5)&gt;=0,0,"Ошибка")</f>
        <v>0</v>
      </c>
      <c r="CQ105" s="285">
        <f t="shared" si="230"/>
        <v>0</v>
      </c>
      <c r="CR105" s="285">
        <f t="shared" si="230"/>
        <v>0</v>
      </c>
      <c r="CS105" s="285">
        <f t="shared" si="230"/>
        <v>0</v>
      </c>
      <c r="CT105" s="285">
        <f t="shared" si="230"/>
        <v>0</v>
      </c>
      <c r="CU105" s="285">
        <f t="shared" si="230"/>
        <v>0</v>
      </c>
      <c r="CV105" s="285">
        <f t="shared" si="230"/>
        <v>0</v>
      </c>
      <c r="CW105" s="285">
        <f t="shared" si="230"/>
        <v>0</v>
      </c>
      <c r="CX105" s="285">
        <f t="shared" si="230"/>
        <v>0</v>
      </c>
      <c r="CY105" s="285">
        <f t="shared" si="230"/>
        <v>0</v>
      </c>
      <c r="CZ105" s="285">
        <f t="shared" si="230"/>
        <v>0</v>
      </c>
      <c r="DA105" s="285">
        <f t="shared" si="230"/>
        <v>0</v>
      </c>
      <c r="DB105" s="285">
        <f t="shared" si="230"/>
        <v>0</v>
      </c>
      <c r="DC105" s="285">
        <f t="shared" si="230"/>
        <v>0</v>
      </c>
      <c r="DD105" s="285">
        <f t="shared" si="230"/>
        <v>0</v>
      </c>
      <c r="DE105" s="285">
        <f t="shared" si="230"/>
        <v>0</v>
      </c>
      <c r="DF105" s="285">
        <f t="shared" si="230"/>
        <v>0</v>
      </c>
      <c r="DG105" s="285">
        <f t="shared" si="230"/>
        <v>0</v>
      </c>
      <c r="DH105" s="285">
        <f t="shared" si="230"/>
        <v>0</v>
      </c>
      <c r="DI105" s="285">
        <f t="shared" si="230"/>
        <v>0</v>
      </c>
      <c r="DJ105" s="285">
        <f t="shared" si="230"/>
        <v>0</v>
      </c>
      <c r="DK105" s="285">
        <f t="shared" si="230"/>
        <v>0</v>
      </c>
      <c r="DL105" s="285">
        <f t="shared" si="230"/>
        <v>0</v>
      </c>
    </row>
    <row r="106" spans="1:116" s="27" customFormat="1" ht="24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31">SUM(J107:J111,J116:J118)</f>
        <v>0</v>
      </c>
      <c r="K106" s="236">
        <f t="shared" si="231"/>
        <v>0</v>
      </c>
      <c r="L106" s="236">
        <f t="shared" si="231"/>
        <v>0</v>
      </c>
      <c r="M106" s="236">
        <f t="shared" si="231"/>
        <v>0</v>
      </c>
      <c r="N106" s="236">
        <f t="shared" si="231"/>
        <v>0</v>
      </c>
      <c r="O106" s="236">
        <f t="shared" si="231"/>
        <v>0</v>
      </c>
      <c r="P106" s="228">
        <f>SUM(P107:P111,P116:P118)</f>
        <v>0</v>
      </c>
      <c r="Q106" s="226">
        <f t="shared" ref="Q106:Z106" si="232">SUM(Q107:Q111,Q116:Q118)</f>
        <v>0</v>
      </c>
      <c r="R106" s="236">
        <f t="shared" si="232"/>
        <v>0</v>
      </c>
      <c r="S106" s="226">
        <f t="shared" si="232"/>
        <v>0</v>
      </c>
      <c r="T106" s="236">
        <f t="shared" si="232"/>
        <v>0</v>
      </c>
      <c r="U106" s="226">
        <f t="shared" si="232"/>
        <v>0</v>
      </c>
      <c r="V106" s="235">
        <f t="shared" si="232"/>
        <v>0</v>
      </c>
      <c r="W106" s="226">
        <f t="shared" si="232"/>
        <v>0</v>
      </c>
      <c r="X106" s="226">
        <f t="shared" si="232"/>
        <v>0</v>
      </c>
      <c r="Y106" s="235">
        <f t="shared" si="232"/>
        <v>0</v>
      </c>
      <c r="Z106" s="227">
        <f t="shared" si="232"/>
        <v>0</v>
      </c>
      <c r="AA106" s="228">
        <f>SUM(AA107:AA111,AA116:AA118)</f>
        <v>0</v>
      </c>
      <c r="AB106" s="226">
        <f t="shared" ref="AB106:AK106" si="233">SUM(AB107:AB111,AB116:AB118)</f>
        <v>0</v>
      </c>
      <c r="AC106" s="236">
        <f t="shared" si="233"/>
        <v>0</v>
      </c>
      <c r="AD106" s="226">
        <f t="shared" si="233"/>
        <v>0</v>
      </c>
      <c r="AE106" s="236">
        <f t="shared" si="233"/>
        <v>0</v>
      </c>
      <c r="AF106" s="226">
        <f t="shared" si="233"/>
        <v>0</v>
      </c>
      <c r="AG106" s="235">
        <f t="shared" si="233"/>
        <v>0</v>
      </c>
      <c r="AH106" s="226">
        <f t="shared" si="233"/>
        <v>0</v>
      </c>
      <c r="AI106" s="226">
        <f t="shared" si="233"/>
        <v>0</v>
      </c>
      <c r="AJ106" s="235">
        <f t="shared" si="233"/>
        <v>0</v>
      </c>
      <c r="AK106" s="227">
        <f t="shared" si="233"/>
        <v>0</v>
      </c>
      <c r="AL106" s="228">
        <f>SUM(AL107:AL111,AL116:AL118)</f>
        <v>0</v>
      </c>
      <c r="AM106" s="226">
        <f t="shared" ref="AM106:AV106" si="234">SUM(AM107:AM111,AM116:AM118)</f>
        <v>0</v>
      </c>
      <c r="AN106" s="236">
        <f t="shared" si="234"/>
        <v>0</v>
      </c>
      <c r="AO106" s="226">
        <f t="shared" si="234"/>
        <v>0</v>
      </c>
      <c r="AP106" s="236">
        <f t="shared" si="234"/>
        <v>0</v>
      </c>
      <c r="AQ106" s="226">
        <f t="shared" si="234"/>
        <v>0</v>
      </c>
      <c r="AR106" s="235">
        <f t="shared" si="234"/>
        <v>0</v>
      </c>
      <c r="AS106" s="226">
        <f t="shared" si="234"/>
        <v>0</v>
      </c>
      <c r="AT106" s="226">
        <f t="shared" si="234"/>
        <v>0</v>
      </c>
      <c r="AU106" s="235">
        <f t="shared" si="234"/>
        <v>0</v>
      </c>
      <c r="AV106" s="227">
        <f t="shared" si="234"/>
        <v>0</v>
      </c>
      <c r="AW106" s="228">
        <f>SUM(AW107:AW111,AW116:AW118)</f>
        <v>0</v>
      </c>
      <c r="AX106" s="226">
        <f t="shared" ref="AX106:BG106" si="235">SUM(AX107:AX111,AX116:AX118)</f>
        <v>0</v>
      </c>
      <c r="AY106" s="236">
        <f t="shared" si="235"/>
        <v>0</v>
      </c>
      <c r="AZ106" s="226">
        <f t="shared" si="235"/>
        <v>0</v>
      </c>
      <c r="BA106" s="236">
        <f t="shared" si="235"/>
        <v>0</v>
      </c>
      <c r="BB106" s="226">
        <f t="shared" si="235"/>
        <v>0</v>
      </c>
      <c r="BC106" s="235">
        <f t="shared" si="235"/>
        <v>0</v>
      </c>
      <c r="BD106" s="226">
        <f t="shared" si="235"/>
        <v>0</v>
      </c>
      <c r="BE106" s="226">
        <f t="shared" si="235"/>
        <v>0</v>
      </c>
      <c r="BF106" s="235">
        <f t="shared" si="235"/>
        <v>0</v>
      </c>
      <c r="BG106" s="227">
        <f t="shared" si="235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36">IF(E112-E113&gt;=0,0,"Ошибка")</f>
        <v>0</v>
      </c>
      <c r="BK106" s="253">
        <f t="shared" si="236"/>
        <v>0</v>
      </c>
      <c r="BL106" s="253">
        <f t="shared" si="236"/>
        <v>0</v>
      </c>
      <c r="BM106" s="253">
        <f t="shared" si="236"/>
        <v>0</v>
      </c>
      <c r="BN106" s="253">
        <f t="shared" si="236"/>
        <v>0</v>
      </c>
      <c r="BO106" s="253">
        <f t="shared" si="236"/>
        <v>0</v>
      </c>
      <c r="BP106" s="253">
        <f t="shared" si="236"/>
        <v>0</v>
      </c>
      <c r="BQ106" s="253">
        <f t="shared" si="236"/>
        <v>0</v>
      </c>
      <c r="BR106" s="253">
        <f t="shared" si="236"/>
        <v>0</v>
      </c>
      <c r="BS106" s="253">
        <f t="shared" si="236"/>
        <v>0</v>
      </c>
      <c r="BT106" s="253">
        <f t="shared" si="236"/>
        <v>0</v>
      </c>
      <c r="BU106" s="253">
        <f t="shared" si="236"/>
        <v>0</v>
      </c>
      <c r="BV106" s="253">
        <f t="shared" si="236"/>
        <v>0</v>
      </c>
      <c r="BW106" s="253">
        <f t="shared" si="236"/>
        <v>0</v>
      </c>
      <c r="BX106" s="253">
        <f t="shared" si="236"/>
        <v>0</v>
      </c>
      <c r="BY106" s="253">
        <f t="shared" si="236"/>
        <v>0</v>
      </c>
      <c r="BZ106" s="253">
        <f t="shared" si="236"/>
        <v>0</v>
      </c>
      <c r="CA106" s="253">
        <f t="shared" si="236"/>
        <v>0</v>
      </c>
      <c r="CB106" s="253">
        <f t="shared" si="236"/>
        <v>0</v>
      </c>
      <c r="CC106" s="253">
        <f t="shared" si="236"/>
        <v>0</v>
      </c>
      <c r="CD106" s="253">
        <f t="shared" si="236"/>
        <v>0</v>
      </c>
      <c r="CE106" s="253">
        <f t="shared" si="236"/>
        <v>0</v>
      </c>
      <c r="CF106" s="253">
        <f t="shared" si="236"/>
        <v>0</v>
      </c>
      <c r="CG106" s="253">
        <f t="shared" si="236"/>
        <v>0</v>
      </c>
      <c r="CH106" s="253">
        <f t="shared" si="236"/>
        <v>0</v>
      </c>
      <c r="CI106" s="253">
        <f t="shared" si="236"/>
        <v>0</v>
      </c>
      <c r="CJ106" s="253">
        <f t="shared" si="236"/>
        <v>0</v>
      </c>
      <c r="CK106" s="253">
        <f t="shared" si="236"/>
        <v>0</v>
      </c>
      <c r="CL106" s="253">
        <f t="shared" si="236"/>
        <v>0</v>
      </c>
      <c r="CM106" s="253">
        <f t="shared" si="236"/>
        <v>0</v>
      </c>
      <c r="CN106" s="253">
        <f t="shared" si="236"/>
        <v>0</v>
      </c>
      <c r="CO106" s="253">
        <f t="shared" si="236"/>
        <v>0</v>
      </c>
      <c r="CP106" s="253">
        <f t="shared" ref="CP106:DL106" si="237">IF(AK112-AK113&gt;=0,0,"Ошибка")</f>
        <v>0</v>
      </c>
      <c r="CQ106" s="253">
        <f t="shared" si="237"/>
        <v>0</v>
      </c>
      <c r="CR106" s="253">
        <f t="shared" si="237"/>
        <v>0</v>
      </c>
      <c r="CS106" s="253">
        <f t="shared" si="237"/>
        <v>0</v>
      </c>
      <c r="CT106" s="253">
        <f t="shared" si="237"/>
        <v>0</v>
      </c>
      <c r="CU106" s="253">
        <f t="shared" si="237"/>
        <v>0</v>
      </c>
      <c r="CV106" s="253">
        <f t="shared" si="237"/>
        <v>0</v>
      </c>
      <c r="CW106" s="253">
        <f t="shared" si="237"/>
        <v>0</v>
      </c>
      <c r="CX106" s="253">
        <f t="shared" si="237"/>
        <v>0</v>
      </c>
      <c r="CY106" s="253">
        <f t="shared" si="237"/>
        <v>0</v>
      </c>
      <c r="CZ106" s="253">
        <f t="shared" si="237"/>
        <v>0</v>
      </c>
      <c r="DA106" s="253">
        <f t="shared" si="237"/>
        <v>0</v>
      </c>
      <c r="DB106" s="253">
        <f t="shared" si="237"/>
        <v>0</v>
      </c>
      <c r="DC106" s="253">
        <f t="shared" si="237"/>
        <v>0</v>
      </c>
      <c r="DD106" s="253">
        <f t="shared" si="237"/>
        <v>0</v>
      </c>
      <c r="DE106" s="253">
        <f t="shared" si="237"/>
        <v>0</v>
      </c>
      <c r="DF106" s="253">
        <f t="shared" si="237"/>
        <v>0</v>
      </c>
      <c r="DG106" s="253">
        <f t="shared" si="237"/>
        <v>0</v>
      </c>
      <c r="DH106" s="253">
        <f t="shared" si="237"/>
        <v>0</v>
      </c>
      <c r="DI106" s="253">
        <f t="shared" si="237"/>
        <v>0</v>
      </c>
      <c r="DJ106" s="253">
        <f t="shared" si="237"/>
        <v>0</v>
      </c>
      <c r="DK106" s="253">
        <f t="shared" si="237"/>
        <v>0</v>
      </c>
      <c r="DL106" s="253">
        <f t="shared" si="237"/>
        <v>0</v>
      </c>
    </row>
    <row r="107" spans="1:116" s="27" customFormat="1" ht="24">
      <c r="A107" s="272" t="str">
        <f t="shared" ref="A107:A118" si="238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39">SUM(J107:L107)</f>
        <v>0</v>
      </c>
      <c r="H107" s="236">
        <f>ROUND(SUM(S107,AD107,AO107,AZ107),1)</f>
        <v>0</v>
      </c>
      <c r="I107" s="236">
        <f t="shared" ref="I107:I118" si="240">SUM(M107:O107)</f>
        <v>0</v>
      </c>
      <c r="J107" s="236">
        <f t="shared" ref="J107:O118" si="241">ROUND(SUM(U107,AF107,AQ107,BB107),1)</f>
        <v>0</v>
      </c>
      <c r="K107" s="236">
        <f t="shared" si="241"/>
        <v>0</v>
      </c>
      <c r="L107" s="236">
        <f t="shared" si="241"/>
        <v>0</v>
      </c>
      <c r="M107" s="236">
        <f t="shared" si="241"/>
        <v>0</v>
      </c>
      <c r="N107" s="236">
        <f t="shared" si="241"/>
        <v>0</v>
      </c>
      <c r="O107" s="236">
        <f t="shared" si="241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9">
        <f t="shared" ref="BH107:BH119" si="242">IF((COUNTA(BJ107:DL107)-COUNTIF(BJ107:DL107,0))=0,0,CONCATENATE("Ошибки!-",COUNTA(BJ107:DL107)-COUNTIF(BJ107:DL107,0)))</f>
        <v>0</v>
      </c>
      <c r="BI107" s="255" t="str">
        <f t="shared" ref="BI107:BI118" si="24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4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4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46">IF(ROUND((AA107-AB107),5)&gt;=0,0,"Ошибка!")</f>
        <v>0</v>
      </c>
      <c r="CH107" s="318"/>
      <c r="CI107" s="253">
        <f t="shared" ref="CI107:CI118" si="24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48">IF(ROUND((AL107-AM107),5)&gt;=0,0,"Ошибка!")</f>
        <v>0</v>
      </c>
      <c r="CS107" s="318"/>
      <c r="CT107" s="253">
        <f t="shared" ref="CT107:CT118" si="24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50">IF(ROUND((AW107-AX107),5)&gt;=0,0,"Ошибка!")</f>
        <v>0</v>
      </c>
      <c r="DD107" s="318"/>
      <c r="DE107" s="253">
        <f t="shared" ref="DE107:DE118" si="25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>
      <c r="A108" s="272" t="str">
        <f t="shared" si="238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52">ROUND(SUM(P108,AA108,AL108,AW108),0)</f>
        <v>0</v>
      </c>
      <c r="F108" s="236">
        <f t="shared" ref="F108:F118" si="253">ROUND(SUM(Q108,AB108,AM108,AX108),1)</f>
        <v>0</v>
      </c>
      <c r="G108" s="236">
        <f t="shared" si="239"/>
        <v>0</v>
      </c>
      <c r="H108" s="236">
        <f t="shared" ref="H108:H118" si="254">ROUND(SUM(S108,AD108,AO108,AZ108),1)</f>
        <v>0</v>
      </c>
      <c r="I108" s="236">
        <f t="shared" si="240"/>
        <v>0</v>
      </c>
      <c r="J108" s="236">
        <f t="shared" si="241"/>
        <v>0</v>
      </c>
      <c r="K108" s="236">
        <f t="shared" si="241"/>
        <v>0</v>
      </c>
      <c r="L108" s="236">
        <f t="shared" si="241"/>
        <v>0</v>
      </c>
      <c r="M108" s="236">
        <f t="shared" si="241"/>
        <v>0</v>
      </c>
      <c r="N108" s="236">
        <f t="shared" si="241"/>
        <v>0</v>
      </c>
      <c r="O108" s="236">
        <f t="shared" si="241"/>
        <v>0</v>
      </c>
      <c r="P108" s="220"/>
      <c r="Q108" s="221"/>
      <c r="R108" s="237">
        <f t="shared" ref="R108:R118" si="255">SUM(U108:W108)</f>
        <v>0</v>
      </c>
      <c r="S108" s="221"/>
      <c r="T108" s="237">
        <f t="shared" ref="T108:T117" si="25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57">SUM(AF108:AH108)</f>
        <v>0</v>
      </c>
      <c r="AD108" s="221"/>
      <c r="AE108" s="237">
        <f t="shared" ref="AE108:AE117" si="25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59">SUM(AQ108:AS108)</f>
        <v>0</v>
      </c>
      <c r="AO108" s="221"/>
      <c r="AP108" s="237">
        <f t="shared" ref="AP108:AP117" si="26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61">SUM(BB108:BD108)</f>
        <v>0</v>
      </c>
      <c r="AZ108" s="221"/>
      <c r="BA108" s="237">
        <f t="shared" ref="BA108:BA117" si="262">SUM(BE108:BG108)</f>
        <v>0</v>
      </c>
      <c r="BB108" s="221"/>
      <c r="BC108" s="233"/>
      <c r="BD108" s="221"/>
      <c r="BE108" s="221"/>
      <c r="BF108" s="233"/>
      <c r="BG108" s="221"/>
      <c r="BH108" s="379">
        <f t="shared" si="242"/>
        <v>0</v>
      </c>
      <c r="BI108" s="255" t="str">
        <f t="shared" si="243"/>
        <v>03</v>
      </c>
      <c r="BJ108" s="318"/>
      <c r="BK108" s="253">
        <f t="shared" ref="BK108:BK118" si="263">IF(ROUND((E108-F108),5)&gt;=0,0,"Ошибка!")</f>
        <v>0</v>
      </c>
      <c r="BL108" s="318"/>
      <c r="BM108" s="253">
        <f t="shared" si="24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45"/>
        <v>0</v>
      </c>
      <c r="BW108" s="318"/>
      <c r="BX108" s="253">
        <f t="shared" ref="BX108:BX118" si="26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46"/>
        <v>0</v>
      </c>
      <c r="CH108" s="318"/>
      <c r="CI108" s="253">
        <f t="shared" si="24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48"/>
        <v>0</v>
      </c>
      <c r="CS108" s="318"/>
      <c r="CT108" s="253">
        <f t="shared" si="24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50"/>
        <v>0</v>
      </c>
      <c r="DD108" s="318"/>
      <c r="DE108" s="253">
        <f t="shared" si="251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>
      <c r="A109" s="272" t="str">
        <f t="shared" si="238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52"/>
        <v>0</v>
      </c>
      <c r="F109" s="236">
        <f t="shared" si="253"/>
        <v>0</v>
      </c>
      <c r="G109" s="236">
        <f t="shared" si="239"/>
        <v>0</v>
      </c>
      <c r="H109" s="236">
        <f t="shared" si="254"/>
        <v>0</v>
      </c>
      <c r="I109" s="236">
        <f t="shared" si="240"/>
        <v>0</v>
      </c>
      <c r="J109" s="236">
        <f t="shared" si="241"/>
        <v>0</v>
      </c>
      <c r="K109" s="236">
        <f t="shared" si="241"/>
        <v>0</v>
      </c>
      <c r="L109" s="236">
        <f t="shared" si="241"/>
        <v>0</v>
      </c>
      <c r="M109" s="236">
        <f t="shared" si="241"/>
        <v>0</v>
      </c>
      <c r="N109" s="236">
        <f t="shared" si="241"/>
        <v>0</v>
      </c>
      <c r="O109" s="236">
        <f t="shared" si="241"/>
        <v>0</v>
      </c>
      <c r="P109" s="220"/>
      <c r="Q109" s="221"/>
      <c r="R109" s="237">
        <f t="shared" si="255"/>
        <v>0</v>
      </c>
      <c r="S109" s="221"/>
      <c r="T109" s="237">
        <f t="shared" si="25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57"/>
        <v>0</v>
      </c>
      <c r="AD109" s="221"/>
      <c r="AE109" s="237">
        <f t="shared" si="25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59"/>
        <v>0</v>
      </c>
      <c r="AO109" s="221"/>
      <c r="AP109" s="237">
        <f t="shared" si="26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61"/>
        <v>0</v>
      </c>
      <c r="AZ109" s="221"/>
      <c r="BA109" s="237">
        <f t="shared" si="262"/>
        <v>0</v>
      </c>
      <c r="BB109" s="221"/>
      <c r="BC109" s="233"/>
      <c r="BD109" s="221"/>
      <c r="BE109" s="221"/>
      <c r="BF109" s="233"/>
      <c r="BG109" s="221"/>
      <c r="BH109" s="379">
        <f t="shared" si="242"/>
        <v>0</v>
      </c>
      <c r="BI109" s="255" t="str">
        <f t="shared" si="243"/>
        <v>04</v>
      </c>
      <c r="BJ109" s="318"/>
      <c r="BK109" s="253">
        <f t="shared" si="263"/>
        <v>0</v>
      </c>
      <c r="BL109" s="318"/>
      <c r="BM109" s="253">
        <f t="shared" si="24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45"/>
        <v>0</v>
      </c>
      <c r="BW109" s="318"/>
      <c r="BX109" s="253">
        <f t="shared" si="26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46"/>
        <v>0</v>
      </c>
      <c r="CH109" s="318"/>
      <c r="CI109" s="253">
        <f t="shared" si="24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48"/>
        <v>0</v>
      </c>
      <c r="CS109" s="318"/>
      <c r="CT109" s="253">
        <f t="shared" si="24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50"/>
        <v>0</v>
      </c>
      <c r="DD109" s="318"/>
      <c r="DE109" s="253">
        <f t="shared" si="251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>
      <c r="A110" s="272" t="str">
        <f t="shared" si="238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52"/>
        <v>0</v>
      </c>
      <c r="F110" s="236">
        <f t="shared" si="253"/>
        <v>0</v>
      </c>
      <c r="G110" s="236">
        <f t="shared" si="239"/>
        <v>0</v>
      </c>
      <c r="H110" s="236">
        <f t="shared" si="254"/>
        <v>0</v>
      </c>
      <c r="I110" s="236">
        <f t="shared" si="240"/>
        <v>0</v>
      </c>
      <c r="J110" s="236">
        <f t="shared" si="241"/>
        <v>0</v>
      </c>
      <c r="K110" s="236">
        <f t="shared" si="241"/>
        <v>0</v>
      </c>
      <c r="L110" s="236">
        <f t="shared" si="241"/>
        <v>0</v>
      </c>
      <c r="M110" s="236">
        <f t="shared" si="241"/>
        <v>0</v>
      </c>
      <c r="N110" s="236">
        <f t="shared" si="241"/>
        <v>0</v>
      </c>
      <c r="O110" s="236">
        <f t="shared" si="241"/>
        <v>0</v>
      </c>
      <c r="P110" s="220"/>
      <c r="Q110" s="221"/>
      <c r="R110" s="237">
        <f t="shared" si="255"/>
        <v>0</v>
      </c>
      <c r="S110" s="221"/>
      <c r="T110" s="237">
        <f t="shared" si="25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57"/>
        <v>0</v>
      </c>
      <c r="AD110" s="221"/>
      <c r="AE110" s="237">
        <f t="shared" si="25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59"/>
        <v>0</v>
      </c>
      <c r="AO110" s="221"/>
      <c r="AP110" s="237">
        <f t="shared" si="26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61"/>
        <v>0</v>
      </c>
      <c r="AZ110" s="221"/>
      <c r="BA110" s="237">
        <f t="shared" si="262"/>
        <v>0</v>
      </c>
      <c r="BB110" s="221"/>
      <c r="BC110" s="233"/>
      <c r="BD110" s="221"/>
      <c r="BE110" s="221"/>
      <c r="BF110" s="233"/>
      <c r="BG110" s="221"/>
      <c r="BH110" s="379">
        <f t="shared" si="242"/>
        <v>0</v>
      </c>
      <c r="BI110" s="255" t="str">
        <f t="shared" si="243"/>
        <v>05</v>
      </c>
      <c r="BJ110" s="318"/>
      <c r="BK110" s="253">
        <f t="shared" si="263"/>
        <v>0</v>
      </c>
      <c r="BL110" s="318"/>
      <c r="BM110" s="253">
        <f t="shared" si="24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45"/>
        <v>0</v>
      </c>
      <c r="BW110" s="318"/>
      <c r="BX110" s="253">
        <f t="shared" si="26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46"/>
        <v>0</v>
      </c>
      <c r="CH110" s="318"/>
      <c r="CI110" s="253">
        <f t="shared" si="24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48"/>
        <v>0</v>
      </c>
      <c r="CS110" s="318"/>
      <c r="CT110" s="253">
        <f t="shared" si="24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50"/>
        <v>0</v>
      </c>
      <c r="DD110" s="318"/>
      <c r="DE110" s="253">
        <f t="shared" si="251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>
      <c r="A111" s="272" t="str">
        <f t="shared" si="238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52"/>
        <v>0</v>
      </c>
      <c r="F111" s="236">
        <f t="shared" si="253"/>
        <v>0</v>
      </c>
      <c r="G111" s="236">
        <f t="shared" si="239"/>
        <v>0</v>
      </c>
      <c r="H111" s="236">
        <f t="shared" si="254"/>
        <v>0</v>
      </c>
      <c r="I111" s="236">
        <f t="shared" si="240"/>
        <v>0</v>
      </c>
      <c r="J111" s="236">
        <f t="shared" si="241"/>
        <v>0</v>
      </c>
      <c r="K111" s="236">
        <f t="shared" si="241"/>
        <v>0</v>
      </c>
      <c r="L111" s="236">
        <f t="shared" si="241"/>
        <v>0</v>
      </c>
      <c r="M111" s="236">
        <f t="shared" si="241"/>
        <v>0</v>
      </c>
      <c r="N111" s="236">
        <f t="shared" si="241"/>
        <v>0</v>
      </c>
      <c r="O111" s="236">
        <f t="shared" si="241"/>
        <v>0</v>
      </c>
      <c r="P111" s="220"/>
      <c r="Q111" s="221"/>
      <c r="R111" s="237">
        <f t="shared" si="255"/>
        <v>0</v>
      </c>
      <c r="S111" s="221"/>
      <c r="T111" s="237">
        <f t="shared" si="25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57"/>
        <v>0</v>
      </c>
      <c r="AD111" s="221"/>
      <c r="AE111" s="237">
        <f t="shared" si="25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59"/>
        <v>0</v>
      </c>
      <c r="AO111" s="221"/>
      <c r="AP111" s="237">
        <f t="shared" si="26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61"/>
        <v>0</v>
      </c>
      <c r="AZ111" s="221"/>
      <c r="BA111" s="237">
        <f t="shared" si="262"/>
        <v>0</v>
      </c>
      <c r="BB111" s="221"/>
      <c r="BC111" s="233"/>
      <c r="BD111" s="221"/>
      <c r="BE111" s="221"/>
      <c r="BF111" s="233"/>
      <c r="BG111" s="221"/>
      <c r="BH111" s="379">
        <f t="shared" si="242"/>
        <v>0</v>
      </c>
      <c r="BI111" s="255" t="str">
        <f t="shared" si="243"/>
        <v>06</v>
      </c>
      <c r="BJ111" s="318"/>
      <c r="BK111" s="253">
        <f t="shared" si="263"/>
        <v>0</v>
      </c>
      <c r="BL111" s="318"/>
      <c r="BM111" s="253">
        <f t="shared" si="24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45"/>
        <v>0</v>
      </c>
      <c r="BW111" s="318"/>
      <c r="BX111" s="253">
        <f t="shared" si="26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46"/>
        <v>0</v>
      </c>
      <c r="CH111" s="318"/>
      <c r="CI111" s="253">
        <f t="shared" si="24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48"/>
        <v>0</v>
      </c>
      <c r="CS111" s="318"/>
      <c r="CT111" s="253">
        <f t="shared" si="24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50"/>
        <v>0</v>
      </c>
      <c r="DD111" s="318"/>
      <c r="DE111" s="253">
        <f t="shared" si="251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>
      <c r="A112" s="272" t="str">
        <f t="shared" si="238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52"/>
        <v>0</v>
      </c>
      <c r="F112" s="236">
        <f t="shared" si="253"/>
        <v>0</v>
      </c>
      <c r="G112" s="236">
        <f t="shared" si="239"/>
        <v>0</v>
      </c>
      <c r="H112" s="236">
        <f t="shared" si="254"/>
        <v>0</v>
      </c>
      <c r="I112" s="236">
        <f t="shared" si="240"/>
        <v>0</v>
      </c>
      <c r="J112" s="236">
        <f t="shared" si="241"/>
        <v>0</v>
      </c>
      <c r="K112" s="236">
        <f t="shared" si="241"/>
        <v>0</v>
      </c>
      <c r="L112" s="236">
        <f t="shared" si="241"/>
        <v>0</v>
      </c>
      <c r="M112" s="236">
        <f t="shared" si="241"/>
        <v>0</v>
      </c>
      <c r="N112" s="236">
        <f t="shared" si="241"/>
        <v>0</v>
      </c>
      <c r="O112" s="236">
        <f t="shared" si="241"/>
        <v>0</v>
      </c>
      <c r="P112" s="220"/>
      <c r="Q112" s="221"/>
      <c r="R112" s="237">
        <f t="shared" si="255"/>
        <v>0</v>
      </c>
      <c r="S112" s="221"/>
      <c r="T112" s="237">
        <f t="shared" si="25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57"/>
        <v>0</v>
      </c>
      <c r="AD112" s="221"/>
      <c r="AE112" s="237">
        <f t="shared" si="25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59"/>
        <v>0</v>
      </c>
      <c r="AO112" s="221"/>
      <c r="AP112" s="237">
        <f t="shared" si="26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61"/>
        <v>0</v>
      </c>
      <c r="AZ112" s="221"/>
      <c r="BA112" s="237">
        <f t="shared" si="262"/>
        <v>0</v>
      </c>
      <c r="BB112" s="221"/>
      <c r="BC112" s="233"/>
      <c r="BD112" s="221"/>
      <c r="BE112" s="221"/>
      <c r="BF112" s="233"/>
      <c r="BG112" s="221"/>
      <c r="BH112" s="379">
        <f t="shared" si="242"/>
        <v>0</v>
      </c>
      <c r="BI112" s="255" t="str">
        <f t="shared" si="243"/>
        <v>07</v>
      </c>
      <c r="BJ112" s="318"/>
      <c r="BK112" s="253">
        <f t="shared" si="263"/>
        <v>0</v>
      </c>
      <c r="BL112" s="318"/>
      <c r="BM112" s="253">
        <f t="shared" si="24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45"/>
        <v>0</v>
      </c>
      <c r="BW112" s="318"/>
      <c r="BX112" s="253">
        <f t="shared" si="26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46"/>
        <v>0</v>
      </c>
      <c r="CH112" s="318"/>
      <c r="CI112" s="253">
        <f t="shared" si="24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48"/>
        <v>0</v>
      </c>
      <c r="CS112" s="318"/>
      <c r="CT112" s="253">
        <f t="shared" si="24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50"/>
        <v>0</v>
      </c>
      <c r="DD112" s="318"/>
      <c r="DE112" s="253">
        <f t="shared" si="251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>
      <c r="A113" s="272" t="str">
        <f t="shared" si="238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52"/>
        <v>0</v>
      </c>
      <c r="F113" s="236">
        <f t="shared" si="253"/>
        <v>0</v>
      </c>
      <c r="G113" s="236">
        <f t="shared" si="239"/>
        <v>0</v>
      </c>
      <c r="H113" s="236">
        <f t="shared" si="254"/>
        <v>0</v>
      </c>
      <c r="I113" s="236">
        <f t="shared" si="240"/>
        <v>0</v>
      </c>
      <c r="J113" s="236">
        <f t="shared" si="241"/>
        <v>0</v>
      </c>
      <c r="K113" s="236">
        <f t="shared" si="241"/>
        <v>0</v>
      </c>
      <c r="L113" s="236">
        <f t="shared" si="241"/>
        <v>0</v>
      </c>
      <c r="M113" s="236">
        <f t="shared" si="241"/>
        <v>0</v>
      </c>
      <c r="N113" s="236">
        <f t="shared" si="241"/>
        <v>0</v>
      </c>
      <c r="O113" s="236">
        <f t="shared" si="241"/>
        <v>0</v>
      </c>
      <c r="P113" s="220"/>
      <c r="Q113" s="221"/>
      <c r="R113" s="237">
        <f t="shared" si="255"/>
        <v>0</v>
      </c>
      <c r="S113" s="221"/>
      <c r="T113" s="237">
        <f t="shared" si="25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57"/>
        <v>0</v>
      </c>
      <c r="AD113" s="221"/>
      <c r="AE113" s="237">
        <f t="shared" si="25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59"/>
        <v>0</v>
      </c>
      <c r="AO113" s="221"/>
      <c r="AP113" s="237">
        <f t="shared" si="26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61"/>
        <v>0</v>
      </c>
      <c r="AZ113" s="221"/>
      <c r="BA113" s="237">
        <f t="shared" si="262"/>
        <v>0</v>
      </c>
      <c r="BB113" s="221"/>
      <c r="BC113" s="233"/>
      <c r="BD113" s="221"/>
      <c r="BE113" s="221"/>
      <c r="BF113" s="233"/>
      <c r="BG113" s="221"/>
      <c r="BH113" s="379">
        <f t="shared" si="242"/>
        <v>0</v>
      </c>
      <c r="BI113" s="255" t="str">
        <f t="shared" si="243"/>
        <v>08</v>
      </c>
      <c r="BJ113" s="318"/>
      <c r="BK113" s="253">
        <f t="shared" si="263"/>
        <v>0</v>
      </c>
      <c r="BL113" s="318"/>
      <c r="BM113" s="253">
        <f t="shared" si="24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45"/>
        <v>0</v>
      </c>
      <c r="BW113" s="318"/>
      <c r="BX113" s="253">
        <f t="shared" si="26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46"/>
        <v>0</v>
      </c>
      <c r="CH113" s="318"/>
      <c r="CI113" s="253">
        <f t="shared" si="24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48"/>
        <v>0</v>
      </c>
      <c r="CS113" s="318"/>
      <c r="CT113" s="253">
        <f t="shared" si="24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50"/>
        <v>0</v>
      </c>
      <c r="DD113" s="318"/>
      <c r="DE113" s="253">
        <f t="shared" si="251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>
      <c r="A114" s="272" t="str">
        <f t="shared" si="238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52"/>
        <v>0</v>
      </c>
      <c r="F114" s="236">
        <f t="shared" si="253"/>
        <v>0</v>
      </c>
      <c r="G114" s="236">
        <f t="shared" si="239"/>
        <v>0</v>
      </c>
      <c r="H114" s="236">
        <f t="shared" si="254"/>
        <v>0</v>
      </c>
      <c r="I114" s="236">
        <f t="shared" si="240"/>
        <v>0</v>
      </c>
      <c r="J114" s="236">
        <f t="shared" si="241"/>
        <v>0</v>
      </c>
      <c r="K114" s="236">
        <f t="shared" si="241"/>
        <v>0</v>
      </c>
      <c r="L114" s="236">
        <f t="shared" si="241"/>
        <v>0</v>
      </c>
      <c r="M114" s="236">
        <f t="shared" si="241"/>
        <v>0</v>
      </c>
      <c r="N114" s="236">
        <f t="shared" si="241"/>
        <v>0</v>
      </c>
      <c r="O114" s="236">
        <f t="shared" si="241"/>
        <v>0</v>
      </c>
      <c r="P114" s="220"/>
      <c r="Q114" s="221"/>
      <c r="R114" s="237">
        <f t="shared" si="255"/>
        <v>0</v>
      </c>
      <c r="S114" s="221"/>
      <c r="T114" s="237">
        <f t="shared" si="25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57"/>
        <v>0</v>
      </c>
      <c r="AD114" s="221"/>
      <c r="AE114" s="237">
        <f t="shared" si="25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59"/>
        <v>0</v>
      </c>
      <c r="AO114" s="221"/>
      <c r="AP114" s="237">
        <f t="shared" si="26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61"/>
        <v>0</v>
      </c>
      <c r="AZ114" s="221"/>
      <c r="BA114" s="237">
        <f t="shared" si="262"/>
        <v>0</v>
      </c>
      <c r="BB114" s="221"/>
      <c r="BC114" s="233"/>
      <c r="BD114" s="221"/>
      <c r="BE114" s="221"/>
      <c r="BF114" s="233"/>
      <c r="BG114" s="221"/>
      <c r="BH114" s="379">
        <f t="shared" si="242"/>
        <v>0</v>
      </c>
      <c r="BI114" s="255" t="str">
        <f t="shared" si="243"/>
        <v>09</v>
      </c>
      <c r="BJ114" s="318"/>
      <c r="BK114" s="253">
        <f t="shared" si="263"/>
        <v>0</v>
      </c>
      <c r="BL114" s="318"/>
      <c r="BM114" s="253">
        <f t="shared" si="24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45"/>
        <v>0</v>
      </c>
      <c r="BW114" s="318"/>
      <c r="BX114" s="253">
        <f t="shared" si="26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46"/>
        <v>0</v>
      </c>
      <c r="CH114" s="318"/>
      <c r="CI114" s="253">
        <f t="shared" si="24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48"/>
        <v>0</v>
      </c>
      <c r="CS114" s="318"/>
      <c r="CT114" s="253">
        <f t="shared" si="24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50"/>
        <v>0</v>
      </c>
      <c r="DD114" s="318"/>
      <c r="DE114" s="253">
        <f t="shared" si="251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>
      <c r="A115" s="272" t="str">
        <f t="shared" si="238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52"/>
        <v>0</v>
      </c>
      <c r="F115" s="236">
        <f t="shared" si="253"/>
        <v>0</v>
      </c>
      <c r="G115" s="236">
        <f t="shared" si="239"/>
        <v>0</v>
      </c>
      <c r="H115" s="236">
        <f t="shared" si="254"/>
        <v>0</v>
      </c>
      <c r="I115" s="236">
        <f t="shared" si="240"/>
        <v>0</v>
      </c>
      <c r="J115" s="236">
        <f t="shared" si="241"/>
        <v>0</v>
      </c>
      <c r="K115" s="236">
        <f t="shared" si="241"/>
        <v>0</v>
      </c>
      <c r="L115" s="236">
        <f t="shared" si="241"/>
        <v>0</v>
      </c>
      <c r="M115" s="236">
        <f t="shared" si="241"/>
        <v>0</v>
      </c>
      <c r="N115" s="236">
        <f t="shared" si="241"/>
        <v>0</v>
      </c>
      <c r="O115" s="236">
        <f t="shared" si="241"/>
        <v>0</v>
      </c>
      <c r="P115" s="220"/>
      <c r="Q115" s="221"/>
      <c r="R115" s="237">
        <f t="shared" si="255"/>
        <v>0</v>
      </c>
      <c r="S115" s="221"/>
      <c r="T115" s="237">
        <f t="shared" si="25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57"/>
        <v>0</v>
      </c>
      <c r="AD115" s="221"/>
      <c r="AE115" s="237">
        <f t="shared" si="25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59"/>
        <v>0</v>
      </c>
      <c r="AO115" s="221"/>
      <c r="AP115" s="237">
        <f t="shared" si="26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61"/>
        <v>0</v>
      </c>
      <c r="AZ115" s="221"/>
      <c r="BA115" s="237">
        <f t="shared" si="262"/>
        <v>0</v>
      </c>
      <c r="BB115" s="221"/>
      <c r="BC115" s="233"/>
      <c r="BD115" s="221"/>
      <c r="BE115" s="221"/>
      <c r="BF115" s="233"/>
      <c r="BG115" s="221"/>
      <c r="BH115" s="379">
        <f t="shared" si="242"/>
        <v>0</v>
      </c>
      <c r="BI115" s="255" t="str">
        <f t="shared" si="243"/>
        <v>10</v>
      </c>
      <c r="BJ115" s="318"/>
      <c r="BK115" s="253">
        <f t="shared" si="263"/>
        <v>0</v>
      </c>
      <c r="BL115" s="318"/>
      <c r="BM115" s="253">
        <f t="shared" si="24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45"/>
        <v>0</v>
      </c>
      <c r="BW115" s="318"/>
      <c r="BX115" s="253">
        <f t="shared" si="26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46"/>
        <v>0</v>
      </c>
      <c r="CH115" s="318"/>
      <c r="CI115" s="253">
        <f t="shared" si="24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48"/>
        <v>0</v>
      </c>
      <c r="CS115" s="318"/>
      <c r="CT115" s="253">
        <f t="shared" si="24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50"/>
        <v>0</v>
      </c>
      <c r="DD115" s="318"/>
      <c r="DE115" s="253">
        <f t="shared" si="251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60">
      <c r="A116" s="272" t="str">
        <f t="shared" si="238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52"/>
        <v>0</v>
      </c>
      <c r="F116" s="236">
        <f t="shared" si="253"/>
        <v>0</v>
      </c>
      <c r="G116" s="236">
        <f t="shared" si="239"/>
        <v>0</v>
      </c>
      <c r="H116" s="236">
        <f t="shared" si="254"/>
        <v>0</v>
      </c>
      <c r="I116" s="236">
        <f t="shared" si="240"/>
        <v>0</v>
      </c>
      <c r="J116" s="236">
        <f t="shared" si="241"/>
        <v>0</v>
      </c>
      <c r="K116" s="236">
        <f t="shared" si="241"/>
        <v>0</v>
      </c>
      <c r="L116" s="236">
        <f t="shared" si="241"/>
        <v>0</v>
      </c>
      <c r="M116" s="236">
        <f t="shared" si="241"/>
        <v>0</v>
      </c>
      <c r="N116" s="236">
        <f t="shared" si="241"/>
        <v>0</v>
      </c>
      <c r="O116" s="236">
        <f t="shared" si="241"/>
        <v>0</v>
      </c>
      <c r="P116" s="220"/>
      <c r="Q116" s="221"/>
      <c r="R116" s="237">
        <f t="shared" si="255"/>
        <v>0</v>
      </c>
      <c r="S116" s="221"/>
      <c r="T116" s="237">
        <f t="shared" si="25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57"/>
        <v>0</v>
      </c>
      <c r="AD116" s="221"/>
      <c r="AE116" s="237">
        <f t="shared" si="25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59"/>
        <v>0</v>
      </c>
      <c r="AO116" s="221"/>
      <c r="AP116" s="237">
        <f t="shared" si="26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61"/>
        <v>0</v>
      </c>
      <c r="AZ116" s="221"/>
      <c r="BA116" s="237">
        <f t="shared" si="262"/>
        <v>0</v>
      </c>
      <c r="BB116" s="221"/>
      <c r="BC116" s="233"/>
      <c r="BD116" s="221"/>
      <c r="BE116" s="221"/>
      <c r="BF116" s="233"/>
      <c r="BG116" s="221"/>
      <c r="BH116" s="379">
        <f t="shared" si="242"/>
        <v>0</v>
      </c>
      <c r="BI116" s="255" t="str">
        <f t="shared" si="243"/>
        <v>11</v>
      </c>
      <c r="BJ116" s="318"/>
      <c r="BK116" s="253">
        <f t="shared" si="263"/>
        <v>0</v>
      </c>
      <c r="BL116" s="318"/>
      <c r="BM116" s="253">
        <f t="shared" si="24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45"/>
        <v>0</v>
      </c>
      <c r="BW116" s="318"/>
      <c r="BX116" s="253">
        <f t="shared" si="26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46"/>
        <v>0</v>
      </c>
      <c r="CH116" s="318"/>
      <c r="CI116" s="253">
        <f t="shared" si="24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48"/>
        <v>0</v>
      </c>
      <c r="CS116" s="318"/>
      <c r="CT116" s="253">
        <f t="shared" si="24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50"/>
        <v>0</v>
      </c>
      <c r="DD116" s="318"/>
      <c r="DE116" s="253">
        <f t="shared" si="251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60">
      <c r="A117" s="272" t="str">
        <f t="shared" si="238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52"/>
        <v>0</v>
      </c>
      <c r="F117" s="236">
        <f t="shared" si="253"/>
        <v>0</v>
      </c>
      <c r="G117" s="236">
        <f t="shared" si="239"/>
        <v>0</v>
      </c>
      <c r="H117" s="236">
        <f t="shared" si="254"/>
        <v>0</v>
      </c>
      <c r="I117" s="236">
        <f t="shared" si="240"/>
        <v>0</v>
      </c>
      <c r="J117" s="236">
        <f t="shared" si="241"/>
        <v>0</v>
      </c>
      <c r="K117" s="236">
        <f t="shared" si="241"/>
        <v>0</v>
      </c>
      <c r="L117" s="236">
        <f t="shared" si="241"/>
        <v>0</v>
      </c>
      <c r="M117" s="236">
        <f t="shared" si="241"/>
        <v>0</v>
      </c>
      <c r="N117" s="236">
        <f t="shared" si="241"/>
        <v>0</v>
      </c>
      <c r="O117" s="236">
        <f t="shared" si="241"/>
        <v>0</v>
      </c>
      <c r="P117" s="220"/>
      <c r="Q117" s="221"/>
      <c r="R117" s="237">
        <f t="shared" si="255"/>
        <v>0</v>
      </c>
      <c r="S117" s="221"/>
      <c r="T117" s="237">
        <f t="shared" si="25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57"/>
        <v>0</v>
      </c>
      <c r="AD117" s="221"/>
      <c r="AE117" s="237">
        <f t="shared" si="25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59"/>
        <v>0</v>
      </c>
      <c r="AO117" s="221"/>
      <c r="AP117" s="237">
        <f t="shared" si="26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61"/>
        <v>0</v>
      </c>
      <c r="AZ117" s="221"/>
      <c r="BA117" s="237">
        <f t="shared" si="262"/>
        <v>0</v>
      </c>
      <c r="BB117" s="221"/>
      <c r="BC117" s="233"/>
      <c r="BD117" s="221"/>
      <c r="BE117" s="221"/>
      <c r="BF117" s="233"/>
      <c r="BG117" s="221"/>
      <c r="BH117" s="379">
        <f t="shared" si="242"/>
        <v>0</v>
      </c>
      <c r="BI117" s="255" t="str">
        <f t="shared" si="243"/>
        <v>12</v>
      </c>
      <c r="BJ117" s="318"/>
      <c r="BK117" s="253">
        <f t="shared" si="263"/>
        <v>0</v>
      </c>
      <c r="BL117" s="318"/>
      <c r="BM117" s="253">
        <f t="shared" si="24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45"/>
        <v>0</v>
      </c>
      <c r="BW117" s="318"/>
      <c r="BX117" s="253">
        <f t="shared" si="26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46"/>
        <v>0</v>
      </c>
      <c r="CH117" s="318"/>
      <c r="CI117" s="253">
        <f t="shared" si="24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48"/>
        <v>0</v>
      </c>
      <c r="CS117" s="318"/>
      <c r="CT117" s="253">
        <f t="shared" si="24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50"/>
        <v>0</v>
      </c>
      <c r="DD117" s="318"/>
      <c r="DE117" s="253">
        <f t="shared" si="251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thickBot="1">
      <c r="A118" s="272" t="str">
        <f t="shared" si="238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52"/>
        <v>0</v>
      </c>
      <c r="F118" s="236">
        <f t="shared" si="253"/>
        <v>0</v>
      </c>
      <c r="G118" s="236">
        <f t="shared" si="239"/>
        <v>0</v>
      </c>
      <c r="H118" s="236">
        <f t="shared" si="254"/>
        <v>0</v>
      </c>
      <c r="I118" s="236">
        <f t="shared" si="240"/>
        <v>0</v>
      </c>
      <c r="J118" s="236">
        <f t="shared" si="241"/>
        <v>0</v>
      </c>
      <c r="K118" s="236">
        <f t="shared" si="241"/>
        <v>0</v>
      </c>
      <c r="L118" s="236">
        <f t="shared" si="241"/>
        <v>0</v>
      </c>
      <c r="M118" s="236">
        <f t="shared" si="241"/>
        <v>0</v>
      </c>
      <c r="N118" s="236">
        <f t="shared" si="241"/>
        <v>0</v>
      </c>
      <c r="O118" s="236">
        <f>ROUND(SUM(Z118,AK118,AV118,BG118),1)</f>
        <v>0</v>
      </c>
      <c r="P118" s="223"/>
      <c r="Q118" s="224"/>
      <c r="R118" s="238">
        <f t="shared" si="25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5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5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6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9">
        <f t="shared" si="242"/>
        <v>0</v>
      </c>
      <c r="BI118" s="319" t="str">
        <f t="shared" si="243"/>
        <v>13</v>
      </c>
      <c r="BJ118" s="320"/>
      <c r="BK118" s="321">
        <f t="shared" si="263"/>
        <v>0</v>
      </c>
      <c r="BL118" s="320"/>
      <c r="BM118" s="321">
        <f t="shared" si="24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45"/>
        <v>0</v>
      </c>
      <c r="BW118" s="320"/>
      <c r="BX118" s="321">
        <f t="shared" si="26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46"/>
        <v>0</v>
      </c>
      <c r="CH118" s="320"/>
      <c r="CI118" s="321">
        <f t="shared" si="24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48"/>
        <v>0</v>
      </c>
      <c r="CS118" s="320"/>
      <c r="CT118" s="321">
        <f t="shared" si="24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50"/>
        <v>0</v>
      </c>
      <c r="DD118" s="320"/>
      <c r="DE118" s="321">
        <f t="shared" si="251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4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65">IF(ROUND(E125-SUM(E126,E128:E129),5)&gt;=0,0,"Ошибка")</f>
        <v>0</v>
      </c>
      <c r="BK119" s="285">
        <f t="shared" si="265"/>
        <v>0</v>
      </c>
      <c r="BL119" s="285">
        <f t="shared" si="265"/>
        <v>0</v>
      </c>
      <c r="BM119" s="285">
        <f t="shared" si="265"/>
        <v>0</v>
      </c>
      <c r="BN119" s="285">
        <f t="shared" si="265"/>
        <v>0</v>
      </c>
      <c r="BO119" s="285">
        <f t="shared" si="265"/>
        <v>0</v>
      </c>
      <c r="BP119" s="285">
        <f t="shared" si="265"/>
        <v>0</v>
      </c>
      <c r="BQ119" s="285">
        <f t="shared" si="265"/>
        <v>0</v>
      </c>
      <c r="BR119" s="285">
        <f t="shared" si="265"/>
        <v>0</v>
      </c>
      <c r="BS119" s="285">
        <f t="shared" si="265"/>
        <v>0</v>
      </c>
      <c r="BT119" s="285">
        <f t="shared" si="265"/>
        <v>0</v>
      </c>
      <c r="BU119" s="285">
        <f t="shared" si="265"/>
        <v>0</v>
      </c>
      <c r="BV119" s="285">
        <f t="shared" si="265"/>
        <v>0</v>
      </c>
      <c r="BW119" s="285">
        <f t="shared" si="265"/>
        <v>0</v>
      </c>
      <c r="BX119" s="285">
        <f t="shared" si="265"/>
        <v>0</v>
      </c>
      <c r="BY119" s="285">
        <f t="shared" si="265"/>
        <v>0</v>
      </c>
      <c r="BZ119" s="285">
        <f t="shared" si="265"/>
        <v>0</v>
      </c>
      <c r="CA119" s="285">
        <f t="shared" si="265"/>
        <v>0</v>
      </c>
      <c r="CB119" s="285">
        <f t="shared" si="265"/>
        <v>0</v>
      </c>
      <c r="CC119" s="285">
        <f t="shared" si="265"/>
        <v>0</v>
      </c>
      <c r="CD119" s="285">
        <f t="shared" si="265"/>
        <v>0</v>
      </c>
      <c r="CE119" s="285">
        <f t="shared" si="265"/>
        <v>0</v>
      </c>
      <c r="CF119" s="285">
        <f t="shared" si="265"/>
        <v>0</v>
      </c>
      <c r="CG119" s="285">
        <f t="shared" si="265"/>
        <v>0</v>
      </c>
      <c r="CH119" s="285">
        <f t="shared" si="265"/>
        <v>0</v>
      </c>
      <c r="CI119" s="285">
        <f t="shared" si="265"/>
        <v>0</v>
      </c>
      <c r="CJ119" s="285">
        <f t="shared" si="265"/>
        <v>0</v>
      </c>
      <c r="CK119" s="285">
        <f t="shared" si="265"/>
        <v>0</v>
      </c>
      <c r="CL119" s="285">
        <f t="shared" si="265"/>
        <v>0</v>
      </c>
      <c r="CM119" s="285">
        <f t="shared" si="265"/>
        <v>0</v>
      </c>
      <c r="CN119" s="285">
        <f t="shared" si="265"/>
        <v>0</v>
      </c>
      <c r="CO119" s="285">
        <f t="shared" si="265"/>
        <v>0</v>
      </c>
      <c r="CP119" s="285">
        <f t="shared" ref="CP119:DL119" si="266">IF(ROUND(AK125-SUM(AK126,AK128:AK129),5)&gt;=0,0,"Ошибка")</f>
        <v>0</v>
      </c>
      <c r="CQ119" s="285">
        <f t="shared" si="266"/>
        <v>0</v>
      </c>
      <c r="CR119" s="285">
        <f t="shared" si="266"/>
        <v>0</v>
      </c>
      <c r="CS119" s="285">
        <f t="shared" si="266"/>
        <v>0</v>
      </c>
      <c r="CT119" s="285">
        <f t="shared" si="266"/>
        <v>0</v>
      </c>
      <c r="CU119" s="285">
        <f t="shared" si="266"/>
        <v>0</v>
      </c>
      <c r="CV119" s="285">
        <f t="shared" si="266"/>
        <v>0</v>
      </c>
      <c r="CW119" s="285">
        <f t="shared" si="266"/>
        <v>0</v>
      </c>
      <c r="CX119" s="285">
        <f t="shared" si="266"/>
        <v>0</v>
      </c>
      <c r="CY119" s="285">
        <f t="shared" si="266"/>
        <v>0</v>
      </c>
      <c r="CZ119" s="285">
        <f t="shared" si="266"/>
        <v>0</v>
      </c>
      <c r="DA119" s="285">
        <f t="shared" si="266"/>
        <v>0</v>
      </c>
      <c r="DB119" s="285">
        <f t="shared" si="266"/>
        <v>0</v>
      </c>
      <c r="DC119" s="285">
        <f t="shared" si="266"/>
        <v>0</v>
      </c>
      <c r="DD119" s="285">
        <f t="shared" si="266"/>
        <v>0</v>
      </c>
      <c r="DE119" s="285">
        <f t="shared" si="266"/>
        <v>0</v>
      </c>
      <c r="DF119" s="285">
        <f t="shared" si="266"/>
        <v>0</v>
      </c>
      <c r="DG119" s="285">
        <f t="shared" si="266"/>
        <v>0</v>
      </c>
      <c r="DH119" s="285">
        <f t="shared" si="266"/>
        <v>0</v>
      </c>
      <c r="DI119" s="285">
        <f t="shared" si="266"/>
        <v>0</v>
      </c>
      <c r="DJ119" s="285">
        <f t="shared" si="266"/>
        <v>0</v>
      </c>
      <c r="DK119" s="285">
        <f t="shared" si="266"/>
        <v>0</v>
      </c>
      <c r="DL119" s="285">
        <f t="shared" si="266"/>
        <v>0</v>
      </c>
    </row>
    <row r="120" spans="1:116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67">SUM(J121:J125,J130:J132)</f>
        <v>0</v>
      </c>
      <c r="K120" s="236">
        <f t="shared" si="267"/>
        <v>0</v>
      </c>
      <c r="L120" s="236">
        <f t="shared" si="267"/>
        <v>0</v>
      </c>
      <c r="M120" s="236">
        <f t="shared" si="267"/>
        <v>0</v>
      </c>
      <c r="N120" s="236">
        <f t="shared" si="267"/>
        <v>0</v>
      </c>
      <c r="O120" s="236">
        <f t="shared" si="267"/>
        <v>0</v>
      </c>
      <c r="P120" s="228">
        <f>SUM(P121:P125,P130:P132)</f>
        <v>0</v>
      </c>
      <c r="Q120" s="226">
        <f t="shared" ref="Q120:Z120" si="268">SUM(Q121:Q125,Q130:Q132)</f>
        <v>0</v>
      </c>
      <c r="R120" s="236">
        <f t="shared" si="268"/>
        <v>0</v>
      </c>
      <c r="S120" s="226">
        <f t="shared" si="268"/>
        <v>0</v>
      </c>
      <c r="T120" s="236">
        <f t="shared" si="268"/>
        <v>0</v>
      </c>
      <c r="U120" s="226">
        <f t="shared" si="268"/>
        <v>0</v>
      </c>
      <c r="V120" s="235">
        <f t="shared" si="268"/>
        <v>0</v>
      </c>
      <c r="W120" s="226">
        <f t="shared" si="268"/>
        <v>0</v>
      </c>
      <c r="X120" s="226">
        <f t="shared" si="268"/>
        <v>0</v>
      </c>
      <c r="Y120" s="235">
        <f t="shared" si="268"/>
        <v>0</v>
      </c>
      <c r="Z120" s="227">
        <f t="shared" si="268"/>
        <v>0</v>
      </c>
      <c r="AA120" s="228">
        <f>SUM(AA121:AA125,AA130:AA132)</f>
        <v>0</v>
      </c>
      <c r="AB120" s="226">
        <f t="shared" ref="AB120:AK120" si="269">SUM(AB121:AB125,AB130:AB132)</f>
        <v>0</v>
      </c>
      <c r="AC120" s="236">
        <f t="shared" si="269"/>
        <v>0</v>
      </c>
      <c r="AD120" s="226">
        <f t="shared" si="269"/>
        <v>0</v>
      </c>
      <c r="AE120" s="236">
        <f t="shared" si="269"/>
        <v>0</v>
      </c>
      <c r="AF120" s="226">
        <f t="shared" si="269"/>
        <v>0</v>
      </c>
      <c r="AG120" s="235">
        <f t="shared" si="269"/>
        <v>0</v>
      </c>
      <c r="AH120" s="226">
        <f t="shared" si="269"/>
        <v>0</v>
      </c>
      <c r="AI120" s="226">
        <f t="shared" si="269"/>
        <v>0</v>
      </c>
      <c r="AJ120" s="235">
        <f t="shared" si="269"/>
        <v>0</v>
      </c>
      <c r="AK120" s="227">
        <f t="shared" si="269"/>
        <v>0</v>
      </c>
      <c r="AL120" s="228">
        <f>SUM(AL121:AL125,AL130:AL132)</f>
        <v>0</v>
      </c>
      <c r="AM120" s="226">
        <f t="shared" ref="AM120:AV120" si="270">SUM(AM121:AM125,AM130:AM132)</f>
        <v>0</v>
      </c>
      <c r="AN120" s="236">
        <f t="shared" si="270"/>
        <v>0</v>
      </c>
      <c r="AO120" s="226">
        <f t="shared" si="270"/>
        <v>0</v>
      </c>
      <c r="AP120" s="236">
        <f t="shared" si="270"/>
        <v>0</v>
      </c>
      <c r="AQ120" s="226">
        <f t="shared" si="270"/>
        <v>0</v>
      </c>
      <c r="AR120" s="235">
        <f t="shared" si="270"/>
        <v>0</v>
      </c>
      <c r="AS120" s="226">
        <f t="shared" si="270"/>
        <v>0</v>
      </c>
      <c r="AT120" s="226">
        <f t="shared" si="270"/>
        <v>0</v>
      </c>
      <c r="AU120" s="235">
        <f t="shared" si="270"/>
        <v>0</v>
      </c>
      <c r="AV120" s="227">
        <f t="shared" si="270"/>
        <v>0</v>
      </c>
      <c r="AW120" s="228">
        <f>SUM(AW121:AW125,AW130:AW132)</f>
        <v>0</v>
      </c>
      <c r="AX120" s="226">
        <f t="shared" ref="AX120:BG120" si="271">SUM(AX121:AX125,AX130:AX132)</f>
        <v>0</v>
      </c>
      <c r="AY120" s="236">
        <f t="shared" si="271"/>
        <v>0</v>
      </c>
      <c r="AZ120" s="226">
        <f t="shared" si="271"/>
        <v>0</v>
      </c>
      <c r="BA120" s="236">
        <f t="shared" si="271"/>
        <v>0</v>
      </c>
      <c r="BB120" s="226">
        <f t="shared" si="271"/>
        <v>0</v>
      </c>
      <c r="BC120" s="235">
        <f t="shared" si="271"/>
        <v>0</v>
      </c>
      <c r="BD120" s="226">
        <f t="shared" si="271"/>
        <v>0</v>
      </c>
      <c r="BE120" s="226">
        <f t="shared" si="271"/>
        <v>0</v>
      </c>
      <c r="BF120" s="235">
        <f t="shared" si="271"/>
        <v>0</v>
      </c>
      <c r="BG120" s="227">
        <f t="shared" si="271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72">IF(E126-E127&gt;=0,0,"Ошибка")</f>
        <v>0</v>
      </c>
      <c r="BK120" s="253">
        <f t="shared" si="272"/>
        <v>0</v>
      </c>
      <c r="BL120" s="253">
        <f t="shared" si="272"/>
        <v>0</v>
      </c>
      <c r="BM120" s="253">
        <f t="shared" si="272"/>
        <v>0</v>
      </c>
      <c r="BN120" s="253">
        <f t="shared" si="272"/>
        <v>0</v>
      </c>
      <c r="BO120" s="253">
        <f t="shared" si="272"/>
        <v>0</v>
      </c>
      <c r="BP120" s="253">
        <f t="shared" si="272"/>
        <v>0</v>
      </c>
      <c r="BQ120" s="253">
        <f t="shared" si="272"/>
        <v>0</v>
      </c>
      <c r="BR120" s="253">
        <f t="shared" si="272"/>
        <v>0</v>
      </c>
      <c r="BS120" s="253">
        <f t="shared" si="272"/>
        <v>0</v>
      </c>
      <c r="BT120" s="253">
        <f t="shared" si="272"/>
        <v>0</v>
      </c>
      <c r="BU120" s="253">
        <f t="shared" si="272"/>
        <v>0</v>
      </c>
      <c r="BV120" s="253">
        <f t="shared" si="272"/>
        <v>0</v>
      </c>
      <c r="BW120" s="253">
        <f t="shared" si="272"/>
        <v>0</v>
      </c>
      <c r="BX120" s="253">
        <f t="shared" si="272"/>
        <v>0</v>
      </c>
      <c r="BY120" s="253">
        <f t="shared" si="272"/>
        <v>0</v>
      </c>
      <c r="BZ120" s="253">
        <f t="shared" si="272"/>
        <v>0</v>
      </c>
      <c r="CA120" s="253">
        <f t="shared" si="272"/>
        <v>0</v>
      </c>
      <c r="CB120" s="253">
        <f t="shared" si="272"/>
        <v>0</v>
      </c>
      <c r="CC120" s="253">
        <f t="shared" si="272"/>
        <v>0</v>
      </c>
      <c r="CD120" s="253">
        <f t="shared" si="272"/>
        <v>0</v>
      </c>
      <c r="CE120" s="253">
        <f t="shared" si="272"/>
        <v>0</v>
      </c>
      <c r="CF120" s="253">
        <f t="shared" si="272"/>
        <v>0</v>
      </c>
      <c r="CG120" s="253">
        <f t="shared" si="272"/>
        <v>0</v>
      </c>
      <c r="CH120" s="253">
        <f t="shared" si="272"/>
        <v>0</v>
      </c>
      <c r="CI120" s="253">
        <f t="shared" si="272"/>
        <v>0</v>
      </c>
      <c r="CJ120" s="253">
        <f t="shared" si="272"/>
        <v>0</v>
      </c>
      <c r="CK120" s="253">
        <f t="shared" si="272"/>
        <v>0</v>
      </c>
      <c r="CL120" s="253">
        <f t="shared" si="272"/>
        <v>0</v>
      </c>
      <c r="CM120" s="253">
        <f t="shared" si="272"/>
        <v>0</v>
      </c>
      <c r="CN120" s="253">
        <f t="shared" si="272"/>
        <v>0</v>
      </c>
      <c r="CO120" s="253">
        <f t="shared" si="272"/>
        <v>0</v>
      </c>
      <c r="CP120" s="253">
        <f t="shared" ref="CP120:DL120" si="273">IF(AK126-AK127&gt;=0,0,"Ошибка")</f>
        <v>0</v>
      </c>
      <c r="CQ120" s="253">
        <f t="shared" si="273"/>
        <v>0</v>
      </c>
      <c r="CR120" s="253">
        <f t="shared" si="273"/>
        <v>0</v>
      </c>
      <c r="CS120" s="253">
        <f t="shared" si="273"/>
        <v>0</v>
      </c>
      <c r="CT120" s="253">
        <f t="shared" si="273"/>
        <v>0</v>
      </c>
      <c r="CU120" s="253">
        <f t="shared" si="273"/>
        <v>0</v>
      </c>
      <c r="CV120" s="253">
        <f t="shared" si="273"/>
        <v>0</v>
      </c>
      <c r="CW120" s="253">
        <f t="shared" si="273"/>
        <v>0</v>
      </c>
      <c r="CX120" s="253">
        <f t="shared" si="273"/>
        <v>0</v>
      </c>
      <c r="CY120" s="253">
        <f t="shared" si="273"/>
        <v>0</v>
      </c>
      <c r="CZ120" s="253">
        <f t="shared" si="273"/>
        <v>0</v>
      </c>
      <c r="DA120" s="253">
        <f t="shared" si="273"/>
        <v>0</v>
      </c>
      <c r="DB120" s="253">
        <f t="shared" si="273"/>
        <v>0</v>
      </c>
      <c r="DC120" s="253">
        <f t="shared" si="273"/>
        <v>0</v>
      </c>
      <c r="DD120" s="253">
        <f t="shared" si="273"/>
        <v>0</v>
      </c>
      <c r="DE120" s="253">
        <f t="shared" si="273"/>
        <v>0</v>
      </c>
      <c r="DF120" s="253">
        <f t="shared" si="273"/>
        <v>0</v>
      </c>
      <c r="DG120" s="253">
        <f t="shared" si="273"/>
        <v>0</v>
      </c>
      <c r="DH120" s="253">
        <f t="shared" si="273"/>
        <v>0</v>
      </c>
      <c r="DI120" s="253">
        <f t="shared" si="273"/>
        <v>0</v>
      </c>
      <c r="DJ120" s="253">
        <f t="shared" si="273"/>
        <v>0</v>
      </c>
      <c r="DK120" s="253">
        <f t="shared" si="273"/>
        <v>0</v>
      </c>
      <c r="DL120" s="253">
        <f t="shared" si="273"/>
        <v>0</v>
      </c>
    </row>
    <row r="121" spans="1:116" s="27" customFormat="1" ht="24">
      <c r="A121" s="272" t="str">
        <f t="shared" ref="A121:A132" si="274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75">SUM(J121:L121)</f>
        <v>0</v>
      </c>
      <c r="H121" s="236">
        <f>ROUND(SUM(S121,AD121,AO121,AZ121),1)</f>
        <v>0</v>
      </c>
      <c r="I121" s="236">
        <f t="shared" ref="I121:I132" si="276">SUM(M121:O121)</f>
        <v>0</v>
      </c>
      <c r="J121" s="236">
        <f t="shared" ref="J121:O132" si="277">ROUND(SUM(U121,AF121,AQ121,BB121),1)</f>
        <v>0</v>
      </c>
      <c r="K121" s="236">
        <f t="shared" si="277"/>
        <v>0</v>
      </c>
      <c r="L121" s="236">
        <f t="shared" si="277"/>
        <v>0</v>
      </c>
      <c r="M121" s="236">
        <f t="shared" si="277"/>
        <v>0</v>
      </c>
      <c r="N121" s="236">
        <f t="shared" si="277"/>
        <v>0</v>
      </c>
      <c r="O121" s="236">
        <f t="shared" si="27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ref="BH121:BH133" si="278">IF((COUNTA(BJ121:DL121)-COUNTIF(BJ121:DL121,0))=0,0,CONCATENATE("Ошибки!-",COUNTA(BJ121:DL121)-COUNTIF(BJ121:DL121,0)))</f>
        <v>0</v>
      </c>
      <c r="BI121" s="255" t="str">
        <f t="shared" ref="BI121:BI132" si="279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280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281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282">IF(ROUND((AA121-AB121),5)&gt;=0,0,"Ошибка!")</f>
        <v>0</v>
      </c>
      <c r="CH121" s="318"/>
      <c r="CI121" s="253">
        <f t="shared" ref="CI121:CI132" si="283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284">IF(ROUND((AL121-AM121),5)&gt;=0,0,"Ошибка!")</f>
        <v>0</v>
      </c>
      <c r="CS121" s="318"/>
      <c r="CT121" s="253">
        <f t="shared" ref="CT121:CT132" si="28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286">IF(ROUND((AW121-AX121),5)&gt;=0,0,"Ошибка!")</f>
        <v>0</v>
      </c>
      <c r="DD121" s="318"/>
      <c r="DE121" s="253">
        <f t="shared" ref="DE121:DE132" si="28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>
      <c r="A122" s="272" t="str">
        <f t="shared" si="274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88">ROUND(SUM(P122,AA122,AL122,AW122),0)</f>
        <v>0</v>
      </c>
      <c r="F122" s="236">
        <f t="shared" ref="F122:F132" si="289">ROUND(SUM(Q122,AB122,AM122,AX122),1)</f>
        <v>0</v>
      </c>
      <c r="G122" s="236">
        <f t="shared" si="275"/>
        <v>0</v>
      </c>
      <c r="H122" s="236">
        <f t="shared" ref="H122:H132" si="290">ROUND(SUM(S122,AD122,AO122,AZ122),1)</f>
        <v>0</v>
      </c>
      <c r="I122" s="236">
        <f t="shared" si="276"/>
        <v>0</v>
      </c>
      <c r="J122" s="236">
        <f t="shared" si="277"/>
        <v>0</v>
      </c>
      <c r="K122" s="236">
        <f t="shared" si="277"/>
        <v>0</v>
      </c>
      <c r="L122" s="236">
        <f t="shared" si="277"/>
        <v>0</v>
      </c>
      <c r="M122" s="236">
        <f t="shared" si="277"/>
        <v>0</v>
      </c>
      <c r="N122" s="236">
        <f t="shared" si="277"/>
        <v>0</v>
      </c>
      <c r="O122" s="236">
        <f t="shared" si="277"/>
        <v>0</v>
      </c>
      <c r="P122" s="220"/>
      <c r="Q122" s="221"/>
      <c r="R122" s="237">
        <f t="shared" ref="R122:R132" si="291">SUM(U122:W122)</f>
        <v>0</v>
      </c>
      <c r="S122" s="221"/>
      <c r="T122" s="237">
        <f t="shared" ref="T122:T131" si="292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93">SUM(AF122:AH122)</f>
        <v>0</v>
      </c>
      <c r="AD122" s="221"/>
      <c r="AE122" s="237">
        <f t="shared" ref="AE122:AE131" si="294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95">SUM(AQ122:AS122)</f>
        <v>0</v>
      </c>
      <c r="AO122" s="221"/>
      <c r="AP122" s="237">
        <f t="shared" ref="AP122:AP131" si="296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97">SUM(BB122:BD122)</f>
        <v>0</v>
      </c>
      <c r="AZ122" s="221"/>
      <c r="BA122" s="237">
        <f t="shared" ref="BA122:BA131" si="298">SUM(BE122:BG122)</f>
        <v>0</v>
      </c>
      <c r="BB122" s="221"/>
      <c r="BC122" s="233"/>
      <c r="BD122" s="221"/>
      <c r="BE122" s="221"/>
      <c r="BF122" s="233"/>
      <c r="BG122" s="221"/>
      <c r="BH122" s="379">
        <f t="shared" si="278"/>
        <v>0</v>
      </c>
      <c r="BI122" s="255" t="str">
        <f t="shared" si="279"/>
        <v>03</v>
      </c>
      <c r="BJ122" s="318"/>
      <c r="BK122" s="253">
        <f t="shared" ref="BK122:BK132" si="299">IF(ROUND((E122-F122),5)&gt;=0,0,"Ошибка!")</f>
        <v>0</v>
      </c>
      <c r="BL122" s="318"/>
      <c r="BM122" s="253">
        <f t="shared" si="280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281"/>
        <v>0</v>
      </c>
      <c r="BW122" s="318"/>
      <c r="BX122" s="253">
        <f t="shared" ref="BX122:BX132" si="300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282"/>
        <v>0</v>
      </c>
      <c r="CH122" s="318"/>
      <c r="CI122" s="253">
        <f t="shared" si="283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284"/>
        <v>0</v>
      </c>
      <c r="CS122" s="318"/>
      <c r="CT122" s="253">
        <f t="shared" si="28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286"/>
        <v>0</v>
      </c>
      <c r="DD122" s="318"/>
      <c r="DE122" s="253">
        <f t="shared" si="28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>
      <c r="A123" s="272" t="str">
        <f t="shared" si="274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88"/>
        <v>0</v>
      </c>
      <c r="F123" s="236">
        <f t="shared" si="289"/>
        <v>0</v>
      </c>
      <c r="G123" s="236">
        <f t="shared" si="275"/>
        <v>0</v>
      </c>
      <c r="H123" s="236">
        <f t="shared" si="290"/>
        <v>0</v>
      </c>
      <c r="I123" s="236">
        <f t="shared" si="276"/>
        <v>0</v>
      </c>
      <c r="J123" s="236">
        <f t="shared" si="277"/>
        <v>0</v>
      </c>
      <c r="K123" s="236">
        <f t="shared" si="277"/>
        <v>0</v>
      </c>
      <c r="L123" s="236">
        <f t="shared" si="277"/>
        <v>0</v>
      </c>
      <c r="M123" s="236">
        <f t="shared" si="277"/>
        <v>0</v>
      </c>
      <c r="N123" s="236">
        <f t="shared" si="277"/>
        <v>0</v>
      </c>
      <c r="O123" s="236">
        <f t="shared" si="277"/>
        <v>0</v>
      </c>
      <c r="P123" s="220"/>
      <c r="Q123" s="221"/>
      <c r="R123" s="237">
        <f t="shared" si="291"/>
        <v>0</v>
      </c>
      <c r="S123" s="221"/>
      <c r="T123" s="237">
        <f t="shared" si="292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93"/>
        <v>0</v>
      </c>
      <c r="AD123" s="221"/>
      <c r="AE123" s="237">
        <f t="shared" si="294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95"/>
        <v>0</v>
      </c>
      <c r="AO123" s="221"/>
      <c r="AP123" s="237">
        <f t="shared" si="296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97"/>
        <v>0</v>
      </c>
      <c r="AZ123" s="221"/>
      <c r="BA123" s="237">
        <f t="shared" si="298"/>
        <v>0</v>
      </c>
      <c r="BB123" s="221"/>
      <c r="BC123" s="233"/>
      <c r="BD123" s="221"/>
      <c r="BE123" s="221"/>
      <c r="BF123" s="233"/>
      <c r="BG123" s="221"/>
      <c r="BH123" s="379">
        <f t="shared" si="278"/>
        <v>0</v>
      </c>
      <c r="BI123" s="255" t="str">
        <f t="shared" si="279"/>
        <v>04</v>
      </c>
      <c r="BJ123" s="318"/>
      <c r="BK123" s="253">
        <f t="shared" si="299"/>
        <v>0</v>
      </c>
      <c r="BL123" s="318"/>
      <c r="BM123" s="253">
        <f t="shared" si="280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281"/>
        <v>0</v>
      </c>
      <c r="BW123" s="318"/>
      <c r="BX123" s="253">
        <f t="shared" si="300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282"/>
        <v>0</v>
      </c>
      <c r="CH123" s="318"/>
      <c r="CI123" s="253">
        <f t="shared" si="283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284"/>
        <v>0</v>
      </c>
      <c r="CS123" s="318"/>
      <c r="CT123" s="253">
        <f t="shared" si="28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286"/>
        <v>0</v>
      </c>
      <c r="DD123" s="318"/>
      <c r="DE123" s="253">
        <f t="shared" si="28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>
      <c r="A124" s="272" t="str">
        <f t="shared" si="274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88"/>
        <v>0</v>
      </c>
      <c r="F124" s="236">
        <f t="shared" si="289"/>
        <v>0</v>
      </c>
      <c r="G124" s="236">
        <f t="shared" si="275"/>
        <v>0</v>
      </c>
      <c r="H124" s="236">
        <f t="shared" si="290"/>
        <v>0</v>
      </c>
      <c r="I124" s="236">
        <f t="shared" si="276"/>
        <v>0</v>
      </c>
      <c r="J124" s="236">
        <f t="shared" si="277"/>
        <v>0</v>
      </c>
      <c r="K124" s="236">
        <f t="shared" si="277"/>
        <v>0</v>
      </c>
      <c r="L124" s="236">
        <f t="shared" si="277"/>
        <v>0</v>
      </c>
      <c r="M124" s="236">
        <f t="shared" si="277"/>
        <v>0</v>
      </c>
      <c r="N124" s="236">
        <f t="shared" si="277"/>
        <v>0</v>
      </c>
      <c r="O124" s="236">
        <f t="shared" si="277"/>
        <v>0</v>
      </c>
      <c r="P124" s="220"/>
      <c r="Q124" s="221"/>
      <c r="R124" s="237">
        <f t="shared" si="291"/>
        <v>0</v>
      </c>
      <c r="S124" s="221"/>
      <c r="T124" s="237">
        <f t="shared" si="292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93"/>
        <v>0</v>
      </c>
      <c r="AD124" s="221"/>
      <c r="AE124" s="237">
        <f t="shared" si="294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95"/>
        <v>0</v>
      </c>
      <c r="AO124" s="221"/>
      <c r="AP124" s="237">
        <f t="shared" si="296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97"/>
        <v>0</v>
      </c>
      <c r="AZ124" s="221"/>
      <c r="BA124" s="237">
        <f t="shared" si="298"/>
        <v>0</v>
      </c>
      <c r="BB124" s="221"/>
      <c r="BC124" s="233"/>
      <c r="BD124" s="221"/>
      <c r="BE124" s="221"/>
      <c r="BF124" s="233"/>
      <c r="BG124" s="221"/>
      <c r="BH124" s="379">
        <f t="shared" si="278"/>
        <v>0</v>
      </c>
      <c r="BI124" s="255" t="str">
        <f t="shared" si="279"/>
        <v>05</v>
      </c>
      <c r="BJ124" s="318"/>
      <c r="BK124" s="253">
        <f t="shared" si="299"/>
        <v>0</v>
      </c>
      <c r="BL124" s="318"/>
      <c r="BM124" s="253">
        <f t="shared" si="280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281"/>
        <v>0</v>
      </c>
      <c r="BW124" s="318"/>
      <c r="BX124" s="253">
        <f t="shared" si="300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282"/>
        <v>0</v>
      </c>
      <c r="CH124" s="318"/>
      <c r="CI124" s="253">
        <f t="shared" si="283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284"/>
        <v>0</v>
      </c>
      <c r="CS124" s="318"/>
      <c r="CT124" s="253">
        <f t="shared" si="28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286"/>
        <v>0</v>
      </c>
      <c r="DD124" s="318"/>
      <c r="DE124" s="253">
        <f t="shared" si="28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>
      <c r="A125" s="272" t="str">
        <f t="shared" si="274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88"/>
        <v>0</v>
      </c>
      <c r="F125" s="236">
        <f t="shared" si="289"/>
        <v>0</v>
      </c>
      <c r="G125" s="236">
        <f t="shared" si="275"/>
        <v>0</v>
      </c>
      <c r="H125" s="236">
        <f t="shared" si="290"/>
        <v>0</v>
      </c>
      <c r="I125" s="236">
        <f t="shared" si="276"/>
        <v>0</v>
      </c>
      <c r="J125" s="236">
        <f t="shared" si="277"/>
        <v>0</v>
      </c>
      <c r="K125" s="236">
        <f t="shared" si="277"/>
        <v>0</v>
      </c>
      <c r="L125" s="236">
        <f t="shared" si="277"/>
        <v>0</v>
      </c>
      <c r="M125" s="236">
        <f t="shared" si="277"/>
        <v>0</v>
      </c>
      <c r="N125" s="236">
        <f t="shared" si="277"/>
        <v>0</v>
      </c>
      <c r="O125" s="236">
        <f t="shared" si="277"/>
        <v>0</v>
      </c>
      <c r="P125" s="220"/>
      <c r="Q125" s="221"/>
      <c r="R125" s="237">
        <f t="shared" si="291"/>
        <v>0</v>
      </c>
      <c r="S125" s="221"/>
      <c r="T125" s="237">
        <f t="shared" si="292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93"/>
        <v>0</v>
      </c>
      <c r="AD125" s="221"/>
      <c r="AE125" s="237">
        <f t="shared" si="294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95"/>
        <v>0</v>
      </c>
      <c r="AO125" s="221"/>
      <c r="AP125" s="237">
        <f t="shared" si="296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97"/>
        <v>0</v>
      </c>
      <c r="AZ125" s="221"/>
      <c r="BA125" s="237">
        <f t="shared" si="298"/>
        <v>0</v>
      </c>
      <c r="BB125" s="221"/>
      <c r="BC125" s="233"/>
      <c r="BD125" s="221"/>
      <c r="BE125" s="221"/>
      <c r="BF125" s="233"/>
      <c r="BG125" s="221"/>
      <c r="BH125" s="379">
        <f t="shared" si="278"/>
        <v>0</v>
      </c>
      <c r="BI125" s="255" t="str">
        <f t="shared" si="279"/>
        <v>06</v>
      </c>
      <c r="BJ125" s="318"/>
      <c r="BK125" s="253">
        <f t="shared" si="299"/>
        <v>0</v>
      </c>
      <c r="BL125" s="318"/>
      <c r="BM125" s="253">
        <f t="shared" si="280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281"/>
        <v>0</v>
      </c>
      <c r="BW125" s="318"/>
      <c r="BX125" s="253">
        <f t="shared" si="300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282"/>
        <v>0</v>
      </c>
      <c r="CH125" s="318"/>
      <c r="CI125" s="253">
        <f t="shared" si="283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284"/>
        <v>0</v>
      </c>
      <c r="CS125" s="318"/>
      <c r="CT125" s="253">
        <f t="shared" si="28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286"/>
        <v>0</v>
      </c>
      <c r="DD125" s="318"/>
      <c r="DE125" s="253">
        <f t="shared" si="28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>
      <c r="A126" s="272" t="str">
        <f t="shared" si="274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88"/>
        <v>0</v>
      </c>
      <c r="F126" s="236">
        <f t="shared" si="289"/>
        <v>0</v>
      </c>
      <c r="G126" s="236">
        <f t="shared" si="275"/>
        <v>0</v>
      </c>
      <c r="H126" s="236">
        <f t="shared" si="290"/>
        <v>0</v>
      </c>
      <c r="I126" s="236">
        <f t="shared" si="276"/>
        <v>0</v>
      </c>
      <c r="J126" s="236">
        <f t="shared" si="277"/>
        <v>0</v>
      </c>
      <c r="K126" s="236">
        <f t="shared" si="277"/>
        <v>0</v>
      </c>
      <c r="L126" s="236">
        <f t="shared" si="277"/>
        <v>0</v>
      </c>
      <c r="M126" s="236">
        <f t="shared" si="277"/>
        <v>0</v>
      </c>
      <c r="N126" s="236">
        <f t="shared" si="277"/>
        <v>0</v>
      </c>
      <c r="O126" s="236">
        <f t="shared" si="277"/>
        <v>0</v>
      </c>
      <c r="P126" s="220"/>
      <c r="Q126" s="221"/>
      <c r="R126" s="237">
        <f t="shared" si="291"/>
        <v>0</v>
      </c>
      <c r="S126" s="221"/>
      <c r="T126" s="237">
        <f t="shared" si="292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93"/>
        <v>0</v>
      </c>
      <c r="AD126" s="221"/>
      <c r="AE126" s="237">
        <f t="shared" si="294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95"/>
        <v>0</v>
      </c>
      <c r="AO126" s="221"/>
      <c r="AP126" s="237">
        <f t="shared" si="296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97"/>
        <v>0</v>
      </c>
      <c r="AZ126" s="221"/>
      <c r="BA126" s="237">
        <f t="shared" si="298"/>
        <v>0</v>
      </c>
      <c r="BB126" s="221"/>
      <c r="BC126" s="233"/>
      <c r="BD126" s="221"/>
      <c r="BE126" s="221"/>
      <c r="BF126" s="233"/>
      <c r="BG126" s="221"/>
      <c r="BH126" s="379">
        <f t="shared" si="278"/>
        <v>0</v>
      </c>
      <c r="BI126" s="255" t="str">
        <f t="shared" si="279"/>
        <v>07</v>
      </c>
      <c r="BJ126" s="318"/>
      <c r="BK126" s="253">
        <f t="shared" si="299"/>
        <v>0</v>
      </c>
      <c r="BL126" s="318"/>
      <c r="BM126" s="253">
        <f t="shared" si="280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281"/>
        <v>0</v>
      </c>
      <c r="BW126" s="318"/>
      <c r="BX126" s="253">
        <f t="shared" si="300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282"/>
        <v>0</v>
      </c>
      <c r="CH126" s="318"/>
      <c r="CI126" s="253">
        <f t="shared" si="283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284"/>
        <v>0</v>
      </c>
      <c r="CS126" s="318"/>
      <c r="CT126" s="253">
        <f t="shared" si="28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286"/>
        <v>0</v>
      </c>
      <c r="DD126" s="318"/>
      <c r="DE126" s="253">
        <f t="shared" si="28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>
      <c r="A127" s="272" t="str">
        <f t="shared" si="274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88"/>
        <v>0</v>
      </c>
      <c r="F127" s="236">
        <f t="shared" si="289"/>
        <v>0</v>
      </c>
      <c r="G127" s="236">
        <f t="shared" si="275"/>
        <v>0</v>
      </c>
      <c r="H127" s="236">
        <f t="shared" si="290"/>
        <v>0</v>
      </c>
      <c r="I127" s="236">
        <f t="shared" si="276"/>
        <v>0</v>
      </c>
      <c r="J127" s="236">
        <f t="shared" si="277"/>
        <v>0</v>
      </c>
      <c r="K127" s="236">
        <f t="shared" si="277"/>
        <v>0</v>
      </c>
      <c r="L127" s="236">
        <f t="shared" si="277"/>
        <v>0</v>
      </c>
      <c r="M127" s="236">
        <f t="shared" si="277"/>
        <v>0</v>
      </c>
      <c r="N127" s="236">
        <f t="shared" si="277"/>
        <v>0</v>
      </c>
      <c r="O127" s="236">
        <f t="shared" si="277"/>
        <v>0</v>
      </c>
      <c r="P127" s="220"/>
      <c r="Q127" s="221"/>
      <c r="R127" s="237">
        <f t="shared" si="291"/>
        <v>0</v>
      </c>
      <c r="S127" s="221"/>
      <c r="T127" s="237">
        <f t="shared" si="292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93"/>
        <v>0</v>
      </c>
      <c r="AD127" s="221"/>
      <c r="AE127" s="237">
        <f t="shared" si="294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95"/>
        <v>0</v>
      </c>
      <c r="AO127" s="221"/>
      <c r="AP127" s="237">
        <f t="shared" si="296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97"/>
        <v>0</v>
      </c>
      <c r="AZ127" s="221"/>
      <c r="BA127" s="237">
        <f t="shared" si="298"/>
        <v>0</v>
      </c>
      <c r="BB127" s="221"/>
      <c r="BC127" s="233"/>
      <c r="BD127" s="221"/>
      <c r="BE127" s="221"/>
      <c r="BF127" s="233"/>
      <c r="BG127" s="221"/>
      <c r="BH127" s="379">
        <f t="shared" si="278"/>
        <v>0</v>
      </c>
      <c r="BI127" s="255" t="str">
        <f t="shared" si="279"/>
        <v>08</v>
      </c>
      <c r="BJ127" s="318"/>
      <c r="BK127" s="253">
        <f t="shared" si="299"/>
        <v>0</v>
      </c>
      <c r="BL127" s="318"/>
      <c r="BM127" s="253">
        <f t="shared" si="280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281"/>
        <v>0</v>
      </c>
      <c r="BW127" s="318"/>
      <c r="BX127" s="253">
        <f t="shared" si="300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282"/>
        <v>0</v>
      </c>
      <c r="CH127" s="318"/>
      <c r="CI127" s="253">
        <f t="shared" si="283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284"/>
        <v>0</v>
      </c>
      <c r="CS127" s="318"/>
      <c r="CT127" s="253">
        <f t="shared" si="28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286"/>
        <v>0</v>
      </c>
      <c r="DD127" s="318"/>
      <c r="DE127" s="253">
        <f t="shared" si="28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>
      <c r="A128" s="272" t="str">
        <f t="shared" si="274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88"/>
        <v>0</v>
      </c>
      <c r="F128" s="236">
        <f t="shared" si="289"/>
        <v>0</v>
      </c>
      <c r="G128" s="236">
        <f t="shared" si="275"/>
        <v>0</v>
      </c>
      <c r="H128" s="236">
        <f t="shared" si="290"/>
        <v>0</v>
      </c>
      <c r="I128" s="236">
        <f t="shared" si="276"/>
        <v>0</v>
      </c>
      <c r="J128" s="236">
        <f t="shared" si="277"/>
        <v>0</v>
      </c>
      <c r="K128" s="236">
        <f t="shared" si="277"/>
        <v>0</v>
      </c>
      <c r="L128" s="236">
        <f t="shared" si="277"/>
        <v>0</v>
      </c>
      <c r="M128" s="236">
        <f t="shared" si="277"/>
        <v>0</v>
      </c>
      <c r="N128" s="236">
        <f t="shared" si="277"/>
        <v>0</v>
      </c>
      <c r="O128" s="236">
        <f t="shared" si="277"/>
        <v>0</v>
      </c>
      <c r="P128" s="220"/>
      <c r="Q128" s="221"/>
      <c r="R128" s="237">
        <f t="shared" si="291"/>
        <v>0</v>
      </c>
      <c r="S128" s="221"/>
      <c r="T128" s="237">
        <f t="shared" si="292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93"/>
        <v>0</v>
      </c>
      <c r="AD128" s="221"/>
      <c r="AE128" s="237">
        <f t="shared" si="294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95"/>
        <v>0</v>
      </c>
      <c r="AO128" s="221"/>
      <c r="AP128" s="237">
        <f t="shared" si="296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97"/>
        <v>0</v>
      </c>
      <c r="AZ128" s="221"/>
      <c r="BA128" s="237">
        <f t="shared" si="298"/>
        <v>0</v>
      </c>
      <c r="BB128" s="221"/>
      <c r="BC128" s="233"/>
      <c r="BD128" s="221"/>
      <c r="BE128" s="221"/>
      <c r="BF128" s="233"/>
      <c r="BG128" s="221"/>
      <c r="BH128" s="379">
        <f t="shared" si="278"/>
        <v>0</v>
      </c>
      <c r="BI128" s="255" t="str">
        <f t="shared" si="279"/>
        <v>09</v>
      </c>
      <c r="BJ128" s="318"/>
      <c r="BK128" s="253">
        <f t="shared" si="299"/>
        <v>0</v>
      </c>
      <c r="BL128" s="318"/>
      <c r="BM128" s="253">
        <f t="shared" si="280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281"/>
        <v>0</v>
      </c>
      <c r="BW128" s="318"/>
      <c r="BX128" s="253">
        <f t="shared" si="300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282"/>
        <v>0</v>
      </c>
      <c r="CH128" s="318"/>
      <c r="CI128" s="253">
        <f t="shared" si="283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284"/>
        <v>0</v>
      </c>
      <c r="CS128" s="318"/>
      <c r="CT128" s="253">
        <f t="shared" si="28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286"/>
        <v>0</v>
      </c>
      <c r="DD128" s="318"/>
      <c r="DE128" s="253">
        <f t="shared" si="28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>
      <c r="A129" s="272" t="str">
        <f t="shared" si="274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88"/>
        <v>0</v>
      </c>
      <c r="F129" s="236">
        <f t="shared" si="289"/>
        <v>0</v>
      </c>
      <c r="G129" s="236">
        <f t="shared" si="275"/>
        <v>0</v>
      </c>
      <c r="H129" s="236">
        <f t="shared" si="290"/>
        <v>0</v>
      </c>
      <c r="I129" s="236">
        <f t="shared" si="276"/>
        <v>0</v>
      </c>
      <c r="J129" s="236">
        <f t="shared" si="277"/>
        <v>0</v>
      </c>
      <c r="K129" s="236">
        <f t="shared" si="277"/>
        <v>0</v>
      </c>
      <c r="L129" s="236">
        <f t="shared" si="277"/>
        <v>0</v>
      </c>
      <c r="M129" s="236">
        <f t="shared" si="277"/>
        <v>0</v>
      </c>
      <c r="N129" s="236">
        <f t="shared" si="277"/>
        <v>0</v>
      </c>
      <c r="O129" s="236">
        <f t="shared" si="277"/>
        <v>0</v>
      </c>
      <c r="P129" s="220"/>
      <c r="Q129" s="221"/>
      <c r="R129" s="237">
        <f t="shared" si="291"/>
        <v>0</v>
      </c>
      <c r="S129" s="221"/>
      <c r="T129" s="237">
        <f t="shared" si="292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93"/>
        <v>0</v>
      </c>
      <c r="AD129" s="221"/>
      <c r="AE129" s="237">
        <f t="shared" si="294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95"/>
        <v>0</v>
      </c>
      <c r="AO129" s="221"/>
      <c r="AP129" s="237">
        <f t="shared" si="296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97"/>
        <v>0</v>
      </c>
      <c r="AZ129" s="221"/>
      <c r="BA129" s="237">
        <f t="shared" si="298"/>
        <v>0</v>
      </c>
      <c r="BB129" s="221"/>
      <c r="BC129" s="233"/>
      <c r="BD129" s="221"/>
      <c r="BE129" s="221"/>
      <c r="BF129" s="233"/>
      <c r="BG129" s="221"/>
      <c r="BH129" s="379">
        <f t="shared" si="278"/>
        <v>0</v>
      </c>
      <c r="BI129" s="255" t="str">
        <f t="shared" si="279"/>
        <v>10</v>
      </c>
      <c r="BJ129" s="318"/>
      <c r="BK129" s="253">
        <f t="shared" si="299"/>
        <v>0</v>
      </c>
      <c r="BL129" s="318"/>
      <c r="BM129" s="253">
        <f t="shared" si="280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281"/>
        <v>0</v>
      </c>
      <c r="BW129" s="318"/>
      <c r="BX129" s="253">
        <f t="shared" si="300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282"/>
        <v>0</v>
      </c>
      <c r="CH129" s="318"/>
      <c r="CI129" s="253">
        <f t="shared" si="283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284"/>
        <v>0</v>
      </c>
      <c r="CS129" s="318"/>
      <c r="CT129" s="253">
        <f t="shared" si="28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286"/>
        <v>0</v>
      </c>
      <c r="DD129" s="318"/>
      <c r="DE129" s="253">
        <f t="shared" si="28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60">
      <c r="A130" s="272" t="str">
        <f t="shared" si="274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88"/>
        <v>0</v>
      </c>
      <c r="F130" s="236">
        <f t="shared" si="289"/>
        <v>0</v>
      </c>
      <c r="G130" s="236">
        <f t="shared" si="275"/>
        <v>0</v>
      </c>
      <c r="H130" s="236">
        <f t="shared" si="290"/>
        <v>0</v>
      </c>
      <c r="I130" s="236">
        <f t="shared" si="276"/>
        <v>0</v>
      </c>
      <c r="J130" s="236">
        <f t="shared" si="277"/>
        <v>0</v>
      </c>
      <c r="K130" s="236">
        <f t="shared" si="277"/>
        <v>0</v>
      </c>
      <c r="L130" s="236">
        <f t="shared" si="277"/>
        <v>0</v>
      </c>
      <c r="M130" s="236">
        <f t="shared" si="277"/>
        <v>0</v>
      </c>
      <c r="N130" s="236">
        <f t="shared" si="277"/>
        <v>0</v>
      </c>
      <c r="O130" s="236">
        <f t="shared" si="277"/>
        <v>0</v>
      </c>
      <c r="P130" s="220"/>
      <c r="Q130" s="221"/>
      <c r="R130" s="237">
        <f t="shared" si="291"/>
        <v>0</v>
      </c>
      <c r="S130" s="221"/>
      <c r="T130" s="237">
        <f t="shared" si="292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93"/>
        <v>0</v>
      </c>
      <c r="AD130" s="221"/>
      <c r="AE130" s="237">
        <f t="shared" si="294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95"/>
        <v>0</v>
      </c>
      <c r="AO130" s="221"/>
      <c r="AP130" s="237">
        <f t="shared" si="296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97"/>
        <v>0</v>
      </c>
      <c r="AZ130" s="221"/>
      <c r="BA130" s="237">
        <f t="shared" si="298"/>
        <v>0</v>
      </c>
      <c r="BB130" s="221"/>
      <c r="BC130" s="233"/>
      <c r="BD130" s="221"/>
      <c r="BE130" s="221"/>
      <c r="BF130" s="233"/>
      <c r="BG130" s="221"/>
      <c r="BH130" s="379">
        <f t="shared" si="278"/>
        <v>0</v>
      </c>
      <c r="BI130" s="255" t="str">
        <f t="shared" si="279"/>
        <v>11</v>
      </c>
      <c r="BJ130" s="318"/>
      <c r="BK130" s="253">
        <f t="shared" si="299"/>
        <v>0</v>
      </c>
      <c r="BL130" s="318"/>
      <c r="BM130" s="253">
        <f t="shared" si="280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281"/>
        <v>0</v>
      </c>
      <c r="BW130" s="318"/>
      <c r="BX130" s="253">
        <f t="shared" si="300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282"/>
        <v>0</v>
      </c>
      <c r="CH130" s="318"/>
      <c r="CI130" s="253">
        <f t="shared" si="283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284"/>
        <v>0</v>
      </c>
      <c r="CS130" s="318"/>
      <c r="CT130" s="253">
        <f t="shared" si="28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286"/>
        <v>0</v>
      </c>
      <c r="DD130" s="318"/>
      <c r="DE130" s="253">
        <f t="shared" si="28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60">
      <c r="A131" s="272" t="str">
        <f t="shared" si="274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88"/>
        <v>0</v>
      </c>
      <c r="F131" s="236">
        <f t="shared" si="289"/>
        <v>0</v>
      </c>
      <c r="G131" s="236">
        <f t="shared" si="275"/>
        <v>0</v>
      </c>
      <c r="H131" s="236">
        <f t="shared" si="290"/>
        <v>0</v>
      </c>
      <c r="I131" s="236">
        <f t="shared" si="276"/>
        <v>0</v>
      </c>
      <c r="J131" s="236">
        <f t="shared" si="277"/>
        <v>0</v>
      </c>
      <c r="K131" s="236">
        <f t="shared" si="277"/>
        <v>0</v>
      </c>
      <c r="L131" s="236">
        <f t="shared" si="277"/>
        <v>0</v>
      </c>
      <c r="M131" s="236">
        <f t="shared" si="277"/>
        <v>0</v>
      </c>
      <c r="N131" s="236">
        <f t="shared" si="277"/>
        <v>0</v>
      </c>
      <c r="O131" s="236">
        <f t="shared" si="277"/>
        <v>0</v>
      </c>
      <c r="P131" s="220"/>
      <c r="Q131" s="221"/>
      <c r="R131" s="237">
        <f t="shared" si="291"/>
        <v>0</v>
      </c>
      <c r="S131" s="221"/>
      <c r="T131" s="237">
        <f t="shared" si="292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93"/>
        <v>0</v>
      </c>
      <c r="AD131" s="221"/>
      <c r="AE131" s="237">
        <f t="shared" si="294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95"/>
        <v>0</v>
      </c>
      <c r="AO131" s="221"/>
      <c r="AP131" s="237">
        <f t="shared" si="296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97"/>
        <v>0</v>
      </c>
      <c r="AZ131" s="221"/>
      <c r="BA131" s="237">
        <f t="shared" si="298"/>
        <v>0</v>
      </c>
      <c r="BB131" s="221"/>
      <c r="BC131" s="233"/>
      <c r="BD131" s="221"/>
      <c r="BE131" s="221"/>
      <c r="BF131" s="233"/>
      <c r="BG131" s="221"/>
      <c r="BH131" s="379">
        <f t="shared" si="278"/>
        <v>0</v>
      </c>
      <c r="BI131" s="255" t="str">
        <f t="shared" si="279"/>
        <v>12</v>
      </c>
      <c r="BJ131" s="318"/>
      <c r="BK131" s="253">
        <f t="shared" si="299"/>
        <v>0</v>
      </c>
      <c r="BL131" s="318"/>
      <c r="BM131" s="253">
        <f t="shared" si="280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281"/>
        <v>0</v>
      </c>
      <c r="BW131" s="318"/>
      <c r="BX131" s="253">
        <f t="shared" si="300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282"/>
        <v>0</v>
      </c>
      <c r="CH131" s="318"/>
      <c r="CI131" s="253">
        <f t="shared" si="283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284"/>
        <v>0</v>
      </c>
      <c r="CS131" s="318"/>
      <c r="CT131" s="253">
        <f t="shared" si="28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286"/>
        <v>0</v>
      </c>
      <c r="DD131" s="318"/>
      <c r="DE131" s="253">
        <f t="shared" si="28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thickBot="1">
      <c r="A132" s="272" t="str">
        <f t="shared" si="274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88"/>
        <v>0</v>
      </c>
      <c r="F132" s="236">
        <f t="shared" si="289"/>
        <v>0</v>
      </c>
      <c r="G132" s="236">
        <f t="shared" si="275"/>
        <v>0</v>
      </c>
      <c r="H132" s="236">
        <f t="shared" si="290"/>
        <v>0</v>
      </c>
      <c r="I132" s="236">
        <f t="shared" si="276"/>
        <v>0</v>
      </c>
      <c r="J132" s="236">
        <f t="shared" si="277"/>
        <v>0</v>
      </c>
      <c r="K132" s="236">
        <f t="shared" si="277"/>
        <v>0</v>
      </c>
      <c r="L132" s="236">
        <f t="shared" si="277"/>
        <v>0</v>
      </c>
      <c r="M132" s="236">
        <f t="shared" si="277"/>
        <v>0</v>
      </c>
      <c r="N132" s="236">
        <f t="shared" si="277"/>
        <v>0</v>
      </c>
      <c r="O132" s="236">
        <f>ROUND(SUM(Z132,AK132,AV132,BG132),1)</f>
        <v>0</v>
      </c>
      <c r="P132" s="223"/>
      <c r="Q132" s="224"/>
      <c r="R132" s="238">
        <f t="shared" si="291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93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95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97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9">
        <f t="shared" si="278"/>
        <v>0</v>
      </c>
      <c r="BI132" s="319" t="str">
        <f t="shared" si="279"/>
        <v>13</v>
      </c>
      <c r="BJ132" s="320"/>
      <c r="BK132" s="321">
        <f t="shared" si="299"/>
        <v>0</v>
      </c>
      <c r="BL132" s="320"/>
      <c r="BM132" s="321">
        <f t="shared" si="280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281"/>
        <v>0</v>
      </c>
      <c r="BW132" s="320"/>
      <c r="BX132" s="321">
        <f t="shared" si="300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282"/>
        <v>0</v>
      </c>
      <c r="CH132" s="320"/>
      <c r="CI132" s="321">
        <f t="shared" si="283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284"/>
        <v>0</v>
      </c>
      <c r="CS132" s="320"/>
      <c r="CT132" s="321">
        <f t="shared" si="28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286"/>
        <v>0</v>
      </c>
      <c r="DD132" s="320"/>
      <c r="DE132" s="321">
        <f t="shared" si="28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278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01">IF(ROUND(E139-SUM(E140,E142:E143),5)&gt;=0,0,"Ошибка")</f>
        <v>0</v>
      </c>
      <c r="BK133" s="285">
        <f t="shared" si="301"/>
        <v>0</v>
      </c>
      <c r="BL133" s="285">
        <f t="shared" si="301"/>
        <v>0</v>
      </c>
      <c r="BM133" s="285">
        <f t="shared" si="301"/>
        <v>0</v>
      </c>
      <c r="BN133" s="285">
        <f t="shared" si="301"/>
        <v>0</v>
      </c>
      <c r="BO133" s="285">
        <f t="shared" si="301"/>
        <v>0</v>
      </c>
      <c r="BP133" s="285">
        <f t="shared" si="301"/>
        <v>0</v>
      </c>
      <c r="BQ133" s="285">
        <f t="shared" si="301"/>
        <v>0</v>
      </c>
      <c r="BR133" s="285">
        <f t="shared" si="301"/>
        <v>0</v>
      </c>
      <c r="BS133" s="285">
        <f t="shared" si="301"/>
        <v>0</v>
      </c>
      <c r="BT133" s="285">
        <f t="shared" si="301"/>
        <v>0</v>
      </c>
      <c r="BU133" s="285">
        <f t="shared" si="301"/>
        <v>0</v>
      </c>
      <c r="BV133" s="285">
        <f t="shared" si="301"/>
        <v>0</v>
      </c>
      <c r="BW133" s="285">
        <f t="shared" si="301"/>
        <v>0</v>
      </c>
      <c r="BX133" s="285">
        <f t="shared" si="301"/>
        <v>0</v>
      </c>
      <c r="BY133" s="285">
        <f t="shared" si="301"/>
        <v>0</v>
      </c>
      <c r="BZ133" s="285">
        <f t="shared" si="301"/>
        <v>0</v>
      </c>
      <c r="CA133" s="285">
        <f t="shared" si="301"/>
        <v>0</v>
      </c>
      <c r="CB133" s="285">
        <f t="shared" si="301"/>
        <v>0</v>
      </c>
      <c r="CC133" s="285">
        <f t="shared" si="301"/>
        <v>0</v>
      </c>
      <c r="CD133" s="285">
        <f t="shared" si="301"/>
        <v>0</v>
      </c>
      <c r="CE133" s="285">
        <f t="shared" si="301"/>
        <v>0</v>
      </c>
      <c r="CF133" s="285">
        <f t="shared" si="301"/>
        <v>0</v>
      </c>
      <c r="CG133" s="285">
        <f t="shared" si="301"/>
        <v>0</v>
      </c>
      <c r="CH133" s="285">
        <f t="shared" si="301"/>
        <v>0</v>
      </c>
      <c r="CI133" s="285">
        <f t="shared" si="301"/>
        <v>0</v>
      </c>
      <c r="CJ133" s="285">
        <f t="shared" si="301"/>
        <v>0</v>
      </c>
      <c r="CK133" s="285">
        <f t="shared" si="301"/>
        <v>0</v>
      </c>
      <c r="CL133" s="285">
        <f t="shared" si="301"/>
        <v>0</v>
      </c>
      <c r="CM133" s="285">
        <f t="shared" si="301"/>
        <v>0</v>
      </c>
      <c r="CN133" s="285">
        <f t="shared" si="301"/>
        <v>0</v>
      </c>
      <c r="CO133" s="285">
        <f t="shared" si="301"/>
        <v>0</v>
      </c>
      <c r="CP133" s="285">
        <f t="shared" ref="CP133:DL133" si="302">IF(ROUND(AK139-SUM(AK140,AK142:AK143),5)&gt;=0,0,"Ошибка")</f>
        <v>0</v>
      </c>
      <c r="CQ133" s="285">
        <f t="shared" si="302"/>
        <v>0</v>
      </c>
      <c r="CR133" s="285">
        <f t="shared" si="302"/>
        <v>0</v>
      </c>
      <c r="CS133" s="285">
        <f t="shared" si="302"/>
        <v>0</v>
      </c>
      <c r="CT133" s="285">
        <f t="shared" si="302"/>
        <v>0</v>
      </c>
      <c r="CU133" s="285">
        <f t="shared" si="302"/>
        <v>0</v>
      </c>
      <c r="CV133" s="285">
        <f t="shared" si="302"/>
        <v>0</v>
      </c>
      <c r="CW133" s="285">
        <f t="shared" si="302"/>
        <v>0</v>
      </c>
      <c r="CX133" s="285">
        <f t="shared" si="302"/>
        <v>0</v>
      </c>
      <c r="CY133" s="285">
        <f t="shared" si="302"/>
        <v>0</v>
      </c>
      <c r="CZ133" s="285">
        <f t="shared" si="302"/>
        <v>0</v>
      </c>
      <c r="DA133" s="285">
        <f t="shared" si="302"/>
        <v>0</v>
      </c>
      <c r="DB133" s="285">
        <f t="shared" si="302"/>
        <v>0</v>
      </c>
      <c r="DC133" s="285">
        <f t="shared" si="302"/>
        <v>0</v>
      </c>
      <c r="DD133" s="285">
        <f t="shared" si="302"/>
        <v>0</v>
      </c>
      <c r="DE133" s="285">
        <f t="shared" si="302"/>
        <v>0</v>
      </c>
      <c r="DF133" s="285">
        <f t="shared" si="302"/>
        <v>0</v>
      </c>
      <c r="DG133" s="285">
        <f t="shared" si="302"/>
        <v>0</v>
      </c>
      <c r="DH133" s="285">
        <f t="shared" si="302"/>
        <v>0</v>
      </c>
      <c r="DI133" s="285">
        <f t="shared" si="302"/>
        <v>0</v>
      </c>
      <c r="DJ133" s="285">
        <f t="shared" si="302"/>
        <v>0</v>
      </c>
      <c r="DK133" s="285">
        <f t="shared" si="302"/>
        <v>0</v>
      </c>
      <c r="DL133" s="285">
        <f t="shared" si="302"/>
        <v>0</v>
      </c>
    </row>
    <row r="134" spans="1:116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03">SUM(J135:J139,J144:J146)</f>
        <v>0</v>
      </c>
      <c r="K134" s="236">
        <f t="shared" si="303"/>
        <v>0</v>
      </c>
      <c r="L134" s="236">
        <f t="shared" si="303"/>
        <v>0</v>
      </c>
      <c r="M134" s="236">
        <f t="shared" si="303"/>
        <v>0</v>
      </c>
      <c r="N134" s="236">
        <f t="shared" si="303"/>
        <v>0</v>
      </c>
      <c r="O134" s="236">
        <f t="shared" si="303"/>
        <v>0</v>
      </c>
      <c r="P134" s="228">
        <f>SUM(P135:P139,P144:P146)</f>
        <v>0</v>
      </c>
      <c r="Q134" s="226">
        <f t="shared" ref="Q134:Z134" si="304">SUM(Q135:Q139,Q144:Q146)</f>
        <v>0</v>
      </c>
      <c r="R134" s="236">
        <f t="shared" si="304"/>
        <v>0</v>
      </c>
      <c r="S134" s="226">
        <f t="shared" si="304"/>
        <v>0</v>
      </c>
      <c r="T134" s="236">
        <f t="shared" si="304"/>
        <v>0</v>
      </c>
      <c r="U134" s="226">
        <f t="shared" si="304"/>
        <v>0</v>
      </c>
      <c r="V134" s="235">
        <f t="shared" si="304"/>
        <v>0</v>
      </c>
      <c r="W134" s="226">
        <f t="shared" si="304"/>
        <v>0</v>
      </c>
      <c r="X134" s="226">
        <f t="shared" si="304"/>
        <v>0</v>
      </c>
      <c r="Y134" s="235">
        <f t="shared" si="304"/>
        <v>0</v>
      </c>
      <c r="Z134" s="227">
        <f t="shared" si="304"/>
        <v>0</v>
      </c>
      <c r="AA134" s="228">
        <f>SUM(AA135:AA139,AA144:AA146)</f>
        <v>0</v>
      </c>
      <c r="AB134" s="226">
        <f t="shared" ref="AB134:AK134" si="305">SUM(AB135:AB139,AB144:AB146)</f>
        <v>0</v>
      </c>
      <c r="AC134" s="236">
        <f t="shared" si="305"/>
        <v>0</v>
      </c>
      <c r="AD134" s="226">
        <f t="shared" si="305"/>
        <v>0</v>
      </c>
      <c r="AE134" s="236">
        <f t="shared" si="305"/>
        <v>0</v>
      </c>
      <c r="AF134" s="226">
        <f t="shared" si="305"/>
        <v>0</v>
      </c>
      <c r="AG134" s="235">
        <f t="shared" si="305"/>
        <v>0</v>
      </c>
      <c r="AH134" s="226">
        <f t="shared" si="305"/>
        <v>0</v>
      </c>
      <c r="AI134" s="226">
        <f t="shared" si="305"/>
        <v>0</v>
      </c>
      <c r="AJ134" s="235">
        <f t="shared" si="305"/>
        <v>0</v>
      </c>
      <c r="AK134" s="227">
        <f t="shared" si="305"/>
        <v>0</v>
      </c>
      <c r="AL134" s="228">
        <f>SUM(AL135:AL139,AL144:AL146)</f>
        <v>0</v>
      </c>
      <c r="AM134" s="226">
        <f t="shared" ref="AM134:AV134" si="306">SUM(AM135:AM139,AM144:AM146)</f>
        <v>0</v>
      </c>
      <c r="AN134" s="236">
        <f t="shared" si="306"/>
        <v>0</v>
      </c>
      <c r="AO134" s="226">
        <f t="shared" si="306"/>
        <v>0</v>
      </c>
      <c r="AP134" s="236">
        <f t="shared" si="306"/>
        <v>0</v>
      </c>
      <c r="AQ134" s="226">
        <f t="shared" si="306"/>
        <v>0</v>
      </c>
      <c r="AR134" s="235">
        <f t="shared" si="306"/>
        <v>0</v>
      </c>
      <c r="AS134" s="226">
        <f t="shared" si="306"/>
        <v>0</v>
      </c>
      <c r="AT134" s="226">
        <f t="shared" si="306"/>
        <v>0</v>
      </c>
      <c r="AU134" s="235">
        <f t="shared" si="306"/>
        <v>0</v>
      </c>
      <c r="AV134" s="227">
        <f t="shared" si="306"/>
        <v>0</v>
      </c>
      <c r="AW134" s="228">
        <f>SUM(AW135:AW139,AW144:AW146)</f>
        <v>0</v>
      </c>
      <c r="AX134" s="226">
        <f t="shared" ref="AX134:BG134" si="307">SUM(AX135:AX139,AX144:AX146)</f>
        <v>0</v>
      </c>
      <c r="AY134" s="236">
        <f t="shared" si="307"/>
        <v>0</v>
      </c>
      <c r="AZ134" s="226">
        <f t="shared" si="307"/>
        <v>0</v>
      </c>
      <c r="BA134" s="236">
        <f t="shared" si="307"/>
        <v>0</v>
      </c>
      <c r="BB134" s="226">
        <f t="shared" si="307"/>
        <v>0</v>
      </c>
      <c r="BC134" s="235">
        <f t="shared" si="307"/>
        <v>0</v>
      </c>
      <c r="BD134" s="226">
        <f t="shared" si="307"/>
        <v>0</v>
      </c>
      <c r="BE134" s="226">
        <f t="shared" si="307"/>
        <v>0</v>
      </c>
      <c r="BF134" s="235">
        <f t="shared" si="307"/>
        <v>0</v>
      </c>
      <c r="BG134" s="227">
        <f t="shared" si="307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08">IF(E140-E141&gt;=0,0,"Ошибка")</f>
        <v>0</v>
      </c>
      <c r="BK134" s="253">
        <f t="shared" si="308"/>
        <v>0</v>
      </c>
      <c r="BL134" s="253">
        <f t="shared" si="308"/>
        <v>0</v>
      </c>
      <c r="BM134" s="253">
        <f t="shared" si="308"/>
        <v>0</v>
      </c>
      <c r="BN134" s="253">
        <f t="shared" si="308"/>
        <v>0</v>
      </c>
      <c r="BO134" s="253">
        <f t="shared" si="308"/>
        <v>0</v>
      </c>
      <c r="BP134" s="253">
        <f t="shared" si="308"/>
        <v>0</v>
      </c>
      <c r="BQ134" s="253">
        <f t="shared" si="308"/>
        <v>0</v>
      </c>
      <c r="BR134" s="253">
        <f t="shared" si="308"/>
        <v>0</v>
      </c>
      <c r="BS134" s="253">
        <f t="shared" si="308"/>
        <v>0</v>
      </c>
      <c r="BT134" s="253">
        <f t="shared" si="308"/>
        <v>0</v>
      </c>
      <c r="BU134" s="253">
        <f t="shared" si="308"/>
        <v>0</v>
      </c>
      <c r="BV134" s="253">
        <f t="shared" si="308"/>
        <v>0</v>
      </c>
      <c r="BW134" s="253">
        <f t="shared" si="308"/>
        <v>0</v>
      </c>
      <c r="BX134" s="253">
        <f t="shared" si="308"/>
        <v>0</v>
      </c>
      <c r="BY134" s="253">
        <f t="shared" si="308"/>
        <v>0</v>
      </c>
      <c r="BZ134" s="253">
        <f t="shared" si="308"/>
        <v>0</v>
      </c>
      <c r="CA134" s="253">
        <f t="shared" si="308"/>
        <v>0</v>
      </c>
      <c r="CB134" s="253">
        <f t="shared" si="308"/>
        <v>0</v>
      </c>
      <c r="CC134" s="253">
        <f t="shared" si="308"/>
        <v>0</v>
      </c>
      <c r="CD134" s="253">
        <f t="shared" si="308"/>
        <v>0</v>
      </c>
      <c r="CE134" s="253">
        <f t="shared" si="308"/>
        <v>0</v>
      </c>
      <c r="CF134" s="253">
        <f t="shared" si="308"/>
        <v>0</v>
      </c>
      <c r="CG134" s="253">
        <f t="shared" si="308"/>
        <v>0</v>
      </c>
      <c r="CH134" s="253">
        <f t="shared" si="308"/>
        <v>0</v>
      </c>
      <c r="CI134" s="253">
        <f t="shared" si="308"/>
        <v>0</v>
      </c>
      <c r="CJ134" s="253">
        <f t="shared" si="308"/>
        <v>0</v>
      </c>
      <c r="CK134" s="253">
        <f t="shared" si="308"/>
        <v>0</v>
      </c>
      <c r="CL134" s="253">
        <f t="shared" si="308"/>
        <v>0</v>
      </c>
      <c r="CM134" s="253">
        <f t="shared" si="308"/>
        <v>0</v>
      </c>
      <c r="CN134" s="253">
        <f t="shared" si="308"/>
        <v>0</v>
      </c>
      <c r="CO134" s="253">
        <f t="shared" si="308"/>
        <v>0</v>
      </c>
      <c r="CP134" s="253">
        <f t="shared" ref="CP134:DL134" si="309">IF(AK140-AK141&gt;=0,0,"Ошибка")</f>
        <v>0</v>
      </c>
      <c r="CQ134" s="253">
        <f t="shared" si="309"/>
        <v>0</v>
      </c>
      <c r="CR134" s="253">
        <f t="shared" si="309"/>
        <v>0</v>
      </c>
      <c r="CS134" s="253">
        <f t="shared" si="309"/>
        <v>0</v>
      </c>
      <c r="CT134" s="253">
        <f t="shared" si="309"/>
        <v>0</v>
      </c>
      <c r="CU134" s="253">
        <f t="shared" si="309"/>
        <v>0</v>
      </c>
      <c r="CV134" s="253">
        <f t="shared" si="309"/>
        <v>0</v>
      </c>
      <c r="CW134" s="253">
        <f t="shared" si="309"/>
        <v>0</v>
      </c>
      <c r="CX134" s="253">
        <f t="shared" si="309"/>
        <v>0</v>
      </c>
      <c r="CY134" s="253">
        <f t="shared" si="309"/>
        <v>0</v>
      </c>
      <c r="CZ134" s="253">
        <f t="shared" si="309"/>
        <v>0</v>
      </c>
      <c r="DA134" s="253">
        <f t="shared" si="309"/>
        <v>0</v>
      </c>
      <c r="DB134" s="253">
        <f t="shared" si="309"/>
        <v>0</v>
      </c>
      <c r="DC134" s="253">
        <f t="shared" si="309"/>
        <v>0</v>
      </c>
      <c r="DD134" s="253">
        <f t="shared" si="309"/>
        <v>0</v>
      </c>
      <c r="DE134" s="253">
        <f t="shared" si="309"/>
        <v>0</v>
      </c>
      <c r="DF134" s="253">
        <f t="shared" si="309"/>
        <v>0</v>
      </c>
      <c r="DG134" s="253">
        <f t="shared" si="309"/>
        <v>0</v>
      </c>
      <c r="DH134" s="253">
        <f t="shared" si="309"/>
        <v>0</v>
      </c>
      <c r="DI134" s="253">
        <f t="shared" si="309"/>
        <v>0</v>
      </c>
      <c r="DJ134" s="253">
        <f t="shared" si="309"/>
        <v>0</v>
      </c>
      <c r="DK134" s="253">
        <f t="shared" si="309"/>
        <v>0</v>
      </c>
      <c r="DL134" s="253">
        <f t="shared" si="309"/>
        <v>0</v>
      </c>
    </row>
    <row r="135" spans="1:116" s="27" customFormat="1" ht="24">
      <c r="A135" s="272" t="str">
        <f t="shared" ref="A135:A146" si="310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11">SUM(J135:L135)</f>
        <v>0</v>
      </c>
      <c r="H135" s="236">
        <f>ROUND(SUM(S135,AD135,AO135,AZ135),1)</f>
        <v>0</v>
      </c>
      <c r="I135" s="236">
        <f t="shared" ref="I135:I146" si="312">SUM(M135:O135)</f>
        <v>0</v>
      </c>
      <c r="J135" s="236">
        <f t="shared" ref="J135:O146" si="313">ROUND(SUM(U135,AF135,AQ135,BB135),1)</f>
        <v>0</v>
      </c>
      <c r="K135" s="236">
        <f t="shared" si="313"/>
        <v>0</v>
      </c>
      <c r="L135" s="236">
        <f t="shared" si="313"/>
        <v>0</v>
      </c>
      <c r="M135" s="236">
        <f t="shared" si="313"/>
        <v>0</v>
      </c>
      <c r="N135" s="236">
        <f t="shared" si="313"/>
        <v>0</v>
      </c>
      <c r="O135" s="236">
        <f t="shared" si="313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9">
        <f t="shared" ref="BH135:BH147" si="314">IF((COUNTA(BJ135:DL135)-COUNTIF(BJ135:DL135,0))=0,0,CONCATENATE("Ошибки!-",COUNTA(BJ135:DL135)-COUNTIF(BJ135:DL135,0)))</f>
        <v>0</v>
      </c>
      <c r="BI135" s="255" t="str">
        <f t="shared" ref="BI135:BI146" si="315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16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17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18">IF(ROUND((AA135-AB135),5)&gt;=0,0,"Ошибка!")</f>
        <v>0</v>
      </c>
      <c r="CH135" s="318"/>
      <c r="CI135" s="253">
        <f t="shared" ref="CI135:CI146" si="319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20">IF(ROUND((AL135-AM135),5)&gt;=0,0,"Ошибка!")</f>
        <v>0</v>
      </c>
      <c r="CS135" s="318"/>
      <c r="CT135" s="253">
        <f t="shared" ref="CT135:CT146" si="321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22">IF(ROUND((AW135-AX135),5)&gt;=0,0,"Ошибка!")</f>
        <v>0</v>
      </c>
      <c r="DD135" s="318"/>
      <c r="DE135" s="253">
        <f t="shared" ref="DE135:DE146" si="323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>
      <c r="A136" s="272" t="str">
        <f t="shared" si="310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24">ROUND(SUM(P136,AA136,AL136,AW136),0)</f>
        <v>0</v>
      </c>
      <c r="F136" s="236">
        <f t="shared" ref="F136:F146" si="325">ROUND(SUM(Q136,AB136,AM136,AX136),1)</f>
        <v>0</v>
      </c>
      <c r="G136" s="236">
        <f t="shared" si="311"/>
        <v>0</v>
      </c>
      <c r="H136" s="236">
        <f t="shared" ref="H136:H146" si="326">ROUND(SUM(S136,AD136,AO136,AZ136),1)</f>
        <v>0</v>
      </c>
      <c r="I136" s="236">
        <f t="shared" si="312"/>
        <v>0</v>
      </c>
      <c r="J136" s="236">
        <f t="shared" si="313"/>
        <v>0</v>
      </c>
      <c r="K136" s="236">
        <f t="shared" si="313"/>
        <v>0</v>
      </c>
      <c r="L136" s="236">
        <f t="shared" si="313"/>
        <v>0</v>
      </c>
      <c r="M136" s="236">
        <f t="shared" si="313"/>
        <v>0</v>
      </c>
      <c r="N136" s="236">
        <f t="shared" si="313"/>
        <v>0</v>
      </c>
      <c r="O136" s="236">
        <f t="shared" si="313"/>
        <v>0</v>
      </c>
      <c r="P136" s="220"/>
      <c r="Q136" s="221"/>
      <c r="R136" s="237">
        <f t="shared" ref="R136:R146" si="327">SUM(U136:W136)</f>
        <v>0</v>
      </c>
      <c r="S136" s="221"/>
      <c r="T136" s="237">
        <f t="shared" ref="T136:T145" si="328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29">SUM(AF136:AH136)</f>
        <v>0</v>
      </c>
      <c r="AD136" s="221"/>
      <c r="AE136" s="237">
        <f t="shared" ref="AE136:AE145" si="330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31">SUM(AQ136:AS136)</f>
        <v>0</v>
      </c>
      <c r="AO136" s="221"/>
      <c r="AP136" s="237">
        <f t="shared" ref="AP136:AP145" si="332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33">SUM(BB136:BD136)</f>
        <v>0</v>
      </c>
      <c r="AZ136" s="221"/>
      <c r="BA136" s="237">
        <f t="shared" ref="BA136:BA145" si="334">SUM(BE136:BG136)</f>
        <v>0</v>
      </c>
      <c r="BB136" s="221"/>
      <c r="BC136" s="233"/>
      <c r="BD136" s="221"/>
      <c r="BE136" s="221"/>
      <c r="BF136" s="233"/>
      <c r="BG136" s="221"/>
      <c r="BH136" s="379">
        <f t="shared" si="314"/>
        <v>0</v>
      </c>
      <c r="BI136" s="255" t="str">
        <f t="shared" si="315"/>
        <v>03</v>
      </c>
      <c r="BJ136" s="318"/>
      <c r="BK136" s="253">
        <f t="shared" ref="BK136:BK146" si="335">IF(ROUND((E136-F136),5)&gt;=0,0,"Ошибка!")</f>
        <v>0</v>
      </c>
      <c r="BL136" s="318"/>
      <c r="BM136" s="253">
        <f t="shared" si="316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17"/>
        <v>0</v>
      </c>
      <c r="BW136" s="318"/>
      <c r="BX136" s="253">
        <f t="shared" ref="BX136:BX146" si="336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18"/>
        <v>0</v>
      </c>
      <c r="CH136" s="318"/>
      <c r="CI136" s="253">
        <f t="shared" si="319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20"/>
        <v>0</v>
      </c>
      <c r="CS136" s="318"/>
      <c r="CT136" s="253">
        <f t="shared" si="321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22"/>
        <v>0</v>
      </c>
      <c r="DD136" s="318"/>
      <c r="DE136" s="253">
        <f t="shared" si="323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>
      <c r="A137" s="272" t="str">
        <f t="shared" si="310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24"/>
        <v>0</v>
      </c>
      <c r="F137" s="236">
        <f t="shared" si="325"/>
        <v>0</v>
      </c>
      <c r="G137" s="236">
        <f t="shared" si="311"/>
        <v>0</v>
      </c>
      <c r="H137" s="236">
        <f t="shared" si="326"/>
        <v>0</v>
      </c>
      <c r="I137" s="236">
        <f t="shared" si="312"/>
        <v>0</v>
      </c>
      <c r="J137" s="236">
        <f t="shared" si="313"/>
        <v>0</v>
      </c>
      <c r="K137" s="236">
        <f t="shared" si="313"/>
        <v>0</v>
      </c>
      <c r="L137" s="236">
        <f t="shared" si="313"/>
        <v>0</v>
      </c>
      <c r="M137" s="236">
        <f t="shared" si="313"/>
        <v>0</v>
      </c>
      <c r="N137" s="236">
        <f t="shared" si="313"/>
        <v>0</v>
      </c>
      <c r="O137" s="236">
        <f t="shared" si="313"/>
        <v>0</v>
      </c>
      <c r="P137" s="220"/>
      <c r="Q137" s="221"/>
      <c r="R137" s="237">
        <f t="shared" si="327"/>
        <v>0</v>
      </c>
      <c r="S137" s="221"/>
      <c r="T137" s="237">
        <f t="shared" si="328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29"/>
        <v>0</v>
      </c>
      <c r="AD137" s="221"/>
      <c r="AE137" s="237">
        <f t="shared" si="330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31"/>
        <v>0</v>
      </c>
      <c r="AO137" s="221"/>
      <c r="AP137" s="237">
        <f t="shared" si="332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33"/>
        <v>0</v>
      </c>
      <c r="AZ137" s="221"/>
      <c r="BA137" s="237">
        <f t="shared" si="334"/>
        <v>0</v>
      </c>
      <c r="BB137" s="221"/>
      <c r="BC137" s="233"/>
      <c r="BD137" s="221"/>
      <c r="BE137" s="221"/>
      <c r="BF137" s="233"/>
      <c r="BG137" s="221"/>
      <c r="BH137" s="379">
        <f t="shared" si="314"/>
        <v>0</v>
      </c>
      <c r="BI137" s="255" t="str">
        <f t="shared" si="315"/>
        <v>04</v>
      </c>
      <c r="BJ137" s="318"/>
      <c r="BK137" s="253">
        <f t="shared" si="335"/>
        <v>0</v>
      </c>
      <c r="BL137" s="318"/>
      <c r="BM137" s="253">
        <f t="shared" si="316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17"/>
        <v>0</v>
      </c>
      <c r="BW137" s="318"/>
      <c r="BX137" s="253">
        <f t="shared" si="336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18"/>
        <v>0</v>
      </c>
      <c r="CH137" s="318"/>
      <c r="CI137" s="253">
        <f t="shared" si="319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20"/>
        <v>0</v>
      </c>
      <c r="CS137" s="318"/>
      <c r="CT137" s="253">
        <f t="shared" si="321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22"/>
        <v>0</v>
      </c>
      <c r="DD137" s="318"/>
      <c r="DE137" s="253">
        <f t="shared" si="323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>
      <c r="A138" s="272" t="str">
        <f t="shared" si="310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24"/>
        <v>0</v>
      </c>
      <c r="F138" s="236">
        <f t="shared" si="325"/>
        <v>0</v>
      </c>
      <c r="G138" s="236">
        <f t="shared" si="311"/>
        <v>0</v>
      </c>
      <c r="H138" s="236">
        <f t="shared" si="326"/>
        <v>0</v>
      </c>
      <c r="I138" s="236">
        <f t="shared" si="312"/>
        <v>0</v>
      </c>
      <c r="J138" s="236">
        <f t="shared" si="313"/>
        <v>0</v>
      </c>
      <c r="K138" s="236">
        <f t="shared" si="313"/>
        <v>0</v>
      </c>
      <c r="L138" s="236">
        <f t="shared" si="313"/>
        <v>0</v>
      </c>
      <c r="M138" s="236">
        <f t="shared" si="313"/>
        <v>0</v>
      </c>
      <c r="N138" s="236">
        <f t="shared" si="313"/>
        <v>0</v>
      </c>
      <c r="O138" s="236">
        <f t="shared" si="313"/>
        <v>0</v>
      </c>
      <c r="P138" s="220"/>
      <c r="Q138" s="221"/>
      <c r="R138" s="237">
        <f t="shared" si="327"/>
        <v>0</v>
      </c>
      <c r="S138" s="221"/>
      <c r="T138" s="237">
        <f t="shared" si="328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29"/>
        <v>0</v>
      </c>
      <c r="AD138" s="221"/>
      <c r="AE138" s="237">
        <f t="shared" si="330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31"/>
        <v>0</v>
      </c>
      <c r="AO138" s="221"/>
      <c r="AP138" s="237">
        <f t="shared" si="332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33"/>
        <v>0</v>
      </c>
      <c r="AZ138" s="221"/>
      <c r="BA138" s="237">
        <f t="shared" si="334"/>
        <v>0</v>
      </c>
      <c r="BB138" s="221"/>
      <c r="BC138" s="233"/>
      <c r="BD138" s="221"/>
      <c r="BE138" s="221"/>
      <c r="BF138" s="233"/>
      <c r="BG138" s="221"/>
      <c r="BH138" s="379">
        <f t="shared" si="314"/>
        <v>0</v>
      </c>
      <c r="BI138" s="255" t="str">
        <f t="shared" si="315"/>
        <v>05</v>
      </c>
      <c r="BJ138" s="318"/>
      <c r="BK138" s="253">
        <f t="shared" si="335"/>
        <v>0</v>
      </c>
      <c r="BL138" s="318"/>
      <c r="BM138" s="253">
        <f t="shared" si="316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17"/>
        <v>0</v>
      </c>
      <c r="BW138" s="318"/>
      <c r="BX138" s="253">
        <f t="shared" si="336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18"/>
        <v>0</v>
      </c>
      <c r="CH138" s="318"/>
      <c r="CI138" s="253">
        <f t="shared" si="319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20"/>
        <v>0</v>
      </c>
      <c r="CS138" s="318"/>
      <c r="CT138" s="253">
        <f t="shared" si="321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22"/>
        <v>0</v>
      </c>
      <c r="DD138" s="318"/>
      <c r="DE138" s="253">
        <f t="shared" si="323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>
      <c r="A139" s="272" t="str">
        <f t="shared" si="310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24"/>
        <v>0</v>
      </c>
      <c r="F139" s="236">
        <f t="shared" si="325"/>
        <v>0</v>
      </c>
      <c r="G139" s="236">
        <f t="shared" si="311"/>
        <v>0</v>
      </c>
      <c r="H139" s="236">
        <f t="shared" si="326"/>
        <v>0</v>
      </c>
      <c r="I139" s="236">
        <f t="shared" si="312"/>
        <v>0</v>
      </c>
      <c r="J139" s="236">
        <f t="shared" si="313"/>
        <v>0</v>
      </c>
      <c r="K139" s="236">
        <f t="shared" si="313"/>
        <v>0</v>
      </c>
      <c r="L139" s="236">
        <f t="shared" si="313"/>
        <v>0</v>
      </c>
      <c r="M139" s="236">
        <f t="shared" si="313"/>
        <v>0</v>
      </c>
      <c r="N139" s="236">
        <f t="shared" si="313"/>
        <v>0</v>
      </c>
      <c r="O139" s="236">
        <f t="shared" si="313"/>
        <v>0</v>
      </c>
      <c r="P139" s="220"/>
      <c r="Q139" s="221"/>
      <c r="R139" s="237">
        <f t="shared" si="327"/>
        <v>0</v>
      </c>
      <c r="S139" s="221"/>
      <c r="T139" s="237">
        <f t="shared" si="328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29"/>
        <v>0</v>
      </c>
      <c r="AD139" s="221"/>
      <c r="AE139" s="237">
        <f t="shared" si="330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31"/>
        <v>0</v>
      </c>
      <c r="AO139" s="221"/>
      <c r="AP139" s="237">
        <f t="shared" si="332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33"/>
        <v>0</v>
      </c>
      <c r="AZ139" s="221"/>
      <c r="BA139" s="237">
        <f t="shared" si="334"/>
        <v>0</v>
      </c>
      <c r="BB139" s="221"/>
      <c r="BC139" s="233"/>
      <c r="BD139" s="221"/>
      <c r="BE139" s="221"/>
      <c r="BF139" s="233"/>
      <c r="BG139" s="221"/>
      <c r="BH139" s="379">
        <f t="shared" si="314"/>
        <v>0</v>
      </c>
      <c r="BI139" s="255" t="str">
        <f t="shared" si="315"/>
        <v>06</v>
      </c>
      <c r="BJ139" s="318"/>
      <c r="BK139" s="253">
        <f t="shared" si="335"/>
        <v>0</v>
      </c>
      <c r="BL139" s="318"/>
      <c r="BM139" s="253">
        <f t="shared" si="316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17"/>
        <v>0</v>
      </c>
      <c r="BW139" s="318"/>
      <c r="BX139" s="253">
        <f t="shared" si="336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18"/>
        <v>0</v>
      </c>
      <c r="CH139" s="318"/>
      <c r="CI139" s="253">
        <f t="shared" si="319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20"/>
        <v>0</v>
      </c>
      <c r="CS139" s="318"/>
      <c r="CT139" s="253">
        <f t="shared" si="321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22"/>
        <v>0</v>
      </c>
      <c r="DD139" s="318"/>
      <c r="DE139" s="253">
        <f t="shared" si="323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>
      <c r="A140" s="272" t="str">
        <f t="shared" si="310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24"/>
        <v>0</v>
      </c>
      <c r="F140" s="236">
        <f t="shared" si="325"/>
        <v>0</v>
      </c>
      <c r="G140" s="236">
        <f t="shared" si="311"/>
        <v>0</v>
      </c>
      <c r="H140" s="236">
        <f t="shared" si="326"/>
        <v>0</v>
      </c>
      <c r="I140" s="236">
        <f t="shared" si="312"/>
        <v>0</v>
      </c>
      <c r="J140" s="236">
        <f t="shared" si="313"/>
        <v>0</v>
      </c>
      <c r="K140" s="236">
        <f t="shared" si="313"/>
        <v>0</v>
      </c>
      <c r="L140" s="236">
        <f t="shared" si="313"/>
        <v>0</v>
      </c>
      <c r="M140" s="236">
        <f t="shared" si="313"/>
        <v>0</v>
      </c>
      <c r="N140" s="236">
        <f t="shared" si="313"/>
        <v>0</v>
      </c>
      <c r="O140" s="236">
        <f t="shared" si="313"/>
        <v>0</v>
      </c>
      <c r="P140" s="220"/>
      <c r="Q140" s="221"/>
      <c r="R140" s="237">
        <f t="shared" si="327"/>
        <v>0</v>
      </c>
      <c r="S140" s="221"/>
      <c r="T140" s="237">
        <f t="shared" si="328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29"/>
        <v>0</v>
      </c>
      <c r="AD140" s="221"/>
      <c r="AE140" s="237">
        <f t="shared" si="330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31"/>
        <v>0</v>
      </c>
      <c r="AO140" s="221"/>
      <c r="AP140" s="237">
        <f t="shared" si="332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33"/>
        <v>0</v>
      </c>
      <c r="AZ140" s="221"/>
      <c r="BA140" s="237">
        <f t="shared" si="334"/>
        <v>0</v>
      </c>
      <c r="BB140" s="221"/>
      <c r="BC140" s="233"/>
      <c r="BD140" s="221"/>
      <c r="BE140" s="221"/>
      <c r="BF140" s="233"/>
      <c r="BG140" s="221"/>
      <c r="BH140" s="379">
        <f t="shared" si="314"/>
        <v>0</v>
      </c>
      <c r="BI140" s="255" t="str">
        <f t="shared" si="315"/>
        <v>07</v>
      </c>
      <c r="BJ140" s="318"/>
      <c r="BK140" s="253">
        <f t="shared" si="335"/>
        <v>0</v>
      </c>
      <c r="BL140" s="318"/>
      <c r="BM140" s="253">
        <f t="shared" si="316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17"/>
        <v>0</v>
      </c>
      <c r="BW140" s="318"/>
      <c r="BX140" s="253">
        <f t="shared" si="336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18"/>
        <v>0</v>
      </c>
      <c r="CH140" s="318"/>
      <c r="CI140" s="253">
        <f t="shared" si="319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20"/>
        <v>0</v>
      </c>
      <c r="CS140" s="318"/>
      <c r="CT140" s="253">
        <f t="shared" si="321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22"/>
        <v>0</v>
      </c>
      <c r="DD140" s="318"/>
      <c r="DE140" s="253">
        <f t="shared" si="323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>
      <c r="A141" s="272" t="str">
        <f t="shared" si="310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24"/>
        <v>0</v>
      </c>
      <c r="F141" s="236">
        <f t="shared" si="325"/>
        <v>0</v>
      </c>
      <c r="G141" s="236">
        <f t="shared" si="311"/>
        <v>0</v>
      </c>
      <c r="H141" s="236">
        <f t="shared" si="326"/>
        <v>0</v>
      </c>
      <c r="I141" s="236">
        <f t="shared" si="312"/>
        <v>0</v>
      </c>
      <c r="J141" s="236">
        <f t="shared" si="313"/>
        <v>0</v>
      </c>
      <c r="K141" s="236">
        <f t="shared" si="313"/>
        <v>0</v>
      </c>
      <c r="L141" s="236">
        <f t="shared" si="313"/>
        <v>0</v>
      </c>
      <c r="M141" s="236">
        <f t="shared" si="313"/>
        <v>0</v>
      </c>
      <c r="N141" s="236">
        <f t="shared" si="313"/>
        <v>0</v>
      </c>
      <c r="O141" s="236">
        <f t="shared" si="313"/>
        <v>0</v>
      </c>
      <c r="P141" s="220"/>
      <c r="Q141" s="221"/>
      <c r="R141" s="237">
        <f t="shared" si="327"/>
        <v>0</v>
      </c>
      <c r="S141" s="221"/>
      <c r="T141" s="237">
        <f t="shared" si="328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29"/>
        <v>0</v>
      </c>
      <c r="AD141" s="221"/>
      <c r="AE141" s="237">
        <f t="shared" si="330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31"/>
        <v>0</v>
      </c>
      <c r="AO141" s="221"/>
      <c r="AP141" s="237">
        <f t="shared" si="332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33"/>
        <v>0</v>
      </c>
      <c r="AZ141" s="221"/>
      <c r="BA141" s="237">
        <f t="shared" si="334"/>
        <v>0</v>
      </c>
      <c r="BB141" s="221"/>
      <c r="BC141" s="233"/>
      <c r="BD141" s="221"/>
      <c r="BE141" s="221"/>
      <c r="BF141" s="233"/>
      <c r="BG141" s="221"/>
      <c r="BH141" s="379">
        <f t="shared" si="314"/>
        <v>0</v>
      </c>
      <c r="BI141" s="255" t="str">
        <f t="shared" si="315"/>
        <v>08</v>
      </c>
      <c r="BJ141" s="318"/>
      <c r="BK141" s="253">
        <f t="shared" si="335"/>
        <v>0</v>
      </c>
      <c r="BL141" s="318"/>
      <c r="BM141" s="253">
        <f t="shared" si="316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17"/>
        <v>0</v>
      </c>
      <c r="BW141" s="318"/>
      <c r="BX141" s="253">
        <f t="shared" si="336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18"/>
        <v>0</v>
      </c>
      <c r="CH141" s="318"/>
      <c r="CI141" s="253">
        <f t="shared" si="319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20"/>
        <v>0</v>
      </c>
      <c r="CS141" s="318"/>
      <c r="CT141" s="253">
        <f t="shared" si="321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22"/>
        <v>0</v>
      </c>
      <c r="DD141" s="318"/>
      <c r="DE141" s="253">
        <f t="shared" si="323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>
      <c r="A142" s="272" t="str">
        <f t="shared" si="310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24"/>
        <v>0</v>
      </c>
      <c r="F142" s="236">
        <f t="shared" si="325"/>
        <v>0</v>
      </c>
      <c r="G142" s="236">
        <f t="shared" si="311"/>
        <v>0</v>
      </c>
      <c r="H142" s="236">
        <f t="shared" si="326"/>
        <v>0</v>
      </c>
      <c r="I142" s="236">
        <f t="shared" si="312"/>
        <v>0</v>
      </c>
      <c r="J142" s="236">
        <f t="shared" si="313"/>
        <v>0</v>
      </c>
      <c r="K142" s="236">
        <f t="shared" si="313"/>
        <v>0</v>
      </c>
      <c r="L142" s="236">
        <f t="shared" si="313"/>
        <v>0</v>
      </c>
      <c r="M142" s="236">
        <f t="shared" si="313"/>
        <v>0</v>
      </c>
      <c r="N142" s="236">
        <f t="shared" si="313"/>
        <v>0</v>
      </c>
      <c r="O142" s="236">
        <f t="shared" si="313"/>
        <v>0</v>
      </c>
      <c r="P142" s="220"/>
      <c r="Q142" s="221"/>
      <c r="R142" s="237">
        <f t="shared" si="327"/>
        <v>0</v>
      </c>
      <c r="S142" s="221"/>
      <c r="T142" s="237">
        <f t="shared" si="328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29"/>
        <v>0</v>
      </c>
      <c r="AD142" s="221"/>
      <c r="AE142" s="237">
        <f t="shared" si="330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31"/>
        <v>0</v>
      </c>
      <c r="AO142" s="221"/>
      <c r="AP142" s="237">
        <f t="shared" si="332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33"/>
        <v>0</v>
      </c>
      <c r="AZ142" s="221"/>
      <c r="BA142" s="237">
        <f t="shared" si="334"/>
        <v>0</v>
      </c>
      <c r="BB142" s="221"/>
      <c r="BC142" s="233"/>
      <c r="BD142" s="221"/>
      <c r="BE142" s="221"/>
      <c r="BF142" s="233"/>
      <c r="BG142" s="221"/>
      <c r="BH142" s="379">
        <f t="shared" si="314"/>
        <v>0</v>
      </c>
      <c r="BI142" s="255" t="str">
        <f t="shared" si="315"/>
        <v>09</v>
      </c>
      <c r="BJ142" s="318"/>
      <c r="BK142" s="253">
        <f t="shared" si="335"/>
        <v>0</v>
      </c>
      <c r="BL142" s="318"/>
      <c r="BM142" s="253">
        <f t="shared" si="316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17"/>
        <v>0</v>
      </c>
      <c r="BW142" s="318"/>
      <c r="BX142" s="253">
        <f t="shared" si="336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18"/>
        <v>0</v>
      </c>
      <c r="CH142" s="318"/>
      <c r="CI142" s="253">
        <f t="shared" si="319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20"/>
        <v>0</v>
      </c>
      <c r="CS142" s="318"/>
      <c r="CT142" s="253">
        <f t="shared" si="321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22"/>
        <v>0</v>
      </c>
      <c r="DD142" s="318"/>
      <c r="DE142" s="253">
        <f t="shared" si="323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>
      <c r="A143" s="272" t="str">
        <f t="shared" si="310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24"/>
        <v>0</v>
      </c>
      <c r="F143" s="236">
        <f t="shared" si="325"/>
        <v>0</v>
      </c>
      <c r="G143" s="236">
        <f t="shared" si="311"/>
        <v>0</v>
      </c>
      <c r="H143" s="236">
        <f t="shared" si="326"/>
        <v>0</v>
      </c>
      <c r="I143" s="236">
        <f t="shared" si="312"/>
        <v>0</v>
      </c>
      <c r="J143" s="236">
        <f t="shared" si="313"/>
        <v>0</v>
      </c>
      <c r="K143" s="236">
        <f t="shared" si="313"/>
        <v>0</v>
      </c>
      <c r="L143" s="236">
        <f t="shared" si="313"/>
        <v>0</v>
      </c>
      <c r="M143" s="236">
        <f t="shared" si="313"/>
        <v>0</v>
      </c>
      <c r="N143" s="236">
        <f t="shared" si="313"/>
        <v>0</v>
      </c>
      <c r="O143" s="236">
        <f t="shared" si="313"/>
        <v>0</v>
      </c>
      <c r="P143" s="220"/>
      <c r="Q143" s="221"/>
      <c r="R143" s="237">
        <f t="shared" si="327"/>
        <v>0</v>
      </c>
      <c r="S143" s="221"/>
      <c r="T143" s="237">
        <f t="shared" si="328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29"/>
        <v>0</v>
      </c>
      <c r="AD143" s="221"/>
      <c r="AE143" s="237">
        <f t="shared" si="330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31"/>
        <v>0</v>
      </c>
      <c r="AO143" s="221"/>
      <c r="AP143" s="237">
        <f t="shared" si="332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33"/>
        <v>0</v>
      </c>
      <c r="AZ143" s="221"/>
      <c r="BA143" s="237">
        <f t="shared" si="334"/>
        <v>0</v>
      </c>
      <c r="BB143" s="221"/>
      <c r="BC143" s="233"/>
      <c r="BD143" s="221"/>
      <c r="BE143" s="221"/>
      <c r="BF143" s="233"/>
      <c r="BG143" s="221"/>
      <c r="BH143" s="379">
        <f t="shared" si="314"/>
        <v>0</v>
      </c>
      <c r="BI143" s="255" t="str">
        <f t="shared" si="315"/>
        <v>10</v>
      </c>
      <c r="BJ143" s="318"/>
      <c r="BK143" s="253">
        <f t="shared" si="335"/>
        <v>0</v>
      </c>
      <c r="BL143" s="318"/>
      <c r="BM143" s="253">
        <f t="shared" si="316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17"/>
        <v>0</v>
      </c>
      <c r="BW143" s="318"/>
      <c r="BX143" s="253">
        <f t="shared" si="336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18"/>
        <v>0</v>
      </c>
      <c r="CH143" s="318"/>
      <c r="CI143" s="253">
        <f t="shared" si="319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20"/>
        <v>0</v>
      </c>
      <c r="CS143" s="318"/>
      <c r="CT143" s="253">
        <f t="shared" si="321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22"/>
        <v>0</v>
      </c>
      <c r="DD143" s="318"/>
      <c r="DE143" s="253">
        <f t="shared" si="323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60">
      <c r="A144" s="272" t="str">
        <f t="shared" si="310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24"/>
        <v>0</v>
      </c>
      <c r="F144" s="236">
        <f t="shared" si="325"/>
        <v>0</v>
      </c>
      <c r="G144" s="236">
        <f t="shared" si="311"/>
        <v>0</v>
      </c>
      <c r="H144" s="236">
        <f t="shared" si="326"/>
        <v>0</v>
      </c>
      <c r="I144" s="236">
        <f t="shared" si="312"/>
        <v>0</v>
      </c>
      <c r="J144" s="236">
        <f t="shared" si="313"/>
        <v>0</v>
      </c>
      <c r="K144" s="236">
        <f t="shared" si="313"/>
        <v>0</v>
      </c>
      <c r="L144" s="236">
        <f t="shared" si="313"/>
        <v>0</v>
      </c>
      <c r="M144" s="236">
        <f t="shared" si="313"/>
        <v>0</v>
      </c>
      <c r="N144" s="236">
        <f t="shared" si="313"/>
        <v>0</v>
      </c>
      <c r="O144" s="236">
        <f t="shared" si="313"/>
        <v>0</v>
      </c>
      <c r="P144" s="220"/>
      <c r="Q144" s="221"/>
      <c r="R144" s="237">
        <f t="shared" si="327"/>
        <v>0</v>
      </c>
      <c r="S144" s="221"/>
      <c r="T144" s="237">
        <f t="shared" si="328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29"/>
        <v>0</v>
      </c>
      <c r="AD144" s="221"/>
      <c r="AE144" s="237">
        <f t="shared" si="330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31"/>
        <v>0</v>
      </c>
      <c r="AO144" s="221"/>
      <c r="AP144" s="237">
        <f t="shared" si="332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33"/>
        <v>0</v>
      </c>
      <c r="AZ144" s="221"/>
      <c r="BA144" s="237">
        <f t="shared" si="334"/>
        <v>0</v>
      </c>
      <c r="BB144" s="221"/>
      <c r="BC144" s="233"/>
      <c r="BD144" s="221"/>
      <c r="BE144" s="221"/>
      <c r="BF144" s="233"/>
      <c r="BG144" s="221"/>
      <c r="BH144" s="379">
        <f t="shared" si="314"/>
        <v>0</v>
      </c>
      <c r="BI144" s="255" t="str">
        <f t="shared" si="315"/>
        <v>11</v>
      </c>
      <c r="BJ144" s="318"/>
      <c r="BK144" s="253">
        <f t="shared" si="335"/>
        <v>0</v>
      </c>
      <c r="BL144" s="318"/>
      <c r="BM144" s="253">
        <f t="shared" si="316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17"/>
        <v>0</v>
      </c>
      <c r="BW144" s="318"/>
      <c r="BX144" s="253">
        <f t="shared" si="336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18"/>
        <v>0</v>
      </c>
      <c r="CH144" s="318"/>
      <c r="CI144" s="253">
        <f t="shared" si="319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20"/>
        <v>0</v>
      </c>
      <c r="CS144" s="318"/>
      <c r="CT144" s="253">
        <f t="shared" si="321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22"/>
        <v>0</v>
      </c>
      <c r="DD144" s="318"/>
      <c r="DE144" s="253">
        <f t="shared" si="323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60">
      <c r="A145" s="272" t="str">
        <f t="shared" si="310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24"/>
        <v>0</v>
      </c>
      <c r="F145" s="236">
        <f t="shared" si="325"/>
        <v>0</v>
      </c>
      <c r="G145" s="236">
        <f t="shared" si="311"/>
        <v>0</v>
      </c>
      <c r="H145" s="236">
        <f t="shared" si="326"/>
        <v>0</v>
      </c>
      <c r="I145" s="236">
        <f t="shared" si="312"/>
        <v>0</v>
      </c>
      <c r="J145" s="236">
        <f t="shared" si="313"/>
        <v>0</v>
      </c>
      <c r="K145" s="236">
        <f t="shared" si="313"/>
        <v>0</v>
      </c>
      <c r="L145" s="236">
        <f t="shared" si="313"/>
        <v>0</v>
      </c>
      <c r="M145" s="236">
        <f t="shared" si="313"/>
        <v>0</v>
      </c>
      <c r="N145" s="236">
        <f t="shared" si="313"/>
        <v>0</v>
      </c>
      <c r="O145" s="236">
        <f t="shared" si="313"/>
        <v>0</v>
      </c>
      <c r="P145" s="220"/>
      <c r="Q145" s="221"/>
      <c r="R145" s="237">
        <f t="shared" si="327"/>
        <v>0</v>
      </c>
      <c r="S145" s="221"/>
      <c r="T145" s="237">
        <f t="shared" si="328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29"/>
        <v>0</v>
      </c>
      <c r="AD145" s="221"/>
      <c r="AE145" s="237">
        <f t="shared" si="330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31"/>
        <v>0</v>
      </c>
      <c r="AO145" s="221"/>
      <c r="AP145" s="237">
        <f t="shared" si="332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33"/>
        <v>0</v>
      </c>
      <c r="AZ145" s="221"/>
      <c r="BA145" s="237">
        <f t="shared" si="334"/>
        <v>0</v>
      </c>
      <c r="BB145" s="221"/>
      <c r="BC145" s="233"/>
      <c r="BD145" s="221"/>
      <c r="BE145" s="221"/>
      <c r="BF145" s="233"/>
      <c r="BG145" s="221"/>
      <c r="BH145" s="379">
        <f t="shared" si="314"/>
        <v>0</v>
      </c>
      <c r="BI145" s="255" t="str">
        <f t="shared" si="315"/>
        <v>12</v>
      </c>
      <c r="BJ145" s="318"/>
      <c r="BK145" s="253">
        <f t="shared" si="335"/>
        <v>0</v>
      </c>
      <c r="BL145" s="318"/>
      <c r="BM145" s="253">
        <f t="shared" si="316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17"/>
        <v>0</v>
      </c>
      <c r="BW145" s="318"/>
      <c r="BX145" s="253">
        <f t="shared" si="336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18"/>
        <v>0</v>
      </c>
      <c r="CH145" s="318"/>
      <c r="CI145" s="253">
        <f t="shared" si="319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20"/>
        <v>0</v>
      </c>
      <c r="CS145" s="318"/>
      <c r="CT145" s="253">
        <f t="shared" si="321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22"/>
        <v>0</v>
      </c>
      <c r="DD145" s="318"/>
      <c r="DE145" s="253">
        <f t="shared" si="323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thickBot="1">
      <c r="A146" s="272" t="str">
        <f t="shared" si="310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24"/>
        <v>0</v>
      </c>
      <c r="F146" s="236">
        <f t="shared" si="325"/>
        <v>0</v>
      </c>
      <c r="G146" s="236">
        <f t="shared" si="311"/>
        <v>0</v>
      </c>
      <c r="H146" s="236">
        <f t="shared" si="326"/>
        <v>0</v>
      </c>
      <c r="I146" s="236">
        <f t="shared" si="312"/>
        <v>0</v>
      </c>
      <c r="J146" s="236">
        <f t="shared" si="313"/>
        <v>0</v>
      </c>
      <c r="K146" s="236">
        <f t="shared" si="313"/>
        <v>0</v>
      </c>
      <c r="L146" s="236">
        <f t="shared" si="313"/>
        <v>0</v>
      </c>
      <c r="M146" s="236">
        <f t="shared" si="313"/>
        <v>0</v>
      </c>
      <c r="N146" s="236">
        <f t="shared" si="313"/>
        <v>0</v>
      </c>
      <c r="O146" s="236">
        <f>ROUND(SUM(Z146,AK146,AV146,BG146),1)</f>
        <v>0</v>
      </c>
      <c r="P146" s="223"/>
      <c r="Q146" s="224"/>
      <c r="R146" s="238">
        <f t="shared" si="327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29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31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33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9">
        <f t="shared" si="314"/>
        <v>0</v>
      </c>
      <c r="BI146" s="319" t="str">
        <f t="shared" si="315"/>
        <v>13</v>
      </c>
      <c r="BJ146" s="320"/>
      <c r="BK146" s="321">
        <f t="shared" si="335"/>
        <v>0</v>
      </c>
      <c r="BL146" s="320"/>
      <c r="BM146" s="321">
        <f t="shared" si="316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17"/>
        <v>0</v>
      </c>
      <c r="BW146" s="320"/>
      <c r="BX146" s="321">
        <f t="shared" si="336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18"/>
        <v>0</v>
      </c>
      <c r="CH146" s="320"/>
      <c r="CI146" s="321">
        <f t="shared" si="319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20"/>
        <v>0</v>
      </c>
      <c r="CS146" s="320"/>
      <c r="CT146" s="321">
        <f t="shared" si="321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22"/>
        <v>0</v>
      </c>
      <c r="DD146" s="320"/>
      <c r="DE146" s="321">
        <f t="shared" si="323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14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37">IF(ROUND(E153-SUM(E154,E156:E157),5)&gt;=0,0,"Ошибка")</f>
        <v>0</v>
      </c>
      <c r="BK147" s="285">
        <f t="shared" si="337"/>
        <v>0</v>
      </c>
      <c r="BL147" s="285">
        <f t="shared" si="337"/>
        <v>0</v>
      </c>
      <c r="BM147" s="285">
        <f t="shared" si="337"/>
        <v>0</v>
      </c>
      <c r="BN147" s="285">
        <f t="shared" si="337"/>
        <v>0</v>
      </c>
      <c r="BO147" s="285">
        <f t="shared" si="337"/>
        <v>0</v>
      </c>
      <c r="BP147" s="285">
        <f t="shared" si="337"/>
        <v>0</v>
      </c>
      <c r="BQ147" s="285">
        <f t="shared" si="337"/>
        <v>0</v>
      </c>
      <c r="BR147" s="285">
        <f t="shared" si="337"/>
        <v>0</v>
      </c>
      <c r="BS147" s="285">
        <f t="shared" si="337"/>
        <v>0</v>
      </c>
      <c r="BT147" s="285">
        <f t="shared" si="337"/>
        <v>0</v>
      </c>
      <c r="BU147" s="285">
        <f t="shared" si="337"/>
        <v>0</v>
      </c>
      <c r="BV147" s="285">
        <f t="shared" si="337"/>
        <v>0</v>
      </c>
      <c r="BW147" s="285">
        <f t="shared" si="337"/>
        <v>0</v>
      </c>
      <c r="BX147" s="285">
        <f t="shared" si="337"/>
        <v>0</v>
      </c>
      <c r="BY147" s="285">
        <f t="shared" si="337"/>
        <v>0</v>
      </c>
      <c r="BZ147" s="285">
        <f t="shared" si="337"/>
        <v>0</v>
      </c>
      <c r="CA147" s="285">
        <f t="shared" si="337"/>
        <v>0</v>
      </c>
      <c r="CB147" s="285">
        <f t="shared" si="337"/>
        <v>0</v>
      </c>
      <c r="CC147" s="285">
        <f t="shared" si="337"/>
        <v>0</v>
      </c>
      <c r="CD147" s="285">
        <f t="shared" si="337"/>
        <v>0</v>
      </c>
      <c r="CE147" s="285">
        <f t="shared" si="337"/>
        <v>0</v>
      </c>
      <c r="CF147" s="285">
        <f t="shared" si="337"/>
        <v>0</v>
      </c>
      <c r="CG147" s="285">
        <f t="shared" si="337"/>
        <v>0</v>
      </c>
      <c r="CH147" s="285">
        <f t="shared" si="337"/>
        <v>0</v>
      </c>
      <c r="CI147" s="285">
        <f t="shared" si="337"/>
        <v>0</v>
      </c>
      <c r="CJ147" s="285">
        <f t="shared" si="337"/>
        <v>0</v>
      </c>
      <c r="CK147" s="285">
        <f t="shared" si="337"/>
        <v>0</v>
      </c>
      <c r="CL147" s="285">
        <f t="shared" si="337"/>
        <v>0</v>
      </c>
      <c r="CM147" s="285">
        <f t="shared" si="337"/>
        <v>0</v>
      </c>
      <c r="CN147" s="285">
        <f t="shared" si="337"/>
        <v>0</v>
      </c>
      <c r="CO147" s="285">
        <f t="shared" si="337"/>
        <v>0</v>
      </c>
      <c r="CP147" s="285">
        <f t="shared" ref="CP147:DL147" si="338">IF(ROUND(AK153-SUM(AK154,AK156:AK157),5)&gt;=0,0,"Ошибка")</f>
        <v>0</v>
      </c>
      <c r="CQ147" s="285">
        <f t="shared" si="338"/>
        <v>0</v>
      </c>
      <c r="CR147" s="285">
        <f t="shared" si="338"/>
        <v>0</v>
      </c>
      <c r="CS147" s="285">
        <f t="shared" si="338"/>
        <v>0</v>
      </c>
      <c r="CT147" s="285">
        <f t="shared" si="338"/>
        <v>0</v>
      </c>
      <c r="CU147" s="285">
        <f t="shared" si="338"/>
        <v>0</v>
      </c>
      <c r="CV147" s="285">
        <f t="shared" si="338"/>
        <v>0</v>
      </c>
      <c r="CW147" s="285">
        <f t="shared" si="338"/>
        <v>0</v>
      </c>
      <c r="CX147" s="285">
        <f t="shared" si="338"/>
        <v>0</v>
      </c>
      <c r="CY147" s="285">
        <f t="shared" si="338"/>
        <v>0</v>
      </c>
      <c r="CZ147" s="285">
        <f t="shared" si="338"/>
        <v>0</v>
      </c>
      <c r="DA147" s="285">
        <f t="shared" si="338"/>
        <v>0</v>
      </c>
      <c r="DB147" s="285">
        <f t="shared" si="338"/>
        <v>0</v>
      </c>
      <c r="DC147" s="285">
        <f t="shared" si="338"/>
        <v>0</v>
      </c>
      <c r="DD147" s="285">
        <f t="shared" si="338"/>
        <v>0</v>
      </c>
      <c r="DE147" s="285">
        <f t="shared" si="338"/>
        <v>0</v>
      </c>
      <c r="DF147" s="285">
        <f t="shared" si="338"/>
        <v>0</v>
      </c>
      <c r="DG147" s="285">
        <f t="shared" si="338"/>
        <v>0</v>
      </c>
      <c r="DH147" s="285">
        <f t="shared" si="338"/>
        <v>0</v>
      </c>
      <c r="DI147" s="285">
        <f t="shared" si="338"/>
        <v>0</v>
      </c>
      <c r="DJ147" s="285">
        <f t="shared" si="338"/>
        <v>0</v>
      </c>
      <c r="DK147" s="285">
        <f t="shared" si="338"/>
        <v>0</v>
      </c>
      <c r="DL147" s="285">
        <f t="shared" si="338"/>
        <v>0</v>
      </c>
    </row>
    <row r="148" spans="1:116" s="27" customFormat="1" ht="24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39">SUM(J149:J153,J158:J160)</f>
        <v>0</v>
      </c>
      <c r="K148" s="236">
        <f t="shared" si="339"/>
        <v>0</v>
      </c>
      <c r="L148" s="236">
        <f t="shared" si="339"/>
        <v>0</v>
      </c>
      <c r="M148" s="236">
        <f t="shared" si="339"/>
        <v>0</v>
      </c>
      <c r="N148" s="236">
        <f t="shared" si="339"/>
        <v>0</v>
      </c>
      <c r="O148" s="236">
        <f t="shared" si="339"/>
        <v>0</v>
      </c>
      <c r="P148" s="228">
        <f>SUM(P149:P153,P158:P160)</f>
        <v>0</v>
      </c>
      <c r="Q148" s="226">
        <f t="shared" ref="Q148:Z148" si="340">SUM(Q149:Q153,Q158:Q160)</f>
        <v>0</v>
      </c>
      <c r="R148" s="236">
        <f t="shared" si="340"/>
        <v>0</v>
      </c>
      <c r="S148" s="226">
        <f t="shared" si="340"/>
        <v>0</v>
      </c>
      <c r="T148" s="236">
        <f t="shared" si="340"/>
        <v>0</v>
      </c>
      <c r="U148" s="226">
        <f t="shared" si="340"/>
        <v>0</v>
      </c>
      <c r="V148" s="235">
        <f t="shared" si="340"/>
        <v>0</v>
      </c>
      <c r="W148" s="226">
        <f t="shared" si="340"/>
        <v>0</v>
      </c>
      <c r="X148" s="226">
        <f t="shared" si="340"/>
        <v>0</v>
      </c>
      <c r="Y148" s="235">
        <f t="shared" si="340"/>
        <v>0</v>
      </c>
      <c r="Z148" s="227">
        <f t="shared" si="340"/>
        <v>0</v>
      </c>
      <c r="AA148" s="228">
        <f>SUM(AA149:AA153,AA158:AA160)</f>
        <v>0</v>
      </c>
      <c r="AB148" s="226">
        <f t="shared" ref="AB148:AK148" si="341">SUM(AB149:AB153,AB158:AB160)</f>
        <v>0</v>
      </c>
      <c r="AC148" s="236">
        <f t="shared" si="341"/>
        <v>0</v>
      </c>
      <c r="AD148" s="226">
        <f t="shared" si="341"/>
        <v>0</v>
      </c>
      <c r="AE148" s="236">
        <f t="shared" si="341"/>
        <v>0</v>
      </c>
      <c r="AF148" s="226">
        <f t="shared" si="341"/>
        <v>0</v>
      </c>
      <c r="AG148" s="235">
        <f t="shared" si="341"/>
        <v>0</v>
      </c>
      <c r="AH148" s="226">
        <f t="shared" si="341"/>
        <v>0</v>
      </c>
      <c r="AI148" s="226">
        <f t="shared" si="341"/>
        <v>0</v>
      </c>
      <c r="AJ148" s="235">
        <f t="shared" si="341"/>
        <v>0</v>
      </c>
      <c r="AK148" s="227">
        <f t="shared" si="341"/>
        <v>0</v>
      </c>
      <c r="AL148" s="228">
        <f>SUM(AL149:AL153,AL158:AL160)</f>
        <v>0</v>
      </c>
      <c r="AM148" s="226">
        <f t="shared" ref="AM148:AV148" si="342">SUM(AM149:AM153,AM158:AM160)</f>
        <v>0</v>
      </c>
      <c r="AN148" s="236">
        <f t="shared" si="342"/>
        <v>0</v>
      </c>
      <c r="AO148" s="226">
        <f t="shared" si="342"/>
        <v>0</v>
      </c>
      <c r="AP148" s="236">
        <f t="shared" si="342"/>
        <v>0</v>
      </c>
      <c r="AQ148" s="226">
        <f t="shared" si="342"/>
        <v>0</v>
      </c>
      <c r="AR148" s="235">
        <f t="shared" si="342"/>
        <v>0</v>
      </c>
      <c r="AS148" s="226">
        <f t="shared" si="342"/>
        <v>0</v>
      </c>
      <c r="AT148" s="226">
        <f t="shared" si="342"/>
        <v>0</v>
      </c>
      <c r="AU148" s="235">
        <f t="shared" si="342"/>
        <v>0</v>
      </c>
      <c r="AV148" s="227">
        <f t="shared" si="342"/>
        <v>0</v>
      </c>
      <c r="AW148" s="228">
        <f>SUM(AW149:AW153,AW158:AW160)</f>
        <v>0</v>
      </c>
      <c r="AX148" s="226">
        <f t="shared" ref="AX148:BG148" si="343">SUM(AX149:AX153,AX158:AX160)</f>
        <v>0</v>
      </c>
      <c r="AY148" s="236">
        <f t="shared" si="343"/>
        <v>0</v>
      </c>
      <c r="AZ148" s="226">
        <f t="shared" si="343"/>
        <v>0</v>
      </c>
      <c r="BA148" s="236">
        <f t="shared" si="343"/>
        <v>0</v>
      </c>
      <c r="BB148" s="226">
        <f t="shared" si="343"/>
        <v>0</v>
      </c>
      <c r="BC148" s="235">
        <f t="shared" si="343"/>
        <v>0</v>
      </c>
      <c r="BD148" s="226">
        <f t="shared" si="343"/>
        <v>0</v>
      </c>
      <c r="BE148" s="226">
        <f t="shared" si="343"/>
        <v>0</v>
      </c>
      <c r="BF148" s="235">
        <f t="shared" si="343"/>
        <v>0</v>
      </c>
      <c r="BG148" s="227">
        <f t="shared" si="343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44">IF(E154-E155&gt;=0,0,"Ошибка")</f>
        <v>0</v>
      </c>
      <c r="BK148" s="253">
        <f t="shared" si="344"/>
        <v>0</v>
      </c>
      <c r="BL148" s="253">
        <f t="shared" si="344"/>
        <v>0</v>
      </c>
      <c r="BM148" s="253">
        <f t="shared" si="344"/>
        <v>0</v>
      </c>
      <c r="BN148" s="253">
        <f t="shared" si="344"/>
        <v>0</v>
      </c>
      <c r="BO148" s="253">
        <f t="shared" si="344"/>
        <v>0</v>
      </c>
      <c r="BP148" s="253">
        <f t="shared" si="344"/>
        <v>0</v>
      </c>
      <c r="BQ148" s="253">
        <f t="shared" si="344"/>
        <v>0</v>
      </c>
      <c r="BR148" s="253">
        <f t="shared" si="344"/>
        <v>0</v>
      </c>
      <c r="BS148" s="253">
        <f t="shared" si="344"/>
        <v>0</v>
      </c>
      <c r="BT148" s="253">
        <f t="shared" si="344"/>
        <v>0</v>
      </c>
      <c r="BU148" s="253">
        <f t="shared" si="344"/>
        <v>0</v>
      </c>
      <c r="BV148" s="253">
        <f t="shared" si="344"/>
        <v>0</v>
      </c>
      <c r="BW148" s="253">
        <f t="shared" si="344"/>
        <v>0</v>
      </c>
      <c r="BX148" s="253">
        <f t="shared" si="344"/>
        <v>0</v>
      </c>
      <c r="BY148" s="253">
        <f t="shared" si="344"/>
        <v>0</v>
      </c>
      <c r="BZ148" s="253">
        <f t="shared" si="344"/>
        <v>0</v>
      </c>
      <c r="CA148" s="253">
        <f t="shared" si="344"/>
        <v>0</v>
      </c>
      <c r="CB148" s="253">
        <f t="shared" si="344"/>
        <v>0</v>
      </c>
      <c r="CC148" s="253">
        <f t="shared" si="344"/>
        <v>0</v>
      </c>
      <c r="CD148" s="253">
        <f t="shared" si="344"/>
        <v>0</v>
      </c>
      <c r="CE148" s="253">
        <f t="shared" si="344"/>
        <v>0</v>
      </c>
      <c r="CF148" s="253">
        <f t="shared" si="344"/>
        <v>0</v>
      </c>
      <c r="CG148" s="253">
        <f t="shared" si="344"/>
        <v>0</v>
      </c>
      <c r="CH148" s="253">
        <f t="shared" si="344"/>
        <v>0</v>
      </c>
      <c r="CI148" s="253">
        <f t="shared" si="344"/>
        <v>0</v>
      </c>
      <c r="CJ148" s="253">
        <f t="shared" si="344"/>
        <v>0</v>
      </c>
      <c r="CK148" s="253">
        <f t="shared" si="344"/>
        <v>0</v>
      </c>
      <c r="CL148" s="253">
        <f t="shared" si="344"/>
        <v>0</v>
      </c>
      <c r="CM148" s="253">
        <f t="shared" si="344"/>
        <v>0</v>
      </c>
      <c r="CN148" s="253">
        <f t="shared" si="344"/>
        <v>0</v>
      </c>
      <c r="CO148" s="253">
        <f t="shared" si="344"/>
        <v>0</v>
      </c>
      <c r="CP148" s="253">
        <f t="shared" ref="CP148:DL148" si="345">IF(AK154-AK155&gt;=0,0,"Ошибка")</f>
        <v>0</v>
      </c>
      <c r="CQ148" s="253">
        <f t="shared" si="345"/>
        <v>0</v>
      </c>
      <c r="CR148" s="253">
        <f t="shared" si="345"/>
        <v>0</v>
      </c>
      <c r="CS148" s="253">
        <f t="shared" si="345"/>
        <v>0</v>
      </c>
      <c r="CT148" s="253">
        <f t="shared" si="345"/>
        <v>0</v>
      </c>
      <c r="CU148" s="253">
        <f t="shared" si="345"/>
        <v>0</v>
      </c>
      <c r="CV148" s="253">
        <f t="shared" si="345"/>
        <v>0</v>
      </c>
      <c r="CW148" s="253">
        <f t="shared" si="345"/>
        <v>0</v>
      </c>
      <c r="CX148" s="253">
        <f t="shared" si="345"/>
        <v>0</v>
      </c>
      <c r="CY148" s="253">
        <f t="shared" si="345"/>
        <v>0</v>
      </c>
      <c r="CZ148" s="253">
        <f t="shared" si="345"/>
        <v>0</v>
      </c>
      <c r="DA148" s="253">
        <f t="shared" si="345"/>
        <v>0</v>
      </c>
      <c r="DB148" s="253">
        <f t="shared" si="345"/>
        <v>0</v>
      </c>
      <c r="DC148" s="253">
        <f t="shared" si="345"/>
        <v>0</v>
      </c>
      <c r="DD148" s="253">
        <f t="shared" si="345"/>
        <v>0</v>
      </c>
      <c r="DE148" s="253">
        <f t="shared" si="345"/>
        <v>0</v>
      </c>
      <c r="DF148" s="253">
        <f t="shared" si="345"/>
        <v>0</v>
      </c>
      <c r="DG148" s="253">
        <f t="shared" si="345"/>
        <v>0</v>
      </c>
      <c r="DH148" s="253">
        <f t="shared" si="345"/>
        <v>0</v>
      </c>
      <c r="DI148" s="253">
        <f t="shared" si="345"/>
        <v>0</v>
      </c>
      <c r="DJ148" s="253">
        <f t="shared" si="345"/>
        <v>0</v>
      </c>
      <c r="DK148" s="253">
        <f t="shared" si="345"/>
        <v>0</v>
      </c>
      <c r="DL148" s="253">
        <f t="shared" si="345"/>
        <v>0</v>
      </c>
    </row>
    <row r="149" spans="1:116" s="27" customFormat="1" ht="24">
      <c r="A149" s="272" t="str">
        <f t="shared" ref="A149:A160" si="34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47">SUM(J149:L149)</f>
        <v>0</v>
      </c>
      <c r="H149" s="236">
        <f>ROUND(SUM(S149,AD149,AO149,AZ149),1)</f>
        <v>0</v>
      </c>
      <c r="I149" s="236">
        <f t="shared" ref="I149:I160" si="348">SUM(M149:O149)</f>
        <v>0</v>
      </c>
      <c r="J149" s="236">
        <f t="shared" ref="J149:O160" si="349">ROUND(SUM(U149,AF149,AQ149,BB149),1)</f>
        <v>0</v>
      </c>
      <c r="K149" s="236">
        <f t="shared" si="349"/>
        <v>0</v>
      </c>
      <c r="L149" s="236">
        <f t="shared" si="349"/>
        <v>0</v>
      </c>
      <c r="M149" s="236">
        <f t="shared" si="349"/>
        <v>0</v>
      </c>
      <c r="N149" s="236">
        <f t="shared" si="349"/>
        <v>0</v>
      </c>
      <c r="O149" s="236">
        <f t="shared" si="349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ref="BH149:BH161" si="350">IF((COUNTA(BJ149:DL149)-COUNTIF(BJ149:DL149,0))=0,0,CONCATENATE("Ошибки!-",COUNTA(BJ149:DL149)-COUNTIF(BJ149:DL149,0)))</f>
        <v>0</v>
      </c>
      <c r="BI149" s="255" t="str">
        <f t="shared" ref="BI149:BI160" si="351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52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53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54">IF(ROUND((AA149-AB149),5)&gt;=0,0,"Ошибка!")</f>
        <v>0</v>
      </c>
      <c r="CH149" s="318"/>
      <c r="CI149" s="253">
        <f t="shared" ref="CI149:CI160" si="355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56">IF(ROUND((AL149-AM149),5)&gt;=0,0,"Ошибка!")</f>
        <v>0</v>
      </c>
      <c r="CS149" s="318"/>
      <c r="CT149" s="253">
        <f t="shared" ref="CT149:CT160" si="357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58">IF(ROUND((AW149-AX149),5)&gt;=0,0,"Ошибка!")</f>
        <v>0</v>
      </c>
      <c r="DD149" s="318"/>
      <c r="DE149" s="253">
        <f t="shared" ref="DE149:DE160" si="35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>
      <c r="A150" s="272" t="str">
        <f t="shared" si="34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60">ROUND(SUM(P150,AA150,AL150,AW150),0)</f>
        <v>0</v>
      </c>
      <c r="F150" s="236">
        <f t="shared" ref="F150:F160" si="361">ROUND(SUM(Q150,AB150,AM150,AX150),1)</f>
        <v>0</v>
      </c>
      <c r="G150" s="236">
        <f t="shared" si="347"/>
        <v>0</v>
      </c>
      <c r="H150" s="236">
        <f t="shared" ref="H150:H160" si="362">ROUND(SUM(S150,AD150,AO150,AZ150),1)</f>
        <v>0</v>
      </c>
      <c r="I150" s="236">
        <f t="shared" si="348"/>
        <v>0</v>
      </c>
      <c r="J150" s="236">
        <f t="shared" si="349"/>
        <v>0</v>
      </c>
      <c r="K150" s="236">
        <f t="shared" si="349"/>
        <v>0</v>
      </c>
      <c r="L150" s="236">
        <f t="shared" si="349"/>
        <v>0</v>
      </c>
      <c r="M150" s="236">
        <f t="shared" si="349"/>
        <v>0</v>
      </c>
      <c r="N150" s="236">
        <f t="shared" si="349"/>
        <v>0</v>
      </c>
      <c r="O150" s="236">
        <f t="shared" si="349"/>
        <v>0</v>
      </c>
      <c r="P150" s="220"/>
      <c r="Q150" s="221"/>
      <c r="R150" s="237">
        <f t="shared" ref="R150:R160" si="363">SUM(U150:W150)</f>
        <v>0</v>
      </c>
      <c r="S150" s="221"/>
      <c r="T150" s="237">
        <f t="shared" ref="T150:T159" si="36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65">SUM(AF150:AH150)</f>
        <v>0</v>
      </c>
      <c r="AD150" s="221"/>
      <c r="AE150" s="237">
        <f t="shared" ref="AE150:AE159" si="36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67">SUM(AQ150:AS150)</f>
        <v>0</v>
      </c>
      <c r="AO150" s="221"/>
      <c r="AP150" s="237">
        <f t="shared" ref="AP150:AP159" si="36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69">SUM(BB150:BD150)</f>
        <v>0</v>
      </c>
      <c r="AZ150" s="221"/>
      <c r="BA150" s="237">
        <f t="shared" ref="BA150:BA159" si="370">SUM(BE150:BG150)</f>
        <v>0</v>
      </c>
      <c r="BB150" s="221"/>
      <c r="BC150" s="233"/>
      <c r="BD150" s="221"/>
      <c r="BE150" s="221"/>
      <c r="BF150" s="233"/>
      <c r="BG150" s="221"/>
      <c r="BH150" s="379">
        <f t="shared" si="350"/>
        <v>0</v>
      </c>
      <c r="BI150" s="255" t="str">
        <f t="shared" si="351"/>
        <v>03</v>
      </c>
      <c r="BJ150" s="318"/>
      <c r="BK150" s="253">
        <f t="shared" ref="BK150:BK160" si="371">IF(ROUND((E150-F150),5)&gt;=0,0,"Ошибка!")</f>
        <v>0</v>
      </c>
      <c r="BL150" s="318"/>
      <c r="BM150" s="253">
        <f t="shared" si="352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53"/>
        <v>0</v>
      </c>
      <c r="BW150" s="318"/>
      <c r="BX150" s="253">
        <f t="shared" ref="BX150:BX160" si="372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54"/>
        <v>0</v>
      </c>
      <c r="CH150" s="318"/>
      <c r="CI150" s="253">
        <f t="shared" si="355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56"/>
        <v>0</v>
      </c>
      <c r="CS150" s="318"/>
      <c r="CT150" s="253">
        <f t="shared" si="357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58"/>
        <v>0</v>
      </c>
      <c r="DD150" s="318"/>
      <c r="DE150" s="253">
        <f t="shared" si="359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>
      <c r="A151" s="272" t="str">
        <f t="shared" si="34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60"/>
        <v>0</v>
      </c>
      <c r="F151" s="236">
        <f t="shared" si="361"/>
        <v>0</v>
      </c>
      <c r="G151" s="236">
        <f t="shared" si="347"/>
        <v>0</v>
      </c>
      <c r="H151" s="236">
        <f t="shared" si="362"/>
        <v>0</v>
      </c>
      <c r="I151" s="236">
        <f t="shared" si="348"/>
        <v>0</v>
      </c>
      <c r="J151" s="236">
        <f t="shared" si="349"/>
        <v>0</v>
      </c>
      <c r="K151" s="236">
        <f t="shared" si="349"/>
        <v>0</v>
      </c>
      <c r="L151" s="236">
        <f t="shared" si="349"/>
        <v>0</v>
      </c>
      <c r="M151" s="236">
        <f t="shared" si="349"/>
        <v>0</v>
      </c>
      <c r="N151" s="236">
        <f t="shared" si="349"/>
        <v>0</v>
      </c>
      <c r="O151" s="236">
        <f t="shared" si="349"/>
        <v>0</v>
      </c>
      <c r="P151" s="220"/>
      <c r="Q151" s="221"/>
      <c r="R151" s="237">
        <f t="shared" si="363"/>
        <v>0</v>
      </c>
      <c r="S151" s="221"/>
      <c r="T151" s="237">
        <f t="shared" si="36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65"/>
        <v>0</v>
      </c>
      <c r="AD151" s="221"/>
      <c r="AE151" s="237">
        <f t="shared" si="36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67"/>
        <v>0</v>
      </c>
      <c r="AO151" s="221"/>
      <c r="AP151" s="237">
        <f t="shared" si="36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69"/>
        <v>0</v>
      </c>
      <c r="AZ151" s="221"/>
      <c r="BA151" s="237">
        <f t="shared" si="370"/>
        <v>0</v>
      </c>
      <c r="BB151" s="221"/>
      <c r="BC151" s="233"/>
      <c r="BD151" s="221"/>
      <c r="BE151" s="221"/>
      <c r="BF151" s="233"/>
      <c r="BG151" s="221"/>
      <c r="BH151" s="379">
        <f t="shared" si="350"/>
        <v>0</v>
      </c>
      <c r="BI151" s="255" t="str">
        <f t="shared" si="351"/>
        <v>04</v>
      </c>
      <c r="BJ151" s="318"/>
      <c r="BK151" s="253">
        <f t="shared" si="371"/>
        <v>0</v>
      </c>
      <c r="BL151" s="318"/>
      <c r="BM151" s="253">
        <f t="shared" si="352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53"/>
        <v>0</v>
      </c>
      <c r="BW151" s="318"/>
      <c r="BX151" s="253">
        <f t="shared" si="372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54"/>
        <v>0</v>
      </c>
      <c r="CH151" s="318"/>
      <c r="CI151" s="253">
        <f t="shared" si="355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56"/>
        <v>0</v>
      </c>
      <c r="CS151" s="318"/>
      <c r="CT151" s="253">
        <f t="shared" si="357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58"/>
        <v>0</v>
      </c>
      <c r="DD151" s="318"/>
      <c r="DE151" s="253">
        <f t="shared" si="359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>
      <c r="A152" s="272" t="str">
        <f t="shared" si="34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60"/>
        <v>0</v>
      </c>
      <c r="F152" s="236">
        <f t="shared" si="361"/>
        <v>0</v>
      </c>
      <c r="G152" s="236">
        <f t="shared" si="347"/>
        <v>0</v>
      </c>
      <c r="H152" s="236">
        <f t="shared" si="362"/>
        <v>0</v>
      </c>
      <c r="I152" s="236">
        <f t="shared" si="348"/>
        <v>0</v>
      </c>
      <c r="J152" s="236">
        <f t="shared" si="349"/>
        <v>0</v>
      </c>
      <c r="K152" s="236">
        <f t="shared" si="349"/>
        <v>0</v>
      </c>
      <c r="L152" s="236">
        <f t="shared" si="349"/>
        <v>0</v>
      </c>
      <c r="M152" s="236">
        <f t="shared" si="349"/>
        <v>0</v>
      </c>
      <c r="N152" s="236">
        <f t="shared" si="349"/>
        <v>0</v>
      </c>
      <c r="O152" s="236">
        <f t="shared" si="349"/>
        <v>0</v>
      </c>
      <c r="P152" s="220"/>
      <c r="Q152" s="221"/>
      <c r="R152" s="237">
        <f t="shared" si="363"/>
        <v>0</v>
      </c>
      <c r="S152" s="221"/>
      <c r="T152" s="237">
        <f t="shared" si="36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65"/>
        <v>0</v>
      </c>
      <c r="AD152" s="221"/>
      <c r="AE152" s="237">
        <f t="shared" si="36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67"/>
        <v>0</v>
      </c>
      <c r="AO152" s="221"/>
      <c r="AP152" s="237">
        <f t="shared" si="36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69"/>
        <v>0</v>
      </c>
      <c r="AZ152" s="221"/>
      <c r="BA152" s="237">
        <f t="shared" si="370"/>
        <v>0</v>
      </c>
      <c r="BB152" s="221"/>
      <c r="BC152" s="233"/>
      <c r="BD152" s="221"/>
      <c r="BE152" s="221"/>
      <c r="BF152" s="233"/>
      <c r="BG152" s="221"/>
      <c r="BH152" s="379">
        <f t="shared" si="350"/>
        <v>0</v>
      </c>
      <c r="BI152" s="255" t="str">
        <f t="shared" si="351"/>
        <v>05</v>
      </c>
      <c r="BJ152" s="318"/>
      <c r="BK152" s="253">
        <f t="shared" si="371"/>
        <v>0</v>
      </c>
      <c r="BL152" s="318"/>
      <c r="BM152" s="253">
        <f t="shared" si="352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53"/>
        <v>0</v>
      </c>
      <c r="BW152" s="318"/>
      <c r="BX152" s="253">
        <f t="shared" si="372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54"/>
        <v>0</v>
      </c>
      <c r="CH152" s="318"/>
      <c r="CI152" s="253">
        <f t="shared" si="355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56"/>
        <v>0</v>
      </c>
      <c r="CS152" s="318"/>
      <c r="CT152" s="253">
        <f t="shared" si="357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58"/>
        <v>0</v>
      </c>
      <c r="DD152" s="318"/>
      <c r="DE152" s="253">
        <f t="shared" si="359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>
      <c r="A153" s="272" t="str">
        <f t="shared" si="34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60"/>
        <v>0</v>
      </c>
      <c r="F153" s="236">
        <f t="shared" si="361"/>
        <v>0</v>
      </c>
      <c r="G153" s="236">
        <f t="shared" si="347"/>
        <v>0</v>
      </c>
      <c r="H153" s="236">
        <f t="shared" si="362"/>
        <v>0</v>
      </c>
      <c r="I153" s="236">
        <f t="shared" si="348"/>
        <v>0</v>
      </c>
      <c r="J153" s="236">
        <f t="shared" si="349"/>
        <v>0</v>
      </c>
      <c r="K153" s="236">
        <f t="shared" si="349"/>
        <v>0</v>
      </c>
      <c r="L153" s="236">
        <f t="shared" si="349"/>
        <v>0</v>
      </c>
      <c r="M153" s="236">
        <f t="shared" si="349"/>
        <v>0</v>
      </c>
      <c r="N153" s="236">
        <f t="shared" si="349"/>
        <v>0</v>
      </c>
      <c r="O153" s="236">
        <f t="shared" si="349"/>
        <v>0</v>
      </c>
      <c r="P153" s="220"/>
      <c r="Q153" s="221"/>
      <c r="R153" s="237">
        <f t="shared" si="363"/>
        <v>0</v>
      </c>
      <c r="S153" s="221"/>
      <c r="T153" s="237">
        <f t="shared" si="36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65"/>
        <v>0</v>
      </c>
      <c r="AD153" s="221"/>
      <c r="AE153" s="237">
        <f t="shared" si="36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67"/>
        <v>0</v>
      </c>
      <c r="AO153" s="221"/>
      <c r="AP153" s="237">
        <f t="shared" si="36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69"/>
        <v>0</v>
      </c>
      <c r="AZ153" s="221"/>
      <c r="BA153" s="237">
        <f t="shared" si="370"/>
        <v>0</v>
      </c>
      <c r="BB153" s="221"/>
      <c r="BC153" s="233"/>
      <c r="BD153" s="221"/>
      <c r="BE153" s="221"/>
      <c r="BF153" s="233"/>
      <c r="BG153" s="221"/>
      <c r="BH153" s="379">
        <f t="shared" si="350"/>
        <v>0</v>
      </c>
      <c r="BI153" s="255" t="str">
        <f t="shared" si="351"/>
        <v>06</v>
      </c>
      <c r="BJ153" s="318"/>
      <c r="BK153" s="253">
        <f t="shared" si="371"/>
        <v>0</v>
      </c>
      <c r="BL153" s="318"/>
      <c r="BM153" s="253">
        <f t="shared" si="352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53"/>
        <v>0</v>
      </c>
      <c r="BW153" s="318"/>
      <c r="BX153" s="253">
        <f t="shared" si="372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54"/>
        <v>0</v>
      </c>
      <c r="CH153" s="318"/>
      <c r="CI153" s="253">
        <f t="shared" si="355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56"/>
        <v>0</v>
      </c>
      <c r="CS153" s="318"/>
      <c r="CT153" s="253">
        <f t="shared" si="357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58"/>
        <v>0</v>
      </c>
      <c r="DD153" s="318"/>
      <c r="DE153" s="253">
        <f t="shared" si="359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>
      <c r="A154" s="272" t="str">
        <f t="shared" si="34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60"/>
        <v>0</v>
      </c>
      <c r="F154" s="236">
        <f t="shared" si="361"/>
        <v>0</v>
      </c>
      <c r="G154" s="236">
        <f t="shared" si="347"/>
        <v>0</v>
      </c>
      <c r="H154" s="236">
        <f t="shared" si="362"/>
        <v>0</v>
      </c>
      <c r="I154" s="236">
        <f t="shared" si="348"/>
        <v>0</v>
      </c>
      <c r="J154" s="236">
        <f t="shared" si="349"/>
        <v>0</v>
      </c>
      <c r="K154" s="236">
        <f t="shared" si="349"/>
        <v>0</v>
      </c>
      <c r="L154" s="236">
        <f t="shared" si="349"/>
        <v>0</v>
      </c>
      <c r="M154" s="236">
        <f t="shared" si="349"/>
        <v>0</v>
      </c>
      <c r="N154" s="236">
        <f t="shared" si="349"/>
        <v>0</v>
      </c>
      <c r="O154" s="236">
        <f t="shared" si="349"/>
        <v>0</v>
      </c>
      <c r="P154" s="220"/>
      <c r="Q154" s="221"/>
      <c r="R154" s="237">
        <f t="shared" si="363"/>
        <v>0</v>
      </c>
      <c r="S154" s="221"/>
      <c r="T154" s="237">
        <f t="shared" si="36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65"/>
        <v>0</v>
      </c>
      <c r="AD154" s="221"/>
      <c r="AE154" s="237">
        <f t="shared" si="36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67"/>
        <v>0</v>
      </c>
      <c r="AO154" s="221"/>
      <c r="AP154" s="237">
        <f t="shared" si="36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69"/>
        <v>0</v>
      </c>
      <c r="AZ154" s="221"/>
      <c r="BA154" s="237">
        <f t="shared" si="370"/>
        <v>0</v>
      </c>
      <c r="BB154" s="221"/>
      <c r="BC154" s="233"/>
      <c r="BD154" s="221"/>
      <c r="BE154" s="221"/>
      <c r="BF154" s="233"/>
      <c r="BG154" s="221"/>
      <c r="BH154" s="379">
        <f t="shared" si="350"/>
        <v>0</v>
      </c>
      <c r="BI154" s="255" t="str">
        <f t="shared" si="351"/>
        <v>07</v>
      </c>
      <c r="BJ154" s="318"/>
      <c r="BK154" s="253">
        <f t="shared" si="371"/>
        <v>0</v>
      </c>
      <c r="BL154" s="318"/>
      <c r="BM154" s="253">
        <f t="shared" si="352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53"/>
        <v>0</v>
      </c>
      <c r="BW154" s="318"/>
      <c r="BX154" s="253">
        <f t="shared" si="372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54"/>
        <v>0</v>
      </c>
      <c r="CH154" s="318"/>
      <c r="CI154" s="253">
        <f t="shared" si="355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56"/>
        <v>0</v>
      </c>
      <c r="CS154" s="318"/>
      <c r="CT154" s="253">
        <f t="shared" si="357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58"/>
        <v>0</v>
      </c>
      <c r="DD154" s="318"/>
      <c r="DE154" s="253">
        <f t="shared" si="359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>
      <c r="A155" s="272" t="str">
        <f t="shared" si="34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60"/>
        <v>0</v>
      </c>
      <c r="F155" s="236">
        <f t="shared" si="361"/>
        <v>0</v>
      </c>
      <c r="G155" s="236">
        <f t="shared" si="347"/>
        <v>0</v>
      </c>
      <c r="H155" s="236">
        <f t="shared" si="362"/>
        <v>0</v>
      </c>
      <c r="I155" s="236">
        <f t="shared" si="348"/>
        <v>0</v>
      </c>
      <c r="J155" s="236">
        <f t="shared" si="349"/>
        <v>0</v>
      </c>
      <c r="K155" s="236">
        <f t="shared" si="349"/>
        <v>0</v>
      </c>
      <c r="L155" s="236">
        <f t="shared" si="349"/>
        <v>0</v>
      </c>
      <c r="M155" s="236">
        <f t="shared" si="349"/>
        <v>0</v>
      </c>
      <c r="N155" s="236">
        <f t="shared" si="349"/>
        <v>0</v>
      </c>
      <c r="O155" s="236">
        <f t="shared" si="349"/>
        <v>0</v>
      </c>
      <c r="P155" s="220"/>
      <c r="Q155" s="221"/>
      <c r="R155" s="237">
        <f t="shared" si="363"/>
        <v>0</v>
      </c>
      <c r="S155" s="221"/>
      <c r="T155" s="237">
        <f t="shared" si="36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65"/>
        <v>0</v>
      </c>
      <c r="AD155" s="221"/>
      <c r="AE155" s="237">
        <f t="shared" si="36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67"/>
        <v>0</v>
      </c>
      <c r="AO155" s="221"/>
      <c r="AP155" s="237">
        <f t="shared" si="36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69"/>
        <v>0</v>
      </c>
      <c r="AZ155" s="221"/>
      <c r="BA155" s="237">
        <f t="shared" si="370"/>
        <v>0</v>
      </c>
      <c r="BB155" s="221"/>
      <c r="BC155" s="233"/>
      <c r="BD155" s="221"/>
      <c r="BE155" s="221"/>
      <c r="BF155" s="233"/>
      <c r="BG155" s="221"/>
      <c r="BH155" s="379">
        <f t="shared" si="350"/>
        <v>0</v>
      </c>
      <c r="BI155" s="255" t="str">
        <f t="shared" si="351"/>
        <v>08</v>
      </c>
      <c r="BJ155" s="318"/>
      <c r="BK155" s="253">
        <f t="shared" si="371"/>
        <v>0</v>
      </c>
      <c r="BL155" s="318"/>
      <c r="BM155" s="253">
        <f t="shared" si="352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53"/>
        <v>0</v>
      </c>
      <c r="BW155" s="318"/>
      <c r="BX155" s="253">
        <f t="shared" si="372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54"/>
        <v>0</v>
      </c>
      <c r="CH155" s="318"/>
      <c r="CI155" s="253">
        <f t="shared" si="355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56"/>
        <v>0</v>
      </c>
      <c r="CS155" s="318"/>
      <c r="CT155" s="253">
        <f t="shared" si="357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58"/>
        <v>0</v>
      </c>
      <c r="DD155" s="318"/>
      <c r="DE155" s="253">
        <f t="shared" si="359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>
      <c r="A156" s="272" t="str">
        <f t="shared" si="34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60"/>
        <v>0</v>
      </c>
      <c r="F156" s="236">
        <f t="shared" si="361"/>
        <v>0</v>
      </c>
      <c r="G156" s="236">
        <f t="shared" si="347"/>
        <v>0</v>
      </c>
      <c r="H156" s="236">
        <f t="shared" si="362"/>
        <v>0</v>
      </c>
      <c r="I156" s="236">
        <f t="shared" si="348"/>
        <v>0</v>
      </c>
      <c r="J156" s="236">
        <f t="shared" si="349"/>
        <v>0</v>
      </c>
      <c r="K156" s="236">
        <f t="shared" si="349"/>
        <v>0</v>
      </c>
      <c r="L156" s="236">
        <f t="shared" si="349"/>
        <v>0</v>
      </c>
      <c r="M156" s="236">
        <f t="shared" si="349"/>
        <v>0</v>
      </c>
      <c r="N156" s="236">
        <f t="shared" si="349"/>
        <v>0</v>
      </c>
      <c r="O156" s="236">
        <f t="shared" si="349"/>
        <v>0</v>
      </c>
      <c r="P156" s="220"/>
      <c r="Q156" s="221"/>
      <c r="R156" s="237">
        <f t="shared" si="363"/>
        <v>0</v>
      </c>
      <c r="S156" s="221"/>
      <c r="T156" s="237">
        <f t="shared" si="36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65"/>
        <v>0</v>
      </c>
      <c r="AD156" s="221"/>
      <c r="AE156" s="237">
        <f t="shared" si="36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67"/>
        <v>0</v>
      </c>
      <c r="AO156" s="221"/>
      <c r="AP156" s="237">
        <f t="shared" si="36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69"/>
        <v>0</v>
      </c>
      <c r="AZ156" s="221"/>
      <c r="BA156" s="237">
        <f t="shared" si="370"/>
        <v>0</v>
      </c>
      <c r="BB156" s="221"/>
      <c r="BC156" s="233"/>
      <c r="BD156" s="221"/>
      <c r="BE156" s="221"/>
      <c r="BF156" s="233"/>
      <c r="BG156" s="221"/>
      <c r="BH156" s="379">
        <f t="shared" si="350"/>
        <v>0</v>
      </c>
      <c r="BI156" s="255" t="str">
        <f t="shared" si="351"/>
        <v>09</v>
      </c>
      <c r="BJ156" s="318"/>
      <c r="BK156" s="253">
        <f t="shared" si="371"/>
        <v>0</v>
      </c>
      <c r="BL156" s="318"/>
      <c r="BM156" s="253">
        <f t="shared" si="352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53"/>
        <v>0</v>
      </c>
      <c r="BW156" s="318"/>
      <c r="BX156" s="253">
        <f t="shared" si="372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54"/>
        <v>0</v>
      </c>
      <c r="CH156" s="318"/>
      <c r="CI156" s="253">
        <f t="shared" si="355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56"/>
        <v>0</v>
      </c>
      <c r="CS156" s="318"/>
      <c r="CT156" s="253">
        <f t="shared" si="357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58"/>
        <v>0</v>
      </c>
      <c r="DD156" s="318"/>
      <c r="DE156" s="253">
        <f t="shared" si="359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>
      <c r="A157" s="272" t="str">
        <f t="shared" si="34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60"/>
        <v>0</v>
      </c>
      <c r="F157" s="236">
        <f t="shared" si="361"/>
        <v>0</v>
      </c>
      <c r="G157" s="236">
        <f t="shared" si="347"/>
        <v>0</v>
      </c>
      <c r="H157" s="236">
        <f t="shared" si="362"/>
        <v>0</v>
      </c>
      <c r="I157" s="236">
        <f t="shared" si="348"/>
        <v>0</v>
      </c>
      <c r="J157" s="236">
        <f t="shared" si="349"/>
        <v>0</v>
      </c>
      <c r="K157" s="236">
        <f t="shared" si="349"/>
        <v>0</v>
      </c>
      <c r="L157" s="236">
        <f t="shared" si="349"/>
        <v>0</v>
      </c>
      <c r="M157" s="236">
        <f t="shared" si="349"/>
        <v>0</v>
      </c>
      <c r="N157" s="236">
        <f t="shared" si="349"/>
        <v>0</v>
      </c>
      <c r="O157" s="236">
        <f t="shared" si="349"/>
        <v>0</v>
      </c>
      <c r="P157" s="220"/>
      <c r="Q157" s="221"/>
      <c r="R157" s="237">
        <f t="shared" si="363"/>
        <v>0</v>
      </c>
      <c r="S157" s="221"/>
      <c r="T157" s="237">
        <f t="shared" si="36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65"/>
        <v>0</v>
      </c>
      <c r="AD157" s="221"/>
      <c r="AE157" s="237">
        <f t="shared" si="36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67"/>
        <v>0</v>
      </c>
      <c r="AO157" s="221"/>
      <c r="AP157" s="237">
        <f t="shared" si="36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69"/>
        <v>0</v>
      </c>
      <c r="AZ157" s="221"/>
      <c r="BA157" s="237">
        <f t="shared" si="370"/>
        <v>0</v>
      </c>
      <c r="BB157" s="221"/>
      <c r="BC157" s="233"/>
      <c r="BD157" s="221"/>
      <c r="BE157" s="221"/>
      <c r="BF157" s="233"/>
      <c r="BG157" s="221"/>
      <c r="BH157" s="379">
        <f t="shared" si="350"/>
        <v>0</v>
      </c>
      <c r="BI157" s="255" t="str">
        <f t="shared" si="351"/>
        <v>10</v>
      </c>
      <c r="BJ157" s="318"/>
      <c r="BK157" s="253">
        <f t="shared" si="371"/>
        <v>0</v>
      </c>
      <c r="BL157" s="318"/>
      <c r="BM157" s="253">
        <f t="shared" si="352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53"/>
        <v>0</v>
      </c>
      <c r="BW157" s="318"/>
      <c r="BX157" s="253">
        <f t="shared" si="372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54"/>
        <v>0</v>
      </c>
      <c r="CH157" s="318"/>
      <c r="CI157" s="253">
        <f t="shared" si="355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56"/>
        <v>0</v>
      </c>
      <c r="CS157" s="318"/>
      <c r="CT157" s="253">
        <f t="shared" si="357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58"/>
        <v>0</v>
      </c>
      <c r="DD157" s="318"/>
      <c r="DE157" s="253">
        <f t="shared" si="359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60">
      <c r="A158" s="272" t="str">
        <f t="shared" si="34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60"/>
        <v>0</v>
      </c>
      <c r="F158" s="236">
        <f t="shared" si="361"/>
        <v>0</v>
      </c>
      <c r="G158" s="236">
        <f t="shared" si="347"/>
        <v>0</v>
      </c>
      <c r="H158" s="236">
        <f t="shared" si="362"/>
        <v>0</v>
      </c>
      <c r="I158" s="236">
        <f t="shared" si="348"/>
        <v>0</v>
      </c>
      <c r="J158" s="236">
        <f t="shared" si="349"/>
        <v>0</v>
      </c>
      <c r="K158" s="236">
        <f t="shared" si="349"/>
        <v>0</v>
      </c>
      <c r="L158" s="236">
        <f t="shared" si="349"/>
        <v>0</v>
      </c>
      <c r="M158" s="236">
        <f t="shared" si="349"/>
        <v>0</v>
      </c>
      <c r="N158" s="236">
        <f t="shared" si="349"/>
        <v>0</v>
      </c>
      <c r="O158" s="236">
        <f t="shared" si="349"/>
        <v>0</v>
      </c>
      <c r="P158" s="220"/>
      <c r="Q158" s="221"/>
      <c r="R158" s="237">
        <f t="shared" si="363"/>
        <v>0</v>
      </c>
      <c r="S158" s="221"/>
      <c r="T158" s="237">
        <f t="shared" si="36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65"/>
        <v>0</v>
      </c>
      <c r="AD158" s="221"/>
      <c r="AE158" s="237">
        <f t="shared" si="36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67"/>
        <v>0</v>
      </c>
      <c r="AO158" s="221"/>
      <c r="AP158" s="237">
        <f t="shared" si="36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69"/>
        <v>0</v>
      </c>
      <c r="AZ158" s="221"/>
      <c r="BA158" s="237">
        <f t="shared" si="370"/>
        <v>0</v>
      </c>
      <c r="BB158" s="221"/>
      <c r="BC158" s="233"/>
      <c r="BD158" s="221"/>
      <c r="BE158" s="221"/>
      <c r="BF158" s="233"/>
      <c r="BG158" s="221"/>
      <c r="BH158" s="379">
        <f t="shared" si="350"/>
        <v>0</v>
      </c>
      <c r="BI158" s="255" t="str">
        <f t="shared" si="351"/>
        <v>11</v>
      </c>
      <c r="BJ158" s="318"/>
      <c r="BK158" s="253">
        <f t="shared" si="371"/>
        <v>0</v>
      </c>
      <c r="BL158" s="318"/>
      <c r="BM158" s="253">
        <f t="shared" si="352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53"/>
        <v>0</v>
      </c>
      <c r="BW158" s="318"/>
      <c r="BX158" s="253">
        <f t="shared" si="372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54"/>
        <v>0</v>
      </c>
      <c r="CH158" s="318"/>
      <c r="CI158" s="253">
        <f t="shared" si="355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56"/>
        <v>0</v>
      </c>
      <c r="CS158" s="318"/>
      <c r="CT158" s="253">
        <f t="shared" si="357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58"/>
        <v>0</v>
      </c>
      <c r="DD158" s="318"/>
      <c r="DE158" s="253">
        <f t="shared" si="359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60">
      <c r="A159" s="272" t="str">
        <f t="shared" si="34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60"/>
        <v>0</v>
      </c>
      <c r="F159" s="236">
        <f t="shared" si="361"/>
        <v>0</v>
      </c>
      <c r="G159" s="236">
        <f t="shared" si="347"/>
        <v>0</v>
      </c>
      <c r="H159" s="236">
        <f t="shared" si="362"/>
        <v>0</v>
      </c>
      <c r="I159" s="236">
        <f t="shared" si="348"/>
        <v>0</v>
      </c>
      <c r="J159" s="236">
        <f t="shared" si="349"/>
        <v>0</v>
      </c>
      <c r="K159" s="236">
        <f t="shared" si="349"/>
        <v>0</v>
      </c>
      <c r="L159" s="236">
        <f t="shared" si="349"/>
        <v>0</v>
      </c>
      <c r="M159" s="236">
        <f t="shared" si="349"/>
        <v>0</v>
      </c>
      <c r="N159" s="236">
        <f t="shared" si="349"/>
        <v>0</v>
      </c>
      <c r="O159" s="236">
        <f t="shared" si="349"/>
        <v>0</v>
      </c>
      <c r="P159" s="220"/>
      <c r="Q159" s="221"/>
      <c r="R159" s="237">
        <f t="shared" si="363"/>
        <v>0</v>
      </c>
      <c r="S159" s="221"/>
      <c r="T159" s="237">
        <f t="shared" si="36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65"/>
        <v>0</v>
      </c>
      <c r="AD159" s="221"/>
      <c r="AE159" s="237">
        <f t="shared" si="36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67"/>
        <v>0</v>
      </c>
      <c r="AO159" s="221"/>
      <c r="AP159" s="237">
        <f t="shared" si="36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69"/>
        <v>0</v>
      </c>
      <c r="AZ159" s="221"/>
      <c r="BA159" s="237">
        <f t="shared" si="370"/>
        <v>0</v>
      </c>
      <c r="BB159" s="221"/>
      <c r="BC159" s="233"/>
      <c r="BD159" s="221"/>
      <c r="BE159" s="221"/>
      <c r="BF159" s="233"/>
      <c r="BG159" s="221"/>
      <c r="BH159" s="379">
        <f t="shared" si="350"/>
        <v>0</v>
      </c>
      <c r="BI159" s="255" t="str">
        <f t="shared" si="351"/>
        <v>12</v>
      </c>
      <c r="BJ159" s="318"/>
      <c r="BK159" s="253">
        <f t="shared" si="371"/>
        <v>0</v>
      </c>
      <c r="BL159" s="318"/>
      <c r="BM159" s="253">
        <f t="shared" si="352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53"/>
        <v>0</v>
      </c>
      <c r="BW159" s="318"/>
      <c r="BX159" s="253">
        <f t="shared" si="372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54"/>
        <v>0</v>
      </c>
      <c r="CH159" s="318"/>
      <c r="CI159" s="253">
        <f t="shared" si="355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56"/>
        <v>0</v>
      </c>
      <c r="CS159" s="318"/>
      <c r="CT159" s="253">
        <f t="shared" si="357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58"/>
        <v>0</v>
      </c>
      <c r="DD159" s="318"/>
      <c r="DE159" s="253">
        <f t="shared" si="359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thickBot="1">
      <c r="A160" s="272" t="str">
        <f t="shared" si="34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60"/>
        <v>0</v>
      </c>
      <c r="F160" s="236">
        <f t="shared" si="361"/>
        <v>0</v>
      </c>
      <c r="G160" s="236">
        <f t="shared" si="347"/>
        <v>0</v>
      </c>
      <c r="H160" s="236">
        <f t="shared" si="362"/>
        <v>0</v>
      </c>
      <c r="I160" s="236">
        <f t="shared" si="348"/>
        <v>0</v>
      </c>
      <c r="J160" s="236">
        <f t="shared" si="349"/>
        <v>0</v>
      </c>
      <c r="K160" s="236">
        <f t="shared" si="349"/>
        <v>0</v>
      </c>
      <c r="L160" s="236">
        <f t="shared" si="349"/>
        <v>0</v>
      </c>
      <c r="M160" s="236">
        <f t="shared" si="349"/>
        <v>0</v>
      </c>
      <c r="N160" s="236">
        <f t="shared" si="349"/>
        <v>0</v>
      </c>
      <c r="O160" s="236">
        <f>ROUND(SUM(Z160,AK160,AV160,BG160),1)</f>
        <v>0</v>
      </c>
      <c r="P160" s="223"/>
      <c r="Q160" s="224"/>
      <c r="R160" s="238">
        <f t="shared" si="36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6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6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6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9">
        <f t="shared" si="350"/>
        <v>0</v>
      </c>
      <c r="BI160" s="319" t="str">
        <f t="shared" si="351"/>
        <v>13</v>
      </c>
      <c r="BJ160" s="320"/>
      <c r="BK160" s="321">
        <f t="shared" si="371"/>
        <v>0</v>
      </c>
      <c r="BL160" s="320"/>
      <c r="BM160" s="321">
        <f t="shared" si="352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53"/>
        <v>0</v>
      </c>
      <c r="BW160" s="320"/>
      <c r="BX160" s="321">
        <f t="shared" si="372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54"/>
        <v>0</v>
      </c>
      <c r="CH160" s="320"/>
      <c r="CI160" s="321">
        <f t="shared" si="355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56"/>
        <v>0</v>
      </c>
      <c r="CS160" s="320"/>
      <c r="CT160" s="321">
        <f t="shared" si="357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58"/>
        <v>0</v>
      </c>
      <c r="DD160" s="320"/>
      <c r="DE160" s="321">
        <f t="shared" si="359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50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73">IF(ROUND(E167-SUM(E168,E170:E171),5)&gt;=0,0,"Ошибка")</f>
        <v>0</v>
      </c>
      <c r="BK161" s="285">
        <f t="shared" si="373"/>
        <v>0</v>
      </c>
      <c r="BL161" s="285">
        <f t="shared" si="373"/>
        <v>0</v>
      </c>
      <c r="BM161" s="285">
        <f t="shared" si="373"/>
        <v>0</v>
      </c>
      <c r="BN161" s="285">
        <f t="shared" si="373"/>
        <v>0</v>
      </c>
      <c r="BO161" s="285">
        <f t="shared" si="373"/>
        <v>0</v>
      </c>
      <c r="BP161" s="285">
        <f t="shared" si="373"/>
        <v>0</v>
      </c>
      <c r="BQ161" s="285">
        <f t="shared" si="373"/>
        <v>0</v>
      </c>
      <c r="BR161" s="285">
        <f t="shared" si="373"/>
        <v>0</v>
      </c>
      <c r="BS161" s="285">
        <f t="shared" si="373"/>
        <v>0</v>
      </c>
      <c r="BT161" s="285">
        <f t="shared" si="373"/>
        <v>0</v>
      </c>
      <c r="BU161" s="285">
        <f t="shared" si="373"/>
        <v>0</v>
      </c>
      <c r="BV161" s="285">
        <f t="shared" si="373"/>
        <v>0</v>
      </c>
      <c r="BW161" s="285">
        <f t="shared" si="373"/>
        <v>0</v>
      </c>
      <c r="BX161" s="285">
        <f t="shared" si="373"/>
        <v>0</v>
      </c>
      <c r="BY161" s="285">
        <f t="shared" si="373"/>
        <v>0</v>
      </c>
      <c r="BZ161" s="285">
        <f t="shared" si="373"/>
        <v>0</v>
      </c>
      <c r="CA161" s="285">
        <f t="shared" si="373"/>
        <v>0</v>
      </c>
      <c r="CB161" s="285">
        <f t="shared" si="373"/>
        <v>0</v>
      </c>
      <c r="CC161" s="285">
        <f t="shared" si="373"/>
        <v>0</v>
      </c>
      <c r="CD161" s="285">
        <f t="shared" si="373"/>
        <v>0</v>
      </c>
      <c r="CE161" s="285">
        <f t="shared" si="373"/>
        <v>0</v>
      </c>
      <c r="CF161" s="285">
        <f t="shared" si="373"/>
        <v>0</v>
      </c>
      <c r="CG161" s="285">
        <f t="shared" si="373"/>
        <v>0</v>
      </c>
      <c r="CH161" s="285">
        <f t="shared" si="373"/>
        <v>0</v>
      </c>
      <c r="CI161" s="285">
        <f t="shared" si="373"/>
        <v>0</v>
      </c>
      <c r="CJ161" s="285">
        <f t="shared" si="373"/>
        <v>0</v>
      </c>
      <c r="CK161" s="285">
        <f t="shared" si="373"/>
        <v>0</v>
      </c>
      <c r="CL161" s="285">
        <f t="shared" si="373"/>
        <v>0</v>
      </c>
      <c r="CM161" s="285">
        <f t="shared" si="373"/>
        <v>0</v>
      </c>
      <c r="CN161" s="285">
        <f t="shared" si="373"/>
        <v>0</v>
      </c>
      <c r="CO161" s="285">
        <f t="shared" si="373"/>
        <v>0</v>
      </c>
      <c r="CP161" s="285">
        <f t="shared" ref="CP161:DL161" si="374">IF(ROUND(AK167-SUM(AK168,AK170:AK171),5)&gt;=0,0,"Ошибка")</f>
        <v>0</v>
      </c>
      <c r="CQ161" s="285">
        <f t="shared" si="374"/>
        <v>0</v>
      </c>
      <c r="CR161" s="285">
        <f t="shared" si="374"/>
        <v>0</v>
      </c>
      <c r="CS161" s="285">
        <f t="shared" si="374"/>
        <v>0</v>
      </c>
      <c r="CT161" s="285">
        <f t="shared" si="374"/>
        <v>0</v>
      </c>
      <c r="CU161" s="285">
        <f t="shared" si="374"/>
        <v>0</v>
      </c>
      <c r="CV161" s="285">
        <f t="shared" si="374"/>
        <v>0</v>
      </c>
      <c r="CW161" s="285">
        <f t="shared" si="374"/>
        <v>0</v>
      </c>
      <c r="CX161" s="285">
        <f t="shared" si="374"/>
        <v>0</v>
      </c>
      <c r="CY161" s="285">
        <f t="shared" si="374"/>
        <v>0</v>
      </c>
      <c r="CZ161" s="285">
        <f t="shared" si="374"/>
        <v>0</v>
      </c>
      <c r="DA161" s="285">
        <f t="shared" si="374"/>
        <v>0</v>
      </c>
      <c r="DB161" s="285">
        <f t="shared" si="374"/>
        <v>0</v>
      </c>
      <c r="DC161" s="285">
        <f t="shared" si="374"/>
        <v>0</v>
      </c>
      <c r="DD161" s="285">
        <f t="shared" si="374"/>
        <v>0</v>
      </c>
      <c r="DE161" s="285">
        <f t="shared" si="374"/>
        <v>0</v>
      </c>
      <c r="DF161" s="285">
        <f t="shared" si="374"/>
        <v>0</v>
      </c>
      <c r="DG161" s="285">
        <f t="shared" si="374"/>
        <v>0</v>
      </c>
      <c r="DH161" s="285">
        <f t="shared" si="374"/>
        <v>0</v>
      </c>
      <c r="DI161" s="285">
        <f t="shared" si="374"/>
        <v>0</v>
      </c>
      <c r="DJ161" s="285">
        <f t="shared" si="374"/>
        <v>0</v>
      </c>
      <c r="DK161" s="285">
        <f t="shared" si="374"/>
        <v>0</v>
      </c>
      <c r="DL161" s="285">
        <f t="shared" si="374"/>
        <v>0</v>
      </c>
    </row>
    <row r="162" spans="1:116" s="27" customFormat="1" ht="24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75">SUM(J163:J167,J172:J174)</f>
        <v>0</v>
      </c>
      <c r="K162" s="236">
        <f t="shared" si="375"/>
        <v>0</v>
      </c>
      <c r="L162" s="236">
        <f t="shared" si="375"/>
        <v>0</v>
      </c>
      <c r="M162" s="236">
        <f t="shared" si="375"/>
        <v>0</v>
      </c>
      <c r="N162" s="236">
        <f t="shared" si="375"/>
        <v>0</v>
      </c>
      <c r="O162" s="236">
        <f t="shared" si="375"/>
        <v>0</v>
      </c>
      <c r="P162" s="228">
        <f>SUM(P163:P167,P172:P174)</f>
        <v>0</v>
      </c>
      <c r="Q162" s="226">
        <f t="shared" ref="Q162:Z162" si="376">SUM(Q163:Q167,Q172:Q174)</f>
        <v>0</v>
      </c>
      <c r="R162" s="236">
        <f t="shared" si="376"/>
        <v>0</v>
      </c>
      <c r="S162" s="226">
        <f t="shared" si="376"/>
        <v>0</v>
      </c>
      <c r="T162" s="236">
        <f t="shared" si="376"/>
        <v>0</v>
      </c>
      <c r="U162" s="226">
        <f t="shared" si="376"/>
        <v>0</v>
      </c>
      <c r="V162" s="235">
        <f t="shared" si="376"/>
        <v>0</v>
      </c>
      <c r="W162" s="226">
        <f t="shared" si="376"/>
        <v>0</v>
      </c>
      <c r="X162" s="226">
        <f t="shared" si="376"/>
        <v>0</v>
      </c>
      <c r="Y162" s="235">
        <f t="shared" si="376"/>
        <v>0</v>
      </c>
      <c r="Z162" s="227">
        <f t="shared" si="376"/>
        <v>0</v>
      </c>
      <c r="AA162" s="228">
        <f>SUM(AA163:AA167,AA172:AA174)</f>
        <v>0</v>
      </c>
      <c r="AB162" s="226">
        <f t="shared" ref="AB162:AK162" si="377">SUM(AB163:AB167,AB172:AB174)</f>
        <v>0</v>
      </c>
      <c r="AC162" s="236">
        <f t="shared" si="377"/>
        <v>0</v>
      </c>
      <c r="AD162" s="226">
        <f t="shared" si="377"/>
        <v>0</v>
      </c>
      <c r="AE162" s="236">
        <f t="shared" si="377"/>
        <v>0</v>
      </c>
      <c r="AF162" s="226">
        <f t="shared" si="377"/>
        <v>0</v>
      </c>
      <c r="AG162" s="235">
        <f t="shared" si="377"/>
        <v>0</v>
      </c>
      <c r="AH162" s="226">
        <f t="shared" si="377"/>
        <v>0</v>
      </c>
      <c r="AI162" s="226">
        <f t="shared" si="377"/>
        <v>0</v>
      </c>
      <c r="AJ162" s="235">
        <f t="shared" si="377"/>
        <v>0</v>
      </c>
      <c r="AK162" s="227">
        <f t="shared" si="377"/>
        <v>0</v>
      </c>
      <c r="AL162" s="228">
        <f>SUM(AL163:AL167,AL172:AL174)</f>
        <v>0</v>
      </c>
      <c r="AM162" s="226">
        <f t="shared" ref="AM162:AV162" si="378">SUM(AM163:AM167,AM172:AM174)</f>
        <v>0</v>
      </c>
      <c r="AN162" s="236">
        <f t="shared" si="378"/>
        <v>0</v>
      </c>
      <c r="AO162" s="226">
        <f t="shared" si="378"/>
        <v>0</v>
      </c>
      <c r="AP162" s="236">
        <f t="shared" si="378"/>
        <v>0</v>
      </c>
      <c r="AQ162" s="226">
        <f t="shared" si="378"/>
        <v>0</v>
      </c>
      <c r="AR162" s="235">
        <f t="shared" si="378"/>
        <v>0</v>
      </c>
      <c r="AS162" s="226">
        <f t="shared" si="378"/>
        <v>0</v>
      </c>
      <c r="AT162" s="226">
        <f t="shared" si="378"/>
        <v>0</v>
      </c>
      <c r="AU162" s="235">
        <f t="shared" si="378"/>
        <v>0</v>
      </c>
      <c r="AV162" s="227">
        <f t="shared" si="378"/>
        <v>0</v>
      </c>
      <c r="AW162" s="228">
        <f>SUM(AW163:AW167,AW172:AW174)</f>
        <v>0</v>
      </c>
      <c r="AX162" s="226">
        <f t="shared" ref="AX162:BG162" si="379">SUM(AX163:AX167,AX172:AX174)</f>
        <v>0</v>
      </c>
      <c r="AY162" s="236">
        <f t="shared" si="379"/>
        <v>0</v>
      </c>
      <c r="AZ162" s="226">
        <f t="shared" si="379"/>
        <v>0</v>
      </c>
      <c r="BA162" s="236">
        <f t="shared" si="379"/>
        <v>0</v>
      </c>
      <c r="BB162" s="226">
        <f t="shared" si="379"/>
        <v>0</v>
      </c>
      <c r="BC162" s="235">
        <f t="shared" si="379"/>
        <v>0</v>
      </c>
      <c r="BD162" s="226">
        <f t="shared" si="379"/>
        <v>0</v>
      </c>
      <c r="BE162" s="226">
        <f t="shared" si="379"/>
        <v>0</v>
      </c>
      <c r="BF162" s="235">
        <f t="shared" si="379"/>
        <v>0</v>
      </c>
      <c r="BG162" s="227">
        <f t="shared" si="379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80">IF(E168-E169&gt;=0,0,"Ошибка")</f>
        <v>0</v>
      </c>
      <c r="BK162" s="253">
        <f t="shared" si="380"/>
        <v>0</v>
      </c>
      <c r="BL162" s="253">
        <f t="shared" si="380"/>
        <v>0</v>
      </c>
      <c r="BM162" s="253">
        <f t="shared" si="380"/>
        <v>0</v>
      </c>
      <c r="BN162" s="253">
        <f t="shared" si="380"/>
        <v>0</v>
      </c>
      <c r="BO162" s="253">
        <f t="shared" si="380"/>
        <v>0</v>
      </c>
      <c r="BP162" s="253">
        <f t="shared" si="380"/>
        <v>0</v>
      </c>
      <c r="BQ162" s="253">
        <f t="shared" si="380"/>
        <v>0</v>
      </c>
      <c r="BR162" s="253">
        <f t="shared" si="380"/>
        <v>0</v>
      </c>
      <c r="BS162" s="253">
        <f t="shared" si="380"/>
        <v>0</v>
      </c>
      <c r="BT162" s="253">
        <f t="shared" si="380"/>
        <v>0</v>
      </c>
      <c r="BU162" s="253">
        <f t="shared" si="380"/>
        <v>0</v>
      </c>
      <c r="BV162" s="253">
        <f t="shared" si="380"/>
        <v>0</v>
      </c>
      <c r="BW162" s="253">
        <f t="shared" si="380"/>
        <v>0</v>
      </c>
      <c r="BX162" s="253">
        <f t="shared" si="380"/>
        <v>0</v>
      </c>
      <c r="BY162" s="253">
        <f t="shared" si="380"/>
        <v>0</v>
      </c>
      <c r="BZ162" s="253">
        <f t="shared" si="380"/>
        <v>0</v>
      </c>
      <c r="CA162" s="253">
        <f t="shared" si="380"/>
        <v>0</v>
      </c>
      <c r="CB162" s="253">
        <f t="shared" si="380"/>
        <v>0</v>
      </c>
      <c r="CC162" s="253">
        <f t="shared" si="380"/>
        <v>0</v>
      </c>
      <c r="CD162" s="253">
        <f t="shared" si="380"/>
        <v>0</v>
      </c>
      <c r="CE162" s="253">
        <f t="shared" si="380"/>
        <v>0</v>
      </c>
      <c r="CF162" s="253">
        <f t="shared" si="380"/>
        <v>0</v>
      </c>
      <c r="CG162" s="253">
        <f t="shared" si="380"/>
        <v>0</v>
      </c>
      <c r="CH162" s="253">
        <f t="shared" si="380"/>
        <v>0</v>
      </c>
      <c r="CI162" s="253">
        <f t="shared" si="380"/>
        <v>0</v>
      </c>
      <c r="CJ162" s="253">
        <f t="shared" si="380"/>
        <v>0</v>
      </c>
      <c r="CK162" s="253">
        <f t="shared" si="380"/>
        <v>0</v>
      </c>
      <c r="CL162" s="253">
        <f t="shared" si="380"/>
        <v>0</v>
      </c>
      <c r="CM162" s="253">
        <f t="shared" si="380"/>
        <v>0</v>
      </c>
      <c r="CN162" s="253">
        <f t="shared" si="380"/>
        <v>0</v>
      </c>
      <c r="CO162" s="253">
        <f t="shared" si="380"/>
        <v>0</v>
      </c>
      <c r="CP162" s="253">
        <f t="shared" ref="CP162:DL162" si="381">IF(AK168-AK169&gt;=0,0,"Ошибка")</f>
        <v>0</v>
      </c>
      <c r="CQ162" s="253">
        <f t="shared" si="381"/>
        <v>0</v>
      </c>
      <c r="CR162" s="253">
        <f t="shared" si="381"/>
        <v>0</v>
      </c>
      <c r="CS162" s="253">
        <f t="shared" si="381"/>
        <v>0</v>
      </c>
      <c r="CT162" s="253">
        <f t="shared" si="381"/>
        <v>0</v>
      </c>
      <c r="CU162" s="253">
        <f t="shared" si="381"/>
        <v>0</v>
      </c>
      <c r="CV162" s="253">
        <f t="shared" si="381"/>
        <v>0</v>
      </c>
      <c r="CW162" s="253">
        <f t="shared" si="381"/>
        <v>0</v>
      </c>
      <c r="CX162" s="253">
        <f t="shared" si="381"/>
        <v>0</v>
      </c>
      <c r="CY162" s="253">
        <f t="shared" si="381"/>
        <v>0</v>
      </c>
      <c r="CZ162" s="253">
        <f t="shared" si="381"/>
        <v>0</v>
      </c>
      <c r="DA162" s="253">
        <f t="shared" si="381"/>
        <v>0</v>
      </c>
      <c r="DB162" s="253">
        <f t="shared" si="381"/>
        <v>0</v>
      </c>
      <c r="DC162" s="253">
        <f t="shared" si="381"/>
        <v>0</v>
      </c>
      <c r="DD162" s="253">
        <f t="shared" si="381"/>
        <v>0</v>
      </c>
      <c r="DE162" s="253">
        <f t="shared" si="381"/>
        <v>0</v>
      </c>
      <c r="DF162" s="253">
        <f t="shared" si="381"/>
        <v>0</v>
      </c>
      <c r="DG162" s="253">
        <f t="shared" si="381"/>
        <v>0</v>
      </c>
      <c r="DH162" s="253">
        <f t="shared" si="381"/>
        <v>0</v>
      </c>
      <c r="DI162" s="253">
        <f t="shared" si="381"/>
        <v>0</v>
      </c>
      <c r="DJ162" s="253">
        <f t="shared" si="381"/>
        <v>0</v>
      </c>
      <c r="DK162" s="253">
        <f t="shared" si="381"/>
        <v>0</v>
      </c>
      <c r="DL162" s="253">
        <f t="shared" si="381"/>
        <v>0</v>
      </c>
    </row>
    <row r="163" spans="1:116" s="27" customFormat="1" ht="24">
      <c r="A163" s="272" t="str">
        <f t="shared" ref="A163:A174" si="382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83">SUM(J163:L163)</f>
        <v>0</v>
      </c>
      <c r="H163" s="236">
        <f>ROUND(SUM(S163,AD163,AO163,AZ163),1)</f>
        <v>0</v>
      </c>
      <c r="I163" s="236">
        <f t="shared" ref="I163:I174" si="384">SUM(M163:O163)</f>
        <v>0</v>
      </c>
      <c r="J163" s="236">
        <f t="shared" ref="J163:O174" si="385">ROUND(SUM(U163,AF163,AQ163,BB163),1)</f>
        <v>0</v>
      </c>
      <c r="K163" s="236">
        <f t="shared" si="385"/>
        <v>0</v>
      </c>
      <c r="L163" s="236">
        <f t="shared" si="385"/>
        <v>0</v>
      </c>
      <c r="M163" s="236">
        <f t="shared" si="385"/>
        <v>0</v>
      </c>
      <c r="N163" s="236">
        <f t="shared" si="385"/>
        <v>0</v>
      </c>
      <c r="O163" s="236">
        <f t="shared" si="385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9">
        <f t="shared" ref="BH163:BH175" si="386">IF((COUNTA(BJ163:DL163)-COUNTIF(BJ163:DL163,0))=0,0,CONCATENATE("Ошибки!-",COUNTA(BJ163:DL163)-COUNTIF(BJ163:DL163,0)))</f>
        <v>0</v>
      </c>
      <c r="BI163" s="255" t="str">
        <f t="shared" ref="BI163:BI174" si="387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388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389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390">IF(ROUND((AA163-AB163),5)&gt;=0,0,"Ошибка!")</f>
        <v>0</v>
      </c>
      <c r="CH163" s="318"/>
      <c r="CI163" s="253">
        <f t="shared" ref="CI163:CI174" si="391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392">IF(ROUND((AL163-AM163),5)&gt;=0,0,"Ошибка!")</f>
        <v>0</v>
      </c>
      <c r="CS163" s="318"/>
      <c r="CT163" s="253">
        <f t="shared" ref="CT163:CT174" si="393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394">IF(ROUND((AW163-AX163),5)&gt;=0,0,"Ошибка!")</f>
        <v>0</v>
      </c>
      <c r="DD163" s="318"/>
      <c r="DE163" s="253">
        <f t="shared" ref="DE163:DE174" si="395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>
      <c r="A164" s="272" t="str">
        <f t="shared" si="382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96">ROUND(SUM(P164,AA164,AL164,AW164),0)</f>
        <v>0</v>
      </c>
      <c r="F164" s="236">
        <f t="shared" ref="F164:F174" si="397">ROUND(SUM(Q164,AB164,AM164,AX164),1)</f>
        <v>0</v>
      </c>
      <c r="G164" s="236">
        <f t="shared" si="383"/>
        <v>0</v>
      </c>
      <c r="H164" s="236">
        <f t="shared" ref="H164:H174" si="398">ROUND(SUM(S164,AD164,AO164,AZ164),1)</f>
        <v>0</v>
      </c>
      <c r="I164" s="236">
        <f t="shared" si="384"/>
        <v>0</v>
      </c>
      <c r="J164" s="236">
        <f t="shared" si="385"/>
        <v>0</v>
      </c>
      <c r="K164" s="236">
        <f t="shared" si="385"/>
        <v>0</v>
      </c>
      <c r="L164" s="236">
        <f t="shared" si="385"/>
        <v>0</v>
      </c>
      <c r="M164" s="236">
        <f t="shared" si="385"/>
        <v>0</v>
      </c>
      <c r="N164" s="236">
        <f t="shared" si="385"/>
        <v>0</v>
      </c>
      <c r="O164" s="236">
        <f t="shared" si="385"/>
        <v>0</v>
      </c>
      <c r="P164" s="220"/>
      <c r="Q164" s="221"/>
      <c r="R164" s="237">
        <f t="shared" ref="R164:R174" si="399">SUM(U164:W164)</f>
        <v>0</v>
      </c>
      <c r="S164" s="221"/>
      <c r="T164" s="237">
        <f t="shared" ref="T164:T173" si="400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01">SUM(AF164:AH164)</f>
        <v>0</v>
      </c>
      <c r="AD164" s="221"/>
      <c r="AE164" s="237">
        <f t="shared" ref="AE164:AE173" si="402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03">SUM(AQ164:AS164)</f>
        <v>0</v>
      </c>
      <c r="AO164" s="221"/>
      <c r="AP164" s="237">
        <f t="shared" ref="AP164:AP173" si="404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05">SUM(BB164:BD164)</f>
        <v>0</v>
      </c>
      <c r="AZ164" s="221"/>
      <c r="BA164" s="237">
        <f t="shared" ref="BA164:BA173" si="406">SUM(BE164:BG164)</f>
        <v>0</v>
      </c>
      <c r="BB164" s="221"/>
      <c r="BC164" s="233"/>
      <c r="BD164" s="221"/>
      <c r="BE164" s="221"/>
      <c r="BF164" s="233"/>
      <c r="BG164" s="221"/>
      <c r="BH164" s="379">
        <f t="shared" si="386"/>
        <v>0</v>
      </c>
      <c r="BI164" s="255" t="str">
        <f t="shared" si="387"/>
        <v>03</v>
      </c>
      <c r="BJ164" s="318"/>
      <c r="BK164" s="253">
        <f t="shared" ref="BK164:BK174" si="407">IF(ROUND((E164-F164),5)&gt;=0,0,"Ошибка!")</f>
        <v>0</v>
      </c>
      <c r="BL164" s="318"/>
      <c r="BM164" s="253">
        <f t="shared" si="388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389"/>
        <v>0</v>
      </c>
      <c r="BW164" s="318"/>
      <c r="BX164" s="253">
        <f t="shared" ref="BX164:BX174" si="4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390"/>
        <v>0</v>
      </c>
      <c r="CH164" s="318"/>
      <c r="CI164" s="253">
        <f t="shared" si="391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392"/>
        <v>0</v>
      </c>
      <c r="CS164" s="318"/>
      <c r="CT164" s="253">
        <f t="shared" si="393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394"/>
        <v>0</v>
      </c>
      <c r="DD164" s="318"/>
      <c r="DE164" s="253">
        <f t="shared" si="395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>
      <c r="A165" s="272" t="str">
        <f t="shared" si="382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96"/>
        <v>0</v>
      </c>
      <c r="F165" s="236">
        <f t="shared" si="397"/>
        <v>0</v>
      </c>
      <c r="G165" s="236">
        <f t="shared" si="383"/>
        <v>0</v>
      </c>
      <c r="H165" s="236">
        <f t="shared" si="398"/>
        <v>0</v>
      </c>
      <c r="I165" s="236">
        <f t="shared" si="384"/>
        <v>0</v>
      </c>
      <c r="J165" s="236">
        <f t="shared" si="385"/>
        <v>0</v>
      </c>
      <c r="K165" s="236">
        <f t="shared" si="385"/>
        <v>0</v>
      </c>
      <c r="L165" s="236">
        <f t="shared" si="385"/>
        <v>0</v>
      </c>
      <c r="M165" s="236">
        <f t="shared" si="385"/>
        <v>0</v>
      </c>
      <c r="N165" s="236">
        <f t="shared" si="385"/>
        <v>0</v>
      </c>
      <c r="O165" s="236">
        <f t="shared" si="385"/>
        <v>0</v>
      </c>
      <c r="P165" s="220"/>
      <c r="Q165" s="221"/>
      <c r="R165" s="237">
        <f t="shared" si="399"/>
        <v>0</v>
      </c>
      <c r="S165" s="221"/>
      <c r="T165" s="237">
        <f t="shared" si="400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01"/>
        <v>0</v>
      </c>
      <c r="AD165" s="221"/>
      <c r="AE165" s="237">
        <f t="shared" si="402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03"/>
        <v>0</v>
      </c>
      <c r="AO165" s="221"/>
      <c r="AP165" s="237">
        <f t="shared" si="404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05"/>
        <v>0</v>
      </c>
      <c r="AZ165" s="221"/>
      <c r="BA165" s="237">
        <f t="shared" si="406"/>
        <v>0</v>
      </c>
      <c r="BB165" s="221"/>
      <c r="BC165" s="233"/>
      <c r="BD165" s="221"/>
      <c r="BE165" s="221"/>
      <c r="BF165" s="233"/>
      <c r="BG165" s="221"/>
      <c r="BH165" s="379">
        <f t="shared" si="386"/>
        <v>0</v>
      </c>
      <c r="BI165" s="255" t="str">
        <f t="shared" si="387"/>
        <v>04</v>
      </c>
      <c r="BJ165" s="318"/>
      <c r="BK165" s="253">
        <f t="shared" si="407"/>
        <v>0</v>
      </c>
      <c r="BL165" s="318"/>
      <c r="BM165" s="253">
        <f t="shared" si="388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389"/>
        <v>0</v>
      </c>
      <c r="BW165" s="318"/>
      <c r="BX165" s="253">
        <f t="shared" si="4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390"/>
        <v>0</v>
      </c>
      <c r="CH165" s="318"/>
      <c r="CI165" s="253">
        <f t="shared" si="391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392"/>
        <v>0</v>
      </c>
      <c r="CS165" s="318"/>
      <c r="CT165" s="253">
        <f t="shared" si="393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394"/>
        <v>0</v>
      </c>
      <c r="DD165" s="318"/>
      <c r="DE165" s="253">
        <f t="shared" si="395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>
      <c r="A166" s="272" t="str">
        <f t="shared" si="382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96"/>
        <v>0</v>
      </c>
      <c r="F166" s="236">
        <f t="shared" si="397"/>
        <v>0</v>
      </c>
      <c r="G166" s="236">
        <f t="shared" si="383"/>
        <v>0</v>
      </c>
      <c r="H166" s="236">
        <f t="shared" si="398"/>
        <v>0</v>
      </c>
      <c r="I166" s="236">
        <f t="shared" si="384"/>
        <v>0</v>
      </c>
      <c r="J166" s="236">
        <f t="shared" si="385"/>
        <v>0</v>
      </c>
      <c r="K166" s="236">
        <f t="shared" si="385"/>
        <v>0</v>
      </c>
      <c r="L166" s="236">
        <f t="shared" si="385"/>
        <v>0</v>
      </c>
      <c r="M166" s="236">
        <f t="shared" si="385"/>
        <v>0</v>
      </c>
      <c r="N166" s="236">
        <f t="shared" si="385"/>
        <v>0</v>
      </c>
      <c r="O166" s="236">
        <f t="shared" si="385"/>
        <v>0</v>
      </c>
      <c r="P166" s="220"/>
      <c r="Q166" s="221"/>
      <c r="R166" s="237">
        <f t="shared" si="399"/>
        <v>0</v>
      </c>
      <c r="S166" s="221"/>
      <c r="T166" s="237">
        <f t="shared" si="400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01"/>
        <v>0</v>
      </c>
      <c r="AD166" s="221"/>
      <c r="AE166" s="237">
        <f t="shared" si="402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03"/>
        <v>0</v>
      </c>
      <c r="AO166" s="221"/>
      <c r="AP166" s="237">
        <f t="shared" si="404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05"/>
        <v>0</v>
      </c>
      <c r="AZ166" s="221"/>
      <c r="BA166" s="237">
        <f t="shared" si="406"/>
        <v>0</v>
      </c>
      <c r="BB166" s="221"/>
      <c r="BC166" s="233"/>
      <c r="BD166" s="221"/>
      <c r="BE166" s="221"/>
      <c r="BF166" s="233"/>
      <c r="BG166" s="221"/>
      <c r="BH166" s="379">
        <f t="shared" si="386"/>
        <v>0</v>
      </c>
      <c r="BI166" s="255" t="str">
        <f t="shared" si="387"/>
        <v>05</v>
      </c>
      <c r="BJ166" s="318"/>
      <c r="BK166" s="253">
        <f t="shared" si="407"/>
        <v>0</v>
      </c>
      <c r="BL166" s="318"/>
      <c r="BM166" s="253">
        <f t="shared" si="388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389"/>
        <v>0</v>
      </c>
      <c r="BW166" s="318"/>
      <c r="BX166" s="253">
        <f t="shared" si="4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390"/>
        <v>0</v>
      </c>
      <c r="CH166" s="318"/>
      <c r="CI166" s="253">
        <f t="shared" si="391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392"/>
        <v>0</v>
      </c>
      <c r="CS166" s="318"/>
      <c r="CT166" s="253">
        <f t="shared" si="393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394"/>
        <v>0</v>
      </c>
      <c r="DD166" s="318"/>
      <c r="DE166" s="253">
        <f t="shared" si="395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>
      <c r="A167" s="272" t="str">
        <f t="shared" si="382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96"/>
        <v>0</v>
      </c>
      <c r="F167" s="236">
        <f t="shared" si="397"/>
        <v>0</v>
      </c>
      <c r="G167" s="236">
        <f t="shared" si="383"/>
        <v>0</v>
      </c>
      <c r="H167" s="236">
        <f t="shared" si="398"/>
        <v>0</v>
      </c>
      <c r="I167" s="236">
        <f t="shared" si="384"/>
        <v>0</v>
      </c>
      <c r="J167" s="236">
        <f t="shared" si="385"/>
        <v>0</v>
      </c>
      <c r="K167" s="236">
        <f t="shared" si="385"/>
        <v>0</v>
      </c>
      <c r="L167" s="236">
        <f t="shared" si="385"/>
        <v>0</v>
      </c>
      <c r="M167" s="236">
        <f t="shared" si="385"/>
        <v>0</v>
      </c>
      <c r="N167" s="236">
        <f t="shared" si="385"/>
        <v>0</v>
      </c>
      <c r="O167" s="236">
        <f t="shared" si="385"/>
        <v>0</v>
      </c>
      <c r="P167" s="220"/>
      <c r="Q167" s="221"/>
      <c r="R167" s="237">
        <f t="shared" si="399"/>
        <v>0</v>
      </c>
      <c r="S167" s="221"/>
      <c r="T167" s="237">
        <f t="shared" si="400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01"/>
        <v>0</v>
      </c>
      <c r="AD167" s="221"/>
      <c r="AE167" s="237">
        <f t="shared" si="402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03"/>
        <v>0</v>
      </c>
      <c r="AO167" s="221"/>
      <c r="AP167" s="237">
        <f t="shared" si="404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05"/>
        <v>0</v>
      </c>
      <c r="AZ167" s="221"/>
      <c r="BA167" s="237">
        <f t="shared" si="406"/>
        <v>0</v>
      </c>
      <c r="BB167" s="221"/>
      <c r="BC167" s="233"/>
      <c r="BD167" s="221"/>
      <c r="BE167" s="221"/>
      <c r="BF167" s="233"/>
      <c r="BG167" s="221"/>
      <c r="BH167" s="379">
        <f t="shared" si="386"/>
        <v>0</v>
      </c>
      <c r="BI167" s="255" t="str">
        <f t="shared" si="387"/>
        <v>06</v>
      </c>
      <c r="BJ167" s="318"/>
      <c r="BK167" s="253">
        <f t="shared" si="407"/>
        <v>0</v>
      </c>
      <c r="BL167" s="318"/>
      <c r="BM167" s="253">
        <f t="shared" si="388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389"/>
        <v>0</v>
      </c>
      <c r="BW167" s="318"/>
      <c r="BX167" s="253">
        <f t="shared" si="4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390"/>
        <v>0</v>
      </c>
      <c r="CH167" s="318"/>
      <c r="CI167" s="253">
        <f t="shared" si="391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392"/>
        <v>0</v>
      </c>
      <c r="CS167" s="318"/>
      <c r="CT167" s="253">
        <f t="shared" si="393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394"/>
        <v>0</v>
      </c>
      <c r="DD167" s="318"/>
      <c r="DE167" s="253">
        <f t="shared" si="395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>
      <c r="A168" s="272" t="str">
        <f t="shared" si="382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96"/>
        <v>0</v>
      </c>
      <c r="F168" s="236">
        <f t="shared" si="397"/>
        <v>0</v>
      </c>
      <c r="G168" s="236">
        <f t="shared" si="383"/>
        <v>0</v>
      </c>
      <c r="H168" s="236">
        <f t="shared" si="398"/>
        <v>0</v>
      </c>
      <c r="I168" s="236">
        <f t="shared" si="384"/>
        <v>0</v>
      </c>
      <c r="J168" s="236">
        <f t="shared" si="385"/>
        <v>0</v>
      </c>
      <c r="K168" s="236">
        <f t="shared" si="385"/>
        <v>0</v>
      </c>
      <c r="L168" s="236">
        <f t="shared" si="385"/>
        <v>0</v>
      </c>
      <c r="M168" s="236">
        <f t="shared" si="385"/>
        <v>0</v>
      </c>
      <c r="N168" s="236">
        <f t="shared" si="385"/>
        <v>0</v>
      </c>
      <c r="O168" s="236">
        <f t="shared" si="385"/>
        <v>0</v>
      </c>
      <c r="P168" s="220"/>
      <c r="Q168" s="221"/>
      <c r="R168" s="237">
        <f t="shared" si="399"/>
        <v>0</v>
      </c>
      <c r="S168" s="221"/>
      <c r="T168" s="237">
        <f t="shared" si="400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01"/>
        <v>0</v>
      </c>
      <c r="AD168" s="221"/>
      <c r="AE168" s="237">
        <f t="shared" si="402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03"/>
        <v>0</v>
      </c>
      <c r="AO168" s="221"/>
      <c r="AP168" s="237">
        <f t="shared" si="404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05"/>
        <v>0</v>
      </c>
      <c r="AZ168" s="221"/>
      <c r="BA168" s="237">
        <f t="shared" si="406"/>
        <v>0</v>
      </c>
      <c r="BB168" s="221"/>
      <c r="BC168" s="233"/>
      <c r="BD168" s="221"/>
      <c r="BE168" s="221"/>
      <c r="BF168" s="233"/>
      <c r="BG168" s="221"/>
      <c r="BH168" s="379">
        <f t="shared" si="386"/>
        <v>0</v>
      </c>
      <c r="BI168" s="255" t="str">
        <f t="shared" si="387"/>
        <v>07</v>
      </c>
      <c r="BJ168" s="318"/>
      <c r="BK168" s="253">
        <f t="shared" si="407"/>
        <v>0</v>
      </c>
      <c r="BL168" s="318"/>
      <c r="BM168" s="253">
        <f t="shared" si="388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389"/>
        <v>0</v>
      </c>
      <c r="BW168" s="318"/>
      <c r="BX168" s="253">
        <f t="shared" si="4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390"/>
        <v>0</v>
      </c>
      <c r="CH168" s="318"/>
      <c r="CI168" s="253">
        <f t="shared" si="391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392"/>
        <v>0</v>
      </c>
      <c r="CS168" s="318"/>
      <c r="CT168" s="253">
        <f t="shared" si="393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394"/>
        <v>0</v>
      </c>
      <c r="DD168" s="318"/>
      <c r="DE168" s="253">
        <f t="shared" si="395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>
      <c r="A169" s="272" t="str">
        <f t="shared" si="382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96"/>
        <v>0</v>
      </c>
      <c r="F169" s="236">
        <f t="shared" si="397"/>
        <v>0</v>
      </c>
      <c r="G169" s="236">
        <f t="shared" si="383"/>
        <v>0</v>
      </c>
      <c r="H169" s="236">
        <f t="shared" si="398"/>
        <v>0</v>
      </c>
      <c r="I169" s="236">
        <f t="shared" si="384"/>
        <v>0</v>
      </c>
      <c r="J169" s="236">
        <f t="shared" si="385"/>
        <v>0</v>
      </c>
      <c r="K169" s="236">
        <f t="shared" si="385"/>
        <v>0</v>
      </c>
      <c r="L169" s="236">
        <f t="shared" si="385"/>
        <v>0</v>
      </c>
      <c r="M169" s="236">
        <f t="shared" si="385"/>
        <v>0</v>
      </c>
      <c r="N169" s="236">
        <f t="shared" si="385"/>
        <v>0</v>
      </c>
      <c r="O169" s="236">
        <f t="shared" si="385"/>
        <v>0</v>
      </c>
      <c r="P169" s="220"/>
      <c r="Q169" s="221"/>
      <c r="R169" s="237">
        <f t="shared" si="399"/>
        <v>0</v>
      </c>
      <c r="S169" s="221"/>
      <c r="T169" s="237">
        <f t="shared" si="400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01"/>
        <v>0</v>
      </c>
      <c r="AD169" s="221"/>
      <c r="AE169" s="237">
        <f t="shared" si="402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03"/>
        <v>0</v>
      </c>
      <c r="AO169" s="221"/>
      <c r="AP169" s="237">
        <f t="shared" si="404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05"/>
        <v>0</v>
      </c>
      <c r="AZ169" s="221"/>
      <c r="BA169" s="237">
        <f t="shared" si="406"/>
        <v>0</v>
      </c>
      <c r="BB169" s="221"/>
      <c r="BC169" s="233"/>
      <c r="BD169" s="221"/>
      <c r="BE169" s="221"/>
      <c r="BF169" s="233"/>
      <c r="BG169" s="221"/>
      <c r="BH169" s="379">
        <f t="shared" si="386"/>
        <v>0</v>
      </c>
      <c r="BI169" s="255" t="str">
        <f t="shared" si="387"/>
        <v>08</v>
      </c>
      <c r="BJ169" s="318"/>
      <c r="BK169" s="253">
        <f t="shared" si="407"/>
        <v>0</v>
      </c>
      <c r="BL169" s="318"/>
      <c r="BM169" s="253">
        <f t="shared" si="388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389"/>
        <v>0</v>
      </c>
      <c r="BW169" s="318"/>
      <c r="BX169" s="253">
        <f t="shared" si="4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390"/>
        <v>0</v>
      </c>
      <c r="CH169" s="318"/>
      <c r="CI169" s="253">
        <f t="shared" si="391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392"/>
        <v>0</v>
      </c>
      <c r="CS169" s="318"/>
      <c r="CT169" s="253">
        <f t="shared" si="393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394"/>
        <v>0</v>
      </c>
      <c r="DD169" s="318"/>
      <c r="DE169" s="253">
        <f t="shared" si="395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>
      <c r="A170" s="272" t="str">
        <f t="shared" si="382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96"/>
        <v>0</v>
      </c>
      <c r="F170" s="236">
        <f t="shared" si="397"/>
        <v>0</v>
      </c>
      <c r="G170" s="236">
        <f t="shared" si="383"/>
        <v>0</v>
      </c>
      <c r="H170" s="236">
        <f t="shared" si="398"/>
        <v>0</v>
      </c>
      <c r="I170" s="236">
        <f t="shared" si="384"/>
        <v>0</v>
      </c>
      <c r="J170" s="236">
        <f t="shared" si="385"/>
        <v>0</v>
      </c>
      <c r="K170" s="236">
        <f t="shared" si="385"/>
        <v>0</v>
      </c>
      <c r="L170" s="236">
        <f t="shared" si="385"/>
        <v>0</v>
      </c>
      <c r="M170" s="236">
        <f t="shared" si="385"/>
        <v>0</v>
      </c>
      <c r="N170" s="236">
        <f t="shared" si="385"/>
        <v>0</v>
      </c>
      <c r="O170" s="236">
        <f t="shared" si="385"/>
        <v>0</v>
      </c>
      <c r="P170" s="220"/>
      <c r="Q170" s="221"/>
      <c r="R170" s="237">
        <f t="shared" si="399"/>
        <v>0</v>
      </c>
      <c r="S170" s="221"/>
      <c r="T170" s="237">
        <f t="shared" si="400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01"/>
        <v>0</v>
      </c>
      <c r="AD170" s="221"/>
      <c r="AE170" s="237">
        <f t="shared" si="402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03"/>
        <v>0</v>
      </c>
      <c r="AO170" s="221"/>
      <c r="AP170" s="237">
        <f t="shared" si="404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05"/>
        <v>0</v>
      </c>
      <c r="AZ170" s="221"/>
      <c r="BA170" s="237">
        <f t="shared" si="406"/>
        <v>0</v>
      </c>
      <c r="BB170" s="221"/>
      <c r="BC170" s="233"/>
      <c r="BD170" s="221"/>
      <c r="BE170" s="221"/>
      <c r="BF170" s="233"/>
      <c r="BG170" s="221"/>
      <c r="BH170" s="379">
        <f t="shared" si="386"/>
        <v>0</v>
      </c>
      <c r="BI170" s="255" t="str">
        <f t="shared" si="387"/>
        <v>09</v>
      </c>
      <c r="BJ170" s="318"/>
      <c r="BK170" s="253">
        <f t="shared" si="407"/>
        <v>0</v>
      </c>
      <c r="BL170" s="318"/>
      <c r="BM170" s="253">
        <f t="shared" si="388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389"/>
        <v>0</v>
      </c>
      <c r="BW170" s="318"/>
      <c r="BX170" s="253">
        <f t="shared" si="4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390"/>
        <v>0</v>
      </c>
      <c r="CH170" s="318"/>
      <c r="CI170" s="253">
        <f t="shared" si="391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392"/>
        <v>0</v>
      </c>
      <c r="CS170" s="318"/>
      <c r="CT170" s="253">
        <f t="shared" si="393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394"/>
        <v>0</v>
      </c>
      <c r="DD170" s="318"/>
      <c r="DE170" s="253">
        <f t="shared" si="395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>
      <c r="A171" s="272" t="str">
        <f t="shared" si="382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96"/>
        <v>0</v>
      </c>
      <c r="F171" s="236">
        <f t="shared" si="397"/>
        <v>0</v>
      </c>
      <c r="G171" s="236">
        <f t="shared" si="383"/>
        <v>0</v>
      </c>
      <c r="H171" s="236">
        <f t="shared" si="398"/>
        <v>0</v>
      </c>
      <c r="I171" s="236">
        <f t="shared" si="384"/>
        <v>0</v>
      </c>
      <c r="J171" s="236">
        <f t="shared" si="385"/>
        <v>0</v>
      </c>
      <c r="K171" s="236">
        <f t="shared" si="385"/>
        <v>0</v>
      </c>
      <c r="L171" s="236">
        <f t="shared" si="385"/>
        <v>0</v>
      </c>
      <c r="M171" s="236">
        <f t="shared" si="385"/>
        <v>0</v>
      </c>
      <c r="N171" s="236">
        <f t="shared" si="385"/>
        <v>0</v>
      </c>
      <c r="O171" s="236">
        <f t="shared" si="385"/>
        <v>0</v>
      </c>
      <c r="P171" s="220"/>
      <c r="Q171" s="221"/>
      <c r="R171" s="237">
        <f t="shared" si="399"/>
        <v>0</v>
      </c>
      <c r="S171" s="221"/>
      <c r="T171" s="237">
        <f t="shared" si="400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01"/>
        <v>0</v>
      </c>
      <c r="AD171" s="221"/>
      <c r="AE171" s="237">
        <f t="shared" si="402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03"/>
        <v>0</v>
      </c>
      <c r="AO171" s="221"/>
      <c r="AP171" s="237">
        <f t="shared" si="404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05"/>
        <v>0</v>
      </c>
      <c r="AZ171" s="221"/>
      <c r="BA171" s="237">
        <f t="shared" si="406"/>
        <v>0</v>
      </c>
      <c r="BB171" s="221"/>
      <c r="BC171" s="233"/>
      <c r="BD171" s="221"/>
      <c r="BE171" s="221"/>
      <c r="BF171" s="233"/>
      <c r="BG171" s="221"/>
      <c r="BH171" s="379">
        <f t="shared" si="386"/>
        <v>0</v>
      </c>
      <c r="BI171" s="255" t="str">
        <f t="shared" si="387"/>
        <v>10</v>
      </c>
      <c r="BJ171" s="318"/>
      <c r="BK171" s="253">
        <f t="shared" si="407"/>
        <v>0</v>
      </c>
      <c r="BL171" s="318"/>
      <c r="BM171" s="253">
        <f t="shared" si="388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389"/>
        <v>0</v>
      </c>
      <c r="BW171" s="318"/>
      <c r="BX171" s="253">
        <f t="shared" si="4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390"/>
        <v>0</v>
      </c>
      <c r="CH171" s="318"/>
      <c r="CI171" s="253">
        <f t="shared" si="391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392"/>
        <v>0</v>
      </c>
      <c r="CS171" s="318"/>
      <c r="CT171" s="253">
        <f t="shared" si="393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394"/>
        <v>0</v>
      </c>
      <c r="DD171" s="318"/>
      <c r="DE171" s="253">
        <f t="shared" si="395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60">
      <c r="A172" s="272" t="str">
        <f t="shared" si="382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96"/>
        <v>0</v>
      </c>
      <c r="F172" s="236">
        <f t="shared" si="397"/>
        <v>0</v>
      </c>
      <c r="G172" s="236">
        <f t="shared" si="383"/>
        <v>0</v>
      </c>
      <c r="H172" s="236">
        <f t="shared" si="398"/>
        <v>0</v>
      </c>
      <c r="I172" s="236">
        <f t="shared" si="384"/>
        <v>0</v>
      </c>
      <c r="J172" s="236">
        <f t="shared" si="385"/>
        <v>0</v>
      </c>
      <c r="K172" s="236">
        <f t="shared" si="385"/>
        <v>0</v>
      </c>
      <c r="L172" s="236">
        <f t="shared" si="385"/>
        <v>0</v>
      </c>
      <c r="M172" s="236">
        <f t="shared" si="385"/>
        <v>0</v>
      </c>
      <c r="N172" s="236">
        <f t="shared" si="385"/>
        <v>0</v>
      </c>
      <c r="O172" s="236">
        <f t="shared" si="385"/>
        <v>0</v>
      </c>
      <c r="P172" s="220"/>
      <c r="Q172" s="221"/>
      <c r="R172" s="237">
        <f t="shared" si="399"/>
        <v>0</v>
      </c>
      <c r="S172" s="221"/>
      <c r="T172" s="237">
        <f t="shared" si="400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01"/>
        <v>0</v>
      </c>
      <c r="AD172" s="221"/>
      <c r="AE172" s="237">
        <f t="shared" si="402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03"/>
        <v>0</v>
      </c>
      <c r="AO172" s="221"/>
      <c r="AP172" s="237">
        <f t="shared" si="404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05"/>
        <v>0</v>
      </c>
      <c r="AZ172" s="221"/>
      <c r="BA172" s="237">
        <f t="shared" si="406"/>
        <v>0</v>
      </c>
      <c r="BB172" s="221"/>
      <c r="BC172" s="233"/>
      <c r="BD172" s="221"/>
      <c r="BE172" s="221"/>
      <c r="BF172" s="233"/>
      <c r="BG172" s="221"/>
      <c r="BH172" s="379">
        <f t="shared" si="386"/>
        <v>0</v>
      </c>
      <c r="BI172" s="255" t="str">
        <f t="shared" si="387"/>
        <v>11</v>
      </c>
      <c r="BJ172" s="318"/>
      <c r="BK172" s="253">
        <f t="shared" si="407"/>
        <v>0</v>
      </c>
      <c r="BL172" s="318"/>
      <c r="BM172" s="253">
        <f t="shared" si="388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389"/>
        <v>0</v>
      </c>
      <c r="BW172" s="318"/>
      <c r="BX172" s="253">
        <f t="shared" si="4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390"/>
        <v>0</v>
      </c>
      <c r="CH172" s="318"/>
      <c r="CI172" s="253">
        <f t="shared" si="391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392"/>
        <v>0</v>
      </c>
      <c r="CS172" s="318"/>
      <c r="CT172" s="253">
        <f t="shared" si="393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394"/>
        <v>0</v>
      </c>
      <c r="DD172" s="318"/>
      <c r="DE172" s="253">
        <f t="shared" si="395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60">
      <c r="A173" s="272" t="str">
        <f t="shared" si="382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96"/>
        <v>0</v>
      </c>
      <c r="F173" s="236">
        <f t="shared" si="397"/>
        <v>0</v>
      </c>
      <c r="G173" s="236">
        <f t="shared" si="383"/>
        <v>0</v>
      </c>
      <c r="H173" s="236">
        <f t="shared" si="398"/>
        <v>0</v>
      </c>
      <c r="I173" s="236">
        <f t="shared" si="384"/>
        <v>0</v>
      </c>
      <c r="J173" s="236">
        <f t="shared" si="385"/>
        <v>0</v>
      </c>
      <c r="K173" s="236">
        <f t="shared" si="385"/>
        <v>0</v>
      </c>
      <c r="L173" s="236">
        <f t="shared" si="385"/>
        <v>0</v>
      </c>
      <c r="M173" s="236">
        <f t="shared" si="385"/>
        <v>0</v>
      </c>
      <c r="N173" s="236">
        <f t="shared" si="385"/>
        <v>0</v>
      </c>
      <c r="O173" s="236">
        <f t="shared" si="385"/>
        <v>0</v>
      </c>
      <c r="P173" s="220"/>
      <c r="Q173" s="221"/>
      <c r="R173" s="237">
        <f t="shared" si="399"/>
        <v>0</v>
      </c>
      <c r="S173" s="221"/>
      <c r="T173" s="237">
        <f t="shared" si="400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01"/>
        <v>0</v>
      </c>
      <c r="AD173" s="221"/>
      <c r="AE173" s="237">
        <f t="shared" si="402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03"/>
        <v>0</v>
      </c>
      <c r="AO173" s="221"/>
      <c r="AP173" s="237">
        <f t="shared" si="404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05"/>
        <v>0</v>
      </c>
      <c r="AZ173" s="221"/>
      <c r="BA173" s="237">
        <f t="shared" si="406"/>
        <v>0</v>
      </c>
      <c r="BB173" s="221"/>
      <c r="BC173" s="233"/>
      <c r="BD173" s="221"/>
      <c r="BE173" s="221"/>
      <c r="BF173" s="233"/>
      <c r="BG173" s="221"/>
      <c r="BH173" s="379">
        <f t="shared" si="386"/>
        <v>0</v>
      </c>
      <c r="BI173" s="255" t="str">
        <f t="shared" si="387"/>
        <v>12</v>
      </c>
      <c r="BJ173" s="318"/>
      <c r="BK173" s="253">
        <f t="shared" si="407"/>
        <v>0</v>
      </c>
      <c r="BL173" s="318"/>
      <c r="BM173" s="253">
        <f t="shared" si="388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389"/>
        <v>0</v>
      </c>
      <c r="BW173" s="318"/>
      <c r="BX173" s="253">
        <f t="shared" si="4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390"/>
        <v>0</v>
      </c>
      <c r="CH173" s="318"/>
      <c r="CI173" s="253">
        <f t="shared" si="391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392"/>
        <v>0</v>
      </c>
      <c r="CS173" s="318"/>
      <c r="CT173" s="253">
        <f t="shared" si="393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394"/>
        <v>0</v>
      </c>
      <c r="DD173" s="318"/>
      <c r="DE173" s="253">
        <f t="shared" si="395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thickBot="1">
      <c r="A174" s="272" t="str">
        <f t="shared" si="382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96"/>
        <v>0</v>
      </c>
      <c r="F174" s="236">
        <f t="shared" si="397"/>
        <v>0</v>
      </c>
      <c r="G174" s="236">
        <f t="shared" si="383"/>
        <v>0</v>
      </c>
      <c r="H174" s="236">
        <f t="shared" si="398"/>
        <v>0</v>
      </c>
      <c r="I174" s="236">
        <f t="shared" si="384"/>
        <v>0</v>
      </c>
      <c r="J174" s="236">
        <f t="shared" si="385"/>
        <v>0</v>
      </c>
      <c r="K174" s="236">
        <f t="shared" si="385"/>
        <v>0</v>
      </c>
      <c r="L174" s="236">
        <f t="shared" si="385"/>
        <v>0</v>
      </c>
      <c r="M174" s="236">
        <f t="shared" si="385"/>
        <v>0</v>
      </c>
      <c r="N174" s="236">
        <f t="shared" si="385"/>
        <v>0</v>
      </c>
      <c r="O174" s="236">
        <f>ROUND(SUM(Z174,AK174,AV174,BG174),1)</f>
        <v>0</v>
      </c>
      <c r="P174" s="223"/>
      <c r="Q174" s="224"/>
      <c r="R174" s="238">
        <f t="shared" si="399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01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03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05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9">
        <f t="shared" si="386"/>
        <v>0</v>
      </c>
      <c r="BI174" s="319" t="str">
        <f t="shared" si="387"/>
        <v>13</v>
      </c>
      <c r="BJ174" s="320"/>
      <c r="BK174" s="321">
        <f t="shared" si="407"/>
        <v>0</v>
      </c>
      <c r="BL174" s="320"/>
      <c r="BM174" s="321">
        <f t="shared" si="388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389"/>
        <v>0</v>
      </c>
      <c r="BW174" s="320"/>
      <c r="BX174" s="321">
        <f t="shared" si="4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390"/>
        <v>0</v>
      </c>
      <c r="CH174" s="320"/>
      <c r="CI174" s="321">
        <f t="shared" si="391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392"/>
        <v>0</v>
      </c>
      <c r="CS174" s="320"/>
      <c r="CT174" s="321">
        <f t="shared" si="393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394"/>
        <v>0</v>
      </c>
      <c r="DD174" s="320"/>
      <c r="DE174" s="321">
        <f t="shared" si="395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386"/>
        <v>0</v>
      </c>
      <c r="BI175" s="284" t="str">
        <f>CONCATENATE(D181," по отношению к ",D182,", ",D184,", ",D185)</f>
        <v>06 по отношению к 07, 09, 10</v>
      </c>
      <c r="BJ175" s="285">
        <f>IF(ROUND(E181-SUM(E182,E184:E185),5)&gt;=0,0,"Ошибка")</f>
        <v>0</v>
      </c>
      <c r="BK175" s="285">
        <f t="shared" ref="BK175:CO175" si="409">IF(ROUND(F181-SUM(F182,F184:F185),5)&gt;=0,0,"Ошибка")</f>
        <v>0</v>
      </c>
      <c r="BL175" s="285">
        <f t="shared" si="409"/>
        <v>0</v>
      </c>
      <c r="BM175" s="285">
        <f t="shared" si="409"/>
        <v>0</v>
      </c>
      <c r="BN175" s="285">
        <f t="shared" si="409"/>
        <v>0</v>
      </c>
      <c r="BO175" s="285">
        <f t="shared" si="409"/>
        <v>0</v>
      </c>
      <c r="BP175" s="285">
        <f t="shared" si="409"/>
        <v>0</v>
      </c>
      <c r="BQ175" s="285">
        <f t="shared" si="409"/>
        <v>0</v>
      </c>
      <c r="BR175" s="285">
        <f t="shared" si="409"/>
        <v>0</v>
      </c>
      <c r="BS175" s="285">
        <f t="shared" si="409"/>
        <v>0</v>
      </c>
      <c r="BT175" s="285">
        <f t="shared" si="409"/>
        <v>0</v>
      </c>
      <c r="BU175" s="285">
        <f t="shared" si="409"/>
        <v>0</v>
      </c>
      <c r="BV175" s="285">
        <f t="shared" si="409"/>
        <v>0</v>
      </c>
      <c r="BW175" s="285">
        <f t="shared" si="409"/>
        <v>0</v>
      </c>
      <c r="BX175" s="285">
        <f t="shared" si="409"/>
        <v>0</v>
      </c>
      <c r="BY175" s="285">
        <f t="shared" si="409"/>
        <v>0</v>
      </c>
      <c r="BZ175" s="285">
        <f t="shared" si="409"/>
        <v>0</v>
      </c>
      <c r="CA175" s="285">
        <f t="shared" si="409"/>
        <v>0</v>
      </c>
      <c r="CB175" s="285">
        <f t="shared" si="409"/>
        <v>0</v>
      </c>
      <c r="CC175" s="285">
        <f t="shared" si="409"/>
        <v>0</v>
      </c>
      <c r="CD175" s="285">
        <f t="shared" si="409"/>
        <v>0</v>
      </c>
      <c r="CE175" s="285">
        <f t="shared" si="409"/>
        <v>0</v>
      </c>
      <c r="CF175" s="285">
        <f t="shared" si="409"/>
        <v>0</v>
      </c>
      <c r="CG175" s="285">
        <f t="shared" si="409"/>
        <v>0</v>
      </c>
      <c r="CH175" s="285">
        <f t="shared" si="409"/>
        <v>0</v>
      </c>
      <c r="CI175" s="285">
        <f t="shared" si="409"/>
        <v>0</v>
      </c>
      <c r="CJ175" s="285">
        <f t="shared" si="409"/>
        <v>0</v>
      </c>
      <c r="CK175" s="285">
        <f t="shared" si="409"/>
        <v>0</v>
      </c>
      <c r="CL175" s="285">
        <f t="shared" si="409"/>
        <v>0</v>
      </c>
      <c r="CM175" s="285">
        <f t="shared" si="409"/>
        <v>0</v>
      </c>
      <c r="CN175" s="285">
        <f t="shared" si="409"/>
        <v>0</v>
      </c>
      <c r="CO175" s="285">
        <f t="shared" si="409"/>
        <v>0</v>
      </c>
      <c r="CP175" s="285">
        <f t="shared" ref="CP175:DL175" si="410">IF(ROUND(AK181-SUM(AK182,AK184:AK185),5)&gt;=0,0,"Ошибка")</f>
        <v>0</v>
      </c>
      <c r="CQ175" s="285">
        <f t="shared" si="410"/>
        <v>0</v>
      </c>
      <c r="CR175" s="285">
        <f t="shared" si="410"/>
        <v>0</v>
      </c>
      <c r="CS175" s="285">
        <f t="shared" si="410"/>
        <v>0</v>
      </c>
      <c r="CT175" s="285">
        <f t="shared" si="410"/>
        <v>0</v>
      </c>
      <c r="CU175" s="285">
        <f t="shared" si="410"/>
        <v>0</v>
      </c>
      <c r="CV175" s="285">
        <f t="shared" si="410"/>
        <v>0</v>
      </c>
      <c r="CW175" s="285">
        <f t="shared" si="410"/>
        <v>0</v>
      </c>
      <c r="CX175" s="285">
        <f t="shared" si="410"/>
        <v>0</v>
      </c>
      <c r="CY175" s="285">
        <f t="shared" si="410"/>
        <v>0</v>
      </c>
      <c r="CZ175" s="285">
        <f t="shared" si="410"/>
        <v>0</v>
      </c>
      <c r="DA175" s="285">
        <f t="shared" si="410"/>
        <v>0</v>
      </c>
      <c r="DB175" s="285">
        <f t="shared" si="410"/>
        <v>0</v>
      </c>
      <c r="DC175" s="285">
        <f t="shared" si="410"/>
        <v>0</v>
      </c>
      <c r="DD175" s="285">
        <f t="shared" si="410"/>
        <v>0</v>
      </c>
      <c r="DE175" s="285">
        <f t="shared" si="410"/>
        <v>0</v>
      </c>
      <c r="DF175" s="285">
        <f t="shared" si="410"/>
        <v>0</v>
      </c>
      <c r="DG175" s="285">
        <f t="shared" si="410"/>
        <v>0</v>
      </c>
      <c r="DH175" s="285">
        <f t="shared" si="410"/>
        <v>0</v>
      </c>
      <c r="DI175" s="285">
        <f t="shared" si="410"/>
        <v>0</v>
      </c>
      <c r="DJ175" s="285">
        <f t="shared" si="410"/>
        <v>0</v>
      </c>
      <c r="DK175" s="285">
        <f t="shared" si="410"/>
        <v>0</v>
      </c>
      <c r="DL175" s="285">
        <f t="shared" si="410"/>
        <v>0</v>
      </c>
    </row>
    <row r="176" spans="1:116" s="27" customFormat="1" ht="24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11">SUM(J177:J181,J186:J188)</f>
        <v>0</v>
      </c>
      <c r="K176" s="236">
        <f t="shared" si="411"/>
        <v>0</v>
      </c>
      <c r="L176" s="236">
        <f t="shared" si="411"/>
        <v>0</v>
      </c>
      <c r="M176" s="236">
        <f t="shared" si="411"/>
        <v>0</v>
      </c>
      <c r="N176" s="236">
        <f t="shared" si="411"/>
        <v>0</v>
      </c>
      <c r="O176" s="236">
        <f t="shared" si="411"/>
        <v>0</v>
      </c>
      <c r="P176" s="228">
        <f>SUM(P177:P181,P186:P188)</f>
        <v>0</v>
      </c>
      <c r="Q176" s="226">
        <f t="shared" ref="Q176:Z176" si="412">SUM(Q177:Q181,Q186:Q188)</f>
        <v>0</v>
      </c>
      <c r="R176" s="236">
        <f t="shared" si="412"/>
        <v>0</v>
      </c>
      <c r="S176" s="226">
        <f t="shared" si="412"/>
        <v>0</v>
      </c>
      <c r="T176" s="236">
        <f t="shared" si="412"/>
        <v>0</v>
      </c>
      <c r="U176" s="226">
        <f t="shared" si="412"/>
        <v>0</v>
      </c>
      <c r="V176" s="235">
        <f t="shared" si="412"/>
        <v>0</v>
      </c>
      <c r="W176" s="226">
        <f t="shared" si="412"/>
        <v>0</v>
      </c>
      <c r="X176" s="226">
        <f t="shared" si="412"/>
        <v>0</v>
      </c>
      <c r="Y176" s="235">
        <f t="shared" si="412"/>
        <v>0</v>
      </c>
      <c r="Z176" s="227">
        <f t="shared" si="412"/>
        <v>0</v>
      </c>
      <c r="AA176" s="228">
        <f>SUM(AA177:AA181,AA186:AA188)</f>
        <v>0</v>
      </c>
      <c r="AB176" s="226">
        <f t="shared" ref="AB176:AK176" si="413">SUM(AB177:AB181,AB186:AB188)</f>
        <v>0</v>
      </c>
      <c r="AC176" s="236">
        <f t="shared" si="413"/>
        <v>0</v>
      </c>
      <c r="AD176" s="226">
        <f t="shared" si="413"/>
        <v>0</v>
      </c>
      <c r="AE176" s="236">
        <f t="shared" si="413"/>
        <v>0</v>
      </c>
      <c r="AF176" s="226">
        <f t="shared" si="413"/>
        <v>0</v>
      </c>
      <c r="AG176" s="235">
        <f t="shared" si="413"/>
        <v>0</v>
      </c>
      <c r="AH176" s="226">
        <f t="shared" si="413"/>
        <v>0</v>
      </c>
      <c r="AI176" s="226">
        <f t="shared" si="413"/>
        <v>0</v>
      </c>
      <c r="AJ176" s="235">
        <f t="shared" si="413"/>
        <v>0</v>
      </c>
      <c r="AK176" s="227">
        <f t="shared" si="413"/>
        <v>0</v>
      </c>
      <c r="AL176" s="228">
        <f>SUM(AL177:AL181,AL186:AL188)</f>
        <v>0</v>
      </c>
      <c r="AM176" s="226">
        <f t="shared" ref="AM176:AV176" si="414">SUM(AM177:AM181,AM186:AM188)</f>
        <v>0</v>
      </c>
      <c r="AN176" s="236">
        <f t="shared" si="414"/>
        <v>0</v>
      </c>
      <c r="AO176" s="226">
        <f t="shared" si="414"/>
        <v>0</v>
      </c>
      <c r="AP176" s="236">
        <f t="shared" si="414"/>
        <v>0</v>
      </c>
      <c r="AQ176" s="226">
        <f t="shared" si="414"/>
        <v>0</v>
      </c>
      <c r="AR176" s="235">
        <f t="shared" si="414"/>
        <v>0</v>
      </c>
      <c r="AS176" s="226">
        <f t="shared" si="414"/>
        <v>0</v>
      </c>
      <c r="AT176" s="226">
        <f t="shared" si="414"/>
        <v>0</v>
      </c>
      <c r="AU176" s="235">
        <f t="shared" si="414"/>
        <v>0</v>
      </c>
      <c r="AV176" s="227">
        <f t="shared" si="414"/>
        <v>0</v>
      </c>
      <c r="AW176" s="228">
        <f>SUM(AW177:AW181,AW186:AW188)</f>
        <v>0</v>
      </c>
      <c r="AX176" s="226">
        <f t="shared" ref="AX176:BG176" si="415">SUM(AX177:AX181,AX186:AX188)</f>
        <v>0</v>
      </c>
      <c r="AY176" s="236">
        <f t="shared" si="415"/>
        <v>0</v>
      </c>
      <c r="AZ176" s="226">
        <f t="shared" si="415"/>
        <v>0</v>
      </c>
      <c r="BA176" s="236">
        <f t="shared" si="415"/>
        <v>0</v>
      </c>
      <c r="BB176" s="226">
        <f t="shared" si="415"/>
        <v>0</v>
      </c>
      <c r="BC176" s="235">
        <f t="shared" si="415"/>
        <v>0</v>
      </c>
      <c r="BD176" s="226">
        <f t="shared" si="415"/>
        <v>0</v>
      </c>
      <c r="BE176" s="226">
        <f t="shared" si="415"/>
        <v>0</v>
      </c>
      <c r="BF176" s="235">
        <f t="shared" si="415"/>
        <v>0</v>
      </c>
      <c r="BG176" s="227">
        <f t="shared" si="41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16">IF(E182-E183&gt;=0,0,"Ошибка")</f>
        <v>0</v>
      </c>
      <c r="BK176" s="253">
        <f t="shared" si="416"/>
        <v>0</v>
      </c>
      <c r="BL176" s="253">
        <f t="shared" si="416"/>
        <v>0</v>
      </c>
      <c r="BM176" s="253">
        <f t="shared" si="416"/>
        <v>0</v>
      </c>
      <c r="BN176" s="253">
        <f t="shared" si="416"/>
        <v>0</v>
      </c>
      <c r="BO176" s="253">
        <f t="shared" si="416"/>
        <v>0</v>
      </c>
      <c r="BP176" s="253">
        <f t="shared" si="416"/>
        <v>0</v>
      </c>
      <c r="BQ176" s="253">
        <f t="shared" si="416"/>
        <v>0</v>
      </c>
      <c r="BR176" s="253">
        <f t="shared" si="416"/>
        <v>0</v>
      </c>
      <c r="BS176" s="253">
        <f t="shared" si="416"/>
        <v>0</v>
      </c>
      <c r="BT176" s="253">
        <f t="shared" si="416"/>
        <v>0</v>
      </c>
      <c r="BU176" s="253">
        <f t="shared" si="416"/>
        <v>0</v>
      </c>
      <c r="BV176" s="253">
        <f t="shared" si="416"/>
        <v>0</v>
      </c>
      <c r="BW176" s="253">
        <f t="shared" si="416"/>
        <v>0</v>
      </c>
      <c r="BX176" s="253">
        <f t="shared" si="416"/>
        <v>0</v>
      </c>
      <c r="BY176" s="253">
        <f t="shared" si="416"/>
        <v>0</v>
      </c>
      <c r="BZ176" s="253">
        <f t="shared" si="416"/>
        <v>0</v>
      </c>
      <c r="CA176" s="253">
        <f t="shared" si="416"/>
        <v>0</v>
      </c>
      <c r="CB176" s="253">
        <f t="shared" si="416"/>
        <v>0</v>
      </c>
      <c r="CC176" s="253">
        <f t="shared" si="416"/>
        <v>0</v>
      </c>
      <c r="CD176" s="253">
        <f t="shared" si="416"/>
        <v>0</v>
      </c>
      <c r="CE176" s="253">
        <f t="shared" si="416"/>
        <v>0</v>
      </c>
      <c r="CF176" s="253">
        <f t="shared" si="416"/>
        <v>0</v>
      </c>
      <c r="CG176" s="253">
        <f t="shared" si="416"/>
        <v>0</v>
      </c>
      <c r="CH176" s="253">
        <f t="shared" si="416"/>
        <v>0</v>
      </c>
      <c r="CI176" s="253">
        <f t="shared" si="416"/>
        <v>0</v>
      </c>
      <c r="CJ176" s="253">
        <f t="shared" si="416"/>
        <v>0</v>
      </c>
      <c r="CK176" s="253">
        <f t="shared" si="416"/>
        <v>0</v>
      </c>
      <c r="CL176" s="253">
        <f t="shared" si="416"/>
        <v>0</v>
      </c>
      <c r="CM176" s="253">
        <f t="shared" si="416"/>
        <v>0</v>
      </c>
      <c r="CN176" s="253">
        <f t="shared" si="416"/>
        <v>0</v>
      </c>
      <c r="CO176" s="253">
        <f t="shared" si="416"/>
        <v>0</v>
      </c>
      <c r="CP176" s="253">
        <f t="shared" ref="CP176:DL176" si="417">IF(AK182-AK183&gt;=0,0,"Ошибка")</f>
        <v>0</v>
      </c>
      <c r="CQ176" s="253">
        <f t="shared" si="417"/>
        <v>0</v>
      </c>
      <c r="CR176" s="253">
        <f t="shared" si="417"/>
        <v>0</v>
      </c>
      <c r="CS176" s="253">
        <f t="shared" si="417"/>
        <v>0</v>
      </c>
      <c r="CT176" s="253">
        <f t="shared" si="417"/>
        <v>0</v>
      </c>
      <c r="CU176" s="253">
        <f t="shared" si="417"/>
        <v>0</v>
      </c>
      <c r="CV176" s="253">
        <f t="shared" si="417"/>
        <v>0</v>
      </c>
      <c r="CW176" s="253">
        <f t="shared" si="417"/>
        <v>0</v>
      </c>
      <c r="CX176" s="253">
        <f t="shared" si="417"/>
        <v>0</v>
      </c>
      <c r="CY176" s="253">
        <f t="shared" si="417"/>
        <v>0</v>
      </c>
      <c r="CZ176" s="253">
        <f t="shared" si="417"/>
        <v>0</v>
      </c>
      <c r="DA176" s="253">
        <f t="shared" si="417"/>
        <v>0</v>
      </c>
      <c r="DB176" s="253">
        <f t="shared" si="417"/>
        <v>0</v>
      </c>
      <c r="DC176" s="253">
        <f t="shared" si="417"/>
        <v>0</v>
      </c>
      <c r="DD176" s="253">
        <f t="shared" si="417"/>
        <v>0</v>
      </c>
      <c r="DE176" s="253">
        <f t="shared" si="417"/>
        <v>0</v>
      </c>
      <c r="DF176" s="253">
        <f t="shared" si="417"/>
        <v>0</v>
      </c>
      <c r="DG176" s="253">
        <f t="shared" si="417"/>
        <v>0</v>
      </c>
      <c r="DH176" s="253">
        <f t="shared" si="417"/>
        <v>0</v>
      </c>
      <c r="DI176" s="253">
        <f t="shared" si="417"/>
        <v>0</v>
      </c>
      <c r="DJ176" s="253">
        <f t="shared" si="417"/>
        <v>0</v>
      </c>
      <c r="DK176" s="253">
        <f t="shared" si="417"/>
        <v>0</v>
      </c>
      <c r="DL176" s="253">
        <f t="shared" si="417"/>
        <v>0</v>
      </c>
    </row>
    <row r="177" spans="1:116" s="27" customFormat="1" ht="24">
      <c r="A177" s="272" t="str">
        <f t="shared" ref="A177:A188" si="41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19">SUM(J177:L177)</f>
        <v>0</v>
      </c>
      <c r="H177" s="236">
        <f>ROUND(SUM(S177,AD177,AO177,AZ177),1)</f>
        <v>0</v>
      </c>
      <c r="I177" s="236">
        <f t="shared" ref="I177:I188" si="420">SUM(M177:O177)</f>
        <v>0</v>
      </c>
      <c r="J177" s="236">
        <f t="shared" ref="J177:O188" si="421">ROUND(SUM(U177,AF177,AQ177,BB177),1)</f>
        <v>0</v>
      </c>
      <c r="K177" s="236">
        <f t="shared" si="421"/>
        <v>0</v>
      </c>
      <c r="L177" s="236">
        <f t="shared" si="421"/>
        <v>0</v>
      </c>
      <c r="M177" s="236">
        <f t="shared" si="421"/>
        <v>0</v>
      </c>
      <c r="N177" s="236">
        <f t="shared" si="421"/>
        <v>0</v>
      </c>
      <c r="O177" s="236">
        <f t="shared" si="42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9">
        <f t="shared" ref="BH177:BH189" si="422">IF((COUNTA(BJ177:DL177)-COUNTIF(BJ177:DL177,0))=0,0,CONCATENATE("Ошибки!-",COUNTA(BJ177:DL177)-COUNTIF(BJ177:DL177,0)))</f>
        <v>0</v>
      </c>
      <c r="BI177" s="255" t="str">
        <f t="shared" ref="BI177:BI188" si="423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2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25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26">IF(ROUND((AA177-AB177),5)&gt;=0,0,"Ошибка!")</f>
        <v>0</v>
      </c>
      <c r="CH177" s="318"/>
      <c r="CI177" s="253">
        <f t="shared" ref="CI177:CI188" si="427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28">IF(ROUND((AL177-AM177),5)&gt;=0,0,"Ошибка!")</f>
        <v>0</v>
      </c>
      <c r="CS177" s="318"/>
      <c r="CT177" s="253">
        <f t="shared" ref="CT177:CT188" si="429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30">IF(ROUND((AW177-AX177),5)&gt;=0,0,"Ошибка!")</f>
        <v>0</v>
      </c>
      <c r="DD177" s="318"/>
      <c r="DE177" s="253">
        <f t="shared" ref="DE177:DE188" si="431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>
      <c r="A178" s="272" t="str">
        <f t="shared" si="41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32">ROUND(SUM(P178,AA178,AL178,AW178),0)</f>
        <v>0</v>
      </c>
      <c r="F178" s="236">
        <f t="shared" ref="F178:F188" si="433">ROUND(SUM(Q178,AB178,AM178,AX178),1)</f>
        <v>0</v>
      </c>
      <c r="G178" s="236">
        <f t="shared" si="419"/>
        <v>0</v>
      </c>
      <c r="H178" s="236">
        <f t="shared" ref="H178:H188" si="434">ROUND(SUM(S178,AD178,AO178,AZ178),1)</f>
        <v>0</v>
      </c>
      <c r="I178" s="236">
        <f t="shared" si="420"/>
        <v>0</v>
      </c>
      <c r="J178" s="236">
        <f t="shared" si="421"/>
        <v>0</v>
      </c>
      <c r="K178" s="236">
        <f t="shared" si="421"/>
        <v>0</v>
      </c>
      <c r="L178" s="236">
        <f t="shared" si="421"/>
        <v>0</v>
      </c>
      <c r="M178" s="236">
        <f t="shared" si="421"/>
        <v>0</v>
      </c>
      <c r="N178" s="236">
        <f t="shared" si="421"/>
        <v>0</v>
      </c>
      <c r="O178" s="236">
        <f t="shared" si="421"/>
        <v>0</v>
      </c>
      <c r="P178" s="220"/>
      <c r="Q178" s="221"/>
      <c r="R178" s="237">
        <f t="shared" ref="R178:R188" si="435">SUM(U178:W178)</f>
        <v>0</v>
      </c>
      <c r="S178" s="221"/>
      <c r="T178" s="237">
        <f t="shared" ref="T178:T187" si="436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37">SUM(AF178:AH178)</f>
        <v>0</v>
      </c>
      <c r="AD178" s="221"/>
      <c r="AE178" s="237">
        <f t="shared" ref="AE178:AE187" si="438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39">SUM(AQ178:AS178)</f>
        <v>0</v>
      </c>
      <c r="AO178" s="221"/>
      <c r="AP178" s="237">
        <f t="shared" ref="AP178:AP187" si="440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41">SUM(BB178:BD178)</f>
        <v>0</v>
      </c>
      <c r="AZ178" s="221"/>
      <c r="BA178" s="237">
        <f t="shared" ref="BA178:BA187" si="442">SUM(BE178:BG178)</f>
        <v>0</v>
      </c>
      <c r="BB178" s="221"/>
      <c r="BC178" s="233"/>
      <c r="BD178" s="221"/>
      <c r="BE178" s="221"/>
      <c r="BF178" s="233"/>
      <c r="BG178" s="221"/>
      <c r="BH178" s="379">
        <f t="shared" si="422"/>
        <v>0</v>
      </c>
      <c r="BI178" s="255" t="str">
        <f t="shared" si="423"/>
        <v>03</v>
      </c>
      <c r="BJ178" s="318"/>
      <c r="BK178" s="253">
        <f t="shared" ref="BK178:BK188" si="443">IF(ROUND((E178-F178),5)&gt;=0,0,"Ошибка!")</f>
        <v>0</v>
      </c>
      <c r="BL178" s="318"/>
      <c r="BM178" s="253">
        <f t="shared" si="42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25"/>
        <v>0</v>
      </c>
      <c r="BW178" s="318"/>
      <c r="BX178" s="253">
        <f t="shared" ref="BX178:BX188" si="44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26"/>
        <v>0</v>
      </c>
      <c r="CH178" s="318"/>
      <c r="CI178" s="253">
        <f t="shared" si="427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28"/>
        <v>0</v>
      </c>
      <c r="CS178" s="318"/>
      <c r="CT178" s="253">
        <f t="shared" si="429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30"/>
        <v>0</v>
      </c>
      <c r="DD178" s="318"/>
      <c r="DE178" s="253">
        <f t="shared" si="431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>
      <c r="A179" s="272" t="str">
        <f t="shared" si="41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32"/>
        <v>0</v>
      </c>
      <c r="F179" s="236">
        <f t="shared" si="433"/>
        <v>0</v>
      </c>
      <c r="G179" s="236">
        <f t="shared" si="419"/>
        <v>0</v>
      </c>
      <c r="H179" s="236">
        <f t="shared" si="434"/>
        <v>0</v>
      </c>
      <c r="I179" s="236">
        <f t="shared" si="420"/>
        <v>0</v>
      </c>
      <c r="J179" s="236">
        <f t="shared" si="421"/>
        <v>0</v>
      </c>
      <c r="K179" s="236">
        <f t="shared" si="421"/>
        <v>0</v>
      </c>
      <c r="L179" s="236">
        <f t="shared" si="421"/>
        <v>0</v>
      </c>
      <c r="M179" s="236">
        <f t="shared" si="421"/>
        <v>0</v>
      </c>
      <c r="N179" s="236">
        <f t="shared" si="421"/>
        <v>0</v>
      </c>
      <c r="O179" s="236">
        <f t="shared" si="421"/>
        <v>0</v>
      </c>
      <c r="P179" s="220"/>
      <c r="Q179" s="221"/>
      <c r="R179" s="237">
        <f t="shared" si="435"/>
        <v>0</v>
      </c>
      <c r="S179" s="221"/>
      <c r="T179" s="237">
        <f t="shared" si="436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37"/>
        <v>0</v>
      </c>
      <c r="AD179" s="221"/>
      <c r="AE179" s="237">
        <f t="shared" si="438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39"/>
        <v>0</v>
      </c>
      <c r="AO179" s="221"/>
      <c r="AP179" s="237">
        <f t="shared" si="440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41"/>
        <v>0</v>
      </c>
      <c r="AZ179" s="221"/>
      <c r="BA179" s="237">
        <f t="shared" si="442"/>
        <v>0</v>
      </c>
      <c r="BB179" s="221"/>
      <c r="BC179" s="233"/>
      <c r="BD179" s="221"/>
      <c r="BE179" s="221"/>
      <c r="BF179" s="233"/>
      <c r="BG179" s="221"/>
      <c r="BH179" s="379">
        <f t="shared" si="422"/>
        <v>0</v>
      </c>
      <c r="BI179" s="255" t="str">
        <f t="shared" si="423"/>
        <v>04</v>
      </c>
      <c r="BJ179" s="318"/>
      <c r="BK179" s="253">
        <f t="shared" si="443"/>
        <v>0</v>
      </c>
      <c r="BL179" s="318"/>
      <c r="BM179" s="253">
        <f t="shared" si="42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25"/>
        <v>0</v>
      </c>
      <c r="BW179" s="318"/>
      <c r="BX179" s="253">
        <f t="shared" si="44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26"/>
        <v>0</v>
      </c>
      <c r="CH179" s="318"/>
      <c r="CI179" s="253">
        <f t="shared" si="427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28"/>
        <v>0</v>
      </c>
      <c r="CS179" s="318"/>
      <c r="CT179" s="253">
        <f t="shared" si="429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30"/>
        <v>0</v>
      </c>
      <c r="DD179" s="318"/>
      <c r="DE179" s="253">
        <f t="shared" si="431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>
      <c r="A180" s="272" t="str">
        <f t="shared" si="41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32"/>
        <v>0</v>
      </c>
      <c r="F180" s="236">
        <f t="shared" si="433"/>
        <v>0</v>
      </c>
      <c r="G180" s="236">
        <f t="shared" si="419"/>
        <v>0</v>
      </c>
      <c r="H180" s="236">
        <f t="shared" si="434"/>
        <v>0</v>
      </c>
      <c r="I180" s="236">
        <f t="shared" si="420"/>
        <v>0</v>
      </c>
      <c r="J180" s="236">
        <f t="shared" si="421"/>
        <v>0</v>
      </c>
      <c r="K180" s="236">
        <f t="shared" si="421"/>
        <v>0</v>
      </c>
      <c r="L180" s="236">
        <f t="shared" si="421"/>
        <v>0</v>
      </c>
      <c r="M180" s="236">
        <f t="shared" si="421"/>
        <v>0</v>
      </c>
      <c r="N180" s="236">
        <f t="shared" si="421"/>
        <v>0</v>
      </c>
      <c r="O180" s="236">
        <f t="shared" si="421"/>
        <v>0</v>
      </c>
      <c r="P180" s="220"/>
      <c r="Q180" s="221"/>
      <c r="R180" s="237">
        <f t="shared" si="435"/>
        <v>0</v>
      </c>
      <c r="S180" s="221"/>
      <c r="T180" s="237">
        <f t="shared" si="436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37"/>
        <v>0</v>
      </c>
      <c r="AD180" s="221"/>
      <c r="AE180" s="237">
        <f t="shared" si="438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39"/>
        <v>0</v>
      </c>
      <c r="AO180" s="221"/>
      <c r="AP180" s="237">
        <f t="shared" si="440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41"/>
        <v>0</v>
      </c>
      <c r="AZ180" s="221"/>
      <c r="BA180" s="237">
        <f t="shared" si="442"/>
        <v>0</v>
      </c>
      <c r="BB180" s="221"/>
      <c r="BC180" s="233"/>
      <c r="BD180" s="221"/>
      <c r="BE180" s="221"/>
      <c r="BF180" s="233"/>
      <c r="BG180" s="221"/>
      <c r="BH180" s="379">
        <f t="shared" si="422"/>
        <v>0</v>
      </c>
      <c r="BI180" s="255" t="str">
        <f t="shared" si="423"/>
        <v>05</v>
      </c>
      <c r="BJ180" s="318"/>
      <c r="BK180" s="253">
        <f t="shared" si="443"/>
        <v>0</v>
      </c>
      <c r="BL180" s="318"/>
      <c r="BM180" s="253">
        <f t="shared" si="42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25"/>
        <v>0</v>
      </c>
      <c r="BW180" s="318"/>
      <c r="BX180" s="253">
        <f t="shared" si="44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26"/>
        <v>0</v>
      </c>
      <c r="CH180" s="318"/>
      <c r="CI180" s="253">
        <f t="shared" si="427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28"/>
        <v>0</v>
      </c>
      <c r="CS180" s="318"/>
      <c r="CT180" s="253">
        <f t="shared" si="429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30"/>
        <v>0</v>
      </c>
      <c r="DD180" s="318"/>
      <c r="DE180" s="253">
        <f t="shared" si="431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>
      <c r="A181" s="272" t="str">
        <f t="shared" si="41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32"/>
        <v>0</v>
      </c>
      <c r="F181" s="236">
        <f t="shared" si="433"/>
        <v>0</v>
      </c>
      <c r="G181" s="236">
        <f t="shared" si="419"/>
        <v>0</v>
      </c>
      <c r="H181" s="236">
        <f t="shared" si="434"/>
        <v>0</v>
      </c>
      <c r="I181" s="236">
        <f t="shared" si="420"/>
        <v>0</v>
      </c>
      <c r="J181" s="236">
        <f t="shared" si="421"/>
        <v>0</v>
      </c>
      <c r="K181" s="236">
        <f t="shared" si="421"/>
        <v>0</v>
      </c>
      <c r="L181" s="236">
        <f t="shared" si="421"/>
        <v>0</v>
      </c>
      <c r="M181" s="236">
        <f t="shared" si="421"/>
        <v>0</v>
      </c>
      <c r="N181" s="236">
        <f t="shared" si="421"/>
        <v>0</v>
      </c>
      <c r="O181" s="236">
        <f t="shared" si="421"/>
        <v>0</v>
      </c>
      <c r="P181" s="220"/>
      <c r="Q181" s="221"/>
      <c r="R181" s="237">
        <f t="shared" si="435"/>
        <v>0</v>
      </c>
      <c r="S181" s="221"/>
      <c r="T181" s="237">
        <f t="shared" si="436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37"/>
        <v>0</v>
      </c>
      <c r="AD181" s="221"/>
      <c r="AE181" s="237">
        <f t="shared" si="438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39"/>
        <v>0</v>
      </c>
      <c r="AO181" s="221"/>
      <c r="AP181" s="237">
        <f t="shared" si="440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41"/>
        <v>0</v>
      </c>
      <c r="AZ181" s="221"/>
      <c r="BA181" s="237">
        <f t="shared" si="442"/>
        <v>0</v>
      </c>
      <c r="BB181" s="221"/>
      <c r="BC181" s="233"/>
      <c r="BD181" s="221"/>
      <c r="BE181" s="221"/>
      <c r="BF181" s="233"/>
      <c r="BG181" s="221"/>
      <c r="BH181" s="379">
        <f t="shared" si="422"/>
        <v>0</v>
      </c>
      <c r="BI181" s="255" t="str">
        <f t="shared" si="423"/>
        <v>06</v>
      </c>
      <c r="BJ181" s="318"/>
      <c r="BK181" s="253">
        <f t="shared" si="443"/>
        <v>0</v>
      </c>
      <c r="BL181" s="318"/>
      <c r="BM181" s="253">
        <f t="shared" si="42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25"/>
        <v>0</v>
      </c>
      <c r="BW181" s="318"/>
      <c r="BX181" s="253">
        <f t="shared" si="44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26"/>
        <v>0</v>
      </c>
      <c r="CH181" s="318"/>
      <c r="CI181" s="253">
        <f t="shared" si="427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28"/>
        <v>0</v>
      </c>
      <c r="CS181" s="318"/>
      <c r="CT181" s="253">
        <f t="shared" si="429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30"/>
        <v>0</v>
      </c>
      <c r="DD181" s="318"/>
      <c r="DE181" s="253">
        <f t="shared" si="431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>
      <c r="A182" s="272" t="str">
        <f t="shared" si="41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32"/>
        <v>0</v>
      </c>
      <c r="F182" s="236">
        <f t="shared" si="433"/>
        <v>0</v>
      </c>
      <c r="G182" s="236">
        <f t="shared" si="419"/>
        <v>0</v>
      </c>
      <c r="H182" s="236">
        <f t="shared" si="434"/>
        <v>0</v>
      </c>
      <c r="I182" s="236">
        <f t="shared" si="420"/>
        <v>0</v>
      </c>
      <c r="J182" s="236">
        <f t="shared" si="421"/>
        <v>0</v>
      </c>
      <c r="K182" s="236">
        <f t="shared" si="421"/>
        <v>0</v>
      </c>
      <c r="L182" s="236">
        <f t="shared" si="421"/>
        <v>0</v>
      </c>
      <c r="M182" s="236">
        <f t="shared" si="421"/>
        <v>0</v>
      </c>
      <c r="N182" s="236">
        <f t="shared" si="421"/>
        <v>0</v>
      </c>
      <c r="O182" s="236">
        <f t="shared" si="421"/>
        <v>0</v>
      </c>
      <c r="P182" s="220"/>
      <c r="Q182" s="221"/>
      <c r="R182" s="237">
        <f t="shared" si="435"/>
        <v>0</v>
      </c>
      <c r="S182" s="221"/>
      <c r="T182" s="237">
        <f t="shared" si="436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37"/>
        <v>0</v>
      </c>
      <c r="AD182" s="221"/>
      <c r="AE182" s="237">
        <f t="shared" si="438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39"/>
        <v>0</v>
      </c>
      <c r="AO182" s="221"/>
      <c r="AP182" s="237">
        <f t="shared" si="440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41"/>
        <v>0</v>
      </c>
      <c r="AZ182" s="221"/>
      <c r="BA182" s="237">
        <f t="shared" si="442"/>
        <v>0</v>
      </c>
      <c r="BB182" s="221"/>
      <c r="BC182" s="233"/>
      <c r="BD182" s="221"/>
      <c r="BE182" s="221"/>
      <c r="BF182" s="233"/>
      <c r="BG182" s="221"/>
      <c r="BH182" s="379">
        <f t="shared" si="422"/>
        <v>0</v>
      </c>
      <c r="BI182" s="255" t="str">
        <f t="shared" si="423"/>
        <v>07</v>
      </c>
      <c r="BJ182" s="318"/>
      <c r="BK182" s="253">
        <f t="shared" si="443"/>
        <v>0</v>
      </c>
      <c r="BL182" s="318"/>
      <c r="BM182" s="253">
        <f t="shared" si="42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25"/>
        <v>0</v>
      </c>
      <c r="BW182" s="318"/>
      <c r="BX182" s="253">
        <f t="shared" si="44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26"/>
        <v>0</v>
      </c>
      <c r="CH182" s="318"/>
      <c r="CI182" s="253">
        <f t="shared" si="427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28"/>
        <v>0</v>
      </c>
      <c r="CS182" s="318"/>
      <c r="CT182" s="253">
        <f t="shared" si="429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30"/>
        <v>0</v>
      </c>
      <c r="DD182" s="318"/>
      <c r="DE182" s="253">
        <f t="shared" si="431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>
      <c r="A183" s="272" t="str">
        <f t="shared" si="41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32"/>
        <v>0</v>
      </c>
      <c r="F183" s="236">
        <f t="shared" si="433"/>
        <v>0</v>
      </c>
      <c r="G183" s="236">
        <f t="shared" si="419"/>
        <v>0</v>
      </c>
      <c r="H183" s="236">
        <f t="shared" si="434"/>
        <v>0</v>
      </c>
      <c r="I183" s="236">
        <f t="shared" si="420"/>
        <v>0</v>
      </c>
      <c r="J183" s="236">
        <f t="shared" si="421"/>
        <v>0</v>
      </c>
      <c r="K183" s="236">
        <f t="shared" si="421"/>
        <v>0</v>
      </c>
      <c r="L183" s="236">
        <f t="shared" si="421"/>
        <v>0</v>
      </c>
      <c r="M183" s="236">
        <f t="shared" si="421"/>
        <v>0</v>
      </c>
      <c r="N183" s="236">
        <f t="shared" si="421"/>
        <v>0</v>
      </c>
      <c r="O183" s="236">
        <f t="shared" si="421"/>
        <v>0</v>
      </c>
      <c r="P183" s="220"/>
      <c r="Q183" s="221"/>
      <c r="R183" s="237">
        <f t="shared" si="435"/>
        <v>0</v>
      </c>
      <c r="S183" s="221"/>
      <c r="T183" s="237">
        <f t="shared" si="436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37"/>
        <v>0</v>
      </c>
      <c r="AD183" s="221"/>
      <c r="AE183" s="237">
        <f t="shared" si="438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39"/>
        <v>0</v>
      </c>
      <c r="AO183" s="221"/>
      <c r="AP183" s="237">
        <f t="shared" si="440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41"/>
        <v>0</v>
      </c>
      <c r="AZ183" s="221"/>
      <c r="BA183" s="237">
        <f t="shared" si="442"/>
        <v>0</v>
      </c>
      <c r="BB183" s="221"/>
      <c r="BC183" s="233"/>
      <c r="BD183" s="221"/>
      <c r="BE183" s="221"/>
      <c r="BF183" s="233"/>
      <c r="BG183" s="221"/>
      <c r="BH183" s="379">
        <f t="shared" si="422"/>
        <v>0</v>
      </c>
      <c r="BI183" s="255" t="str">
        <f t="shared" si="423"/>
        <v>08</v>
      </c>
      <c r="BJ183" s="318"/>
      <c r="BK183" s="253">
        <f t="shared" si="443"/>
        <v>0</v>
      </c>
      <c r="BL183" s="318"/>
      <c r="BM183" s="253">
        <f t="shared" si="42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25"/>
        <v>0</v>
      </c>
      <c r="BW183" s="318"/>
      <c r="BX183" s="253">
        <f t="shared" si="44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26"/>
        <v>0</v>
      </c>
      <c r="CH183" s="318"/>
      <c r="CI183" s="253">
        <f t="shared" si="427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28"/>
        <v>0</v>
      </c>
      <c r="CS183" s="318"/>
      <c r="CT183" s="253">
        <f t="shared" si="429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30"/>
        <v>0</v>
      </c>
      <c r="DD183" s="318"/>
      <c r="DE183" s="253">
        <f t="shared" si="431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>
      <c r="A184" s="272" t="str">
        <f t="shared" si="41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32"/>
        <v>0</v>
      </c>
      <c r="F184" s="236">
        <f t="shared" si="433"/>
        <v>0</v>
      </c>
      <c r="G184" s="236">
        <f t="shared" si="419"/>
        <v>0</v>
      </c>
      <c r="H184" s="236">
        <f t="shared" si="434"/>
        <v>0</v>
      </c>
      <c r="I184" s="236">
        <f t="shared" si="420"/>
        <v>0</v>
      </c>
      <c r="J184" s="236">
        <f t="shared" si="421"/>
        <v>0</v>
      </c>
      <c r="K184" s="236">
        <f t="shared" si="421"/>
        <v>0</v>
      </c>
      <c r="L184" s="236">
        <f t="shared" si="421"/>
        <v>0</v>
      </c>
      <c r="M184" s="236">
        <f t="shared" si="421"/>
        <v>0</v>
      </c>
      <c r="N184" s="236">
        <f t="shared" si="421"/>
        <v>0</v>
      </c>
      <c r="O184" s="236">
        <f t="shared" si="421"/>
        <v>0</v>
      </c>
      <c r="P184" s="220"/>
      <c r="Q184" s="221"/>
      <c r="R184" s="237">
        <f t="shared" si="435"/>
        <v>0</v>
      </c>
      <c r="S184" s="221"/>
      <c r="T184" s="237">
        <f t="shared" si="436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37"/>
        <v>0</v>
      </c>
      <c r="AD184" s="221"/>
      <c r="AE184" s="237">
        <f t="shared" si="438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39"/>
        <v>0</v>
      </c>
      <c r="AO184" s="221"/>
      <c r="AP184" s="237">
        <f t="shared" si="440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41"/>
        <v>0</v>
      </c>
      <c r="AZ184" s="221"/>
      <c r="BA184" s="237">
        <f t="shared" si="442"/>
        <v>0</v>
      </c>
      <c r="BB184" s="221"/>
      <c r="BC184" s="233"/>
      <c r="BD184" s="221"/>
      <c r="BE184" s="221"/>
      <c r="BF184" s="233"/>
      <c r="BG184" s="221"/>
      <c r="BH184" s="379">
        <f t="shared" si="422"/>
        <v>0</v>
      </c>
      <c r="BI184" s="255" t="str">
        <f t="shared" si="423"/>
        <v>09</v>
      </c>
      <c r="BJ184" s="318"/>
      <c r="BK184" s="253">
        <f t="shared" si="443"/>
        <v>0</v>
      </c>
      <c r="BL184" s="318"/>
      <c r="BM184" s="253">
        <f t="shared" si="42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25"/>
        <v>0</v>
      </c>
      <c r="BW184" s="318"/>
      <c r="BX184" s="253">
        <f t="shared" si="44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26"/>
        <v>0</v>
      </c>
      <c r="CH184" s="318"/>
      <c r="CI184" s="253">
        <f t="shared" si="427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28"/>
        <v>0</v>
      </c>
      <c r="CS184" s="318"/>
      <c r="CT184" s="253">
        <f t="shared" si="429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30"/>
        <v>0</v>
      </c>
      <c r="DD184" s="318"/>
      <c r="DE184" s="253">
        <f t="shared" si="431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>
      <c r="A185" s="272" t="str">
        <f t="shared" si="41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32"/>
        <v>0</v>
      </c>
      <c r="F185" s="236">
        <f t="shared" si="433"/>
        <v>0</v>
      </c>
      <c r="G185" s="236">
        <f t="shared" si="419"/>
        <v>0</v>
      </c>
      <c r="H185" s="236">
        <f t="shared" si="434"/>
        <v>0</v>
      </c>
      <c r="I185" s="236">
        <f t="shared" si="420"/>
        <v>0</v>
      </c>
      <c r="J185" s="236">
        <f t="shared" si="421"/>
        <v>0</v>
      </c>
      <c r="K185" s="236">
        <f t="shared" si="421"/>
        <v>0</v>
      </c>
      <c r="L185" s="236">
        <f t="shared" si="421"/>
        <v>0</v>
      </c>
      <c r="M185" s="236">
        <f t="shared" si="421"/>
        <v>0</v>
      </c>
      <c r="N185" s="236">
        <f t="shared" si="421"/>
        <v>0</v>
      </c>
      <c r="O185" s="236">
        <f t="shared" si="421"/>
        <v>0</v>
      </c>
      <c r="P185" s="220"/>
      <c r="Q185" s="221"/>
      <c r="R185" s="237">
        <f t="shared" si="435"/>
        <v>0</v>
      </c>
      <c r="S185" s="221"/>
      <c r="T185" s="237">
        <f t="shared" si="436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37"/>
        <v>0</v>
      </c>
      <c r="AD185" s="221"/>
      <c r="AE185" s="237">
        <f t="shared" si="438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39"/>
        <v>0</v>
      </c>
      <c r="AO185" s="221"/>
      <c r="AP185" s="237">
        <f t="shared" si="440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41"/>
        <v>0</v>
      </c>
      <c r="AZ185" s="221"/>
      <c r="BA185" s="237">
        <f t="shared" si="442"/>
        <v>0</v>
      </c>
      <c r="BB185" s="221"/>
      <c r="BC185" s="233"/>
      <c r="BD185" s="221"/>
      <c r="BE185" s="221"/>
      <c r="BF185" s="233"/>
      <c r="BG185" s="221"/>
      <c r="BH185" s="379">
        <f t="shared" si="422"/>
        <v>0</v>
      </c>
      <c r="BI185" s="255" t="str">
        <f t="shared" si="423"/>
        <v>10</v>
      </c>
      <c r="BJ185" s="318"/>
      <c r="BK185" s="253">
        <f t="shared" si="443"/>
        <v>0</v>
      </c>
      <c r="BL185" s="318"/>
      <c r="BM185" s="253">
        <f t="shared" si="42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25"/>
        <v>0</v>
      </c>
      <c r="BW185" s="318"/>
      <c r="BX185" s="253">
        <f t="shared" si="44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26"/>
        <v>0</v>
      </c>
      <c r="CH185" s="318"/>
      <c r="CI185" s="253">
        <f t="shared" si="427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28"/>
        <v>0</v>
      </c>
      <c r="CS185" s="318"/>
      <c r="CT185" s="253">
        <f t="shared" si="429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30"/>
        <v>0</v>
      </c>
      <c r="DD185" s="318"/>
      <c r="DE185" s="253">
        <f t="shared" si="431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60">
      <c r="A186" s="272" t="str">
        <f t="shared" si="41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32"/>
        <v>0</v>
      </c>
      <c r="F186" s="236">
        <f t="shared" si="433"/>
        <v>0</v>
      </c>
      <c r="G186" s="236">
        <f t="shared" si="419"/>
        <v>0</v>
      </c>
      <c r="H186" s="236">
        <f t="shared" si="434"/>
        <v>0</v>
      </c>
      <c r="I186" s="236">
        <f t="shared" si="420"/>
        <v>0</v>
      </c>
      <c r="J186" s="236">
        <f t="shared" si="421"/>
        <v>0</v>
      </c>
      <c r="K186" s="236">
        <f t="shared" si="421"/>
        <v>0</v>
      </c>
      <c r="L186" s="236">
        <f t="shared" si="421"/>
        <v>0</v>
      </c>
      <c r="M186" s="236">
        <f t="shared" si="421"/>
        <v>0</v>
      </c>
      <c r="N186" s="236">
        <f t="shared" si="421"/>
        <v>0</v>
      </c>
      <c r="O186" s="236">
        <f t="shared" si="421"/>
        <v>0</v>
      </c>
      <c r="P186" s="220"/>
      <c r="Q186" s="221"/>
      <c r="R186" s="237">
        <f t="shared" si="435"/>
        <v>0</v>
      </c>
      <c r="S186" s="221"/>
      <c r="T186" s="237">
        <f t="shared" si="436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37"/>
        <v>0</v>
      </c>
      <c r="AD186" s="221"/>
      <c r="AE186" s="237">
        <f t="shared" si="438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39"/>
        <v>0</v>
      </c>
      <c r="AO186" s="221"/>
      <c r="AP186" s="237">
        <f t="shared" si="440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41"/>
        <v>0</v>
      </c>
      <c r="AZ186" s="221"/>
      <c r="BA186" s="237">
        <f t="shared" si="442"/>
        <v>0</v>
      </c>
      <c r="BB186" s="221"/>
      <c r="BC186" s="233"/>
      <c r="BD186" s="221"/>
      <c r="BE186" s="221"/>
      <c r="BF186" s="233"/>
      <c r="BG186" s="221"/>
      <c r="BH186" s="379">
        <f t="shared" si="422"/>
        <v>0</v>
      </c>
      <c r="BI186" s="255" t="str">
        <f t="shared" si="423"/>
        <v>11</v>
      </c>
      <c r="BJ186" s="318"/>
      <c r="BK186" s="253">
        <f t="shared" si="443"/>
        <v>0</v>
      </c>
      <c r="BL186" s="318"/>
      <c r="BM186" s="253">
        <f t="shared" si="42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25"/>
        <v>0</v>
      </c>
      <c r="BW186" s="318"/>
      <c r="BX186" s="253">
        <f t="shared" si="44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26"/>
        <v>0</v>
      </c>
      <c r="CH186" s="318"/>
      <c r="CI186" s="253">
        <f t="shared" si="427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28"/>
        <v>0</v>
      </c>
      <c r="CS186" s="318"/>
      <c r="CT186" s="253">
        <f t="shared" si="429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30"/>
        <v>0</v>
      </c>
      <c r="DD186" s="318"/>
      <c r="DE186" s="253">
        <f t="shared" si="431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60">
      <c r="A187" s="272" t="str">
        <f t="shared" si="41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32"/>
        <v>0</v>
      </c>
      <c r="F187" s="236">
        <f t="shared" si="433"/>
        <v>0</v>
      </c>
      <c r="G187" s="236">
        <f t="shared" si="419"/>
        <v>0</v>
      </c>
      <c r="H187" s="236">
        <f t="shared" si="434"/>
        <v>0</v>
      </c>
      <c r="I187" s="236">
        <f t="shared" si="420"/>
        <v>0</v>
      </c>
      <c r="J187" s="236">
        <f t="shared" si="421"/>
        <v>0</v>
      </c>
      <c r="K187" s="236">
        <f t="shared" si="421"/>
        <v>0</v>
      </c>
      <c r="L187" s="236">
        <f t="shared" si="421"/>
        <v>0</v>
      </c>
      <c r="M187" s="236">
        <f t="shared" si="421"/>
        <v>0</v>
      </c>
      <c r="N187" s="236">
        <f t="shared" si="421"/>
        <v>0</v>
      </c>
      <c r="O187" s="236">
        <f t="shared" si="421"/>
        <v>0</v>
      </c>
      <c r="P187" s="220"/>
      <c r="Q187" s="221"/>
      <c r="R187" s="237">
        <f t="shared" si="435"/>
        <v>0</v>
      </c>
      <c r="S187" s="221"/>
      <c r="T187" s="237">
        <f t="shared" si="436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37"/>
        <v>0</v>
      </c>
      <c r="AD187" s="221"/>
      <c r="AE187" s="237">
        <f t="shared" si="438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39"/>
        <v>0</v>
      </c>
      <c r="AO187" s="221"/>
      <c r="AP187" s="237">
        <f t="shared" si="440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41"/>
        <v>0</v>
      </c>
      <c r="AZ187" s="221"/>
      <c r="BA187" s="237">
        <f t="shared" si="442"/>
        <v>0</v>
      </c>
      <c r="BB187" s="221"/>
      <c r="BC187" s="233"/>
      <c r="BD187" s="221"/>
      <c r="BE187" s="221"/>
      <c r="BF187" s="233"/>
      <c r="BG187" s="221"/>
      <c r="BH187" s="379">
        <f t="shared" si="422"/>
        <v>0</v>
      </c>
      <c r="BI187" s="255" t="str">
        <f t="shared" si="423"/>
        <v>12</v>
      </c>
      <c r="BJ187" s="318"/>
      <c r="BK187" s="253">
        <f t="shared" si="443"/>
        <v>0</v>
      </c>
      <c r="BL187" s="318"/>
      <c r="BM187" s="253">
        <f t="shared" si="42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25"/>
        <v>0</v>
      </c>
      <c r="BW187" s="318"/>
      <c r="BX187" s="253">
        <f t="shared" si="44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26"/>
        <v>0</v>
      </c>
      <c r="CH187" s="318"/>
      <c r="CI187" s="253">
        <f t="shared" si="427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28"/>
        <v>0</v>
      </c>
      <c r="CS187" s="318"/>
      <c r="CT187" s="253">
        <f t="shared" si="429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30"/>
        <v>0</v>
      </c>
      <c r="DD187" s="318"/>
      <c r="DE187" s="253">
        <f t="shared" si="431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thickBot="1">
      <c r="A188" s="272" t="str">
        <f t="shared" si="41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32"/>
        <v>0</v>
      </c>
      <c r="F188" s="236">
        <f t="shared" si="433"/>
        <v>0</v>
      </c>
      <c r="G188" s="236">
        <f t="shared" si="419"/>
        <v>0</v>
      </c>
      <c r="H188" s="236">
        <f t="shared" si="434"/>
        <v>0</v>
      </c>
      <c r="I188" s="236">
        <f t="shared" si="420"/>
        <v>0</v>
      </c>
      <c r="J188" s="236">
        <f t="shared" si="421"/>
        <v>0</v>
      </c>
      <c r="K188" s="236">
        <f t="shared" si="421"/>
        <v>0</v>
      </c>
      <c r="L188" s="236">
        <f t="shared" si="421"/>
        <v>0</v>
      </c>
      <c r="M188" s="236">
        <f t="shared" si="421"/>
        <v>0</v>
      </c>
      <c r="N188" s="236">
        <f t="shared" si="421"/>
        <v>0</v>
      </c>
      <c r="O188" s="236">
        <f>ROUND(SUM(Z188,AK188,AV188,BG188),1)</f>
        <v>0</v>
      </c>
      <c r="P188" s="223"/>
      <c r="Q188" s="224"/>
      <c r="R188" s="238">
        <f t="shared" si="435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37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39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41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9">
        <f t="shared" si="422"/>
        <v>0</v>
      </c>
      <c r="BI188" s="319" t="str">
        <f t="shared" si="423"/>
        <v>13</v>
      </c>
      <c r="BJ188" s="320"/>
      <c r="BK188" s="321">
        <f t="shared" si="443"/>
        <v>0</v>
      </c>
      <c r="BL188" s="320"/>
      <c r="BM188" s="321">
        <f t="shared" si="42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25"/>
        <v>0</v>
      </c>
      <c r="BW188" s="320"/>
      <c r="BX188" s="321">
        <f t="shared" si="44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26"/>
        <v>0</v>
      </c>
      <c r="CH188" s="320"/>
      <c r="CI188" s="321">
        <f t="shared" si="427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28"/>
        <v>0</v>
      </c>
      <c r="CS188" s="320"/>
      <c r="CT188" s="321">
        <f t="shared" si="429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30"/>
        <v>0</v>
      </c>
      <c r="DD188" s="320"/>
      <c r="DE188" s="321">
        <f t="shared" si="431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22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45">IF(ROUND(E195-SUM(E196,E198:E199),5)&gt;=0,0,"Ошибка")</f>
        <v>0</v>
      </c>
      <c r="BK189" s="285">
        <f t="shared" si="445"/>
        <v>0</v>
      </c>
      <c r="BL189" s="285">
        <f t="shared" si="445"/>
        <v>0</v>
      </c>
      <c r="BM189" s="285">
        <f t="shared" si="445"/>
        <v>0</v>
      </c>
      <c r="BN189" s="285">
        <f t="shared" si="445"/>
        <v>0</v>
      </c>
      <c r="BO189" s="285">
        <f t="shared" si="445"/>
        <v>0</v>
      </c>
      <c r="BP189" s="285">
        <f t="shared" si="445"/>
        <v>0</v>
      </c>
      <c r="BQ189" s="285">
        <f t="shared" si="445"/>
        <v>0</v>
      </c>
      <c r="BR189" s="285">
        <f t="shared" si="445"/>
        <v>0</v>
      </c>
      <c r="BS189" s="285">
        <f t="shared" si="445"/>
        <v>0</v>
      </c>
      <c r="BT189" s="285">
        <f t="shared" si="445"/>
        <v>0</v>
      </c>
      <c r="BU189" s="285">
        <f t="shared" si="445"/>
        <v>0</v>
      </c>
      <c r="BV189" s="285">
        <f t="shared" si="445"/>
        <v>0</v>
      </c>
      <c r="BW189" s="285">
        <f t="shared" si="445"/>
        <v>0</v>
      </c>
      <c r="BX189" s="285">
        <f t="shared" si="445"/>
        <v>0</v>
      </c>
      <c r="BY189" s="285">
        <f t="shared" si="445"/>
        <v>0</v>
      </c>
      <c r="BZ189" s="285">
        <f t="shared" si="445"/>
        <v>0</v>
      </c>
      <c r="CA189" s="285">
        <f t="shared" si="445"/>
        <v>0</v>
      </c>
      <c r="CB189" s="285">
        <f t="shared" si="445"/>
        <v>0</v>
      </c>
      <c r="CC189" s="285">
        <f t="shared" si="445"/>
        <v>0</v>
      </c>
      <c r="CD189" s="285">
        <f t="shared" si="445"/>
        <v>0</v>
      </c>
      <c r="CE189" s="285">
        <f t="shared" si="445"/>
        <v>0</v>
      </c>
      <c r="CF189" s="285">
        <f t="shared" si="445"/>
        <v>0</v>
      </c>
      <c r="CG189" s="285">
        <f t="shared" si="445"/>
        <v>0</v>
      </c>
      <c r="CH189" s="285">
        <f t="shared" si="445"/>
        <v>0</v>
      </c>
      <c r="CI189" s="285">
        <f t="shared" si="445"/>
        <v>0</v>
      </c>
      <c r="CJ189" s="285">
        <f t="shared" si="445"/>
        <v>0</v>
      </c>
      <c r="CK189" s="285">
        <f t="shared" si="445"/>
        <v>0</v>
      </c>
      <c r="CL189" s="285">
        <f t="shared" si="445"/>
        <v>0</v>
      </c>
      <c r="CM189" s="285">
        <f t="shared" si="445"/>
        <v>0</v>
      </c>
      <c r="CN189" s="285">
        <f t="shared" si="445"/>
        <v>0</v>
      </c>
      <c r="CO189" s="285">
        <f t="shared" si="445"/>
        <v>0</v>
      </c>
      <c r="CP189" s="285">
        <f t="shared" ref="CP189:DL189" si="446">IF(ROUND(AK195-SUM(AK196,AK198:AK199),5)&gt;=0,0,"Ошибка")</f>
        <v>0</v>
      </c>
      <c r="CQ189" s="285">
        <f t="shared" si="446"/>
        <v>0</v>
      </c>
      <c r="CR189" s="285">
        <f t="shared" si="446"/>
        <v>0</v>
      </c>
      <c r="CS189" s="285">
        <f t="shared" si="446"/>
        <v>0</v>
      </c>
      <c r="CT189" s="285">
        <f t="shared" si="446"/>
        <v>0</v>
      </c>
      <c r="CU189" s="285">
        <f t="shared" si="446"/>
        <v>0</v>
      </c>
      <c r="CV189" s="285">
        <f t="shared" si="446"/>
        <v>0</v>
      </c>
      <c r="CW189" s="285">
        <f t="shared" si="446"/>
        <v>0</v>
      </c>
      <c r="CX189" s="285">
        <f t="shared" si="446"/>
        <v>0</v>
      </c>
      <c r="CY189" s="285">
        <f t="shared" si="446"/>
        <v>0</v>
      </c>
      <c r="CZ189" s="285">
        <f t="shared" si="446"/>
        <v>0</v>
      </c>
      <c r="DA189" s="285">
        <f t="shared" si="446"/>
        <v>0</v>
      </c>
      <c r="DB189" s="285">
        <f t="shared" si="446"/>
        <v>0</v>
      </c>
      <c r="DC189" s="285">
        <f t="shared" si="446"/>
        <v>0</v>
      </c>
      <c r="DD189" s="285">
        <f t="shared" si="446"/>
        <v>0</v>
      </c>
      <c r="DE189" s="285">
        <f t="shared" si="446"/>
        <v>0</v>
      </c>
      <c r="DF189" s="285">
        <f t="shared" si="446"/>
        <v>0</v>
      </c>
      <c r="DG189" s="285">
        <f t="shared" si="446"/>
        <v>0</v>
      </c>
      <c r="DH189" s="285">
        <f t="shared" si="446"/>
        <v>0</v>
      </c>
      <c r="DI189" s="285">
        <f t="shared" si="446"/>
        <v>0</v>
      </c>
      <c r="DJ189" s="285">
        <f t="shared" si="446"/>
        <v>0</v>
      </c>
      <c r="DK189" s="285">
        <f t="shared" si="446"/>
        <v>0</v>
      </c>
      <c r="DL189" s="285">
        <f t="shared" si="446"/>
        <v>0</v>
      </c>
    </row>
    <row r="190" spans="1:116" s="27" customFormat="1" ht="24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47">SUM(J191:J195,J200:J202)</f>
        <v>0</v>
      </c>
      <c r="K190" s="236">
        <f t="shared" si="447"/>
        <v>0</v>
      </c>
      <c r="L190" s="236">
        <f t="shared" si="447"/>
        <v>0</v>
      </c>
      <c r="M190" s="236">
        <f t="shared" si="447"/>
        <v>0</v>
      </c>
      <c r="N190" s="236">
        <f t="shared" si="447"/>
        <v>0</v>
      </c>
      <c r="O190" s="236">
        <f t="shared" si="447"/>
        <v>0</v>
      </c>
      <c r="P190" s="228">
        <f>SUM(P191:P195,P200:P202)</f>
        <v>0</v>
      </c>
      <c r="Q190" s="226">
        <f t="shared" ref="Q190:Z190" si="448">SUM(Q191:Q195,Q200:Q202)</f>
        <v>0</v>
      </c>
      <c r="R190" s="236">
        <f t="shared" si="448"/>
        <v>0</v>
      </c>
      <c r="S190" s="226">
        <f t="shared" si="448"/>
        <v>0</v>
      </c>
      <c r="T190" s="236">
        <f t="shared" si="448"/>
        <v>0</v>
      </c>
      <c r="U190" s="226">
        <f t="shared" si="448"/>
        <v>0</v>
      </c>
      <c r="V190" s="235">
        <f t="shared" si="448"/>
        <v>0</v>
      </c>
      <c r="W190" s="226">
        <f t="shared" si="448"/>
        <v>0</v>
      </c>
      <c r="X190" s="226">
        <f t="shared" si="448"/>
        <v>0</v>
      </c>
      <c r="Y190" s="235">
        <f t="shared" si="448"/>
        <v>0</v>
      </c>
      <c r="Z190" s="227">
        <f t="shared" si="448"/>
        <v>0</v>
      </c>
      <c r="AA190" s="228">
        <f>SUM(AA191:AA195,AA200:AA202)</f>
        <v>0</v>
      </c>
      <c r="AB190" s="226">
        <f t="shared" ref="AB190:AK190" si="449">SUM(AB191:AB195,AB200:AB202)</f>
        <v>0</v>
      </c>
      <c r="AC190" s="236">
        <f t="shared" si="449"/>
        <v>0</v>
      </c>
      <c r="AD190" s="226">
        <f t="shared" si="449"/>
        <v>0</v>
      </c>
      <c r="AE190" s="236">
        <f t="shared" si="449"/>
        <v>0</v>
      </c>
      <c r="AF190" s="226">
        <f t="shared" si="449"/>
        <v>0</v>
      </c>
      <c r="AG190" s="235">
        <f t="shared" si="449"/>
        <v>0</v>
      </c>
      <c r="AH190" s="226">
        <f t="shared" si="449"/>
        <v>0</v>
      </c>
      <c r="AI190" s="226">
        <f t="shared" si="449"/>
        <v>0</v>
      </c>
      <c r="AJ190" s="235">
        <f t="shared" si="449"/>
        <v>0</v>
      </c>
      <c r="AK190" s="227">
        <f t="shared" si="449"/>
        <v>0</v>
      </c>
      <c r="AL190" s="228">
        <f>SUM(AL191:AL195,AL200:AL202)</f>
        <v>0</v>
      </c>
      <c r="AM190" s="226">
        <f t="shared" ref="AM190:AV190" si="450">SUM(AM191:AM195,AM200:AM202)</f>
        <v>0</v>
      </c>
      <c r="AN190" s="236">
        <f t="shared" si="450"/>
        <v>0</v>
      </c>
      <c r="AO190" s="226">
        <f t="shared" si="450"/>
        <v>0</v>
      </c>
      <c r="AP190" s="236">
        <f t="shared" si="450"/>
        <v>0</v>
      </c>
      <c r="AQ190" s="226">
        <f t="shared" si="450"/>
        <v>0</v>
      </c>
      <c r="AR190" s="235">
        <f t="shared" si="450"/>
        <v>0</v>
      </c>
      <c r="AS190" s="226">
        <f t="shared" si="450"/>
        <v>0</v>
      </c>
      <c r="AT190" s="226">
        <f t="shared" si="450"/>
        <v>0</v>
      </c>
      <c r="AU190" s="235">
        <f t="shared" si="450"/>
        <v>0</v>
      </c>
      <c r="AV190" s="227">
        <f t="shared" si="450"/>
        <v>0</v>
      </c>
      <c r="AW190" s="228">
        <f>SUM(AW191:AW195,AW200:AW202)</f>
        <v>0</v>
      </c>
      <c r="AX190" s="226">
        <f t="shared" ref="AX190:BG190" si="451">SUM(AX191:AX195,AX200:AX202)</f>
        <v>0</v>
      </c>
      <c r="AY190" s="236">
        <f t="shared" si="451"/>
        <v>0</v>
      </c>
      <c r="AZ190" s="226">
        <f t="shared" si="451"/>
        <v>0</v>
      </c>
      <c r="BA190" s="236">
        <f t="shared" si="451"/>
        <v>0</v>
      </c>
      <c r="BB190" s="226">
        <f t="shared" si="451"/>
        <v>0</v>
      </c>
      <c r="BC190" s="235">
        <f t="shared" si="451"/>
        <v>0</v>
      </c>
      <c r="BD190" s="226">
        <f t="shared" si="451"/>
        <v>0</v>
      </c>
      <c r="BE190" s="226">
        <f t="shared" si="451"/>
        <v>0</v>
      </c>
      <c r="BF190" s="235">
        <f t="shared" si="451"/>
        <v>0</v>
      </c>
      <c r="BG190" s="227">
        <f t="shared" si="451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52">IF(E196-E197&gt;=0,0,"Ошибка")</f>
        <v>0</v>
      </c>
      <c r="BK190" s="253">
        <f t="shared" si="452"/>
        <v>0</v>
      </c>
      <c r="BL190" s="253">
        <f t="shared" si="452"/>
        <v>0</v>
      </c>
      <c r="BM190" s="253">
        <f t="shared" si="452"/>
        <v>0</v>
      </c>
      <c r="BN190" s="253">
        <f t="shared" si="452"/>
        <v>0</v>
      </c>
      <c r="BO190" s="253">
        <f t="shared" si="452"/>
        <v>0</v>
      </c>
      <c r="BP190" s="253">
        <f t="shared" si="452"/>
        <v>0</v>
      </c>
      <c r="BQ190" s="253">
        <f t="shared" si="452"/>
        <v>0</v>
      </c>
      <c r="BR190" s="253">
        <f t="shared" si="452"/>
        <v>0</v>
      </c>
      <c r="BS190" s="253">
        <f t="shared" si="452"/>
        <v>0</v>
      </c>
      <c r="BT190" s="253">
        <f t="shared" si="452"/>
        <v>0</v>
      </c>
      <c r="BU190" s="253">
        <f t="shared" si="452"/>
        <v>0</v>
      </c>
      <c r="BV190" s="253">
        <f t="shared" si="452"/>
        <v>0</v>
      </c>
      <c r="BW190" s="253">
        <f t="shared" si="452"/>
        <v>0</v>
      </c>
      <c r="BX190" s="253">
        <f t="shared" si="452"/>
        <v>0</v>
      </c>
      <c r="BY190" s="253">
        <f t="shared" si="452"/>
        <v>0</v>
      </c>
      <c r="BZ190" s="253">
        <f t="shared" si="452"/>
        <v>0</v>
      </c>
      <c r="CA190" s="253">
        <f t="shared" si="452"/>
        <v>0</v>
      </c>
      <c r="CB190" s="253">
        <f t="shared" si="452"/>
        <v>0</v>
      </c>
      <c r="CC190" s="253">
        <f t="shared" si="452"/>
        <v>0</v>
      </c>
      <c r="CD190" s="253">
        <f t="shared" si="452"/>
        <v>0</v>
      </c>
      <c r="CE190" s="253">
        <f t="shared" si="452"/>
        <v>0</v>
      </c>
      <c r="CF190" s="253">
        <f t="shared" si="452"/>
        <v>0</v>
      </c>
      <c r="CG190" s="253">
        <f t="shared" si="452"/>
        <v>0</v>
      </c>
      <c r="CH190" s="253">
        <f t="shared" si="452"/>
        <v>0</v>
      </c>
      <c r="CI190" s="253">
        <f t="shared" si="452"/>
        <v>0</v>
      </c>
      <c r="CJ190" s="253">
        <f t="shared" si="452"/>
        <v>0</v>
      </c>
      <c r="CK190" s="253">
        <f t="shared" si="452"/>
        <v>0</v>
      </c>
      <c r="CL190" s="253">
        <f t="shared" si="452"/>
        <v>0</v>
      </c>
      <c r="CM190" s="253">
        <f t="shared" si="452"/>
        <v>0</v>
      </c>
      <c r="CN190" s="253">
        <f t="shared" si="452"/>
        <v>0</v>
      </c>
      <c r="CO190" s="253">
        <f t="shared" si="452"/>
        <v>0</v>
      </c>
      <c r="CP190" s="253">
        <f t="shared" ref="CP190:DL190" si="453">IF(AK196-AK197&gt;=0,0,"Ошибка")</f>
        <v>0</v>
      </c>
      <c r="CQ190" s="253">
        <f t="shared" si="453"/>
        <v>0</v>
      </c>
      <c r="CR190" s="253">
        <f t="shared" si="453"/>
        <v>0</v>
      </c>
      <c r="CS190" s="253">
        <f t="shared" si="453"/>
        <v>0</v>
      </c>
      <c r="CT190" s="253">
        <f t="shared" si="453"/>
        <v>0</v>
      </c>
      <c r="CU190" s="253">
        <f t="shared" si="453"/>
        <v>0</v>
      </c>
      <c r="CV190" s="253">
        <f t="shared" si="453"/>
        <v>0</v>
      </c>
      <c r="CW190" s="253">
        <f t="shared" si="453"/>
        <v>0</v>
      </c>
      <c r="CX190" s="253">
        <f t="shared" si="453"/>
        <v>0</v>
      </c>
      <c r="CY190" s="253">
        <f t="shared" si="453"/>
        <v>0</v>
      </c>
      <c r="CZ190" s="253">
        <f t="shared" si="453"/>
        <v>0</v>
      </c>
      <c r="DA190" s="253">
        <f t="shared" si="453"/>
        <v>0</v>
      </c>
      <c r="DB190" s="253">
        <f t="shared" si="453"/>
        <v>0</v>
      </c>
      <c r="DC190" s="253">
        <f t="shared" si="453"/>
        <v>0</v>
      </c>
      <c r="DD190" s="253">
        <f t="shared" si="453"/>
        <v>0</v>
      </c>
      <c r="DE190" s="253">
        <f t="shared" si="453"/>
        <v>0</v>
      </c>
      <c r="DF190" s="253">
        <f t="shared" si="453"/>
        <v>0</v>
      </c>
      <c r="DG190" s="253">
        <f t="shared" si="453"/>
        <v>0</v>
      </c>
      <c r="DH190" s="253">
        <f t="shared" si="453"/>
        <v>0</v>
      </c>
      <c r="DI190" s="253">
        <f t="shared" si="453"/>
        <v>0</v>
      </c>
      <c r="DJ190" s="253">
        <f t="shared" si="453"/>
        <v>0</v>
      </c>
      <c r="DK190" s="253">
        <f t="shared" si="453"/>
        <v>0</v>
      </c>
      <c r="DL190" s="253">
        <f t="shared" si="453"/>
        <v>0</v>
      </c>
    </row>
    <row r="191" spans="1:116" s="27" customFormat="1" ht="24">
      <c r="A191" s="272" t="str">
        <f t="shared" ref="A191:A202" si="454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55">SUM(J191:L191)</f>
        <v>0</v>
      </c>
      <c r="H191" s="236">
        <f>ROUND(SUM(S191,AD191,AO191,AZ191),1)</f>
        <v>0</v>
      </c>
      <c r="I191" s="236">
        <f t="shared" ref="I191:I202" si="456">SUM(M191:O191)</f>
        <v>0</v>
      </c>
      <c r="J191" s="236">
        <f t="shared" ref="J191:O202" si="457">ROUND(SUM(U191,AF191,AQ191,BB191),1)</f>
        <v>0</v>
      </c>
      <c r="K191" s="236">
        <f t="shared" si="457"/>
        <v>0</v>
      </c>
      <c r="L191" s="236">
        <f t="shared" si="457"/>
        <v>0</v>
      </c>
      <c r="M191" s="236">
        <f t="shared" si="457"/>
        <v>0</v>
      </c>
      <c r="N191" s="236">
        <f t="shared" si="457"/>
        <v>0</v>
      </c>
      <c r="O191" s="236">
        <f t="shared" si="457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9">
        <f t="shared" ref="BH191:BH203" si="458">IF((COUNTA(BJ191:DL191)-COUNTIF(BJ191:DL191,0))=0,0,CONCATENATE("Ошибки!-",COUNTA(BJ191:DL191)-COUNTIF(BJ191:DL191,0)))</f>
        <v>0</v>
      </c>
      <c r="BI191" s="255" t="str">
        <f t="shared" ref="BI191:BI202" si="459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60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61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462">IF(ROUND((AA191-AB191),5)&gt;=0,0,"Ошибка!")</f>
        <v>0</v>
      </c>
      <c r="CH191" s="318"/>
      <c r="CI191" s="253">
        <f t="shared" ref="CI191:CI202" si="463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464">IF(ROUND((AL191-AM191),5)&gt;=0,0,"Ошибка!")</f>
        <v>0</v>
      </c>
      <c r="CS191" s="318"/>
      <c r="CT191" s="253">
        <f t="shared" ref="CT191:CT202" si="46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466">IF(ROUND((AW191-AX191),5)&gt;=0,0,"Ошибка!")</f>
        <v>0</v>
      </c>
      <c r="DD191" s="318"/>
      <c r="DE191" s="253">
        <f t="shared" ref="DE191:DE202" si="467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>
      <c r="A192" s="272" t="str">
        <f t="shared" si="454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468">ROUND(SUM(P192,AA192,AL192,AW192),0)</f>
        <v>0</v>
      </c>
      <c r="F192" s="236">
        <f t="shared" ref="F192:F202" si="469">ROUND(SUM(Q192,AB192,AM192,AX192),1)</f>
        <v>0</v>
      </c>
      <c r="G192" s="236">
        <f t="shared" si="455"/>
        <v>0</v>
      </c>
      <c r="H192" s="236">
        <f t="shared" ref="H192:H202" si="470">ROUND(SUM(S192,AD192,AO192,AZ192),1)</f>
        <v>0</v>
      </c>
      <c r="I192" s="236">
        <f t="shared" si="456"/>
        <v>0</v>
      </c>
      <c r="J192" s="236">
        <f t="shared" si="457"/>
        <v>0</v>
      </c>
      <c r="K192" s="236">
        <f t="shared" si="457"/>
        <v>0</v>
      </c>
      <c r="L192" s="236">
        <f t="shared" si="457"/>
        <v>0</v>
      </c>
      <c r="M192" s="236">
        <f t="shared" si="457"/>
        <v>0</v>
      </c>
      <c r="N192" s="236">
        <f t="shared" si="457"/>
        <v>0</v>
      </c>
      <c r="O192" s="236">
        <f t="shared" si="457"/>
        <v>0</v>
      </c>
      <c r="P192" s="220"/>
      <c r="Q192" s="221"/>
      <c r="R192" s="237">
        <f t="shared" ref="R192:R202" si="471">SUM(U192:W192)</f>
        <v>0</v>
      </c>
      <c r="S192" s="221"/>
      <c r="T192" s="237">
        <f t="shared" ref="T192:T201" si="472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73">SUM(AF192:AH192)</f>
        <v>0</v>
      </c>
      <c r="AD192" s="221"/>
      <c r="AE192" s="237">
        <f t="shared" ref="AE192:AE201" si="474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75">SUM(AQ192:AS192)</f>
        <v>0</v>
      </c>
      <c r="AO192" s="221"/>
      <c r="AP192" s="237">
        <f t="shared" ref="AP192:AP201" si="476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77">SUM(BB192:BD192)</f>
        <v>0</v>
      </c>
      <c r="AZ192" s="221"/>
      <c r="BA192" s="237">
        <f t="shared" ref="BA192:BA201" si="478">SUM(BE192:BG192)</f>
        <v>0</v>
      </c>
      <c r="BB192" s="221"/>
      <c r="BC192" s="233"/>
      <c r="BD192" s="221"/>
      <c r="BE192" s="221"/>
      <c r="BF192" s="233"/>
      <c r="BG192" s="221"/>
      <c r="BH192" s="379">
        <f t="shared" si="458"/>
        <v>0</v>
      </c>
      <c r="BI192" s="255" t="str">
        <f t="shared" si="459"/>
        <v>03</v>
      </c>
      <c r="BJ192" s="318"/>
      <c r="BK192" s="253">
        <f t="shared" ref="BK192:BK202" si="479">IF(ROUND((E192-F192),5)&gt;=0,0,"Ошибка!")</f>
        <v>0</v>
      </c>
      <c r="BL192" s="318"/>
      <c r="BM192" s="253">
        <f t="shared" si="460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61"/>
        <v>0</v>
      </c>
      <c r="BW192" s="318"/>
      <c r="BX192" s="253">
        <f t="shared" ref="BX192:BX202" si="480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462"/>
        <v>0</v>
      </c>
      <c r="CH192" s="318"/>
      <c r="CI192" s="253">
        <f t="shared" si="463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464"/>
        <v>0</v>
      </c>
      <c r="CS192" s="318"/>
      <c r="CT192" s="253">
        <f t="shared" si="46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466"/>
        <v>0</v>
      </c>
      <c r="DD192" s="318"/>
      <c r="DE192" s="253">
        <f t="shared" si="467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>
      <c r="A193" s="272" t="str">
        <f t="shared" si="454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468"/>
        <v>0</v>
      </c>
      <c r="F193" s="236">
        <f t="shared" si="469"/>
        <v>0</v>
      </c>
      <c r="G193" s="236">
        <f t="shared" si="455"/>
        <v>0</v>
      </c>
      <c r="H193" s="236">
        <f t="shared" si="470"/>
        <v>0</v>
      </c>
      <c r="I193" s="236">
        <f t="shared" si="456"/>
        <v>0</v>
      </c>
      <c r="J193" s="236">
        <f t="shared" si="457"/>
        <v>0</v>
      </c>
      <c r="K193" s="236">
        <f t="shared" si="457"/>
        <v>0</v>
      </c>
      <c r="L193" s="236">
        <f t="shared" si="457"/>
        <v>0</v>
      </c>
      <c r="M193" s="236">
        <f t="shared" si="457"/>
        <v>0</v>
      </c>
      <c r="N193" s="236">
        <f t="shared" si="457"/>
        <v>0</v>
      </c>
      <c r="O193" s="236">
        <f t="shared" si="457"/>
        <v>0</v>
      </c>
      <c r="P193" s="220"/>
      <c r="Q193" s="221"/>
      <c r="R193" s="237">
        <f t="shared" si="471"/>
        <v>0</v>
      </c>
      <c r="S193" s="221"/>
      <c r="T193" s="237">
        <f t="shared" si="472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73"/>
        <v>0</v>
      </c>
      <c r="AD193" s="221"/>
      <c r="AE193" s="237">
        <f t="shared" si="474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75"/>
        <v>0</v>
      </c>
      <c r="AO193" s="221"/>
      <c r="AP193" s="237">
        <f t="shared" si="476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77"/>
        <v>0</v>
      </c>
      <c r="AZ193" s="221"/>
      <c r="BA193" s="237">
        <f t="shared" si="478"/>
        <v>0</v>
      </c>
      <c r="BB193" s="221"/>
      <c r="BC193" s="233"/>
      <c r="BD193" s="221"/>
      <c r="BE193" s="221"/>
      <c r="BF193" s="233"/>
      <c r="BG193" s="221"/>
      <c r="BH193" s="379">
        <f t="shared" si="458"/>
        <v>0</v>
      </c>
      <c r="BI193" s="255" t="str">
        <f t="shared" si="459"/>
        <v>04</v>
      </c>
      <c r="BJ193" s="318"/>
      <c r="BK193" s="253">
        <f t="shared" si="479"/>
        <v>0</v>
      </c>
      <c r="BL193" s="318"/>
      <c r="BM193" s="253">
        <f t="shared" si="460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61"/>
        <v>0</v>
      </c>
      <c r="BW193" s="318"/>
      <c r="BX193" s="253">
        <f t="shared" si="480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462"/>
        <v>0</v>
      </c>
      <c r="CH193" s="318"/>
      <c r="CI193" s="253">
        <f t="shared" si="463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464"/>
        <v>0</v>
      </c>
      <c r="CS193" s="318"/>
      <c r="CT193" s="253">
        <f t="shared" si="46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466"/>
        <v>0</v>
      </c>
      <c r="DD193" s="318"/>
      <c r="DE193" s="253">
        <f t="shared" si="467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>
      <c r="A194" s="272" t="str">
        <f t="shared" si="454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468"/>
        <v>0</v>
      </c>
      <c r="F194" s="236">
        <f t="shared" si="469"/>
        <v>0</v>
      </c>
      <c r="G194" s="236">
        <f t="shared" si="455"/>
        <v>0</v>
      </c>
      <c r="H194" s="236">
        <f t="shared" si="470"/>
        <v>0</v>
      </c>
      <c r="I194" s="236">
        <f t="shared" si="456"/>
        <v>0</v>
      </c>
      <c r="J194" s="236">
        <f t="shared" si="457"/>
        <v>0</v>
      </c>
      <c r="K194" s="236">
        <f t="shared" si="457"/>
        <v>0</v>
      </c>
      <c r="L194" s="236">
        <f t="shared" si="457"/>
        <v>0</v>
      </c>
      <c r="M194" s="236">
        <f t="shared" si="457"/>
        <v>0</v>
      </c>
      <c r="N194" s="236">
        <f t="shared" si="457"/>
        <v>0</v>
      </c>
      <c r="O194" s="236">
        <f t="shared" si="457"/>
        <v>0</v>
      </c>
      <c r="P194" s="220"/>
      <c r="Q194" s="221"/>
      <c r="R194" s="237">
        <f t="shared" si="471"/>
        <v>0</v>
      </c>
      <c r="S194" s="221"/>
      <c r="T194" s="237">
        <f t="shared" si="472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73"/>
        <v>0</v>
      </c>
      <c r="AD194" s="221"/>
      <c r="AE194" s="237">
        <f t="shared" si="474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75"/>
        <v>0</v>
      </c>
      <c r="AO194" s="221"/>
      <c r="AP194" s="237">
        <f t="shared" si="476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77"/>
        <v>0</v>
      </c>
      <c r="AZ194" s="221"/>
      <c r="BA194" s="237">
        <f t="shared" si="478"/>
        <v>0</v>
      </c>
      <c r="BB194" s="221"/>
      <c r="BC194" s="233"/>
      <c r="BD194" s="221"/>
      <c r="BE194" s="221"/>
      <c r="BF194" s="233"/>
      <c r="BG194" s="221"/>
      <c r="BH194" s="379">
        <f t="shared" si="458"/>
        <v>0</v>
      </c>
      <c r="BI194" s="255" t="str">
        <f t="shared" si="459"/>
        <v>05</v>
      </c>
      <c r="BJ194" s="318"/>
      <c r="BK194" s="253">
        <f t="shared" si="479"/>
        <v>0</v>
      </c>
      <c r="BL194" s="318"/>
      <c r="BM194" s="253">
        <f t="shared" si="460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61"/>
        <v>0</v>
      </c>
      <c r="BW194" s="318"/>
      <c r="BX194" s="253">
        <f t="shared" si="480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462"/>
        <v>0</v>
      </c>
      <c r="CH194" s="318"/>
      <c r="CI194" s="253">
        <f t="shared" si="463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464"/>
        <v>0</v>
      </c>
      <c r="CS194" s="318"/>
      <c r="CT194" s="253">
        <f t="shared" si="46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466"/>
        <v>0</v>
      </c>
      <c r="DD194" s="318"/>
      <c r="DE194" s="253">
        <f t="shared" si="467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>
      <c r="A195" s="272" t="str">
        <f t="shared" si="454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468"/>
        <v>0</v>
      </c>
      <c r="F195" s="236">
        <f t="shared" si="469"/>
        <v>0</v>
      </c>
      <c r="G195" s="236">
        <f t="shared" si="455"/>
        <v>0</v>
      </c>
      <c r="H195" s="236">
        <f t="shared" si="470"/>
        <v>0</v>
      </c>
      <c r="I195" s="236">
        <f t="shared" si="456"/>
        <v>0</v>
      </c>
      <c r="J195" s="236">
        <f t="shared" si="457"/>
        <v>0</v>
      </c>
      <c r="K195" s="236">
        <f t="shared" si="457"/>
        <v>0</v>
      </c>
      <c r="L195" s="236">
        <f t="shared" si="457"/>
        <v>0</v>
      </c>
      <c r="M195" s="236">
        <f t="shared" si="457"/>
        <v>0</v>
      </c>
      <c r="N195" s="236">
        <f t="shared" si="457"/>
        <v>0</v>
      </c>
      <c r="O195" s="236">
        <f t="shared" si="457"/>
        <v>0</v>
      </c>
      <c r="P195" s="220"/>
      <c r="Q195" s="221"/>
      <c r="R195" s="237">
        <f t="shared" si="471"/>
        <v>0</v>
      </c>
      <c r="S195" s="221"/>
      <c r="T195" s="237">
        <f t="shared" si="472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73"/>
        <v>0</v>
      </c>
      <c r="AD195" s="221"/>
      <c r="AE195" s="237">
        <f t="shared" si="474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75"/>
        <v>0</v>
      </c>
      <c r="AO195" s="221"/>
      <c r="AP195" s="237">
        <f t="shared" si="476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77"/>
        <v>0</v>
      </c>
      <c r="AZ195" s="221"/>
      <c r="BA195" s="237">
        <f t="shared" si="478"/>
        <v>0</v>
      </c>
      <c r="BB195" s="221"/>
      <c r="BC195" s="233"/>
      <c r="BD195" s="221"/>
      <c r="BE195" s="221"/>
      <c r="BF195" s="233"/>
      <c r="BG195" s="221"/>
      <c r="BH195" s="379">
        <f t="shared" si="458"/>
        <v>0</v>
      </c>
      <c r="BI195" s="255" t="str">
        <f t="shared" si="459"/>
        <v>06</v>
      </c>
      <c r="BJ195" s="318"/>
      <c r="BK195" s="253">
        <f t="shared" si="479"/>
        <v>0</v>
      </c>
      <c r="BL195" s="318"/>
      <c r="BM195" s="253">
        <f t="shared" si="460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61"/>
        <v>0</v>
      </c>
      <c r="BW195" s="318"/>
      <c r="BX195" s="253">
        <f t="shared" si="480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462"/>
        <v>0</v>
      </c>
      <c r="CH195" s="318"/>
      <c r="CI195" s="253">
        <f t="shared" si="463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464"/>
        <v>0</v>
      </c>
      <c r="CS195" s="318"/>
      <c r="CT195" s="253">
        <f t="shared" si="46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466"/>
        <v>0</v>
      </c>
      <c r="DD195" s="318"/>
      <c r="DE195" s="253">
        <f t="shared" si="467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>
      <c r="A196" s="272" t="str">
        <f t="shared" si="454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468"/>
        <v>0</v>
      </c>
      <c r="F196" s="236">
        <f t="shared" si="469"/>
        <v>0</v>
      </c>
      <c r="G196" s="236">
        <f t="shared" si="455"/>
        <v>0</v>
      </c>
      <c r="H196" s="236">
        <f t="shared" si="470"/>
        <v>0</v>
      </c>
      <c r="I196" s="236">
        <f t="shared" si="456"/>
        <v>0</v>
      </c>
      <c r="J196" s="236">
        <f t="shared" si="457"/>
        <v>0</v>
      </c>
      <c r="K196" s="236">
        <f t="shared" si="457"/>
        <v>0</v>
      </c>
      <c r="L196" s="236">
        <f t="shared" si="457"/>
        <v>0</v>
      </c>
      <c r="M196" s="236">
        <f t="shared" si="457"/>
        <v>0</v>
      </c>
      <c r="N196" s="236">
        <f t="shared" si="457"/>
        <v>0</v>
      </c>
      <c r="O196" s="236">
        <f t="shared" si="457"/>
        <v>0</v>
      </c>
      <c r="P196" s="220"/>
      <c r="Q196" s="221"/>
      <c r="R196" s="237">
        <f t="shared" si="471"/>
        <v>0</v>
      </c>
      <c r="S196" s="221"/>
      <c r="T196" s="237">
        <f t="shared" si="472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73"/>
        <v>0</v>
      </c>
      <c r="AD196" s="221"/>
      <c r="AE196" s="237">
        <f t="shared" si="474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75"/>
        <v>0</v>
      </c>
      <c r="AO196" s="221"/>
      <c r="AP196" s="237">
        <f t="shared" si="476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77"/>
        <v>0</v>
      </c>
      <c r="AZ196" s="221"/>
      <c r="BA196" s="237">
        <f t="shared" si="478"/>
        <v>0</v>
      </c>
      <c r="BB196" s="221"/>
      <c r="BC196" s="233"/>
      <c r="BD196" s="221"/>
      <c r="BE196" s="221"/>
      <c r="BF196" s="233"/>
      <c r="BG196" s="221"/>
      <c r="BH196" s="379">
        <f t="shared" si="458"/>
        <v>0</v>
      </c>
      <c r="BI196" s="255" t="str">
        <f t="shared" si="459"/>
        <v>07</v>
      </c>
      <c r="BJ196" s="318"/>
      <c r="BK196" s="253">
        <f t="shared" si="479"/>
        <v>0</v>
      </c>
      <c r="BL196" s="318"/>
      <c r="BM196" s="253">
        <f t="shared" si="460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61"/>
        <v>0</v>
      </c>
      <c r="BW196" s="318"/>
      <c r="BX196" s="253">
        <f t="shared" si="480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462"/>
        <v>0</v>
      </c>
      <c r="CH196" s="318"/>
      <c r="CI196" s="253">
        <f t="shared" si="463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464"/>
        <v>0</v>
      </c>
      <c r="CS196" s="318"/>
      <c r="CT196" s="253">
        <f t="shared" si="46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466"/>
        <v>0</v>
      </c>
      <c r="DD196" s="318"/>
      <c r="DE196" s="253">
        <f t="shared" si="467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>
      <c r="A197" s="272" t="str">
        <f t="shared" si="454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468"/>
        <v>0</v>
      </c>
      <c r="F197" s="236">
        <f t="shared" si="469"/>
        <v>0</v>
      </c>
      <c r="G197" s="236">
        <f t="shared" si="455"/>
        <v>0</v>
      </c>
      <c r="H197" s="236">
        <f t="shared" si="470"/>
        <v>0</v>
      </c>
      <c r="I197" s="236">
        <f t="shared" si="456"/>
        <v>0</v>
      </c>
      <c r="J197" s="236">
        <f t="shared" si="457"/>
        <v>0</v>
      </c>
      <c r="K197" s="236">
        <f t="shared" si="457"/>
        <v>0</v>
      </c>
      <c r="L197" s="236">
        <f t="shared" si="457"/>
        <v>0</v>
      </c>
      <c r="M197" s="236">
        <f t="shared" si="457"/>
        <v>0</v>
      </c>
      <c r="N197" s="236">
        <f t="shared" si="457"/>
        <v>0</v>
      </c>
      <c r="O197" s="236">
        <f t="shared" si="457"/>
        <v>0</v>
      </c>
      <c r="P197" s="220"/>
      <c r="Q197" s="221"/>
      <c r="R197" s="237">
        <f t="shared" si="471"/>
        <v>0</v>
      </c>
      <c r="S197" s="221"/>
      <c r="T197" s="237">
        <f t="shared" si="472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73"/>
        <v>0</v>
      </c>
      <c r="AD197" s="221"/>
      <c r="AE197" s="237">
        <f t="shared" si="474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75"/>
        <v>0</v>
      </c>
      <c r="AO197" s="221"/>
      <c r="AP197" s="237">
        <f t="shared" si="476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77"/>
        <v>0</v>
      </c>
      <c r="AZ197" s="221"/>
      <c r="BA197" s="237">
        <f t="shared" si="478"/>
        <v>0</v>
      </c>
      <c r="BB197" s="221"/>
      <c r="BC197" s="233"/>
      <c r="BD197" s="221"/>
      <c r="BE197" s="221"/>
      <c r="BF197" s="233"/>
      <c r="BG197" s="221"/>
      <c r="BH197" s="379">
        <f t="shared" si="458"/>
        <v>0</v>
      </c>
      <c r="BI197" s="255" t="str">
        <f t="shared" si="459"/>
        <v>08</v>
      </c>
      <c r="BJ197" s="318"/>
      <c r="BK197" s="253">
        <f t="shared" si="479"/>
        <v>0</v>
      </c>
      <c r="BL197" s="318"/>
      <c r="BM197" s="253">
        <f t="shared" si="460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61"/>
        <v>0</v>
      </c>
      <c r="BW197" s="318"/>
      <c r="BX197" s="253">
        <f t="shared" si="480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462"/>
        <v>0</v>
      </c>
      <c r="CH197" s="318"/>
      <c r="CI197" s="253">
        <f t="shared" si="463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464"/>
        <v>0</v>
      </c>
      <c r="CS197" s="318"/>
      <c r="CT197" s="253">
        <f t="shared" si="46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466"/>
        <v>0</v>
      </c>
      <c r="DD197" s="318"/>
      <c r="DE197" s="253">
        <f t="shared" si="467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>
      <c r="A198" s="272" t="str">
        <f t="shared" si="454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468"/>
        <v>0</v>
      </c>
      <c r="F198" s="236">
        <f t="shared" si="469"/>
        <v>0</v>
      </c>
      <c r="G198" s="236">
        <f t="shared" si="455"/>
        <v>0</v>
      </c>
      <c r="H198" s="236">
        <f t="shared" si="470"/>
        <v>0</v>
      </c>
      <c r="I198" s="236">
        <f t="shared" si="456"/>
        <v>0</v>
      </c>
      <c r="J198" s="236">
        <f t="shared" si="457"/>
        <v>0</v>
      </c>
      <c r="K198" s="236">
        <f t="shared" si="457"/>
        <v>0</v>
      </c>
      <c r="L198" s="236">
        <f t="shared" si="457"/>
        <v>0</v>
      </c>
      <c r="M198" s="236">
        <f t="shared" si="457"/>
        <v>0</v>
      </c>
      <c r="N198" s="236">
        <f t="shared" si="457"/>
        <v>0</v>
      </c>
      <c r="O198" s="236">
        <f t="shared" si="457"/>
        <v>0</v>
      </c>
      <c r="P198" s="220"/>
      <c r="Q198" s="221"/>
      <c r="R198" s="237">
        <f t="shared" si="471"/>
        <v>0</v>
      </c>
      <c r="S198" s="221"/>
      <c r="T198" s="237">
        <f t="shared" si="472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73"/>
        <v>0</v>
      </c>
      <c r="AD198" s="221"/>
      <c r="AE198" s="237">
        <f t="shared" si="474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75"/>
        <v>0</v>
      </c>
      <c r="AO198" s="221"/>
      <c r="AP198" s="237">
        <f t="shared" si="476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77"/>
        <v>0</v>
      </c>
      <c r="AZ198" s="221"/>
      <c r="BA198" s="237">
        <f t="shared" si="478"/>
        <v>0</v>
      </c>
      <c r="BB198" s="221"/>
      <c r="BC198" s="233"/>
      <c r="BD198" s="221"/>
      <c r="BE198" s="221"/>
      <c r="BF198" s="233"/>
      <c r="BG198" s="221"/>
      <c r="BH198" s="379">
        <f t="shared" si="458"/>
        <v>0</v>
      </c>
      <c r="BI198" s="255" t="str">
        <f t="shared" si="459"/>
        <v>09</v>
      </c>
      <c r="BJ198" s="318"/>
      <c r="BK198" s="253">
        <f t="shared" si="479"/>
        <v>0</v>
      </c>
      <c r="BL198" s="318"/>
      <c r="BM198" s="253">
        <f t="shared" si="460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61"/>
        <v>0</v>
      </c>
      <c r="BW198" s="318"/>
      <c r="BX198" s="253">
        <f t="shared" si="480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462"/>
        <v>0</v>
      </c>
      <c r="CH198" s="318"/>
      <c r="CI198" s="253">
        <f t="shared" si="463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464"/>
        <v>0</v>
      </c>
      <c r="CS198" s="318"/>
      <c r="CT198" s="253">
        <f t="shared" si="46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466"/>
        <v>0</v>
      </c>
      <c r="DD198" s="318"/>
      <c r="DE198" s="253">
        <f t="shared" si="467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>
      <c r="A199" s="272" t="str">
        <f t="shared" si="454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468"/>
        <v>0</v>
      </c>
      <c r="F199" s="236">
        <f t="shared" si="469"/>
        <v>0</v>
      </c>
      <c r="G199" s="236">
        <f t="shared" si="455"/>
        <v>0</v>
      </c>
      <c r="H199" s="236">
        <f t="shared" si="470"/>
        <v>0</v>
      </c>
      <c r="I199" s="236">
        <f t="shared" si="456"/>
        <v>0</v>
      </c>
      <c r="J199" s="236">
        <f t="shared" si="457"/>
        <v>0</v>
      </c>
      <c r="K199" s="236">
        <f t="shared" si="457"/>
        <v>0</v>
      </c>
      <c r="L199" s="236">
        <f t="shared" si="457"/>
        <v>0</v>
      </c>
      <c r="M199" s="236">
        <f t="shared" si="457"/>
        <v>0</v>
      </c>
      <c r="N199" s="236">
        <f t="shared" si="457"/>
        <v>0</v>
      </c>
      <c r="O199" s="236">
        <f t="shared" si="457"/>
        <v>0</v>
      </c>
      <c r="P199" s="220"/>
      <c r="Q199" s="221"/>
      <c r="R199" s="237">
        <f t="shared" si="471"/>
        <v>0</v>
      </c>
      <c r="S199" s="221"/>
      <c r="T199" s="237">
        <f t="shared" si="472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73"/>
        <v>0</v>
      </c>
      <c r="AD199" s="221"/>
      <c r="AE199" s="237">
        <f t="shared" si="474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75"/>
        <v>0</v>
      </c>
      <c r="AO199" s="221"/>
      <c r="AP199" s="237">
        <f t="shared" si="476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77"/>
        <v>0</v>
      </c>
      <c r="AZ199" s="221"/>
      <c r="BA199" s="237">
        <f t="shared" si="478"/>
        <v>0</v>
      </c>
      <c r="BB199" s="221"/>
      <c r="BC199" s="233"/>
      <c r="BD199" s="221"/>
      <c r="BE199" s="221"/>
      <c r="BF199" s="233"/>
      <c r="BG199" s="221"/>
      <c r="BH199" s="379">
        <f t="shared" si="458"/>
        <v>0</v>
      </c>
      <c r="BI199" s="255" t="str">
        <f t="shared" si="459"/>
        <v>10</v>
      </c>
      <c r="BJ199" s="318"/>
      <c r="BK199" s="253">
        <f t="shared" si="479"/>
        <v>0</v>
      </c>
      <c r="BL199" s="318"/>
      <c r="BM199" s="253">
        <f t="shared" si="460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61"/>
        <v>0</v>
      </c>
      <c r="BW199" s="318"/>
      <c r="BX199" s="253">
        <f t="shared" si="480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462"/>
        <v>0</v>
      </c>
      <c r="CH199" s="318"/>
      <c r="CI199" s="253">
        <f t="shared" si="463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464"/>
        <v>0</v>
      </c>
      <c r="CS199" s="318"/>
      <c r="CT199" s="253">
        <f t="shared" si="46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466"/>
        <v>0</v>
      </c>
      <c r="DD199" s="318"/>
      <c r="DE199" s="253">
        <f t="shared" si="467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60">
      <c r="A200" s="272" t="str">
        <f t="shared" si="454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468"/>
        <v>0</v>
      </c>
      <c r="F200" s="236">
        <f t="shared" si="469"/>
        <v>0</v>
      </c>
      <c r="G200" s="236">
        <f t="shared" si="455"/>
        <v>0</v>
      </c>
      <c r="H200" s="236">
        <f t="shared" si="470"/>
        <v>0</v>
      </c>
      <c r="I200" s="236">
        <f t="shared" si="456"/>
        <v>0</v>
      </c>
      <c r="J200" s="236">
        <f t="shared" si="457"/>
        <v>0</v>
      </c>
      <c r="K200" s="236">
        <f t="shared" si="457"/>
        <v>0</v>
      </c>
      <c r="L200" s="236">
        <f t="shared" si="457"/>
        <v>0</v>
      </c>
      <c r="M200" s="236">
        <f t="shared" si="457"/>
        <v>0</v>
      </c>
      <c r="N200" s="236">
        <f t="shared" si="457"/>
        <v>0</v>
      </c>
      <c r="O200" s="236">
        <f t="shared" si="457"/>
        <v>0</v>
      </c>
      <c r="P200" s="220"/>
      <c r="Q200" s="221"/>
      <c r="R200" s="237">
        <f t="shared" si="471"/>
        <v>0</v>
      </c>
      <c r="S200" s="221"/>
      <c r="T200" s="237">
        <f t="shared" si="472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73"/>
        <v>0</v>
      </c>
      <c r="AD200" s="221"/>
      <c r="AE200" s="237">
        <f t="shared" si="474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75"/>
        <v>0</v>
      </c>
      <c r="AO200" s="221"/>
      <c r="AP200" s="237">
        <f t="shared" si="476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77"/>
        <v>0</v>
      </c>
      <c r="AZ200" s="221"/>
      <c r="BA200" s="237">
        <f t="shared" si="478"/>
        <v>0</v>
      </c>
      <c r="BB200" s="221"/>
      <c r="BC200" s="233"/>
      <c r="BD200" s="221"/>
      <c r="BE200" s="221"/>
      <c r="BF200" s="233"/>
      <c r="BG200" s="221"/>
      <c r="BH200" s="379">
        <f t="shared" si="458"/>
        <v>0</v>
      </c>
      <c r="BI200" s="255" t="str">
        <f t="shared" si="459"/>
        <v>11</v>
      </c>
      <c r="BJ200" s="318"/>
      <c r="BK200" s="253">
        <f t="shared" si="479"/>
        <v>0</v>
      </c>
      <c r="BL200" s="318"/>
      <c r="BM200" s="253">
        <f t="shared" si="460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61"/>
        <v>0</v>
      </c>
      <c r="BW200" s="318"/>
      <c r="BX200" s="253">
        <f t="shared" si="480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462"/>
        <v>0</v>
      </c>
      <c r="CH200" s="318"/>
      <c r="CI200" s="253">
        <f t="shared" si="463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464"/>
        <v>0</v>
      </c>
      <c r="CS200" s="318"/>
      <c r="CT200" s="253">
        <f t="shared" si="46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466"/>
        <v>0</v>
      </c>
      <c r="DD200" s="318"/>
      <c r="DE200" s="253">
        <f t="shared" si="467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60">
      <c r="A201" s="272" t="str">
        <f t="shared" si="454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468"/>
        <v>0</v>
      </c>
      <c r="F201" s="236">
        <f t="shared" si="469"/>
        <v>0</v>
      </c>
      <c r="G201" s="236">
        <f t="shared" si="455"/>
        <v>0</v>
      </c>
      <c r="H201" s="236">
        <f t="shared" si="470"/>
        <v>0</v>
      </c>
      <c r="I201" s="236">
        <f t="shared" si="456"/>
        <v>0</v>
      </c>
      <c r="J201" s="236">
        <f t="shared" si="457"/>
        <v>0</v>
      </c>
      <c r="K201" s="236">
        <f t="shared" si="457"/>
        <v>0</v>
      </c>
      <c r="L201" s="236">
        <f t="shared" si="457"/>
        <v>0</v>
      </c>
      <c r="M201" s="236">
        <f t="shared" si="457"/>
        <v>0</v>
      </c>
      <c r="N201" s="236">
        <f t="shared" si="457"/>
        <v>0</v>
      </c>
      <c r="O201" s="236">
        <f t="shared" si="457"/>
        <v>0</v>
      </c>
      <c r="P201" s="220"/>
      <c r="Q201" s="221"/>
      <c r="R201" s="237">
        <f t="shared" si="471"/>
        <v>0</v>
      </c>
      <c r="S201" s="221"/>
      <c r="T201" s="237">
        <f t="shared" si="472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73"/>
        <v>0</v>
      </c>
      <c r="AD201" s="221"/>
      <c r="AE201" s="237">
        <f t="shared" si="474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75"/>
        <v>0</v>
      </c>
      <c r="AO201" s="221"/>
      <c r="AP201" s="237">
        <f t="shared" si="476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77"/>
        <v>0</v>
      </c>
      <c r="AZ201" s="221"/>
      <c r="BA201" s="237">
        <f t="shared" si="478"/>
        <v>0</v>
      </c>
      <c r="BB201" s="221"/>
      <c r="BC201" s="233"/>
      <c r="BD201" s="221"/>
      <c r="BE201" s="221"/>
      <c r="BF201" s="233"/>
      <c r="BG201" s="221"/>
      <c r="BH201" s="379">
        <f t="shared" si="458"/>
        <v>0</v>
      </c>
      <c r="BI201" s="255" t="str">
        <f t="shared" si="459"/>
        <v>12</v>
      </c>
      <c r="BJ201" s="318"/>
      <c r="BK201" s="253">
        <f t="shared" si="479"/>
        <v>0</v>
      </c>
      <c r="BL201" s="318"/>
      <c r="BM201" s="253">
        <f t="shared" si="460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61"/>
        <v>0</v>
      </c>
      <c r="BW201" s="318"/>
      <c r="BX201" s="253">
        <f t="shared" si="480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462"/>
        <v>0</v>
      </c>
      <c r="CH201" s="318"/>
      <c r="CI201" s="253">
        <f t="shared" si="463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464"/>
        <v>0</v>
      </c>
      <c r="CS201" s="318"/>
      <c r="CT201" s="253">
        <f t="shared" si="46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466"/>
        <v>0</v>
      </c>
      <c r="DD201" s="318"/>
      <c r="DE201" s="253">
        <f t="shared" si="467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thickBot="1">
      <c r="A202" s="272" t="str">
        <f t="shared" si="454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468"/>
        <v>0</v>
      </c>
      <c r="F202" s="236">
        <f t="shared" si="469"/>
        <v>0</v>
      </c>
      <c r="G202" s="236">
        <f t="shared" si="455"/>
        <v>0</v>
      </c>
      <c r="H202" s="236">
        <f t="shared" si="470"/>
        <v>0</v>
      </c>
      <c r="I202" s="236">
        <f t="shared" si="456"/>
        <v>0</v>
      </c>
      <c r="J202" s="236">
        <f t="shared" si="457"/>
        <v>0</v>
      </c>
      <c r="K202" s="236">
        <f t="shared" si="457"/>
        <v>0</v>
      </c>
      <c r="L202" s="236">
        <f t="shared" si="457"/>
        <v>0</v>
      </c>
      <c r="M202" s="236">
        <f t="shared" si="457"/>
        <v>0</v>
      </c>
      <c r="N202" s="236">
        <f t="shared" si="457"/>
        <v>0</v>
      </c>
      <c r="O202" s="236">
        <f>ROUND(SUM(Z202,AK202,AV202,BG202),1)</f>
        <v>0</v>
      </c>
      <c r="P202" s="223"/>
      <c r="Q202" s="224"/>
      <c r="R202" s="238">
        <f t="shared" si="471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73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75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77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9">
        <f t="shared" si="458"/>
        <v>0</v>
      </c>
      <c r="BI202" s="319" t="str">
        <f t="shared" si="459"/>
        <v>13</v>
      </c>
      <c r="BJ202" s="320"/>
      <c r="BK202" s="321">
        <f t="shared" si="479"/>
        <v>0</v>
      </c>
      <c r="BL202" s="320"/>
      <c r="BM202" s="321">
        <f t="shared" si="460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61"/>
        <v>0</v>
      </c>
      <c r="BW202" s="320"/>
      <c r="BX202" s="321">
        <f t="shared" si="480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462"/>
        <v>0</v>
      </c>
      <c r="CH202" s="320"/>
      <c r="CI202" s="321">
        <f t="shared" si="463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464"/>
        <v>0</v>
      </c>
      <c r="CS202" s="320"/>
      <c r="CT202" s="321">
        <f t="shared" si="46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466"/>
        <v>0</v>
      </c>
      <c r="DD202" s="320"/>
      <c r="DE202" s="321">
        <f t="shared" si="467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58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81">IF(ROUND(E209-SUM(E210,E212:E213),5)&gt;=0,0,"Ошибка")</f>
        <v>0</v>
      </c>
      <c r="BK203" s="285">
        <f t="shared" si="481"/>
        <v>0</v>
      </c>
      <c r="BL203" s="285">
        <f t="shared" si="481"/>
        <v>0</v>
      </c>
      <c r="BM203" s="285">
        <f t="shared" si="481"/>
        <v>0</v>
      </c>
      <c r="BN203" s="285">
        <f t="shared" si="481"/>
        <v>0</v>
      </c>
      <c r="BO203" s="285">
        <f t="shared" si="481"/>
        <v>0</v>
      </c>
      <c r="BP203" s="285">
        <f t="shared" si="481"/>
        <v>0</v>
      </c>
      <c r="BQ203" s="285">
        <f t="shared" si="481"/>
        <v>0</v>
      </c>
      <c r="BR203" s="285">
        <f t="shared" si="481"/>
        <v>0</v>
      </c>
      <c r="BS203" s="285">
        <f t="shared" si="481"/>
        <v>0</v>
      </c>
      <c r="BT203" s="285">
        <f t="shared" si="481"/>
        <v>0</v>
      </c>
      <c r="BU203" s="285">
        <f t="shared" si="481"/>
        <v>0</v>
      </c>
      <c r="BV203" s="285">
        <f t="shared" si="481"/>
        <v>0</v>
      </c>
      <c r="BW203" s="285">
        <f t="shared" si="481"/>
        <v>0</v>
      </c>
      <c r="BX203" s="285">
        <f t="shared" si="481"/>
        <v>0</v>
      </c>
      <c r="BY203" s="285">
        <f t="shared" si="481"/>
        <v>0</v>
      </c>
      <c r="BZ203" s="285">
        <f t="shared" si="481"/>
        <v>0</v>
      </c>
      <c r="CA203" s="285">
        <f t="shared" si="481"/>
        <v>0</v>
      </c>
      <c r="CB203" s="285">
        <f t="shared" si="481"/>
        <v>0</v>
      </c>
      <c r="CC203" s="285">
        <f t="shared" si="481"/>
        <v>0</v>
      </c>
      <c r="CD203" s="285">
        <f t="shared" si="481"/>
        <v>0</v>
      </c>
      <c r="CE203" s="285">
        <f t="shared" si="481"/>
        <v>0</v>
      </c>
      <c r="CF203" s="285">
        <f t="shared" si="481"/>
        <v>0</v>
      </c>
      <c r="CG203" s="285">
        <f t="shared" si="481"/>
        <v>0</v>
      </c>
      <c r="CH203" s="285">
        <f t="shared" si="481"/>
        <v>0</v>
      </c>
      <c r="CI203" s="285">
        <f t="shared" si="481"/>
        <v>0</v>
      </c>
      <c r="CJ203" s="285">
        <f t="shared" si="481"/>
        <v>0</v>
      </c>
      <c r="CK203" s="285">
        <f t="shared" si="481"/>
        <v>0</v>
      </c>
      <c r="CL203" s="285">
        <f t="shared" si="481"/>
        <v>0</v>
      </c>
      <c r="CM203" s="285">
        <f t="shared" si="481"/>
        <v>0</v>
      </c>
      <c r="CN203" s="285">
        <f t="shared" si="481"/>
        <v>0</v>
      </c>
      <c r="CO203" s="285">
        <f t="shared" si="481"/>
        <v>0</v>
      </c>
      <c r="CP203" s="285">
        <f t="shared" ref="CP203:DL203" si="482">IF(ROUND(AK209-SUM(AK210,AK212:AK213),5)&gt;=0,0,"Ошибка")</f>
        <v>0</v>
      </c>
      <c r="CQ203" s="285">
        <f t="shared" si="482"/>
        <v>0</v>
      </c>
      <c r="CR203" s="285">
        <f t="shared" si="482"/>
        <v>0</v>
      </c>
      <c r="CS203" s="285">
        <f t="shared" si="482"/>
        <v>0</v>
      </c>
      <c r="CT203" s="285">
        <f t="shared" si="482"/>
        <v>0</v>
      </c>
      <c r="CU203" s="285">
        <f t="shared" si="482"/>
        <v>0</v>
      </c>
      <c r="CV203" s="285">
        <f t="shared" si="482"/>
        <v>0</v>
      </c>
      <c r="CW203" s="285">
        <f t="shared" si="482"/>
        <v>0</v>
      </c>
      <c r="CX203" s="285">
        <f t="shared" si="482"/>
        <v>0</v>
      </c>
      <c r="CY203" s="285">
        <f t="shared" si="482"/>
        <v>0</v>
      </c>
      <c r="CZ203" s="285">
        <f t="shared" si="482"/>
        <v>0</v>
      </c>
      <c r="DA203" s="285">
        <f t="shared" si="482"/>
        <v>0</v>
      </c>
      <c r="DB203" s="285">
        <f t="shared" si="482"/>
        <v>0</v>
      </c>
      <c r="DC203" s="285">
        <f t="shared" si="482"/>
        <v>0</v>
      </c>
      <c r="DD203" s="285">
        <f t="shared" si="482"/>
        <v>0</v>
      </c>
      <c r="DE203" s="285">
        <f t="shared" si="482"/>
        <v>0</v>
      </c>
      <c r="DF203" s="285">
        <f t="shared" si="482"/>
        <v>0</v>
      </c>
      <c r="DG203" s="285">
        <f t="shared" si="482"/>
        <v>0</v>
      </c>
      <c r="DH203" s="285">
        <f t="shared" si="482"/>
        <v>0</v>
      </c>
      <c r="DI203" s="285">
        <f t="shared" si="482"/>
        <v>0</v>
      </c>
      <c r="DJ203" s="285">
        <f t="shared" si="482"/>
        <v>0</v>
      </c>
      <c r="DK203" s="285">
        <f t="shared" si="482"/>
        <v>0</v>
      </c>
      <c r="DL203" s="285">
        <f t="shared" si="482"/>
        <v>0</v>
      </c>
    </row>
    <row r="204" spans="1:116" s="27" customFormat="1" ht="24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83">SUM(J205:J209,J214:J216)</f>
        <v>0</v>
      </c>
      <c r="K204" s="236">
        <f t="shared" si="483"/>
        <v>0</v>
      </c>
      <c r="L204" s="236">
        <f t="shared" si="483"/>
        <v>0</v>
      </c>
      <c r="M204" s="236">
        <f t="shared" si="483"/>
        <v>0</v>
      </c>
      <c r="N204" s="236">
        <f t="shared" si="483"/>
        <v>0</v>
      </c>
      <c r="O204" s="236">
        <f t="shared" si="483"/>
        <v>0</v>
      </c>
      <c r="P204" s="228">
        <f>SUM(P205:P209,P214:P216)</f>
        <v>0</v>
      </c>
      <c r="Q204" s="226">
        <f t="shared" ref="Q204:Z204" si="484">SUM(Q205:Q209,Q214:Q216)</f>
        <v>0</v>
      </c>
      <c r="R204" s="236">
        <f t="shared" si="484"/>
        <v>0</v>
      </c>
      <c r="S204" s="226">
        <f t="shared" si="484"/>
        <v>0</v>
      </c>
      <c r="T204" s="236">
        <f t="shared" si="484"/>
        <v>0</v>
      </c>
      <c r="U204" s="226">
        <f t="shared" si="484"/>
        <v>0</v>
      </c>
      <c r="V204" s="235">
        <f t="shared" si="484"/>
        <v>0</v>
      </c>
      <c r="W204" s="226">
        <f t="shared" si="484"/>
        <v>0</v>
      </c>
      <c r="X204" s="226">
        <f t="shared" si="484"/>
        <v>0</v>
      </c>
      <c r="Y204" s="235">
        <f t="shared" si="484"/>
        <v>0</v>
      </c>
      <c r="Z204" s="227">
        <f t="shared" si="484"/>
        <v>0</v>
      </c>
      <c r="AA204" s="228">
        <f>SUM(AA205:AA209,AA214:AA216)</f>
        <v>0</v>
      </c>
      <c r="AB204" s="226">
        <f t="shared" ref="AB204:AK204" si="485">SUM(AB205:AB209,AB214:AB216)</f>
        <v>0</v>
      </c>
      <c r="AC204" s="236">
        <f t="shared" si="485"/>
        <v>0</v>
      </c>
      <c r="AD204" s="226">
        <f t="shared" si="485"/>
        <v>0</v>
      </c>
      <c r="AE204" s="236">
        <f t="shared" si="485"/>
        <v>0</v>
      </c>
      <c r="AF204" s="226">
        <f t="shared" si="485"/>
        <v>0</v>
      </c>
      <c r="AG204" s="235">
        <f t="shared" si="485"/>
        <v>0</v>
      </c>
      <c r="AH204" s="226">
        <f t="shared" si="485"/>
        <v>0</v>
      </c>
      <c r="AI204" s="226">
        <f t="shared" si="485"/>
        <v>0</v>
      </c>
      <c r="AJ204" s="235">
        <f t="shared" si="485"/>
        <v>0</v>
      </c>
      <c r="AK204" s="227">
        <f t="shared" si="485"/>
        <v>0</v>
      </c>
      <c r="AL204" s="228">
        <f>SUM(AL205:AL209,AL214:AL216)</f>
        <v>0</v>
      </c>
      <c r="AM204" s="226">
        <f t="shared" ref="AM204:AV204" si="486">SUM(AM205:AM209,AM214:AM216)</f>
        <v>0</v>
      </c>
      <c r="AN204" s="236">
        <f t="shared" si="486"/>
        <v>0</v>
      </c>
      <c r="AO204" s="226">
        <f t="shared" si="486"/>
        <v>0</v>
      </c>
      <c r="AP204" s="236">
        <f t="shared" si="486"/>
        <v>0</v>
      </c>
      <c r="AQ204" s="226">
        <f t="shared" si="486"/>
        <v>0</v>
      </c>
      <c r="AR204" s="235">
        <f t="shared" si="486"/>
        <v>0</v>
      </c>
      <c r="AS204" s="226">
        <f t="shared" si="486"/>
        <v>0</v>
      </c>
      <c r="AT204" s="226">
        <f t="shared" si="486"/>
        <v>0</v>
      </c>
      <c r="AU204" s="235">
        <f t="shared" si="486"/>
        <v>0</v>
      </c>
      <c r="AV204" s="227">
        <f t="shared" si="486"/>
        <v>0</v>
      </c>
      <c r="AW204" s="228">
        <f>SUM(AW205:AW209,AW214:AW216)</f>
        <v>0</v>
      </c>
      <c r="AX204" s="226">
        <f t="shared" ref="AX204:BG204" si="487">SUM(AX205:AX209,AX214:AX216)</f>
        <v>0</v>
      </c>
      <c r="AY204" s="236">
        <f t="shared" si="487"/>
        <v>0</v>
      </c>
      <c r="AZ204" s="226">
        <f t="shared" si="487"/>
        <v>0</v>
      </c>
      <c r="BA204" s="236">
        <f t="shared" si="487"/>
        <v>0</v>
      </c>
      <c r="BB204" s="226">
        <f t="shared" si="487"/>
        <v>0</v>
      </c>
      <c r="BC204" s="235">
        <f t="shared" si="487"/>
        <v>0</v>
      </c>
      <c r="BD204" s="226">
        <f t="shared" si="487"/>
        <v>0</v>
      </c>
      <c r="BE204" s="226">
        <f t="shared" si="487"/>
        <v>0</v>
      </c>
      <c r="BF204" s="235">
        <f t="shared" si="487"/>
        <v>0</v>
      </c>
      <c r="BG204" s="227">
        <f t="shared" si="487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88">IF(E210-E211&gt;=0,0,"Ошибка")</f>
        <v>0</v>
      </c>
      <c r="BK204" s="253">
        <f t="shared" si="488"/>
        <v>0</v>
      </c>
      <c r="BL204" s="253">
        <f t="shared" si="488"/>
        <v>0</v>
      </c>
      <c r="BM204" s="253">
        <f t="shared" si="488"/>
        <v>0</v>
      </c>
      <c r="BN204" s="253">
        <f t="shared" si="488"/>
        <v>0</v>
      </c>
      <c r="BO204" s="253">
        <f t="shared" si="488"/>
        <v>0</v>
      </c>
      <c r="BP204" s="253">
        <f t="shared" si="488"/>
        <v>0</v>
      </c>
      <c r="BQ204" s="253">
        <f t="shared" si="488"/>
        <v>0</v>
      </c>
      <c r="BR204" s="253">
        <f t="shared" si="488"/>
        <v>0</v>
      </c>
      <c r="BS204" s="253">
        <f t="shared" si="488"/>
        <v>0</v>
      </c>
      <c r="BT204" s="253">
        <f t="shared" si="488"/>
        <v>0</v>
      </c>
      <c r="BU204" s="253">
        <f t="shared" si="488"/>
        <v>0</v>
      </c>
      <c r="BV204" s="253">
        <f t="shared" si="488"/>
        <v>0</v>
      </c>
      <c r="BW204" s="253">
        <f t="shared" si="488"/>
        <v>0</v>
      </c>
      <c r="BX204" s="253">
        <f t="shared" si="488"/>
        <v>0</v>
      </c>
      <c r="BY204" s="253">
        <f t="shared" si="488"/>
        <v>0</v>
      </c>
      <c r="BZ204" s="253">
        <f t="shared" si="488"/>
        <v>0</v>
      </c>
      <c r="CA204" s="253">
        <f t="shared" si="488"/>
        <v>0</v>
      </c>
      <c r="CB204" s="253">
        <f t="shared" si="488"/>
        <v>0</v>
      </c>
      <c r="CC204" s="253">
        <f t="shared" si="488"/>
        <v>0</v>
      </c>
      <c r="CD204" s="253">
        <f t="shared" si="488"/>
        <v>0</v>
      </c>
      <c r="CE204" s="253">
        <f t="shared" si="488"/>
        <v>0</v>
      </c>
      <c r="CF204" s="253">
        <f t="shared" si="488"/>
        <v>0</v>
      </c>
      <c r="CG204" s="253">
        <f t="shared" si="488"/>
        <v>0</v>
      </c>
      <c r="CH204" s="253">
        <f t="shared" si="488"/>
        <v>0</v>
      </c>
      <c r="CI204" s="253">
        <f t="shared" si="488"/>
        <v>0</v>
      </c>
      <c r="CJ204" s="253">
        <f t="shared" si="488"/>
        <v>0</v>
      </c>
      <c r="CK204" s="253">
        <f t="shared" si="488"/>
        <v>0</v>
      </c>
      <c r="CL204" s="253">
        <f t="shared" si="488"/>
        <v>0</v>
      </c>
      <c r="CM204" s="253">
        <f t="shared" si="488"/>
        <v>0</v>
      </c>
      <c r="CN204" s="253">
        <f t="shared" si="488"/>
        <v>0</v>
      </c>
      <c r="CO204" s="253">
        <f t="shared" si="488"/>
        <v>0</v>
      </c>
      <c r="CP204" s="253">
        <f t="shared" ref="CP204:DL204" si="489">IF(AK210-AK211&gt;=0,0,"Ошибка")</f>
        <v>0</v>
      </c>
      <c r="CQ204" s="253">
        <f t="shared" si="489"/>
        <v>0</v>
      </c>
      <c r="CR204" s="253">
        <f t="shared" si="489"/>
        <v>0</v>
      </c>
      <c r="CS204" s="253">
        <f t="shared" si="489"/>
        <v>0</v>
      </c>
      <c r="CT204" s="253">
        <f t="shared" si="489"/>
        <v>0</v>
      </c>
      <c r="CU204" s="253">
        <f t="shared" si="489"/>
        <v>0</v>
      </c>
      <c r="CV204" s="253">
        <f t="shared" si="489"/>
        <v>0</v>
      </c>
      <c r="CW204" s="253">
        <f t="shared" si="489"/>
        <v>0</v>
      </c>
      <c r="CX204" s="253">
        <f t="shared" si="489"/>
        <v>0</v>
      </c>
      <c r="CY204" s="253">
        <f t="shared" si="489"/>
        <v>0</v>
      </c>
      <c r="CZ204" s="253">
        <f t="shared" si="489"/>
        <v>0</v>
      </c>
      <c r="DA204" s="253">
        <f t="shared" si="489"/>
        <v>0</v>
      </c>
      <c r="DB204" s="253">
        <f t="shared" si="489"/>
        <v>0</v>
      </c>
      <c r="DC204" s="253">
        <f t="shared" si="489"/>
        <v>0</v>
      </c>
      <c r="DD204" s="253">
        <f t="shared" si="489"/>
        <v>0</v>
      </c>
      <c r="DE204" s="253">
        <f t="shared" si="489"/>
        <v>0</v>
      </c>
      <c r="DF204" s="253">
        <f t="shared" si="489"/>
        <v>0</v>
      </c>
      <c r="DG204" s="253">
        <f t="shared" si="489"/>
        <v>0</v>
      </c>
      <c r="DH204" s="253">
        <f t="shared" si="489"/>
        <v>0</v>
      </c>
      <c r="DI204" s="253">
        <f t="shared" si="489"/>
        <v>0</v>
      </c>
      <c r="DJ204" s="253">
        <f t="shared" si="489"/>
        <v>0</v>
      </c>
      <c r="DK204" s="253">
        <f t="shared" si="489"/>
        <v>0</v>
      </c>
      <c r="DL204" s="253">
        <f t="shared" si="489"/>
        <v>0</v>
      </c>
    </row>
    <row r="205" spans="1:116" s="27" customFormat="1" ht="24">
      <c r="A205" s="272" t="str">
        <f t="shared" ref="A205:A216" si="49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491">SUM(J205:L205)</f>
        <v>0</v>
      </c>
      <c r="H205" s="236">
        <f>ROUND(SUM(S205,AD205,AO205,AZ205),1)</f>
        <v>0</v>
      </c>
      <c r="I205" s="236">
        <f t="shared" ref="I205:I216" si="492">SUM(M205:O205)</f>
        <v>0</v>
      </c>
      <c r="J205" s="236">
        <f t="shared" ref="J205:O216" si="493">ROUND(SUM(U205,AF205,AQ205,BB205),1)</f>
        <v>0</v>
      </c>
      <c r="K205" s="236">
        <f t="shared" si="493"/>
        <v>0</v>
      </c>
      <c r="L205" s="236">
        <f t="shared" si="493"/>
        <v>0</v>
      </c>
      <c r="M205" s="236">
        <f t="shared" si="493"/>
        <v>0</v>
      </c>
      <c r="N205" s="236">
        <f t="shared" si="493"/>
        <v>0</v>
      </c>
      <c r="O205" s="236">
        <f t="shared" si="49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9">
        <f t="shared" ref="BH205:BH217" si="494">IF((COUNTA(BJ205:DL205)-COUNTIF(BJ205:DL205,0))=0,0,CONCATENATE("Ошибки!-",COUNTA(BJ205:DL205)-COUNTIF(BJ205:DL205,0)))</f>
        <v>0</v>
      </c>
      <c r="BI205" s="255" t="str">
        <f t="shared" ref="BI205:BI216" si="495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49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497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498">IF(ROUND((AA205-AB205),5)&gt;=0,0,"Ошибка!")</f>
        <v>0</v>
      </c>
      <c r="CH205" s="318"/>
      <c r="CI205" s="253">
        <f t="shared" ref="CI205:CI216" si="499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00">IF(ROUND((AL205-AM205),5)&gt;=0,0,"Ошибка!")</f>
        <v>0</v>
      </c>
      <c r="CS205" s="318"/>
      <c r="CT205" s="253">
        <f t="shared" ref="CT205:CT216" si="501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02">IF(ROUND((AW205-AX205),5)&gt;=0,0,"Ошибка!")</f>
        <v>0</v>
      </c>
      <c r="DD205" s="318"/>
      <c r="DE205" s="253">
        <f t="shared" ref="DE205:DE216" si="503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>
      <c r="A206" s="272" t="str">
        <f t="shared" si="49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04">ROUND(SUM(P206,AA206,AL206,AW206),0)</f>
        <v>0</v>
      </c>
      <c r="F206" s="236">
        <f t="shared" ref="F206:F216" si="505">ROUND(SUM(Q206,AB206,AM206,AX206),1)</f>
        <v>0</v>
      </c>
      <c r="G206" s="236">
        <f t="shared" si="491"/>
        <v>0</v>
      </c>
      <c r="H206" s="236">
        <f t="shared" ref="H206:H216" si="506">ROUND(SUM(S206,AD206,AO206,AZ206),1)</f>
        <v>0</v>
      </c>
      <c r="I206" s="236">
        <f t="shared" si="492"/>
        <v>0</v>
      </c>
      <c r="J206" s="236">
        <f t="shared" si="493"/>
        <v>0</v>
      </c>
      <c r="K206" s="236">
        <f t="shared" si="493"/>
        <v>0</v>
      </c>
      <c r="L206" s="236">
        <f t="shared" si="493"/>
        <v>0</v>
      </c>
      <c r="M206" s="236">
        <f t="shared" si="493"/>
        <v>0</v>
      </c>
      <c r="N206" s="236">
        <f t="shared" si="493"/>
        <v>0</v>
      </c>
      <c r="O206" s="236">
        <f t="shared" si="493"/>
        <v>0</v>
      </c>
      <c r="P206" s="220"/>
      <c r="Q206" s="221"/>
      <c r="R206" s="237">
        <f t="shared" ref="R206:R216" si="507">SUM(U206:W206)</f>
        <v>0</v>
      </c>
      <c r="S206" s="221"/>
      <c r="T206" s="237">
        <f t="shared" ref="T206:T215" si="508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09">SUM(AF206:AH206)</f>
        <v>0</v>
      </c>
      <c r="AD206" s="221"/>
      <c r="AE206" s="237">
        <f t="shared" ref="AE206:AE215" si="510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11">SUM(AQ206:AS206)</f>
        <v>0</v>
      </c>
      <c r="AO206" s="221"/>
      <c r="AP206" s="237">
        <f t="shared" ref="AP206:AP215" si="512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13">SUM(BB206:BD206)</f>
        <v>0</v>
      </c>
      <c r="AZ206" s="221"/>
      <c r="BA206" s="237">
        <f t="shared" ref="BA206:BA215" si="514">SUM(BE206:BG206)</f>
        <v>0</v>
      </c>
      <c r="BB206" s="221"/>
      <c r="BC206" s="233"/>
      <c r="BD206" s="221"/>
      <c r="BE206" s="221"/>
      <c r="BF206" s="233"/>
      <c r="BG206" s="221"/>
      <c r="BH206" s="379">
        <f t="shared" si="494"/>
        <v>0</v>
      </c>
      <c r="BI206" s="255" t="str">
        <f t="shared" si="495"/>
        <v>03</v>
      </c>
      <c r="BJ206" s="318"/>
      <c r="BK206" s="253">
        <f t="shared" ref="BK206:BK216" si="515">IF(ROUND((E206-F206),5)&gt;=0,0,"Ошибка!")</f>
        <v>0</v>
      </c>
      <c r="BL206" s="318"/>
      <c r="BM206" s="253">
        <f t="shared" si="49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497"/>
        <v>0</v>
      </c>
      <c r="BW206" s="318"/>
      <c r="BX206" s="253">
        <f t="shared" ref="BX206:BX216" si="516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498"/>
        <v>0</v>
      </c>
      <c r="CH206" s="318"/>
      <c r="CI206" s="253">
        <f t="shared" si="499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00"/>
        <v>0</v>
      </c>
      <c r="CS206" s="318"/>
      <c r="CT206" s="253">
        <f t="shared" si="501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02"/>
        <v>0</v>
      </c>
      <c r="DD206" s="318"/>
      <c r="DE206" s="253">
        <f t="shared" si="503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>
      <c r="A207" s="272" t="str">
        <f t="shared" si="49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04"/>
        <v>0</v>
      </c>
      <c r="F207" s="236">
        <f t="shared" si="505"/>
        <v>0</v>
      </c>
      <c r="G207" s="236">
        <f t="shared" si="491"/>
        <v>0</v>
      </c>
      <c r="H207" s="236">
        <f t="shared" si="506"/>
        <v>0</v>
      </c>
      <c r="I207" s="236">
        <f t="shared" si="492"/>
        <v>0</v>
      </c>
      <c r="J207" s="236">
        <f t="shared" si="493"/>
        <v>0</v>
      </c>
      <c r="K207" s="236">
        <f t="shared" si="493"/>
        <v>0</v>
      </c>
      <c r="L207" s="236">
        <f t="shared" si="493"/>
        <v>0</v>
      </c>
      <c r="M207" s="236">
        <f t="shared" si="493"/>
        <v>0</v>
      </c>
      <c r="N207" s="236">
        <f t="shared" si="493"/>
        <v>0</v>
      </c>
      <c r="O207" s="236">
        <f t="shared" si="493"/>
        <v>0</v>
      </c>
      <c r="P207" s="220"/>
      <c r="Q207" s="221"/>
      <c r="R207" s="237">
        <f t="shared" si="507"/>
        <v>0</v>
      </c>
      <c r="S207" s="221"/>
      <c r="T207" s="237">
        <f t="shared" si="508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09"/>
        <v>0</v>
      </c>
      <c r="AD207" s="221"/>
      <c r="AE207" s="237">
        <f t="shared" si="510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11"/>
        <v>0</v>
      </c>
      <c r="AO207" s="221"/>
      <c r="AP207" s="237">
        <f t="shared" si="512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13"/>
        <v>0</v>
      </c>
      <c r="AZ207" s="221"/>
      <c r="BA207" s="237">
        <f t="shared" si="514"/>
        <v>0</v>
      </c>
      <c r="BB207" s="221"/>
      <c r="BC207" s="233"/>
      <c r="BD207" s="221"/>
      <c r="BE207" s="221"/>
      <c r="BF207" s="233"/>
      <c r="BG207" s="221"/>
      <c r="BH207" s="379">
        <f t="shared" si="494"/>
        <v>0</v>
      </c>
      <c r="BI207" s="255" t="str">
        <f t="shared" si="495"/>
        <v>04</v>
      </c>
      <c r="BJ207" s="318"/>
      <c r="BK207" s="253">
        <f t="shared" si="515"/>
        <v>0</v>
      </c>
      <c r="BL207" s="318"/>
      <c r="BM207" s="253">
        <f t="shared" si="49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497"/>
        <v>0</v>
      </c>
      <c r="BW207" s="318"/>
      <c r="BX207" s="253">
        <f t="shared" si="516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498"/>
        <v>0</v>
      </c>
      <c r="CH207" s="318"/>
      <c r="CI207" s="253">
        <f t="shared" si="499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00"/>
        <v>0</v>
      </c>
      <c r="CS207" s="318"/>
      <c r="CT207" s="253">
        <f t="shared" si="501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02"/>
        <v>0</v>
      </c>
      <c r="DD207" s="318"/>
      <c r="DE207" s="253">
        <f t="shared" si="503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>
      <c r="A208" s="272" t="str">
        <f t="shared" si="49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04"/>
        <v>0</v>
      </c>
      <c r="F208" s="236">
        <f t="shared" si="505"/>
        <v>0</v>
      </c>
      <c r="G208" s="236">
        <f t="shared" si="491"/>
        <v>0</v>
      </c>
      <c r="H208" s="236">
        <f t="shared" si="506"/>
        <v>0</v>
      </c>
      <c r="I208" s="236">
        <f t="shared" si="492"/>
        <v>0</v>
      </c>
      <c r="J208" s="236">
        <f t="shared" si="493"/>
        <v>0</v>
      </c>
      <c r="K208" s="236">
        <f t="shared" si="493"/>
        <v>0</v>
      </c>
      <c r="L208" s="236">
        <f t="shared" si="493"/>
        <v>0</v>
      </c>
      <c r="M208" s="236">
        <f t="shared" si="493"/>
        <v>0</v>
      </c>
      <c r="N208" s="236">
        <f t="shared" si="493"/>
        <v>0</v>
      </c>
      <c r="O208" s="236">
        <f t="shared" si="493"/>
        <v>0</v>
      </c>
      <c r="P208" s="220"/>
      <c r="Q208" s="221"/>
      <c r="R208" s="237">
        <f t="shared" si="507"/>
        <v>0</v>
      </c>
      <c r="S208" s="221"/>
      <c r="T208" s="237">
        <f t="shared" si="508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09"/>
        <v>0</v>
      </c>
      <c r="AD208" s="221"/>
      <c r="AE208" s="237">
        <f t="shared" si="510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11"/>
        <v>0</v>
      </c>
      <c r="AO208" s="221"/>
      <c r="AP208" s="237">
        <f t="shared" si="512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13"/>
        <v>0</v>
      </c>
      <c r="AZ208" s="221"/>
      <c r="BA208" s="237">
        <f t="shared" si="514"/>
        <v>0</v>
      </c>
      <c r="BB208" s="221"/>
      <c r="BC208" s="233"/>
      <c r="BD208" s="221"/>
      <c r="BE208" s="221"/>
      <c r="BF208" s="233"/>
      <c r="BG208" s="221"/>
      <c r="BH208" s="379">
        <f t="shared" si="494"/>
        <v>0</v>
      </c>
      <c r="BI208" s="255" t="str">
        <f t="shared" si="495"/>
        <v>05</v>
      </c>
      <c r="BJ208" s="318"/>
      <c r="BK208" s="253">
        <f t="shared" si="515"/>
        <v>0</v>
      </c>
      <c r="BL208" s="318"/>
      <c r="BM208" s="253">
        <f t="shared" si="49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497"/>
        <v>0</v>
      </c>
      <c r="BW208" s="318"/>
      <c r="BX208" s="253">
        <f t="shared" si="516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498"/>
        <v>0</v>
      </c>
      <c r="CH208" s="318"/>
      <c r="CI208" s="253">
        <f t="shared" si="499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00"/>
        <v>0</v>
      </c>
      <c r="CS208" s="318"/>
      <c r="CT208" s="253">
        <f t="shared" si="501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02"/>
        <v>0</v>
      </c>
      <c r="DD208" s="318"/>
      <c r="DE208" s="253">
        <f t="shared" si="503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>
      <c r="A209" s="272" t="str">
        <f t="shared" si="49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04"/>
        <v>0</v>
      </c>
      <c r="F209" s="236">
        <f t="shared" si="505"/>
        <v>0</v>
      </c>
      <c r="G209" s="236">
        <f t="shared" si="491"/>
        <v>0</v>
      </c>
      <c r="H209" s="236">
        <f t="shared" si="506"/>
        <v>0</v>
      </c>
      <c r="I209" s="236">
        <f t="shared" si="492"/>
        <v>0</v>
      </c>
      <c r="J209" s="236">
        <f t="shared" si="493"/>
        <v>0</v>
      </c>
      <c r="K209" s="236">
        <f t="shared" si="493"/>
        <v>0</v>
      </c>
      <c r="L209" s="236">
        <f t="shared" si="493"/>
        <v>0</v>
      </c>
      <c r="M209" s="236">
        <f t="shared" si="493"/>
        <v>0</v>
      </c>
      <c r="N209" s="236">
        <f t="shared" si="493"/>
        <v>0</v>
      </c>
      <c r="O209" s="236">
        <f t="shared" si="493"/>
        <v>0</v>
      </c>
      <c r="P209" s="220"/>
      <c r="Q209" s="221"/>
      <c r="R209" s="237">
        <f t="shared" si="507"/>
        <v>0</v>
      </c>
      <c r="S209" s="221"/>
      <c r="T209" s="237">
        <f t="shared" si="508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09"/>
        <v>0</v>
      </c>
      <c r="AD209" s="221"/>
      <c r="AE209" s="237">
        <f t="shared" si="510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11"/>
        <v>0</v>
      </c>
      <c r="AO209" s="221"/>
      <c r="AP209" s="237">
        <f t="shared" si="512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13"/>
        <v>0</v>
      </c>
      <c r="AZ209" s="221"/>
      <c r="BA209" s="237">
        <f t="shared" si="514"/>
        <v>0</v>
      </c>
      <c r="BB209" s="221"/>
      <c r="BC209" s="233"/>
      <c r="BD209" s="221"/>
      <c r="BE209" s="221"/>
      <c r="BF209" s="233"/>
      <c r="BG209" s="221"/>
      <c r="BH209" s="379">
        <f t="shared" si="494"/>
        <v>0</v>
      </c>
      <c r="BI209" s="255" t="str">
        <f t="shared" si="495"/>
        <v>06</v>
      </c>
      <c r="BJ209" s="318"/>
      <c r="BK209" s="253">
        <f t="shared" si="515"/>
        <v>0</v>
      </c>
      <c r="BL209" s="318"/>
      <c r="BM209" s="253">
        <f t="shared" si="49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497"/>
        <v>0</v>
      </c>
      <c r="BW209" s="318"/>
      <c r="BX209" s="253">
        <f t="shared" si="516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498"/>
        <v>0</v>
      </c>
      <c r="CH209" s="318"/>
      <c r="CI209" s="253">
        <f t="shared" si="499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00"/>
        <v>0</v>
      </c>
      <c r="CS209" s="318"/>
      <c r="CT209" s="253">
        <f t="shared" si="501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02"/>
        <v>0</v>
      </c>
      <c r="DD209" s="318"/>
      <c r="DE209" s="253">
        <f t="shared" si="503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>
      <c r="A210" s="272" t="str">
        <f t="shared" si="49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04"/>
        <v>0</v>
      </c>
      <c r="F210" s="236">
        <f t="shared" si="505"/>
        <v>0</v>
      </c>
      <c r="G210" s="236">
        <f t="shared" si="491"/>
        <v>0</v>
      </c>
      <c r="H210" s="236">
        <f t="shared" si="506"/>
        <v>0</v>
      </c>
      <c r="I210" s="236">
        <f t="shared" si="492"/>
        <v>0</v>
      </c>
      <c r="J210" s="236">
        <f t="shared" si="493"/>
        <v>0</v>
      </c>
      <c r="K210" s="236">
        <f t="shared" si="493"/>
        <v>0</v>
      </c>
      <c r="L210" s="236">
        <f t="shared" si="493"/>
        <v>0</v>
      </c>
      <c r="M210" s="236">
        <f t="shared" si="493"/>
        <v>0</v>
      </c>
      <c r="N210" s="236">
        <f t="shared" si="493"/>
        <v>0</v>
      </c>
      <c r="O210" s="236">
        <f t="shared" si="493"/>
        <v>0</v>
      </c>
      <c r="P210" s="220"/>
      <c r="Q210" s="221"/>
      <c r="R210" s="237">
        <f t="shared" si="507"/>
        <v>0</v>
      </c>
      <c r="S210" s="221"/>
      <c r="T210" s="237">
        <f t="shared" si="508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09"/>
        <v>0</v>
      </c>
      <c r="AD210" s="221"/>
      <c r="AE210" s="237">
        <f t="shared" si="510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11"/>
        <v>0</v>
      </c>
      <c r="AO210" s="221"/>
      <c r="AP210" s="237">
        <f t="shared" si="512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13"/>
        <v>0</v>
      </c>
      <c r="AZ210" s="221"/>
      <c r="BA210" s="237">
        <f t="shared" si="514"/>
        <v>0</v>
      </c>
      <c r="BB210" s="221"/>
      <c r="BC210" s="233"/>
      <c r="BD210" s="221"/>
      <c r="BE210" s="221"/>
      <c r="BF210" s="233"/>
      <c r="BG210" s="221"/>
      <c r="BH210" s="379">
        <f t="shared" si="494"/>
        <v>0</v>
      </c>
      <c r="BI210" s="255" t="str">
        <f t="shared" si="495"/>
        <v>07</v>
      </c>
      <c r="BJ210" s="318"/>
      <c r="BK210" s="253">
        <f t="shared" si="515"/>
        <v>0</v>
      </c>
      <c r="BL210" s="318"/>
      <c r="BM210" s="253">
        <f t="shared" si="49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497"/>
        <v>0</v>
      </c>
      <c r="BW210" s="318"/>
      <c r="BX210" s="253">
        <f t="shared" si="516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498"/>
        <v>0</v>
      </c>
      <c r="CH210" s="318"/>
      <c r="CI210" s="253">
        <f t="shared" si="499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00"/>
        <v>0</v>
      </c>
      <c r="CS210" s="318"/>
      <c r="CT210" s="253">
        <f t="shared" si="501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02"/>
        <v>0</v>
      </c>
      <c r="DD210" s="318"/>
      <c r="DE210" s="253">
        <f t="shared" si="503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>
      <c r="A211" s="272" t="str">
        <f t="shared" si="49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04"/>
        <v>0</v>
      </c>
      <c r="F211" s="236">
        <f t="shared" si="505"/>
        <v>0</v>
      </c>
      <c r="G211" s="236">
        <f t="shared" si="491"/>
        <v>0</v>
      </c>
      <c r="H211" s="236">
        <f t="shared" si="506"/>
        <v>0</v>
      </c>
      <c r="I211" s="236">
        <f t="shared" si="492"/>
        <v>0</v>
      </c>
      <c r="J211" s="236">
        <f t="shared" si="493"/>
        <v>0</v>
      </c>
      <c r="K211" s="236">
        <f t="shared" si="493"/>
        <v>0</v>
      </c>
      <c r="L211" s="236">
        <f t="shared" si="493"/>
        <v>0</v>
      </c>
      <c r="M211" s="236">
        <f t="shared" si="493"/>
        <v>0</v>
      </c>
      <c r="N211" s="236">
        <f t="shared" si="493"/>
        <v>0</v>
      </c>
      <c r="O211" s="236">
        <f t="shared" si="493"/>
        <v>0</v>
      </c>
      <c r="P211" s="220"/>
      <c r="Q211" s="221"/>
      <c r="R211" s="237">
        <f t="shared" si="507"/>
        <v>0</v>
      </c>
      <c r="S211" s="221"/>
      <c r="T211" s="237">
        <f t="shared" si="508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09"/>
        <v>0</v>
      </c>
      <c r="AD211" s="221"/>
      <c r="AE211" s="237">
        <f t="shared" si="510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11"/>
        <v>0</v>
      </c>
      <c r="AO211" s="221"/>
      <c r="AP211" s="237">
        <f t="shared" si="512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13"/>
        <v>0</v>
      </c>
      <c r="AZ211" s="221"/>
      <c r="BA211" s="237">
        <f t="shared" si="514"/>
        <v>0</v>
      </c>
      <c r="BB211" s="221"/>
      <c r="BC211" s="233"/>
      <c r="BD211" s="221"/>
      <c r="BE211" s="221"/>
      <c r="BF211" s="233"/>
      <c r="BG211" s="221"/>
      <c r="BH211" s="379">
        <f t="shared" si="494"/>
        <v>0</v>
      </c>
      <c r="BI211" s="255" t="str">
        <f t="shared" si="495"/>
        <v>08</v>
      </c>
      <c r="BJ211" s="318"/>
      <c r="BK211" s="253">
        <f t="shared" si="515"/>
        <v>0</v>
      </c>
      <c r="BL211" s="318"/>
      <c r="BM211" s="253">
        <f t="shared" si="49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497"/>
        <v>0</v>
      </c>
      <c r="BW211" s="318"/>
      <c r="BX211" s="253">
        <f t="shared" si="516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498"/>
        <v>0</v>
      </c>
      <c r="CH211" s="318"/>
      <c r="CI211" s="253">
        <f t="shared" si="499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00"/>
        <v>0</v>
      </c>
      <c r="CS211" s="318"/>
      <c r="CT211" s="253">
        <f t="shared" si="501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02"/>
        <v>0</v>
      </c>
      <c r="DD211" s="318"/>
      <c r="DE211" s="253">
        <f t="shared" si="503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>
      <c r="A212" s="272" t="str">
        <f t="shared" si="49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04"/>
        <v>0</v>
      </c>
      <c r="F212" s="236">
        <f t="shared" si="505"/>
        <v>0</v>
      </c>
      <c r="G212" s="236">
        <f t="shared" si="491"/>
        <v>0</v>
      </c>
      <c r="H212" s="236">
        <f t="shared" si="506"/>
        <v>0</v>
      </c>
      <c r="I212" s="236">
        <f t="shared" si="492"/>
        <v>0</v>
      </c>
      <c r="J212" s="236">
        <f t="shared" si="493"/>
        <v>0</v>
      </c>
      <c r="K212" s="236">
        <f t="shared" si="493"/>
        <v>0</v>
      </c>
      <c r="L212" s="236">
        <f t="shared" si="493"/>
        <v>0</v>
      </c>
      <c r="M212" s="236">
        <f t="shared" si="493"/>
        <v>0</v>
      </c>
      <c r="N212" s="236">
        <f t="shared" si="493"/>
        <v>0</v>
      </c>
      <c r="O212" s="236">
        <f t="shared" si="493"/>
        <v>0</v>
      </c>
      <c r="P212" s="220"/>
      <c r="Q212" s="221"/>
      <c r="R212" s="237">
        <f t="shared" si="507"/>
        <v>0</v>
      </c>
      <c r="S212" s="221"/>
      <c r="T212" s="237">
        <f t="shared" si="508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09"/>
        <v>0</v>
      </c>
      <c r="AD212" s="221"/>
      <c r="AE212" s="237">
        <f t="shared" si="510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11"/>
        <v>0</v>
      </c>
      <c r="AO212" s="221"/>
      <c r="AP212" s="237">
        <f t="shared" si="512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13"/>
        <v>0</v>
      </c>
      <c r="AZ212" s="221"/>
      <c r="BA212" s="237">
        <f t="shared" si="514"/>
        <v>0</v>
      </c>
      <c r="BB212" s="221"/>
      <c r="BC212" s="233"/>
      <c r="BD212" s="221"/>
      <c r="BE212" s="221"/>
      <c r="BF212" s="233"/>
      <c r="BG212" s="221"/>
      <c r="BH212" s="379">
        <f t="shared" si="494"/>
        <v>0</v>
      </c>
      <c r="BI212" s="255" t="str">
        <f t="shared" si="495"/>
        <v>09</v>
      </c>
      <c r="BJ212" s="318"/>
      <c r="BK212" s="253">
        <f t="shared" si="515"/>
        <v>0</v>
      </c>
      <c r="BL212" s="318"/>
      <c r="BM212" s="253">
        <f t="shared" si="49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497"/>
        <v>0</v>
      </c>
      <c r="BW212" s="318"/>
      <c r="BX212" s="253">
        <f t="shared" si="516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498"/>
        <v>0</v>
      </c>
      <c r="CH212" s="318"/>
      <c r="CI212" s="253">
        <f t="shared" si="499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00"/>
        <v>0</v>
      </c>
      <c r="CS212" s="318"/>
      <c r="CT212" s="253">
        <f t="shared" si="501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02"/>
        <v>0</v>
      </c>
      <c r="DD212" s="318"/>
      <c r="DE212" s="253">
        <f t="shared" si="503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>
      <c r="A213" s="272" t="str">
        <f t="shared" si="49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04"/>
        <v>0</v>
      </c>
      <c r="F213" s="236">
        <f t="shared" si="505"/>
        <v>0</v>
      </c>
      <c r="G213" s="236">
        <f t="shared" si="491"/>
        <v>0</v>
      </c>
      <c r="H213" s="236">
        <f t="shared" si="506"/>
        <v>0</v>
      </c>
      <c r="I213" s="236">
        <f t="shared" si="492"/>
        <v>0</v>
      </c>
      <c r="J213" s="236">
        <f t="shared" si="493"/>
        <v>0</v>
      </c>
      <c r="K213" s="236">
        <f t="shared" si="493"/>
        <v>0</v>
      </c>
      <c r="L213" s="236">
        <f t="shared" si="493"/>
        <v>0</v>
      </c>
      <c r="M213" s="236">
        <f t="shared" si="493"/>
        <v>0</v>
      </c>
      <c r="N213" s="236">
        <f t="shared" si="493"/>
        <v>0</v>
      </c>
      <c r="O213" s="236">
        <f t="shared" si="493"/>
        <v>0</v>
      </c>
      <c r="P213" s="220"/>
      <c r="Q213" s="221"/>
      <c r="R213" s="237">
        <f t="shared" si="507"/>
        <v>0</v>
      </c>
      <c r="S213" s="221"/>
      <c r="T213" s="237">
        <f t="shared" si="508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09"/>
        <v>0</v>
      </c>
      <c r="AD213" s="221"/>
      <c r="AE213" s="237">
        <f t="shared" si="510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11"/>
        <v>0</v>
      </c>
      <c r="AO213" s="221"/>
      <c r="AP213" s="237">
        <f t="shared" si="512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13"/>
        <v>0</v>
      </c>
      <c r="AZ213" s="221"/>
      <c r="BA213" s="237">
        <f t="shared" si="514"/>
        <v>0</v>
      </c>
      <c r="BB213" s="221"/>
      <c r="BC213" s="233"/>
      <c r="BD213" s="221"/>
      <c r="BE213" s="221"/>
      <c r="BF213" s="233"/>
      <c r="BG213" s="221"/>
      <c r="BH213" s="379">
        <f t="shared" si="494"/>
        <v>0</v>
      </c>
      <c r="BI213" s="255" t="str">
        <f t="shared" si="495"/>
        <v>10</v>
      </c>
      <c r="BJ213" s="318"/>
      <c r="BK213" s="253">
        <f t="shared" si="515"/>
        <v>0</v>
      </c>
      <c r="BL213" s="318"/>
      <c r="BM213" s="253">
        <f t="shared" si="49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497"/>
        <v>0</v>
      </c>
      <c r="BW213" s="318"/>
      <c r="BX213" s="253">
        <f t="shared" si="516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498"/>
        <v>0</v>
      </c>
      <c r="CH213" s="318"/>
      <c r="CI213" s="253">
        <f t="shared" si="499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00"/>
        <v>0</v>
      </c>
      <c r="CS213" s="318"/>
      <c r="CT213" s="253">
        <f t="shared" si="501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02"/>
        <v>0</v>
      </c>
      <c r="DD213" s="318"/>
      <c r="DE213" s="253">
        <f t="shared" si="503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60">
      <c r="A214" s="272" t="str">
        <f t="shared" si="49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04"/>
        <v>0</v>
      </c>
      <c r="F214" s="236">
        <f t="shared" si="505"/>
        <v>0</v>
      </c>
      <c r="G214" s="236">
        <f t="shared" si="491"/>
        <v>0</v>
      </c>
      <c r="H214" s="236">
        <f t="shared" si="506"/>
        <v>0</v>
      </c>
      <c r="I214" s="236">
        <f t="shared" si="492"/>
        <v>0</v>
      </c>
      <c r="J214" s="236">
        <f t="shared" si="493"/>
        <v>0</v>
      </c>
      <c r="K214" s="236">
        <f t="shared" si="493"/>
        <v>0</v>
      </c>
      <c r="L214" s="236">
        <f t="shared" si="493"/>
        <v>0</v>
      </c>
      <c r="M214" s="236">
        <f t="shared" si="493"/>
        <v>0</v>
      </c>
      <c r="N214" s="236">
        <f t="shared" si="493"/>
        <v>0</v>
      </c>
      <c r="O214" s="236">
        <f t="shared" si="493"/>
        <v>0</v>
      </c>
      <c r="P214" s="220"/>
      <c r="Q214" s="221"/>
      <c r="R214" s="237">
        <f t="shared" si="507"/>
        <v>0</v>
      </c>
      <c r="S214" s="221"/>
      <c r="T214" s="237">
        <f t="shared" si="508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09"/>
        <v>0</v>
      </c>
      <c r="AD214" s="221"/>
      <c r="AE214" s="237">
        <f t="shared" si="510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11"/>
        <v>0</v>
      </c>
      <c r="AO214" s="221"/>
      <c r="AP214" s="237">
        <f t="shared" si="512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13"/>
        <v>0</v>
      </c>
      <c r="AZ214" s="221"/>
      <c r="BA214" s="237">
        <f t="shared" si="514"/>
        <v>0</v>
      </c>
      <c r="BB214" s="221"/>
      <c r="BC214" s="233"/>
      <c r="BD214" s="221"/>
      <c r="BE214" s="221"/>
      <c r="BF214" s="233"/>
      <c r="BG214" s="221"/>
      <c r="BH214" s="379">
        <f t="shared" si="494"/>
        <v>0</v>
      </c>
      <c r="BI214" s="255" t="str">
        <f t="shared" si="495"/>
        <v>11</v>
      </c>
      <c r="BJ214" s="318"/>
      <c r="BK214" s="253">
        <f t="shared" si="515"/>
        <v>0</v>
      </c>
      <c r="BL214" s="318"/>
      <c r="BM214" s="253">
        <f t="shared" si="49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497"/>
        <v>0</v>
      </c>
      <c r="BW214" s="318"/>
      <c r="BX214" s="253">
        <f t="shared" si="516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498"/>
        <v>0</v>
      </c>
      <c r="CH214" s="318"/>
      <c r="CI214" s="253">
        <f t="shared" si="499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00"/>
        <v>0</v>
      </c>
      <c r="CS214" s="318"/>
      <c r="CT214" s="253">
        <f t="shared" si="501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02"/>
        <v>0</v>
      </c>
      <c r="DD214" s="318"/>
      <c r="DE214" s="253">
        <f t="shared" si="503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60">
      <c r="A215" s="272" t="str">
        <f t="shared" si="49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04"/>
        <v>0</v>
      </c>
      <c r="F215" s="236">
        <f t="shared" si="505"/>
        <v>0</v>
      </c>
      <c r="G215" s="236">
        <f t="shared" si="491"/>
        <v>0</v>
      </c>
      <c r="H215" s="236">
        <f t="shared" si="506"/>
        <v>0</v>
      </c>
      <c r="I215" s="236">
        <f t="shared" si="492"/>
        <v>0</v>
      </c>
      <c r="J215" s="236">
        <f t="shared" si="493"/>
        <v>0</v>
      </c>
      <c r="K215" s="236">
        <f t="shared" si="493"/>
        <v>0</v>
      </c>
      <c r="L215" s="236">
        <f t="shared" si="493"/>
        <v>0</v>
      </c>
      <c r="M215" s="236">
        <f t="shared" si="493"/>
        <v>0</v>
      </c>
      <c r="N215" s="236">
        <f t="shared" si="493"/>
        <v>0</v>
      </c>
      <c r="O215" s="236">
        <f t="shared" si="493"/>
        <v>0</v>
      </c>
      <c r="P215" s="220"/>
      <c r="Q215" s="221"/>
      <c r="R215" s="237">
        <f t="shared" si="507"/>
        <v>0</v>
      </c>
      <c r="S215" s="221"/>
      <c r="T215" s="237">
        <f t="shared" si="508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09"/>
        <v>0</v>
      </c>
      <c r="AD215" s="221"/>
      <c r="AE215" s="237">
        <f t="shared" si="510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11"/>
        <v>0</v>
      </c>
      <c r="AO215" s="221"/>
      <c r="AP215" s="237">
        <f t="shared" si="512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13"/>
        <v>0</v>
      </c>
      <c r="AZ215" s="221"/>
      <c r="BA215" s="237">
        <f t="shared" si="514"/>
        <v>0</v>
      </c>
      <c r="BB215" s="221"/>
      <c r="BC215" s="233"/>
      <c r="BD215" s="221"/>
      <c r="BE215" s="221"/>
      <c r="BF215" s="233"/>
      <c r="BG215" s="221"/>
      <c r="BH215" s="379">
        <f t="shared" si="494"/>
        <v>0</v>
      </c>
      <c r="BI215" s="255" t="str">
        <f t="shared" si="495"/>
        <v>12</v>
      </c>
      <c r="BJ215" s="318"/>
      <c r="BK215" s="253">
        <f t="shared" si="515"/>
        <v>0</v>
      </c>
      <c r="BL215" s="318"/>
      <c r="BM215" s="253">
        <f t="shared" si="49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497"/>
        <v>0</v>
      </c>
      <c r="BW215" s="318"/>
      <c r="BX215" s="253">
        <f t="shared" si="516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498"/>
        <v>0</v>
      </c>
      <c r="CH215" s="318"/>
      <c r="CI215" s="253">
        <f t="shared" si="499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00"/>
        <v>0</v>
      </c>
      <c r="CS215" s="318"/>
      <c r="CT215" s="253">
        <f t="shared" si="501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02"/>
        <v>0</v>
      </c>
      <c r="DD215" s="318"/>
      <c r="DE215" s="253">
        <f t="shared" si="503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thickBot="1">
      <c r="A216" s="272" t="str">
        <f t="shared" si="49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04"/>
        <v>0</v>
      </c>
      <c r="F216" s="236">
        <f t="shared" si="505"/>
        <v>0</v>
      </c>
      <c r="G216" s="236">
        <f t="shared" si="491"/>
        <v>0</v>
      </c>
      <c r="H216" s="236">
        <f t="shared" si="506"/>
        <v>0</v>
      </c>
      <c r="I216" s="236">
        <f t="shared" si="492"/>
        <v>0</v>
      </c>
      <c r="J216" s="236">
        <f t="shared" si="493"/>
        <v>0</v>
      </c>
      <c r="K216" s="236">
        <f t="shared" si="493"/>
        <v>0</v>
      </c>
      <c r="L216" s="236">
        <f t="shared" si="493"/>
        <v>0</v>
      </c>
      <c r="M216" s="236">
        <f t="shared" si="493"/>
        <v>0</v>
      </c>
      <c r="N216" s="236">
        <f t="shared" si="493"/>
        <v>0</v>
      </c>
      <c r="O216" s="236">
        <f>ROUND(SUM(Z216,AK216,AV216,BG216),1)</f>
        <v>0</v>
      </c>
      <c r="P216" s="223"/>
      <c r="Q216" s="224"/>
      <c r="R216" s="238">
        <f t="shared" si="507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09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11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13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9">
        <f t="shared" si="494"/>
        <v>0</v>
      </c>
      <c r="BI216" s="319" t="str">
        <f t="shared" si="495"/>
        <v>13</v>
      </c>
      <c r="BJ216" s="320"/>
      <c r="BK216" s="321">
        <f t="shared" si="515"/>
        <v>0</v>
      </c>
      <c r="BL216" s="320"/>
      <c r="BM216" s="321">
        <f t="shared" si="49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497"/>
        <v>0</v>
      </c>
      <c r="BW216" s="320"/>
      <c r="BX216" s="321">
        <f t="shared" si="516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498"/>
        <v>0</v>
      </c>
      <c r="CH216" s="320"/>
      <c r="CI216" s="321">
        <f t="shared" si="499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00"/>
        <v>0</v>
      </c>
      <c r="CS216" s="320"/>
      <c r="CT216" s="321">
        <f t="shared" si="501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02"/>
        <v>0</v>
      </c>
      <c r="DD216" s="320"/>
      <c r="DE216" s="321">
        <f t="shared" si="503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494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17">IF(ROUND(E223-SUM(E224,E226:E227),5)&gt;=0,0,"Ошибка")</f>
        <v>0</v>
      </c>
      <c r="BK217" s="285">
        <f t="shared" si="517"/>
        <v>0</v>
      </c>
      <c r="BL217" s="285">
        <f t="shared" si="517"/>
        <v>0</v>
      </c>
      <c r="BM217" s="285">
        <f t="shared" si="517"/>
        <v>0</v>
      </c>
      <c r="BN217" s="285">
        <f t="shared" si="517"/>
        <v>0</v>
      </c>
      <c r="BO217" s="285">
        <f t="shared" si="517"/>
        <v>0</v>
      </c>
      <c r="BP217" s="285">
        <f t="shared" si="517"/>
        <v>0</v>
      </c>
      <c r="BQ217" s="285">
        <f t="shared" si="517"/>
        <v>0</v>
      </c>
      <c r="BR217" s="285">
        <f t="shared" si="517"/>
        <v>0</v>
      </c>
      <c r="BS217" s="285">
        <f t="shared" si="517"/>
        <v>0</v>
      </c>
      <c r="BT217" s="285">
        <f t="shared" si="517"/>
        <v>0</v>
      </c>
      <c r="BU217" s="285">
        <f t="shared" si="517"/>
        <v>0</v>
      </c>
      <c r="BV217" s="285">
        <f t="shared" si="517"/>
        <v>0</v>
      </c>
      <c r="BW217" s="285">
        <f t="shared" si="517"/>
        <v>0</v>
      </c>
      <c r="BX217" s="285">
        <f t="shared" si="517"/>
        <v>0</v>
      </c>
      <c r="BY217" s="285">
        <f t="shared" si="517"/>
        <v>0</v>
      </c>
      <c r="BZ217" s="285">
        <f t="shared" si="517"/>
        <v>0</v>
      </c>
      <c r="CA217" s="285">
        <f t="shared" si="517"/>
        <v>0</v>
      </c>
      <c r="CB217" s="285">
        <f t="shared" si="517"/>
        <v>0</v>
      </c>
      <c r="CC217" s="285">
        <f t="shared" si="517"/>
        <v>0</v>
      </c>
      <c r="CD217" s="285">
        <f t="shared" si="517"/>
        <v>0</v>
      </c>
      <c r="CE217" s="285">
        <f t="shared" si="517"/>
        <v>0</v>
      </c>
      <c r="CF217" s="285">
        <f t="shared" si="517"/>
        <v>0</v>
      </c>
      <c r="CG217" s="285">
        <f t="shared" si="517"/>
        <v>0</v>
      </c>
      <c r="CH217" s="285">
        <f t="shared" si="517"/>
        <v>0</v>
      </c>
      <c r="CI217" s="285">
        <f t="shared" si="517"/>
        <v>0</v>
      </c>
      <c r="CJ217" s="285">
        <f t="shared" si="517"/>
        <v>0</v>
      </c>
      <c r="CK217" s="285">
        <f t="shared" si="517"/>
        <v>0</v>
      </c>
      <c r="CL217" s="285">
        <f t="shared" si="517"/>
        <v>0</v>
      </c>
      <c r="CM217" s="285">
        <f t="shared" si="517"/>
        <v>0</v>
      </c>
      <c r="CN217" s="285">
        <f t="shared" si="517"/>
        <v>0</v>
      </c>
      <c r="CO217" s="285">
        <f t="shared" si="517"/>
        <v>0</v>
      </c>
      <c r="CP217" s="285">
        <f t="shared" ref="CP217:DL217" si="518">IF(ROUND(AK223-SUM(AK224,AK226:AK227),5)&gt;=0,0,"Ошибка")</f>
        <v>0</v>
      </c>
      <c r="CQ217" s="285">
        <f t="shared" si="518"/>
        <v>0</v>
      </c>
      <c r="CR217" s="285">
        <f t="shared" si="518"/>
        <v>0</v>
      </c>
      <c r="CS217" s="285">
        <f t="shared" si="518"/>
        <v>0</v>
      </c>
      <c r="CT217" s="285">
        <f t="shared" si="518"/>
        <v>0</v>
      </c>
      <c r="CU217" s="285">
        <f t="shared" si="518"/>
        <v>0</v>
      </c>
      <c r="CV217" s="285">
        <f t="shared" si="518"/>
        <v>0</v>
      </c>
      <c r="CW217" s="285">
        <f t="shared" si="518"/>
        <v>0</v>
      </c>
      <c r="CX217" s="285">
        <f t="shared" si="518"/>
        <v>0</v>
      </c>
      <c r="CY217" s="285">
        <f t="shared" si="518"/>
        <v>0</v>
      </c>
      <c r="CZ217" s="285">
        <f t="shared" si="518"/>
        <v>0</v>
      </c>
      <c r="DA217" s="285">
        <f t="shared" si="518"/>
        <v>0</v>
      </c>
      <c r="DB217" s="285">
        <f t="shared" si="518"/>
        <v>0</v>
      </c>
      <c r="DC217" s="285">
        <f t="shared" si="518"/>
        <v>0</v>
      </c>
      <c r="DD217" s="285">
        <f t="shared" si="518"/>
        <v>0</v>
      </c>
      <c r="DE217" s="285">
        <f t="shared" si="518"/>
        <v>0</v>
      </c>
      <c r="DF217" s="285">
        <f t="shared" si="518"/>
        <v>0</v>
      </c>
      <c r="DG217" s="285">
        <f t="shared" si="518"/>
        <v>0</v>
      </c>
      <c r="DH217" s="285">
        <f t="shared" si="518"/>
        <v>0</v>
      </c>
      <c r="DI217" s="285">
        <f t="shared" si="518"/>
        <v>0</v>
      </c>
      <c r="DJ217" s="285">
        <f t="shared" si="518"/>
        <v>0</v>
      </c>
      <c r="DK217" s="285">
        <f t="shared" si="518"/>
        <v>0</v>
      </c>
      <c r="DL217" s="285">
        <f t="shared" si="518"/>
        <v>0</v>
      </c>
    </row>
    <row r="218" spans="1:116" s="27" customFormat="1" ht="24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19">SUM(J219:J223,J228:J230)</f>
        <v>0</v>
      </c>
      <c r="K218" s="236">
        <f t="shared" si="519"/>
        <v>0</v>
      </c>
      <c r="L218" s="236">
        <f t="shared" si="519"/>
        <v>0</v>
      </c>
      <c r="M218" s="236">
        <f t="shared" si="519"/>
        <v>0</v>
      </c>
      <c r="N218" s="236">
        <f t="shared" si="519"/>
        <v>0</v>
      </c>
      <c r="O218" s="236">
        <f t="shared" si="519"/>
        <v>0</v>
      </c>
      <c r="P218" s="228">
        <f>SUM(P219:P223,P228:P230)</f>
        <v>0</v>
      </c>
      <c r="Q218" s="226">
        <f t="shared" ref="Q218:Z218" si="520">SUM(Q219:Q223,Q228:Q230)</f>
        <v>0</v>
      </c>
      <c r="R218" s="236">
        <f t="shared" si="520"/>
        <v>0</v>
      </c>
      <c r="S218" s="226">
        <f t="shared" si="520"/>
        <v>0</v>
      </c>
      <c r="T218" s="236">
        <f t="shared" si="520"/>
        <v>0</v>
      </c>
      <c r="U218" s="226">
        <f t="shared" si="520"/>
        <v>0</v>
      </c>
      <c r="V218" s="235">
        <f t="shared" si="520"/>
        <v>0</v>
      </c>
      <c r="W218" s="226">
        <f t="shared" si="520"/>
        <v>0</v>
      </c>
      <c r="X218" s="226">
        <f t="shared" si="520"/>
        <v>0</v>
      </c>
      <c r="Y218" s="235">
        <f t="shared" si="520"/>
        <v>0</v>
      </c>
      <c r="Z218" s="227">
        <f t="shared" si="520"/>
        <v>0</v>
      </c>
      <c r="AA218" s="228">
        <f>SUM(AA219:AA223,AA228:AA230)</f>
        <v>0</v>
      </c>
      <c r="AB218" s="226">
        <f t="shared" ref="AB218:AK218" si="521">SUM(AB219:AB223,AB228:AB230)</f>
        <v>0</v>
      </c>
      <c r="AC218" s="236">
        <f t="shared" si="521"/>
        <v>0</v>
      </c>
      <c r="AD218" s="226">
        <f t="shared" si="521"/>
        <v>0</v>
      </c>
      <c r="AE218" s="236">
        <f t="shared" si="521"/>
        <v>0</v>
      </c>
      <c r="AF218" s="226">
        <f t="shared" si="521"/>
        <v>0</v>
      </c>
      <c r="AG218" s="235">
        <f t="shared" si="521"/>
        <v>0</v>
      </c>
      <c r="AH218" s="226">
        <f t="shared" si="521"/>
        <v>0</v>
      </c>
      <c r="AI218" s="226">
        <f t="shared" si="521"/>
        <v>0</v>
      </c>
      <c r="AJ218" s="235">
        <f t="shared" si="521"/>
        <v>0</v>
      </c>
      <c r="AK218" s="227">
        <f t="shared" si="521"/>
        <v>0</v>
      </c>
      <c r="AL218" s="228">
        <f>SUM(AL219:AL223,AL228:AL230)</f>
        <v>0</v>
      </c>
      <c r="AM218" s="226">
        <f t="shared" ref="AM218:AV218" si="522">SUM(AM219:AM223,AM228:AM230)</f>
        <v>0</v>
      </c>
      <c r="AN218" s="236">
        <f t="shared" si="522"/>
        <v>0</v>
      </c>
      <c r="AO218" s="226">
        <f t="shared" si="522"/>
        <v>0</v>
      </c>
      <c r="AP218" s="236">
        <f t="shared" si="522"/>
        <v>0</v>
      </c>
      <c r="AQ218" s="226">
        <f t="shared" si="522"/>
        <v>0</v>
      </c>
      <c r="AR218" s="235">
        <f t="shared" si="522"/>
        <v>0</v>
      </c>
      <c r="AS218" s="226">
        <f t="shared" si="522"/>
        <v>0</v>
      </c>
      <c r="AT218" s="226">
        <f t="shared" si="522"/>
        <v>0</v>
      </c>
      <c r="AU218" s="235">
        <f t="shared" si="522"/>
        <v>0</v>
      </c>
      <c r="AV218" s="227">
        <f t="shared" si="522"/>
        <v>0</v>
      </c>
      <c r="AW218" s="228">
        <f>SUM(AW219:AW223,AW228:AW230)</f>
        <v>0</v>
      </c>
      <c r="AX218" s="226">
        <f t="shared" ref="AX218:BG218" si="523">SUM(AX219:AX223,AX228:AX230)</f>
        <v>0</v>
      </c>
      <c r="AY218" s="236">
        <f t="shared" si="523"/>
        <v>0</v>
      </c>
      <c r="AZ218" s="226">
        <f t="shared" si="523"/>
        <v>0</v>
      </c>
      <c r="BA218" s="236">
        <f t="shared" si="523"/>
        <v>0</v>
      </c>
      <c r="BB218" s="226">
        <f t="shared" si="523"/>
        <v>0</v>
      </c>
      <c r="BC218" s="235">
        <f t="shared" si="523"/>
        <v>0</v>
      </c>
      <c r="BD218" s="226">
        <f t="shared" si="523"/>
        <v>0</v>
      </c>
      <c r="BE218" s="226">
        <f t="shared" si="523"/>
        <v>0</v>
      </c>
      <c r="BF218" s="235">
        <f t="shared" si="523"/>
        <v>0</v>
      </c>
      <c r="BG218" s="227">
        <f t="shared" si="523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24">IF(E224-E225&gt;=0,0,"Ошибка")</f>
        <v>0</v>
      </c>
      <c r="BK218" s="253">
        <f t="shared" si="524"/>
        <v>0</v>
      </c>
      <c r="BL218" s="253">
        <f t="shared" si="524"/>
        <v>0</v>
      </c>
      <c r="BM218" s="253">
        <f t="shared" si="524"/>
        <v>0</v>
      </c>
      <c r="BN218" s="253">
        <f t="shared" si="524"/>
        <v>0</v>
      </c>
      <c r="BO218" s="253">
        <f t="shared" si="524"/>
        <v>0</v>
      </c>
      <c r="BP218" s="253">
        <f t="shared" si="524"/>
        <v>0</v>
      </c>
      <c r="BQ218" s="253">
        <f t="shared" si="524"/>
        <v>0</v>
      </c>
      <c r="BR218" s="253">
        <f t="shared" si="524"/>
        <v>0</v>
      </c>
      <c r="BS218" s="253">
        <f t="shared" si="524"/>
        <v>0</v>
      </c>
      <c r="BT218" s="253">
        <f t="shared" si="524"/>
        <v>0</v>
      </c>
      <c r="BU218" s="253">
        <f t="shared" si="524"/>
        <v>0</v>
      </c>
      <c r="BV218" s="253">
        <f t="shared" si="524"/>
        <v>0</v>
      </c>
      <c r="BW218" s="253">
        <f t="shared" si="524"/>
        <v>0</v>
      </c>
      <c r="BX218" s="253">
        <f t="shared" si="524"/>
        <v>0</v>
      </c>
      <c r="BY218" s="253">
        <f t="shared" si="524"/>
        <v>0</v>
      </c>
      <c r="BZ218" s="253">
        <f t="shared" si="524"/>
        <v>0</v>
      </c>
      <c r="CA218" s="253">
        <f t="shared" si="524"/>
        <v>0</v>
      </c>
      <c r="CB218" s="253">
        <f t="shared" si="524"/>
        <v>0</v>
      </c>
      <c r="CC218" s="253">
        <f t="shared" si="524"/>
        <v>0</v>
      </c>
      <c r="CD218" s="253">
        <f t="shared" si="524"/>
        <v>0</v>
      </c>
      <c r="CE218" s="253">
        <f t="shared" si="524"/>
        <v>0</v>
      </c>
      <c r="CF218" s="253">
        <f t="shared" si="524"/>
        <v>0</v>
      </c>
      <c r="CG218" s="253">
        <f t="shared" si="524"/>
        <v>0</v>
      </c>
      <c r="CH218" s="253">
        <f t="shared" si="524"/>
        <v>0</v>
      </c>
      <c r="CI218" s="253">
        <f t="shared" si="524"/>
        <v>0</v>
      </c>
      <c r="CJ218" s="253">
        <f t="shared" si="524"/>
        <v>0</v>
      </c>
      <c r="CK218" s="253">
        <f t="shared" si="524"/>
        <v>0</v>
      </c>
      <c r="CL218" s="253">
        <f t="shared" si="524"/>
        <v>0</v>
      </c>
      <c r="CM218" s="253">
        <f t="shared" si="524"/>
        <v>0</v>
      </c>
      <c r="CN218" s="253">
        <f t="shared" si="524"/>
        <v>0</v>
      </c>
      <c r="CO218" s="253">
        <f t="shared" si="524"/>
        <v>0</v>
      </c>
      <c r="CP218" s="253">
        <f t="shared" ref="CP218:DL218" si="525">IF(AK224-AK225&gt;=0,0,"Ошибка")</f>
        <v>0</v>
      </c>
      <c r="CQ218" s="253">
        <f t="shared" si="525"/>
        <v>0</v>
      </c>
      <c r="CR218" s="253">
        <f t="shared" si="525"/>
        <v>0</v>
      </c>
      <c r="CS218" s="253">
        <f t="shared" si="525"/>
        <v>0</v>
      </c>
      <c r="CT218" s="253">
        <f t="shared" si="525"/>
        <v>0</v>
      </c>
      <c r="CU218" s="253">
        <f t="shared" si="525"/>
        <v>0</v>
      </c>
      <c r="CV218" s="253">
        <f t="shared" si="525"/>
        <v>0</v>
      </c>
      <c r="CW218" s="253">
        <f t="shared" si="525"/>
        <v>0</v>
      </c>
      <c r="CX218" s="253">
        <f t="shared" si="525"/>
        <v>0</v>
      </c>
      <c r="CY218" s="253">
        <f t="shared" si="525"/>
        <v>0</v>
      </c>
      <c r="CZ218" s="253">
        <f t="shared" si="525"/>
        <v>0</v>
      </c>
      <c r="DA218" s="253">
        <f t="shared" si="525"/>
        <v>0</v>
      </c>
      <c r="DB218" s="253">
        <f t="shared" si="525"/>
        <v>0</v>
      </c>
      <c r="DC218" s="253">
        <f t="shared" si="525"/>
        <v>0</v>
      </c>
      <c r="DD218" s="253">
        <f t="shared" si="525"/>
        <v>0</v>
      </c>
      <c r="DE218" s="253">
        <f t="shared" si="525"/>
        <v>0</v>
      </c>
      <c r="DF218" s="253">
        <f t="shared" si="525"/>
        <v>0</v>
      </c>
      <c r="DG218" s="253">
        <f t="shared" si="525"/>
        <v>0</v>
      </c>
      <c r="DH218" s="253">
        <f t="shared" si="525"/>
        <v>0</v>
      </c>
      <c r="DI218" s="253">
        <f t="shared" si="525"/>
        <v>0</v>
      </c>
      <c r="DJ218" s="253">
        <f t="shared" si="525"/>
        <v>0</v>
      </c>
      <c r="DK218" s="253">
        <f t="shared" si="525"/>
        <v>0</v>
      </c>
      <c r="DL218" s="253">
        <f t="shared" si="525"/>
        <v>0</v>
      </c>
    </row>
    <row r="219" spans="1:116" s="27" customFormat="1" ht="24">
      <c r="A219" s="272" t="str">
        <f t="shared" ref="A219:A230" si="52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27">SUM(J219:L219)</f>
        <v>0</v>
      </c>
      <c r="H219" s="236">
        <f>ROUND(SUM(S219,AD219,AO219,AZ219),1)</f>
        <v>0</v>
      </c>
      <c r="I219" s="236">
        <f t="shared" ref="I219:I230" si="528">SUM(M219:O219)</f>
        <v>0</v>
      </c>
      <c r="J219" s="236">
        <f t="shared" ref="J219:O230" si="529">ROUND(SUM(U219,AF219,AQ219,BB219),1)</f>
        <v>0</v>
      </c>
      <c r="K219" s="236">
        <f t="shared" si="529"/>
        <v>0</v>
      </c>
      <c r="L219" s="236">
        <f t="shared" si="529"/>
        <v>0</v>
      </c>
      <c r="M219" s="236">
        <f t="shared" si="529"/>
        <v>0</v>
      </c>
      <c r="N219" s="236">
        <f t="shared" si="529"/>
        <v>0</v>
      </c>
      <c r="O219" s="236">
        <f t="shared" si="529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9">
        <f t="shared" ref="BH219:BH231" si="530">IF((COUNTA(BJ219:DL219)-COUNTIF(BJ219:DL219,0))=0,0,CONCATENATE("Ошибки!-",COUNTA(BJ219:DL219)-COUNTIF(BJ219:DL219,0)))</f>
        <v>0</v>
      </c>
      <c r="BI219" s="255" t="str">
        <f t="shared" ref="BI219:BI230" si="531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32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33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34">IF(ROUND((AA219-AB219),5)&gt;=0,0,"Ошибка!")</f>
        <v>0</v>
      </c>
      <c r="CH219" s="318"/>
      <c r="CI219" s="253">
        <f t="shared" ref="CI219:CI230" si="535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36">IF(ROUND((AL219-AM219),5)&gt;=0,0,"Ошибка!")</f>
        <v>0</v>
      </c>
      <c r="CS219" s="318"/>
      <c r="CT219" s="253">
        <f t="shared" ref="CT219:CT230" si="537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38">IF(ROUND((AW219-AX219),5)&gt;=0,0,"Ошибка!")</f>
        <v>0</v>
      </c>
      <c r="DD219" s="318"/>
      <c r="DE219" s="253">
        <f t="shared" ref="DE219:DE230" si="539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>
      <c r="A220" s="272" t="str">
        <f t="shared" si="52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40">ROUND(SUM(P220,AA220,AL220,AW220),0)</f>
        <v>0</v>
      </c>
      <c r="F220" s="236">
        <f t="shared" ref="F220:F230" si="541">ROUND(SUM(Q220,AB220,AM220,AX220),1)</f>
        <v>0</v>
      </c>
      <c r="G220" s="236">
        <f t="shared" si="527"/>
        <v>0</v>
      </c>
      <c r="H220" s="236">
        <f t="shared" ref="H220:H230" si="542">ROUND(SUM(S220,AD220,AO220,AZ220),1)</f>
        <v>0</v>
      </c>
      <c r="I220" s="236">
        <f t="shared" si="528"/>
        <v>0</v>
      </c>
      <c r="J220" s="236">
        <f t="shared" si="529"/>
        <v>0</v>
      </c>
      <c r="K220" s="236">
        <f t="shared" si="529"/>
        <v>0</v>
      </c>
      <c r="L220" s="236">
        <f t="shared" si="529"/>
        <v>0</v>
      </c>
      <c r="M220" s="236">
        <f t="shared" si="529"/>
        <v>0</v>
      </c>
      <c r="N220" s="236">
        <f t="shared" si="529"/>
        <v>0</v>
      </c>
      <c r="O220" s="236">
        <f t="shared" si="529"/>
        <v>0</v>
      </c>
      <c r="P220" s="220"/>
      <c r="Q220" s="221"/>
      <c r="R220" s="237">
        <f t="shared" ref="R220:R230" si="543">SUM(U220:W220)</f>
        <v>0</v>
      </c>
      <c r="S220" s="221"/>
      <c r="T220" s="237">
        <f t="shared" ref="T220:T229" si="544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45">SUM(AF220:AH220)</f>
        <v>0</v>
      </c>
      <c r="AD220" s="221"/>
      <c r="AE220" s="237">
        <f t="shared" ref="AE220:AE229" si="546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47">SUM(AQ220:AS220)</f>
        <v>0</v>
      </c>
      <c r="AO220" s="221"/>
      <c r="AP220" s="237">
        <f t="shared" ref="AP220:AP229" si="548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49">SUM(BB220:BD220)</f>
        <v>0</v>
      </c>
      <c r="AZ220" s="221"/>
      <c r="BA220" s="237">
        <f t="shared" ref="BA220:BA229" si="550">SUM(BE220:BG220)</f>
        <v>0</v>
      </c>
      <c r="BB220" s="221"/>
      <c r="BC220" s="233"/>
      <c r="BD220" s="221"/>
      <c r="BE220" s="221"/>
      <c r="BF220" s="233"/>
      <c r="BG220" s="221"/>
      <c r="BH220" s="379">
        <f t="shared" si="530"/>
        <v>0</v>
      </c>
      <c r="BI220" s="255" t="str">
        <f t="shared" si="531"/>
        <v>03</v>
      </c>
      <c r="BJ220" s="318"/>
      <c r="BK220" s="253">
        <f t="shared" ref="BK220:BK230" si="551">IF(ROUND((E220-F220),5)&gt;=0,0,"Ошибка!")</f>
        <v>0</v>
      </c>
      <c r="BL220" s="318"/>
      <c r="BM220" s="253">
        <f t="shared" si="532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33"/>
        <v>0</v>
      </c>
      <c r="BW220" s="318"/>
      <c r="BX220" s="253">
        <f t="shared" ref="BX220:BX230" si="552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34"/>
        <v>0</v>
      </c>
      <c r="CH220" s="318"/>
      <c r="CI220" s="253">
        <f t="shared" si="535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36"/>
        <v>0</v>
      </c>
      <c r="CS220" s="318"/>
      <c r="CT220" s="253">
        <f t="shared" si="537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38"/>
        <v>0</v>
      </c>
      <c r="DD220" s="318"/>
      <c r="DE220" s="253">
        <f t="shared" si="539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>
      <c r="A221" s="272" t="str">
        <f t="shared" si="52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40"/>
        <v>0</v>
      </c>
      <c r="F221" s="236">
        <f t="shared" si="541"/>
        <v>0</v>
      </c>
      <c r="G221" s="236">
        <f t="shared" si="527"/>
        <v>0</v>
      </c>
      <c r="H221" s="236">
        <f t="shared" si="542"/>
        <v>0</v>
      </c>
      <c r="I221" s="236">
        <f t="shared" si="528"/>
        <v>0</v>
      </c>
      <c r="J221" s="236">
        <f t="shared" si="529"/>
        <v>0</v>
      </c>
      <c r="K221" s="236">
        <f t="shared" si="529"/>
        <v>0</v>
      </c>
      <c r="L221" s="236">
        <f t="shared" si="529"/>
        <v>0</v>
      </c>
      <c r="M221" s="236">
        <f t="shared" si="529"/>
        <v>0</v>
      </c>
      <c r="N221" s="236">
        <f t="shared" si="529"/>
        <v>0</v>
      </c>
      <c r="O221" s="236">
        <f t="shared" si="529"/>
        <v>0</v>
      </c>
      <c r="P221" s="220"/>
      <c r="Q221" s="221"/>
      <c r="R221" s="237">
        <f t="shared" si="543"/>
        <v>0</v>
      </c>
      <c r="S221" s="221"/>
      <c r="T221" s="237">
        <f t="shared" si="544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45"/>
        <v>0</v>
      </c>
      <c r="AD221" s="221"/>
      <c r="AE221" s="237">
        <f t="shared" si="546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47"/>
        <v>0</v>
      </c>
      <c r="AO221" s="221"/>
      <c r="AP221" s="237">
        <f t="shared" si="548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49"/>
        <v>0</v>
      </c>
      <c r="AZ221" s="221"/>
      <c r="BA221" s="237">
        <f t="shared" si="550"/>
        <v>0</v>
      </c>
      <c r="BB221" s="221"/>
      <c r="BC221" s="233"/>
      <c r="BD221" s="221"/>
      <c r="BE221" s="221"/>
      <c r="BF221" s="233"/>
      <c r="BG221" s="221"/>
      <c r="BH221" s="379">
        <f t="shared" si="530"/>
        <v>0</v>
      </c>
      <c r="BI221" s="255" t="str">
        <f t="shared" si="531"/>
        <v>04</v>
      </c>
      <c r="BJ221" s="318"/>
      <c r="BK221" s="253">
        <f t="shared" si="551"/>
        <v>0</v>
      </c>
      <c r="BL221" s="318"/>
      <c r="BM221" s="253">
        <f t="shared" si="532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33"/>
        <v>0</v>
      </c>
      <c r="BW221" s="318"/>
      <c r="BX221" s="253">
        <f t="shared" si="552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34"/>
        <v>0</v>
      </c>
      <c r="CH221" s="318"/>
      <c r="CI221" s="253">
        <f t="shared" si="535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36"/>
        <v>0</v>
      </c>
      <c r="CS221" s="318"/>
      <c r="CT221" s="253">
        <f t="shared" si="537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38"/>
        <v>0</v>
      </c>
      <c r="DD221" s="318"/>
      <c r="DE221" s="253">
        <f t="shared" si="539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>
      <c r="A222" s="272" t="str">
        <f t="shared" si="52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40"/>
        <v>0</v>
      </c>
      <c r="F222" s="236">
        <f t="shared" si="541"/>
        <v>0</v>
      </c>
      <c r="G222" s="236">
        <f t="shared" si="527"/>
        <v>0</v>
      </c>
      <c r="H222" s="236">
        <f t="shared" si="542"/>
        <v>0</v>
      </c>
      <c r="I222" s="236">
        <f t="shared" si="528"/>
        <v>0</v>
      </c>
      <c r="J222" s="236">
        <f t="shared" si="529"/>
        <v>0</v>
      </c>
      <c r="K222" s="236">
        <f t="shared" si="529"/>
        <v>0</v>
      </c>
      <c r="L222" s="236">
        <f t="shared" si="529"/>
        <v>0</v>
      </c>
      <c r="M222" s="236">
        <f t="shared" si="529"/>
        <v>0</v>
      </c>
      <c r="N222" s="236">
        <f t="shared" si="529"/>
        <v>0</v>
      </c>
      <c r="O222" s="236">
        <f t="shared" si="529"/>
        <v>0</v>
      </c>
      <c r="P222" s="220"/>
      <c r="Q222" s="221"/>
      <c r="R222" s="237">
        <f t="shared" si="543"/>
        <v>0</v>
      </c>
      <c r="S222" s="221"/>
      <c r="T222" s="237">
        <f t="shared" si="544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45"/>
        <v>0</v>
      </c>
      <c r="AD222" s="221"/>
      <c r="AE222" s="237">
        <f t="shared" si="546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47"/>
        <v>0</v>
      </c>
      <c r="AO222" s="221"/>
      <c r="AP222" s="237">
        <f t="shared" si="548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49"/>
        <v>0</v>
      </c>
      <c r="AZ222" s="221"/>
      <c r="BA222" s="237">
        <f t="shared" si="550"/>
        <v>0</v>
      </c>
      <c r="BB222" s="221"/>
      <c r="BC222" s="233"/>
      <c r="BD222" s="221"/>
      <c r="BE222" s="221"/>
      <c r="BF222" s="233"/>
      <c r="BG222" s="221"/>
      <c r="BH222" s="379">
        <f t="shared" si="530"/>
        <v>0</v>
      </c>
      <c r="BI222" s="255" t="str">
        <f t="shared" si="531"/>
        <v>05</v>
      </c>
      <c r="BJ222" s="318"/>
      <c r="BK222" s="253">
        <f t="shared" si="551"/>
        <v>0</v>
      </c>
      <c r="BL222" s="318"/>
      <c r="BM222" s="253">
        <f t="shared" si="532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33"/>
        <v>0</v>
      </c>
      <c r="BW222" s="318"/>
      <c r="BX222" s="253">
        <f t="shared" si="552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34"/>
        <v>0</v>
      </c>
      <c r="CH222" s="318"/>
      <c r="CI222" s="253">
        <f t="shared" si="535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36"/>
        <v>0</v>
      </c>
      <c r="CS222" s="318"/>
      <c r="CT222" s="253">
        <f t="shared" si="537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38"/>
        <v>0</v>
      </c>
      <c r="DD222" s="318"/>
      <c r="DE222" s="253">
        <f t="shared" si="539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>
      <c r="A223" s="272" t="str">
        <f t="shared" si="52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40"/>
        <v>0</v>
      </c>
      <c r="F223" s="236">
        <f t="shared" si="541"/>
        <v>0</v>
      </c>
      <c r="G223" s="236">
        <f t="shared" si="527"/>
        <v>0</v>
      </c>
      <c r="H223" s="236">
        <f t="shared" si="542"/>
        <v>0</v>
      </c>
      <c r="I223" s="236">
        <f t="shared" si="528"/>
        <v>0</v>
      </c>
      <c r="J223" s="236">
        <f t="shared" si="529"/>
        <v>0</v>
      </c>
      <c r="K223" s="236">
        <f t="shared" si="529"/>
        <v>0</v>
      </c>
      <c r="L223" s="236">
        <f t="shared" si="529"/>
        <v>0</v>
      </c>
      <c r="M223" s="236">
        <f t="shared" si="529"/>
        <v>0</v>
      </c>
      <c r="N223" s="236">
        <f t="shared" si="529"/>
        <v>0</v>
      </c>
      <c r="O223" s="236">
        <f t="shared" si="529"/>
        <v>0</v>
      </c>
      <c r="P223" s="220"/>
      <c r="Q223" s="221"/>
      <c r="R223" s="237">
        <f t="shared" si="543"/>
        <v>0</v>
      </c>
      <c r="S223" s="221"/>
      <c r="T223" s="237">
        <f t="shared" si="544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45"/>
        <v>0</v>
      </c>
      <c r="AD223" s="221"/>
      <c r="AE223" s="237">
        <f t="shared" si="546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47"/>
        <v>0</v>
      </c>
      <c r="AO223" s="221"/>
      <c r="AP223" s="237">
        <f t="shared" si="548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49"/>
        <v>0</v>
      </c>
      <c r="AZ223" s="221"/>
      <c r="BA223" s="237">
        <f t="shared" si="550"/>
        <v>0</v>
      </c>
      <c r="BB223" s="221"/>
      <c r="BC223" s="233"/>
      <c r="BD223" s="221"/>
      <c r="BE223" s="221"/>
      <c r="BF223" s="233"/>
      <c r="BG223" s="221"/>
      <c r="BH223" s="379">
        <f t="shared" si="530"/>
        <v>0</v>
      </c>
      <c r="BI223" s="255" t="str">
        <f t="shared" si="531"/>
        <v>06</v>
      </c>
      <c r="BJ223" s="318"/>
      <c r="BK223" s="253">
        <f t="shared" si="551"/>
        <v>0</v>
      </c>
      <c r="BL223" s="318"/>
      <c r="BM223" s="253">
        <f t="shared" si="532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33"/>
        <v>0</v>
      </c>
      <c r="BW223" s="318"/>
      <c r="BX223" s="253">
        <f t="shared" si="552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34"/>
        <v>0</v>
      </c>
      <c r="CH223" s="318"/>
      <c r="CI223" s="253">
        <f t="shared" si="535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36"/>
        <v>0</v>
      </c>
      <c r="CS223" s="318"/>
      <c r="CT223" s="253">
        <f t="shared" si="537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38"/>
        <v>0</v>
      </c>
      <c r="DD223" s="318"/>
      <c r="DE223" s="253">
        <f t="shared" si="539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>
      <c r="A224" s="272" t="str">
        <f t="shared" si="52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40"/>
        <v>0</v>
      </c>
      <c r="F224" s="236">
        <f t="shared" si="541"/>
        <v>0</v>
      </c>
      <c r="G224" s="236">
        <f t="shared" si="527"/>
        <v>0</v>
      </c>
      <c r="H224" s="236">
        <f t="shared" si="542"/>
        <v>0</v>
      </c>
      <c r="I224" s="236">
        <f t="shared" si="528"/>
        <v>0</v>
      </c>
      <c r="J224" s="236">
        <f t="shared" si="529"/>
        <v>0</v>
      </c>
      <c r="K224" s="236">
        <f t="shared" si="529"/>
        <v>0</v>
      </c>
      <c r="L224" s="236">
        <f t="shared" si="529"/>
        <v>0</v>
      </c>
      <c r="M224" s="236">
        <f t="shared" si="529"/>
        <v>0</v>
      </c>
      <c r="N224" s="236">
        <f t="shared" si="529"/>
        <v>0</v>
      </c>
      <c r="O224" s="236">
        <f t="shared" si="529"/>
        <v>0</v>
      </c>
      <c r="P224" s="220"/>
      <c r="Q224" s="221"/>
      <c r="R224" s="237">
        <f t="shared" si="543"/>
        <v>0</v>
      </c>
      <c r="S224" s="221"/>
      <c r="T224" s="237">
        <f t="shared" si="544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45"/>
        <v>0</v>
      </c>
      <c r="AD224" s="221"/>
      <c r="AE224" s="237">
        <f t="shared" si="546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47"/>
        <v>0</v>
      </c>
      <c r="AO224" s="221"/>
      <c r="AP224" s="237">
        <f t="shared" si="548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49"/>
        <v>0</v>
      </c>
      <c r="AZ224" s="221"/>
      <c r="BA224" s="237">
        <f t="shared" si="550"/>
        <v>0</v>
      </c>
      <c r="BB224" s="221"/>
      <c r="BC224" s="233"/>
      <c r="BD224" s="221"/>
      <c r="BE224" s="221"/>
      <c r="BF224" s="233"/>
      <c r="BG224" s="221"/>
      <c r="BH224" s="379">
        <f t="shared" si="530"/>
        <v>0</v>
      </c>
      <c r="BI224" s="255" t="str">
        <f t="shared" si="531"/>
        <v>07</v>
      </c>
      <c r="BJ224" s="318"/>
      <c r="BK224" s="253">
        <f t="shared" si="551"/>
        <v>0</v>
      </c>
      <c r="BL224" s="318"/>
      <c r="BM224" s="253">
        <f t="shared" si="532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33"/>
        <v>0</v>
      </c>
      <c r="BW224" s="318"/>
      <c r="BX224" s="253">
        <f t="shared" si="552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34"/>
        <v>0</v>
      </c>
      <c r="CH224" s="318"/>
      <c r="CI224" s="253">
        <f t="shared" si="535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36"/>
        <v>0</v>
      </c>
      <c r="CS224" s="318"/>
      <c r="CT224" s="253">
        <f t="shared" si="537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38"/>
        <v>0</v>
      </c>
      <c r="DD224" s="318"/>
      <c r="DE224" s="253">
        <f t="shared" si="539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>
      <c r="A225" s="272" t="str">
        <f t="shared" si="52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40"/>
        <v>0</v>
      </c>
      <c r="F225" s="236">
        <f t="shared" si="541"/>
        <v>0</v>
      </c>
      <c r="G225" s="236">
        <f t="shared" si="527"/>
        <v>0</v>
      </c>
      <c r="H225" s="236">
        <f t="shared" si="542"/>
        <v>0</v>
      </c>
      <c r="I225" s="236">
        <f t="shared" si="528"/>
        <v>0</v>
      </c>
      <c r="J225" s="236">
        <f t="shared" si="529"/>
        <v>0</v>
      </c>
      <c r="K225" s="236">
        <f t="shared" si="529"/>
        <v>0</v>
      </c>
      <c r="L225" s="236">
        <f t="shared" si="529"/>
        <v>0</v>
      </c>
      <c r="M225" s="236">
        <f t="shared" si="529"/>
        <v>0</v>
      </c>
      <c r="N225" s="236">
        <f t="shared" si="529"/>
        <v>0</v>
      </c>
      <c r="O225" s="236">
        <f t="shared" si="529"/>
        <v>0</v>
      </c>
      <c r="P225" s="220"/>
      <c r="Q225" s="221"/>
      <c r="R225" s="237">
        <f t="shared" si="543"/>
        <v>0</v>
      </c>
      <c r="S225" s="221"/>
      <c r="T225" s="237">
        <f t="shared" si="544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45"/>
        <v>0</v>
      </c>
      <c r="AD225" s="221"/>
      <c r="AE225" s="237">
        <f t="shared" si="546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47"/>
        <v>0</v>
      </c>
      <c r="AO225" s="221"/>
      <c r="AP225" s="237">
        <f t="shared" si="548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49"/>
        <v>0</v>
      </c>
      <c r="AZ225" s="221"/>
      <c r="BA225" s="237">
        <f t="shared" si="550"/>
        <v>0</v>
      </c>
      <c r="BB225" s="221"/>
      <c r="BC225" s="233"/>
      <c r="BD225" s="221"/>
      <c r="BE225" s="221"/>
      <c r="BF225" s="233"/>
      <c r="BG225" s="221"/>
      <c r="BH225" s="379">
        <f t="shared" si="530"/>
        <v>0</v>
      </c>
      <c r="BI225" s="255" t="str">
        <f t="shared" si="531"/>
        <v>08</v>
      </c>
      <c r="BJ225" s="318"/>
      <c r="BK225" s="253">
        <f t="shared" si="551"/>
        <v>0</v>
      </c>
      <c r="BL225" s="318"/>
      <c r="BM225" s="253">
        <f t="shared" si="532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33"/>
        <v>0</v>
      </c>
      <c r="BW225" s="318"/>
      <c r="BX225" s="253">
        <f t="shared" si="552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34"/>
        <v>0</v>
      </c>
      <c r="CH225" s="318"/>
      <c r="CI225" s="253">
        <f t="shared" si="535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36"/>
        <v>0</v>
      </c>
      <c r="CS225" s="318"/>
      <c r="CT225" s="253">
        <f t="shared" si="537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38"/>
        <v>0</v>
      </c>
      <c r="DD225" s="318"/>
      <c r="DE225" s="253">
        <f t="shared" si="539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>
      <c r="A226" s="272" t="str">
        <f t="shared" si="52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40"/>
        <v>0</v>
      </c>
      <c r="F226" s="236">
        <f t="shared" si="541"/>
        <v>0</v>
      </c>
      <c r="G226" s="236">
        <f t="shared" si="527"/>
        <v>0</v>
      </c>
      <c r="H226" s="236">
        <f t="shared" si="542"/>
        <v>0</v>
      </c>
      <c r="I226" s="236">
        <f t="shared" si="528"/>
        <v>0</v>
      </c>
      <c r="J226" s="236">
        <f t="shared" si="529"/>
        <v>0</v>
      </c>
      <c r="K226" s="236">
        <f t="shared" si="529"/>
        <v>0</v>
      </c>
      <c r="L226" s="236">
        <f t="shared" si="529"/>
        <v>0</v>
      </c>
      <c r="M226" s="236">
        <f t="shared" si="529"/>
        <v>0</v>
      </c>
      <c r="N226" s="236">
        <f t="shared" si="529"/>
        <v>0</v>
      </c>
      <c r="O226" s="236">
        <f t="shared" si="529"/>
        <v>0</v>
      </c>
      <c r="P226" s="220"/>
      <c r="Q226" s="221"/>
      <c r="R226" s="237">
        <f t="shared" si="543"/>
        <v>0</v>
      </c>
      <c r="S226" s="221"/>
      <c r="T226" s="237">
        <f t="shared" si="544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45"/>
        <v>0</v>
      </c>
      <c r="AD226" s="221"/>
      <c r="AE226" s="237">
        <f t="shared" si="546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47"/>
        <v>0</v>
      </c>
      <c r="AO226" s="221"/>
      <c r="AP226" s="237">
        <f t="shared" si="548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49"/>
        <v>0</v>
      </c>
      <c r="AZ226" s="221"/>
      <c r="BA226" s="237">
        <f t="shared" si="550"/>
        <v>0</v>
      </c>
      <c r="BB226" s="221"/>
      <c r="BC226" s="233"/>
      <c r="BD226" s="221"/>
      <c r="BE226" s="221"/>
      <c r="BF226" s="233"/>
      <c r="BG226" s="221"/>
      <c r="BH226" s="379">
        <f t="shared" si="530"/>
        <v>0</v>
      </c>
      <c r="BI226" s="255" t="str">
        <f t="shared" si="531"/>
        <v>09</v>
      </c>
      <c r="BJ226" s="318"/>
      <c r="BK226" s="253">
        <f t="shared" si="551"/>
        <v>0</v>
      </c>
      <c r="BL226" s="318"/>
      <c r="BM226" s="253">
        <f t="shared" si="532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33"/>
        <v>0</v>
      </c>
      <c r="BW226" s="318"/>
      <c r="BX226" s="253">
        <f t="shared" si="552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34"/>
        <v>0</v>
      </c>
      <c r="CH226" s="318"/>
      <c r="CI226" s="253">
        <f t="shared" si="535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36"/>
        <v>0</v>
      </c>
      <c r="CS226" s="318"/>
      <c r="CT226" s="253">
        <f t="shared" si="537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38"/>
        <v>0</v>
      </c>
      <c r="DD226" s="318"/>
      <c r="DE226" s="253">
        <f t="shared" si="539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>
      <c r="A227" s="272" t="str">
        <f t="shared" si="52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40"/>
        <v>0</v>
      </c>
      <c r="F227" s="236">
        <f t="shared" si="541"/>
        <v>0</v>
      </c>
      <c r="G227" s="236">
        <f t="shared" si="527"/>
        <v>0</v>
      </c>
      <c r="H227" s="236">
        <f t="shared" si="542"/>
        <v>0</v>
      </c>
      <c r="I227" s="236">
        <f t="shared" si="528"/>
        <v>0</v>
      </c>
      <c r="J227" s="236">
        <f t="shared" si="529"/>
        <v>0</v>
      </c>
      <c r="K227" s="236">
        <f t="shared" si="529"/>
        <v>0</v>
      </c>
      <c r="L227" s="236">
        <f t="shared" si="529"/>
        <v>0</v>
      </c>
      <c r="M227" s="236">
        <f t="shared" si="529"/>
        <v>0</v>
      </c>
      <c r="N227" s="236">
        <f t="shared" si="529"/>
        <v>0</v>
      </c>
      <c r="O227" s="236">
        <f t="shared" si="529"/>
        <v>0</v>
      </c>
      <c r="P227" s="220"/>
      <c r="Q227" s="221"/>
      <c r="R227" s="237">
        <f t="shared" si="543"/>
        <v>0</v>
      </c>
      <c r="S227" s="221"/>
      <c r="T227" s="237">
        <f t="shared" si="544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45"/>
        <v>0</v>
      </c>
      <c r="AD227" s="221"/>
      <c r="AE227" s="237">
        <f t="shared" si="546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47"/>
        <v>0</v>
      </c>
      <c r="AO227" s="221"/>
      <c r="AP227" s="237">
        <f t="shared" si="548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49"/>
        <v>0</v>
      </c>
      <c r="AZ227" s="221"/>
      <c r="BA227" s="237">
        <f t="shared" si="550"/>
        <v>0</v>
      </c>
      <c r="BB227" s="221"/>
      <c r="BC227" s="233"/>
      <c r="BD227" s="221"/>
      <c r="BE227" s="221"/>
      <c r="BF227" s="233"/>
      <c r="BG227" s="221"/>
      <c r="BH227" s="379">
        <f t="shared" si="530"/>
        <v>0</v>
      </c>
      <c r="BI227" s="255" t="str">
        <f t="shared" si="531"/>
        <v>10</v>
      </c>
      <c r="BJ227" s="318"/>
      <c r="BK227" s="253">
        <f t="shared" si="551"/>
        <v>0</v>
      </c>
      <c r="BL227" s="318"/>
      <c r="BM227" s="253">
        <f t="shared" si="532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33"/>
        <v>0</v>
      </c>
      <c r="BW227" s="318"/>
      <c r="BX227" s="253">
        <f t="shared" si="552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34"/>
        <v>0</v>
      </c>
      <c r="CH227" s="318"/>
      <c r="CI227" s="253">
        <f t="shared" si="535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36"/>
        <v>0</v>
      </c>
      <c r="CS227" s="318"/>
      <c r="CT227" s="253">
        <f t="shared" si="537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38"/>
        <v>0</v>
      </c>
      <c r="DD227" s="318"/>
      <c r="DE227" s="253">
        <f t="shared" si="539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60">
      <c r="A228" s="272" t="str">
        <f t="shared" si="52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40"/>
        <v>0</v>
      </c>
      <c r="F228" s="236">
        <f t="shared" si="541"/>
        <v>0</v>
      </c>
      <c r="G228" s="236">
        <f t="shared" si="527"/>
        <v>0</v>
      </c>
      <c r="H228" s="236">
        <f t="shared" si="542"/>
        <v>0</v>
      </c>
      <c r="I228" s="236">
        <f t="shared" si="528"/>
        <v>0</v>
      </c>
      <c r="J228" s="236">
        <f t="shared" si="529"/>
        <v>0</v>
      </c>
      <c r="K228" s="236">
        <f t="shared" si="529"/>
        <v>0</v>
      </c>
      <c r="L228" s="236">
        <f t="shared" si="529"/>
        <v>0</v>
      </c>
      <c r="M228" s="236">
        <f t="shared" si="529"/>
        <v>0</v>
      </c>
      <c r="N228" s="236">
        <f t="shared" si="529"/>
        <v>0</v>
      </c>
      <c r="O228" s="236">
        <f t="shared" si="529"/>
        <v>0</v>
      </c>
      <c r="P228" s="220"/>
      <c r="Q228" s="221"/>
      <c r="R228" s="237">
        <f t="shared" si="543"/>
        <v>0</v>
      </c>
      <c r="S228" s="221"/>
      <c r="T228" s="237">
        <f t="shared" si="544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45"/>
        <v>0</v>
      </c>
      <c r="AD228" s="221"/>
      <c r="AE228" s="237">
        <f t="shared" si="546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47"/>
        <v>0</v>
      </c>
      <c r="AO228" s="221"/>
      <c r="AP228" s="237">
        <f t="shared" si="548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49"/>
        <v>0</v>
      </c>
      <c r="AZ228" s="221"/>
      <c r="BA228" s="237">
        <f t="shared" si="550"/>
        <v>0</v>
      </c>
      <c r="BB228" s="221"/>
      <c r="BC228" s="233"/>
      <c r="BD228" s="221"/>
      <c r="BE228" s="221"/>
      <c r="BF228" s="233"/>
      <c r="BG228" s="221"/>
      <c r="BH228" s="379">
        <f t="shared" si="530"/>
        <v>0</v>
      </c>
      <c r="BI228" s="255" t="str">
        <f t="shared" si="531"/>
        <v>11</v>
      </c>
      <c r="BJ228" s="318"/>
      <c r="BK228" s="253">
        <f t="shared" si="551"/>
        <v>0</v>
      </c>
      <c r="BL228" s="318"/>
      <c r="BM228" s="253">
        <f t="shared" si="532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33"/>
        <v>0</v>
      </c>
      <c r="BW228" s="318"/>
      <c r="BX228" s="253">
        <f t="shared" si="552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34"/>
        <v>0</v>
      </c>
      <c r="CH228" s="318"/>
      <c r="CI228" s="253">
        <f t="shared" si="535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36"/>
        <v>0</v>
      </c>
      <c r="CS228" s="318"/>
      <c r="CT228" s="253">
        <f t="shared" si="537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38"/>
        <v>0</v>
      </c>
      <c r="DD228" s="318"/>
      <c r="DE228" s="253">
        <f t="shared" si="539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60">
      <c r="A229" s="272" t="str">
        <f t="shared" si="52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40"/>
        <v>0</v>
      </c>
      <c r="F229" s="236">
        <f t="shared" si="541"/>
        <v>0</v>
      </c>
      <c r="G229" s="236">
        <f t="shared" si="527"/>
        <v>0</v>
      </c>
      <c r="H229" s="236">
        <f t="shared" si="542"/>
        <v>0</v>
      </c>
      <c r="I229" s="236">
        <f t="shared" si="528"/>
        <v>0</v>
      </c>
      <c r="J229" s="236">
        <f t="shared" si="529"/>
        <v>0</v>
      </c>
      <c r="K229" s="236">
        <f t="shared" si="529"/>
        <v>0</v>
      </c>
      <c r="L229" s="236">
        <f t="shared" si="529"/>
        <v>0</v>
      </c>
      <c r="M229" s="236">
        <f t="shared" si="529"/>
        <v>0</v>
      </c>
      <c r="N229" s="236">
        <f t="shared" si="529"/>
        <v>0</v>
      </c>
      <c r="O229" s="236">
        <f t="shared" si="529"/>
        <v>0</v>
      </c>
      <c r="P229" s="220"/>
      <c r="Q229" s="221"/>
      <c r="R229" s="237">
        <f t="shared" si="543"/>
        <v>0</v>
      </c>
      <c r="S229" s="221"/>
      <c r="T229" s="237">
        <f t="shared" si="544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45"/>
        <v>0</v>
      </c>
      <c r="AD229" s="221"/>
      <c r="AE229" s="237">
        <f t="shared" si="546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47"/>
        <v>0</v>
      </c>
      <c r="AO229" s="221"/>
      <c r="AP229" s="237">
        <f t="shared" si="548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49"/>
        <v>0</v>
      </c>
      <c r="AZ229" s="221"/>
      <c r="BA229" s="237">
        <f t="shared" si="550"/>
        <v>0</v>
      </c>
      <c r="BB229" s="221"/>
      <c r="BC229" s="233"/>
      <c r="BD229" s="221"/>
      <c r="BE229" s="221"/>
      <c r="BF229" s="233"/>
      <c r="BG229" s="221"/>
      <c r="BH229" s="379">
        <f t="shared" si="530"/>
        <v>0</v>
      </c>
      <c r="BI229" s="255" t="str">
        <f t="shared" si="531"/>
        <v>12</v>
      </c>
      <c r="BJ229" s="318"/>
      <c r="BK229" s="253">
        <f t="shared" si="551"/>
        <v>0</v>
      </c>
      <c r="BL229" s="318"/>
      <c r="BM229" s="253">
        <f t="shared" si="532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33"/>
        <v>0</v>
      </c>
      <c r="BW229" s="318"/>
      <c r="BX229" s="253">
        <f t="shared" si="552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34"/>
        <v>0</v>
      </c>
      <c r="CH229" s="318"/>
      <c r="CI229" s="253">
        <f t="shared" si="535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36"/>
        <v>0</v>
      </c>
      <c r="CS229" s="318"/>
      <c r="CT229" s="253">
        <f t="shared" si="537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38"/>
        <v>0</v>
      </c>
      <c r="DD229" s="318"/>
      <c r="DE229" s="253">
        <f t="shared" si="539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thickBot="1">
      <c r="A230" s="272" t="str">
        <f t="shared" si="52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40"/>
        <v>0</v>
      </c>
      <c r="F230" s="236">
        <f t="shared" si="541"/>
        <v>0</v>
      </c>
      <c r="G230" s="236">
        <f t="shared" si="527"/>
        <v>0</v>
      </c>
      <c r="H230" s="236">
        <f t="shared" si="542"/>
        <v>0</v>
      </c>
      <c r="I230" s="236">
        <f t="shared" si="528"/>
        <v>0</v>
      </c>
      <c r="J230" s="236">
        <f t="shared" si="529"/>
        <v>0</v>
      </c>
      <c r="K230" s="236">
        <f t="shared" si="529"/>
        <v>0</v>
      </c>
      <c r="L230" s="236">
        <f t="shared" si="529"/>
        <v>0</v>
      </c>
      <c r="M230" s="236">
        <f t="shared" si="529"/>
        <v>0</v>
      </c>
      <c r="N230" s="236">
        <f t="shared" si="529"/>
        <v>0</v>
      </c>
      <c r="O230" s="236">
        <f>ROUND(SUM(Z230,AK230,AV230,BG230),1)</f>
        <v>0</v>
      </c>
      <c r="P230" s="223"/>
      <c r="Q230" s="224"/>
      <c r="R230" s="238">
        <f t="shared" si="543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45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47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49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9">
        <f t="shared" si="530"/>
        <v>0</v>
      </c>
      <c r="BI230" s="319" t="str">
        <f t="shared" si="531"/>
        <v>13</v>
      </c>
      <c r="BJ230" s="320"/>
      <c r="BK230" s="321">
        <f t="shared" si="551"/>
        <v>0</v>
      </c>
      <c r="BL230" s="320"/>
      <c r="BM230" s="321">
        <f t="shared" si="532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33"/>
        <v>0</v>
      </c>
      <c r="BW230" s="320"/>
      <c r="BX230" s="321">
        <f t="shared" si="552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34"/>
        <v>0</v>
      </c>
      <c r="CH230" s="320"/>
      <c r="CI230" s="321">
        <f t="shared" si="535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36"/>
        <v>0</v>
      </c>
      <c r="CS230" s="320"/>
      <c r="CT230" s="321">
        <f t="shared" si="537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38"/>
        <v>0</v>
      </c>
      <c r="DD230" s="320"/>
      <c r="DE230" s="321">
        <f t="shared" si="539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30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53">IF(ROUND(E237-SUM(E238,E240:E241),5)&gt;=0,0,"Ошибка")</f>
        <v>0</v>
      </c>
      <c r="BK231" s="285">
        <f t="shared" si="553"/>
        <v>0</v>
      </c>
      <c r="BL231" s="285">
        <f t="shared" si="553"/>
        <v>0</v>
      </c>
      <c r="BM231" s="285">
        <f t="shared" si="553"/>
        <v>0</v>
      </c>
      <c r="BN231" s="285">
        <f t="shared" si="553"/>
        <v>0</v>
      </c>
      <c r="BO231" s="285">
        <f t="shared" si="553"/>
        <v>0</v>
      </c>
      <c r="BP231" s="285">
        <f t="shared" si="553"/>
        <v>0</v>
      </c>
      <c r="BQ231" s="285">
        <f t="shared" si="553"/>
        <v>0</v>
      </c>
      <c r="BR231" s="285">
        <f t="shared" si="553"/>
        <v>0</v>
      </c>
      <c r="BS231" s="285">
        <f t="shared" si="553"/>
        <v>0</v>
      </c>
      <c r="BT231" s="285">
        <f t="shared" si="553"/>
        <v>0</v>
      </c>
      <c r="BU231" s="285">
        <f t="shared" si="553"/>
        <v>0</v>
      </c>
      <c r="BV231" s="285">
        <f t="shared" si="553"/>
        <v>0</v>
      </c>
      <c r="BW231" s="285">
        <f t="shared" si="553"/>
        <v>0</v>
      </c>
      <c r="BX231" s="285">
        <f t="shared" si="553"/>
        <v>0</v>
      </c>
      <c r="BY231" s="285">
        <f t="shared" si="553"/>
        <v>0</v>
      </c>
      <c r="BZ231" s="285">
        <f t="shared" si="553"/>
        <v>0</v>
      </c>
      <c r="CA231" s="285">
        <f t="shared" si="553"/>
        <v>0</v>
      </c>
      <c r="CB231" s="285">
        <f t="shared" si="553"/>
        <v>0</v>
      </c>
      <c r="CC231" s="285">
        <f t="shared" si="553"/>
        <v>0</v>
      </c>
      <c r="CD231" s="285">
        <f t="shared" si="553"/>
        <v>0</v>
      </c>
      <c r="CE231" s="285">
        <f t="shared" si="553"/>
        <v>0</v>
      </c>
      <c r="CF231" s="285">
        <f t="shared" si="553"/>
        <v>0</v>
      </c>
      <c r="CG231" s="285">
        <f t="shared" si="553"/>
        <v>0</v>
      </c>
      <c r="CH231" s="285">
        <f t="shared" si="553"/>
        <v>0</v>
      </c>
      <c r="CI231" s="285">
        <f t="shared" si="553"/>
        <v>0</v>
      </c>
      <c r="CJ231" s="285">
        <f t="shared" si="553"/>
        <v>0</v>
      </c>
      <c r="CK231" s="285">
        <f t="shared" si="553"/>
        <v>0</v>
      </c>
      <c r="CL231" s="285">
        <f t="shared" si="553"/>
        <v>0</v>
      </c>
      <c r="CM231" s="285">
        <f t="shared" si="553"/>
        <v>0</v>
      </c>
      <c r="CN231" s="285">
        <f t="shared" si="553"/>
        <v>0</v>
      </c>
      <c r="CO231" s="285">
        <f t="shared" si="553"/>
        <v>0</v>
      </c>
      <c r="CP231" s="285">
        <f t="shared" ref="CP231:DL231" si="554">IF(ROUND(AK237-SUM(AK238,AK240:AK241),5)&gt;=0,0,"Ошибка")</f>
        <v>0</v>
      </c>
      <c r="CQ231" s="285">
        <f t="shared" si="554"/>
        <v>0</v>
      </c>
      <c r="CR231" s="285">
        <f t="shared" si="554"/>
        <v>0</v>
      </c>
      <c r="CS231" s="285">
        <f t="shared" si="554"/>
        <v>0</v>
      </c>
      <c r="CT231" s="285">
        <f t="shared" si="554"/>
        <v>0</v>
      </c>
      <c r="CU231" s="285">
        <f t="shared" si="554"/>
        <v>0</v>
      </c>
      <c r="CV231" s="285">
        <f t="shared" si="554"/>
        <v>0</v>
      </c>
      <c r="CW231" s="285">
        <f t="shared" si="554"/>
        <v>0</v>
      </c>
      <c r="CX231" s="285">
        <f t="shared" si="554"/>
        <v>0</v>
      </c>
      <c r="CY231" s="285">
        <f t="shared" si="554"/>
        <v>0</v>
      </c>
      <c r="CZ231" s="285">
        <f t="shared" si="554"/>
        <v>0</v>
      </c>
      <c r="DA231" s="285">
        <f t="shared" si="554"/>
        <v>0</v>
      </c>
      <c r="DB231" s="285">
        <f t="shared" si="554"/>
        <v>0</v>
      </c>
      <c r="DC231" s="285">
        <f t="shared" si="554"/>
        <v>0</v>
      </c>
      <c r="DD231" s="285">
        <f t="shared" si="554"/>
        <v>0</v>
      </c>
      <c r="DE231" s="285">
        <f t="shared" si="554"/>
        <v>0</v>
      </c>
      <c r="DF231" s="285">
        <f t="shared" si="554"/>
        <v>0</v>
      </c>
      <c r="DG231" s="285">
        <f t="shared" si="554"/>
        <v>0</v>
      </c>
      <c r="DH231" s="285">
        <f t="shared" si="554"/>
        <v>0</v>
      </c>
      <c r="DI231" s="285">
        <f t="shared" si="554"/>
        <v>0</v>
      </c>
      <c r="DJ231" s="285">
        <f t="shared" si="554"/>
        <v>0</v>
      </c>
      <c r="DK231" s="285">
        <f t="shared" si="554"/>
        <v>0</v>
      </c>
      <c r="DL231" s="285">
        <f t="shared" si="554"/>
        <v>0</v>
      </c>
    </row>
    <row r="232" spans="1:116" s="27" customFormat="1" ht="24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55">SUM(J233:J237,J242:J244)</f>
        <v>0</v>
      </c>
      <c r="K232" s="236">
        <f t="shared" si="555"/>
        <v>0</v>
      </c>
      <c r="L232" s="236">
        <f t="shared" si="555"/>
        <v>0</v>
      </c>
      <c r="M232" s="236">
        <f t="shared" si="555"/>
        <v>0</v>
      </c>
      <c r="N232" s="236">
        <f t="shared" si="555"/>
        <v>0</v>
      </c>
      <c r="O232" s="236">
        <f t="shared" si="555"/>
        <v>0</v>
      </c>
      <c r="P232" s="228">
        <f>SUM(P233:P237,P242:P244)</f>
        <v>0</v>
      </c>
      <c r="Q232" s="226">
        <f t="shared" ref="Q232:Z232" si="556">SUM(Q233:Q237,Q242:Q244)</f>
        <v>0</v>
      </c>
      <c r="R232" s="236">
        <f t="shared" si="556"/>
        <v>0</v>
      </c>
      <c r="S232" s="226">
        <f t="shared" si="556"/>
        <v>0</v>
      </c>
      <c r="T232" s="236">
        <f t="shared" si="556"/>
        <v>0</v>
      </c>
      <c r="U232" s="226">
        <f t="shared" si="556"/>
        <v>0</v>
      </c>
      <c r="V232" s="235">
        <f t="shared" si="556"/>
        <v>0</v>
      </c>
      <c r="W232" s="226">
        <f t="shared" si="556"/>
        <v>0</v>
      </c>
      <c r="X232" s="226">
        <f t="shared" si="556"/>
        <v>0</v>
      </c>
      <c r="Y232" s="235">
        <f t="shared" si="556"/>
        <v>0</v>
      </c>
      <c r="Z232" s="227">
        <f t="shared" si="556"/>
        <v>0</v>
      </c>
      <c r="AA232" s="228">
        <f>SUM(AA233:AA237,AA242:AA244)</f>
        <v>0</v>
      </c>
      <c r="AB232" s="226">
        <f t="shared" ref="AB232:AK232" si="557">SUM(AB233:AB237,AB242:AB244)</f>
        <v>0</v>
      </c>
      <c r="AC232" s="236">
        <f t="shared" si="557"/>
        <v>0</v>
      </c>
      <c r="AD232" s="226">
        <f t="shared" si="557"/>
        <v>0</v>
      </c>
      <c r="AE232" s="236">
        <f t="shared" si="557"/>
        <v>0</v>
      </c>
      <c r="AF232" s="226">
        <f t="shared" si="557"/>
        <v>0</v>
      </c>
      <c r="AG232" s="235">
        <f t="shared" si="557"/>
        <v>0</v>
      </c>
      <c r="AH232" s="226">
        <f t="shared" si="557"/>
        <v>0</v>
      </c>
      <c r="AI232" s="226">
        <f t="shared" si="557"/>
        <v>0</v>
      </c>
      <c r="AJ232" s="235">
        <f t="shared" si="557"/>
        <v>0</v>
      </c>
      <c r="AK232" s="227">
        <f t="shared" si="557"/>
        <v>0</v>
      </c>
      <c r="AL232" s="228">
        <f>SUM(AL233:AL237,AL242:AL244)</f>
        <v>0</v>
      </c>
      <c r="AM232" s="226">
        <f t="shared" ref="AM232:AV232" si="558">SUM(AM233:AM237,AM242:AM244)</f>
        <v>0</v>
      </c>
      <c r="AN232" s="236">
        <f t="shared" si="558"/>
        <v>0</v>
      </c>
      <c r="AO232" s="226">
        <f t="shared" si="558"/>
        <v>0</v>
      </c>
      <c r="AP232" s="236">
        <f t="shared" si="558"/>
        <v>0</v>
      </c>
      <c r="AQ232" s="226">
        <f t="shared" si="558"/>
        <v>0</v>
      </c>
      <c r="AR232" s="235">
        <f t="shared" si="558"/>
        <v>0</v>
      </c>
      <c r="AS232" s="226">
        <f t="shared" si="558"/>
        <v>0</v>
      </c>
      <c r="AT232" s="226">
        <f t="shared" si="558"/>
        <v>0</v>
      </c>
      <c r="AU232" s="235">
        <f t="shared" si="558"/>
        <v>0</v>
      </c>
      <c r="AV232" s="227">
        <f t="shared" si="558"/>
        <v>0</v>
      </c>
      <c r="AW232" s="228">
        <f>SUM(AW233:AW237,AW242:AW244)</f>
        <v>0</v>
      </c>
      <c r="AX232" s="226">
        <f t="shared" ref="AX232:BG232" si="559">SUM(AX233:AX237,AX242:AX244)</f>
        <v>0</v>
      </c>
      <c r="AY232" s="236">
        <f t="shared" si="559"/>
        <v>0</v>
      </c>
      <c r="AZ232" s="226">
        <f t="shared" si="559"/>
        <v>0</v>
      </c>
      <c r="BA232" s="236">
        <f t="shared" si="559"/>
        <v>0</v>
      </c>
      <c r="BB232" s="226">
        <f t="shared" si="559"/>
        <v>0</v>
      </c>
      <c r="BC232" s="235">
        <f t="shared" si="559"/>
        <v>0</v>
      </c>
      <c r="BD232" s="226">
        <f t="shared" si="559"/>
        <v>0</v>
      </c>
      <c r="BE232" s="226">
        <f t="shared" si="559"/>
        <v>0</v>
      </c>
      <c r="BF232" s="235">
        <f t="shared" si="559"/>
        <v>0</v>
      </c>
      <c r="BG232" s="227">
        <f t="shared" si="559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560">IF(E238-E239&gt;=0,0,"Ошибка")</f>
        <v>0</v>
      </c>
      <c r="BK232" s="253">
        <f t="shared" si="560"/>
        <v>0</v>
      </c>
      <c r="BL232" s="253">
        <f t="shared" si="560"/>
        <v>0</v>
      </c>
      <c r="BM232" s="253">
        <f t="shared" si="560"/>
        <v>0</v>
      </c>
      <c r="BN232" s="253">
        <f t="shared" si="560"/>
        <v>0</v>
      </c>
      <c r="BO232" s="253">
        <f t="shared" si="560"/>
        <v>0</v>
      </c>
      <c r="BP232" s="253">
        <f t="shared" si="560"/>
        <v>0</v>
      </c>
      <c r="BQ232" s="253">
        <f t="shared" si="560"/>
        <v>0</v>
      </c>
      <c r="BR232" s="253">
        <f t="shared" si="560"/>
        <v>0</v>
      </c>
      <c r="BS232" s="253">
        <f t="shared" si="560"/>
        <v>0</v>
      </c>
      <c r="BT232" s="253">
        <f t="shared" si="560"/>
        <v>0</v>
      </c>
      <c r="BU232" s="253">
        <f t="shared" si="560"/>
        <v>0</v>
      </c>
      <c r="BV232" s="253">
        <f t="shared" si="560"/>
        <v>0</v>
      </c>
      <c r="BW232" s="253">
        <f t="shared" si="560"/>
        <v>0</v>
      </c>
      <c r="BX232" s="253">
        <f t="shared" si="560"/>
        <v>0</v>
      </c>
      <c r="BY232" s="253">
        <f t="shared" si="560"/>
        <v>0</v>
      </c>
      <c r="BZ232" s="253">
        <f t="shared" si="560"/>
        <v>0</v>
      </c>
      <c r="CA232" s="253">
        <f t="shared" si="560"/>
        <v>0</v>
      </c>
      <c r="CB232" s="253">
        <f t="shared" si="560"/>
        <v>0</v>
      </c>
      <c r="CC232" s="253">
        <f t="shared" si="560"/>
        <v>0</v>
      </c>
      <c r="CD232" s="253">
        <f t="shared" si="560"/>
        <v>0</v>
      </c>
      <c r="CE232" s="253">
        <f t="shared" si="560"/>
        <v>0</v>
      </c>
      <c r="CF232" s="253">
        <f t="shared" si="560"/>
        <v>0</v>
      </c>
      <c r="CG232" s="253">
        <f t="shared" si="560"/>
        <v>0</v>
      </c>
      <c r="CH232" s="253">
        <f t="shared" si="560"/>
        <v>0</v>
      </c>
      <c r="CI232" s="253">
        <f t="shared" si="560"/>
        <v>0</v>
      </c>
      <c r="CJ232" s="253">
        <f t="shared" si="560"/>
        <v>0</v>
      </c>
      <c r="CK232" s="253">
        <f t="shared" si="560"/>
        <v>0</v>
      </c>
      <c r="CL232" s="253">
        <f t="shared" si="560"/>
        <v>0</v>
      </c>
      <c r="CM232" s="253">
        <f t="shared" si="560"/>
        <v>0</v>
      </c>
      <c r="CN232" s="253">
        <f t="shared" si="560"/>
        <v>0</v>
      </c>
      <c r="CO232" s="253">
        <f t="shared" si="560"/>
        <v>0</v>
      </c>
      <c r="CP232" s="253">
        <f t="shared" ref="CP232:DL232" si="561">IF(AK238-AK239&gt;=0,0,"Ошибка")</f>
        <v>0</v>
      </c>
      <c r="CQ232" s="253">
        <f t="shared" si="561"/>
        <v>0</v>
      </c>
      <c r="CR232" s="253">
        <f t="shared" si="561"/>
        <v>0</v>
      </c>
      <c r="CS232" s="253">
        <f t="shared" si="561"/>
        <v>0</v>
      </c>
      <c r="CT232" s="253">
        <f t="shared" si="561"/>
        <v>0</v>
      </c>
      <c r="CU232" s="253">
        <f t="shared" si="561"/>
        <v>0</v>
      </c>
      <c r="CV232" s="253">
        <f t="shared" si="561"/>
        <v>0</v>
      </c>
      <c r="CW232" s="253">
        <f t="shared" si="561"/>
        <v>0</v>
      </c>
      <c r="CX232" s="253">
        <f t="shared" si="561"/>
        <v>0</v>
      </c>
      <c r="CY232" s="253">
        <f t="shared" si="561"/>
        <v>0</v>
      </c>
      <c r="CZ232" s="253">
        <f t="shared" si="561"/>
        <v>0</v>
      </c>
      <c r="DA232" s="253">
        <f t="shared" si="561"/>
        <v>0</v>
      </c>
      <c r="DB232" s="253">
        <f t="shared" si="561"/>
        <v>0</v>
      </c>
      <c r="DC232" s="253">
        <f t="shared" si="561"/>
        <v>0</v>
      </c>
      <c r="DD232" s="253">
        <f t="shared" si="561"/>
        <v>0</v>
      </c>
      <c r="DE232" s="253">
        <f t="shared" si="561"/>
        <v>0</v>
      </c>
      <c r="DF232" s="253">
        <f t="shared" si="561"/>
        <v>0</v>
      </c>
      <c r="DG232" s="253">
        <f t="shared" si="561"/>
        <v>0</v>
      </c>
      <c r="DH232" s="253">
        <f t="shared" si="561"/>
        <v>0</v>
      </c>
      <c r="DI232" s="253">
        <f t="shared" si="561"/>
        <v>0</v>
      </c>
      <c r="DJ232" s="253">
        <f t="shared" si="561"/>
        <v>0</v>
      </c>
      <c r="DK232" s="253">
        <f t="shared" si="561"/>
        <v>0</v>
      </c>
      <c r="DL232" s="253">
        <f t="shared" si="561"/>
        <v>0</v>
      </c>
    </row>
    <row r="233" spans="1:116" s="27" customFormat="1" ht="24">
      <c r="A233" s="272" t="str">
        <f t="shared" ref="A233:A244" si="562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563">SUM(J233:L233)</f>
        <v>0</v>
      </c>
      <c r="H233" s="236">
        <f>ROUND(SUM(S233,AD233,AO233,AZ233),1)</f>
        <v>0</v>
      </c>
      <c r="I233" s="236">
        <f t="shared" ref="I233:I244" si="564">SUM(M233:O233)</f>
        <v>0</v>
      </c>
      <c r="J233" s="236">
        <f t="shared" ref="J233:O244" si="565">ROUND(SUM(U233,AF233,AQ233,BB233),1)</f>
        <v>0</v>
      </c>
      <c r="K233" s="236">
        <f t="shared" si="565"/>
        <v>0</v>
      </c>
      <c r="L233" s="236">
        <f t="shared" si="565"/>
        <v>0</v>
      </c>
      <c r="M233" s="236">
        <f t="shared" si="565"/>
        <v>0</v>
      </c>
      <c r="N233" s="236">
        <f t="shared" si="565"/>
        <v>0</v>
      </c>
      <c r="O233" s="236">
        <f t="shared" si="565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9">
        <f t="shared" ref="BH233:BH245" si="566">IF((COUNTA(BJ233:DL233)-COUNTIF(BJ233:DL233,0))=0,0,CONCATENATE("Ошибки!-",COUNTA(BJ233:DL233)-COUNTIF(BJ233:DL233,0)))</f>
        <v>0</v>
      </c>
      <c r="BI233" s="255" t="str">
        <f t="shared" ref="BI233:BI244" si="567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568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569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570">IF(ROUND((AA233-AB233),5)&gt;=0,0,"Ошибка!")</f>
        <v>0</v>
      </c>
      <c r="CH233" s="318"/>
      <c r="CI233" s="253">
        <f t="shared" ref="CI233:CI244" si="57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572">IF(ROUND((AL233-AM233),5)&gt;=0,0,"Ошибка!")</f>
        <v>0</v>
      </c>
      <c r="CS233" s="318"/>
      <c r="CT233" s="253">
        <f t="shared" ref="CT233:CT244" si="573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574">IF(ROUND((AW233-AX233),5)&gt;=0,0,"Ошибка!")</f>
        <v>0</v>
      </c>
      <c r="DD233" s="318"/>
      <c r="DE233" s="253">
        <f t="shared" ref="DE233:DE244" si="575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>
      <c r="A234" s="272" t="str">
        <f t="shared" si="562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576">ROUND(SUM(P234,AA234,AL234,AW234),0)</f>
        <v>0</v>
      </c>
      <c r="F234" s="236">
        <f t="shared" ref="F234:F244" si="577">ROUND(SUM(Q234,AB234,AM234,AX234),1)</f>
        <v>0</v>
      </c>
      <c r="G234" s="236">
        <f t="shared" si="563"/>
        <v>0</v>
      </c>
      <c r="H234" s="236">
        <f t="shared" ref="H234:H244" si="578">ROUND(SUM(S234,AD234,AO234,AZ234),1)</f>
        <v>0</v>
      </c>
      <c r="I234" s="236">
        <f t="shared" si="564"/>
        <v>0</v>
      </c>
      <c r="J234" s="236">
        <f t="shared" si="565"/>
        <v>0</v>
      </c>
      <c r="K234" s="236">
        <f t="shared" si="565"/>
        <v>0</v>
      </c>
      <c r="L234" s="236">
        <f t="shared" si="565"/>
        <v>0</v>
      </c>
      <c r="M234" s="236">
        <f t="shared" si="565"/>
        <v>0</v>
      </c>
      <c r="N234" s="236">
        <f t="shared" si="565"/>
        <v>0</v>
      </c>
      <c r="O234" s="236">
        <f t="shared" si="565"/>
        <v>0</v>
      </c>
      <c r="P234" s="220"/>
      <c r="Q234" s="221"/>
      <c r="R234" s="237">
        <f t="shared" ref="R234:R244" si="579">SUM(U234:W234)</f>
        <v>0</v>
      </c>
      <c r="S234" s="221"/>
      <c r="T234" s="237">
        <f t="shared" ref="T234:T243" si="580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81">SUM(AF234:AH234)</f>
        <v>0</v>
      </c>
      <c r="AD234" s="221"/>
      <c r="AE234" s="237">
        <f t="shared" ref="AE234:AE243" si="582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83">SUM(AQ234:AS234)</f>
        <v>0</v>
      </c>
      <c r="AO234" s="221"/>
      <c r="AP234" s="237">
        <f t="shared" ref="AP234:AP243" si="584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85">SUM(BB234:BD234)</f>
        <v>0</v>
      </c>
      <c r="AZ234" s="221"/>
      <c r="BA234" s="237">
        <f t="shared" ref="BA234:BA243" si="586">SUM(BE234:BG234)</f>
        <v>0</v>
      </c>
      <c r="BB234" s="221"/>
      <c r="BC234" s="233"/>
      <c r="BD234" s="221"/>
      <c r="BE234" s="221"/>
      <c r="BF234" s="233"/>
      <c r="BG234" s="221"/>
      <c r="BH234" s="379">
        <f t="shared" si="566"/>
        <v>0</v>
      </c>
      <c r="BI234" s="255" t="str">
        <f t="shared" si="567"/>
        <v>03</v>
      </c>
      <c r="BJ234" s="318"/>
      <c r="BK234" s="253">
        <f t="shared" ref="BK234:BK244" si="587">IF(ROUND((E234-F234),5)&gt;=0,0,"Ошибка!")</f>
        <v>0</v>
      </c>
      <c r="BL234" s="318"/>
      <c r="BM234" s="253">
        <f t="shared" si="568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569"/>
        <v>0</v>
      </c>
      <c r="BW234" s="318"/>
      <c r="BX234" s="253">
        <f t="shared" ref="BX234:BX244" si="588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570"/>
        <v>0</v>
      </c>
      <c r="CH234" s="318"/>
      <c r="CI234" s="253">
        <f t="shared" si="57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572"/>
        <v>0</v>
      </c>
      <c r="CS234" s="318"/>
      <c r="CT234" s="253">
        <f t="shared" si="573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574"/>
        <v>0</v>
      </c>
      <c r="DD234" s="318"/>
      <c r="DE234" s="253">
        <f t="shared" si="575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>
      <c r="A235" s="272" t="str">
        <f t="shared" si="562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576"/>
        <v>0</v>
      </c>
      <c r="F235" s="236">
        <f t="shared" si="577"/>
        <v>0</v>
      </c>
      <c r="G235" s="236">
        <f t="shared" si="563"/>
        <v>0</v>
      </c>
      <c r="H235" s="236">
        <f t="shared" si="578"/>
        <v>0</v>
      </c>
      <c r="I235" s="236">
        <f t="shared" si="564"/>
        <v>0</v>
      </c>
      <c r="J235" s="236">
        <f t="shared" si="565"/>
        <v>0</v>
      </c>
      <c r="K235" s="236">
        <f t="shared" si="565"/>
        <v>0</v>
      </c>
      <c r="L235" s="236">
        <f t="shared" si="565"/>
        <v>0</v>
      </c>
      <c r="M235" s="236">
        <f t="shared" si="565"/>
        <v>0</v>
      </c>
      <c r="N235" s="236">
        <f t="shared" si="565"/>
        <v>0</v>
      </c>
      <c r="O235" s="236">
        <f t="shared" si="565"/>
        <v>0</v>
      </c>
      <c r="P235" s="220"/>
      <c r="Q235" s="221"/>
      <c r="R235" s="237">
        <f t="shared" si="579"/>
        <v>0</v>
      </c>
      <c r="S235" s="221"/>
      <c r="T235" s="237">
        <f t="shared" si="58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81"/>
        <v>0</v>
      </c>
      <c r="AD235" s="221"/>
      <c r="AE235" s="237">
        <f t="shared" si="58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83"/>
        <v>0</v>
      </c>
      <c r="AO235" s="221"/>
      <c r="AP235" s="237">
        <f t="shared" si="58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85"/>
        <v>0</v>
      </c>
      <c r="AZ235" s="221"/>
      <c r="BA235" s="237">
        <f t="shared" si="586"/>
        <v>0</v>
      </c>
      <c r="BB235" s="221"/>
      <c r="BC235" s="233"/>
      <c r="BD235" s="221"/>
      <c r="BE235" s="221"/>
      <c r="BF235" s="233"/>
      <c r="BG235" s="221"/>
      <c r="BH235" s="379">
        <f t="shared" si="566"/>
        <v>0</v>
      </c>
      <c r="BI235" s="255" t="str">
        <f t="shared" si="567"/>
        <v>04</v>
      </c>
      <c r="BJ235" s="318"/>
      <c r="BK235" s="253">
        <f t="shared" si="587"/>
        <v>0</v>
      </c>
      <c r="BL235" s="318"/>
      <c r="BM235" s="253">
        <f t="shared" si="568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569"/>
        <v>0</v>
      </c>
      <c r="BW235" s="318"/>
      <c r="BX235" s="253">
        <f t="shared" si="588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570"/>
        <v>0</v>
      </c>
      <c r="CH235" s="318"/>
      <c r="CI235" s="253">
        <f t="shared" si="57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572"/>
        <v>0</v>
      </c>
      <c r="CS235" s="318"/>
      <c r="CT235" s="253">
        <f t="shared" si="573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574"/>
        <v>0</v>
      </c>
      <c r="DD235" s="318"/>
      <c r="DE235" s="253">
        <f t="shared" si="575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>
      <c r="A236" s="272" t="str">
        <f t="shared" si="562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576"/>
        <v>0</v>
      </c>
      <c r="F236" s="236">
        <f t="shared" si="577"/>
        <v>0</v>
      </c>
      <c r="G236" s="236">
        <f t="shared" si="563"/>
        <v>0</v>
      </c>
      <c r="H236" s="236">
        <f t="shared" si="578"/>
        <v>0</v>
      </c>
      <c r="I236" s="236">
        <f t="shared" si="564"/>
        <v>0</v>
      </c>
      <c r="J236" s="236">
        <f t="shared" si="565"/>
        <v>0</v>
      </c>
      <c r="K236" s="236">
        <f t="shared" si="565"/>
        <v>0</v>
      </c>
      <c r="L236" s="236">
        <f t="shared" si="565"/>
        <v>0</v>
      </c>
      <c r="M236" s="236">
        <f t="shared" si="565"/>
        <v>0</v>
      </c>
      <c r="N236" s="236">
        <f t="shared" si="565"/>
        <v>0</v>
      </c>
      <c r="O236" s="236">
        <f t="shared" si="565"/>
        <v>0</v>
      </c>
      <c r="P236" s="220"/>
      <c r="Q236" s="221"/>
      <c r="R236" s="237">
        <f t="shared" si="579"/>
        <v>0</v>
      </c>
      <c r="S236" s="221"/>
      <c r="T236" s="237">
        <f t="shared" si="580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81"/>
        <v>0</v>
      </c>
      <c r="AD236" s="221"/>
      <c r="AE236" s="237">
        <f t="shared" si="582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83"/>
        <v>0</v>
      </c>
      <c r="AO236" s="221"/>
      <c r="AP236" s="237">
        <f t="shared" si="584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85"/>
        <v>0</v>
      </c>
      <c r="AZ236" s="221"/>
      <c r="BA236" s="237">
        <f t="shared" si="586"/>
        <v>0</v>
      </c>
      <c r="BB236" s="221"/>
      <c r="BC236" s="233"/>
      <c r="BD236" s="221"/>
      <c r="BE236" s="221"/>
      <c r="BF236" s="233"/>
      <c r="BG236" s="221"/>
      <c r="BH236" s="379">
        <f t="shared" si="566"/>
        <v>0</v>
      </c>
      <c r="BI236" s="255" t="str">
        <f t="shared" si="567"/>
        <v>05</v>
      </c>
      <c r="BJ236" s="318"/>
      <c r="BK236" s="253">
        <f t="shared" si="587"/>
        <v>0</v>
      </c>
      <c r="BL236" s="318"/>
      <c r="BM236" s="253">
        <f t="shared" si="568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569"/>
        <v>0</v>
      </c>
      <c r="BW236" s="318"/>
      <c r="BX236" s="253">
        <f t="shared" si="588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570"/>
        <v>0</v>
      </c>
      <c r="CH236" s="318"/>
      <c r="CI236" s="253">
        <f t="shared" si="57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572"/>
        <v>0</v>
      </c>
      <c r="CS236" s="318"/>
      <c r="CT236" s="253">
        <f t="shared" si="573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574"/>
        <v>0</v>
      </c>
      <c r="DD236" s="318"/>
      <c r="DE236" s="253">
        <f t="shared" si="575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>
      <c r="A237" s="272" t="str">
        <f t="shared" si="562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576"/>
        <v>0</v>
      </c>
      <c r="F237" s="236">
        <f t="shared" si="577"/>
        <v>0</v>
      </c>
      <c r="G237" s="236">
        <f t="shared" si="563"/>
        <v>0</v>
      </c>
      <c r="H237" s="236">
        <f t="shared" si="578"/>
        <v>0</v>
      </c>
      <c r="I237" s="236">
        <f t="shared" si="564"/>
        <v>0</v>
      </c>
      <c r="J237" s="236">
        <f t="shared" si="565"/>
        <v>0</v>
      </c>
      <c r="K237" s="236">
        <f t="shared" si="565"/>
        <v>0</v>
      </c>
      <c r="L237" s="236">
        <f t="shared" si="565"/>
        <v>0</v>
      </c>
      <c r="M237" s="236">
        <f t="shared" si="565"/>
        <v>0</v>
      </c>
      <c r="N237" s="236">
        <f t="shared" si="565"/>
        <v>0</v>
      </c>
      <c r="O237" s="236">
        <f t="shared" si="565"/>
        <v>0</v>
      </c>
      <c r="P237" s="220"/>
      <c r="Q237" s="221"/>
      <c r="R237" s="237">
        <f t="shared" si="579"/>
        <v>0</v>
      </c>
      <c r="S237" s="221"/>
      <c r="T237" s="237">
        <f t="shared" si="580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81"/>
        <v>0</v>
      </c>
      <c r="AD237" s="221"/>
      <c r="AE237" s="237">
        <f t="shared" si="582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83"/>
        <v>0</v>
      </c>
      <c r="AO237" s="221"/>
      <c r="AP237" s="237">
        <f t="shared" si="584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85"/>
        <v>0</v>
      </c>
      <c r="AZ237" s="221"/>
      <c r="BA237" s="237">
        <f t="shared" si="586"/>
        <v>0</v>
      </c>
      <c r="BB237" s="221"/>
      <c r="BC237" s="233"/>
      <c r="BD237" s="221"/>
      <c r="BE237" s="221"/>
      <c r="BF237" s="233"/>
      <c r="BG237" s="221"/>
      <c r="BH237" s="379">
        <f t="shared" si="566"/>
        <v>0</v>
      </c>
      <c r="BI237" s="255" t="str">
        <f t="shared" si="567"/>
        <v>06</v>
      </c>
      <c r="BJ237" s="318"/>
      <c r="BK237" s="253">
        <f t="shared" si="587"/>
        <v>0</v>
      </c>
      <c r="BL237" s="318"/>
      <c r="BM237" s="253">
        <f t="shared" si="568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569"/>
        <v>0</v>
      </c>
      <c r="BW237" s="318"/>
      <c r="BX237" s="253">
        <f t="shared" si="588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570"/>
        <v>0</v>
      </c>
      <c r="CH237" s="318"/>
      <c r="CI237" s="253">
        <f t="shared" si="57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572"/>
        <v>0</v>
      </c>
      <c r="CS237" s="318"/>
      <c r="CT237" s="253">
        <f t="shared" si="573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574"/>
        <v>0</v>
      </c>
      <c r="DD237" s="318"/>
      <c r="DE237" s="253">
        <f t="shared" si="575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>
      <c r="A238" s="272" t="str">
        <f t="shared" si="562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576"/>
        <v>0</v>
      </c>
      <c r="F238" s="236">
        <f t="shared" si="577"/>
        <v>0</v>
      </c>
      <c r="G238" s="236">
        <f t="shared" si="563"/>
        <v>0</v>
      </c>
      <c r="H238" s="236">
        <f t="shared" si="578"/>
        <v>0</v>
      </c>
      <c r="I238" s="236">
        <f t="shared" si="564"/>
        <v>0</v>
      </c>
      <c r="J238" s="236">
        <f t="shared" si="565"/>
        <v>0</v>
      </c>
      <c r="K238" s="236">
        <f t="shared" si="565"/>
        <v>0</v>
      </c>
      <c r="L238" s="236">
        <f t="shared" si="565"/>
        <v>0</v>
      </c>
      <c r="M238" s="236">
        <f t="shared" si="565"/>
        <v>0</v>
      </c>
      <c r="N238" s="236">
        <f t="shared" si="565"/>
        <v>0</v>
      </c>
      <c r="O238" s="236">
        <f t="shared" si="565"/>
        <v>0</v>
      </c>
      <c r="P238" s="220"/>
      <c r="Q238" s="221"/>
      <c r="R238" s="237">
        <f t="shared" si="579"/>
        <v>0</v>
      </c>
      <c r="S238" s="221"/>
      <c r="T238" s="237">
        <f t="shared" si="580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81"/>
        <v>0</v>
      </c>
      <c r="AD238" s="221"/>
      <c r="AE238" s="237">
        <f t="shared" si="582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83"/>
        <v>0</v>
      </c>
      <c r="AO238" s="221"/>
      <c r="AP238" s="237">
        <f t="shared" si="584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85"/>
        <v>0</v>
      </c>
      <c r="AZ238" s="221"/>
      <c r="BA238" s="237">
        <f t="shared" si="586"/>
        <v>0</v>
      </c>
      <c r="BB238" s="221"/>
      <c r="BC238" s="233"/>
      <c r="BD238" s="221"/>
      <c r="BE238" s="221"/>
      <c r="BF238" s="233"/>
      <c r="BG238" s="221"/>
      <c r="BH238" s="379">
        <f t="shared" si="566"/>
        <v>0</v>
      </c>
      <c r="BI238" s="255" t="str">
        <f t="shared" si="567"/>
        <v>07</v>
      </c>
      <c r="BJ238" s="318"/>
      <c r="BK238" s="253">
        <f t="shared" si="587"/>
        <v>0</v>
      </c>
      <c r="BL238" s="318"/>
      <c r="BM238" s="253">
        <f t="shared" si="568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569"/>
        <v>0</v>
      </c>
      <c r="BW238" s="318"/>
      <c r="BX238" s="253">
        <f t="shared" si="588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570"/>
        <v>0</v>
      </c>
      <c r="CH238" s="318"/>
      <c r="CI238" s="253">
        <f t="shared" si="57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572"/>
        <v>0</v>
      </c>
      <c r="CS238" s="318"/>
      <c r="CT238" s="253">
        <f t="shared" si="573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574"/>
        <v>0</v>
      </c>
      <c r="DD238" s="318"/>
      <c r="DE238" s="253">
        <f t="shared" si="575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>
      <c r="A239" s="272" t="str">
        <f t="shared" si="562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576"/>
        <v>0</v>
      </c>
      <c r="F239" s="236">
        <f t="shared" si="577"/>
        <v>0</v>
      </c>
      <c r="G239" s="236">
        <f t="shared" si="563"/>
        <v>0</v>
      </c>
      <c r="H239" s="236">
        <f t="shared" si="578"/>
        <v>0</v>
      </c>
      <c r="I239" s="236">
        <f t="shared" si="564"/>
        <v>0</v>
      </c>
      <c r="J239" s="236">
        <f t="shared" si="565"/>
        <v>0</v>
      </c>
      <c r="K239" s="236">
        <f t="shared" si="565"/>
        <v>0</v>
      </c>
      <c r="L239" s="236">
        <f t="shared" si="565"/>
        <v>0</v>
      </c>
      <c r="M239" s="236">
        <f t="shared" si="565"/>
        <v>0</v>
      </c>
      <c r="N239" s="236">
        <f t="shared" si="565"/>
        <v>0</v>
      </c>
      <c r="O239" s="236">
        <f t="shared" si="565"/>
        <v>0</v>
      </c>
      <c r="P239" s="220"/>
      <c r="Q239" s="221"/>
      <c r="R239" s="237">
        <f t="shared" si="579"/>
        <v>0</v>
      </c>
      <c r="S239" s="221"/>
      <c r="T239" s="237">
        <f t="shared" si="580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81"/>
        <v>0</v>
      </c>
      <c r="AD239" s="221"/>
      <c r="AE239" s="237">
        <f t="shared" si="582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83"/>
        <v>0</v>
      </c>
      <c r="AO239" s="221"/>
      <c r="AP239" s="237">
        <f t="shared" si="584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85"/>
        <v>0</v>
      </c>
      <c r="AZ239" s="221"/>
      <c r="BA239" s="237">
        <f t="shared" si="586"/>
        <v>0</v>
      </c>
      <c r="BB239" s="221"/>
      <c r="BC239" s="233"/>
      <c r="BD239" s="221"/>
      <c r="BE239" s="221"/>
      <c r="BF239" s="233"/>
      <c r="BG239" s="221"/>
      <c r="BH239" s="379">
        <f t="shared" si="566"/>
        <v>0</v>
      </c>
      <c r="BI239" s="255" t="str">
        <f t="shared" si="567"/>
        <v>08</v>
      </c>
      <c r="BJ239" s="318"/>
      <c r="BK239" s="253">
        <f t="shared" si="587"/>
        <v>0</v>
      </c>
      <c r="BL239" s="318"/>
      <c r="BM239" s="253">
        <f t="shared" si="568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569"/>
        <v>0</v>
      </c>
      <c r="BW239" s="318"/>
      <c r="BX239" s="253">
        <f t="shared" si="588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570"/>
        <v>0</v>
      </c>
      <c r="CH239" s="318"/>
      <c r="CI239" s="253">
        <f t="shared" si="57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572"/>
        <v>0</v>
      </c>
      <c r="CS239" s="318"/>
      <c r="CT239" s="253">
        <f t="shared" si="573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574"/>
        <v>0</v>
      </c>
      <c r="DD239" s="318"/>
      <c r="DE239" s="253">
        <f t="shared" si="575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>
      <c r="A240" s="272" t="str">
        <f t="shared" si="562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576"/>
        <v>0</v>
      </c>
      <c r="F240" s="236">
        <f t="shared" si="577"/>
        <v>0</v>
      </c>
      <c r="G240" s="236">
        <f t="shared" si="563"/>
        <v>0</v>
      </c>
      <c r="H240" s="236">
        <f t="shared" si="578"/>
        <v>0</v>
      </c>
      <c r="I240" s="236">
        <f t="shared" si="564"/>
        <v>0</v>
      </c>
      <c r="J240" s="236">
        <f t="shared" si="565"/>
        <v>0</v>
      </c>
      <c r="K240" s="236">
        <f t="shared" si="565"/>
        <v>0</v>
      </c>
      <c r="L240" s="236">
        <f t="shared" si="565"/>
        <v>0</v>
      </c>
      <c r="M240" s="236">
        <f t="shared" si="565"/>
        <v>0</v>
      </c>
      <c r="N240" s="236">
        <f t="shared" si="565"/>
        <v>0</v>
      </c>
      <c r="O240" s="236">
        <f t="shared" si="565"/>
        <v>0</v>
      </c>
      <c r="P240" s="220"/>
      <c r="Q240" s="221"/>
      <c r="R240" s="237">
        <f t="shared" si="579"/>
        <v>0</v>
      </c>
      <c r="S240" s="221"/>
      <c r="T240" s="237">
        <f t="shared" si="580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81"/>
        <v>0</v>
      </c>
      <c r="AD240" s="221"/>
      <c r="AE240" s="237">
        <f t="shared" si="582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83"/>
        <v>0</v>
      </c>
      <c r="AO240" s="221"/>
      <c r="AP240" s="237">
        <f t="shared" si="584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85"/>
        <v>0</v>
      </c>
      <c r="AZ240" s="221"/>
      <c r="BA240" s="237">
        <f t="shared" si="586"/>
        <v>0</v>
      </c>
      <c r="BB240" s="221"/>
      <c r="BC240" s="233"/>
      <c r="BD240" s="221"/>
      <c r="BE240" s="221"/>
      <c r="BF240" s="233"/>
      <c r="BG240" s="221"/>
      <c r="BH240" s="379">
        <f t="shared" si="566"/>
        <v>0</v>
      </c>
      <c r="BI240" s="255" t="str">
        <f t="shared" si="567"/>
        <v>09</v>
      </c>
      <c r="BJ240" s="318"/>
      <c r="BK240" s="253">
        <f t="shared" si="587"/>
        <v>0</v>
      </c>
      <c r="BL240" s="318"/>
      <c r="BM240" s="253">
        <f t="shared" si="568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569"/>
        <v>0</v>
      </c>
      <c r="BW240" s="318"/>
      <c r="BX240" s="253">
        <f t="shared" si="588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570"/>
        <v>0</v>
      </c>
      <c r="CH240" s="318"/>
      <c r="CI240" s="253">
        <f t="shared" si="57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572"/>
        <v>0</v>
      </c>
      <c r="CS240" s="318"/>
      <c r="CT240" s="253">
        <f t="shared" si="573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574"/>
        <v>0</v>
      </c>
      <c r="DD240" s="318"/>
      <c r="DE240" s="253">
        <f t="shared" si="575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>
      <c r="A241" s="272" t="str">
        <f t="shared" si="562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576"/>
        <v>0</v>
      </c>
      <c r="F241" s="236">
        <f t="shared" si="577"/>
        <v>0</v>
      </c>
      <c r="G241" s="236">
        <f t="shared" si="563"/>
        <v>0</v>
      </c>
      <c r="H241" s="236">
        <f t="shared" si="578"/>
        <v>0</v>
      </c>
      <c r="I241" s="236">
        <f t="shared" si="564"/>
        <v>0</v>
      </c>
      <c r="J241" s="236">
        <f t="shared" si="565"/>
        <v>0</v>
      </c>
      <c r="K241" s="236">
        <f t="shared" si="565"/>
        <v>0</v>
      </c>
      <c r="L241" s="236">
        <f t="shared" si="565"/>
        <v>0</v>
      </c>
      <c r="M241" s="236">
        <f t="shared" si="565"/>
        <v>0</v>
      </c>
      <c r="N241" s="236">
        <f t="shared" si="565"/>
        <v>0</v>
      </c>
      <c r="O241" s="236">
        <f t="shared" si="565"/>
        <v>0</v>
      </c>
      <c r="P241" s="220"/>
      <c r="Q241" s="221"/>
      <c r="R241" s="237">
        <f t="shared" si="579"/>
        <v>0</v>
      </c>
      <c r="S241" s="221"/>
      <c r="T241" s="237">
        <f t="shared" si="580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81"/>
        <v>0</v>
      </c>
      <c r="AD241" s="221"/>
      <c r="AE241" s="237">
        <f t="shared" si="582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83"/>
        <v>0</v>
      </c>
      <c r="AO241" s="221"/>
      <c r="AP241" s="237">
        <f t="shared" si="584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85"/>
        <v>0</v>
      </c>
      <c r="AZ241" s="221"/>
      <c r="BA241" s="237">
        <f t="shared" si="586"/>
        <v>0</v>
      </c>
      <c r="BB241" s="221"/>
      <c r="BC241" s="233"/>
      <c r="BD241" s="221"/>
      <c r="BE241" s="221"/>
      <c r="BF241" s="233"/>
      <c r="BG241" s="221"/>
      <c r="BH241" s="379">
        <f t="shared" si="566"/>
        <v>0</v>
      </c>
      <c r="BI241" s="255" t="str">
        <f t="shared" si="567"/>
        <v>10</v>
      </c>
      <c r="BJ241" s="318"/>
      <c r="BK241" s="253">
        <f t="shared" si="587"/>
        <v>0</v>
      </c>
      <c r="BL241" s="318"/>
      <c r="BM241" s="253">
        <f t="shared" si="568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569"/>
        <v>0</v>
      </c>
      <c r="BW241" s="318"/>
      <c r="BX241" s="253">
        <f t="shared" si="588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570"/>
        <v>0</v>
      </c>
      <c r="CH241" s="318"/>
      <c r="CI241" s="253">
        <f t="shared" si="57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572"/>
        <v>0</v>
      </c>
      <c r="CS241" s="318"/>
      <c r="CT241" s="253">
        <f t="shared" si="573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574"/>
        <v>0</v>
      </c>
      <c r="DD241" s="318"/>
      <c r="DE241" s="253">
        <f t="shared" si="575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60">
      <c r="A242" s="272" t="str">
        <f t="shared" si="562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576"/>
        <v>0</v>
      </c>
      <c r="F242" s="236">
        <f t="shared" si="577"/>
        <v>0</v>
      </c>
      <c r="G242" s="236">
        <f t="shared" si="563"/>
        <v>0</v>
      </c>
      <c r="H242" s="236">
        <f t="shared" si="578"/>
        <v>0</v>
      </c>
      <c r="I242" s="236">
        <f t="shared" si="564"/>
        <v>0</v>
      </c>
      <c r="J242" s="236">
        <f t="shared" si="565"/>
        <v>0</v>
      </c>
      <c r="K242" s="236">
        <f t="shared" si="565"/>
        <v>0</v>
      </c>
      <c r="L242" s="236">
        <f t="shared" si="565"/>
        <v>0</v>
      </c>
      <c r="M242" s="236">
        <f t="shared" si="565"/>
        <v>0</v>
      </c>
      <c r="N242" s="236">
        <f t="shared" si="565"/>
        <v>0</v>
      </c>
      <c r="O242" s="236">
        <f t="shared" si="565"/>
        <v>0</v>
      </c>
      <c r="P242" s="220"/>
      <c r="Q242" s="221"/>
      <c r="R242" s="237">
        <f t="shared" si="579"/>
        <v>0</v>
      </c>
      <c r="S242" s="221"/>
      <c r="T242" s="237">
        <f t="shared" si="580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81"/>
        <v>0</v>
      </c>
      <c r="AD242" s="221"/>
      <c r="AE242" s="237">
        <f t="shared" si="582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83"/>
        <v>0</v>
      </c>
      <c r="AO242" s="221"/>
      <c r="AP242" s="237">
        <f t="shared" si="584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85"/>
        <v>0</v>
      </c>
      <c r="AZ242" s="221"/>
      <c r="BA242" s="237">
        <f t="shared" si="586"/>
        <v>0</v>
      </c>
      <c r="BB242" s="221"/>
      <c r="BC242" s="233"/>
      <c r="BD242" s="221"/>
      <c r="BE242" s="221"/>
      <c r="BF242" s="233"/>
      <c r="BG242" s="221"/>
      <c r="BH242" s="379">
        <f t="shared" si="566"/>
        <v>0</v>
      </c>
      <c r="BI242" s="255" t="str">
        <f t="shared" si="567"/>
        <v>11</v>
      </c>
      <c r="BJ242" s="318"/>
      <c r="BK242" s="253">
        <f t="shared" si="587"/>
        <v>0</v>
      </c>
      <c r="BL242" s="318"/>
      <c r="BM242" s="253">
        <f t="shared" si="568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569"/>
        <v>0</v>
      </c>
      <c r="BW242" s="318"/>
      <c r="BX242" s="253">
        <f t="shared" si="588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570"/>
        <v>0</v>
      </c>
      <c r="CH242" s="318"/>
      <c r="CI242" s="253">
        <f t="shared" si="57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572"/>
        <v>0</v>
      </c>
      <c r="CS242" s="318"/>
      <c r="CT242" s="253">
        <f t="shared" si="573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574"/>
        <v>0</v>
      </c>
      <c r="DD242" s="318"/>
      <c r="DE242" s="253">
        <f t="shared" si="575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60">
      <c r="A243" s="272" t="str">
        <f t="shared" si="562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576"/>
        <v>0</v>
      </c>
      <c r="F243" s="236">
        <f t="shared" si="577"/>
        <v>0</v>
      </c>
      <c r="G243" s="236">
        <f t="shared" si="563"/>
        <v>0</v>
      </c>
      <c r="H243" s="236">
        <f t="shared" si="578"/>
        <v>0</v>
      </c>
      <c r="I243" s="236">
        <f t="shared" si="564"/>
        <v>0</v>
      </c>
      <c r="J243" s="236">
        <f t="shared" si="565"/>
        <v>0</v>
      </c>
      <c r="K243" s="236">
        <f t="shared" si="565"/>
        <v>0</v>
      </c>
      <c r="L243" s="236">
        <f t="shared" si="565"/>
        <v>0</v>
      </c>
      <c r="M243" s="236">
        <f t="shared" si="565"/>
        <v>0</v>
      </c>
      <c r="N243" s="236">
        <f t="shared" si="565"/>
        <v>0</v>
      </c>
      <c r="O243" s="236">
        <f t="shared" si="565"/>
        <v>0</v>
      </c>
      <c r="P243" s="220"/>
      <c r="Q243" s="221"/>
      <c r="R243" s="237">
        <f t="shared" si="579"/>
        <v>0</v>
      </c>
      <c r="S243" s="221"/>
      <c r="T243" s="237">
        <f t="shared" si="580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81"/>
        <v>0</v>
      </c>
      <c r="AD243" s="221"/>
      <c r="AE243" s="237">
        <f t="shared" si="582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83"/>
        <v>0</v>
      </c>
      <c r="AO243" s="221"/>
      <c r="AP243" s="237">
        <f t="shared" si="584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85"/>
        <v>0</v>
      </c>
      <c r="AZ243" s="221"/>
      <c r="BA243" s="237">
        <f t="shared" si="586"/>
        <v>0</v>
      </c>
      <c r="BB243" s="221"/>
      <c r="BC243" s="233"/>
      <c r="BD243" s="221"/>
      <c r="BE243" s="221"/>
      <c r="BF243" s="233"/>
      <c r="BG243" s="221"/>
      <c r="BH243" s="379">
        <f t="shared" si="566"/>
        <v>0</v>
      </c>
      <c r="BI243" s="255" t="str">
        <f t="shared" si="567"/>
        <v>12</v>
      </c>
      <c r="BJ243" s="318"/>
      <c r="BK243" s="253">
        <f t="shared" si="587"/>
        <v>0</v>
      </c>
      <c r="BL243" s="318"/>
      <c r="BM243" s="253">
        <f t="shared" si="568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569"/>
        <v>0</v>
      </c>
      <c r="BW243" s="318"/>
      <c r="BX243" s="253">
        <f t="shared" si="588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570"/>
        <v>0</v>
      </c>
      <c r="CH243" s="318"/>
      <c r="CI243" s="253">
        <f t="shared" si="57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572"/>
        <v>0</v>
      </c>
      <c r="CS243" s="318"/>
      <c r="CT243" s="253">
        <f t="shared" si="573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574"/>
        <v>0</v>
      </c>
      <c r="DD243" s="318"/>
      <c r="DE243" s="253">
        <f t="shared" si="575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thickBot="1">
      <c r="A244" s="272" t="str">
        <f t="shared" si="562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576"/>
        <v>0</v>
      </c>
      <c r="F244" s="236">
        <f t="shared" si="577"/>
        <v>0</v>
      </c>
      <c r="G244" s="236">
        <f t="shared" si="563"/>
        <v>0</v>
      </c>
      <c r="H244" s="236">
        <f t="shared" si="578"/>
        <v>0</v>
      </c>
      <c r="I244" s="236">
        <f t="shared" si="564"/>
        <v>0</v>
      </c>
      <c r="J244" s="236">
        <f t="shared" si="565"/>
        <v>0</v>
      </c>
      <c r="K244" s="236">
        <f t="shared" si="565"/>
        <v>0</v>
      </c>
      <c r="L244" s="236">
        <f t="shared" si="565"/>
        <v>0</v>
      </c>
      <c r="M244" s="236">
        <f t="shared" si="565"/>
        <v>0</v>
      </c>
      <c r="N244" s="236">
        <f t="shared" si="565"/>
        <v>0</v>
      </c>
      <c r="O244" s="236">
        <f>ROUND(SUM(Z244,AK244,AV244,BG244),1)</f>
        <v>0</v>
      </c>
      <c r="P244" s="223"/>
      <c r="Q244" s="224"/>
      <c r="R244" s="238">
        <f t="shared" si="579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81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83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85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9">
        <f t="shared" si="566"/>
        <v>0</v>
      </c>
      <c r="BI244" s="319" t="str">
        <f t="shared" si="567"/>
        <v>13</v>
      </c>
      <c r="BJ244" s="320"/>
      <c r="BK244" s="321">
        <f t="shared" si="587"/>
        <v>0</v>
      </c>
      <c r="BL244" s="320"/>
      <c r="BM244" s="321">
        <f t="shared" si="568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569"/>
        <v>0</v>
      </c>
      <c r="BW244" s="320"/>
      <c r="BX244" s="321">
        <f t="shared" si="588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570"/>
        <v>0</v>
      </c>
      <c r="CH244" s="320"/>
      <c r="CI244" s="321">
        <f t="shared" si="57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572"/>
        <v>0</v>
      </c>
      <c r="CS244" s="320"/>
      <c r="CT244" s="321">
        <f t="shared" si="573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574"/>
        <v>0</v>
      </c>
      <c r="DD244" s="320"/>
      <c r="DE244" s="321">
        <f t="shared" si="575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566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89">IF(ROUND(E251-SUM(E252,E254:E255),5)&gt;=0,0,"Ошибка")</f>
        <v>0</v>
      </c>
      <c r="BK245" s="285">
        <f t="shared" si="589"/>
        <v>0</v>
      </c>
      <c r="BL245" s="285">
        <f t="shared" si="589"/>
        <v>0</v>
      </c>
      <c r="BM245" s="285">
        <f t="shared" si="589"/>
        <v>0</v>
      </c>
      <c r="BN245" s="285">
        <f t="shared" si="589"/>
        <v>0</v>
      </c>
      <c r="BO245" s="285">
        <f t="shared" si="589"/>
        <v>0</v>
      </c>
      <c r="BP245" s="285">
        <f t="shared" si="589"/>
        <v>0</v>
      </c>
      <c r="BQ245" s="285">
        <f t="shared" si="589"/>
        <v>0</v>
      </c>
      <c r="BR245" s="285">
        <f t="shared" si="589"/>
        <v>0</v>
      </c>
      <c r="BS245" s="285">
        <f t="shared" si="589"/>
        <v>0</v>
      </c>
      <c r="BT245" s="285">
        <f t="shared" si="589"/>
        <v>0</v>
      </c>
      <c r="BU245" s="285">
        <f t="shared" si="589"/>
        <v>0</v>
      </c>
      <c r="BV245" s="285">
        <f t="shared" si="589"/>
        <v>0</v>
      </c>
      <c r="BW245" s="285">
        <f t="shared" si="589"/>
        <v>0</v>
      </c>
      <c r="BX245" s="285">
        <f t="shared" si="589"/>
        <v>0</v>
      </c>
      <c r="BY245" s="285">
        <f t="shared" si="589"/>
        <v>0</v>
      </c>
      <c r="BZ245" s="285">
        <f t="shared" si="589"/>
        <v>0</v>
      </c>
      <c r="CA245" s="285">
        <f t="shared" si="589"/>
        <v>0</v>
      </c>
      <c r="CB245" s="285">
        <f t="shared" si="589"/>
        <v>0</v>
      </c>
      <c r="CC245" s="285">
        <f t="shared" si="589"/>
        <v>0</v>
      </c>
      <c r="CD245" s="285">
        <f t="shared" si="589"/>
        <v>0</v>
      </c>
      <c r="CE245" s="285">
        <f t="shared" si="589"/>
        <v>0</v>
      </c>
      <c r="CF245" s="285">
        <f t="shared" si="589"/>
        <v>0</v>
      </c>
      <c r="CG245" s="285">
        <f t="shared" si="589"/>
        <v>0</v>
      </c>
      <c r="CH245" s="285">
        <f t="shared" si="589"/>
        <v>0</v>
      </c>
      <c r="CI245" s="285">
        <f t="shared" si="589"/>
        <v>0</v>
      </c>
      <c r="CJ245" s="285">
        <f t="shared" si="589"/>
        <v>0</v>
      </c>
      <c r="CK245" s="285">
        <f t="shared" si="589"/>
        <v>0</v>
      </c>
      <c r="CL245" s="285">
        <f t="shared" si="589"/>
        <v>0</v>
      </c>
      <c r="CM245" s="285">
        <f t="shared" si="589"/>
        <v>0</v>
      </c>
      <c r="CN245" s="285">
        <f t="shared" si="589"/>
        <v>0</v>
      </c>
      <c r="CO245" s="285">
        <f t="shared" si="589"/>
        <v>0</v>
      </c>
      <c r="CP245" s="285">
        <f t="shared" ref="CP245:DL245" si="590">IF(ROUND(AK251-SUM(AK252,AK254:AK255),5)&gt;=0,0,"Ошибка")</f>
        <v>0</v>
      </c>
      <c r="CQ245" s="285">
        <f t="shared" si="590"/>
        <v>0</v>
      </c>
      <c r="CR245" s="285">
        <f t="shared" si="590"/>
        <v>0</v>
      </c>
      <c r="CS245" s="285">
        <f t="shared" si="590"/>
        <v>0</v>
      </c>
      <c r="CT245" s="285">
        <f t="shared" si="590"/>
        <v>0</v>
      </c>
      <c r="CU245" s="285">
        <f t="shared" si="590"/>
        <v>0</v>
      </c>
      <c r="CV245" s="285">
        <f t="shared" si="590"/>
        <v>0</v>
      </c>
      <c r="CW245" s="285">
        <f t="shared" si="590"/>
        <v>0</v>
      </c>
      <c r="CX245" s="285">
        <f t="shared" si="590"/>
        <v>0</v>
      </c>
      <c r="CY245" s="285">
        <f t="shared" si="590"/>
        <v>0</v>
      </c>
      <c r="CZ245" s="285">
        <f t="shared" si="590"/>
        <v>0</v>
      </c>
      <c r="DA245" s="285">
        <f t="shared" si="590"/>
        <v>0</v>
      </c>
      <c r="DB245" s="285">
        <f t="shared" si="590"/>
        <v>0</v>
      </c>
      <c r="DC245" s="285">
        <f t="shared" si="590"/>
        <v>0</v>
      </c>
      <c r="DD245" s="285">
        <f t="shared" si="590"/>
        <v>0</v>
      </c>
      <c r="DE245" s="285">
        <f t="shared" si="590"/>
        <v>0</v>
      </c>
      <c r="DF245" s="285">
        <f t="shared" si="590"/>
        <v>0</v>
      </c>
      <c r="DG245" s="285">
        <f t="shared" si="590"/>
        <v>0</v>
      </c>
      <c r="DH245" s="285">
        <f t="shared" si="590"/>
        <v>0</v>
      </c>
      <c r="DI245" s="285">
        <f t="shared" si="590"/>
        <v>0</v>
      </c>
      <c r="DJ245" s="285">
        <f t="shared" si="590"/>
        <v>0</v>
      </c>
      <c r="DK245" s="285">
        <f t="shared" si="590"/>
        <v>0</v>
      </c>
      <c r="DL245" s="285">
        <f t="shared" si="590"/>
        <v>0</v>
      </c>
    </row>
    <row r="246" spans="1:116" s="27" customFormat="1" ht="24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91">SUM(J247:J251,J256:J258)</f>
        <v>0</v>
      </c>
      <c r="K246" s="236">
        <f t="shared" si="591"/>
        <v>0</v>
      </c>
      <c r="L246" s="236">
        <f t="shared" si="591"/>
        <v>0</v>
      </c>
      <c r="M246" s="236">
        <f t="shared" si="591"/>
        <v>0</v>
      </c>
      <c r="N246" s="236">
        <f t="shared" si="591"/>
        <v>0</v>
      </c>
      <c r="O246" s="236">
        <f t="shared" si="591"/>
        <v>0</v>
      </c>
      <c r="P246" s="228">
        <f>SUM(P247:P251,P256:P258)</f>
        <v>0</v>
      </c>
      <c r="Q246" s="226">
        <f t="shared" ref="Q246:Z246" si="592">SUM(Q247:Q251,Q256:Q258)</f>
        <v>0</v>
      </c>
      <c r="R246" s="236">
        <f t="shared" si="592"/>
        <v>0</v>
      </c>
      <c r="S246" s="226">
        <f t="shared" si="592"/>
        <v>0</v>
      </c>
      <c r="T246" s="236">
        <f t="shared" si="592"/>
        <v>0</v>
      </c>
      <c r="U246" s="226">
        <f t="shared" si="592"/>
        <v>0</v>
      </c>
      <c r="V246" s="235">
        <f t="shared" si="592"/>
        <v>0</v>
      </c>
      <c r="W246" s="226">
        <f t="shared" si="592"/>
        <v>0</v>
      </c>
      <c r="X246" s="226">
        <f t="shared" si="592"/>
        <v>0</v>
      </c>
      <c r="Y246" s="235">
        <f t="shared" si="592"/>
        <v>0</v>
      </c>
      <c r="Z246" s="227">
        <f t="shared" si="592"/>
        <v>0</v>
      </c>
      <c r="AA246" s="228">
        <f>SUM(AA247:AA251,AA256:AA258)</f>
        <v>0</v>
      </c>
      <c r="AB246" s="226">
        <f t="shared" ref="AB246:AK246" si="593">SUM(AB247:AB251,AB256:AB258)</f>
        <v>0</v>
      </c>
      <c r="AC246" s="236">
        <f t="shared" si="593"/>
        <v>0</v>
      </c>
      <c r="AD246" s="226">
        <f t="shared" si="593"/>
        <v>0</v>
      </c>
      <c r="AE246" s="236">
        <f t="shared" si="593"/>
        <v>0</v>
      </c>
      <c r="AF246" s="226">
        <f t="shared" si="593"/>
        <v>0</v>
      </c>
      <c r="AG246" s="235">
        <f t="shared" si="593"/>
        <v>0</v>
      </c>
      <c r="AH246" s="226">
        <f t="shared" si="593"/>
        <v>0</v>
      </c>
      <c r="AI246" s="226">
        <f t="shared" si="593"/>
        <v>0</v>
      </c>
      <c r="AJ246" s="235">
        <f t="shared" si="593"/>
        <v>0</v>
      </c>
      <c r="AK246" s="227">
        <f t="shared" si="593"/>
        <v>0</v>
      </c>
      <c r="AL246" s="228">
        <f>SUM(AL247:AL251,AL256:AL258)</f>
        <v>0</v>
      </c>
      <c r="AM246" s="226">
        <f t="shared" ref="AM246:AV246" si="594">SUM(AM247:AM251,AM256:AM258)</f>
        <v>0</v>
      </c>
      <c r="AN246" s="236">
        <f t="shared" si="594"/>
        <v>0</v>
      </c>
      <c r="AO246" s="226">
        <f t="shared" si="594"/>
        <v>0</v>
      </c>
      <c r="AP246" s="236">
        <f t="shared" si="594"/>
        <v>0</v>
      </c>
      <c r="AQ246" s="226">
        <f t="shared" si="594"/>
        <v>0</v>
      </c>
      <c r="AR246" s="235">
        <f t="shared" si="594"/>
        <v>0</v>
      </c>
      <c r="AS246" s="226">
        <f t="shared" si="594"/>
        <v>0</v>
      </c>
      <c r="AT246" s="226">
        <f t="shared" si="594"/>
        <v>0</v>
      </c>
      <c r="AU246" s="235">
        <f t="shared" si="594"/>
        <v>0</v>
      </c>
      <c r="AV246" s="227">
        <f t="shared" si="594"/>
        <v>0</v>
      </c>
      <c r="AW246" s="228">
        <f>SUM(AW247:AW251,AW256:AW258)</f>
        <v>0</v>
      </c>
      <c r="AX246" s="226">
        <f t="shared" ref="AX246:BG246" si="595">SUM(AX247:AX251,AX256:AX258)</f>
        <v>0</v>
      </c>
      <c r="AY246" s="236">
        <f t="shared" si="595"/>
        <v>0</v>
      </c>
      <c r="AZ246" s="226">
        <f t="shared" si="595"/>
        <v>0</v>
      </c>
      <c r="BA246" s="236">
        <f t="shared" si="595"/>
        <v>0</v>
      </c>
      <c r="BB246" s="226">
        <f t="shared" si="595"/>
        <v>0</v>
      </c>
      <c r="BC246" s="235">
        <f t="shared" si="595"/>
        <v>0</v>
      </c>
      <c r="BD246" s="226">
        <f t="shared" si="595"/>
        <v>0</v>
      </c>
      <c r="BE246" s="226">
        <f t="shared" si="595"/>
        <v>0</v>
      </c>
      <c r="BF246" s="235">
        <f t="shared" si="595"/>
        <v>0</v>
      </c>
      <c r="BG246" s="227">
        <f t="shared" si="595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96">IF(E252-E253&gt;=0,0,"Ошибка")</f>
        <v>0</v>
      </c>
      <c r="BK246" s="253">
        <f t="shared" si="596"/>
        <v>0</v>
      </c>
      <c r="BL246" s="253">
        <f t="shared" si="596"/>
        <v>0</v>
      </c>
      <c r="BM246" s="253">
        <f t="shared" si="596"/>
        <v>0</v>
      </c>
      <c r="BN246" s="253">
        <f t="shared" si="596"/>
        <v>0</v>
      </c>
      <c r="BO246" s="253">
        <f t="shared" si="596"/>
        <v>0</v>
      </c>
      <c r="BP246" s="253">
        <f t="shared" si="596"/>
        <v>0</v>
      </c>
      <c r="BQ246" s="253">
        <f t="shared" si="596"/>
        <v>0</v>
      </c>
      <c r="BR246" s="253">
        <f t="shared" si="596"/>
        <v>0</v>
      </c>
      <c r="BS246" s="253">
        <f t="shared" si="596"/>
        <v>0</v>
      </c>
      <c r="BT246" s="253">
        <f t="shared" si="596"/>
        <v>0</v>
      </c>
      <c r="BU246" s="253">
        <f t="shared" si="596"/>
        <v>0</v>
      </c>
      <c r="BV246" s="253">
        <f t="shared" si="596"/>
        <v>0</v>
      </c>
      <c r="BW246" s="253">
        <f t="shared" si="596"/>
        <v>0</v>
      </c>
      <c r="BX246" s="253">
        <f t="shared" si="596"/>
        <v>0</v>
      </c>
      <c r="BY246" s="253">
        <f t="shared" si="596"/>
        <v>0</v>
      </c>
      <c r="BZ246" s="253">
        <f t="shared" si="596"/>
        <v>0</v>
      </c>
      <c r="CA246" s="253">
        <f t="shared" si="596"/>
        <v>0</v>
      </c>
      <c r="CB246" s="253">
        <f t="shared" si="596"/>
        <v>0</v>
      </c>
      <c r="CC246" s="253">
        <f t="shared" si="596"/>
        <v>0</v>
      </c>
      <c r="CD246" s="253">
        <f t="shared" si="596"/>
        <v>0</v>
      </c>
      <c r="CE246" s="253">
        <f t="shared" si="596"/>
        <v>0</v>
      </c>
      <c r="CF246" s="253">
        <f t="shared" si="596"/>
        <v>0</v>
      </c>
      <c r="CG246" s="253">
        <f t="shared" si="596"/>
        <v>0</v>
      </c>
      <c r="CH246" s="253">
        <f t="shared" si="596"/>
        <v>0</v>
      </c>
      <c r="CI246" s="253">
        <f t="shared" si="596"/>
        <v>0</v>
      </c>
      <c r="CJ246" s="253">
        <f t="shared" si="596"/>
        <v>0</v>
      </c>
      <c r="CK246" s="253">
        <f t="shared" si="596"/>
        <v>0</v>
      </c>
      <c r="CL246" s="253">
        <f t="shared" si="596"/>
        <v>0</v>
      </c>
      <c r="CM246" s="253">
        <f t="shared" si="596"/>
        <v>0</v>
      </c>
      <c r="CN246" s="253">
        <f t="shared" si="596"/>
        <v>0</v>
      </c>
      <c r="CO246" s="253">
        <f t="shared" si="596"/>
        <v>0</v>
      </c>
      <c r="CP246" s="253">
        <f t="shared" ref="CP246:DL246" si="597">IF(AK252-AK253&gt;=0,0,"Ошибка")</f>
        <v>0</v>
      </c>
      <c r="CQ246" s="253">
        <f t="shared" si="597"/>
        <v>0</v>
      </c>
      <c r="CR246" s="253">
        <f t="shared" si="597"/>
        <v>0</v>
      </c>
      <c r="CS246" s="253">
        <f t="shared" si="597"/>
        <v>0</v>
      </c>
      <c r="CT246" s="253">
        <f t="shared" si="597"/>
        <v>0</v>
      </c>
      <c r="CU246" s="253">
        <f t="shared" si="597"/>
        <v>0</v>
      </c>
      <c r="CV246" s="253">
        <f t="shared" si="597"/>
        <v>0</v>
      </c>
      <c r="CW246" s="253">
        <f t="shared" si="597"/>
        <v>0</v>
      </c>
      <c r="CX246" s="253">
        <f t="shared" si="597"/>
        <v>0</v>
      </c>
      <c r="CY246" s="253">
        <f t="shared" si="597"/>
        <v>0</v>
      </c>
      <c r="CZ246" s="253">
        <f t="shared" si="597"/>
        <v>0</v>
      </c>
      <c r="DA246" s="253">
        <f t="shared" si="597"/>
        <v>0</v>
      </c>
      <c r="DB246" s="253">
        <f t="shared" si="597"/>
        <v>0</v>
      </c>
      <c r="DC246" s="253">
        <f t="shared" si="597"/>
        <v>0</v>
      </c>
      <c r="DD246" s="253">
        <f t="shared" si="597"/>
        <v>0</v>
      </c>
      <c r="DE246" s="253">
        <f t="shared" si="597"/>
        <v>0</v>
      </c>
      <c r="DF246" s="253">
        <f t="shared" si="597"/>
        <v>0</v>
      </c>
      <c r="DG246" s="253">
        <f t="shared" si="597"/>
        <v>0</v>
      </c>
      <c r="DH246" s="253">
        <f t="shared" si="597"/>
        <v>0</v>
      </c>
      <c r="DI246" s="253">
        <f t="shared" si="597"/>
        <v>0</v>
      </c>
      <c r="DJ246" s="253">
        <f t="shared" si="597"/>
        <v>0</v>
      </c>
      <c r="DK246" s="253">
        <f t="shared" si="597"/>
        <v>0</v>
      </c>
      <c r="DL246" s="253">
        <f t="shared" si="597"/>
        <v>0</v>
      </c>
    </row>
    <row r="247" spans="1:116" s="27" customFormat="1" ht="24">
      <c r="A247" s="272" t="str">
        <f t="shared" ref="A247:A258" si="598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599">SUM(J247:L247)</f>
        <v>0</v>
      </c>
      <c r="H247" s="236">
        <f>ROUND(SUM(S247,AD247,AO247,AZ247),1)</f>
        <v>0</v>
      </c>
      <c r="I247" s="236">
        <f t="shared" ref="I247:I258" si="600">SUM(M247:O247)</f>
        <v>0</v>
      </c>
      <c r="J247" s="236">
        <f t="shared" ref="J247:O258" si="601">ROUND(SUM(U247,AF247,AQ247,BB247),1)</f>
        <v>0</v>
      </c>
      <c r="K247" s="236">
        <f t="shared" si="601"/>
        <v>0</v>
      </c>
      <c r="L247" s="236">
        <f t="shared" si="601"/>
        <v>0</v>
      </c>
      <c r="M247" s="236">
        <f t="shared" si="601"/>
        <v>0</v>
      </c>
      <c r="N247" s="236">
        <f t="shared" si="601"/>
        <v>0</v>
      </c>
      <c r="O247" s="236">
        <f t="shared" si="601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9">
        <f t="shared" ref="BH247:BH259" si="602">IF((COUNTA(BJ247:DL247)-COUNTIF(BJ247:DL247,0))=0,0,CONCATENATE("Ошибки!-",COUNTA(BJ247:DL247)-COUNTIF(BJ247:DL247,0)))</f>
        <v>0</v>
      </c>
      <c r="BI247" s="255" t="str">
        <f t="shared" ref="BI247:BI258" si="60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0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0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06">IF(ROUND((AA247-AB247),5)&gt;=0,0,"Ошибка!")</f>
        <v>0</v>
      </c>
      <c r="CH247" s="318"/>
      <c r="CI247" s="253">
        <f t="shared" ref="CI247:CI258" si="60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08">IF(ROUND((AL247-AM247),5)&gt;=0,0,"Ошибка!")</f>
        <v>0</v>
      </c>
      <c r="CS247" s="318"/>
      <c r="CT247" s="253">
        <f t="shared" ref="CT247:CT258" si="60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10">IF(ROUND((AW247-AX247),5)&gt;=0,0,"Ошибка!")</f>
        <v>0</v>
      </c>
      <c r="DD247" s="318"/>
      <c r="DE247" s="253">
        <f t="shared" ref="DE247:DE258" si="61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>
      <c r="A248" s="272" t="str">
        <f t="shared" si="598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12">ROUND(SUM(P248,AA248,AL248,AW248),0)</f>
        <v>0</v>
      </c>
      <c r="F248" s="236">
        <f t="shared" ref="F248:F258" si="613">ROUND(SUM(Q248,AB248,AM248,AX248),1)</f>
        <v>0</v>
      </c>
      <c r="G248" s="236">
        <f t="shared" si="599"/>
        <v>0</v>
      </c>
      <c r="H248" s="236">
        <f t="shared" ref="H248:H258" si="614">ROUND(SUM(S248,AD248,AO248,AZ248),1)</f>
        <v>0</v>
      </c>
      <c r="I248" s="236">
        <f t="shared" si="600"/>
        <v>0</v>
      </c>
      <c r="J248" s="236">
        <f t="shared" si="601"/>
        <v>0</v>
      </c>
      <c r="K248" s="236">
        <f t="shared" si="601"/>
        <v>0</v>
      </c>
      <c r="L248" s="236">
        <f t="shared" si="601"/>
        <v>0</v>
      </c>
      <c r="M248" s="236">
        <f t="shared" si="601"/>
        <v>0</v>
      </c>
      <c r="N248" s="236">
        <f t="shared" si="601"/>
        <v>0</v>
      </c>
      <c r="O248" s="236">
        <f t="shared" si="601"/>
        <v>0</v>
      </c>
      <c r="P248" s="220"/>
      <c r="Q248" s="221"/>
      <c r="R248" s="237">
        <f t="shared" ref="R248:R258" si="615">SUM(U248:W248)</f>
        <v>0</v>
      </c>
      <c r="S248" s="221"/>
      <c r="T248" s="237">
        <f t="shared" ref="T248:T257" si="61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17">SUM(AF248:AH248)</f>
        <v>0</v>
      </c>
      <c r="AD248" s="221"/>
      <c r="AE248" s="237">
        <f t="shared" ref="AE248:AE257" si="61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19">SUM(AQ248:AS248)</f>
        <v>0</v>
      </c>
      <c r="AO248" s="221"/>
      <c r="AP248" s="237">
        <f t="shared" ref="AP248:AP257" si="62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21">SUM(BB248:BD248)</f>
        <v>0</v>
      </c>
      <c r="AZ248" s="221"/>
      <c r="BA248" s="237">
        <f t="shared" ref="BA248:BA257" si="622">SUM(BE248:BG248)</f>
        <v>0</v>
      </c>
      <c r="BB248" s="221"/>
      <c r="BC248" s="233"/>
      <c r="BD248" s="221"/>
      <c r="BE248" s="221"/>
      <c r="BF248" s="233"/>
      <c r="BG248" s="221"/>
      <c r="BH248" s="379">
        <f t="shared" si="602"/>
        <v>0</v>
      </c>
      <c r="BI248" s="255" t="str">
        <f t="shared" si="603"/>
        <v>03</v>
      </c>
      <c r="BJ248" s="318"/>
      <c r="BK248" s="253">
        <f t="shared" ref="BK248:BK258" si="623">IF(ROUND((E248-F248),5)&gt;=0,0,"Ошибка!")</f>
        <v>0</v>
      </c>
      <c r="BL248" s="318"/>
      <c r="BM248" s="253">
        <f t="shared" si="60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05"/>
        <v>0</v>
      </c>
      <c r="BW248" s="318"/>
      <c r="BX248" s="253">
        <f t="shared" ref="BX248:BX258" si="62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06"/>
        <v>0</v>
      </c>
      <c r="CH248" s="318"/>
      <c r="CI248" s="253">
        <f t="shared" si="60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08"/>
        <v>0</v>
      </c>
      <c r="CS248" s="318"/>
      <c r="CT248" s="253">
        <f t="shared" si="60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10"/>
        <v>0</v>
      </c>
      <c r="DD248" s="318"/>
      <c r="DE248" s="253">
        <f t="shared" si="611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>
      <c r="A249" s="272" t="str">
        <f t="shared" si="598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12"/>
        <v>0</v>
      </c>
      <c r="F249" s="236">
        <f t="shared" si="613"/>
        <v>0</v>
      </c>
      <c r="G249" s="236">
        <f t="shared" si="599"/>
        <v>0</v>
      </c>
      <c r="H249" s="236">
        <f t="shared" si="614"/>
        <v>0</v>
      </c>
      <c r="I249" s="236">
        <f t="shared" si="600"/>
        <v>0</v>
      </c>
      <c r="J249" s="236">
        <f t="shared" si="601"/>
        <v>0</v>
      </c>
      <c r="K249" s="236">
        <f t="shared" si="601"/>
        <v>0</v>
      </c>
      <c r="L249" s="236">
        <f t="shared" si="601"/>
        <v>0</v>
      </c>
      <c r="M249" s="236">
        <f t="shared" si="601"/>
        <v>0</v>
      </c>
      <c r="N249" s="236">
        <f t="shared" si="601"/>
        <v>0</v>
      </c>
      <c r="O249" s="236">
        <f t="shared" si="601"/>
        <v>0</v>
      </c>
      <c r="P249" s="220"/>
      <c r="Q249" s="221"/>
      <c r="R249" s="237">
        <f t="shared" si="615"/>
        <v>0</v>
      </c>
      <c r="S249" s="221"/>
      <c r="T249" s="237">
        <f t="shared" si="61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17"/>
        <v>0</v>
      </c>
      <c r="AD249" s="221"/>
      <c r="AE249" s="237">
        <f t="shared" si="61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19"/>
        <v>0</v>
      </c>
      <c r="AO249" s="221"/>
      <c r="AP249" s="237">
        <f t="shared" si="62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21"/>
        <v>0</v>
      </c>
      <c r="AZ249" s="221"/>
      <c r="BA249" s="237">
        <f t="shared" si="622"/>
        <v>0</v>
      </c>
      <c r="BB249" s="221"/>
      <c r="BC249" s="233"/>
      <c r="BD249" s="221"/>
      <c r="BE249" s="221"/>
      <c r="BF249" s="233"/>
      <c r="BG249" s="221"/>
      <c r="BH249" s="379">
        <f t="shared" si="602"/>
        <v>0</v>
      </c>
      <c r="BI249" s="255" t="str">
        <f t="shared" si="603"/>
        <v>04</v>
      </c>
      <c r="BJ249" s="318"/>
      <c r="BK249" s="253">
        <f t="shared" si="623"/>
        <v>0</v>
      </c>
      <c r="BL249" s="318"/>
      <c r="BM249" s="253">
        <f t="shared" si="60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05"/>
        <v>0</v>
      </c>
      <c r="BW249" s="318"/>
      <c r="BX249" s="253">
        <f t="shared" si="62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06"/>
        <v>0</v>
      </c>
      <c r="CH249" s="318"/>
      <c r="CI249" s="253">
        <f t="shared" si="60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08"/>
        <v>0</v>
      </c>
      <c r="CS249" s="318"/>
      <c r="CT249" s="253">
        <f t="shared" si="60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10"/>
        <v>0</v>
      </c>
      <c r="DD249" s="318"/>
      <c r="DE249" s="253">
        <f t="shared" si="611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>
      <c r="A250" s="272" t="str">
        <f t="shared" si="598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12"/>
        <v>0</v>
      </c>
      <c r="F250" s="236">
        <f t="shared" si="613"/>
        <v>0</v>
      </c>
      <c r="G250" s="236">
        <f t="shared" si="599"/>
        <v>0</v>
      </c>
      <c r="H250" s="236">
        <f t="shared" si="614"/>
        <v>0</v>
      </c>
      <c r="I250" s="236">
        <f t="shared" si="600"/>
        <v>0</v>
      </c>
      <c r="J250" s="236">
        <f t="shared" si="601"/>
        <v>0</v>
      </c>
      <c r="K250" s="236">
        <f t="shared" si="601"/>
        <v>0</v>
      </c>
      <c r="L250" s="236">
        <f t="shared" si="601"/>
        <v>0</v>
      </c>
      <c r="M250" s="236">
        <f t="shared" si="601"/>
        <v>0</v>
      </c>
      <c r="N250" s="236">
        <f t="shared" si="601"/>
        <v>0</v>
      </c>
      <c r="O250" s="236">
        <f t="shared" si="601"/>
        <v>0</v>
      </c>
      <c r="P250" s="220"/>
      <c r="Q250" s="221"/>
      <c r="R250" s="237">
        <f t="shared" si="615"/>
        <v>0</v>
      </c>
      <c r="S250" s="221"/>
      <c r="T250" s="237">
        <f t="shared" si="61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17"/>
        <v>0</v>
      </c>
      <c r="AD250" s="221"/>
      <c r="AE250" s="237">
        <f t="shared" si="61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19"/>
        <v>0</v>
      </c>
      <c r="AO250" s="221"/>
      <c r="AP250" s="237">
        <f t="shared" si="62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21"/>
        <v>0</v>
      </c>
      <c r="AZ250" s="221"/>
      <c r="BA250" s="237">
        <f t="shared" si="622"/>
        <v>0</v>
      </c>
      <c r="BB250" s="221"/>
      <c r="BC250" s="233"/>
      <c r="BD250" s="221"/>
      <c r="BE250" s="221"/>
      <c r="BF250" s="233"/>
      <c r="BG250" s="221"/>
      <c r="BH250" s="379">
        <f t="shared" si="602"/>
        <v>0</v>
      </c>
      <c r="BI250" s="255" t="str">
        <f t="shared" si="603"/>
        <v>05</v>
      </c>
      <c r="BJ250" s="318"/>
      <c r="BK250" s="253">
        <f t="shared" si="623"/>
        <v>0</v>
      </c>
      <c r="BL250" s="318"/>
      <c r="BM250" s="253">
        <f t="shared" si="60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05"/>
        <v>0</v>
      </c>
      <c r="BW250" s="318"/>
      <c r="BX250" s="253">
        <f t="shared" si="62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06"/>
        <v>0</v>
      </c>
      <c r="CH250" s="318"/>
      <c r="CI250" s="253">
        <f t="shared" si="60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08"/>
        <v>0</v>
      </c>
      <c r="CS250" s="318"/>
      <c r="CT250" s="253">
        <f t="shared" si="60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10"/>
        <v>0</v>
      </c>
      <c r="DD250" s="318"/>
      <c r="DE250" s="253">
        <f t="shared" si="611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>
      <c r="A251" s="272" t="str">
        <f t="shared" si="598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12"/>
        <v>0</v>
      </c>
      <c r="F251" s="236">
        <f t="shared" si="613"/>
        <v>0</v>
      </c>
      <c r="G251" s="236">
        <f t="shared" si="599"/>
        <v>0</v>
      </c>
      <c r="H251" s="236">
        <f t="shared" si="614"/>
        <v>0</v>
      </c>
      <c r="I251" s="236">
        <f t="shared" si="600"/>
        <v>0</v>
      </c>
      <c r="J251" s="236">
        <f t="shared" si="601"/>
        <v>0</v>
      </c>
      <c r="K251" s="236">
        <f t="shared" si="601"/>
        <v>0</v>
      </c>
      <c r="L251" s="236">
        <f t="shared" si="601"/>
        <v>0</v>
      </c>
      <c r="M251" s="236">
        <f t="shared" si="601"/>
        <v>0</v>
      </c>
      <c r="N251" s="236">
        <f t="shared" si="601"/>
        <v>0</v>
      </c>
      <c r="O251" s="236">
        <f t="shared" si="601"/>
        <v>0</v>
      </c>
      <c r="P251" s="220"/>
      <c r="Q251" s="221"/>
      <c r="R251" s="237">
        <f t="shared" si="615"/>
        <v>0</v>
      </c>
      <c r="S251" s="221"/>
      <c r="T251" s="237">
        <f t="shared" si="61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17"/>
        <v>0</v>
      </c>
      <c r="AD251" s="221"/>
      <c r="AE251" s="237">
        <f t="shared" si="61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19"/>
        <v>0</v>
      </c>
      <c r="AO251" s="221"/>
      <c r="AP251" s="237">
        <f t="shared" si="62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21"/>
        <v>0</v>
      </c>
      <c r="AZ251" s="221"/>
      <c r="BA251" s="237">
        <f t="shared" si="622"/>
        <v>0</v>
      </c>
      <c r="BB251" s="221"/>
      <c r="BC251" s="233"/>
      <c r="BD251" s="221"/>
      <c r="BE251" s="221"/>
      <c r="BF251" s="233"/>
      <c r="BG251" s="221"/>
      <c r="BH251" s="379">
        <f t="shared" si="602"/>
        <v>0</v>
      </c>
      <c r="BI251" s="255" t="str">
        <f t="shared" si="603"/>
        <v>06</v>
      </c>
      <c r="BJ251" s="318"/>
      <c r="BK251" s="253">
        <f t="shared" si="623"/>
        <v>0</v>
      </c>
      <c r="BL251" s="318"/>
      <c r="BM251" s="253">
        <f t="shared" si="60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05"/>
        <v>0</v>
      </c>
      <c r="BW251" s="318"/>
      <c r="BX251" s="253">
        <f t="shared" si="62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06"/>
        <v>0</v>
      </c>
      <c r="CH251" s="318"/>
      <c r="CI251" s="253">
        <f t="shared" si="60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08"/>
        <v>0</v>
      </c>
      <c r="CS251" s="318"/>
      <c r="CT251" s="253">
        <f t="shared" si="60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10"/>
        <v>0</v>
      </c>
      <c r="DD251" s="318"/>
      <c r="DE251" s="253">
        <f t="shared" si="611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>
      <c r="A252" s="272" t="str">
        <f t="shared" si="598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12"/>
        <v>0</v>
      </c>
      <c r="F252" s="236">
        <f t="shared" si="613"/>
        <v>0</v>
      </c>
      <c r="G252" s="236">
        <f t="shared" si="599"/>
        <v>0</v>
      </c>
      <c r="H252" s="236">
        <f t="shared" si="614"/>
        <v>0</v>
      </c>
      <c r="I252" s="236">
        <f t="shared" si="600"/>
        <v>0</v>
      </c>
      <c r="J252" s="236">
        <f t="shared" si="601"/>
        <v>0</v>
      </c>
      <c r="K252" s="236">
        <f t="shared" si="601"/>
        <v>0</v>
      </c>
      <c r="L252" s="236">
        <f t="shared" si="601"/>
        <v>0</v>
      </c>
      <c r="M252" s="236">
        <f t="shared" si="601"/>
        <v>0</v>
      </c>
      <c r="N252" s="236">
        <f t="shared" si="601"/>
        <v>0</v>
      </c>
      <c r="O252" s="236">
        <f t="shared" si="601"/>
        <v>0</v>
      </c>
      <c r="P252" s="220"/>
      <c r="Q252" s="221"/>
      <c r="R252" s="237">
        <f t="shared" si="615"/>
        <v>0</v>
      </c>
      <c r="S252" s="221"/>
      <c r="T252" s="237">
        <f t="shared" si="61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17"/>
        <v>0</v>
      </c>
      <c r="AD252" s="221"/>
      <c r="AE252" s="237">
        <f t="shared" si="61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19"/>
        <v>0</v>
      </c>
      <c r="AO252" s="221"/>
      <c r="AP252" s="237">
        <f t="shared" si="62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21"/>
        <v>0</v>
      </c>
      <c r="AZ252" s="221"/>
      <c r="BA252" s="237">
        <f t="shared" si="622"/>
        <v>0</v>
      </c>
      <c r="BB252" s="221"/>
      <c r="BC252" s="233"/>
      <c r="BD252" s="221"/>
      <c r="BE252" s="221"/>
      <c r="BF252" s="233"/>
      <c r="BG252" s="221"/>
      <c r="BH252" s="379">
        <f t="shared" si="602"/>
        <v>0</v>
      </c>
      <c r="BI252" s="255" t="str">
        <f t="shared" si="603"/>
        <v>07</v>
      </c>
      <c r="BJ252" s="318"/>
      <c r="BK252" s="253">
        <f t="shared" si="623"/>
        <v>0</v>
      </c>
      <c r="BL252" s="318"/>
      <c r="BM252" s="253">
        <f t="shared" si="60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05"/>
        <v>0</v>
      </c>
      <c r="BW252" s="318"/>
      <c r="BX252" s="253">
        <f t="shared" si="62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06"/>
        <v>0</v>
      </c>
      <c r="CH252" s="318"/>
      <c r="CI252" s="253">
        <f t="shared" si="60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08"/>
        <v>0</v>
      </c>
      <c r="CS252" s="318"/>
      <c r="CT252" s="253">
        <f t="shared" si="60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10"/>
        <v>0</v>
      </c>
      <c r="DD252" s="318"/>
      <c r="DE252" s="253">
        <f t="shared" si="611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>
      <c r="A253" s="272" t="str">
        <f t="shared" si="598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12"/>
        <v>0</v>
      </c>
      <c r="F253" s="236">
        <f t="shared" si="613"/>
        <v>0</v>
      </c>
      <c r="G253" s="236">
        <f t="shared" si="599"/>
        <v>0</v>
      </c>
      <c r="H253" s="236">
        <f t="shared" si="614"/>
        <v>0</v>
      </c>
      <c r="I253" s="236">
        <f t="shared" si="600"/>
        <v>0</v>
      </c>
      <c r="J253" s="236">
        <f t="shared" si="601"/>
        <v>0</v>
      </c>
      <c r="K253" s="236">
        <f t="shared" si="601"/>
        <v>0</v>
      </c>
      <c r="L253" s="236">
        <f t="shared" si="601"/>
        <v>0</v>
      </c>
      <c r="M253" s="236">
        <f t="shared" si="601"/>
        <v>0</v>
      </c>
      <c r="N253" s="236">
        <f t="shared" si="601"/>
        <v>0</v>
      </c>
      <c r="O253" s="236">
        <f t="shared" si="601"/>
        <v>0</v>
      </c>
      <c r="P253" s="220"/>
      <c r="Q253" s="221"/>
      <c r="R253" s="237">
        <f t="shared" si="615"/>
        <v>0</v>
      </c>
      <c r="S253" s="221"/>
      <c r="T253" s="237">
        <f t="shared" si="61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17"/>
        <v>0</v>
      </c>
      <c r="AD253" s="221"/>
      <c r="AE253" s="237">
        <f t="shared" si="61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19"/>
        <v>0</v>
      </c>
      <c r="AO253" s="221"/>
      <c r="AP253" s="237">
        <f t="shared" si="62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21"/>
        <v>0</v>
      </c>
      <c r="AZ253" s="221"/>
      <c r="BA253" s="237">
        <f t="shared" si="622"/>
        <v>0</v>
      </c>
      <c r="BB253" s="221"/>
      <c r="BC253" s="233"/>
      <c r="BD253" s="221"/>
      <c r="BE253" s="221"/>
      <c r="BF253" s="233"/>
      <c r="BG253" s="221"/>
      <c r="BH253" s="379">
        <f t="shared" si="602"/>
        <v>0</v>
      </c>
      <c r="BI253" s="255" t="str">
        <f t="shared" si="603"/>
        <v>08</v>
      </c>
      <c r="BJ253" s="318"/>
      <c r="BK253" s="253">
        <f t="shared" si="623"/>
        <v>0</v>
      </c>
      <c r="BL253" s="318"/>
      <c r="BM253" s="253">
        <f t="shared" si="60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05"/>
        <v>0</v>
      </c>
      <c r="BW253" s="318"/>
      <c r="BX253" s="253">
        <f t="shared" si="62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06"/>
        <v>0</v>
      </c>
      <c r="CH253" s="318"/>
      <c r="CI253" s="253">
        <f t="shared" si="60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08"/>
        <v>0</v>
      </c>
      <c r="CS253" s="318"/>
      <c r="CT253" s="253">
        <f t="shared" si="60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10"/>
        <v>0</v>
      </c>
      <c r="DD253" s="318"/>
      <c r="DE253" s="253">
        <f t="shared" si="611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>
      <c r="A254" s="272" t="str">
        <f t="shared" si="598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12"/>
        <v>0</v>
      </c>
      <c r="F254" s="236">
        <f t="shared" si="613"/>
        <v>0</v>
      </c>
      <c r="G254" s="236">
        <f t="shared" si="599"/>
        <v>0</v>
      </c>
      <c r="H254" s="236">
        <f t="shared" si="614"/>
        <v>0</v>
      </c>
      <c r="I254" s="236">
        <f t="shared" si="600"/>
        <v>0</v>
      </c>
      <c r="J254" s="236">
        <f t="shared" si="601"/>
        <v>0</v>
      </c>
      <c r="K254" s="236">
        <f t="shared" si="601"/>
        <v>0</v>
      </c>
      <c r="L254" s="236">
        <f t="shared" si="601"/>
        <v>0</v>
      </c>
      <c r="M254" s="236">
        <f t="shared" si="601"/>
        <v>0</v>
      </c>
      <c r="N254" s="236">
        <f t="shared" si="601"/>
        <v>0</v>
      </c>
      <c r="O254" s="236">
        <f t="shared" si="601"/>
        <v>0</v>
      </c>
      <c r="P254" s="220"/>
      <c r="Q254" s="221"/>
      <c r="R254" s="237">
        <f t="shared" si="615"/>
        <v>0</v>
      </c>
      <c r="S254" s="221"/>
      <c r="T254" s="237">
        <f t="shared" si="61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17"/>
        <v>0</v>
      </c>
      <c r="AD254" s="221"/>
      <c r="AE254" s="237">
        <f t="shared" si="61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19"/>
        <v>0</v>
      </c>
      <c r="AO254" s="221"/>
      <c r="AP254" s="237">
        <f t="shared" si="62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21"/>
        <v>0</v>
      </c>
      <c r="AZ254" s="221"/>
      <c r="BA254" s="237">
        <f t="shared" si="622"/>
        <v>0</v>
      </c>
      <c r="BB254" s="221"/>
      <c r="BC254" s="233"/>
      <c r="BD254" s="221"/>
      <c r="BE254" s="221"/>
      <c r="BF254" s="233"/>
      <c r="BG254" s="221"/>
      <c r="BH254" s="379">
        <f t="shared" si="602"/>
        <v>0</v>
      </c>
      <c r="BI254" s="255" t="str">
        <f t="shared" si="603"/>
        <v>09</v>
      </c>
      <c r="BJ254" s="318"/>
      <c r="BK254" s="253">
        <f t="shared" si="623"/>
        <v>0</v>
      </c>
      <c r="BL254" s="318"/>
      <c r="BM254" s="253">
        <f t="shared" si="60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05"/>
        <v>0</v>
      </c>
      <c r="BW254" s="318"/>
      <c r="BX254" s="253">
        <f t="shared" si="62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06"/>
        <v>0</v>
      </c>
      <c r="CH254" s="318"/>
      <c r="CI254" s="253">
        <f t="shared" si="60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08"/>
        <v>0</v>
      </c>
      <c r="CS254" s="318"/>
      <c r="CT254" s="253">
        <f t="shared" si="60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10"/>
        <v>0</v>
      </c>
      <c r="DD254" s="318"/>
      <c r="DE254" s="253">
        <f t="shared" si="611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>
      <c r="A255" s="272" t="str">
        <f t="shared" si="598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12"/>
        <v>0</v>
      </c>
      <c r="F255" s="236">
        <f t="shared" si="613"/>
        <v>0</v>
      </c>
      <c r="G255" s="236">
        <f t="shared" si="599"/>
        <v>0</v>
      </c>
      <c r="H255" s="236">
        <f t="shared" si="614"/>
        <v>0</v>
      </c>
      <c r="I255" s="236">
        <f t="shared" si="600"/>
        <v>0</v>
      </c>
      <c r="J255" s="236">
        <f t="shared" si="601"/>
        <v>0</v>
      </c>
      <c r="K255" s="236">
        <f t="shared" si="601"/>
        <v>0</v>
      </c>
      <c r="L255" s="236">
        <f t="shared" si="601"/>
        <v>0</v>
      </c>
      <c r="M255" s="236">
        <f t="shared" si="601"/>
        <v>0</v>
      </c>
      <c r="N255" s="236">
        <f t="shared" si="601"/>
        <v>0</v>
      </c>
      <c r="O255" s="236">
        <f t="shared" si="601"/>
        <v>0</v>
      </c>
      <c r="P255" s="220"/>
      <c r="Q255" s="221"/>
      <c r="R255" s="237">
        <f t="shared" si="615"/>
        <v>0</v>
      </c>
      <c r="S255" s="221"/>
      <c r="T255" s="237">
        <f t="shared" si="61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17"/>
        <v>0</v>
      </c>
      <c r="AD255" s="221"/>
      <c r="AE255" s="237">
        <f t="shared" si="61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19"/>
        <v>0</v>
      </c>
      <c r="AO255" s="221"/>
      <c r="AP255" s="237">
        <f t="shared" si="62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21"/>
        <v>0</v>
      </c>
      <c r="AZ255" s="221"/>
      <c r="BA255" s="237">
        <f t="shared" si="622"/>
        <v>0</v>
      </c>
      <c r="BB255" s="221"/>
      <c r="BC255" s="233"/>
      <c r="BD255" s="221"/>
      <c r="BE255" s="221"/>
      <c r="BF255" s="233"/>
      <c r="BG255" s="221"/>
      <c r="BH255" s="379">
        <f t="shared" si="602"/>
        <v>0</v>
      </c>
      <c r="BI255" s="255" t="str">
        <f t="shared" si="603"/>
        <v>10</v>
      </c>
      <c r="BJ255" s="318"/>
      <c r="BK255" s="253">
        <f t="shared" si="623"/>
        <v>0</v>
      </c>
      <c r="BL255" s="318"/>
      <c r="BM255" s="253">
        <f t="shared" si="60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05"/>
        <v>0</v>
      </c>
      <c r="BW255" s="318"/>
      <c r="BX255" s="253">
        <f t="shared" si="62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06"/>
        <v>0</v>
      </c>
      <c r="CH255" s="318"/>
      <c r="CI255" s="253">
        <f t="shared" si="60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08"/>
        <v>0</v>
      </c>
      <c r="CS255" s="318"/>
      <c r="CT255" s="253">
        <f t="shared" si="60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10"/>
        <v>0</v>
      </c>
      <c r="DD255" s="318"/>
      <c r="DE255" s="253">
        <f t="shared" si="611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60">
      <c r="A256" s="272" t="str">
        <f t="shared" si="598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12"/>
        <v>0</v>
      </c>
      <c r="F256" s="236">
        <f t="shared" si="613"/>
        <v>0</v>
      </c>
      <c r="G256" s="236">
        <f t="shared" si="599"/>
        <v>0</v>
      </c>
      <c r="H256" s="236">
        <f t="shared" si="614"/>
        <v>0</v>
      </c>
      <c r="I256" s="236">
        <f t="shared" si="600"/>
        <v>0</v>
      </c>
      <c r="J256" s="236">
        <f t="shared" si="601"/>
        <v>0</v>
      </c>
      <c r="K256" s="236">
        <f t="shared" si="601"/>
        <v>0</v>
      </c>
      <c r="L256" s="236">
        <f t="shared" si="601"/>
        <v>0</v>
      </c>
      <c r="M256" s="236">
        <f t="shared" si="601"/>
        <v>0</v>
      </c>
      <c r="N256" s="236">
        <f t="shared" si="601"/>
        <v>0</v>
      </c>
      <c r="O256" s="236">
        <f t="shared" si="601"/>
        <v>0</v>
      </c>
      <c r="P256" s="220"/>
      <c r="Q256" s="221"/>
      <c r="R256" s="237">
        <f t="shared" si="615"/>
        <v>0</v>
      </c>
      <c r="S256" s="221"/>
      <c r="T256" s="237">
        <f t="shared" si="61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17"/>
        <v>0</v>
      </c>
      <c r="AD256" s="221"/>
      <c r="AE256" s="237">
        <f t="shared" si="61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19"/>
        <v>0</v>
      </c>
      <c r="AO256" s="221"/>
      <c r="AP256" s="237">
        <f t="shared" si="62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21"/>
        <v>0</v>
      </c>
      <c r="AZ256" s="221"/>
      <c r="BA256" s="237">
        <f t="shared" si="622"/>
        <v>0</v>
      </c>
      <c r="BB256" s="221"/>
      <c r="BC256" s="233"/>
      <c r="BD256" s="221"/>
      <c r="BE256" s="221"/>
      <c r="BF256" s="233"/>
      <c r="BG256" s="221"/>
      <c r="BH256" s="379">
        <f t="shared" si="602"/>
        <v>0</v>
      </c>
      <c r="BI256" s="255" t="str">
        <f t="shared" si="603"/>
        <v>11</v>
      </c>
      <c r="BJ256" s="318"/>
      <c r="BK256" s="253">
        <f t="shared" si="623"/>
        <v>0</v>
      </c>
      <c r="BL256" s="318"/>
      <c r="BM256" s="253">
        <f t="shared" si="60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05"/>
        <v>0</v>
      </c>
      <c r="BW256" s="318"/>
      <c r="BX256" s="253">
        <f t="shared" si="62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06"/>
        <v>0</v>
      </c>
      <c r="CH256" s="318"/>
      <c r="CI256" s="253">
        <f t="shared" si="60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08"/>
        <v>0</v>
      </c>
      <c r="CS256" s="318"/>
      <c r="CT256" s="253">
        <f t="shared" si="60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10"/>
        <v>0</v>
      </c>
      <c r="DD256" s="318"/>
      <c r="DE256" s="253">
        <f t="shared" si="611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60">
      <c r="A257" s="272" t="str">
        <f t="shared" si="598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12"/>
        <v>0</v>
      </c>
      <c r="F257" s="236">
        <f t="shared" si="613"/>
        <v>0</v>
      </c>
      <c r="G257" s="236">
        <f t="shared" si="599"/>
        <v>0</v>
      </c>
      <c r="H257" s="236">
        <f t="shared" si="614"/>
        <v>0</v>
      </c>
      <c r="I257" s="236">
        <f t="shared" si="600"/>
        <v>0</v>
      </c>
      <c r="J257" s="236">
        <f t="shared" si="601"/>
        <v>0</v>
      </c>
      <c r="K257" s="236">
        <f t="shared" si="601"/>
        <v>0</v>
      </c>
      <c r="L257" s="236">
        <f t="shared" si="601"/>
        <v>0</v>
      </c>
      <c r="M257" s="236">
        <f t="shared" si="601"/>
        <v>0</v>
      </c>
      <c r="N257" s="236">
        <f t="shared" si="601"/>
        <v>0</v>
      </c>
      <c r="O257" s="236">
        <f t="shared" si="601"/>
        <v>0</v>
      </c>
      <c r="P257" s="220"/>
      <c r="Q257" s="221"/>
      <c r="R257" s="237">
        <f t="shared" si="615"/>
        <v>0</v>
      </c>
      <c r="S257" s="221"/>
      <c r="T257" s="237">
        <f t="shared" si="61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17"/>
        <v>0</v>
      </c>
      <c r="AD257" s="221"/>
      <c r="AE257" s="237">
        <f t="shared" si="61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19"/>
        <v>0</v>
      </c>
      <c r="AO257" s="221"/>
      <c r="AP257" s="237">
        <f t="shared" si="62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21"/>
        <v>0</v>
      </c>
      <c r="AZ257" s="221"/>
      <c r="BA257" s="237">
        <f t="shared" si="622"/>
        <v>0</v>
      </c>
      <c r="BB257" s="221"/>
      <c r="BC257" s="233"/>
      <c r="BD257" s="221"/>
      <c r="BE257" s="221"/>
      <c r="BF257" s="233"/>
      <c r="BG257" s="221"/>
      <c r="BH257" s="379">
        <f t="shared" si="602"/>
        <v>0</v>
      </c>
      <c r="BI257" s="255" t="str">
        <f t="shared" si="603"/>
        <v>12</v>
      </c>
      <c r="BJ257" s="318"/>
      <c r="BK257" s="253">
        <f t="shared" si="623"/>
        <v>0</v>
      </c>
      <c r="BL257" s="318"/>
      <c r="BM257" s="253">
        <f t="shared" si="60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05"/>
        <v>0</v>
      </c>
      <c r="BW257" s="318"/>
      <c r="BX257" s="253">
        <f t="shared" si="62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06"/>
        <v>0</v>
      </c>
      <c r="CH257" s="318"/>
      <c r="CI257" s="253">
        <f t="shared" si="60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08"/>
        <v>0</v>
      </c>
      <c r="CS257" s="318"/>
      <c r="CT257" s="253">
        <f t="shared" si="60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10"/>
        <v>0</v>
      </c>
      <c r="DD257" s="318"/>
      <c r="DE257" s="253">
        <f t="shared" si="611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thickBot="1">
      <c r="A258" s="272" t="str">
        <f t="shared" si="598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12"/>
        <v>0</v>
      </c>
      <c r="F258" s="236">
        <f t="shared" si="613"/>
        <v>0</v>
      </c>
      <c r="G258" s="236">
        <f t="shared" si="599"/>
        <v>0</v>
      </c>
      <c r="H258" s="236">
        <f t="shared" si="614"/>
        <v>0</v>
      </c>
      <c r="I258" s="236">
        <f t="shared" si="600"/>
        <v>0</v>
      </c>
      <c r="J258" s="236">
        <f t="shared" si="601"/>
        <v>0</v>
      </c>
      <c r="K258" s="236">
        <f t="shared" si="601"/>
        <v>0</v>
      </c>
      <c r="L258" s="236">
        <f t="shared" si="601"/>
        <v>0</v>
      </c>
      <c r="M258" s="236">
        <f t="shared" si="601"/>
        <v>0</v>
      </c>
      <c r="N258" s="236">
        <f t="shared" si="601"/>
        <v>0</v>
      </c>
      <c r="O258" s="236">
        <f>ROUND(SUM(Z258,AK258,AV258,BG258),1)</f>
        <v>0</v>
      </c>
      <c r="P258" s="223"/>
      <c r="Q258" s="224"/>
      <c r="R258" s="238">
        <f t="shared" si="61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1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1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2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9">
        <f t="shared" si="602"/>
        <v>0</v>
      </c>
      <c r="BI258" s="319" t="str">
        <f t="shared" si="603"/>
        <v>13</v>
      </c>
      <c r="BJ258" s="320"/>
      <c r="BK258" s="321">
        <f t="shared" si="623"/>
        <v>0</v>
      </c>
      <c r="BL258" s="320"/>
      <c r="BM258" s="321">
        <f t="shared" si="60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05"/>
        <v>0</v>
      </c>
      <c r="BW258" s="320"/>
      <c r="BX258" s="321">
        <f t="shared" si="62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06"/>
        <v>0</v>
      </c>
      <c r="CH258" s="320"/>
      <c r="CI258" s="321">
        <f t="shared" si="60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08"/>
        <v>0</v>
      </c>
      <c r="CS258" s="320"/>
      <c r="CT258" s="321">
        <f t="shared" si="60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10"/>
        <v>0</v>
      </c>
      <c r="DD258" s="320"/>
      <c r="DE258" s="321">
        <f t="shared" si="611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0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25">IF(ROUND(E265-SUM(E266,E268:E269),5)&gt;=0,0,"Ошибка")</f>
        <v>0</v>
      </c>
      <c r="BK259" s="285">
        <f t="shared" si="625"/>
        <v>0</v>
      </c>
      <c r="BL259" s="285">
        <f t="shared" si="625"/>
        <v>0</v>
      </c>
      <c r="BM259" s="285">
        <f t="shared" si="625"/>
        <v>0</v>
      </c>
      <c r="BN259" s="285">
        <f t="shared" si="625"/>
        <v>0</v>
      </c>
      <c r="BO259" s="285">
        <f t="shared" si="625"/>
        <v>0</v>
      </c>
      <c r="BP259" s="285">
        <f t="shared" si="625"/>
        <v>0</v>
      </c>
      <c r="BQ259" s="285">
        <f t="shared" si="625"/>
        <v>0</v>
      </c>
      <c r="BR259" s="285">
        <f t="shared" si="625"/>
        <v>0</v>
      </c>
      <c r="BS259" s="285">
        <f t="shared" si="625"/>
        <v>0</v>
      </c>
      <c r="BT259" s="285">
        <f t="shared" si="625"/>
        <v>0</v>
      </c>
      <c r="BU259" s="285">
        <f t="shared" si="625"/>
        <v>0</v>
      </c>
      <c r="BV259" s="285">
        <f t="shared" si="625"/>
        <v>0</v>
      </c>
      <c r="BW259" s="285">
        <f t="shared" si="625"/>
        <v>0</v>
      </c>
      <c r="BX259" s="285">
        <f t="shared" si="625"/>
        <v>0</v>
      </c>
      <c r="BY259" s="285">
        <f t="shared" si="625"/>
        <v>0</v>
      </c>
      <c r="BZ259" s="285">
        <f t="shared" si="625"/>
        <v>0</v>
      </c>
      <c r="CA259" s="285">
        <f t="shared" si="625"/>
        <v>0</v>
      </c>
      <c r="CB259" s="285">
        <f t="shared" si="625"/>
        <v>0</v>
      </c>
      <c r="CC259" s="285">
        <f t="shared" si="625"/>
        <v>0</v>
      </c>
      <c r="CD259" s="285">
        <f t="shared" si="625"/>
        <v>0</v>
      </c>
      <c r="CE259" s="285">
        <f t="shared" si="625"/>
        <v>0</v>
      </c>
      <c r="CF259" s="285">
        <f t="shared" si="625"/>
        <v>0</v>
      </c>
      <c r="CG259" s="285">
        <f t="shared" si="625"/>
        <v>0</v>
      </c>
      <c r="CH259" s="285">
        <f t="shared" si="625"/>
        <v>0</v>
      </c>
      <c r="CI259" s="285">
        <f t="shared" si="625"/>
        <v>0</v>
      </c>
      <c r="CJ259" s="285">
        <f t="shared" si="625"/>
        <v>0</v>
      </c>
      <c r="CK259" s="285">
        <f t="shared" si="625"/>
        <v>0</v>
      </c>
      <c r="CL259" s="285">
        <f t="shared" si="625"/>
        <v>0</v>
      </c>
      <c r="CM259" s="285">
        <f t="shared" si="625"/>
        <v>0</v>
      </c>
      <c r="CN259" s="285">
        <f t="shared" si="625"/>
        <v>0</v>
      </c>
      <c r="CO259" s="285">
        <f t="shared" si="625"/>
        <v>0</v>
      </c>
      <c r="CP259" s="285">
        <f t="shared" ref="CP259:DL259" si="626">IF(ROUND(AK265-SUM(AK266,AK268:AK269),5)&gt;=0,0,"Ошибка")</f>
        <v>0</v>
      </c>
      <c r="CQ259" s="285">
        <f t="shared" si="626"/>
        <v>0</v>
      </c>
      <c r="CR259" s="285">
        <f t="shared" si="626"/>
        <v>0</v>
      </c>
      <c r="CS259" s="285">
        <f t="shared" si="626"/>
        <v>0</v>
      </c>
      <c r="CT259" s="285">
        <f t="shared" si="626"/>
        <v>0</v>
      </c>
      <c r="CU259" s="285">
        <f t="shared" si="626"/>
        <v>0</v>
      </c>
      <c r="CV259" s="285">
        <f t="shared" si="626"/>
        <v>0</v>
      </c>
      <c r="CW259" s="285">
        <f t="shared" si="626"/>
        <v>0</v>
      </c>
      <c r="CX259" s="285">
        <f t="shared" si="626"/>
        <v>0</v>
      </c>
      <c r="CY259" s="285">
        <f t="shared" si="626"/>
        <v>0</v>
      </c>
      <c r="CZ259" s="285">
        <f t="shared" si="626"/>
        <v>0</v>
      </c>
      <c r="DA259" s="285">
        <f t="shared" si="626"/>
        <v>0</v>
      </c>
      <c r="DB259" s="285">
        <f t="shared" si="626"/>
        <v>0</v>
      </c>
      <c r="DC259" s="285">
        <f t="shared" si="626"/>
        <v>0</v>
      </c>
      <c r="DD259" s="285">
        <f t="shared" si="626"/>
        <v>0</v>
      </c>
      <c r="DE259" s="285">
        <f t="shared" si="626"/>
        <v>0</v>
      </c>
      <c r="DF259" s="285">
        <f t="shared" si="626"/>
        <v>0</v>
      </c>
      <c r="DG259" s="285">
        <f t="shared" si="626"/>
        <v>0</v>
      </c>
      <c r="DH259" s="285">
        <f t="shared" si="626"/>
        <v>0</v>
      </c>
      <c r="DI259" s="285">
        <f t="shared" si="626"/>
        <v>0</v>
      </c>
      <c r="DJ259" s="285">
        <f t="shared" si="626"/>
        <v>0</v>
      </c>
      <c r="DK259" s="285">
        <f t="shared" si="626"/>
        <v>0</v>
      </c>
      <c r="DL259" s="285">
        <f t="shared" si="626"/>
        <v>0</v>
      </c>
    </row>
    <row r="260" spans="1:116" s="27" customFormat="1" ht="24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27">SUM(J261:J265,J270:J272)</f>
        <v>0</v>
      </c>
      <c r="K260" s="236">
        <f t="shared" si="627"/>
        <v>0</v>
      </c>
      <c r="L260" s="236">
        <f t="shared" si="627"/>
        <v>0</v>
      </c>
      <c r="M260" s="236">
        <f t="shared" si="627"/>
        <v>0</v>
      </c>
      <c r="N260" s="236">
        <f t="shared" si="627"/>
        <v>0</v>
      </c>
      <c r="O260" s="236">
        <f t="shared" si="627"/>
        <v>0</v>
      </c>
      <c r="P260" s="228">
        <f>SUM(P261:P265,P270:P272)</f>
        <v>0</v>
      </c>
      <c r="Q260" s="226">
        <f t="shared" ref="Q260:Z260" si="628">SUM(Q261:Q265,Q270:Q272)</f>
        <v>0</v>
      </c>
      <c r="R260" s="236">
        <f t="shared" si="628"/>
        <v>0</v>
      </c>
      <c r="S260" s="226">
        <f t="shared" si="628"/>
        <v>0</v>
      </c>
      <c r="T260" s="236">
        <f t="shared" si="628"/>
        <v>0</v>
      </c>
      <c r="U260" s="226">
        <f t="shared" si="628"/>
        <v>0</v>
      </c>
      <c r="V260" s="235">
        <f t="shared" si="628"/>
        <v>0</v>
      </c>
      <c r="W260" s="226">
        <f t="shared" si="628"/>
        <v>0</v>
      </c>
      <c r="X260" s="226">
        <f t="shared" si="628"/>
        <v>0</v>
      </c>
      <c r="Y260" s="235">
        <f t="shared" si="628"/>
        <v>0</v>
      </c>
      <c r="Z260" s="227">
        <f t="shared" si="628"/>
        <v>0</v>
      </c>
      <c r="AA260" s="228">
        <f>SUM(AA261:AA265,AA270:AA272)</f>
        <v>0</v>
      </c>
      <c r="AB260" s="226">
        <f t="shared" ref="AB260:AK260" si="629">SUM(AB261:AB265,AB270:AB272)</f>
        <v>0</v>
      </c>
      <c r="AC260" s="236">
        <f t="shared" si="629"/>
        <v>0</v>
      </c>
      <c r="AD260" s="226">
        <f t="shared" si="629"/>
        <v>0</v>
      </c>
      <c r="AE260" s="236">
        <f t="shared" si="629"/>
        <v>0</v>
      </c>
      <c r="AF260" s="226">
        <f t="shared" si="629"/>
        <v>0</v>
      </c>
      <c r="AG260" s="235">
        <f t="shared" si="629"/>
        <v>0</v>
      </c>
      <c r="AH260" s="226">
        <f t="shared" si="629"/>
        <v>0</v>
      </c>
      <c r="AI260" s="226">
        <f t="shared" si="629"/>
        <v>0</v>
      </c>
      <c r="AJ260" s="235">
        <f t="shared" si="629"/>
        <v>0</v>
      </c>
      <c r="AK260" s="227">
        <f t="shared" si="629"/>
        <v>0</v>
      </c>
      <c r="AL260" s="228">
        <f>SUM(AL261:AL265,AL270:AL272)</f>
        <v>0</v>
      </c>
      <c r="AM260" s="226">
        <f t="shared" ref="AM260:AV260" si="630">SUM(AM261:AM265,AM270:AM272)</f>
        <v>0</v>
      </c>
      <c r="AN260" s="236">
        <f t="shared" si="630"/>
        <v>0</v>
      </c>
      <c r="AO260" s="226">
        <f t="shared" si="630"/>
        <v>0</v>
      </c>
      <c r="AP260" s="236">
        <f t="shared" si="630"/>
        <v>0</v>
      </c>
      <c r="AQ260" s="226">
        <f t="shared" si="630"/>
        <v>0</v>
      </c>
      <c r="AR260" s="235">
        <f t="shared" si="630"/>
        <v>0</v>
      </c>
      <c r="AS260" s="226">
        <f t="shared" si="630"/>
        <v>0</v>
      </c>
      <c r="AT260" s="226">
        <f t="shared" si="630"/>
        <v>0</v>
      </c>
      <c r="AU260" s="235">
        <f t="shared" si="630"/>
        <v>0</v>
      </c>
      <c r="AV260" s="227">
        <f t="shared" si="630"/>
        <v>0</v>
      </c>
      <c r="AW260" s="228">
        <f>SUM(AW261:AW265,AW270:AW272)</f>
        <v>0</v>
      </c>
      <c r="AX260" s="226">
        <f t="shared" ref="AX260:BG260" si="631">SUM(AX261:AX265,AX270:AX272)</f>
        <v>0</v>
      </c>
      <c r="AY260" s="236">
        <f t="shared" si="631"/>
        <v>0</v>
      </c>
      <c r="AZ260" s="226">
        <f t="shared" si="631"/>
        <v>0</v>
      </c>
      <c r="BA260" s="236">
        <f t="shared" si="631"/>
        <v>0</v>
      </c>
      <c r="BB260" s="226">
        <f t="shared" si="631"/>
        <v>0</v>
      </c>
      <c r="BC260" s="235">
        <f t="shared" si="631"/>
        <v>0</v>
      </c>
      <c r="BD260" s="226">
        <f t="shared" si="631"/>
        <v>0</v>
      </c>
      <c r="BE260" s="226">
        <f t="shared" si="631"/>
        <v>0</v>
      </c>
      <c r="BF260" s="235">
        <f t="shared" si="631"/>
        <v>0</v>
      </c>
      <c r="BG260" s="227">
        <f t="shared" si="631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32">IF(E266-E267&gt;=0,0,"Ошибка")</f>
        <v>0</v>
      </c>
      <c r="BK260" s="253">
        <f t="shared" si="632"/>
        <v>0</v>
      </c>
      <c r="BL260" s="253">
        <f t="shared" si="632"/>
        <v>0</v>
      </c>
      <c r="BM260" s="253">
        <f t="shared" si="632"/>
        <v>0</v>
      </c>
      <c r="BN260" s="253">
        <f t="shared" si="632"/>
        <v>0</v>
      </c>
      <c r="BO260" s="253">
        <f t="shared" si="632"/>
        <v>0</v>
      </c>
      <c r="BP260" s="253">
        <f t="shared" si="632"/>
        <v>0</v>
      </c>
      <c r="BQ260" s="253">
        <f t="shared" si="632"/>
        <v>0</v>
      </c>
      <c r="BR260" s="253">
        <f t="shared" si="632"/>
        <v>0</v>
      </c>
      <c r="BS260" s="253">
        <f t="shared" si="632"/>
        <v>0</v>
      </c>
      <c r="BT260" s="253">
        <f t="shared" si="632"/>
        <v>0</v>
      </c>
      <c r="BU260" s="253">
        <f t="shared" si="632"/>
        <v>0</v>
      </c>
      <c r="BV260" s="253">
        <f t="shared" si="632"/>
        <v>0</v>
      </c>
      <c r="BW260" s="253">
        <f t="shared" si="632"/>
        <v>0</v>
      </c>
      <c r="BX260" s="253">
        <f t="shared" si="632"/>
        <v>0</v>
      </c>
      <c r="BY260" s="253">
        <f t="shared" si="632"/>
        <v>0</v>
      </c>
      <c r="BZ260" s="253">
        <f t="shared" si="632"/>
        <v>0</v>
      </c>
      <c r="CA260" s="253">
        <f t="shared" si="632"/>
        <v>0</v>
      </c>
      <c r="CB260" s="253">
        <f t="shared" si="632"/>
        <v>0</v>
      </c>
      <c r="CC260" s="253">
        <f t="shared" si="632"/>
        <v>0</v>
      </c>
      <c r="CD260" s="253">
        <f t="shared" si="632"/>
        <v>0</v>
      </c>
      <c r="CE260" s="253">
        <f t="shared" si="632"/>
        <v>0</v>
      </c>
      <c r="CF260" s="253">
        <f t="shared" si="632"/>
        <v>0</v>
      </c>
      <c r="CG260" s="253">
        <f t="shared" si="632"/>
        <v>0</v>
      </c>
      <c r="CH260" s="253">
        <f t="shared" si="632"/>
        <v>0</v>
      </c>
      <c r="CI260" s="253">
        <f t="shared" si="632"/>
        <v>0</v>
      </c>
      <c r="CJ260" s="253">
        <f t="shared" si="632"/>
        <v>0</v>
      </c>
      <c r="CK260" s="253">
        <f t="shared" si="632"/>
        <v>0</v>
      </c>
      <c r="CL260" s="253">
        <f t="shared" si="632"/>
        <v>0</v>
      </c>
      <c r="CM260" s="253">
        <f t="shared" si="632"/>
        <v>0</v>
      </c>
      <c r="CN260" s="253">
        <f t="shared" si="632"/>
        <v>0</v>
      </c>
      <c r="CO260" s="253">
        <f t="shared" si="632"/>
        <v>0</v>
      </c>
      <c r="CP260" s="253">
        <f t="shared" ref="CP260:DL260" si="633">IF(AK266-AK267&gt;=0,0,"Ошибка")</f>
        <v>0</v>
      </c>
      <c r="CQ260" s="253">
        <f t="shared" si="633"/>
        <v>0</v>
      </c>
      <c r="CR260" s="253">
        <f t="shared" si="633"/>
        <v>0</v>
      </c>
      <c r="CS260" s="253">
        <f t="shared" si="633"/>
        <v>0</v>
      </c>
      <c r="CT260" s="253">
        <f t="shared" si="633"/>
        <v>0</v>
      </c>
      <c r="CU260" s="253">
        <f t="shared" si="633"/>
        <v>0</v>
      </c>
      <c r="CV260" s="253">
        <f t="shared" si="633"/>
        <v>0</v>
      </c>
      <c r="CW260" s="253">
        <f t="shared" si="633"/>
        <v>0</v>
      </c>
      <c r="CX260" s="253">
        <f t="shared" si="633"/>
        <v>0</v>
      </c>
      <c r="CY260" s="253">
        <f t="shared" si="633"/>
        <v>0</v>
      </c>
      <c r="CZ260" s="253">
        <f t="shared" si="633"/>
        <v>0</v>
      </c>
      <c r="DA260" s="253">
        <f t="shared" si="633"/>
        <v>0</v>
      </c>
      <c r="DB260" s="253">
        <f t="shared" si="633"/>
        <v>0</v>
      </c>
      <c r="DC260" s="253">
        <f t="shared" si="633"/>
        <v>0</v>
      </c>
      <c r="DD260" s="253">
        <f t="shared" si="633"/>
        <v>0</v>
      </c>
      <c r="DE260" s="253">
        <f t="shared" si="633"/>
        <v>0</v>
      </c>
      <c r="DF260" s="253">
        <f t="shared" si="633"/>
        <v>0</v>
      </c>
      <c r="DG260" s="253">
        <f t="shared" si="633"/>
        <v>0</v>
      </c>
      <c r="DH260" s="253">
        <f t="shared" si="633"/>
        <v>0</v>
      </c>
      <c r="DI260" s="253">
        <f t="shared" si="633"/>
        <v>0</v>
      </c>
      <c r="DJ260" s="253">
        <f t="shared" si="633"/>
        <v>0</v>
      </c>
      <c r="DK260" s="253">
        <f t="shared" si="633"/>
        <v>0</v>
      </c>
      <c r="DL260" s="253">
        <f t="shared" si="633"/>
        <v>0</v>
      </c>
    </row>
    <row r="261" spans="1:116" s="27" customFormat="1" ht="24">
      <c r="A261" s="272" t="str">
        <f t="shared" ref="A261:A272" si="634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35">SUM(J261:L261)</f>
        <v>0</v>
      </c>
      <c r="H261" s="236">
        <f>ROUND(SUM(S261,AD261,AO261,AZ261),1)</f>
        <v>0</v>
      </c>
      <c r="I261" s="236">
        <f t="shared" ref="I261:I272" si="636">SUM(M261:O261)</f>
        <v>0</v>
      </c>
      <c r="J261" s="236">
        <f t="shared" ref="J261:O272" si="637">ROUND(SUM(U261,AF261,AQ261,BB261),1)</f>
        <v>0</v>
      </c>
      <c r="K261" s="236">
        <f t="shared" si="637"/>
        <v>0</v>
      </c>
      <c r="L261" s="236">
        <f t="shared" si="637"/>
        <v>0</v>
      </c>
      <c r="M261" s="236">
        <f t="shared" si="637"/>
        <v>0</v>
      </c>
      <c r="N261" s="236">
        <f t="shared" si="637"/>
        <v>0</v>
      </c>
      <c r="O261" s="236">
        <f t="shared" si="637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9">
        <f t="shared" ref="BH261:BH273" si="638">IF((COUNTA(BJ261:DL261)-COUNTIF(BJ261:DL261,0))=0,0,CONCATENATE("Ошибки!-",COUNTA(BJ261:DL261)-COUNTIF(BJ261:DL261,0)))</f>
        <v>0</v>
      </c>
      <c r="BI261" s="255" t="str">
        <f t="shared" ref="BI261:BI272" si="639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40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41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42">IF(ROUND((AA261-AB261),5)&gt;=0,0,"Ошибка!")</f>
        <v>0</v>
      </c>
      <c r="CH261" s="318"/>
      <c r="CI261" s="253">
        <f t="shared" ref="CI261:CI272" si="643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44">IF(ROUND((AL261-AM261),5)&gt;=0,0,"Ошибка!")</f>
        <v>0</v>
      </c>
      <c r="CS261" s="318"/>
      <c r="CT261" s="253">
        <f t="shared" ref="CT261:CT272" si="64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46">IF(ROUND((AW261-AX261),5)&gt;=0,0,"Ошибка!")</f>
        <v>0</v>
      </c>
      <c r="DD261" s="318"/>
      <c r="DE261" s="253">
        <f t="shared" ref="DE261:DE272" si="64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>
      <c r="A262" s="272" t="str">
        <f t="shared" si="634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648">ROUND(SUM(P262,AA262,AL262,AW262),0)</f>
        <v>0</v>
      </c>
      <c r="F262" s="236">
        <f t="shared" ref="F262:F272" si="649">ROUND(SUM(Q262,AB262,AM262,AX262),1)</f>
        <v>0</v>
      </c>
      <c r="G262" s="236">
        <f t="shared" si="635"/>
        <v>0</v>
      </c>
      <c r="H262" s="236">
        <f t="shared" ref="H262:H272" si="650">ROUND(SUM(S262,AD262,AO262,AZ262),1)</f>
        <v>0</v>
      </c>
      <c r="I262" s="236">
        <f t="shared" si="636"/>
        <v>0</v>
      </c>
      <c r="J262" s="236">
        <f t="shared" si="637"/>
        <v>0</v>
      </c>
      <c r="K262" s="236">
        <f t="shared" si="637"/>
        <v>0</v>
      </c>
      <c r="L262" s="236">
        <f t="shared" si="637"/>
        <v>0</v>
      </c>
      <c r="M262" s="236">
        <f t="shared" si="637"/>
        <v>0</v>
      </c>
      <c r="N262" s="236">
        <f t="shared" si="637"/>
        <v>0</v>
      </c>
      <c r="O262" s="236">
        <f t="shared" si="637"/>
        <v>0</v>
      </c>
      <c r="P262" s="220"/>
      <c r="Q262" s="221"/>
      <c r="R262" s="237">
        <f t="shared" ref="R262:R272" si="651">SUM(U262:W262)</f>
        <v>0</v>
      </c>
      <c r="S262" s="221"/>
      <c r="T262" s="237">
        <f t="shared" ref="T262:T271" si="652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653">SUM(AF262:AH262)</f>
        <v>0</v>
      </c>
      <c r="AD262" s="221"/>
      <c r="AE262" s="237">
        <f t="shared" ref="AE262:AE271" si="654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655">SUM(AQ262:AS262)</f>
        <v>0</v>
      </c>
      <c r="AO262" s="221"/>
      <c r="AP262" s="237">
        <f t="shared" ref="AP262:AP271" si="656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657">SUM(BB262:BD262)</f>
        <v>0</v>
      </c>
      <c r="AZ262" s="221"/>
      <c r="BA262" s="237">
        <f t="shared" ref="BA262:BA271" si="658">SUM(BE262:BG262)</f>
        <v>0</v>
      </c>
      <c r="BB262" s="221"/>
      <c r="BC262" s="233"/>
      <c r="BD262" s="221"/>
      <c r="BE262" s="221"/>
      <c r="BF262" s="233"/>
      <c r="BG262" s="221"/>
      <c r="BH262" s="379">
        <f t="shared" si="638"/>
        <v>0</v>
      </c>
      <c r="BI262" s="255" t="str">
        <f t="shared" si="639"/>
        <v>03</v>
      </c>
      <c r="BJ262" s="318"/>
      <c r="BK262" s="253">
        <f t="shared" ref="BK262:BK272" si="659">IF(ROUND((E262-F262),5)&gt;=0,0,"Ошибка!")</f>
        <v>0</v>
      </c>
      <c r="BL262" s="318"/>
      <c r="BM262" s="253">
        <f t="shared" si="640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41"/>
        <v>0</v>
      </c>
      <c r="BW262" s="318"/>
      <c r="BX262" s="253">
        <f t="shared" ref="BX262:BX272" si="660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42"/>
        <v>0</v>
      </c>
      <c r="CH262" s="318"/>
      <c r="CI262" s="253">
        <f t="shared" si="643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44"/>
        <v>0</v>
      </c>
      <c r="CS262" s="318"/>
      <c r="CT262" s="253">
        <f t="shared" si="64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46"/>
        <v>0</v>
      </c>
      <c r="DD262" s="318"/>
      <c r="DE262" s="253">
        <f t="shared" si="64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>
      <c r="A263" s="272" t="str">
        <f t="shared" si="634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648"/>
        <v>0</v>
      </c>
      <c r="F263" s="236">
        <f t="shared" si="649"/>
        <v>0</v>
      </c>
      <c r="G263" s="236">
        <f t="shared" si="635"/>
        <v>0</v>
      </c>
      <c r="H263" s="236">
        <f t="shared" si="650"/>
        <v>0</v>
      </c>
      <c r="I263" s="236">
        <f t="shared" si="636"/>
        <v>0</v>
      </c>
      <c r="J263" s="236">
        <f t="shared" si="637"/>
        <v>0</v>
      </c>
      <c r="K263" s="236">
        <f t="shared" si="637"/>
        <v>0</v>
      </c>
      <c r="L263" s="236">
        <f t="shared" si="637"/>
        <v>0</v>
      </c>
      <c r="M263" s="236">
        <f t="shared" si="637"/>
        <v>0</v>
      </c>
      <c r="N263" s="236">
        <f t="shared" si="637"/>
        <v>0</v>
      </c>
      <c r="O263" s="236">
        <f t="shared" si="637"/>
        <v>0</v>
      </c>
      <c r="P263" s="220"/>
      <c r="Q263" s="221"/>
      <c r="R263" s="237">
        <f t="shared" si="651"/>
        <v>0</v>
      </c>
      <c r="S263" s="221"/>
      <c r="T263" s="237">
        <f t="shared" si="652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653"/>
        <v>0</v>
      </c>
      <c r="AD263" s="221"/>
      <c r="AE263" s="237">
        <f t="shared" si="654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655"/>
        <v>0</v>
      </c>
      <c r="AO263" s="221"/>
      <c r="AP263" s="237">
        <f t="shared" si="656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657"/>
        <v>0</v>
      </c>
      <c r="AZ263" s="221"/>
      <c r="BA263" s="237">
        <f t="shared" si="658"/>
        <v>0</v>
      </c>
      <c r="BB263" s="221"/>
      <c r="BC263" s="233"/>
      <c r="BD263" s="221"/>
      <c r="BE263" s="221"/>
      <c r="BF263" s="233"/>
      <c r="BG263" s="221"/>
      <c r="BH263" s="379">
        <f t="shared" si="638"/>
        <v>0</v>
      </c>
      <c r="BI263" s="255" t="str">
        <f t="shared" si="639"/>
        <v>04</v>
      </c>
      <c r="BJ263" s="318"/>
      <c r="BK263" s="253">
        <f t="shared" si="659"/>
        <v>0</v>
      </c>
      <c r="BL263" s="318"/>
      <c r="BM263" s="253">
        <f t="shared" si="640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41"/>
        <v>0</v>
      </c>
      <c r="BW263" s="318"/>
      <c r="BX263" s="253">
        <f t="shared" si="660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42"/>
        <v>0</v>
      </c>
      <c r="CH263" s="318"/>
      <c r="CI263" s="253">
        <f t="shared" si="643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44"/>
        <v>0</v>
      </c>
      <c r="CS263" s="318"/>
      <c r="CT263" s="253">
        <f t="shared" si="64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46"/>
        <v>0</v>
      </c>
      <c r="DD263" s="318"/>
      <c r="DE263" s="253">
        <f t="shared" si="64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>
      <c r="A264" s="272" t="str">
        <f t="shared" si="634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648"/>
        <v>0</v>
      </c>
      <c r="F264" s="236">
        <f t="shared" si="649"/>
        <v>0</v>
      </c>
      <c r="G264" s="236">
        <f t="shared" si="635"/>
        <v>0</v>
      </c>
      <c r="H264" s="236">
        <f t="shared" si="650"/>
        <v>0</v>
      </c>
      <c r="I264" s="236">
        <f t="shared" si="636"/>
        <v>0</v>
      </c>
      <c r="J264" s="236">
        <f t="shared" si="637"/>
        <v>0</v>
      </c>
      <c r="K264" s="236">
        <f t="shared" si="637"/>
        <v>0</v>
      </c>
      <c r="L264" s="236">
        <f t="shared" si="637"/>
        <v>0</v>
      </c>
      <c r="M264" s="236">
        <f t="shared" si="637"/>
        <v>0</v>
      </c>
      <c r="N264" s="236">
        <f t="shared" si="637"/>
        <v>0</v>
      </c>
      <c r="O264" s="236">
        <f t="shared" si="637"/>
        <v>0</v>
      </c>
      <c r="P264" s="220"/>
      <c r="Q264" s="221"/>
      <c r="R264" s="237">
        <f t="shared" si="651"/>
        <v>0</v>
      </c>
      <c r="S264" s="221"/>
      <c r="T264" s="237">
        <f t="shared" si="652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653"/>
        <v>0</v>
      </c>
      <c r="AD264" s="221"/>
      <c r="AE264" s="237">
        <f t="shared" si="654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655"/>
        <v>0</v>
      </c>
      <c r="AO264" s="221"/>
      <c r="AP264" s="237">
        <f t="shared" si="656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657"/>
        <v>0</v>
      </c>
      <c r="AZ264" s="221"/>
      <c r="BA264" s="237">
        <f t="shared" si="658"/>
        <v>0</v>
      </c>
      <c r="BB264" s="221"/>
      <c r="BC264" s="233"/>
      <c r="BD264" s="221"/>
      <c r="BE264" s="221"/>
      <c r="BF264" s="233"/>
      <c r="BG264" s="221"/>
      <c r="BH264" s="379">
        <f t="shared" si="638"/>
        <v>0</v>
      </c>
      <c r="BI264" s="255" t="str">
        <f t="shared" si="639"/>
        <v>05</v>
      </c>
      <c r="BJ264" s="318"/>
      <c r="BK264" s="253">
        <f t="shared" si="659"/>
        <v>0</v>
      </c>
      <c r="BL264" s="318"/>
      <c r="BM264" s="253">
        <f t="shared" si="640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41"/>
        <v>0</v>
      </c>
      <c r="BW264" s="318"/>
      <c r="BX264" s="253">
        <f t="shared" si="660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42"/>
        <v>0</v>
      </c>
      <c r="CH264" s="318"/>
      <c r="CI264" s="253">
        <f t="shared" si="643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44"/>
        <v>0</v>
      </c>
      <c r="CS264" s="318"/>
      <c r="CT264" s="253">
        <f t="shared" si="64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46"/>
        <v>0</v>
      </c>
      <c r="DD264" s="318"/>
      <c r="DE264" s="253">
        <f t="shared" si="64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>
      <c r="A265" s="272" t="str">
        <f t="shared" si="634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648"/>
        <v>0</v>
      </c>
      <c r="F265" s="236">
        <f t="shared" si="649"/>
        <v>0</v>
      </c>
      <c r="G265" s="236">
        <f t="shared" si="635"/>
        <v>0</v>
      </c>
      <c r="H265" s="236">
        <f t="shared" si="650"/>
        <v>0</v>
      </c>
      <c r="I265" s="236">
        <f t="shared" si="636"/>
        <v>0</v>
      </c>
      <c r="J265" s="236">
        <f t="shared" si="637"/>
        <v>0</v>
      </c>
      <c r="K265" s="236">
        <f t="shared" si="637"/>
        <v>0</v>
      </c>
      <c r="L265" s="236">
        <f t="shared" si="637"/>
        <v>0</v>
      </c>
      <c r="M265" s="236">
        <f t="shared" si="637"/>
        <v>0</v>
      </c>
      <c r="N265" s="236">
        <f t="shared" si="637"/>
        <v>0</v>
      </c>
      <c r="O265" s="236">
        <f t="shared" si="637"/>
        <v>0</v>
      </c>
      <c r="P265" s="220"/>
      <c r="Q265" s="221"/>
      <c r="R265" s="237">
        <f t="shared" si="651"/>
        <v>0</v>
      </c>
      <c r="S265" s="221"/>
      <c r="T265" s="237">
        <f t="shared" si="652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653"/>
        <v>0</v>
      </c>
      <c r="AD265" s="221"/>
      <c r="AE265" s="237">
        <f t="shared" si="654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655"/>
        <v>0</v>
      </c>
      <c r="AO265" s="221"/>
      <c r="AP265" s="237">
        <f t="shared" si="656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657"/>
        <v>0</v>
      </c>
      <c r="AZ265" s="221"/>
      <c r="BA265" s="237">
        <f t="shared" si="658"/>
        <v>0</v>
      </c>
      <c r="BB265" s="221"/>
      <c r="BC265" s="233"/>
      <c r="BD265" s="221"/>
      <c r="BE265" s="221"/>
      <c r="BF265" s="233"/>
      <c r="BG265" s="221"/>
      <c r="BH265" s="379">
        <f t="shared" si="638"/>
        <v>0</v>
      </c>
      <c r="BI265" s="255" t="str">
        <f t="shared" si="639"/>
        <v>06</v>
      </c>
      <c r="BJ265" s="318"/>
      <c r="BK265" s="253">
        <f t="shared" si="659"/>
        <v>0</v>
      </c>
      <c r="BL265" s="318"/>
      <c r="BM265" s="253">
        <f t="shared" si="640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41"/>
        <v>0</v>
      </c>
      <c r="BW265" s="318"/>
      <c r="BX265" s="253">
        <f t="shared" si="660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42"/>
        <v>0</v>
      </c>
      <c r="CH265" s="318"/>
      <c r="CI265" s="253">
        <f t="shared" si="643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44"/>
        <v>0</v>
      </c>
      <c r="CS265" s="318"/>
      <c r="CT265" s="253">
        <f t="shared" si="64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46"/>
        <v>0</v>
      </c>
      <c r="DD265" s="318"/>
      <c r="DE265" s="253">
        <f t="shared" si="64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>
      <c r="A266" s="272" t="str">
        <f t="shared" si="634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648"/>
        <v>0</v>
      </c>
      <c r="F266" s="236">
        <f t="shared" si="649"/>
        <v>0</v>
      </c>
      <c r="G266" s="236">
        <f t="shared" si="635"/>
        <v>0</v>
      </c>
      <c r="H266" s="236">
        <f t="shared" si="650"/>
        <v>0</v>
      </c>
      <c r="I266" s="236">
        <f t="shared" si="636"/>
        <v>0</v>
      </c>
      <c r="J266" s="236">
        <f t="shared" si="637"/>
        <v>0</v>
      </c>
      <c r="K266" s="236">
        <f t="shared" si="637"/>
        <v>0</v>
      </c>
      <c r="L266" s="236">
        <f t="shared" si="637"/>
        <v>0</v>
      </c>
      <c r="M266" s="236">
        <f t="shared" si="637"/>
        <v>0</v>
      </c>
      <c r="N266" s="236">
        <f t="shared" si="637"/>
        <v>0</v>
      </c>
      <c r="O266" s="236">
        <f t="shared" si="637"/>
        <v>0</v>
      </c>
      <c r="P266" s="220"/>
      <c r="Q266" s="221"/>
      <c r="R266" s="237">
        <f t="shared" si="651"/>
        <v>0</v>
      </c>
      <c r="S266" s="221"/>
      <c r="T266" s="237">
        <f t="shared" si="652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653"/>
        <v>0</v>
      </c>
      <c r="AD266" s="221"/>
      <c r="AE266" s="237">
        <f t="shared" si="654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655"/>
        <v>0</v>
      </c>
      <c r="AO266" s="221"/>
      <c r="AP266" s="237">
        <f t="shared" si="656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657"/>
        <v>0</v>
      </c>
      <c r="AZ266" s="221"/>
      <c r="BA266" s="237">
        <f t="shared" si="658"/>
        <v>0</v>
      </c>
      <c r="BB266" s="221"/>
      <c r="BC266" s="233"/>
      <c r="BD266" s="221"/>
      <c r="BE266" s="221"/>
      <c r="BF266" s="233"/>
      <c r="BG266" s="221"/>
      <c r="BH266" s="379">
        <f t="shared" si="638"/>
        <v>0</v>
      </c>
      <c r="BI266" s="255" t="str">
        <f t="shared" si="639"/>
        <v>07</v>
      </c>
      <c r="BJ266" s="318"/>
      <c r="BK266" s="253">
        <f t="shared" si="659"/>
        <v>0</v>
      </c>
      <c r="BL266" s="318"/>
      <c r="BM266" s="253">
        <f t="shared" si="640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41"/>
        <v>0</v>
      </c>
      <c r="BW266" s="318"/>
      <c r="BX266" s="253">
        <f t="shared" si="660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42"/>
        <v>0</v>
      </c>
      <c r="CH266" s="318"/>
      <c r="CI266" s="253">
        <f t="shared" si="643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44"/>
        <v>0</v>
      </c>
      <c r="CS266" s="318"/>
      <c r="CT266" s="253">
        <f t="shared" si="64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46"/>
        <v>0</v>
      </c>
      <c r="DD266" s="318"/>
      <c r="DE266" s="253">
        <f t="shared" si="64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>
      <c r="A267" s="272" t="str">
        <f t="shared" si="634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648"/>
        <v>0</v>
      </c>
      <c r="F267" s="236">
        <f t="shared" si="649"/>
        <v>0</v>
      </c>
      <c r="G267" s="236">
        <f t="shared" si="635"/>
        <v>0</v>
      </c>
      <c r="H267" s="236">
        <f t="shared" si="650"/>
        <v>0</v>
      </c>
      <c r="I267" s="236">
        <f t="shared" si="636"/>
        <v>0</v>
      </c>
      <c r="J267" s="236">
        <f t="shared" si="637"/>
        <v>0</v>
      </c>
      <c r="K267" s="236">
        <f t="shared" si="637"/>
        <v>0</v>
      </c>
      <c r="L267" s="236">
        <f t="shared" si="637"/>
        <v>0</v>
      </c>
      <c r="M267" s="236">
        <f t="shared" si="637"/>
        <v>0</v>
      </c>
      <c r="N267" s="236">
        <f t="shared" si="637"/>
        <v>0</v>
      </c>
      <c r="O267" s="236">
        <f t="shared" si="637"/>
        <v>0</v>
      </c>
      <c r="P267" s="220"/>
      <c r="Q267" s="221"/>
      <c r="R267" s="237">
        <f t="shared" si="651"/>
        <v>0</v>
      </c>
      <c r="S267" s="221"/>
      <c r="T267" s="237">
        <f t="shared" si="652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653"/>
        <v>0</v>
      </c>
      <c r="AD267" s="221"/>
      <c r="AE267" s="237">
        <f t="shared" si="654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655"/>
        <v>0</v>
      </c>
      <c r="AO267" s="221"/>
      <c r="AP267" s="237">
        <f t="shared" si="656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657"/>
        <v>0</v>
      </c>
      <c r="AZ267" s="221"/>
      <c r="BA267" s="237">
        <f t="shared" si="658"/>
        <v>0</v>
      </c>
      <c r="BB267" s="221"/>
      <c r="BC267" s="233"/>
      <c r="BD267" s="221"/>
      <c r="BE267" s="221"/>
      <c r="BF267" s="233"/>
      <c r="BG267" s="221"/>
      <c r="BH267" s="379">
        <f t="shared" si="638"/>
        <v>0</v>
      </c>
      <c r="BI267" s="255" t="str">
        <f t="shared" si="639"/>
        <v>08</v>
      </c>
      <c r="BJ267" s="318"/>
      <c r="BK267" s="253">
        <f t="shared" si="659"/>
        <v>0</v>
      </c>
      <c r="BL267" s="318"/>
      <c r="BM267" s="253">
        <f t="shared" si="640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41"/>
        <v>0</v>
      </c>
      <c r="BW267" s="318"/>
      <c r="BX267" s="253">
        <f t="shared" si="660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42"/>
        <v>0</v>
      </c>
      <c r="CH267" s="318"/>
      <c r="CI267" s="253">
        <f t="shared" si="643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44"/>
        <v>0</v>
      </c>
      <c r="CS267" s="318"/>
      <c r="CT267" s="253">
        <f t="shared" si="64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46"/>
        <v>0</v>
      </c>
      <c r="DD267" s="318"/>
      <c r="DE267" s="253">
        <f t="shared" si="64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>
      <c r="A268" s="272" t="str">
        <f t="shared" si="634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648"/>
        <v>0</v>
      </c>
      <c r="F268" s="236">
        <f t="shared" si="649"/>
        <v>0</v>
      </c>
      <c r="G268" s="236">
        <f t="shared" si="635"/>
        <v>0</v>
      </c>
      <c r="H268" s="236">
        <f t="shared" si="650"/>
        <v>0</v>
      </c>
      <c r="I268" s="236">
        <f t="shared" si="636"/>
        <v>0</v>
      </c>
      <c r="J268" s="236">
        <f t="shared" si="637"/>
        <v>0</v>
      </c>
      <c r="K268" s="236">
        <f t="shared" si="637"/>
        <v>0</v>
      </c>
      <c r="L268" s="236">
        <f t="shared" si="637"/>
        <v>0</v>
      </c>
      <c r="M268" s="236">
        <f t="shared" si="637"/>
        <v>0</v>
      </c>
      <c r="N268" s="236">
        <f t="shared" si="637"/>
        <v>0</v>
      </c>
      <c r="O268" s="236">
        <f t="shared" si="637"/>
        <v>0</v>
      </c>
      <c r="P268" s="220"/>
      <c r="Q268" s="221"/>
      <c r="R268" s="237">
        <f t="shared" si="651"/>
        <v>0</v>
      </c>
      <c r="S268" s="221"/>
      <c r="T268" s="237">
        <f t="shared" si="652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653"/>
        <v>0</v>
      </c>
      <c r="AD268" s="221"/>
      <c r="AE268" s="237">
        <f t="shared" si="654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655"/>
        <v>0</v>
      </c>
      <c r="AO268" s="221"/>
      <c r="AP268" s="237">
        <f t="shared" si="656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657"/>
        <v>0</v>
      </c>
      <c r="AZ268" s="221"/>
      <c r="BA268" s="237">
        <f t="shared" si="658"/>
        <v>0</v>
      </c>
      <c r="BB268" s="221"/>
      <c r="BC268" s="233"/>
      <c r="BD268" s="221"/>
      <c r="BE268" s="221"/>
      <c r="BF268" s="233"/>
      <c r="BG268" s="221"/>
      <c r="BH268" s="379">
        <f t="shared" si="638"/>
        <v>0</v>
      </c>
      <c r="BI268" s="255" t="str">
        <f t="shared" si="639"/>
        <v>09</v>
      </c>
      <c r="BJ268" s="318"/>
      <c r="BK268" s="253">
        <f t="shared" si="659"/>
        <v>0</v>
      </c>
      <c r="BL268" s="318"/>
      <c r="BM268" s="253">
        <f t="shared" si="640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41"/>
        <v>0</v>
      </c>
      <c r="BW268" s="318"/>
      <c r="BX268" s="253">
        <f t="shared" si="660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42"/>
        <v>0</v>
      </c>
      <c r="CH268" s="318"/>
      <c r="CI268" s="253">
        <f t="shared" si="643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44"/>
        <v>0</v>
      </c>
      <c r="CS268" s="318"/>
      <c r="CT268" s="253">
        <f t="shared" si="64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46"/>
        <v>0</v>
      </c>
      <c r="DD268" s="318"/>
      <c r="DE268" s="253">
        <f t="shared" si="64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>
      <c r="A269" s="272" t="str">
        <f t="shared" si="634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648"/>
        <v>0</v>
      </c>
      <c r="F269" s="236">
        <f t="shared" si="649"/>
        <v>0</v>
      </c>
      <c r="G269" s="236">
        <f t="shared" si="635"/>
        <v>0</v>
      </c>
      <c r="H269" s="236">
        <f t="shared" si="650"/>
        <v>0</v>
      </c>
      <c r="I269" s="236">
        <f t="shared" si="636"/>
        <v>0</v>
      </c>
      <c r="J269" s="236">
        <f t="shared" si="637"/>
        <v>0</v>
      </c>
      <c r="K269" s="236">
        <f t="shared" si="637"/>
        <v>0</v>
      </c>
      <c r="L269" s="236">
        <f t="shared" si="637"/>
        <v>0</v>
      </c>
      <c r="M269" s="236">
        <f t="shared" si="637"/>
        <v>0</v>
      </c>
      <c r="N269" s="236">
        <f t="shared" si="637"/>
        <v>0</v>
      </c>
      <c r="O269" s="236">
        <f t="shared" si="637"/>
        <v>0</v>
      </c>
      <c r="P269" s="220"/>
      <c r="Q269" s="221"/>
      <c r="R269" s="237">
        <f t="shared" si="651"/>
        <v>0</v>
      </c>
      <c r="S269" s="221"/>
      <c r="T269" s="237">
        <f t="shared" si="652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653"/>
        <v>0</v>
      </c>
      <c r="AD269" s="221"/>
      <c r="AE269" s="237">
        <f t="shared" si="654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655"/>
        <v>0</v>
      </c>
      <c r="AO269" s="221"/>
      <c r="AP269" s="237">
        <f t="shared" si="656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657"/>
        <v>0</v>
      </c>
      <c r="AZ269" s="221"/>
      <c r="BA269" s="237">
        <f t="shared" si="658"/>
        <v>0</v>
      </c>
      <c r="BB269" s="221"/>
      <c r="BC269" s="233"/>
      <c r="BD269" s="221"/>
      <c r="BE269" s="221"/>
      <c r="BF269" s="233"/>
      <c r="BG269" s="221"/>
      <c r="BH269" s="379">
        <f t="shared" si="638"/>
        <v>0</v>
      </c>
      <c r="BI269" s="255" t="str">
        <f t="shared" si="639"/>
        <v>10</v>
      </c>
      <c r="BJ269" s="318"/>
      <c r="BK269" s="253">
        <f t="shared" si="659"/>
        <v>0</v>
      </c>
      <c r="BL269" s="318"/>
      <c r="BM269" s="253">
        <f t="shared" si="640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41"/>
        <v>0</v>
      </c>
      <c r="BW269" s="318"/>
      <c r="BX269" s="253">
        <f t="shared" si="660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42"/>
        <v>0</v>
      </c>
      <c r="CH269" s="318"/>
      <c r="CI269" s="253">
        <f t="shared" si="643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44"/>
        <v>0</v>
      </c>
      <c r="CS269" s="318"/>
      <c r="CT269" s="253">
        <f t="shared" si="64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46"/>
        <v>0</v>
      </c>
      <c r="DD269" s="318"/>
      <c r="DE269" s="253">
        <f t="shared" si="64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60">
      <c r="A270" s="272" t="str">
        <f t="shared" si="634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648"/>
        <v>0</v>
      </c>
      <c r="F270" s="236">
        <f t="shared" si="649"/>
        <v>0</v>
      </c>
      <c r="G270" s="236">
        <f t="shared" si="635"/>
        <v>0</v>
      </c>
      <c r="H270" s="236">
        <f t="shared" si="650"/>
        <v>0</v>
      </c>
      <c r="I270" s="236">
        <f t="shared" si="636"/>
        <v>0</v>
      </c>
      <c r="J270" s="236">
        <f t="shared" si="637"/>
        <v>0</v>
      </c>
      <c r="K270" s="236">
        <f t="shared" si="637"/>
        <v>0</v>
      </c>
      <c r="L270" s="236">
        <f t="shared" si="637"/>
        <v>0</v>
      </c>
      <c r="M270" s="236">
        <f t="shared" si="637"/>
        <v>0</v>
      </c>
      <c r="N270" s="236">
        <f t="shared" si="637"/>
        <v>0</v>
      </c>
      <c r="O270" s="236">
        <f t="shared" si="637"/>
        <v>0</v>
      </c>
      <c r="P270" s="220"/>
      <c r="Q270" s="221"/>
      <c r="R270" s="237">
        <f t="shared" si="651"/>
        <v>0</v>
      </c>
      <c r="S270" s="221"/>
      <c r="T270" s="237">
        <f t="shared" si="652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653"/>
        <v>0</v>
      </c>
      <c r="AD270" s="221"/>
      <c r="AE270" s="237">
        <f t="shared" si="654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655"/>
        <v>0</v>
      </c>
      <c r="AO270" s="221"/>
      <c r="AP270" s="237">
        <f t="shared" si="656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657"/>
        <v>0</v>
      </c>
      <c r="AZ270" s="221"/>
      <c r="BA270" s="237">
        <f t="shared" si="658"/>
        <v>0</v>
      </c>
      <c r="BB270" s="221"/>
      <c r="BC270" s="233"/>
      <c r="BD270" s="221"/>
      <c r="BE270" s="221"/>
      <c r="BF270" s="233"/>
      <c r="BG270" s="221"/>
      <c r="BH270" s="379">
        <f t="shared" si="638"/>
        <v>0</v>
      </c>
      <c r="BI270" s="255" t="str">
        <f t="shared" si="639"/>
        <v>11</v>
      </c>
      <c r="BJ270" s="318"/>
      <c r="BK270" s="253">
        <f t="shared" si="659"/>
        <v>0</v>
      </c>
      <c r="BL270" s="318"/>
      <c r="BM270" s="253">
        <f t="shared" si="640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41"/>
        <v>0</v>
      </c>
      <c r="BW270" s="318"/>
      <c r="BX270" s="253">
        <f t="shared" si="660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42"/>
        <v>0</v>
      </c>
      <c r="CH270" s="318"/>
      <c r="CI270" s="253">
        <f t="shared" si="643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44"/>
        <v>0</v>
      </c>
      <c r="CS270" s="318"/>
      <c r="CT270" s="253">
        <f t="shared" si="64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46"/>
        <v>0</v>
      </c>
      <c r="DD270" s="318"/>
      <c r="DE270" s="253">
        <f t="shared" si="64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60">
      <c r="A271" s="272" t="str">
        <f t="shared" si="634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648"/>
        <v>0</v>
      </c>
      <c r="F271" s="236">
        <f t="shared" si="649"/>
        <v>0</v>
      </c>
      <c r="G271" s="236">
        <f t="shared" si="635"/>
        <v>0</v>
      </c>
      <c r="H271" s="236">
        <f t="shared" si="650"/>
        <v>0</v>
      </c>
      <c r="I271" s="236">
        <f t="shared" si="636"/>
        <v>0</v>
      </c>
      <c r="J271" s="236">
        <f t="shared" si="637"/>
        <v>0</v>
      </c>
      <c r="K271" s="236">
        <f t="shared" si="637"/>
        <v>0</v>
      </c>
      <c r="L271" s="236">
        <f t="shared" si="637"/>
        <v>0</v>
      </c>
      <c r="M271" s="236">
        <f t="shared" si="637"/>
        <v>0</v>
      </c>
      <c r="N271" s="236">
        <f t="shared" si="637"/>
        <v>0</v>
      </c>
      <c r="O271" s="236">
        <f t="shared" si="637"/>
        <v>0</v>
      </c>
      <c r="P271" s="220"/>
      <c r="Q271" s="221"/>
      <c r="R271" s="237">
        <f t="shared" si="651"/>
        <v>0</v>
      </c>
      <c r="S271" s="221"/>
      <c r="T271" s="237">
        <f t="shared" si="652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653"/>
        <v>0</v>
      </c>
      <c r="AD271" s="221"/>
      <c r="AE271" s="237">
        <f t="shared" si="654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655"/>
        <v>0</v>
      </c>
      <c r="AO271" s="221"/>
      <c r="AP271" s="237">
        <f t="shared" si="656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657"/>
        <v>0</v>
      </c>
      <c r="AZ271" s="221"/>
      <c r="BA271" s="237">
        <f t="shared" si="658"/>
        <v>0</v>
      </c>
      <c r="BB271" s="221"/>
      <c r="BC271" s="233"/>
      <c r="BD271" s="221"/>
      <c r="BE271" s="221"/>
      <c r="BF271" s="233"/>
      <c r="BG271" s="221"/>
      <c r="BH271" s="379">
        <f t="shared" si="638"/>
        <v>0</v>
      </c>
      <c r="BI271" s="255" t="str">
        <f t="shared" si="639"/>
        <v>12</v>
      </c>
      <c r="BJ271" s="318"/>
      <c r="BK271" s="253">
        <f t="shared" si="659"/>
        <v>0</v>
      </c>
      <c r="BL271" s="318"/>
      <c r="BM271" s="253">
        <f t="shared" si="640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41"/>
        <v>0</v>
      </c>
      <c r="BW271" s="318"/>
      <c r="BX271" s="253">
        <f t="shared" si="660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42"/>
        <v>0</v>
      </c>
      <c r="CH271" s="318"/>
      <c r="CI271" s="253">
        <f t="shared" si="643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44"/>
        <v>0</v>
      </c>
      <c r="CS271" s="318"/>
      <c r="CT271" s="253">
        <f t="shared" si="64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46"/>
        <v>0</v>
      </c>
      <c r="DD271" s="318"/>
      <c r="DE271" s="253">
        <f t="shared" si="64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thickBot="1">
      <c r="A272" s="272" t="str">
        <f t="shared" si="634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648"/>
        <v>0</v>
      </c>
      <c r="F272" s="236">
        <f t="shared" si="649"/>
        <v>0</v>
      </c>
      <c r="G272" s="236">
        <f t="shared" si="635"/>
        <v>0</v>
      </c>
      <c r="H272" s="236">
        <f t="shared" si="650"/>
        <v>0</v>
      </c>
      <c r="I272" s="236">
        <f t="shared" si="636"/>
        <v>0</v>
      </c>
      <c r="J272" s="236">
        <f t="shared" si="637"/>
        <v>0</v>
      </c>
      <c r="K272" s="236">
        <f t="shared" si="637"/>
        <v>0</v>
      </c>
      <c r="L272" s="236">
        <f t="shared" si="637"/>
        <v>0</v>
      </c>
      <c r="M272" s="236">
        <f t="shared" si="637"/>
        <v>0</v>
      </c>
      <c r="N272" s="236">
        <f t="shared" si="637"/>
        <v>0</v>
      </c>
      <c r="O272" s="236">
        <f>ROUND(SUM(Z272,AK272,AV272,BG272),1)</f>
        <v>0</v>
      </c>
      <c r="P272" s="223"/>
      <c r="Q272" s="224"/>
      <c r="R272" s="238">
        <f t="shared" si="651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653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655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657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9">
        <f t="shared" si="638"/>
        <v>0</v>
      </c>
      <c r="BI272" s="319" t="str">
        <f t="shared" si="639"/>
        <v>13</v>
      </c>
      <c r="BJ272" s="320"/>
      <c r="BK272" s="321">
        <f t="shared" si="659"/>
        <v>0</v>
      </c>
      <c r="BL272" s="320"/>
      <c r="BM272" s="321">
        <f t="shared" si="640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41"/>
        <v>0</v>
      </c>
      <c r="BW272" s="320"/>
      <c r="BX272" s="321">
        <f t="shared" si="660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42"/>
        <v>0</v>
      </c>
      <c r="CH272" s="320"/>
      <c r="CI272" s="321">
        <f t="shared" si="643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44"/>
        <v>0</v>
      </c>
      <c r="CS272" s="320"/>
      <c r="CT272" s="321">
        <f t="shared" si="64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46"/>
        <v>0</v>
      </c>
      <c r="DD272" s="320"/>
      <c r="DE272" s="321">
        <f t="shared" si="64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38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661">IF(ROUND(E279-SUM(E280,E282:E283),5)&gt;=0,0,"Ошибка")</f>
        <v>0</v>
      </c>
      <c r="BK273" s="285">
        <f t="shared" si="661"/>
        <v>0</v>
      </c>
      <c r="BL273" s="285">
        <f t="shared" si="661"/>
        <v>0</v>
      </c>
      <c r="BM273" s="285">
        <f t="shared" si="661"/>
        <v>0</v>
      </c>
      <c r="BN273" s="285">
        <f t="shared" si="661"/>
        <v>0</v>
      </c>
      <c r="BO273" s="285">
        <f t="shared" si="661"/>
        <v>0</v>
      </c>
      <c r="BP273" s="285">
        <f t="shared" si="661"/>
        <v>0</v>
      </c>
      <c r="BQ273" s="285">
        <f t="shared" si="661"/>
        <v>0</v>
      </c>
      <c r="BR273" s="285">
        <f t="shared" si="661"/>
        <v>0</v>
      </c>
      <c r="BS273" s="285">
        <f t="shared" si="661"/>
        <v>0</v>
      </c>
      <c r="BT273" s="285">
        <f t="shared" si="661"/>
        <v>0</v>
      </c>
      <c r="BU273" s="285">
        <f t="shared" si="661"/>
        <v>0</v>
      </c>
      <c r="BV273" s="285">
        <f t="shared" si="661"/>
        <v>0</v>
      </c>
      <c r="BW273" s="285">
        <f t="shared" si="661"/>
        <v>0</v>
      </c>
      <c r="BX273" s="285">
        <f t="shared" si="661"/>
        <v>0</v>
      </c>
      <c r="BY273" s="285">
        <f t="shared" si="661"/>
        <v>0</v>
      </c>
      <c r="BZ273" s="285">
        <f t="shared" si="661"/>
        <v>0</v>
      </c>
      <c r="CA273" s="285">
        <f t="shared" si="661"/>
        <v>0</v>
      </c>
      <c r="CB273" s="285">
        <f t="shared" si="661"/>
        <v>0</v>
      </c>
      <c r="CC273" s="285">
        <f t="shared" si="661"/>
        <v>0</v>
      </c>
      <c r="CD273" s="285">
        <f t="shared" si="661"/>
        <v>0</v>
      </c>
      <c r="CE273" s="285">
        <f t="shared" si="661"/>
        <v>0</v>
      </c>
      <c r="CF273" s="285">
        <f t="shared" si="661"/>
        <v>0</v>
      </c>
      <c r="CG273" s="285">
        <f t="shared" si="661"/>
        <v>0</v>
      </c>
      <c r="CH273" s="285">
        <f t="shared" si="661"/>
        <v>0</v>
      </c>
      <c r="CI273" s="285">
        <f t="shared" si="661"/>
        <v>0</v>
      </c>
      <c r="CJ273" s="285">
        <f t="shared" si="661"/>
        <v>0</v>
      </c>
      <c r="CK273" s="285">
        <f t="shared" si="661"/>
        <v>0</v>
      </c>
      <c r="CL273" s="285">
        <f t="shared" si="661"/>
        <v>0</v>
      </c>
      <c r="CM273" s="285">
        <f t="shared" si="661"/>
        <v>0</v>
      </c>
      <c r="CN273" s="285">
        <f t="shared" si="661"/>
        <v>0</v>
      </c>
      <c r="CO273" s="285">
        <f t="shared" si="661"/>
        <v>0</v>
      </c>
      <c r="CP273" s="285">
        <f t="shared" ref="CP273:DL273" si="662">IF(ROUND(AK279-SUM(AK280,AK282:AK283),5)&gt;=0,0,"Ошибка")</f>
        <v>0</v>
      </c>
      <c r="CQ273" s="285">
        <f t="shared" si="662"/>
        <v>0</v>
      </c>
      <c r="CR273" s="285">
        <f t="shared" si="662"/>
        <v>0</v>
      </c>
      <c r="CS273" s="285">
        <f t="shared" si="662"/>
        <v>0</v>
      </c>
      <c r="CT273" s="285">
        <f t="shared" si="662"/>
        <v>0</v>
      </c>
      <c r="CU273" s="285">
        <f t="shared" si="662"/>
        <v>0</v>
      </c>
      <c r="CV273" s="285">
        <f t="shared" si="662"/>
        <v>0</v>
      </c>
      <c r="CW273" s="285">
        <f t="shared" si="662"/>
        <v>0</v>
      </c>
      <c r="CX273" s="285">
        <f t="shared" si="662"/>
        <v>0</v>
      </c>
      <c r="CY273" s="285">
        <f t="shared" si="662"/>
        <v>0</v>
      </c>
      <c r="CZ273" s="285">
        <f t="shared" si="662"/>
        <v>0</v>
      </c>
      <c r="DA273" s="285">
        <f t="shared" si="662"/>
        <v>0</v>
      </c>
      <c r="DB273" s="285">
        <f t="shared" si="662"/>
        <v>0</v>
      </c>
      <c r="DC273" s="285">
        <f t="shared" si="662"/>
        <v>0</v>
      </c>
      <c r="DD273" s="285">
        <f t="shared" si="662"/>
        <v>0</v>
      </c>
      <c r="DE273" s="285">
        <f t="shared" si="662"/>
        <v>0</v>
      </c>
      <c r="DF273" s="285">
        <f t="shared" si="662"/>
        <v>0</v>
      </c>
      <c r="DG273" s="285">
        <f t="shared" si="662"/>
        <v>0</v>
      </c>
      <c r="DH273" s="285">
        <f t="shared" si="662"/>
        <v>0</v>
      </c>
      <c r="DI273" s="285">
        <f t="shared" si="662"/>
        <v>0</v>
      </c>
      <c r="DJ273" s="285">
        <f t="shared" si="662"/>
        <v>0</v>
      </c>
      <c r="DK273" s="285">
        <f t="shared" si="662"/>
        <v>0</v>
      </c>
      <c r="DL273" s="285">
        <f t="shared" si="662"/>
        <v>0</v>
      </c>
    </row>
    <row r="274" spans="1:116" s="27" customFormat="1" ht="24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663">SUM(J275:J279,J284:J286)</f>
        <v>0</v>
      </c>
      <c r="K274" s="236">
        <f t="shared" si="663"/>
        <v>0</v>
      </c>
      <c r="L274" s="236">
        <f t="shared" si="663"/>
        <v>0</v>
      </c>
      <c r="M274" s="236">
        <f t="shared" si="663"/>
        <v>0</v>
      </c>
      <c r="N274" s="236">
        <f t="shared" si="663"/>
        <v>0</v>
      </c>
      <c r="O274" s="236">
        <f t="shared" si="663"/>
        <v>0</v>
      </c>
      <c r="P274" s="228">
        <f>SUM(P275:P279,P284:P286)</f>
        <v>0</v>
      </c>
      <c r="Q274" s="226">
        <f t="shared" ref="Q274:Z274" si="664">SUM(Q275:Q279,Q284:Q286)</f>
        <v>0</v>
      </c>
      <c r="R274" s="236">
        <f t="shared" si="664"/>
        <v>0</v>
      </c>
      <c r="S274" s="226">
        <f t="shared" si="664"/>
        <v>0</v>
      </c>
      <c r="T274" s="236">
        <f t="shared" si="664"/>
        <v>0</v>
      </c>
      <c r="U274" s="226">
        <f t="shared" si="664"/>
        <v>0</v>
      </c>
      <c r="V274" s="235">
        <f t="shared" si="664"/>
        <v>0</v>
      </c>
      <c r="W274" s="226">
        <f t="shared" si="664"/>
        <v>0</v>
      </c>
      <c r="X274" s="226">
        <f t="shared" si="664"/>
        <v>0</v>
      </c>
      <c r="Y274" s="235">
        <f t="shared" si="664"/>
        <v>0</v>
      </c>
      <c r="Z274" s="227">
        <f t="shared" si="664"/>
        <v>0</v>
      </c>
      <c r="AA274" s="228">
        <f>SUM(AA275:AA279,AA284:AA286)</f>
        <v>0</v>
      </c>
      <c r="AB274" s="226">
        <f t="shared" ref="AB274:AK274" si="665">SUM(AB275:AB279,AB284:AB286)</f>
        <v>0</v>
      </c>
      <c r="AC274" s="236">
        <f t="shared" si="665"/>
        <v>0</v>
      </c>
      <c r="AD274" s="226">
        <f t="shared" si="665"/>
        <v>0</v>
      </c>
      <c r="AE274" s="236">
        <f t="shared" si="665"/>
        <v>0</v>
      </c>
      <c r="AF274" s="226">
        <f t="shared" si="665"/>
        <v>0</v>
      </c>
      <c r="AG274" s="235">
        <f t="shared" si="665"/>
        <v>0</v>
      </c>
      <c r="AH274" s="226">
        <f t="shared" si="665"/>
        <v>0</v>
      </c>
      <c r="AI274" s="226">
        <f t="shared" si="665"/>
        <v>0</v>
      </c>
      <c r="AJ274" s="235">
        <f t="shared" si="665"/>
        <v>0</v>
      </c>
      <c r="AK274" s="227">
        <f t="shared" si="665"/>
        <v>0</v>
      </c>
      <c r="AL274" s="228">
        <f>SUM(AL275:AL279,AL284:AL286)</f>
        <v>0</v>
      </c>
      <c r="AM274" s="226">
        <f t="shared" ref="AM274:AV274" si="666">SUM(AM275:AM279,AM284:AM286)</f>
        <v>0</v>
      </c>
      <c r="AN274" s="236">
        <f t="shared" si="666"/>
        <v>0</v>
      </c>
      <c r="AO274" s="226">
        <f t="shared" si="666"/>
        <v>0</v>
      </c>
      <c r="AP274" s="236">
        <f t="shared" si="666"/>
        <v>0</v>
      </c>
      <c r="AQ274" s="226">
        <f t="shared" si="666"/>
        <v>0</v>
      </c>
      <c r="AR274" s="235">
        <f t="shared" si="666"/>
        <v>0</v>
      </c>
      <c r="AS274" s="226">
        <f t="shared" si="666"/>
        <v>0</v>
      </c>
      <c r="AT274" s="226">
        <f t="shared" si="666"/>
        <v>0</v>
      </c>
      <c r="AU274" s="235">
        <f t="shared" si="666"/>
        <v>0</v>
      </c>
      <c r="AV274" s="227">
        <f t="shared" si="666"/>
        <v>0</v>
      </c>
      <c r="AW274" s="228">
        <f>SUM(AW275:AW279,AW284:AW286)</f>
        <v>0</v>
      </c>
      <c r="AX274" s="226">
        <f t="shared" ref="AX274:BG274" si="667">SUM(AX275:AX279,AX284:AX286)</f>
        <v>0</v>
      </c>
      <c r="AY274" s="236">
        <f t="shared" si="667"/>
        <v>0</v>
      </c>
      <c r="AZ274" s="226">
        <f t="shared" si="667"/>
        <v>0</v>
      </c>
      <c r="BA274" s="236">
        <f t="shared" si="667"/>
        <v>0</v>
      </c>
      <c r="BB274" s="226">
        <f t="shared" si="667"/>
        <v>0</v>
      </c>
      <c r="BC274" s="235">
        <f t="shared" si="667"/>
        <v>0</v>
      </c>
      <c r="BD274" s="226">
        <f t="shared" si="667"/>
        <v>0</v>
      </c>
      <c r="BE274" s="226">
        <f t="shared" si="667"/>
        <v>0</v>
      </c>
      <c r="BF274" s="235">
        <f t="shared" si="667"/>
        <v>0</v>
      </c>
      <c r="BG274" s="227">
        <f t="shared" si="667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668">IF(E280-E281&gt;=0,0,"Ошибка")</f>
        <v>0</v>
      </c>
      <c r="BK274" s="253">
        <f t="shared" si="668"/>
        <v>0</v>
      </c>
      <c r="BL274" s="253">
        <f t="shared" si="668"/>
        <v>0</v>
      </c>
      <c r="BM274" s="253">
        <f t="shared" si="668"/>
        <v>0</v>
      </c>
      <c r="BN274" s="253">
        <f t="shared" si="668"/>
        <v>0</v>
      </c>
      <c r="BO274" s="253">
        <f t="shared" si="668"/>
        <v>0</v>
      </c>
      <c r="BP274" s="253">
        <f t="shared" si="668"/>
        <v>0</v>
      </c>
      <c r="BQ274" s="253">
        <f t="shared" si="668"/>
        <v>0</v>
      </c>
      <c r="BR274" s="253">
        <f t="shared" si="668"/>
        <v>0</v>
      </c>
      <c r="BS274" s="253">
        <f t="shared" si="668"/>
        <v>0</v>
      </c>
      <c r="BT274" s="253">
        <f t="shared" si="668"/>
        <v>0</v>
      </c>
      <c r="BU274" s="253">
        <f t="shared" si="668"/>
        <v>0</v>
      </c>
      <c r="BV274" s="253">
        <f t="shared" si="668"/>
        <v>0</v>
      </c>
      <c r="BW274" s="253">
        <f t="shared" si="668"/>
        <v>0</v>
      </c>
      <c r="BX274" s="253">
        <f t="shared" si="668"/>
        <v>0</v>
      </c>
      <c r="BY274" s="253">
        <f t="shared" si="668"/>
        <v>0</v>
      </c>
      <c r="BZ274" s="253">
        <f t="shared" si="668"/>
        <v>0</v>
      </c>
      <c r="CA274" s="253">
        <f t="shared" si="668"/>
        <v>0</v>
      </c>
      <c r="CB274" s="253">
        <f t="shared" si="668"/>
        <v>0</v>
      </c>
      <c r="CC274" s="253">
        <f t="shared" si="668"/>
        <v>0</v>
      </c>
      <c r="CD274" s="253">
        <f t="shared" si="668"/>
        <v>0</v>
      </c>
      <c r="CE274" s="253">
        <f t="shared" si="668"/>
        <v>0</v>
      </c>
      <c r="CF274" s="253">
        <f t="shared" si="668"/>
        <v>0</v>
      </c>
      <c r="CG274" s="253">
        <f t="shared" si="668"/>
        <v>0</v>
      </c>
      <c r="CH274" s="253">
        <f t="shared" si="668"/>
        <v>0</v>
      </c>
      <c r="CI274" s="253">
        <f t="shared" si="668"/>
        <v>0</v>
      </c>
      <c r="CJ274" s="253">
        <f t="shared" si="668"/>
        <v>0</v>
      </c>
      <c r="CK274" s="253">
        <f t="shared" si="668"/>
        <v>0</v>
      </c>
      <c r="CL274" s="253">
        <f t="shared" si="668"/>
        <v>0</v>
      </c>
      <c r="CM274" s="253">
        <f t="shared" si="668"/>
        <v>0</v>
      </c>
      <c r="CN274" s="253">
        <f t="shared" si="668"/>
        <v>0</v>
      </c>
      <c r="CO274" s="253">
        <f t="shared" si="668"/>
        <v>0</v>
      </c>
      <c r="CP274" s="253">
        <f t="shared" ref="CP274:DL274" si="669">IF(AK280-AK281&gt;=0,0,"Ошибка")</f>
        <v>0</v>
      </c>
      <c r="CQ274" s="253">
        <f t="shared" si="669"/>
        <v>0</v>
      </c>
      <c r="CR274" s="253">
        <f t="shared" si="669"/>
        <v>0</v>
      </c>
      <c r="CS274" s="253">
        <f t="shared" si="669"/>
        <v>0</v>
      </c>
      <c r="CT274" s="253">
        <f t="shared" si="669"/>
        <v>0</v>
      </c>
      <c r="CU274" s="253">
        <f t="shared" si="669"/>
        <v>0</v>
      </c>
      <c r="CV274" s="253">
        <f t="shared" si="669"/>
        <v>0</v>
      </c>
      <c r="CW274" s="253">
        <f t="shared" si="669"/>
        <v>0</v>
      </c>
      <c r="CX274" s="253">
        <f t="shared" si="669"/>
        <v>0</v>
      </c>
      <c r="CY274" s="253">
        <f t="shared" si="669"/>
        <v>0</v>
      </c>
      <c r="CZ274" s="253">
        <f t="shared" si="669"/>
        <v>0</v>
      </c>
      <c r="DA274" s="253">
        <f t="shared" si="669"/>
        <v>0</v>
      </c>
      <c r="DB274" s="253">
        <f t="shared" si="669"/>
        <v>0</v>
      </c>
      <c r="DC274" s="253">
        <f t="shared" si="669"/>
        <v>0</v>
      </c>
      <c r="DD274" s="253">
        <f t="shared" si="669"/>
        <v>0</v>
      </c>
      <c r="DE274" s="253">
        <f t="shared" si="669"/>
        <v>0</v>
      </c>
      <c r="DF274" s="253">
        <f t="shared" si="669"/>
        <v>0</v>
      </c>
      <c r="DG274" s="253">
        <f t="shared" si="669"/>
        <v>0</v>
      </c>
      <c r="DH274" s="253">
        <f t="shared" si="669"/>
        <v>0</v>
      </c>
      <c r="DI274" s="253">
        <f t="shared" si="669"/>
        <v>0</v>
      </c>
      <c r="DJ274" s="253">
        <f t="shared" si="669"/>
        <v>0</v>
      </c>
      <c r="DK274" s="253">
        <f t="shared" si="669"/>
        <v>0</v>
      </c>
      <c r="DL274" s="253">
        <f t="shared" si="669"/>
        <v>0</v>
      </c>
    </row>
    <row r="275" spans="1:116" s="27" customFormat="1" ht="24">
      <c r="A275" s="272" t="str">
        <f t="shared" ref="A275:A286" si="670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671">SUM(J275:L275)</f>
        <v>0</v>
      </c>
      <c r="H275" s="236">
        <f>ROUND(SUM(S275,AD275,AO275,AZ275),1)</f>
        <v>0</v>
      </c>
      <c r="I275" s="236">
        <f t="shared" ref="I275:I286" si="672">SUM(M275:O275)</f>
        <v>0</v>
      </c>
      <c r="J275" s="236">
        <f t="shared" ref="J275:O286" si="673">ROUND(SUM(U275,AF275,AQ275,BB275),1)</f>
        <v>0</v>
      </c>
      <c r="K275" s="236">
        <f t="shared" si="673"/>
        <v>0</v>
      </c>
      <c r="L275" s="236">
        <f t="shared" si="673"/>
        <v>0</v>
      </c>
      <c r="M275" s="236">
        <f t="shared" si="673"/>
        <v>0</v>
      </c>
      <c r="N275" s="236">
        <f t="shared" si="673"/>
        <v>0</v>
      </c>
      <c r="O275" s="236">
        <f t="shared" si="673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9">
        <f t="shared" ref="BH275:BH287" si="674">IF((COUNTA(BJ275:DL275)-COUNTIF(BJ275:DL275,0))=0,0,CONCATENATE("Ошибки!-",COUNTA(BJ275:DL275)-COUNTIF(BJ275:DL275,0)))</f>
        <v>0</v>
      </c>
      <c r="BI275" s="255" t="str">
        <f t="shared" ref="BI275:BI286" si="675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676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677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678">IF(ROUND((AA275-AB275),5)&gt;=0,0,"Ошибка!")</f>
        <v>0</v>
      </c>
      <c r="CH275" s="318"/>
      <c r="CI275" s="253">
        <f t="shared" ref="CI275:CI286" si="679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680">IF(ROUND((AL275-AM275),5)&gt;=0,0,"Ошибка!")</f>
        <v>0</v>
      </c>
      <c r="CS275" s="318"/>
      <c r="CT275" s="253">
        <f t="shared" ref="CT275:CT286" si="681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682">IF(ROUND((AW275-AX275),5)&gt;=0,0,"Ошибка!")</f>
        <v>0</v>
      </c>
      <c r="DD275" s="318"/>
      <c r="DE275" s="253">
        <f t="shared" ref="DE275:DE286" si="683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>
      <c r="A276" s="272" t="str">
        <f t="shared" si="670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684">ROUND(SUM(P276,AA276,AL276,AW276),0)</f>
        <v>0</v>
      </c>
      <c r="F276" s="236">
        <f t="shared" ref="F276:F286" si="685">ROUND(SUM(Q276,AB276,AM276,AX276),1)</f>
        <v>0</v>
      </c>
      <c r="G276" s="236">
        <f t="shared" si="671"/>
        <v>0</v>
      </c>
      <c r="H276" s="236">
        <f t="shared" ref="H276:H286" si="686">ROUND(SUM(S276,AD276,AO276,AZ276),1)</f>
        <v>0</v>
      </c>
      <c r="I276" s="236">
        <f t="shared" si="672"/>
        <v>0</v>
      </c>
      <c r="J276" s="236">
        <f t="shared" si="673"/>
        <v>0</v>
      </c>
      <c r="K276" s="236">
        <f t="shared" si="673"/>
        <v>0</v>
      </c>
      <c r="L276" s="236">
        <f t="shared" si="673"/>
        <v>0</v>
      </c>
      <c r="M276" s="236">
        <f t="shared" si="673"/>
        <v>0</v>
      </c>
      <c r="N276" s="236">
        <f t="shared" si="673"/>
        <v>0</v>
      </c>
      <c r="O276" s="236">
        <f t="shared" si="673"/>
        <v>0</v>
      </c>
      <c r="P276" s="220"/>
      <c r="Q276" s="221"/>
      <c r="R276" s="237">
        <f t="shared" ref="R276:R286" si="687">SUM(U276:W276)</f>
        <v>0</v>
      </c>
      <c r="S276" s="221"/>
      <c r="T276" s="237">
        <f t="shared" ref="T276:T285" si="688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89">SUM(AF276:AH276)</f>
        <v>0</v>
      </c>
      <c r="AD276" s="221"/>
      <c r="AE276" s="237">
        <f t="shared" ref="AE276:AE285" si="690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91">SUM(AQ276:AS276)</f>
        <v>0</v>
      </c>
      <c r="AO276" s="221"/>
      <c r="AP276" s="237">
        <f t="shared" ref="AP276:AP285" si="692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93">SUM(BB276:BD276)</f>
        <v>0</v>
      </c>
      <c r="AZ276" s="221"/>
      <c r="BA276" s="237">
        <f t="shared" ref="BA276:BA285" si="694">SUM(BE276:BG276)</f>
        <v>0</v>
      </c>
      <c r="BB276" s="221"/>
      <c r="BC276" s="233"/>
      <c r="BD276" s="221"/>
      <c r="BE276" s="221"/>
      <c r="BF276" s="233"/>
      <c r="BG276" s="221"/>
      <c r="BH276" s="379">
        <f t="shared" si="674"/>
        <v>0</v>
      </c>
      <c r="BI276" s="255" t="str">
        <f t="shared" si="675"/>
        <v>03</v>
      </c>
      <c r="BJ276" s="318"/>
      <c r="BK276" s="253">
        <f t="shared" ref="BK276:BK286" si="695">IF(ROUND((E276-F276),5)&gt;=0,0,"Ошибка!")</f>
        <v>0</v>
      </c>
      <c r="BL276" s="318"/>
      <c r="BM276" s="253">
        <f t="shared" si="676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677"/>
        <v>0</v>
      </c>
      <c r="BW276" s="318"/>
      <c r="BX276" s="253">
        <f t="shared" ref="BX276:BX286" si="696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678"/>
        <v>0</v>
      </c>
      <c r="CH276" s="318"/>
      <c r="CI276" s="253">
        <f t="shared" si="679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680"/>
        <v>0</v>
      </c>
      <c r="CS276" s="318"/>
      <c r="CT276" s="253">
        <f t="shared" si="681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682"/>
        <v>0</v>
      </c>
      <c r="DD276" s="318"/>
      <c r="DE276" s="253">
        <f t="shared" si="683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>
      <c r="A277" s="272" t="str">
        <f t="shared" si="670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684"/>
        <v>0</v>
      </c>
      <c r="F277" s="236">
        <f t="shared" si="685"/>
        <v>0</v>
      </c>
      <c r="G277" s="236">
        <f t="shared" si="671"/>
        <v>0</v>
      </c>
      <c r="H277" s="236">
        <f t="shared" si="686"/>
        <v>0</v>
      </c>
      <c r="I277" s="236">
        <f t="shared" si="672"/>
        <v>0</v>
      </c>
      <c r="J277" s="236">
        <f t="shared" si="673"/>
        <v>0</v>
      </c>
      <c r="K277" s="236">
        <f t="shared" si="673"/>
        <v>0</v>
      </c>
      <c r="L277" s="236">
        <f t="shared" si="673"/>
        <v>0</v>
      </c>
      <c r="M277" s="236">
        <f t="shared" si="673"/>
        <v>0</v>
      </c>
      <c r="N277" s="236">
        <f t="shared" si="673"/>
        <v>0</v>
      </c>
      <c r="O277" s="236">
        <f t="shared" si="673"/>
        <v>0</v>
      </c>
      <c r="P277" s="220"/>
      <c r="Q277" s="221"/>
      <c r="R277" s="237">
        <f t="shared" si="687"/>
        <v>0</v>
      </c>
      <c r="S277" s="221"/>
      <c r="T277" s="237">
        <f t="shared" si="688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89"/>
        <v>0</v>
      </c>
      <c r="AD277" s="221"/>
      <c r="AE277" s="237">
        <f t="shared" si="690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91"/>
        <v>0</v>
      </c>
      <c r="AO277" s="221"/>
      <c r="AP277" s="237">
        <f t="shared" si="692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93"/>
        <v>0</v>
      </c>
      <c r="AZ277" s="221"/>
      <c r="BA277" s="237">
        <f t="shared" si="694"/>
        <v>0</v>
      </c>
      <c r="BB277" s="221"/>
      <c r="BC277" s="233"/>
      <c r="BD277" s="221"/>
      <c r="BE277" s="221"/>
      <c r="BF277" s="233"/>
      <c r="BG277" s="221"/>
      <c r="BH277" s="379">
        <f t="shared" si="674"/>
        <v>0</v>
      </c>
      <c r="BI277" s="255" t="str">
        <f t="shared" si="675"/>
        <v>04</v>
      </c>
      <c r="BJ277" s="318"/>
      <c r="BK277" s="253">
        <f t="shared" si="695"/>
        <v>0</v>
      </c>
      <c r="BL277" s="318"/>
      <c r="BM277" s="253">
        <f t="shared" si="676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677"/>
        <v>0</v>
      </c>
      <c r="BW277" s="318"/>
      <c r="BX277" s="253">
        <f t="shared" si="696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678"/>
        <v>0</v>
      </c>
      <c r="CH277" s="318"/>
      <c r="CI277" s="253">
        <f t="shared" si="679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680"/>
        <v>0</v>
      </c>
      <c r="CS277" s="318"/>
      <c r="CT277" s="253">
        <f t="shared" si="681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682"/>
        <v>0</v>
      </c>
      <c r="DD277" s="318"/>
      <c r="DE277" s="253">
        <f t="shared" si="683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>
      <c r="A278" s="272" t="str">
        <f t="shared" si="670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684"/>
        <v>0</v>
      </c>
      <c r="F278" s="236">
        <f t="shared" si="685"/>
        <v>0</v>
      </c>
      <c r="G278" s="236">
        <f t="shared" si="671"/>
        <v>0</v>
      </c>
      <c r="H278" s="236">
        <f t="shared" si="686"/>
        <v>0</v>
      </c>
      <c r="I278" s="236">
        <f t="shared" si="672"/>
        <v>0</v>
      </c>
      <c r="J278" s="236">
        <f t="shared" si="673"/>
        <v>0</v>
      </c>
      <c r="K278" s="236">
        <f t="shared" si="673"/>
        <v>0</v>
      </c>
      <c r="L278" s="236">
        <f t="shared" si="673"/>
        <v>0</v>
      </c>
      <c r="M278" s="236">
        <f t="shared" si="673"/>
        <v>0</v>
      </c>
      <c r="N278" s="236">
        <f t="shared" si="673"/>
        <v>0</v>
      </c>
      <c r="O278" s="236">
        <f t="shared" si="673"/>
        <v>0</v>
      </c>
      <c r="P278" s="220"/>
      <c r="Q278" s="221"/>
      <c r="R278" s="237">
        <f t="shared" si="687"/>
        <v>0</v>
      </c>
      <c r="S278" s="221"/>
      <c r="T278" s="237">
        <f t="shared" si="688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89"/>
        <v>0</v>
      </c>
      <c r="AD278" s="221"/>
      <c r="AE278" s="237">
        <f t="shared" si="690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91"/>
        <v>0</v>
      </c>
      <c r="AO278" s="221"/>
      <c r="AP278" s="237">
        <f t="shared" si="692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93"/>
        <v>0</v>
      </c>
      <c r="AZ278" s="221"/>
      <c r="BA278" s="237">
        <f t="shared" si="694"/>
        <v>0</v>
      </c>
      <c r="BB278" s="221"/>
      <c r="BC278" s="233"/>
      <c r="BD278" s="221"/>
      <c r="BE278" s="221"/>
      <c r="BF278" s="233"/>
      <c r="BG278" s="221"/>
      <c r="BH278" s="379">
        <f t="shared" si="674"/>
        <v>0</v>
      </c>
      <c r="BI278" s="255" t="str">
        <f t="shared" si="675"/>
        <v>05</v>
      </c>
      <c r="BJ278" s="318"/>
      <c r="BK278" s="253">
        <f t="shared" si="695"/>
        <v>0</v>
      </c>
      <c r="BL278" s="318"/>
      <c r="BM278" s="253">
        <f t="shared" si="676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677"/>
        <v>0</v>
      </c>
      <c r="BW278" s="318"/>
      <c r="BX278" s="253">
        <f t="shared" si="696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678"/>
        <v>0</v>
      </c>
      <c r="CH278" s="318"/>
      <c r="CI278" s="253">
        <f t="shared" si="679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680"/>
        <v>0</v>
      </c>
      <c r="CS278" s="318"/>
      <c r="CT278" s="253">
        <f t="shared" si="681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682"/>
        <v>0</v>
      </c>
      <c r="DD278" s="318"/>
      <c r="DE278" s="253">
        <f t="shared" si="683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>
      <c r="A279" s="272" t="str">
        <f t="shared" si="670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684"/>
        <v>0</v>
      </c>
      <c r="F279" s="236">
        <f t="shared" si="685"/>
        <v>0</v>
      </c>
      <c r="G279" s="236">
        <f t="shared" si="671"/>
        <v>0</v>
      </c>
      <c r="H279" s="236">
        <f t="shared" si="686"/>
        <v>0</v>
      </c>
      <c r="I279" s="236">
        <f t="shared" si="672"/>
        <v>0</v>
      </c>
      <c r="J279" s="236">
        <f t="shared" si="673"/>
        <v>0</v>
      </c>
      <c r="K279" s="236">
        <f t="shared" si="673"/>
        <v>0</v>
      </c>
      <c r="L279" s="236">
        <f t="shared" si="673"/>
        <v>0</v>
      </c>
      <c r="M279" s="236">
        <f t="shared" si="673"/>
        <v>0</v>
      </c>
      <c r="N279" s="236">
        <f t="shared" si="673"/>
        <v>0</v>
      </c>
      <c r="O279" s="236">
        <f t="shared" si="673"/>
        <v>0</v>
      </c>
      <c r="P279" s="220"/>
      <c r="Q279" s="221"/>
      <c r="R279" s="237">
        <f t="shared" si="687"/>
        <v>0</v>
      </c>
      <c r="S279" s="221"/>
      <c r="T279" s="237">
        <f t="shared" si="688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89"/>
        <v>0</v>
      </c>
      <c r="AD279" s="221"/>
      <c r="AE279" s="237">
        <f t="shared" si="690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91"/>
        <v>0</v>
      </c>
      <c r="AO279" s="221"/>
      <c r="AP279" s="237">
        <f t="shared" si="692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93"/>
        <v>0</v>
      </c>
      <c r="AZ279" s="221"/>
      <c r="BA279" s="237">
        <f t="shared" si="694"/>
        <v>0</v>
      </c>
      <c r="BB279" s="221"/>
      <c r="BC279" s="233"/>
      <c r="BD279" s="221"/>
      <c r="BE279" s="221"/>
      <c r="BF279" s="233"/>
      <c r="BG279" s="221"/>
      <c r="BH279" s="379">
        <f t="shared" si="674"/>
        <v>0</v>
      </c>
      <c r="BI279" s="255" t="str">
        <f t="shared" si="675"/>
        <v>06</v>
      </c>
      <c r="BJ279" s="318"/>
      <c r="BK279" s="253">
        <f t="shared" si="695"/>
        <v>0</v>
      </c>
      <c r="BL279" s="318"/>
      <c r="BM279" s="253">
        <f t="shared" si="676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677"/>
        <v>0</v>
      </c>
      <c r="BW279" s="318"/>
      <c r="BX279" s="253">
        <f t="shared" si="696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678"/>
        <v>0</v>
      </c>
      <c r="CH279" s="318"/>
      <c r="CI279" s="253">
        <f t="shared" si="679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680"/>
        <v>0</v>
      </c>
      <c r="CS279" s="318"/>
      <c r="CT279" s="253">
        <f t="shared" si="681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682"/>
        <v>0</v>
      </c>
      <c r="DD279" s="318"/>
      <c r="DE279" s="253">
        <f t="shared" si="683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>
      <c r="A280" s="272" t="str">
        <f t="shared" si="670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684"/>
        <v>0</v>
      </c>
      <c r="F280" s="236">
        <f t="shared" si="685"/>
        <v>0</v>
      </c>
      <c r="G280" s="236">
        <f t="shared" si="671"/>
        <v>0</v>
      </c>
      <c r="H280" s="236">
        <f t="shared" si="686"/>
        <v>0</v>
      </c>
      <c r="I280" s="236">
        <f t="shared" si="672"/>
        <v>0</v>
      </c>
      <c r="J280" s="236">
        <f t="shared" si="673"/>
        <v>0</v>
      </c>
      <c r="K280" s="236">
        <f t="shared" si="673"/>
        <v>0</v>
      </c>
      <c r="L280" s="236">
        <f t="shared" si="673"/>
        <v>0</v>
      </c>
      <c r="M280" s="236">
        <f t="shared" si="673"/>
        <v>0</v>
      </c>
      <c r="N280" s="236">
        <f t="shared" si="673"/>
        <v>0</v>
      </c>
      <c r="O280" s="236">
        <f t="shared" si="673"/>
        <v>0</v>
      </c>
      <c r="P280" s="220"/>
      <c r="Q280" s="221"/>
      <c r="R280" s="237">
        <f t="shared" si="687"/>
        <v>0</v>
      </c>
      <c r="S280" s="221"/>
      <c r="T280" s="237">
        <f t="shared" si="688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89"/>
        <v>0</v>
      </c>
      <c r="AD280" s="221"/>
      <c r="AE280" s="237">
        <f t="shared" si="690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91"/>
        <v>0</v>
      </c>
      <c r="AO280" s="221"/>
      <c r="AP280" s="237">
        <f t="shared" si="692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93"/>
        <v>0</v>
      </c>
      <c r="AZ280" s="221"/>
      <c r="BA280" s="237">
        <f t="shared" si="694"/>
        <v>0</v>
      </c>
      <c r="BB280" s="221"/>
      <c r="BC280" s="233"/>
      <c r="BD280" s="221"/>
      <c r="BE280" s="221"/>
      <c r="BF280" s="233"/>
      <c r="BG280" s="221"/>
      <c r="BH280" s="379">
        <f t="shared" si="674"/>
        <v>0</v>
      </c>
      <c r="BI280" s="255" t="str">
        <f t="shared" si="675"/>
        <v>07</v>
      </c>
      <c r="BJ280" s="318"/>
      <c r="BK280" s="253">
        <f t="shared" si="695"/>
        <v>0</v>
      </c>
      <c r="BL280" s="318"/>
      <c r="BM280" s="253">
        <f t="shared" si="676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677"/>
        <v>0</v>
      </c>
      <c r="BW280" s="318"/>
      <c r="BX280" s="253">
        <f t="shared" si="696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678"/>
        <v>0</v>
      </c>
      <c r="CH280" s="318"/>
      <c r="CI280" s="253">
        <f t="shared" si="679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680"/>
        <v>0</v>
      </c>
      <c r="CS280" s="318"/>
      <c r="CT280" s="253">
        <f t="shared" si="681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682"/>
        <v>0</v>
      </c>
      <c r="DD280" s="318"/>
      <c r="DE280" s="253">
        <f t="shared" si="683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>
      <c r="A281" s="272" t="str">
        <f t="shared" si="670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684"/>
        <v>0</v>
      </c>
      <c r="F281" s="236">
        <f t="shared" si="685"/>
        <v>0</v>
      </c>
      <c r="G281" s="236">
        <f t="shared" si="671"/>
        <v>0</v>
      </c>
      <c r="H281" s="236">
        <f t="shared" si="686"/>
        <v>0</v>
      </c>
      <c r="I281" s="236">
        <f t="shared" si="672"/>
        <v>0</v>
      </c>
      <c r="J281" s="236">
        <f t="shared" si="673"/>
        <v>0</v>
      </c>
      <c r="K281" s="236">
        <f t="shared" si="673"/>
        <v>0</v>
      </c>
      <c r="L281" s="236">
        <f t="shared" si="673"/>
        <v>0</v>
      </c>
      <c r="M281" s="236">
        <f t="shared" si="673"/>
        <v>0</v>
      </c>
      <c r="N281" s="236">
        <f t="shared" si="673"/>
        <v>0</v>
      </c>
      <c r="O281" s="236">
        <f t="shared" si="673"/>
        <v>0</v>
      </c>
      <c r="P281" s="220"/>
      <c r="Q281" s="221"/>
      <c r="R281" s="237">
        <f t="shared" si="687"/>
        <v>0</v>
      </c>
      <c r="S281" s="221"/>
      <c r="T281" s="237">
        <f t="shared" si="688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89"/>
        <v>0</v>
      </c>
      <c r="AD281" s="221"/>
      <c r="AE281" s="237">
        <f t="shared" si="690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91"/>
        <v>0</v>
      </c>
      <c r="AO281" s="221"/>
      <c r="AP281" s="237">
        <f t="shared" si="692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93"/>
        <v>0</v>
      </c>
      <c r="AZ281" s="221"/>
      <c r="BA281" s="237">
        <f t="shared" si="694"/>
        <v>0</v>
      </c>
      <c r="BB281" s="221"/>
      <c r="BC281" s="233"/>
      <c r="BD281" s="221"/>
      <c r="BE281" s="221"/>
      <c r="BF281" s="233"/>
      <c r="BG281" s="221"/>
      <c r="BH281" s="379">
        <f t="shared" si="674"/>
        <v>0</v>
      </c>
      <c r="BI281" s="255" t="str">
        <f t="shared" si="675"/>
        <v>08</v>
      </c>
      <c r="BJ281" s="318"/>
      <c r="BK281" s="253">
        <f t="shared" si="695"/>
        <v>0</v>
      </c>
      <c r="BL281" s="318"/>
      <c r="BM281" s="253">
        <f t="shared" si="676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677"/>
        <v>0</v>
      </c>
      <c r="BW281" s="318"/>
      <c r="BX281" s="253">
        <f t="shared" si="696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678"/>
        <v>0</v>
      </c>
      <c r="CH281" s="318"/>
      <c r="CI281" s="253">
        <f t="shared" si="679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680"/>
        <v>0</v>
      </c>
      <c r="CS281" s="318"/>
      <c r="CT281" s="253">
        <f t="shared" si="681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682"/>
        <v>0</v>
      </c>
      <c r="DD281" s="318"/>
      <c r="DE281" s="253">
        <f t="shared" si="683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>
      <c r="A282" s="272" t="str">
        <f t="shared" si="670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684"/>
        <v>0</v>
      </c>
      <c r="F282" s="236">
        <f t="shared" si="685"/>
        <v>0</v>
      </c>
      <c r="G282" s="236">
        <f t="shared" si="671"/>
        <v>0</v>
      </c>
      <c r="H282" s="236">
        <f t="shared" si="686"/>
        <v>0</v>
      </c>
      <c r="I282" s="236">
        <f t="shared" si="672"/>
        <v>0</v>
      </c>
      <c r="J282" s="236">
        <f t="shared" si="673"/>
        <v>0</v>
      </c>
      <c r="K282" s="236">
        <f t="shared" si="673"/>
        <v>0</v>
      </c>
      <c r="L282" s="236">
        <f t="shared" si="673"/>
        <v>0</v>
      </c>
      <c r="M282" s="236">
        <f t="shared" si="673"/>
        <v>0</v>
      </c>
      <c r="N282" s="236">
        <f t="shared" si="673"/>
        <v>0</v>
      </c>
      <c r="O282" s="236">
        <f t="shared" si="673"/>
        <v>0</v>
      </c>
      <c r="P282" s="220"/>
      <c r="Q282" s="221"/>
      <c r="R282" s="237">
        <f t="shared" si="687"/>
        <v>0</v>
      </c>
      <c r="S282" s="221"/>
      <c r="T282" s="237">
        <f t="shared" si="688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89"/>
        <v>0</v>
      </c>
      <c r="AD282" s="221"/>
      <c r="AE282" s="237">
        <f t="shared" si="690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91"/>
        <v>0</v>
      </c>
      <c r="AO282" s="221"/>
      <c r="AP282" s="237">
        <f t="shared" si="692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93"/>
        <v>0</v>
      </c>
      <c r="AZ282" s="221"/>
      <c r="BA282" s="237">
        <f t="shared" si="694"/>
        <v>0</v>
      </c>
      <c r="BB282" s="221"/>
      <c r="BC282" s="233"/>
      <c r="BD282" s="221"/>
      <c r="BE282" s="221"/>
      <c r="BF282" s="233"/>
      <c r="BG282" s="221"/>
      <c r="BH282" s="379">
        <f t="shared" si="674"/>
        <v>0</v>
      </c>
      <c r="BI282" s="255" t="str">
        <f t="shared" si="675"/>
        <v>09</v>
      </c>
      <c r="BJ282" s="318"/>
      <c r="BK282" s="253">
        <f t="shared" si="695"/>
        <v>0</v>
      </c>
      <c r="BL282" s="318"/>
      <c r="BM282" s="253">
        <f t="shared" si="676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677"/>
        <v>0</v>
      </c>
      <c r="BW282" s="318"/>
      <c r="BX282" s="253">
        <f t="shared" si="696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678"/>
        <v>0</v>
      </c>
      <c r="CH282" s="318"/>
      <c r="CI282" s="253">
        <f t="shared" si="679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680"/>
        <v>0</v>
      </c>
      <c r="CS282" s="318"/>
      <c r="CT282" s="253">
        <f t="shared" si="681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682"/>
        <v>0</v>
      </c>
      <c r="DD282" s="318"/>
      <c r="DE282" s="253">
        <f t="shared" si="683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>
      <c r="A283" s="272" t="str">
        <f t="shared" si="670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684"/>
        <v>0</v>
      </c>
      <c r="F283" s="236">
        <f t="shared" si="685"/>
        <v>0</v>
      </c>
      <c r="G283" s="236">
        <f t="shared" si="671"/>
        <v>0</v>
      </c>
      <c r="H283" s="236">
        <f t="shared" si="686"/>
        <v>0</v>
      </c>
      <c r="I283" s="236">
        <f t="shared" si="672"/>
        <v>0</v>
      </c>
      <c r="J283" s="236">
        <f t="shared" si="673"/>
        <v>0</v>
      </c>
      <c r="K283" s="236">
        <f t="shared" si="673"/>
        <v>0</v>
      </c>
      <c r="L283" s="236">
        <f t="shared" si="673"/>
        <v>0</v>
      </c>
      <c r="M283" s="236">
        <f t="shared" si="673"/>
        <v>0</v>
      </c>
      <c r="N283" s="236">
        <f t="shared" si="673"/>
        <v>0</v>
      </c>
      <c r="O283" s="236">
        <f t="shared" si="673"/>
        <v>0</v>
      </c>
      <c r="P283" s="220"/>
      <c r="Q283" s="221"/>
      <c r="R283" s="237">
        <f t="shared" si="687"/>
        <v>0</v>
      </c>
      <c r="S283" s="221"/>
      <c r="T283" s="237">
        <f t="shared" si="688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89"/>
        <v>0</v>
      </c>
      <c r="AD283" s="221"/>
      <c r="AE283" s="237">
        <f t="shared" si="690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91"/>
        <v>0</v>
      </c>
      <c r="AO283" s="221"/>
      <c r="AP283" s="237">
        <f t="shared" si="692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93"/>
        <v>0</v>
      </c>
      <c r="AZ283" s="221"/>
      <c r="BA283" s="237">
        <f t="shared" si="694"/>
        <v>0</v>
      </c>
      <c r="BB283" s="221"/>
      <c r="BC283" s="233"/>
      <c r="BD283" s="221"/>
      <c r="BE283" s="221"/>
      <c r="BF283" s="233"/>
      <c r="BG283" s="221"/>
      <c r="BH283" s="379">
        <f t="shared" si="674"/>
        <v>0</v>
      </c>
      <c r="BI283" s="255" t="str">
        <f t="shared" si="675"/>
        <v>10</v>
      </c>
      <c r="BJ283" s="318"/>
      <c r="BK283" s="253">
        <f t="shared" si="695"/>
        <v>0</v>
      </c>
      <c r="BL283" s="318"/>
      <c r="BM283" s="253">
        <f t="shared" si="676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677"/>
        <v>0</v>
      </c>
      <c r="BW283" s="318"/>
      <c r="BX283" s="253">
        <f t="shared" si="696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678"/>
        <v>0</v>
      </c>
      <c r="CH283" s="318"/>
      <c r="CI283" s="253">
        <f t="shared" si="679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680"/>
        <v>0</v>
      </c>
      <c r="CS283" s="318"/>
      <c r="CT283" s="253">
        <f t="shared" si="681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682"/>
        <v>0</v>
      </c>
      <c r="DD283" s="318"/>
      <c r="DE283" s="253">
        <f t="shared" si="683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60">
      <c r="A284" s="272" t="str">
        <f t="shared" si="670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684"/>
        <v>0</v>
      </c>
      <c r="F284" s="236">
        <f t="shared" si="685"/>
        <v>0</v>
      </c>
      <c r="G284" s="236">
        <f t="shared" si="671"/>
        <v>0</v>
      </c>
      <c r="H284" s="236">
        <f t="shared" si="686"/>
        <v>0</v>
      </c>
      <c r="I284" s="236">
        <f t="shared" si="672"/>
        <v>0</v>
      </c>
      <c r="J284" s="236">
        <f t="shared" si="673"/>
        <v>0</v>
      </c>
      <c r="K284" s="236">
        <f t="shared" si="673"/>
        <v>0</v>
      </c>
      <c r="L284" s="236">
        <f t="shared" si="673"/>
        <v>0</v>
      </c>
      <c r="M284" s="236">
        <f t="shared" si="673"/>
        <v>0</v>
      </c>
      <c r="N284" s="236">
        <f t="shared" si="673"/>
        <v>0</v>
      </c>
      <c r="O284" s="236">
        <f t="shared" si="673"/>
        <v>0</v>
      </c>
      <c r="P284" s="220"/>
      <c r="Q284" s="221"/>
      <c r="R284" s="237">
        <f t="shared" si="687"/>
        <v>0</v>
      </c>
      <c r="S284" s="221"/>
      <c r="T284" s="237">
        <f t="shared" si="688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89"/>
        <v>0</v>
      </c>
      <c r="AD284" s="221"/>
      <c r="AE284" s="237">
        <f t="shared" si="690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91"/>
        <v>0</v>
      </c>
      <c r="AO284" s="221"/>
      <c r="AP284" s="237">
        <f t="shared" si="692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93"/>
        <v>0</v>
      </c>
      <c r="AZ284" s="221"/>
      <c r="BA284" s="237">
        <f t="shared" si="694"/>
        <v>0</v>
      </c>
      <c r="BB284" s="221"/>
      <c r="BC284" s="233"/>
      <c r="BD284" s="221"/>
      <c r="BE284" s="221"/>
      <c r="BF284" s="233"/>
      <c r="BG284" s="221"/>
      <c r="BH284" s="379">
        <f t="shared" si="674"/>
        <v>0</v>
      </c>
      <c r="BI284" s="255" t="str">
        <f t="shared" si="675"/>
        <v>11</v>
      </c>
      <c r="BJ284" s="318"/>
      <c r="BK284" s="253">
        <f t="shared" si="695"/>
        <v>0</v>
      </c>
      <c r="BL284" s="318"/>
      <c r="BM284" s="253">
        <f t="shared" si="676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677"/>
        <v>0</v>
      </c>
      <c r="BW284" s="318"/>
      <c r="BX284" s="253">
        <f t="shared" si="696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678"/>
        <v>0</v>
      </c>
      <c r="CH284" s="318"/>
      <c r="CI284" s="253">
        <f t="shared" si="679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680"/>
        <v>0</v>
      </c>
      <c r="CS284" s="318"/>
      <c r="CT284" s="253">
        <f t="shared" si="681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682"/>
        <v>0</v>
      </c>
      <c r="DD284" s="318"/>
      <c r="DE284" s="253">
        <f t="shared" si="683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60">
      <c r="A285" s="272" t="str">
        <f t="shared" si="670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684"/>
        <v>0</v>
      </c>
      <c r="F285" s="236">
        <f t="shared" si="685"/>
        <v>0</v>
      </c>
      <c r="G285" s="236">
        <f t="shared" si="671"/>
        <v>0</v>
      </c>
      <c r="H285" s="236">
        <f t="shared" si="686"/>
        <v>0</v>
      </c>
      <c r="I285" s="236">
        <f t="shared" si="672"/>
        <v>0</v>
      </c>
      <c r="J285" s="236">
        <f t="shared" si="673"/>
        <v>0</v>
      </c>
      <c r="K285" s="236">
        <f t="shared" si="673"/>
        <v>0</v>
      </c>
      <c r="L285" s="236">
        <f t="shared" si="673"/>
        <v>0</v>
      </c>
      <c r="M285" s="236">
        <f t="shared" si="673"/>
        <v>0</v>
      </c>
      <c r="N285" s="236">
        <f t="shared" si="673"/>
        <v>0</v>
      </c>
      <c r="O285" s="236">
        <f t="shared" si="673"/>
        <v>0</v>
      </c>
      <c r="P285" s="220"/>
      <c r="Q285" s="221"/>
      <c r="R285" s="237">
        <f t="shared" si="687"/>
        <v>0</v>
      </c>
      <c r="S285" s="221"/>
      <c r="T285" s="237">
        <f t="shared" si="688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89"/>
        <v>0</v>
      </c>
      <c r="AD285" s="221"/>
      <c r="AE285" s="237">
        <f t="shared" si="690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91"/>
        <v>0</v>
      </c>
      <c r="AO285" s="221"/>
      <c r="AP285" s="237">
        <f t="shared" si="692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93"/>
        <v>0</v>
      </c>
      <c r="AZ285" s="221"/>
      <c r="BA285" s="237">
        <f t="shared" si="694"/>
        <v>0</v>
      </c>
      <c r="BB285" s="221"/>
      <c r="BC285" s="233"/>
      <c r="BD285" s="221"/>
      <c r="BE285" s="221"/>
      <c r="BF285" s="233"/>
      <c r="BG285" s="221"/>
      <c r="BH285" s="379">
        <f t="shared" si="674"/>
        <v>0</v>
      </c>
      <c r="BI285" s="255" t="str">
        <f t="shared" si="675"/>
        <v>12</v>
      </c>
      <c r="BJ285" s="318"/>
      <c r="BK285" s="253">
        <f t="shared" si="695"/>
        <v>0</v>
      </c>
      <c r="BL285" s="318"/>
      <c r="BM285" s="253">
        <f t="shared" si="676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677"/>
        <v>0</v>
      </c>
      <c r="BW285" s="318"/>
      <c r="BX285" s="253">
        <f t="shared" si="696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678"/>
        <v>0</v>
      </c>
      <c r="CH285" s="318"/>
      <c r="CI285" s="253">
        <f t="shared" si="679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680"/>
        <v>0</v>
      </c>
      <c r="CS285" s="318"/>
      <c r="CT285" s="253">
        <f t="shared" si="681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682"/>
        <v>0</v>
      </c>
      <c r="DD285" s="318"/>
      <c r="DE285" s="253">
        <f t="shared" si="683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thickBot="1">
      <c r="A286" s="272" t="str">
        <f t="shared" si="670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684"/>
        <v>0</v>
      </c>
      <c r="F286" s="236">
        <f t="shared" si="685"/>
        <v>0</v>
      </c>
      <c r="G286" s="236">
        <f t="shared" si="671"/>
        <v>0</v>
      </c>
      <c r="H286" s="236">
        <f t="shared" si="686"/>
        <v>0</v>
      </c>
      <c r="I286" s="236">
        <f t="shared" si="672"/>
        <v>0</v>
      </c>
      <c r="J286" s="236">
        <f t="shared" si="673"/>
        <v>0</v>
      </c>
      <c r="K286" s="236">
        <f t="shared" si="673"/>
        <v>0</v>
      </c>
      <c r="L286" s="236">
        <f t="shared" si="673"/>
        <v>0</v>
      </c>
      <c r="M286" s="236">
        <f t="shared" si="673"/>
        <v>0</v>
      </c>
      <c r="N286" s="236">
        <f t="shared" si="673"/>
        <v>0</v>
      </c>
      <c r="O286" s="236">
        <f>ROUND(SUM(Z286,AK286,AV286,BG286),1)</f>
        <v>0</v>
      </c>
      <c r="P286" s="223"/>
      <c r="Q286" s="224"/>
      <c r="R286" s="238">
        <f t="shared" si="687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89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91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93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9">
        <f t="shared" si="674"/>
        <v>0</v>
      </c>
      <c r="BI286" s="319" t="str">
        <f t="shared" si="675"/>
        <v>13</v>
      </c>
      <c r="BJ286" s="320"/>
      <c r="BK286" s="321">
        <f t="shared" si="695"/>
        <v>0</v>
      </c>
      <c r="BL286" s="320"/>
      <c r="BM286" s="321">
        <f t="shared" si="676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677"/>
        <v>0</v>
      </c>
      <c r="BW286" s="320"/>
      <c r="BX286" s="321">
        <f t="shared" si="696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678"/>
        <v>0</v>
      </c>
      <c r="CH286" s="320"/>
      <c r="CI286" s="321">
        <f t="shared" si="679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680"/>
        <v>0</v>
      </c>
      <c r="CS286" s="320"/>
      <c r="CT286" s="321">
        <f t="shared" si="681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682"/>
        <v>0</v>
      </c>
      <c r="DD286" s="320"/>
      <c r="DE286" s="321">
        <f t="shared" si="683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674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97">IF(ROUND(E293-SUM(E294,E296:E297),5)&gt;=0,0,"Ошибка")</f>
        <v>0</v>
      </c>
      <c r="BK287" s="285">
        <f t="shared" si="697"/>
        <v>0</v>
      </c>
      <c r="BL287" s="285">
        <f t="shared" si="697"/>
        <v>0</v>
      </c>
      <c r="BM287" s="285">
        <f t="shared" si="697"/>
        <v>0</v>
      </c>
      <c r="BN287" s="285">
        <f t="shared" si="697"/>
        <v>0</v>
      </c>
      <c r="BO287" s="285">
        <f t="shared" si="697"/>
        <v>0</v>
      </c>
      <c r="BP287" s="285">
        <f t="shared" si="697"/>
        <v>0</v>
      </c>
      <c r="BQ287" s="285">
        <f t="shared" si="697"/>
        <v>0</v>
      </c>
      <c r="BR287" s="285">
        <f t="shared" si="697"/>
        <v>0</v>
      </c>
      <c r="BS287" s="285">
        <f t="shared" si="697"/>
        <v>0</v>
      </c>
      <c r="BT287" s="285">
        <f t="shared" si="697"/>
        <v>0</v>
      </c>
      <c r="BU287" s="285">
        <f t="shared" si="697"/>
        <v>0</v>
      </c>
      <c r="BV287" s="285">
        <f t="shared" si="697"/>
        <v>0</v>
      </c>
      <c r="BW287" s="285">
        <f t="shared" si="697"/>
        <v>0</v>
      </c>
      <c r="BX287" s="285">
        <f t="shared" si="697"/>
        <v>0</v>
      </c>
      <c r="BY287" s="285">
        <f t="shared" si="697"/>
        <v>0</v>
      </c>
      <c r="BZ287" s="285">
        <f t="shared" si="697"/>
        <v>0</v>
      </c>
      <c r="CA287" s="285">
        <f t="shared" si="697"/>
        <v>0</v>
      </c>
      <c r="CB287" s="285">
        <f t="shared" si="697"/>
        <v>0</v>
      </c>
      <c r="CC287" s="285">
        <f t="shared" si="697"/>
        <v>0</v>
      </c>
      <c r="CD287" s="285">
        <f t="shared" si="697"/>
        <v>0</v>
      </c>
      <c r="CE287" s="285">
        <f t="shared" si="697"/>
        <v>0</v>
      </c>
      <c r="CF287" s="285">
        <f t="shared" si="697"/>
        <v>0</v>
      </c>
      <c r="CG287" s="285">
        <f t="shared" si="697"/>
        <v>0</v>
      </c>
      <c r="CH287" s="285">
        <f t="shared" si="697"/>
        <v>0</v>
      </c>
      <c r="CI287" s="285">
        <f t="shared" si="697"/>
        <v>0</v>
      </c>
      <c r="CJ287" s="285">
        <f t="shared" si="697"/>
        <v>0</v>
      </c>
      <c r="CK287" s="285">
        <f t="shared" si="697"/>
        <v>0</v>
      </c>
      <c r="CL287" s="285">
        <f t="shared" si="697"/>
        <v>0</v>
      </c>
      <c r="CM287" s="285">
        <f t="shared" si="697"/>
        <v>0</v>
      </c>
      <c r="CN287" s="285">
        <f t="shared" si="697"/>
        <v>0</v>
      </c>
      <c r="CO287" s="285">
        <f t="shared" si="697"/>
        <v>0</v>
      </c>
      <c r="CP287" s="285">
        <f t="shared" ref="CP287:DL287" si="698">IF(ROUND(AK293-SUM(AK294,AK296:AK297),5)&gt;=0,0,"Ошибка")</f>
        <v>0</v>
      </c>
      <c r="CQ287" s="285">
        <f t="shared" si="698"/>
        <v>0</v>
      </c>
      <c r="CR287" s="285">
        <f t="shared" si="698"/>
        <v>0</v>
      </c>
      <c r="CS287" s="285">
        <f t="shared" si="698"/>
        <v>0</v>
      </c>
      <c r="CT287" s="285">
        <f t="shared" si="698"/>
        <v>0</v>
      </c>
      <c r="CU287" s="285">
        <f t="shared" si="698"/>
        <v>0</v>
      </c>
      <c r="CV287" s="285">
        <f t="shared" si="698"/>
        <v>0</v>
      </c>
      <c r="CW287" s="285">
        <f t="shared" si="698"/>
        <v>0</v>
      </c>
      <c r="CX287" s="285">
        <f t="shared" si="698"/>
        <v>0</v>
      </c>
      <c r="CY287" s="285">
        <f t="shared" si="698"/>
        <v>0</v>
      </c>
      <c r="CZ287" s="285">
        <f t="shared" si="698"/>
        <v>0</v>
      </c>
      <c r="DA287" s="285">
        <f t="shared" si="698"/>
        <v>0</v>
      </c>
      <c r="DB287" s="285">
        <f t="shared" si="698"/>
        <v>0</v>
      </c>
      <c r="DC287" s="285">
        <f t="shared" si="698"/>
        <v>0</v>
      </c>
      <c r="DD287" s="285">
        <f t="shared" si="698"/>
        <v>0</v>
      </c>
      <c r="DE287" s="285">
        <f t="shared" si="698"/>
        <v>0</v>
      </c>
      <c r="DF287" s="285">
        <f t="shared" si="698"/>
        <v>0</v>
      </c>
      <c r="DG287" s="285">
        <f t="shared" si="698"/>
        <v>0</v>
      </c>
      <c r="DH287" s="285">
        <f t="shared" si="698"/>
        <v>0</v>
      </c>
      <c r="DI287" s="285">
        <f t="shared" si="698"/>
        <v>0</v>
      </c>
      <c r="DJ287" s="285">
        <f t="shared" si="698"/>
        <v>0</v>
      </c>
      <c r="DK287" s="285">
        <f t="shared" si="698"/>
        <v>0</v>
      </c>
      <c r="DL287" s="285">
        <f t="shared" si="698"/>
        <v>0</v>
      </c>
    </row>
    <row r="288" spans="1:116" s="27" customFormat="1" ht="24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99">SUM(J289:J293,J298:J300)</f>
        <v>0</v>
      </c>
      <c r="K288" s="236">
        <f t="shared" si="699"/>
        <v>0</v>
      </c>
      <c r="L288" s="236">
        <f t="shared" si="699"/>
        <v>0</v>
      </c>
      <c r="M288" s="236">
        <f t="shared" si="699"/>
        <v>0</v>
      </c>
      <c r="N288" s="236">
        <f t="shared" si="699"/>
        <v>0</v>
      </c>
      <c r="O288" s="236">
        <f t="shared" si="699"/>
        <v>0</v>
      </c>
      <c r="P288" s="228">
        <f>SUM(P289:P293,P298:P300)</f>
        <v>0</v>
      </c>
      <c r="Q288" s="226">
        <f t="shared" ref="Q288:Z288" si="700">SUM(Q289:Q293,Q298:Q300)</f>
        <v>0</v>
      </c>
      <c r="R288" s="236">
        <f t="shared" si="700"/>
        <v>0</v>
      </c>
      <c r="S288" s="226">
        <f t="shared" si="700"/>
        <v>0</v>
      </c>
      <c r="T288" s="236">
        <f t="shared" si="700"/>
        <v>0</v>
      </c>
      <c r="U288" s="226">
        <f t="shared" si="700"/>
        <v>0</v>
      </c>
      <c r="V288" s="235">
        <f t="shared" si="700"/>
        <v>0</v>
      </c>
      <c r="W288" s="226">
        <f t="shared" si="700"/>
        <v>0</v>
      </c>
      <c r="X288" s="226">
        <f t="shared" si="700"/>
        <v>0</v>
      </c>
      <c r="Y288" s="235">
        <f t="shared" si="700"/>
        <v>0</v>
      </c>
      <c r="Z288" s="227">
        <f t="shared" si="700"/>
        <v>0</v>
      </c>
      <c r="AA288" s="228">
        <f>SUM(AA289:AA293,AA298:AA300)</f>
        <v>0</v>
      </c>
      <c r="AB288" s="226">
        <f t="shared" ref="AB288:AK288" si="701">SUM(AB289:AB293,AB298:AB300)</f>
        <v>0</v>
      </c>
      <c r="AC288" s="236">
        <f t="shared" si="701"/>
        <v>0</v>
      </c>
      <c r="AD288" s="226">
        <f t="shared" si="701"/>
        <v>0</v>
      </c>
      <c r="AE288" s="236">
        <f t="shared" si="701"/>
        <v>0</v>
      </c>
      <c r="AF288" s="226">
        <f t="shared" si="701"/>
        <v>0</v>
      </c>
      <c r="AG288" s="235">
        <f t="shared" si="701"/>
        <v>0</v>
      </c>
      <c r="AH288" s="226">
        <f t="shared" si="701"/>
        <v>0</v>
      </c>
      <c r="AI288" s="226">
        <f t="shared" si="701"/>
        <v>0</v>
      </c>
      <c r="AJ288" s="235">
        <f t="shared" si="701"/>
        <v>0</v>
      </c>
      <c r="AK288" s="227">
        <f t="shared" si="701"/>
        <v>0</v>
      </c>
      <c r="AL288" s="228">
        <f>SUM(AL289:AL293,AL298:AL300)</f>
        <v>0</v>
      </c>
      <c r="AM288" s="226">
        <f t="shared" ref="AM288:AV288" si="702">SUM(AM289:AM293,AM298:AM300)</f>
        <v>0</v>
      </c>
      <c r="AN288" s="236">
        <f t="shared" si="702"/>
        <v>0</v>
      </c>
      <c r="AO288" s="226">
        <f t="shared" si="702"/>
        <v>0</v>
      </c>
      <c r="AP288" s="236">
        <f t="shared" si="702"/>
        <v>0</v>
      </c>
      <c r="AQ288" s="226">
        <f t="shared" si="702"/>
        <v>0</v>
      </c>
      <c r="AR288" s="235">
        <f t="shared" si="702"/>
        <v>0</v>
      </c>
      <c r="AS288" s="226">
        <f t="shared" si="702"/>
        <v>0</v>
      </c>
      <c r="AT288" s="226">
        <f t="shared" si="702"/>
        <v>0</v>
      </c>
      <c r="AU288" s="235">
        <f t="shared" si="702"/>
        <v>0</v>
      </c>
      <c r="AV288" s="227">
        <f t="shared" si="702"/>
        <v>0</v>
      </c>
      <c r="AW288" s="228">
        <f>SUM(AW289:AW293,AW298:AW300)</f>
        <v>0</v>
      </c>
      <c r="AX288" s="226">
        <f t="shared" ref="AX288:BG288" si="703">SUM(AX289:AX293,AX298:AX300)</f>
        <v>0</v>
      </c>
      <c r="AY288" s="236">
        <f t="shared" si="703"/>
        <v>0</v>
      </c>
      <c r="AZ288" s="226">
        <f t="shared" si="703"/>
        <v>0</v>
      </c>
      <c r="BA288" s="236">
        <f t="shared" si="703"/>
        <v>0</v>
      </c>
      <c r="BB288" s="226">
        <f t="shared" si="703"/>
        <v>0</v>
      </c>
      <c r="BC288" s="235">
        <f t="shared" si="703"/>
        <v>0</v>
      </c>
      <c r="BD288" s="226">
        <f t="shared" si="703"/>
        <v>0</v>
      </c>
      <c r="BE288" s="226">
        <f t="shared" si="703"/>
        <v>0</v>
      </c>
      <c r="BF288" s="235">
        <f t="shared" si="703"/>
        <v>0</v>
      </c>
      <c r="BG288" s="227">
        <f t="shared" si="703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04">IF(E294-E295&gt;=0,0,"Ошибка")</f>
        <v>0</v>
      </c>
      <c r="BK288" s="253">
        <f t="shared" si="704"/>
        <v>0</v>
      </c>
      <c r="BL288" s="253">
        <f t="shared" si="704"/>
        <v>0</v>
      </c>
      <c r="BM288" s="253">
        <f t="shared" si="704"/>
        <v>0</v>
      </c>
      <c r="BN288" s="253">
        <f t="shared" si="704"/>
        <v>0</v>
      </c>
      <c r="BO288" s="253">
        <f t="shared" si="704"/>
        <v>0</v>
      </c>
      <c r="BP288" s="253">
        <f t="shared" si="704"/>
        <v>0</v>
      </c>
      <c r="BQ288" s="253">
        <f t="shared" si="704"/>
        <v>0</v>
      </c>
      <c r="BR288" s="253">
        <f t="shared" si="704"/>
        <v>0</v>
      </c>
      <c r="BS288" s="253">
        <f t="shared" si="704"/>
        <v>0</v>
      </c>
      <c r="BT288" s="253">
        <f t="shared" si="704"/>
        <v>0</v>
      </c>
      <c r="BU288" s="253">
        <f t="shared" si="704"/>
        <v>0</v>
      </c>
      <c r="BV288" s="253">
        <f t="shared" si="704"/>
        <v>0</v>
      </c>
      <c r="BW288" s="253">
        <f t="shared" si="704"/>
        <v>0</v>
      </c>
      <c r="BX288" s="253">
        <f t="shared" si="704"/>
        <v>0</v>
      </c>
      <c r="BY288" s="253">
        <f t="shared" si="704"/>
        <v>0</v>
      </c>
      <c r="BZ288" s="253">
        <f t="shared" si="704"/>
        <v>0</v>
      </c>
      <c r="CA288" s="253">
        <f t="shared" si="704"/>
        <v>0</v>
      </c>
      <c r="CB288" s="253">
        <f t="shared" si="704"/>
        <v>0</v>
      </c>
      <c r="CC288" s="253">
        <f t="shared" si="704"/>
        <v>0</v>
      </c>
      <c r="CD288" s="253">
        <f t="shared" si="704"/>
        <v>0</v>
      </c>
      <c r="CE288" s="253">
        <f t="shared" si="704"/>
        <v>0</v>
      </c>
      <c r="CF288" s="253">
        <f t="shared" si="704"/>
        <v>0</v>
      </c>
      <c r="CG288" s="253">
        <f t="shared" si="704"/>
        <v>0</v>
      </c>
      <c r="CH288" s="253">
        <f t="shared" si="704"/>
        <v>0</v>
      </c>
      <c r="CI288" s="253">
        <f t="shared" si="704"/>
        <v>0</v>
      </c>
      <c r="CJ288" s="253">
        <f t="shared" si="704"/>
        <v>0</v>
      </c>
      <c r="CK288" s="253">
        <f t="shared" si="704"/>
        <v>0</v>
      </c>
      <c r="CL288" s="253">
        <f t="shared" si="704"/>
        <v>0</v>
      </c>
      <c r="CM288" s="253">
        <f t="shared" si="704"/>
        <v>0</v>
      </c>
      <c r="CN288" s="253">
        <f t="shared" si="704"/>
        <v>0</v>
      </c>
      <c r="CO288" s="253">
        <f t="shared" si="704"/>
        <v>0</v>
      </c>
      <c r="CP288" s="253">
        <f t="shared" ref="CP288:DL288" si="705">IF(AK294-AK295&gt;=0,0,"Ошибка")</f>
        <v>0</v>
      </c>
      <c r="CQ288" s="253">
        <f t="shared" si="705"/>
        <v>0</v>
      </c>
      <c r="CR288" s="253">
        <f t="shared" si="705"/>
        <v>0</v>
      </c>
      <c r="CS288" s="253">
        <f t="shared" si="705"/>
        <v>0</v>
      </c>
      <c r="CT288" s="253">
        <f t="shared" si="705"/>
        <v>0</v>
      </c>
      <c r="CU288" s="253">
        <f t="shared" si="705"/>
        <v>0</v>
      </c>
      <c r="CV288" s="253">
        <f t="shared" si="705"/>
        <v>0</v>
      </c>
      <c r="CW288" s="253">
        <f t="shared" si="705"/>
        <v>0</v>
      </c>
      <c r="CX288" s="253">
        <f t="shared" si="705"/>
        <v>0</v>
      </c>
      <c r="CY288" s="253">
        <f t="shared" si="705"/>
        <v>0</v>
      </c>
      <c r="CZ288" s="253">
        <f t="shared" si="705"/>
        <v>0</v>
      </c>
      <c r="DA288" s="253">
        <f t="shared" si="705"/>
        <v>0</v>
      </c>
      <c r="DB288" s="253">
        <f t="shared" si="705"/>
        <v>0</v>
      </c>
      <c r="DC288" s="253">
        <f t="shared" si="705"/>
        <v>0</v>
      </c>
      <c r="DD288" s="253">
        <f t="shared" si="705"/>
        <v>0</v>
      </c>
      <c r="DE288" s="253">
        <f t="shared" si="705"/>
        <v>0</v>
      </c>
      <c r="DF288" s="253">
        <f t="shared" si="705"/>
        <v>0</v>
      </c>
      <c r="DG288" s="253">
        <f t="shared" si="705"/>
        <v>0</v>
      </c>
      <c r="DH288" s="253">
        <f t="shared" si="705"/>
        <v>0</v>
      </c>
      <c r="DI288" s="253">
        <f t="shared" si="705"/>
        <v>0</v>
      </c>
      <c r="DJ288" s="253">
        <f t="shared" si="705"/>
        <v>0</v>
      </c>
      <c r="DK288" s="253">
        <f t="shared" si="705"/>
        <v>0</v>
      </c>
      <c r="DL288" s="253">
        <f t="shared" si="705"/>
        <v>0</v>
      </c>
    </row>
    <row r="289" spans="1:116" s="27" customFormat="1" ht="24">
      <c r="A289" s="272" t="str">
        <f t="shared" ref="A289:A300" si="70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07">SUM(J289:L289)</f>
        <v>0</v>
      </c>
      <c r="H289" s="236">
        <f>ROUND(SUM(S289,AD289,AO289,AZ289),1)</f>
        <v>0</v>
      </c>
      <c r="I289" s="236">
        <f t="shared" ref="I289:I300" si="708">SUM(M289:O289)</f>
        <v>0</v>
      </c>
      <c r="J289" s="236">
        <f t="shared" ref="J289:O300" si="709">ROUND(SUM(U289,AF289,AQ289,BB289),1)</f>
        <v>0</v>
      </c>
      <c r="K289" s="236">
        <f t="shared" si="709"/>
        <v>0</v>
      </c>
      <c r="L289" s="236">
        <f t="shared" si="709"/>
        <v>0</v>
      </c>
      <c r="M289" s="236">
        <f t="shared" si="709"/>
        <v>0</v>
      </c>
      <c r="N289" s="236">
        <f t="shared" si="709"/>
        <v>0</v>
      </c>
      <c r="O289" s="236">
        <f t="shared" si="709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9">
        <f t="shared" ref="BH289:BH301" si="710">IF((COUNTA(BJ289:DL289)-COUNTIF(BJ289:DL289,0))=0,0,CONCATENATE("Ошибки!-",COUNTA(BJ289:DL289)-COUNTIF(BJ289:DL289,0)))</f>
        <v>0</v>
      </c>
      <c r="BI289" s="255" t="str">
        <f t="shared" ref="BI289:BI300" si="711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12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13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14">IF(ROUND((AA289-AB289),5)&gt;=0,0,"Ошибка!")</f>
        <v>0</v>
      </c>
      <c r="CH289" s="318"/>
      <c r="CI289" s="253">
        <f t="shared" ref="CI289:CI300" si="715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16">IF(ROUND((AL289-AM289),5)&gt;=0,0,"Ошибка!")</f>
        <v>0</v>
      </c>
      <c r="CS289" s="318"/>
      <c r="CT289" s="253">
        <f t="shared" ref="CT289:CT300" si="717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18">IF(ROUND((AW289-AX289),5)&gt;=0,0,"Ошибка!")</f>
        <v>0</v>
      </c>
      <c r="DD289" s="318"/>
      <c r="DE289" s="253">
        <f t="shared" ref="DE289:DE300" si="71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>
      <c r="A290" s="272" t="str">
        <f t="shared" si="70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20">ROUND(SUM(P290,AA290,AL290,AW290),0)</f>
        <v>0</v>
      </c>
      <c r="F290" s="236">
        <f t="shared" ref="F290:F300" si="721">ROUND(SUM(Q290,AB290,AM290,AX290),1)</f>
        <v>0</v>
      </c>
      <c r="G290" s="236">
        <f t="shared" si="707"/>
        <v>0</v>
      </c>
      <c r="H290" s="236">
        <f t="shared" ref="H290:H300" si="722">ROUND(SUM(S290,AD290,AO290,AZ290),1)</f>
        <v>0</v>
      </c>
      <c r="I290" s="236">
        <f t="shared" si="708"/>
        <v>0</v>
      </c>
      <c r="J290" s="236">
        <f t="shared" si="709"/>
        <v>0</v>
      </c>
      <c r="K290" s="236">
        <f t="shared" si="709"/>
        <v>0</v>
      </c>
      <c r="L290" s="236">
        <f t="shared" si="709"/>
        <v>0</v>
      </c>
      <c r="M290" s="236">
        <f t="shared" si="709"/>
        <v>0</v>
      </c>
      <c r="N290" s="236">
        <f t="shared" si="709"/>
        <v>0</v>
      </c>
      <c r="O290" s="236">
        <f t="shared" si="709"/>
        <v>0</v>
      </c>
      <c r="P290" s="220"/>
      <c r="Q290" s="221"/>
      <c r="R290" s="237">
        <f t="shared" ref="R290:R300" si="723">SUM(U290:W290)</f>
        <v>0</v>
      </c>
      <c r="S290" s="221"/>
      <c r="T290" s="237">
        <f t="shared" ref="T290:T299" si="72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25">SUM(AF290:AH290)</f>
        <v>0</v>
      </c>
      <c r="AD290" s="221"/>
      <c r="AE290" s="237">
        <f t="shared" ref="AE290:AE299" si="72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27">SUM(AQ290:AS290)</f>
        <v>0</v>
      </c>
      <c r="AO290" s="221"/>
      <c r="AP290" s="237">
        <f t="shared" ref="AP290:AP299" si="72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29">SUM(BB290:BD290)</f>
        <v>0</v>
      </c>
      <c r="AZ290" s="221"/>
      <c r="BA290" s="237">
        <f t="shared" ref="BA290:BA299" si="730">SUM(BE290:BG290)</f>
        <v>0</v>
      </c>
      <c r="BB290" s="221"/>
      <c r="BC290" s="233"/>
      <c r="BD290" s="221"/>
      <c r="BE290" s="221"/>
      <c r="BF290" s="233"/>
      <c r="BG290" s="221"/>
      <c r="BH290" s="379">
        <f t="shared" si="710"/>
        <v>0</v>
      </c>
      <c r="BI290" s="255" t="str">
        <f t="shared" si="711"/>
        <v>03</v>
      </c>
      <c r="BJ290" s="318"/>
      <c r="BK290" s="253">
        <f t="shared" ref="BK290:BK300" si="731">IF(ROUND((E290-F290),5)&gt;=0,0,"Ошибка!")</f>
        <v>0</v>
      </c>
      <c r="BL290" s="318"/>
      <c r="BM290" s="253">
        <f t="shared" si="712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13"/>
        <v>0</v>
      </c>
      <c r="BW290" s="318"/>
      <c r="BX290" s="253">
        <f t="shared" ref="BX290:BX300" si="732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14"/>
        <v>0</v>
      </c>
      <c r="CH290" s="318"/>
      <c r="CI290" s="253">
        <f t="shared" si="715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16"/>
        <v>0</v>
      </c>
      <c r="CS290" s="318"/>
      <c r="CT290" s="253">
        <f t="shared" si="717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18"/>
        <v>0</v>
      </c>
      <c r="DD290" s="318"/>
      <c r="DE290" s="253">
        <f t="shared" si="719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>
      <c r="A291" s="272" t="str">
        <f t="shared" si="70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20"/>
        <v>0</v>
      </c>
      <c r="F291" s="236">
        <f t="shared" si="721"/>
        <v>0</v>
      </c>
      <c r="G291" s="236">
        <f t="shared" si="707"/>
        <v>0</v>
      </c>
      <c r="H291" s="236">
        <f t="shared" si="722"/>
        <v>0</v>
      </c>
      <c r="I291" s="236">
        <f t="shared" si="708"/>
        <v>0</v>
      </c>
      <c r="J291" s="236">
        <f t="shared" si="709"/>
        <v>0</v>
      </c>
      <c r="K291" s="236">
        <f t="shared" si="709"/>
        <v>0</v>
      </c>
      <c r="L291" s="236">
        <f t="shared" si="709"/>
        <v>0</v>
      </c>
      <c r="M291" s="236">
        <f t="shared" si="709"/>
        <v>0</v>
      </c>
      <c r="N291" s="236">
        <f t="shared" si="709"/>
        <v>0</v>
      </c>
      <c r="O291" s="236">
        <f t="shared" si="709"/>
        <v>0</v>
      </c>
      <c r="P291" s="220"/>
      <c r="Q291" s="221"/>
      <c r="R291" s="237">
        <f t="shared" si="723"/>
        <v>0</v>
      </c>
      <c r="S291" s="221"/>
      <c r="T291" s="237">
        <f t="shared" si="72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25"/>
        <v>0</v>
      </c>
      <c r="AD291" s="221"/>
      <c r="AE291" s="237">
        <f t="shared" si="72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27"/>
        <v>0</v>
      </c>
      <c r="AO291" s="221"/>
      <c r="AP291" s="237">
        <f t="shared" si="72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29"/>
        <v>0</v>
      </c>
      <c r="AZ291" s="221"/>
      <c r="BA291" s="237">
        <f t="shared" si="730"/>
        <v>0</v>
      </c>
      <c r="BB291" s="221"/>
      <c r="BC291" s="233"/>
      <c r="BD291" s="221"/>
      <c r="BE291" s="221"/>
      <c r="BF291" s="233"/>
      <c r="BG291" s="221"/>
      <c r="BH291" s="379">
        <f t="shared" si="710"/>
        <v>0</v>
      </c>
      <c r="BI291" s="255" t="str">
        <f t="shared" si="711"/>
        <v>04</v>
      </c>
      <c r="BJ291" s="318"/>
      <c r="BK291" s="253">
        <f t="shared" si="731"/>
        <v>0</v>
      </c>
      <c r="BL291" s="318"/>
      <c r="BM291" s="253">
        <f t="shared" si="712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13"/>
        <v>0</v>
      </c>
      <c r="BW291" s="318"/>
      <c r="BX291" s="253">
        <f t="shared" si="732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14"/>
        <v>0</v>
      </c>
      <c r="CH291" s="318"/>
      <c r="CI291" s="253">
        <f t="shared" si="715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16"/>
        <v>0</v>
      </c>
      <c r="CS291" s="318"/>
      <c r="CT291" s="253">
        <f t="shared" si="717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18"/>
        <v>0</v>
      </c>
      <c r="DD291" s="318"/>
      <c r="DE291" s="253">
        <f t="shared" si="719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>
      <c r="A292" s="272" t="str">
        <f t="shared" si="70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20"/>
        <v>0</v>
      </c>
      <c r="F292" s="236">
        <f t="shared" si="721"/>
        <v>0</v>
      </c>
      <c r="G292" s="236">
        <f t="shared" si="707"/>
        <v>0</v>
      </c>
      <c r="H292" s="236">
        <f t="shared" si="722"/>
        <v>0</v>
      </c>
      <c r="I292" s="236">
        <f t="shared" si="708"/>
        <v>0</v>
      </c>
      <c r="J292" s="236">
        <f t="shared" si="709"/>
        <v>0</v>
      </c>
      <c r="K292" s="236">
        <f t="shared" si="709"/>
        <v>0</v>
      </c>
      <c r="L292" s="236">
        <f t="shared" si="709"/>
        <v>0</v>
      </c>
      <c r="M292" s="236">
        <f t="shared" si="709"/>
        <v>0</v>
      </c>
      <c r="N292" s="236">
        <f t="shared" si="709"/>
        <v>0</v>
      </c>
      <c r="O292" s="236">
        <f t="shared" si="709"/>
        <v>0</v>
      </c>
      <c r="P292" s="220"/>
      <c r="Q292" s="221"/>
      <c r="R292" s="237">
        <f t="shared" si="723"/>
        <v>0</v>
      </c>
      <c r="S292" s="221"/>
      <c r="T292" s="237">
        <f t="shared" si="72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25"/>
        <v>0</v>
      </c>
      <c r="AD292" s="221"/>
      <c r="AE292" s="237">
        <f t="shared" si="72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27"/>
        <v>0</v>
      </c>
      <c r="AO292" s="221"/>
      <c r="AP292" s="237">
        <f t="shared" si="72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29"/>
        <v>0</v>
      </c>
      <c r="AZ292" s="221"/>
      <c r="BA292" s="237">
        <f t="shared" si="730"/>
        <v>0</v>
      </c>
      <c r="BB292" s="221"/>
      <c r="BC292" s="233"/>
      <c r="BD292" s="221"/>
      <c r="BE292" s="221"/>
      <c r="BF292" s="233"/>
      <c r="BG292" s="221"/>
      <c r="BH292" s="379">
        <f t="shared" si="710"/>
        <v>0</v>
      </c>
      <c r="BI292" s="255" t="str">
        <f t="shared" si="711"/>
        <v>05</v>
      </c>
      <c r="BJ292" s="318"/>
      <c r="BK292" s="253">
        <f t="shared" si="731"/>
        <v>0</v>
      </c>
      <c r="BL292" s="318"/>
      <c r="BM292" s="253">
        <f t="shared" si="712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13"/>
        <v>0</v>
      </c>
      <c r="BW292" s="318"/>
      <c r="BX292" s="253">
        <f t="shared" si="732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14"/>
        <v>0</v>
      </c>
      <c r="CH292" s="318"/>
      <c r="CI292" s="253">
        <f t="shared" si="715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16"/>
        <v>0</v>
      </c>
      <c r="CS292" s="318"/>
      <c r="CT292" s="253">
        <f t="shared" si="717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18"/>
        <v>0</v>
      </c>
      <c r="DD292" s="318"/>
      <c r="DE292" s="253">
        <f t="shared" si="719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>
      <c r="A293" s="272" t="str">
        <f t="shared" si="70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20"/>
        <v>0</v>
      </c>
      <c r="F293" s="236">
        <f t="shared" si="721"/>
        <v>0</v>
      </c>
      <c r="G293" s="236">
        <f t="shared" si="707"/>
        <v>0</v>
      </c>
      <c r="H293" s="236">
        <f t="shared" si="722"/>
        <v>0</v>
      </c>
      <c r="I293" s="236">
        <f t="shared" si="708"/>
        <v>0</v>
      </c>
      <c r="J293" s="236">
        <f t="shared" si="709"/>
        <v>0</v>
      </c>
      <c r="K293" s="236">
        <f t="shared" si="709"/>
        <v>0</v>
      </c>
      <c r="L293" s="236">
        <f t="shared" si="709"/>
        <v>0</v>
      </c>
      <c r="M293" s="236">
        <f t="shared" si="709"/>
        <v>0</v>
      </c>
      <c r="N293" s="236">
        <f t="shared" si="709"/>
        <v>0</v>
      </c>
      <c r="O293" s="236">
        <f t="shared" si="709"/>
        <v>0</v>
      </c>
      <c r="P293" s="220"/>
      <c r="Q293" s="221"/>
      <c r="R293" s="237">
        <f t="shared" si="723"/>
        <v>0</v>
      </c>
      <c r="S293" s="221"/>
      <c r="T293" s="237">
        <f t="shared" si="72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25"/>
        <v>0</v>
      </c>
      <c r="AD293" s="221"/>
      <c r="AE293" s="237">
        <f t="shared" si="72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27"/>
        <v>0</v>
      </c>
      <c r="AO293" s="221"/>
      <c r="AP293" s="237">
        <f t="shared" si="72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29"/>
        <v>0</v>
      </c>
      <c r="AZ293" s="221"/>
      <c r="BA293" s="237">
        <f t="shared" si="730"/>
        <v>0</v>
      </c>
      <c r="BB293" s="221"/>
      <c r="BC293" s="233"/>
      <c r="BD293" s="221"/>
      <c r="BE293" s="221"/>
      <c r="BF293" s="233"/>
      <c r="BG293" s="221"/>
      <c r="BH293" s="379">
        <f t="shared" si="710"/>
        <v>0</v>
      </c>
      <c r="BI293" s="255" t="str">
        <f t="shared" si="711"/>
        <v>06</v>
      </c>
      <c r="BJ293" s="318"/>
      <c r="BK293" s="253">
        <f t="shared" si="731"/>
        <v>0</v>
      </c>
      <c r="BL293" s="318"/>
      <c r="BM293" s="253">
        <f t="shared" si="712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13"/>
        <v>0</v>
      </c>
      <c r="BW293" s="318"/>
      <c r="BX293" s="253">
        <f t="shared" si="732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14"/>
        <v>0</v>
      </c>
      <c r="CH293" s="318"/>
      <c r="CI293" s="253">
        <f t="shared" si="715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16"/>
        <v>0</v>
      </c>
      <c r="CS293" s="318"/>
      <c r="CT293" s="253">
        <f t="shared" si="717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18"/>
        <v>0</v>
      </c>
      <c r="DD293" s="318"/>
      <c r="DE293" s="253">
        <f t="shared" si="719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>
      <c r="A294" s="272" t="str">
        <f t="shared" si="70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20"/>
        <v>0</v>
      </c>
      <c r="F294" s="236">
        <f t="shared" si="721"/>
        <v>0</v>
      </c>
      <c r="G294" s="236">
        <f t="shared" si="707"/>
        <v>0</v>
      </c>
      <c r="H294" s="236">
        <f t="shared" si="722"/>
        <v>0</v>
      </c>
      <c r="I294" s="236">
        <f t="shared" si="708"/>
        <v>0</v>
      </c>
      <c r="J294" s="236">
        <f t="shared" si="709"/>
        <v>0</v>
      </c>
      <c r="K294" s="236">
        <f t="shared" si="709"/>
        <v>0</v>
      </c>
      <c r="L294" s="236">
        <f t="shared" si="709"/>
        <v>0</v>
      </c>
      <c r="M294" s="236">
        <f t="shared" si="709"/>
        <v>0</v>
      </c>
      <c r="N294" s="236">
        <f t="shared" si="709"/>
        <v>0</v>
      </c>
      <c r="O294" s="236">
        <f t="shared" si="709"/>
        <v>0</v>
      </c>
      <c r="P294" s="220"/>
      <c r="Q294" s="221"/>
      <c r="R294" s="237">
        <f t="shared" si="723"/>
        <v>0</v>
      </c>
      <c r="S294" s="221"/>
      <c r="T294" s="237">
        <f t="shared" si="72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25"/>
        <v>0</v>
      </c>
      <c r="AD294" s="221"/>
      <c r="AE294" s="237">
        <f t="shared" si="72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27"/>
        <v>0</v>
      </c>
      <c r="AO294" s="221"/>
      <c r="AP294" s="237">
        <f t="shared" si="72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29"/>
        <v>0</v>
      </c>
      <c r="AZ294" s="221"/>
      <c r="BA294" s="237">
        <f t="shared" si="730"/>
        <v>0</v>
      </c>
      <c r="BB294" s="221"/>
      <c r="BC294" s="233"/>
      <c r="BD294" s="221"/>
      <c r="BE294" s="221"/>
      <c r="BF294" s="233"/>
      <c r="BG294" s="221"/>
      <c r="BH294" s="379">
        <f t="shared" si="710"/>
        <v>0</v>
      </c>
      <c r="BI294" s="255" t="str">
        <f t="shared" si="711"/>
        <v>07</v>
      </c>
      <c r="BJ294" s="318"/>
      <c r="BK294" s="253">
        <f t="shared" si="731"/>
        <v>0</v>
      </c>
      <c r="BL294" s="318"/>
      <c r="BM294" s="253">
        <f t="shared" si="712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13"/>
        <v>0</v>
      </c>
      <c r="BW294" s="318"/>
      <c r="BX294" s="253">
        <f t="shared" si="732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14"/>
        <v>0</v>
      </c>
      <c r="CH294" s="318"/>
      <c r="CI294" s="253">
        <f t="shared" si="715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16"/>
        <v>0</v>
      </c>
      <c r="CS294" s="318"/>
      <c r="CT294" s="253">
        <f t="shared" si="717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18"/>
        <v>0</v>
      </c>
      <c r="DD294" s="318"/>
      <c r="DE294" s="253">
        <f t="shared" si="719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>
      <c r="A295" s="272" t="str">
        <f t="shared" si="70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20"/>
        <v>0</v>
      </c>
      <c r="F295" s="236">
        <f t="shared" si="721"/>
        <v>0</v>
      </c>
      <c r="G295" s="236">
        <f t="shared" si="707"/>
        <v>0</v>
      </c>
      <c r="H295" s="236">
        <f t="shared" si="722"/>
        <v>0</v>
      </c>
      <c r="I295" s="236">
        <f t="shared" si="708"/>
        <v>0</v>
      </c>
      <c r="J295" s="236">
        <f t="shared" si="709"/>
        <v>0</v>
      </c>
      <c r="K295" s="236">
        <f t="shared" si="709"/>
        <v>0</v>
      </c>
      <c r="L295" s="236">
        <f t="shared" si="709"/>
        <v>0</v>
      </c>
      <c r="M295" s="236">
        <f t="shared" si="709"/>
        <v>0</v>
      </c>
      <c r="N295" s="236">
        <f t="shared" si="709"/>
        <v>0</v>
      </c>
      <c r="O295" s="236">
        <f t="shared" si="709"/>
        <v>0</v>
      </c>
      <c r="P295" s="220"/>
      <c r="Q295" s="221"/>
      <c r="R295" s="237">
        <f t="shared" si="723"/>
        <v>0</v>
      </c>
      <c r="S295" s="221"/>
      <c r="T295" s="237">
        <f t="shared" si="72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25"/>
        <v>0</v>
      </c>
      <c r="AD295" s="221"/>
      <c r="AE295" s="237">
        <f t="shared" si="72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27"/>
        <v>0</v>
      </c>
      <c r="AO295" s="221"/>
      <c r="AP295" s="237">
        <f t="shared" si="72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29"/>
        <v>0</v>
      </c>
      <c r="AZ295" s="221"/>
      <c r="BA295" s="237">
        <f t="shared" si="730"/>
        <v>0</v>
      </c>
      <c r="BB295" s="221"/>
      <c r="BC295" s="233"/>
      <c r="BD295" s="221"/>
      <c r="BE295" s="221"/>
      <c r="BF295" s="233"/>
      <c r="BG295" s="221"/>
      <c r="BH295" s="379">
        <f t="shared" si="710"/>
        <v>0</v>
      </c>
      <c r="BI295" s="255" t="str">
        <f t="shared" si="711"/>
        <v>08</v>
      </c>
      <c r="BJ295" s="318"/>
      <c r="BK295" s="253">
        <f t="shared" si="731"/>
        <v>0</v>
      </c>
      <c r="BL295" s="318"/>
      <c r="BM295" s="253">
        <f t="shared" si="712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13"/>
        <v>0</v>
      </c>
      <c r="BW295" s="318"/>
      <c r="BX295" s="253">
        <f t="shared" si="732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14"/>
        <v>0</v>
      </c>
      <c r="CH295" s="318"/>
      <c r="CI295" s="253">
        <f t="shared" si="715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16"/>
        <v>0</v>
      </c>
      <c r="CS295" s="318"/>
      <c r="CT295" s="253">
        <f t="shared" si="717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18"/>
        <v>0</v>
      </c>
      <c r="DD295" s="318"/>
      <c r="DE295" s="253">
        <f t="shared" si="719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>
      <c r="A296" s="272" t="str">
        <f t="shared" si="70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20"/>
        <v>0</v>
      </c>
      <c r="F296" s="236">
        <f t="shared" si="721"/>
        <v>0</v>
      </c>
      <c r="G296" s="236">
        <f t="shared" si="707"/>
        <v>0</v>
      </c>
      <c r="H296" s="236">
        <f t="shared" si="722"/>
        <v>0</v>
      </c>
      <c r="I296" s="236">
        <f t="shared" si="708"/>
        <v>0</v>
      </c>
      <c r="J296" s="236">
        <f t="shared" si="709"/>
        <v>0</v>
      </c>
      <c r="K296" s="236">
        <f t="shared" si="709"/>
        <v>0</v>
      </c>
      <c r="L296" s="236">
        <f t="shared" si="709"/>
        <v>0</v>
      </c>
      <c r="M296" s="236">
        <f t="shared" si="709"/>
        <v>0</v>
      </c>
      <c r="N296" s="236">
        <f t="shared" si="709"/>
        <v>0</v>
      </c>
      <c r="O296" s="236">
        <f t="shared" si="709"/>
        <v>0</v>
      </c>
      <c r="P296" s="220"/>
      <c r="Q296" s="221"/>
      <c r="R296" s="237">
        <f t="shared" si="723"/>
        <v>0</v>
      </c>
      <c r="S296" s="221"/>
      <c r="T296" s="237">
        <f t="shared" si="72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25"/>
        <v>0</v>
      </c>
      <c r="AD296" s="221"/>
      <c r="AE296" s="237">
        <f t="shared" si="72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27"/>
        <v>0</v>
      </c>
      <c r="AO296" s="221"/>
      <c r="AP296" s="237">
        <f t="shared" si="72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29"/>
        <v>0</v>
      </c>
      <c r="AZ296" s="221"/>
      <c r="BA296" s="237">
        <f t="shared" si="730"/>
        <v>0</v>
      </c>
      <c r="BB296" s="221"/>
      <c r="BC296" s="233"/>
      <c r="BD296" s="221"/>
      <c r="BE296" s="221"/>
      <c r="BF296" s="233"/>
      <c r="BG296" s="221"/>
      <c r="BH296" s="379">
        <f t="shared" si="710"/>
        <v>0</v>
      </c>
      <c r="BI296" s="255" t="str">
        <f t="shared" si="711"/>
        <v>09</v>
      </c>
      <c r="BJ296" s="318"/>
      <c r="BK296" s="253">
        <f t="shared" si="731"/>
        <v>0</v>
      </c>
      <c r="BL296" s="318"/>
      <c r="BM296" s="253">
        <f t="shared" si="712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13"/>
        <v>0</v>
      </c>
      <c r="BW296" s="318"/>
      <c r="BX296" s="253">
        <f t="shared" si="732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14"/>
        <v>0</v>
      </c>
      <c r="CH296" s="318"/>
      <c r="CI296" s="253">
        <f t="shared" si="715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16"/>
        <v>0</v>
      </c>
      <c r="CS296" s="318"/>
      <c r="CT296" s="253">
        <f t="shared" si="717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18"/>
        <v>0</v>
      </c>
      <c r="DD296" s="318"/>
      <c r="DE296" s="253">
        <f t="shared" si="719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>
      <c r="A297" s="272" t="str">
        <f t="shared" si="70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20"/>
        <v>0</v>
      </c>
      <c r="F297" s="236">
        <f t="shared" si="721"/>
        <v>0</v>
      </c>
      <c r="G297" s="236">
        <f t="shared" si="707"/>
        <v>0</v>
      </c>
      <c r="H297" s="236">
        <f t="shared" si="722"/>
        <v>0</v>
      </c>
      <c r="I297" s="236">
        <f t="shared" si="708"/>
        <v>0</v>
      </c>
      <c r="J297" s="236">
        <f t="shared" si="709"/>
        <v>0</v>
      </c>
      <c r="K297" s="236">
        <f t="shared" si="709"/>
        <v>0</v>
      </c>
      <c r="L297" s="236">
        <f t="shared" si="709"/>
        <v>0</v>
      </c>
      <c r="M297" s="236">
        <f t="shared" si="709"/>
        <v>0</v>
      </c>
      <c r="N297" s="236">
        <f t="shared" si="709"/>
        <v>0</v>
      </c>
      <c r="O297" s="236">
        <f t="shared" si="709"/>
        <v>0</v>
      </c>
      <c r="P297" s="220"/>
      <c r="Q297" s="221"/>
      <c r="R297" s="237">
        <f t="shared" si="723"/>
        <v>0</v>
      </c>
      <c r="S297" s="221"/>
      <c r="T297" s="237">
        <f t="shared" si="72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25"/>
        <v>0</v>
      </c>
      <c r="AD297" s="221"/>
      <c r="AE297" s="237">
        <f t="shared" si="72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27"/>
        <v>0</v>
      </c>
      <c r="AO297" s="221"/>
      <c r="AP297" s="237">
        <f t="shared" si="72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29"/>
        <v>0</v>
      </c>
      <c r="AZ297" s="221"/>
      <c r="BA297" s="237">
        <f t="shared" si="730"/>
        <v>0</v>
      </c>
      <c r="BB297" s="221"/>
      <c r="BC297" s="233"/>
      <c r="BD297" s="221"/>
      <c r="BE297" s="221"/>
      <c r="BF297" s="233"/>
      <c r="BG297" s="221"/>
      <c r="BH297" s="379">
        <f t="shared" si="710"/>
        <v>0</v>
      </c>
      <c r="BI297" s="255" t="str">
        <f t="shared" si="711"/>
        <v>10</v>
      </c>
      <c r="BJ297" s="318"/>
      <c r="BK297" s="253">
        <f t="shared" si="731"/>
        <v>0</v>
      </c>
      <c r="BL297" s="318"/>
      <c r="BM297" s="253">
        <f t="shared" si="712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13"/>
        <v>0</v>
      </c>
      <c r="BW297" s="318"/>
      <c r="BX297" s="253">
        <f t="shared" si="732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14"/>
        <v>0</v>
      </c>
      <c r="CH297" s="318"/>
      <c r="CI297" s="253">
        <f t="shared" si="715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16"/>
        <v>0</v>
      </c>
      <c r="CS297" s="318"/>
      <c r="CT297" s="253">
        <f t="shared" si="717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18"/>
        <v>0</v>
      </c>
      <c r="DD297" s="318"/>
      <c r="DE297" s="253">
        <f t="shared" si="719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60">
      <c r="A298" s="272" t="str">
        <f t="shared" si="70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20"/>
        <v>0</v>
      </c>
      <c r="F298" s="236">
        <f t="shared" si="721"/>
        <v>0</v>
      </c>
      <c r="G298" s="236">
        <f t="shared" si="707"/>
        <v>0</v>
      </c>
      <c r="H298" s="236">
        <f t="shared" si="722"/>
        <v>0</v>
      </c>
      <c r="I298" s="236">
        <f t="shared" si="708"/>
        <v>0</v>
      </c>
      <c r="J298" s="236">
        <f t="shared" si="709"/>
        <v>0</v>
      </c>
      <c r="K298" s="236">
        <f t="shared" si="709"/>
        <v>0</v>
      </c>
      <c r="L298" s="236">
        <f t="shared" si="709"/>
        <v>0</v>
      </c>
      <c r="M298" s="236">
        <f t="shared" si="709"/>
        <v>0</v>
      </c>
      <c r="N298" s="236">
        <f t="shared" si="709"/>
        <v>0</v>
      </c>
      <c r="O298" s="236">
        <f t="shared" si="709"/>
        <v>0</v>
      </c>
      <c r="P298" s="220"/>
      <c r="Q298" s="221"/>
      <c r="R298" s="237">
        <f t="shared" si="723"/>
        <v>0</v>
      </c>
      <c r="S298" s="221"/>
      <c r="T298" s="237">
        <f t="shared" si="72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25"/>
        <v>0</v>
      </c>
      <c r="AD298" s="221"/>
      <c r="AE298" s="237">
        <f t="shared" si="72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27"/>
        <v>0</v>
      </c>
      <c r="AO298" s="221"/>
      <c r="AP298" s="237">
        <f t="shared" si="72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29"/>
        <v>0</v>
      </c>
      <c r="AZ298" s="221"/>
      <c r="BA298" s="237">
        <f t="shared" si="730"/>
        <v>0</v>
      </c>
      <c r="BB298" s="221"/>
      <c r="BC298" s="233"/>
      <c r="BD298" s="221"/>
      <c r="BE298" s="221"/>
      <c r="BF298" s="233"/>
      <c r="BG298" s="221"/>
      <c r="BH298" s="379">
        <f t="shared" si="710"/>
        <v>0</v>
      </c>
      <c r="BI298" s="255" t="str">
        <f t="shared" si="711"/>
        <v>11</v>
      </c>
      <c r="BJ298" s="318"/>
      <c r="BK298" s="253">
        <f t="shared" si="731"/>
        <v>0</v>
      </c>
      <c r="BL298" s="318"/>
      <c r="BM298" s="253">
        <f t="shared" si="712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13"/>
        <v>0</v>
      </c>
      <c r="BW298" s="318"/>
      <c r="BX298" s="253">
        <f t="shared" si="732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14"/>
        <v>0</v>
      </c>
      <c r="CH298" s="318"/>
      <c r="CI298" s="253">
        <f t="shared" si="715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16"/>
        <v>0</v>
      </c>
      <c r="CS298" s="318"/>
      <c r="CT298" s="253">
        <f t="shared" si="717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18"/>
        <v>0</v>
      </c>
      <c r="DD298" s="318"/>
      <c r="DE298" s="253">
        <f t="shared" si="719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60">
      <c r="A299" s="272" t="str">
        <f t="shared" si="70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20"/>
        <v>0</v>
      </c>
      <c r="F299" s="236">
        <f t="shared" si="721"/>
        <v>0</v>
      </c>
      <c r="G299" s="236">
        <f t="shared" si="707"/>
        <v>0</v>
      </c>
      <c r="H299" s="236">
        <f t="shared" si="722"/>
        <v>0</v>
      </c>
      <c r="I299" s="236">
        <f t="shared" si="708"/>
        <v>0</v>
      </c>
      <c r="J299" s="236">
        <f t="shared" si="709"/>
        <v>0</v>
      </c>
      <c r="K299" s="236">
        <f t="shared" si="709"/>
        <v>0</v>
      </c>
      <c r="L299" s="236">
        <f t="shared" si="709"/>
        <v>0</v>
      </c>
      <c r="M299" s="236">
        <f t="shared" si="709"/>
        <v>0</v>
      </c>
      <c r="N299" s="236">
        <f t="shared" si="709"/>
        <v>0</v>
      </c>
      <c r="O299" s="236">
        <f t="shared" si="709"/>
        <v>0</v>
      </c>
      <c r="P299" s="220"/>
      <c r="Q299" s="221"/>
      <c r="R299" s="237">
        <f t="shared" si="723"/>
        <v>0</v>
      </c>
      <c r="S299" s="221"/>
      <c r="T299" s="237">
        <f t="shared" si="72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25"/>
        <v>0</v>
      </c>
      <c r="AD299" s="221"/>
      <c r="AE299" s="237">
        <f t="shared" si="72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27"/>
        <v>0</v>
      </c>
      <c r="AO299" s="221"/>
      <c r="AP299" s="237">
        <f t="shared" si="72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29"/>
        <v>0</v>
      </c>
      <c r="AZ299" s="221"/>
      <c r="BA299" s="237">
        <f t="shared" si="730"/>
        <v>0</v>
      </c>
      <c r="BB299" s="221"/>
      <c r="BC299" s="233"/>
      <c r="BD299" s="221"/>
      <c r="BE299" s="221"/>
      <c r="BF299" s="233"/>
      <c r="BG299" s="221"/>
      <c r="BH299" s="379">
        <f t="shared" si="710"/>
        <v>0</v>
      </c>
      <c r="BI299" s="255" t="str">
        <f t="shared" si="711"/>
        <v>12</v>
      </c>
      <c r="BJ299" s="318"/>
      <c r="BK299" s="253">
        <f t="shared" si="731"/>
        <v>0</v>
      </c>
      <c r="BL299" s="318"/>
      <c r="BM299" s="253">
        <f t="shared" si="712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13"/>
        <v>0</v>
      </c>
      <c r="BW299" s="318"/>
      <c r="BX299" s="253">
        <f t="shared" si="732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14"/>
        <v>0</v>
      </c>
      <c r="CH299" s="318"/>
      <c r="CI299" s="253">
        <f t="shared" si="715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16"/>
        <v>0</v>
      </c>
      <c r="CS299" s="318"/>
      <c r="CT299" s="253">
        <f t="shared" si="717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18"/>
        <v>0</v>
      </c>
      <c r="DD299" s="318"/>
      <c r="DE299" s="253">
        <f t="shared" si="719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thickBot="1">
      <c r="A300" s="272" t="str">
        <f t="shared" si="70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20"/>
        <v>0</v>
      </c>
      <c r="F300" s="236">
        <f t="shared" si="721"/>
        <v>0</v>
      </c>
      <c r="G300" s="236">
        <f t="shared" si="707"/>
        <v>0</v>
      </c>
      <c r="H300" s="236">
        <f t="shared" si="722"/>
        <v>0</v>
      </c>
      <c r="I300" s="236">
        <f t="shared" si="708"/>
        <v>0</v>
      </c>
      <c r="J300" s="236">
        <f t="shared" si="709"/>
        <v>0</v>
      </c>
      <c r="K300" s="236">
        <f t="shared" si="709"/>
        <v>0</v>
      </c>
      <c r="L300" s="236">
        <f t="shared" si="709"/>
        <v>0</v>
      </c>
      <c r="M300" s="236">
        <f t="shared" si="709"/>
        <v>0</v>
      </c>
      <c r="N300" s="236">
        <f t="shared" si="709"/>
        <v>0</v>
      </c>
      <c r="O300" s="236">
        <f>ROUND(SUM(Z300,AK300,AV300,BG300),1)</f>
        <v>0</v>
      </c>
      <c r="P300" s="223"/>
      <c r="Q300" s="224"/>
      <c r="R300" s="238">
        <f t="shared" si="72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2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2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2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9">
        <f t="shared" si="710"/>
        <v>0</v>
      </c>
      <c r="BI300" s="319" t="str">
        <f t="shared" si="711"/>
        <v>13</v>
      </c>
      <c r="BJ300" s="320"/>
      <c r="BK300" s="321">
        <f t="shared" si="731"/>
        <v>0</v>
      </c>
      <c r="BL300" s="320"/>
      <c r="BM300" s="321">
        <f t="shared" si="712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13"/>
        <v>0</v>
      </c>
      <c r="BW300" s="320"/>
      <c r="BX300" s="321">
        <f t="shared" si="732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14"/>
        <v>0</v>
      </c>
      <c r="CH300" s="320"/>
      <c r="CI300" s="321">
        <f t="shared" si="715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16"/>
        <v>0</v>
      </c>
      <c r="CS300" s="320"/>
      <c r="CT300" s="321">
        <f t="shared" si="717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18"/>
        <v>0</v>
      </c>
      <c r="DD300" s="320"/>
      <c r="DE300" s="321">
        <f t="shared" si="719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10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33">IF(ROUND(E307-SUM(E308,E310:E311),5)&gt;=0,0,"Ошибка")</f>
        <v>0</v>
      </c>
      <c r="BK301" s="285">
        <f t="shared" si="733"/>
        <v>0</v>
      </c>
      <c r="BL301" s="285">
        <f t="shared" si="733"/>
        <v>0</v>
      </c>
      <c r="BM301" s="285">
        <f t="shared" si="733"/>
        <v>0</v>
      </c>
      <c r="BN301" s="285">
        <f t="shared" si="733"/>
        <v>0</v>
      </c>
      <c r="BO301" s="285">
        <f t="shared" si="733"/>
        <v>0</v>
      </c>
      <c r="BP301" s="285">
        <f t="shared" si="733"/>
        <v>0</v>
      </c>
      <c r="BQ301" s="285">
        <f t="shared" si="733"/>
        <v>0</v>
      </c>
      <c r="BR301" s="285">
        <f t="shared" si="733"/>
        <v>0</v>
      </c>
      <c r="BS301" s="285">
        <f t="shared" si="733"/>
        <v>0</v>
      </c>
      <c r="BT301" s="285">
        <f t="shared" si="733"/>
        <v>0</v>
      </c>
      <c r="BU301" s="285">
        <f t="shared" si="733"/>
        <v>0</v>
      </c>
      <c r="BV301" s="285">
        <f t="shared" si="733"/>
        <v>0</v>
      </c>
      <c r="BW301" s="285">
        <f t="shared" si="733"/>
        <v>0</v>
      </c>
      <c r="BX301" s="285">
        <f t="shared" si="733"/>
        <v>0</v>
      </c>
      <c r="BY301" s="285">
        <f t="shared" si="733"/>
        <v>0</v>
      </c>
      <c r="BZ301" s="285">
        <f t="shared" si="733"/>
        <v>0</v>
      </c>
      <c r="CA301" s="285">
        <f t="shared" si="733"/>
        <v>0</v>
      </c>
      <c r="CB301" s="285">
        <f t="shared" si="733"/>
        <v>0</v>
      </c>
      <c r="CC301" s="285">
        <f t="shared" si="733"/>
        <v>0</v>
      </c>
      <c r="CD301" s="285">
        <f t="shared" si="733"/>
        <v>0</v>
      </c>
      <c r="CE301" s="285">
        <f t="shared" si="733"/>
        <v>0</v>
      </c>
      <c r="CF301" s="285">
        <f t="shared" si="733"/>
        <v>0</v>
      </c>
      <c r="CG301" s="285">
        <f t="shared" si="733"/>
        <v>0</v>
      </c>
      <c r="CH301" s="285">
        <f t="shared" si="733"/>
        <v>0</v>
      </c>
      <c r="CI301" s="285">
        <f t="shared" si="733"/>
        <v>0</v>
      </c>
      <c r="CJ301" s="285">
        <f t="shared" si="733"/>
        <v>0</v>
      </c>
      <c r="CK301" s="285">
        <f t="shared" si="733"/>
        <v>0</v>
      </c>
      <c r="CL301" s="285">
        <f t="shared" si="733"/>
        <v>0</v>
      </c>
      <c r="CM301" s="285">
        <f t="shared" si="733"/>
        <v>0</v>
      </c>
      <c r="CN301" s="285">
        <f t="shared" si="733"/>
        <v>0</v>
      </c>
      <c r="CO301" s="285">
        <f t="shared" si="733"/>
        <v>0</v>
      </c>
      <c r="CP301" s="285">
        <f t="shared" ref="CP301:DL301" si="734">IF(ROUND(AK307-SUM(AK308,AK310:AK311),5)&gt;=0,0,"Ошибка")</f>
        <v>0</v>
      </c>
      <c r="CQ301" s="285">
        <f t="shared" si="734"/>
        <v>0</v>
      </c>
      <c r="CR301" s="285">
        <f t="shared" si="734"/>
        <v>0</v>
      </c>
      <c r="CS301" s="285">
        <f t="shared" si="734"/>
        <v>0</v>
      </c>
      <c r="CT301" s="285">
        <f t="shared" si="734"/>
        <v>0</v>
      </c>
      <c r="CU301" s="285">
        <f t="shared" si="734"/>
        <v>0</v>
      </c>
      <c r="CV301" s="285">
        <f t="shared" si="734"/>
        <v>0</v>
      </c>
      <c r="CW301" s="285">
        <f t="shared" si="734"/>
        <v>0</v>
      </c>
      <c r="CX301" s="285">
        <f t="shared" si="734"/>
        <v>0</v>
      </c>
      <c r="CY301" s="285">
        <f t="shared" si="734"/>
        <v>0</v>
      </c>
      <c r="CZ301" s="285">
        <f t="shared" si="734"/>
        <v>0</v>
      </c>
      <c r="DA301" s="285">
        <f t="shared" si="734"/>
        <v>0</v>
      </c>
      <c r="DB301" s="285">
        <f t="shared" si="734"/>
        <v>0</v>
      </c>
      <c r="DC301" s="285">
        <f t="shared" si="734"/>
        <v>0</v>
      </c>
      <c r="DD301" s="285">
        <f t="shared" si="734"/>
        <v>0</v>
      </c>
      <c r="DE301" s="285">
        <f t="shared" si="734"/>
        <v>0</v>
      </c>
      <c r="DF301" s="285">
        <f t="shared" si="734"/>
        <v>0</v>
      </c>
      <c r="DG301" s="285">
        <f t="shared" si="734"/>
        <v>0</v>
      </c>
      <c r="DH301" s="285">
        <f t="shared" si="734"/>
        <v>0</v>
      </c>
      <c r="DI301" s="285">
        <f t="shared" si="734"/>
        <v>0</v>
      </c>
      <c r="DJ301" s="285">
        <f t="shared" si="734"/>
        <v>0</v>
      </c>
      <c r="DK301" s="285">
        <f t="shared" si="734"/>
        <v>0</v>
      </c>
      <c r="DL301" s="285">
        <f t="shared" si="734"/>
        <v>0</v>
      </c>
    </row>
    <row r="302" spans="1:116" s="27" customFormat="1" ht="24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35">SUM(J303:J307,J312:J314)</f>
        <v>0</v>
      </c>
      <c r="K302" s="236">
        <f t="shared" si="735"/>
        <v>0</v>
      </c>
      <c r="L302" s="236">
        <f t="shared" si="735"/>
        <v>0</v>
      </c>
      <c r="M302" s="236">
        <f t="shared" si="735"/>
        <v>0</v>
      </c>
      <c r="N302" s="236">
        <f t="shared" si="735"/>
        <v>0</v>
      </c>
      <c r="O302" s="236">
        <f t="shared" si="735"/>
        <v>0</v>
      </c>
      <c r="P302" s="228">
        <f>SUM(P303:P307,P312:P314)</f>
        <v>0</v>
      </c>
      <c r="Q302" s="226">
        <f t="shared" ref="Q302:Z302" si="736">SUM(Q303:Q307,Q312:Q314)</f>
        <v>0</v>
      </c>
      <c r="R302" s="236">
        <f t="shared" si="736"/>
        <v>0</v>
      </c>
      <c r="S302" s="226">
        <f t="shared" si="736"/>
        <v>0</v>
      </c>
      <c r="T302" s="236">
        <f t="shared" si="736"/>
        <v>0</v>
      </c>
      <c r="U302" s="226">
        <f t="shared" si="736"/>
        <v>0</v>
      </c>
      <c r="V302" s="235">
        <f t="shared" si="736"/>
        <v>0</v>
      </c>
      <c r="W302" s="226">
        <f t="shared" si="736"/>
        <v>0</v>
      </c>
      <c r="X302" s="226">
        <f t="shared" si="736"/>
        <v>0</v>
      </c>
      <c r="Y302" s="235">
        <f t="shared" si="736"/>
        <v>0</v>
      </c>
      <c r="Z302" s="227">
        <f t="shared" si="736"/>
        <v>0</v>
      </c>
      <c r="AA302" s="228">
        <f>SUM(AA303:AA307,AA312:AA314)</f>
        <v>0</v>
      </c>
      <c r="AB302" s="226">
        <f t="shared" ref="AB302:AK302" si="737">SUM(AB303:AB307,AB312:AB314)</f>
        <v>0</v>
      </c>
      <c r="AC302" s="236">
        <f t="shared" si="737"/>
        <v>0</v>
      </c>
      <c r="AD302" s="226">
        <f t="shared" si="737"/>
        <v>0</v>
      </c>
      <c r="AE302" s="236">
        <f t="shared" si="737"/>
        <v>0</v>
      </c>
      <c r="AF302" s="226">
        <f t="shared" si="737"/>
        <v>0</v>
      </c>
      <c r="AG302" s="235">
        <f t="shared" si="737"/>
        <v>0</v>
      </c>
      <c r="AH302" s="226">
        <f t="shared" si="737"/>
        <v>0</v>
      </c>
      <c r="AI302" s="226">
        <f t="shared" si="737"/>
        <v>0</v>
      </c>
      <c r="AJ302" s="235">
        <f t="shared" si="737"/>
        <v>0</v>
      </c>
      <c r="AK302" s="227">
        <f t="shared" si="737"/>
        <v>0</v>
      </c>
      <c r="AL302" s="228">
        <f>SUM(AL303:AL307,AL312:AL314)</f>
        <v>0</v>
      </c>
      <c r="AM302" s="226">
        <f t="shared" ref="AM302:AV302" si="738">SUM(AM303:AM307,AM312:AM314)</f>
        <v>0</v>
      </c>
      <c r="AN302" s="236">
        <f t="shared" si="738"/>
        <v>0</v>
      </c>
      <c r="AO302" s="226">
        <f t="shared" si="738"/>
        <v>0</v>
      </c>
      <c r="AP302" s="236">
        <f t="shared" si="738"/>
        <v>0</v>
      </c>
      <c r="AQ302" s="226">
        <f t="shared" si="738"/>
        <v>0</v>
      </c>
      <c r="AR302" s="235">
        <f t="shared" si="738"/>
        <v>0</v>
      </c>
      <c r="AS302" s="226">
        <f t="shared" si="738"/>
        <v>0</v>
      </c>
      <c r="AT302" s="226">
        <f t="shared" si="738"/>
        <v>0</v>
      </c>
      <c r="AU302" s="235">
        <f t="shared" si="738"/>
        <v>0</v>
      </c>
      <c r="AV302" s="227">
        <f t="shared" si="738"/>
        <v>0</v>
      </c>
      <c r="AW302" s="228">
        <f>SUM(AW303:AW307,AW312:AW314)</f>
        <v>0</v>
      </c>
      <c r="AX302" s="226">
        <f t="shared" ref="AX302:BG302" si="739">SUM(AX303:AX307,AX312:AX314)</f>
        <v>0</v>
      </c>
      <c r="AY302" s="236">
        <f t="shared" si="739"/>
        <v>0</v>
      </c>
      <c r="AZ302" s="226">
        <f t="shared" si="739"/>
        <v>0</v>
      </c>
      <c r="BA302" s="236">
        <f t="shared" si="739"/>
        <v>0</v>
      </c>
      <c r="BB302" s="226">
        <f t="shared" si="739"/>
        <v>0</v>
      </c>
      <c r="BC302" s="235">
        <f t="shared" si="739"/>
        <v>0</v>
      </c>
      <c r="BD302" s="226">
        <f t="shared" si="739"/>
        <v>0</v>
      </c>
      <c r="BE302" s="226">
        <f t="shared" si="739"/>
        <v>0</v>
      </c>
      <c r="BF302" s="235">
        <f t="shared" si="739"/>
        <v>0</v>
      </c>
      <c r="BG302" s="227">
        <f t="shared" si="739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40">IF(E308-E309&gt;=0,0,"Ошибка")</f>
        <v>0</v>
      </c>
      <c r="BK302" s="253">
        <f t="shared" si="740"/>
        <v>0</v>
      </c>
      <c r="BL302" s="253">
        <f t="shared" si="740"/>
        <v>0</v>
      </c>
      <c r="BM302" s="253">
        <f t="shared" si="740"/>
        <v>0</v>
      </c>
      <c r="BN302" s="253">
        <f t="shared" si="740"/>
        <v>0</v>
      </c>
      <c r="BO302" s="253">
        <f t="shared" si="740"/>
        <v>0</v>
      </c>
      <c r="BP302" s="253">
        <f t="shared" si="740"/>
        <v>0</v>
      </c>
      <c r="BQ302" s="253">
        <f t="shared" si="740"/>
        <v>0</v>
      </c>
      <c r="BR302" s="253">
        <f t="shared" si="740"/>
        <v>0</v>
      </c>
      <c r="BS302" s="253">
        <f t="shared" si="740"/>
        <v>0</v>
      </c>
      <c r="BT302" s="253">
        <f t="shared" si="740"/>
        <v>0</v>
      </c>
      <c r="BU302" s="253">
        <f t="shared" si="740"/>
        <v>0</v>
      </c>
      <c r="BV302" s="253">
        <f t="shared" si="740"/>
        <v>0</v>
      </c>
      <c r="BW302" s="253">
        <f t="shared" si="740"/>
        <v>0</v>
      </c>
      <c r="BX302" s="253">
        <f t="shared" si="740"/>
        <v>0</v>
      </c>
      <c r="BY302" s="253">
        <f t="shared" si="740"/>
        <v>0</v>
      </c>
      <c r="BZ302" s="253">
        <f t="shared" si="740"/>
        <v>0</v>
      </c>
      <c r="CA302" s="253">
        <f t="shared" si="740"/>
        <v>0</v>
      </c>
      <c r="CB302" s="253">
        <f t="shared" si="740"/>
        <v>0</v>
      </c>
      <c r="CC302" s="253">
        <f t="shared" si="740"/>
        <v>0</v>
      </c>
      <c r="CD302" s="253">
        <f t="shared" si="740"/>
        <v>0</v>
      </c>
      <c r="CE302" s="253">
        <f t="shared" si="740"/>
        <v>0</v>
      </c>
      <c r="CF302" s="253">
        <f t="shared" si="740"/>
        <v>0</v>
      </c>
      <c r="CG302" s="253">
        <f t="shared" si="740"/>
        <v>0</v>
      </c>
      <c r="CH302" s="253">
        <f t="shared" si="740"/>
        <v>0</v>
      </c>
      <c r="CI302" s="253">
        <f t="shared" si="740"/>
        <v>0</v>
      </c>
      <c r="CJ302" s="253">
        <f t="shared" si="740"/>
        <v>0</v>
      </c>
      <c r="CK302" s="253">
        <f t="shared" si="740"/>
        <v>0</v>
      </c>
      <c r="CL302" s="253">
        <f t="shared" si="740"/>
        <v>0</v>
      </c>
      <c r="CM302" s="253">
        <f t="shared" si="740"/>
        <v>0</v>
      </c>
      <c r="CN302" s="253">
        <f t="shared" si="740"/>
        <v>0</v>
      </c>
      <c r="CO302" s="253">
        <f t="shared" si="740"/>
        <v>0</v>
      </c>
      <c r="CP302" s="253">
        <f t="shared" ref="CP302:DL302" si="741">IF(AK308-AK309&gt;=0,0,"Ошибка")</f>
        <v>0</v>
      </c>
      <c r="CQ302" s="253">
        <f t="shared" si="741"/>
        <v>0</v>
      </c>
      <c r="CR302" s="253">
        <f t="shared" si="741"/>
        <v>0</v>
      </c>
      <c r="CS302" s="253">
        <f t="shared" si="741"/>
        <v>0</v>
      </c>
      <c r="CT302" s="253">
        <f t="shared" si="741"/>
        <v>0</v>
      </c>
      <c r="CU302" s="253">
        <f t="shared" si="741"/>
        <v>0</v>
      </c>
      <c r="CV302" s="253">
        <f t="shared" si="741"/>
        <v>0</v>
      </c>
      <c r="CW302" s="253">
        <f t="shared" si="741"/>
        <v>0</v>
      </c>
      <c r="CX302" s="253">
        <f t="shared" si="741"/>
        <v>0</v>
      </c>
      <c r="CY302" s="253">
        <f t="shared" si="741"/>
        <v>0</v>
      </c>
      <c r="CZ302" s="253">
        <f t="shared" si="741"/>
        <v>0</v>
      </c>
      <c r="DA302" s="253">
        <f t="shared" si="741"/>
        <v>0</v>
      </c>
      <c r="DB302" s="253">
        <f t="shared" si="741"/>
        <v>0</v>
      </c>
      <c r="DC302" s="253">
        <f t="shared" si="741"/>
        <v>0</v>
      </c>
      <c r="DD302" s="253">
        <f t="shared" si="741"/>
        <v>0</v>
      </c>
      <c r="DE302" s="253">
        <f t="shared" si="741"/>
        <v>0</v>
      </c>
      <c r="DF302" s="253">
        <f t="shared" si="741"/>
        <v>0</v>
      </c>
      <c r="DG302" s="253">
        <f t="shared" si="741"/>
        <v>0</v>
      </c>
      <c r="DH302" s="253">
        <f t="shared" si="741"/>
        <v>0</v>
      </c>
      <c r="DI302" s="253">
        <f t="shared" si="741"/>
        <v>0</v>
      </c>
      <c r="DJ302" s="253">
        <f t="shared" si="741"/>
        <v>0</v>
      </c>
      <c r="DK302" s="253">
        <f t="shared" si="741"/>
        <v>0</v>
      </c>
      <c r="DL302" s="253">
        <f t="shared" si="741"/>
        <v>0</v>
      </c>
    </row>
    <row r="303" spans="1:116" s="27" customFormat="1" ht="24">
      <c r="A303" s="272" t="str">
        <f t="shared" ref="A303:A314" si="742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743">SUM(J303:L303)</f>
        <v>0</v>
      </c>
      <c r="H303" s="236">
        <f>ROUND(SUM(S303,AD303,AO303,AZ303),1)</f>
        <v>0</v>
      </c>
      <c r="I303" s="236">
        <f t="shared" ref="I303:I314" si="744">SUM(M303:O303)</f>
        <v>0</v>
      </c>
      <c r="J303" s="236">
        <f t="shared" ref="J303:O314" si="745">ROUND(SUM(U303,AF303,AQ303,BB303),1)</f>
        <v>0</v>
      </c>
      <c r="K303" s="236">
        <f t="shared" si="745"/>
        <v>0</v>
      </c>
      <c r="L303" s="236">
        <f t="shared" si="745"/>
        <v>0</v>
      </c>
      <c r="M303" s="236">
        <f t="shared" si="745"/>
        <v>0</v>
      </c>
      <c r="N303" s="236">
        <f t="shared" si="745"/>
        <v>0</v>
      </c>
      <c r="O303" s="236">
        <f t="shared" si="745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9">
        <f t="shared" ref="BH303:BH315" si="746">IF((COUNTA(BJ303:DL303)-COUNTIF(BJ303:DL303,0))=0,0,CONCATENATE("Ошибки!-",COUNTA(BJ303:DL303)-COUNTIF(BJ303:DL303,0)))</f>
        <v>0</v>
      </c>
      <c r="BI303" s="255" t="str">
        <f t="shared" ref="BI303:BI314" si="747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748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749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750">IF(ROUND((AA303-AB303),5)&gt;=0,0,"Ошибка!")</f>
        <v>0</v>
      </c>
      <c r="CH303" s="318"/>
      <c r="CI303" s="253">
        <f t="shared" ref="CI303:CI314" si="751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752">IF(ROUND((AL303-AM303),5)&gt;=0,0,"Ошибка!")</f>
        <v>0</v>
      </c>
      <c r="CS303" s="318"/>
      <c r="CT303" s="253">
        <f t="shared" ref="CT303:CT314" si="753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754">IF(ROUND((AW303-AX303),5)&gt;=0,0,"Ошибка!")</f>
        <v>0</v>
      </c>
      <c r="DD303" s="318"/>
      <c r="DE303" s="253">
        <f t="shared" ref="DE303:DE314" si="755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>
      <c r="A304" s="272" t="str">
        <f t="shared" si="742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756">ROUND(SUM(P304,AA304,AL304,AW304),0)</f>
        <v>0</v>
      </c>
      <c r="F304" s="236">
        <f t="shared" ref="F304:F314" si="757">ROUND(SUM(Q304,AB304,AM304,AX304),1)</f>
        <v>0</v>
      </c>
      <c r="G304" s="236">
        <f t="shared" si="743"/>
        <v>0</v>
      </c>
      <c r="H304" s="236">
        <f t="shared" ref="H304:H314" si="758">ROUND(SUM(S304,AD304,AO304,AZ304),1)</f>
        <v>0</v>
      </c>
      <c r="I304" s="236">
        <f t="shared" si="744"/>
        <v>0</v>
      </c>
      <c r="J304" s="236">
        <f t="shared" si="745"/>
        <v>0</v>
      </c>
      <c r="K304" s="236">
        <f t="shared" si="745"/>
        <v>0</v>
      </c>
      <c r="L304" s="236">
        <f t="shared" si="745"/>
        <v>0</v>
      </c>
      <c r="M304" s="236">
        <f t="shared" si="745"/>
        <v>0</v>
      </c>
      <c r="N304" s="236">
        <f t="shared" si="745"/>
        <v>0</v>
      </c>
      <c r="O304" s="236">
        <f t="shared" si="745"/>
        <v>0</v>
      </c>
      <c r="P304" s="220"/>
      <c r="Q304" s="221"/>
      <c r="R304" s="237">
        <f t="shared" ref="R304:R314" si="759">SUM(U304:W304)</f>
        <v>0</v>
      </c>
      <c r="S304" s="221"/>
      <c r="T304" s="237">
        <f t="shared" ref="T304:T313" si="760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761">SUM(AF304:AH304)</f>
        <v>0</v>
      </c>
      <c r="AD304" s="221"/>
      <c r="AE304" s="237">
        <f t="shared" ref="AE304:AE313" si="762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763">SUM(AQ304:AS304)</f>
        <v>0</v>
      </c>
      <c r="AO304" s="221"/>
      <c r="AP304" s="237">
        <f t="shared" ref="AP304:AP313" si="764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765">SUM(BB304:BD304)</f>
        <v>0</v>
      </c>
      <c r="AZ304" s="221"/>
      <c r="BA304" s="237">
        <f t="shared" ref="BA304:BA313" si="766">SUM(BE304:BG304)</f>
        <v>0</v>
      </c>
      <c r="BB304" s="221"/>
      <c r="BC304" s="233"/>
      <c r="BD304" s="221"/>
      <c r="BE304" s="221"/>
      <c r="BF304" s="233"/>
      <c r="BG304" s="221"/>
      <c r="BH304" s="379">
        <f t="shared" si="746"/>
        <v>0</v>
      </c>
      <c r="BI304" s="255" t="str">
        <f t="shared" si="747"/>
        <v>03</v>
      </c>
      <c r="BJ304" s="318"/>
      <c r="BK304" s="253">
        <f t="shared" ref="BK304:BK314" si="767">IF(ROUND((E304-F304),5)&gt;=0,0,"Ошибка!")</f>
        <v>0</v>
      </c>
      <c r="BL304" s="318"/>
      <c r="BM304" s="253">
        <f t="shared" si="748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749"/>
        <v>0</v>
      </c>
      <c r="BW304" s="318"/>
      <c r="BX304" s="253">
        <f t="shared" ref="BX304:BX314" si="76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750"/>
        <v>0</v>
      </c>
      <c r="CH304" s="318"/>
      <c r="CI304" s="253">
        <f t="shared" si="751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752"/>
        <v>0</v>
      </c>
      <c r="CS304" s="318"/>
      <c r="CT304" s="253">
        <f t="shared" si="753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754"/>
        <v>0</v>
      </c>
      <c r="DD304" s="318"/>
      <c r="DE304" s="253">
        <f t="shared" si="755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>
      <c r="A305" s="272" t="str">
        <f t="shared" si="742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756"/>
        <v>0</v>
      </c>
      <c r="F305" s="236">
        <f t="shared" si="757"/>
        <v>0</v>
      </c>
      <c r="G305" s="236">
        <f t="shared" si="743"/>
        <v>0</v>
      </c>
      <c r="H305" s="236">
        <f t="shared" si="758"/>
        <v>0</v>
      </c>
      <c r="I305" s="236">
        <f t="shared" si="744"/>
        <v>0</v>
      </c>
      <c r="J305" s="236">
        <f t="shared" si="745"/>
        <v>0</v>
      </c>
      <c r="K305" s="236">
        <f t="shared" si="745"/>
        <v>0</v>
      </c>
      <c r="L305" s="236">
        <f t="shared" si="745"/>
        <v>0</v>
      </c>
      <c r="M305" s="236">
        <f t="shared" si="745"/>
        <v>0</v>
      </c>
      <c r="N305" s="236">
        <f t="shared" si="745"/>
        <v>0</v>
      </c>
      <c r="O305" s="236">
        <f t="shared" si="745"/>
        <v>0</v>
      </c>
      <c r="P305" s="220"/>
      <c r="Q305" s="221"/>
      <c r="R305" s="237">
        <f t="shared" si="759"/>
        <v>0</v>
      </c>
      <c r="S305" s="221"/>
      <c r="T305" s="237">
        <f t="shared" si="760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761"/>
        <v>0</v>
      </c>
      <c r="AD305" s="221"/>
      <c r="AE305" s="237">
        <f t="shared" si="762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763"/>
        <v>0</v>
      </c>
      <c r="AO305" s="221"/>
      <c r="AP305" s="237">
        <f t="shared" si="764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765"/>
        <v>0</v>
      </c>
      <c r="AZ305" s="221"/>
      <c r="BA305" s="237">
        <f t="shared" si="766"/>
        <v>0</v>
      </c>
      <c r="BB305" s="221"/>
      <c r="BC305" s="233"/>
      <c r="BD305" s="221"/>
      <c r="BE305" s="221"/>
      <c r="BF305" s="233"/>
      <c r="BG305" s="221"/>
      <c r="BH305" s="379">
        <f t="shared" si="746"/>
        <v>0</v>
      </c>
      <c r="BI305" s="255" t="str">
        <f t="shared" si="747"/>
        <v>04</v>
      </c>
      <c r="BJ305" s="318"/>
      <c r="BK305" s="253">
        <f t="shared" si="767"/>
        <v>0</v>
      </c>
      <c r="BL305" s="318"/>
      <c r="BM305" s="253">
        <f t="shared" si="748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749"/>
        <v>0</v>
      </c>
      <c r="BW305" s="318"/>
      <c r="BX305" s="253">
        <f t="shared" si="76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750"/>
        <v>0</v>
      </c>
      <c r="CH305" s="318"/>
      <c r="CI305" s="253">
        <f t="shared" si="751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752"/>
        <v>0</v>
      </c>
      <c r="CS305" s="318"/>
      <c r="CT305" s="253">
        <f t="shared" si="753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754"/>
        <v>0</v>
      </c>
      <c r="DD305" s="318"/>
      <c r="DE305" s="253">
        <f t="shared" si="755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>
      <c r="A306" s="272" t="str">
        <f t="shared" si="742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756"/>
        <v>0</v>
      </c>
      <c r="F306" s="236">
        <f t="shared" si="757"/>
        <v>0</v>
      </c>
      <c r="G306" s="236">
        <f t="shared" si="743"/>
        <v>0</v>
      </c>
      <c r="H306" s="236">
        <f t="shared" si="758"/>
        <v>0</v>
      </c>
      <c r="I306" s="236">
        <f t="shared" si="744"/>
        <v>0</v>
      </c>
      <c r="J306" s="236">
        <f t="shared" si="745"/>
        <v>0</v>
      </c>
      <c r="K306" s="236">
        <f t="shared" si="745"/>
        <v>0</v>
      </c>
      <c r="L306" s="236">
        <f t="shared" si="745"/>
        <v>0</v>
      </c>
      <c r="M306" s="236">
        <f t="shared" si="745"/>
        <v>0</v>
      </c>
      <c r="N306" s="236">
        <f t="shared" si="745"/>
        <v>0</v>
      </c>
      <c r="O306" s="236">
        <f t="shared" si="745"/>
        <v>0</v>
      </c>
      <c r="P306" s="220"/>
      <c r="Q306" s="221"/>
      <c r="R306" s="237">
        <f t="shared" si="759"/>
        <v>0</v>
      </c>
      <c r="S306" s="221"/>
      <c r="T306" s="237">
        <f t="shared" si="760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761"/>
        <v>0</v>
      </c>
      <c r="AD306" s="221"/>
      <c r="AE306" s="237">
        <f t="shared" si="762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763"/>
        <v>0</v>
      </c>
      <c r="AO306" s="221"/>
      <c r="AP306" s="237">
        <f t="shared" si="764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765"/>
        <v>0</v>
      </c>
      <c r="AZ306" s="221"/>
      <c r="BA306" s="237">
        <f t="shared" si="766"/>
        <v>0</v>
      </c>
      <c r="BB306" s="221"/>
      <c r="BC306" s="233"/>
      <c r="BD306" s="221"/>
      <c r="BE306" s="221"/>
      <c r="BF306" s="233"/>
      <c r="BG306" s="221"/>
      <c r="BH306" s="379">
        <f t="shared" si="746"/>
        <v>0</v>
      </c>
      <c r="BI306" s="255" t="str">
        <f t="shared" si="747"/>
        <v>05</v>
      </c>
      <c r="BJ306" s="318"/>
      <c r="BK306" s="253">
        <f t="shared" si="767"/>
        <v>0</v>
      </c>
      <c r="BL306" s="318"/>
      <c r="BM306" s="253">
        <f t="shared" si="748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749"/>
        <v>0</v>
      </c>
      <c r="BW306" s="318"/>
      <c r="BX306" s="253">
        <f t="shared" si="76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750"/>
        <v>0</v>
      </c>
      <c r="CH306" s="318"/>
      <c r="CI306" s="253">
        <f t="shared" si="751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752"/>
        <v>0</v>
      </c>
      <c r="CS306" s="318"/>
      <c r="CT306" s="253">
        <f t="shared" si="753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754"/>
        <v>0</v>
      </c>
      <c r="DD306" s="318"/>
      <c r="DE306" s="253">
        <f t="shared" si="755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>
      <c r="A307" s="272" t="str">
        <f t="shared" si="742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756"/>
        <v>0</v>
      </c>
      <c r="F307" s="236">
        <f t="shared" si="757"/>
        <v>0</v>
      </c>
      <c r="G307" s="236">
        <f t="shared" si="743"/>
        <v>0</v>
      </c>
      <c r="H307" s="236">
        <f t="shared" si="758"/>
        <v>0</v>
      </c>
      <c r="I307" s="236">
        <f t="shared" si="744"/>
        <v>0</v>
      </c>
      <c r="J307" s="236">
        <f t="shared" si="745"/>
        <v>0</v>
      </c>
      <c r="K307" s="236">
        <f t="shared" si="745"/>
        <v>0</v>
      </c>
      <c r="L307" s="236">
        <f t="shared" si="745"/>
        <v>0</v>
      </c>
      <c r="M307" s="236">
        <f t="shared" si="745"/>
        <v>0</v>
      </c>
      <c r="N307" s="236">
        <f t="shared" si="745"/>
        <v>0</v>
      </c>
      <c r="O307" s="236">
        <f t="shared" si="745"/>
        <v>0</v>
      </c>
      <c r="P307" s="220"/>
      <c r="Q307" s="221"/>
      <c r="R307" s="237">
        <f t="shared" si="759"/>
        <v>0</v>
      </c>
      <c r="S307" s="221"/>
      <c r="T307" s="237">
        <f t="shared" si="760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761"/>
        <v>0</v>
      </c>
      <c r="AD307" s="221"/>
      <c r="AE307" s="237">
        <f t="shared" si="762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763"/>
        <v>0</v>
      </c>
      <c r="AO307" s="221"/>
      <c r="AP307" s="237">
        <f t="shared" si="764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765"/>
        <v>0</v>
      </c>
      <c r="AZ307" s="221"/>
      <c r="BA307" s="237">
        <f t="shared" si="766"/>
        <v>0</v>
      </c>
      <c r="BB307" s="221"/>
      <c r="BC307" s="233"/>
      <c r="BD307" s="221"/>
      <c r="BE307" s="221"/>
      <c r="BF307" s="233"/>
      <c r="BG307" s="221"/>
      <c r="BH307" s="379">
        <f t="shared" si="746"/>
        <v>0</v>
      </c>
      <c r="BI307" s="255" t="str">
        <f t="shared" si="747"/>
        <v>06</v>
      </c>
      <c r="BJ307" s="318"/>
      <c r="BK307" s="253">
        <f t="shared" si="767"/>
        <v>0</v>
      </c>
      <c r="BL307" s="318"/>
      <c r="BM307" s="253">
        <f t="shared" si="748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749"/>
        <v>0</v>
      </c>
      <c r="BW307" s="318"/>
      <c r="BX307" s="253">
        <f t="shared" si="76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750"/>
        <v>0</v>
      </c>
      <c r="CH307" s="318"/>
      <c r="CI307" s="253">
        <f t="shared" si="751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752"/>
        <v>0</v>
      </c>
      <c r="CS307" s="318"/>
      <c r="CT307" s="253">
        <f t="shared" si="753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754"/>
        <v>0</v>
      </c>
      <c r="DD307" s="318"/>
      <c r="DE307" s="253">
        <f t="shared" si="755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>
      <c r="A308" s="272" t="str">
        <f t="shared" si="742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756"/>
        <v>0</v>
      </c>
      <c r="F308" s="236">
        <f t="shared" si="757"/>
        <v>0</v>
      </c>
      <c r="G308" s="236">
        <f t="shared" si="743"/>
        <v>0</v>
      </c>
      <c r="H308" s="236">
        <f t="shared" si="758"/>
        <v>0</v>
      </c>
      <c r="I308" s="236">
        <f t="shared" si="744"/>
        <v>0</v>
      </c>
      <c r="J308" s="236">
        <f t="shared" si="745"/>
        <v>0</v>
      </c>
      <c r="K308" s="236">
        <f t="shared" si="745"/>
        <v>0</v>
      </c>
      <c r="L308" s="236">
        <f t="shared" si="745"/>
        <v>0</v>
      </c>
      <c r="M308" s="236">
        <f t="shared" si="745"/>
        <v>0</v>
      </c>
      <c r="N308" s="236">
        <f t="shared" si="745"/>
        <v>0</v>
      </c>
      <c r="O308" s="236">
        <f t="shared" si="745"/>
        <v>0</v>
      </c>
      <c r="P308" s="220"/>
      <c r="Q308" s="221"/>
      <c r="R308" s="237">
        <f t="shared" si="759"/>
        <v>0</v>
      </c>
      <c r="S308" s="221"/>
      <c r="T308" s="237">
        <f t="shared" si="760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761"/>
        <v>0</v>
      </c>
      <c r="AD308" s="221"/>
      <c r="AE308" s="237">
        <f t="shared" si="762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763"/>
        <v>0</v>
      </c>
      <c r="AO308" s="221"/>
      <c r="AP308" s="237">
        <f t="shared" si="764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765"/>
        <v>0</v>
      </c>
      <c r="AZ308" s="221"/>
      <c r="BA308" s="237">
        <f t="shared" si="766"/>
        <v>0</v>
      </c>
      <c r="BB308" s="221"/>
      <c r="BC308" s="233"/>
      <c r="BD308" s="221"/>
      <c r="BE308" s="221"/>
      <c r="BF308" s="233"/>
      <c r="BG308" s="221"/>
      <c r="BH308" s="379">
        <f t="shared" si="746"/>
        <v>0</v>
      </c>
      <c r="BI308" s="255" t="str">
        <f t="shared" si="747"/>
        <v>07</v>
      </c>
      <c r="BJ308" s="318"/>
      <c r="BK308" s="253">
        <f t="shared" si="767"/>
        <v>0</v>
      </c>
      <c r="BL308" s="318"/>
      <c r="BM308" s="253">
        <f t="shared" si="748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749"/>
        <v>0</v>
      </c>
      <c r="BW308" s="318"/>
      <c r="BX308" s="253">
        <f t="shared" si="76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750"/>
        <v>0</v>
      </c>
      <c r="CH308" s="318"/>
      <c r="CI308" s="253">
        <f t="shared" si="751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752"/>
        <v>0</v>
      </c>
      <c r="CS308" s="318"/>
      <c r="CT308" s="253">
        <f t="shared" si="753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754"/>
        <v>0</v>
      </c>
      <c r="DD308" s="318"/>
      <c r="DE308" s="253">
        <f t="shared" si="755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>
      <c r="A309" s="272" t="str">
        <f t="shared" si="742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756"/>
        <v>0</v>
      </c>
      <c r="F309" s="236">
        <f t="shared" si="757"/>
        <v>0</v>
      </c>
      <c r="G309" s="236">
        <f t="shared" si="743"/>
        <v>0</v>
      </c>
      <c r="H309" s="236">
        <f t="shared" si="758"/>
        <v>0</v>
      </c>
      <c r="I309" s="236">
        <f t="shared" si="744"/>
        <v>0</v>
      </c>
      <c r="J309" s="236">
        <f t="shared" si="745"/>
        <v>0</v>
      </c>
      <c r="K309" s="236">
        <f t="shared" si="745"/>
        <v>0</v>
      </c>
      <c r="L309" s="236">
        <f t="shared" si="745"/>
        <v>0</v>
      </c>
      <c r="M309" s="236">
        <f t="shared" si="745"/>
        <v>0</v>
      </c>
      <c r="N309" s="236">
        <f t="shared" si="745"/>
        <v>0</v>
      </c>
      <c r="O309" s="236">
        <f t="shared" si="745"/>
        <v>0</v>
      </c>
      <c r="P309" s="220"/>
      <c r="Q309" s="221"/>
      <c r="R309" s="237">
        <f t="shared" si="759"/>
        <v>0</v>
      </c>
      <c r="S309" s="221"/>
      <c r="T309" s="237">
        <f t="shared" si="760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761"/>
        <v>0</v>
      </c>
      <c r="AD309" s="221"/>
      <c r="AE309" s="237">
        <f t="shared" si="762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763"/>
        <v>0</v>
      </c>
      <c r="AO309" s="221"/>
      <c r="AP309" s="237">
        <f t="shared" si="764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765"/>
        <v>0</v>
      </c>
      <c r="AZ309" s="221"/>
      <c r="BA309" s="237">
        <f t="shared" si="766"/>
        <v>0</v>
      </c>
      <c r="BB309" s="221"/>
      <c r="BC309" s="233"/>
      <c r="BD309" s="221"/>
      <c r="BE309" s="221"/>
      <c r="BF309" s="233"/>
      <c r="BG309" s="221"/>
      <c r="BH309" s="379">
        <f t="shared" si="746"/>
        <v>0</v>
      </c>
      <c r="BI309" s="255" t="str">
        <f t="shared" si="747"/>
        <v>08</v>
      </c>
      <c r="BJ309" s="318"/>
      <c r="BK309" s="253">
        <f t="shared" si="767"/>
        <v>0</v>
      </c>
      <c r="BL309" s="318"/>
      <c r="BM309" s="253">
        <f t="shared" si="748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749"/>
        <v>0</v>
      </c>
      <c r="BW309" s="318"/>
      <c r="BX309" s="253">
        <f t="shared" si="76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750"/>
        <v>0</v>
      </c>
      <c r="CH309" s="318"/>
      <c r="CI309" s="253">
        <f t="shared" si="751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752"/>
        <v>0</v>
      </c>
      <c r="CS309" s="318"/>
      <c r="CT309" s="253">
        <f t="shared" si="753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754"/>
        <v>0</v>
      </c>
      <c r="DD309" s="318"/>
      <c r="DE309" s="253">
        <f t="shared" si="755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>
      <c r="A310" s="272" t="str">
        <f t="shared" si="742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756"/>
        <v>0</v>
      </c>
      <c r="F310" s="236">
        <f t="shared" si="757"/>
        <v>0</v>
      </c>
      <c r="G310" s="236">
        <f t="shared" si="743"/>
        <v>0</v>
      </c>
      <c r="H310" s="236">
        <f t="shared" si="758"/>
        <v>0</v>
      </c>
      <c r="I310" s="236">
        <f t="shared" si="744"/>
        <v>0</v>
      </c>
      <c r="J310" s="236">
        <f t="shared" si="745"/>
        <v>0</v>
      </c>
      <c r="K310" s="236">
        <f t="shared" si="745"/>
        <v>0</v>
      </c>
      <c r="L310" s="236">
        <f t="shared" si="745"/>
        <v>0</v>
      </c>
      <c r="M310" s="236">
        <f t="shared" si="745"/>
        <v>0</v>
      </c>
      <c r="N310" s="236">
        <f t="shared" si="745"/>
        <v>0</v>
      </c>
      <c r="O310" s="236">
        <f t="shared" si="745"/>
        <v>0</v>
      </c>
      <c r="P310" s="220"/>
      <c r="Q310" s="221"/>
      <c r="R310" s="237">
        <f t="shared" si="759"/>
        <v>0</v>
      </c>
      <c r="S310" s="221"/>
      <c r="T310" s="237">
        <f t="shared" si="760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761"/>
        <v>0</v>
      </c>
      <c r="AD310" s="221"/>
      <c r="AE310" s="237">
        <f t="shared" si="762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763"/>
        <v>0</v>
      </c>
      <c r="AO310" s="221"/>
      <c r="AP310" s="237">
        <f t="shared" si="764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765"/>
        <v>0</v>
      </c>
      <c r="AZ310" s="221"/>
      <c r="BA310" s="237">
        <f t="shared" si="766"/>
        <v>0</v>
      </c>
      <c r="BB310" s="221"/>
      <c r="BC310" s="233"/>
      <c r="BD310" s="221"/>
      <c r="BE310" s="221"/>
      <c r="BF310" s="233"/>
      <c r="BG310" s="221"/>
      <c r="BH310" s="379">
        <f t="shared" si="746"/>
        <v>0</v>
      </c>
      <c r="BI310" s="255" t="str">
        <f t="shared" si="747"/>
        <v>09</v>
      </c>
      <c r="BJ310" s="318"/>
      <c r="BK310" s="253">
        <f t="shared" si="767"/>
        <v>0</v>
      </c>
      <c r="BL310" s="318"/>
      <c r="BM310" s="253">
        <f t="shared" si="748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749"/>
        <v>0</v>
      </c>
      <c r="BW310" s="318"/>
      <c r="BX310" s="253">
        <f t="shared" si="76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750"/>
        <v>0</v>
      </c>
      <c r="CH310" s="318"/>
      <c r="CI310" s="253">
        <f t="shared" si="751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752"/>
        <v>0</v>
      </c>
      <c r="CS310" s="318"/>
      <c r="CT310" s="253">
        <f t="shared" si="753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754"/>
        <v>0</v>
      </c>
      <c r="DD310" s="318"/>
      <c r="DE310" s="253">
        <f t="shared" si="755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>
      <c r="A311" s="272" t="str">
        <f t="shared" si="742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756"/>
        <v>0</v>
      </c>
      <c r="F311" s="236">
        <f t="shared" si="757"/>
        <v>0</v>
      </c>
      <c r="G311" s="236">
        <f t="shared" si="743"/>
        <v>0</v>
      </c>
      <c r="H311" s="236">
        <f t="shared" si="758"/>
        <v>0</v>
      </c>
      <c r="I311" s="236">
        <f t="shared" si="744"/>
        <v>0</v>
      </c>
      <c r="J311" s="236">
        <f t="shared" si="745"/>
        <v>0</v>
      </c>
      <c r="K311" s="236">
        <f t="shared" si="745"/>
        <v>0</v>
      </c>
      <c r="L311" s="236">
        <f t="shared" si="745"/>
        <v>0</v>
      </c>
      <c r="M311" s="236">
        <f t="shared" si="745"/>
        <v>0</v>
      </c>
      <c r="N311" s="236">
        <f t="shared" si="745"/>
        <v>0</v>
      </c>
      <c r="O311" s="236">
        <f t="shared" si="745"/>
        <v>0</v>
      </c>
      <c r="P311" s="220"/>
      <c r="Q311" s="221"/>
      <c r="R311" s="237">
        <f t="shared" si="759"/>
        <v>0</v>
      </c>
      <c r="S311" s="221"/>
      <c r="T311" s="237">
        <f t="shared" si="760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761"/>
        <v>0</v>
      </c>
      <c r="AD311" s="221"/>
      <c r="AE311" s="237">
        <f t="shared" si="762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763"/>
        <v>0</v>
      </c>
      <c r="AO311" s="221"/>
      <c r="AP311" s="237">
        <f t="shared" si="764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765"/>
        <v>0</v>
      </c>
      <c r="AZ311" s="221"/>
      <c r="BA311" s="237">
        <f t="shared" si="766"/>
        <v>0</v>
      </c>
      <c r="BB311" s="221"/>
      <c r="BC311" s="233"/>
      <c r="BD311" s="221"/>
      <c r="BE311" s="221"/>
      <c r="BF311" s="233"/>
      <c r="BG311" s="221"/>
      <c r="BH311" s="379">
        <f t="shared" si="746"/>
        <v>0</v>
      </c>
      <c r="BI311" s="255" t="str">
        <f t="shared" si="747"/>
        <v>10</v>
      </c>
      <c r="BJ311" s="318"/>
      <c r="BK311" s="253">
        <f t="shared" si="767"/>
        <v>0</v>
      </c>
      <c r="BL311" s="318"/>
      <c r="BM311" s="253">
        <f t="shared" si="748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749"/>
        <v>0</v>
      </c>
      <c r="BW311" s="318"/>
      <c r="BX311" s="253">
        <f t="shared" si="76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750"/>
        <v>0</v>
      </c>
      <c r="CH311" s="318"/>
      <c r="CI311" s="253">
        <f t="shared" si="751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752"/>
        <v>0</v>
      </c>
      <c r="CS311" s="318"/>
      <c r="CT311" s="253">
        <f t="shared" si="753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754"/>
        <v>0</v>
      </c>
      <c r="DD311" s="318"/>
      <c r="DE311" s="253">
        <f t="shared" si="755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60">
      <c r="A312" s="272" t="str">
        <f t="shared" si="742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756"/>
        <v>0</v>
      </c>
      <c r="F312" s="236">
        <f t="shared" si="757"/>
        <v>0</v>
      </c>
      <c r="G312" s="236">
        <f t="shared" si="743"/>
        <v>0</v>
      </c>
      <c r="H312" s="236">
        <f t="shared" si="758"/>
        <v>0</v>
      </c>
      <c r="I312" s="236">
        <f t="shared" si="744"/>
        <v>0</v>
      </c>
      <c r="J312" s="236">
        <f t="shared" si="745"/>
        <v>0</v>
      </c>
      <c r="K312" s="236">
        <f t="shared" si="745"/>
        <v>0</v>
      </c>
      <c r="L312" s="236">
        <f t="shared" si="745"/>
        <v>0</v>
      </c>
      <c r="M312" s="236">
        <f t="shared" si="745"/>
        <v>0</v>
      </c>
      <c r="N312" s="236">
        <f t="shared" si="745"/>
        <v>0</v>
      </c>
      <c r="O312" s="236">
        <f t="shared" si="745"/>
        <v>0</v>
      </c>
      <c r="P312" s="220"/>
      <c r="Q312" s="221"/>
      <c r="R312" s="237">
        <f t="shared" si="759"/>
        <v>0</v>
      </c>
      <c r="S312" s="221"/>
      <c r="T312" s="237">
        <f t="shared" si="760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761"/>
        <v>0</v>
      </c>
      <c r="AD312" s="221"/>
      <c r="AE312" s="237">
        <f t="shared" si="762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763"/>
        <v>0</v>
      </c>
      <c r="AO312" s="221"/>
      <c r="AP312" s="237">
        <f t="shared" si="764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765"/>
        <v>0</v>
      </c>
      <c r="AZ312" s="221"/>
      <c r="BA312" s="237">
        <f t="shared" si="766"/>
        <v>0</v>
      </c>
      <c r="BB312" s="221"/>
      <c r="BC312" s="233"/>
      <c r="BD312" s="221"/>
      <c r="BE312" s="221"/>
      <c r="BF312" s="233"/>
      <c r="BG312" s="221"/>
      <c r="BH312" s="379">
        <f t="shared" si="746"/>
        <v>0</v>
      </c>
      <c r="BI312" s="255" t="str">
        <f t="shared" si="747"/>
        <v>11</v>
      </c>
      <c r="BJ312" s="318"/>
      <c r="BK312" s="253">
        <f t="shared" si="767"/>
        <v>0</v>
      </c>
      <c r="BL312" s="318"/>
      <c r="BM312" s="253">
        <f t="shared" si="748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749"/>
        <v>0</v>
      </c>
      <c r="BW312" s="318"/>
      <c r="BX312" s="253">
        <f t="shared" si="76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750"/>
        <v>0</v>
      </c>
      <c r="CH312" s="318"/>
      <c r="CI312" s="253">
        <f t="shared" si="751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752"/>
        <v>0</v>
      </c>
      <c r="CS312" s="318"/>
      <c r="CT312" s="253">
        <f t="shared" si="753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754"/>
        <v>0</v>
      </c>
      <c r="DD312" s="318"/>
      <c r="DE312" s="253">
        <f t="shared" si="755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60">
      <c r="A313" s="272" t="str">
        <f t="shared" si="742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756"/>
        <v>0</v>
      </c>
      <c r="F313" s="236">
        <f t="shared" si="757"/>
        <v>0</v>
      </c>
      <c r="G313" s="236">
        <f t="shared" si="743"/>
        <v>0</v>
      </c>
      <c r="H313" s="236">
        <f t="shared" si="758"/>
        <v>0</v>
      </c>
      <c r="I313" s="236">
        <f t="shared" si="744"/>
        <v>0</v>
      </c>
      <c r="J313" s="236">
        <f t="shared" si="745"/>
        <v>0</v>
      </c>
      <c r="K313" s="236">
        <f t="shared" si="745"/>
        <v>0</v>
      </c>
      <c r="L313" s="236">
        <f t="shared" si="745"/>
        <v>0</v>
      </c>
      <c r="M313" s="236">
        <f t="shared" si="745"/>
        <v>0</v>
      </c>
      <c r="N313" s="236">
        <f t="shared" si="745"/>
        <v>0</v>
      </c>
      <c r="O313" s="236">
        <f t="shared" si="745"/>
        <v>0</v>
      </c>
      <c r="P313" s="220"/>
      <c r="Q313" s="221"/>
      <c r="R313" s="237">
        <f t="shared" si="759"/>
        <v>0</v>
      </c>
      <c r="S313" s="221"/>
      <c r="T313" s="237">
        <f t="shared" si="760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761"/>
        <v>0</v>
      </c>
      <c r="AD313" s="221"/>
      <c r="AE313" s="237">
        <f t="shared" si="762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763"/>
        <v>0</v>
      </c>
      <c r="AO313" s="221"/>
      <c r="AP313" s="237">
        <f t="shared" si="764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765"/>
        <v>0</v>
      </c>
      <c r="AZ313" s="221"/>
      <c r="BA313" s="237">
        <f t="shared" si="766"/>
        <v>0</v>
      </c>
      <c r="BB313" s="221"/>
      <c r="BC313" s="233"/>
      <c r="BD313" s="221"/>
      <c r="BE313" s="221"/>
      <c r="BF313" s="233"/>
      <c r="BG313" s="221"/>
      <c r="BH313" s="379">
        <f t="shared" si="746"/>
        <v>0</v>
      </c>
      <c r="BI313" s="255" t="str">
        <f t="shared" si="747"/>
        <v>12</v>
      </c>
      <c r="BJ313" s="318"/>
      <c r="BK313" s="253">
        <f t="shared" si="767"/>
        <v>0</v>
      </c>
      <c r="BL313" s="318"/>
      <c r="BM313" s="253">
        <f t="shared" si="748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749"/>
        <v>0</v>
      </c>
      <c r="BW313" s="318"/>
      <c r="BX313" s="253">
        <f t="shared" si="76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750"/>
        <v>0</v>
      </c>
      <c r="CH313" s="318"/>
      <c r="CI313" s="253">
        <f t="shared" si="751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752"/>
        <v>0</v>
      </c>
      <c r="CS313" s="318"/>
      <c r="CT313" s="253">
        <f t="shared" si="753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754"/>
        <v>0</v>
      </c>
      <c r="DD313" s="318"/>
      <c r="DE313" s="253">
        <f t="shared" si="755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thickBot="1">
      <c r="A314" s="272" t="str">
        <f t="shared" si="742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756"/>
        <v>0</v>
      </c>
      <c r="F314" s="236">
        <f t="shared" si="757"/>
        <v>0</v>
      </c>
      <c r="G314" s="236">
        <f t="shared" si="743"/>
        <v>0</v>
      </c>
      <c r="H314" s="236">
        <f t="shared" si="758"/>
        <v>0</v>
      </c>
      <c r="I314" s="236">
        <f t="shared" si="744"/>
        <v>0</v>
      </c>
      <c r="J314" s="236">
        <f t="shared" si="745"/>
        <v>0</v>
      </c>
      <c r="K314" s="236">
        <f t="shared" si="745"/>
        <v>0</v>
      </c>
      <c r="L314" s="236">
        <f t="shared" si="745"/>
        <v>0</v>
      </c>
      <c r="M314" s="236">
        <f t="shared" si="745"/>
        <v>0</v>
      </c>
      <c r="N314" s="236">
        <f t="shared" si="745"/>
        <v>0</v>
      </c>
      <c r="O314" s="236">
        <f>ROUND(SUM(Z314,AK314,AV314,BG314),1)</f>
        <v>0</v>
      </c>
      <c r="P314" s="223"/>
      <c r="Q314" s="224"/>
      <c r="R314" s="238">
        <f t="shared" si="759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761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763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765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9">
        <f t="shared" si="746"/>
        <v>0</v>
      </c>
      <c r="BI314" s="319" t="str">
        <f t="shared" si="747"/>
        <v>13</v>
      </c>
      <c r="BJ314" s="320"/>
      <c r="BK314" s="321">
        <f t="shared" si="767"/>
        <v>0</v>
      </c>
      <c r="BL314" s="320"/>
      <c r="BM314" s="321">
        <f t="shared" si="748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749"/>
        <v>0</v>
      </c>
      <c r="BW314" s="320"/>
      <c r="BX314" s="321">
        <f t="shared" si="76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750"/>
        <v>0</v>
      </c>
      <c r="CH314" s="320"/>
      <c r="CI314" s="321">
        <f t="shared" si="751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752"/>
        <v>0</v>
      </c>
      <c r="CS314" s="320"/>
      <c r="CT314" s="321">
        <f t="shared" si="753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754"/>
        <v>0</v>
      </c>
      <c r="DD314" s="320"/>
      <c r="DE314" s="321">
        <f t="shared" si="755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746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769">IF(ROUND(E321-SUM(E322,E324:E325),5)&gt;=0,0,"Ошибка")</f>
        <v>0</v>
      </c>
      <c r="BK315" s="285">
        <f t="shared" si="769"/>
        <v>0</v>
      </c>
      <c r="BL315" s="285">
        <f t="shared" si="769"/>
        <v>0</v>
      </c>
      <c r="BM315" s="285">
        <f t="shared" si="769"/>
        <v>0</v>
      </c>
      <c r="BN315" s="285">
        <f t="shared" si="769"/>
        <v>0</v>
      </c>
      <c r="BO315" s="285">
        <f t="shared" si="769"/>
        <v>0</v>
      </c>
      <c r="BP315" s="285">
        <f t="shared" si="769"/>
        <v>0</v>
      </c>
      <c r="BQ315" s="285">
        <f t="shared" si="769"/>
        <v>0</v>
      </c>
      <c r="BR315" s="285">
        <f t="shared" si="769"/>
        <v>0</v>
      </c>
      <c r="BS315" s="285">
        <f t="shared" si="769"/>
        <v>0</v>
      </c>
      <c r="BT315" s="285">
        <f t="shared" si="769"/>
        <v>0</v>
      </c>
      <c r="BU315" s="285">
        <f t="shared" si="769"/>
        <v>0</v>
      </c>
      <c r="BV315" s="285">
        <f t="shared" si="769"/>
        <v>0</v>
      </c>
      <c r="BW315" s="285">
        <f t="shared" si="769"/>
        <v>0</v>
      </c>
      <c r="BX315" s="285">
        <f t="shared" si="769"/>
        <v>0</v>
      </c>
      <c r="BY315" s="285">
        <f t="shared" si="769"/>
        <v>0</v>
      </c>
      <c r="BZ315" s="285">
        <f t="shared" si="769"/>
        <v>0</v>
      </c>
      <c r="CA315" s="285">
        <f t="shared" si="769"/>
        <v>0</v>
      </c>
      <c r="CB315" s="285">
        <f t="shared" si="769"/>
        <v>0</v>
      </c>
      <c r="CC315" s="285">
        <f t="shared" si="769"/>
        <v>0</v>
      </c>
      <c r="CD315" s="285">
        <f t="shared" si="769"/>
        <v>0</v>
      </c>
      <c r="CE315" s="285">
        <f t="shared" si="769"/>
        <v>0</v>
      </c>
      <c r="CF315" s="285">
        <f t="shared" si="769"/>
        <v>0</v>
      </c>
      <c r="CG315" s="285">
        <f t="shared" si="769"/>
        <v>0</v>
      </c>
      <c r="CH315" s="285">
        <f t="shared" si="769"/>
        <v>0</v>
      </c>
      <c r="CI315" s="285">
        <f t="shared" si="769"/>
        <v>0</v>
      </c>
      <c r="CJ315" s="285">
        <f t="shared" si="769"/>
        <v>0</v>
      </c>
      <c r="CK315" s="285">
        <f t="shared" si="769"/>
        <v>0</v>
      </c>
      <c r="CL315" s="285">
        <f t="shared" si="769"/>
        <v>0</v>
      </c>
      <c r="CM315" s="285">
        <f t="shared" si="769"/>
        <v>0</v>
      </c>
      <c r="CN315" s="285">
        <f t="shared" si="769"/>
        <v>0</v>
      </c>
      <c r="CO315" s="285">
        <f t="shared" si="769"/>
        <v>0</v>
      </c>
      <c r="CP315" s="285">
        <f t="shared" ref="CP315:DL315" si="770">IF(ROUND(AK321-SUM(AK322,AK324:AK325),5)&gt;=0,0,"Ошибка")</f>
        <v>0</v>
      </c>
      <c r="CQ315" s="285">
        <f t="shared" si="770"/>
        <v>0</v>
      </c>
      <c r="CR315" s="285">
        <f t="shared" si="770"/>
        <v>0</v>
      </c>
      <c r="CS315" s="285">
        <f t="shared" si="770"/>
        <v>0</v>
      </c>
      <c r="CT315" s="285">
        <f t="shared" si="770"/>
        <v>0</v>
      </c>
      <c r="CU315" s="285">
        <f t="shared" si="770"/>
        <v>0</v>
      </c>
      <c r="CV315" s="285">
        <f t="shared" si="770"/>
        <v>0</v>
      </c>
      <c r="CW315" s="285">
        <f t="shared" si="770"/>
        <v>0</v>
      </c>
      <c r="CX315" s="285">
        <f t="shared" si="770"/>
        <v>0</v>
      </c>
      <c r="CY315" s="285">
        <f t="shared" si="770"/>
        <v>0</v>
      </c>
      <c r="CZ315" s="285">
        <f t="shared" si="770"/>
        <v>0</v>
      </c>
      <c r="DA315" s="285">
        <f t="shared" si="770"/>
        <v>0</v>
      </c>
      <c r="DB315" s="285">
        <f t="shared" si="770"/>
        <v>0</v>
      </c>
      <c r="DC315" s="285">
        <f t="shared" si="770"/>
        <v>0</v>
      </c>
      <c r="DD315" s="285">
        <f t="shared" si="770"/>
        <v>0</v>
      </c>
      <c r="DE315" s="285">
        <f t="shared" si="770"/>
        <v>0</v>
      </c>
      <c r="DF315" s="285">
        <f t="shared" si="770"/>
        <v>0</v>
      </c>
      <c r="DG315" s="285">
        <f t="shared" si="770"/>
        <v>0</v>
      </c>
      <c r="DH315" s="285">
        <f t="shared" si="770"/>
        <v>0</v>
      </c>
      <c r="DI315" s="285">
        <f t="shared" si="770"/>
        <v>0</v>
      </c>
      <c r="DJ315" s="285">
        <f t="shared" si="770"/>
        <v>0</v>
      </c>
      <c r="DK315" s="285">
        <f t="shared" si="770"/>
        <v>0</v>
      </c>
      <c r="DL315" s="285">
        <f t="shared" si="770"/>
        <v>0</v>
      </c>
    </row>
    <row r="316" spans="1:116" s="27" customFormat="1" ht="24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771">SUM(J317:J321,J326:J328)</f>
        <v>0</v>
      </c>
      <c r="K316" s="236">
        <f t="shared" si="771"/>
        <v>0</v>
      </c>
      <c r="L316" s="236">
        <f t="shared" si="771"/>
        <v>0</v>
      </c>
      <c r="M316" s="236">
        <f t="shared" si="771"/>
        <v>0</v>
      </c>
      <c r="N316" s="236">
        <f t="shared" si="771"/>
        <v>0</v>
      </c>
      <c r="O316" s="236">
        <f t="shared" si="771"/>
        <v>0</v>
      </c>
      <c r="P316" s="228">
        <f>SUM(P317:P321,P326:P328)</f>
        <v>0</v>
      </c>
      <c r="Q316" s="226">
        <f t="shared" ref="Q316:Z316" si="772">SUM(Q317:Q321,Q326:Q328)</f>
        <v>0</v>
      </c>
      <c r="R316" s="236">
        <f t="shared" si="772"/>
        <v>0</v>
      </c>
      <c r="S316" s="226">
        <f t="shared" si="772"/>
        <v>0</v>
      </c>
      <c r="T316" s="236">
        <f t="shared" si="772"/>
        <v>0</v>
      </c>
      <c r="U316" s="226">
        <f t="shared" si="772"/>
        <v>0</v>
      </c>
      <c r="V316" s="235">
        <f t="shared" si="772"/>
        <v>0</v>
      </c>
      <c r="W316" s="226">
        <f t="shared" si="772"/>
        <v>0</v>
      </c>
      <c r="X316" s="226">
        <f t="shared" si="772"/>
        <v>0</v>
      </c>
      <c r="Y316" s="235">
        <f t="shared" si="772"/>
        <v>0</v>
      </c>
      <c r="Z316" s="227">
        <f t="shared" si="772"/>
        <v>0</v>
      </c>
      <c r="AA316" s="228">
        <f>SUM(AA317:AA321,AA326:AA328)</f>
        <v>0</v>
      </c>
      <c r="AB316" s="226">
        <f t="shared" ref="AB316:AK316" si="773">SUM(AB317:AB321,AB326:AB328)</f>
        <v>0</v>
      </c>
      <c r="AC316" s="236">
        <f t="shared" si="773"/>
        <v>0</v>
      </c>
      <c r="AD316" s="226">
        <f t="shared" si="773"/>
        <v>0</v>
      </c>
      <c r="AE316" s="236">
        <f t="shared" si="773"/>
        <v>0</v>
      </c>
      <c r="AF316" s="226">
        <f t="shared" si="773"/>
        <v>0</v>
      </c>
      <c r="AG316" s="235">
        <f t="shared" si="773"/>
        <v>0</v>
      </c>
      <c r="AH316" s="226">
        <f t="shared" si="773"/>
        <v>0</v>
      </c>
      <c r="AI316" s="226">
        <f t="shared" si="773"/>
        <v>0</v>
      </c>
      <c r="AJ316" s="235">
        <f t="shared" si="773"/>
        <v>0</v>
      </c>
      <c r="AK316" s="227">
        <f t="shared" si="773"/>
        <v>0</v>
      </c>
      <c r="AL316" s="228">
        <f>SUM(AL317:AL321,AL326:AL328)</f>
        <v>0</v>
      </c>
      <c r="AM316" s="226">
        <f t="shared" ref="AM316:AV316" si="774">SUM(AM317:AM321,AM326:AM328)</f>
        <v>0</v>
      </c>
      <c r="AN316" s="236">
        <f t="shared" si="774"/>
        <v>0</v>
      </c>
      <c r="AO316" s="226">
        <f t="shared" si="774"/>
        <v>0</v>
      </c>
      <c r="AP316" s="236">
        <f t="shared" si="774"/>
        <v>0</v>
      </c>
      <c r="AQ316" s="226">
        <f t="shared" si="774"/>
        <v>0</v>
      </c>
      <c r="AR316" s="235">
        <f t="shared" si="774"/>
        <v>0</v>
      </c>
      <c r="AS316" s="226">
        <f t="shared" si="774"/>
        <v>0</v>
      </c>
      <c r="AT316" s="226">
        <f t="shared" si="774"/>
        <v>0</v>
      </c>
      <c r="AU316" s="235">
        <f t="shared" si="774"/>
        <v>0</v>
      </c>
      <c r="AV316" s="227">
        <f t="shared" si="774"/>
        <v>0</v>
      </c>
      <c r="AW316" s="228">
        <f>SUM(AW317:AW321,AW326:AW328)</f>
        <v>0</v>
      </c>
      <c r="AX316" s="226">
        <f t="shared" ref="AX316:BG316" si="775">SUM(AX317:AX321,AX326:AX328)</f>
        <v>0</v>
      </c>
      <c r="AY316" s="236">
        <f t="shared" si="775"/>
        <v>0</v>
      </c>
      <c r="AZ316" s="226">
        <f t="shared" si="775"/>
        <v>0</v>
      </c>
      <c r="BA316" s="236">
        <f t="shared" si="775"/>
        <v>0</v>
      </c>
      <c r="BB316" s="226">
        <f t="shared" si="775"/>
        <v>0</v>
      </c>
      <c r="BC316" s="235">
        <f t="shared" si="775"/>
        <v>0</v>
      </c>
      <c r="BD316" s="226">
        <f t="shared" si="775"/>
        <v>0</v>
      </c>
      <c r="BE316" s="226">
        <f t="shared" si="775"/>
        <v>0</v>
      </c>
      <c r="BF316" s="235">
        <f t="shared" si="775"/>
        <v>0</v>
      </c>
      <c r="BG316" s="227">
        <f t="shared" si="77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776">IF(E322-E323&gt;=0,0,"Ошибка")</f>
        <v>0</v>
      </c>
      <c r="BK316" s="253">
        <f t="shared" si="776"/>
        <v>0</v>
      </c>
      <c r="BL316" s="253">
        <f t="shared" si="776"/>
        <v>0</v>
      </c>
      <c r="BM316" s="253">
        <f t="shared" si="776"/>
        <v>0</v>
      </c>
      <c r="BN316" s="253">
        <f t="shared" si="776"/>
        <v>0</v>
      </c>
      <c r="BO316" s="253">
        <f t="shared" si="776"/>
        <v>0</v>
      </c>
      <c r="BP316" s="253">
        <f t="shared" si="776"/>
        <v>0</v>
      </c>
      <c r="BQ316" s="253">
        <f t="shared" si="776"/>
        <v>0</v>
      </c>
      <c r="BR316" s="253">
        <f t="shared" si="776"/>
        <v>0</v>
      </c>
      <c r="BS316" s="253">
        <f t="shared" si="776"/>
        <v>0</v>
      </c>
      <c r="BT316" s="253">
        <f t="shared" si="776"/>
        <v>0</v>
      </c>
      <c r="BU316" s="253">
        <f t="shared" si="776"/>
        <v>0</v>
      </c>
      <c r="BV316" s="253">
        <f t="shared" si="776"/>
        <v>0</v>
      </c>
      <c r="BW316" s="253">
        <f t="shared" si="776"/>
        <v>0</v>
      </c>
      <c r="BX316" s="253">
        <f t="shared" si="776"/>
        <v>0</v>
      </c>
      <c r="BY316" s="253">
        <f t="shared" si="776"/>
        <v>0</v>
      </c>
      <c r="BZ316" s="253">
        <f t="shared" si="776"/>
        <v>0</v>
      </c>
      <c r="CA316" s="253">
        <f t="shared" si="776"/>
        <v>0</v>
      </c>
      <c r="CB316" s="253">
        <f t="shared" si="776"/>
        <v>0</v>
      </c>
      <c r="CC316" s="253">
        <f t="shared" si="776"/>
        <v>0</v>
      </c>
      <c r="CD316" s="253">
        <f t="shared" si="776"/>
        <v>0</v>
      </c>
      <c r="CE316" s="253">
        <f t="shared" si="776"/>
        <v>0</v>
      </c>
      <c r="CF316" s="253">
        <f t="shared" si="776"/>
        <v>0</v>
      </c>
      <c r="CG316" s="253">
        <f t="shared" si="776"/>
        <v>0</v>
      </c>
      <c r="CH316" s="253">
        <f t="shared" si="776"/>
        <v>0</v>
      </c>
      <c r="CI316" s="253">
        <f t="shared" si="776"/>
        <v>0</v>
      </c>
      <c r="CJ316" s="253">
        <f t="shared" si="776"/>
        <v>0</v>
      </c>
      <c r="CK316" s="253">
        <f t="shared" si="776"/>
        <v>0</v>
      </c>
      <c r="CL316" s="253">
        <f t="shared" si="776"/>
        <v>0</v>
      </c>
      <c r="CM316" s="253">
        <f t="shared" si="776"/>
        <v>0</v>
      </c>
      <c r="CN316" s="253">
        <f t="shared" si="776"/>
        <v>0</v>
      </c>
      <c r="CO316" s="253">
        <f t="shared" si="776"/>
        <v>0</v>
      </c>
      <c r="CP316" s="253">
        <f t="shared" ref="CP316:DL316" si="777">IF(AK322-AK323&gt;=0,0,"Ошибка")</f>
        <v>0</v>
      </c>
      <c r="CQ316" s="253">
        <f t="shared" si="777"/>
        <v>0</v>
      </c>
      <c r="CR316" s="253">
        <f t="shared" si="777"/>
        <v>0</v>
      </c>
      <c r="CS316" s="253">
        <f t="shared" si="777"/>
        <v>0</v>
      </c>
      <c r="CT316" s="253">
        <f t="shared" si="777"/>
        <v>0</v>
      </c>
      <c r="CU316" s="253">
        <f t="shared" si="777"/>
        <v>0</v>
      </c>
      <c r="CV316" s="253">
        <f t="shared" si="777"/>
        <v>0</v>
      </c>
      <c r="CW316" s="253">
        <f t="shared" si="777"/>
        <v>0</v>
      </c>
      <c r="CX316" s="253">
        <f t="shared" si="777"/>
        <v>0</v>
      </c>
      <c r="CY316" s="253">
        <f t="shared" si="777"/>
        <v>0</v>
      </c>
      <c r="CZ316" s="253">
        <f t="shared" si="777"/>
        <v>0</v>
      </c>
      <c r="DA316" s="253">
        <f t="shared" si="777"/>
        <v>0</v>
      </c>
      <c r="DB316" s="253">
        <f t="shared" si="777"/>
        <v>0</v>
      </c>
      <c r="DC316" s="253">
        <f t="shared" si="777"/>
        <v>0</v>
      </c>
      <c r="DD316" s="253">
        <f t="shared" si="777"/>
        <v>0</v>
      </c>
      <c r="DE316" s="253">
        <f t="shared" si="777"/>
        <v>0</v>
      </c>
      <c r="DF316" s="253">
        <f t="shared" si="777"/>
        <v>0</v>
      </c>
      <c r="DG316" s="253">
        <f t="shared" si="777"/>
        <v>0</v>
      </c>
      <c r="DH316" s="253">
        <f t="shared" si="777"/>
        <v>0</v>
      </c>
      <c r="DI316" s="253">
        <f t="shared" si="777"/>
        <v>0</v>
      </c>
      <c r="DJ316" s="253">
        <f t="shared" si="777"/>
        <v>0</v>
      </c>
      <c r="DK316" s="253">
        <f t="shared" si="777"/>
        <v>0</v>
      </c>
      <c r="DL316" s="253">
        <f t="shared" si="777"/>
        <v>0</v>
      </c>
    </row>
    <row r="317" spans="1:116" s="27" customFormat="1" ht="24">
      <c r="A317" s="272" t="str">
        <f t="shared" ref="A317:A328" si="77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779">SUM(J317:L317)</f>
        <v>0</v>
      </c>
      <c r="H317" s="236">
        <f>ROUND(SUM(S317,AD317,AO317,AZ317),1)</f>
        <v>0</v>
      </c>
      <c r="I317" s="236">
        <f t="shared" ref="I317:I328" si="780">SUM(M317:O317)</f>
        <v>0</v>
      </c>
      <c r="J317" s="236">
        <f t="shared" ref="J317:O328" si="781">ROUND(SUM(U317,AF317,AQ317,BB317),1)</f>
        <v>0</v>
      </c>
      <c r="K317" s="236">
        <f t="shared" si="781"/>
        <v>0</v>
      </c>
      <c r="L317" s="236">
        <f t="shared" si="781"/>
        <v>0</v>
      </c>
      <c r="M317" s="236">
        <f t="shared" si="781"/>
        <v>0</v>
      </c>
      <c r="N317" s="236">
        <f t="shared" si="781"/>
        <v>0</v>
      </c>
      <c r="O317" s="236">
        <f t="shared" si="78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9">
        <f t="shared" ref="BH317:BH328" si="782">IF((COUNTA(BJ317:DL317)-COUNTIF(BJ317:DL317,0))=0,0,CONCATENATE("Ошибки!-",COUNTA(BJ317:DL317)-COUNTIF(BJ317:DL317,0)))</f>
        <v>0</v>
      </c>
      <c r="BI317" s="255" t="str">
        <f t="shared" ref="BI317:BI328" si="783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78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785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786">IF(ROUND((AA317-AB317),5)&gt;=0,0,"Ошибка!")</f>
        <v>0</v>
      </c>
      <c r="CH317" s="318"/>
      <c r="CI317" s="253">
        <f t="shared" ref="CI317:CI328" si="787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788">IF(ROUND((AL317-AM317),5)&gt;=0,0,"Ошибка!")</f>
        <v>0</v>
      </c>
      <c r="CS317" s="318"/>
      <c r="CT317" s="253">
        <f t="shared" ref="CT317:CT328" si="789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790">IF(ROUND((AW317-AX317),5)&gt;=0,0,"Ошибка!")</f>
        <v>0</v>
      </c>
      <c r="DD317" s="318"/>
      <c r="DE317" s="253">
        <f t="shared" ref="DE317:DE328" si="791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>
      <c r="A318" s="272" t="str">
        <f t="shared" si="77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792">ROUND(SUM(P318,AA318,AL318,AW318),0)</f>
        <v>0</v>
      </c>
      <c r="F318" s="236">
        <f t="shared" ref="F318:F328" si="793">ROUND(SUM(Q318,AB318,AM318,AX318),1)</f>
        <v>0</v>
      </c>
      <c r="G318" s="236">
        <f t="shared" si="779"/>
        <v>0</v>
      </c>
      <c r="H318" s="236">
        <f t="shared" ref="H318:H328" si="794">ROUND(SUM(S318,AD318,AO318,AZ318),1)</f>
        <v>0</v>
      </c>
      <c r="I318" s="236">
        <f t="shared" si="780"/>
        <v>0</v>
      </c>
      <c r="J318" s="236">
        <f t="shared" si="781"/>
        <v>0</v>
      </c>
      <c r="K318" s="236">
        <f t="shared" si="781"/>
        <v>0</v>
      </c>
      <c r="L318" s="236">
        <f t="shared" si="781"/>
        <v>0</v>
      </c>
      <c r="M318" s="236">
        <f t="shared" si="781"/>
        <v>0</v>
      </c>
      <c r="N318" s="236">
        <f t="shared" si="781"/>
        <v>0</v>
      </c>
      <c r="O318" s="236">
        <f t="shared" si="781"/>
        <v>0</v>
      </c>
      <c r="P318" s="220"/>
      <c r="Q318" s="221"/>
      <c r="R318" s="237">
        <f t="shared" ref="R318:R328" si="795">SUM(U318:W318)</f>
        <v>0</v>
      </c>
      <c r="S318" s="221"/>
      <c r="T318" s="237">
        <f t="shared" ref="T318:T327" si="796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97">SUM(AF318:AH318)</f>
        <v>0</v>
      </c>
      <c r="AD318" s="221"/>
      <c r="AE318" s="237">
        <f t="shared" ref="AE318:AE327" si="798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99">SUM(AQ318:AS318)</f>
        <v>0</v>
      </c>
      <c r="AO318" s="221"/>
      <c r="AP318" s="237">
        <f t="shared" ref="AP318:AP327" si="800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01">SUM(BB318:BD318)</f>
        <v>0</v>
      </c>
      <c r="AZ318" s="221"/>
      <c r="BA318" s="237">
        <f t="shared" ref="BA318:BA327" si="802">SUM(BE318:BG318)</f>
        <v>0</v>
      </c>
      <c r="BB318" s="221"/>
      <c r="BC318" s="233"/>
      <c r="BD318" s="221"/>
      <c r="BE318" s="221"/>
      <c r="BF318" s="233"/>
      <c r="BG318" s="221"/>
      <c r="BH318" s="379">
        <f t="shared" si="782"/>
        <v>0</v>
      </c>
      <c r="BI318" s="255" t="str">
        <f t="shared" si="783"/>
        <v>03</v>
      </c>
      <c r="BJ318" s="318"/>
      <c r="BK318" s="253">
        <f t="shared" ref="BK318:BK328" si="803">IF(ROUND((E318-F318),5)&gt;=0,0,"Ошибка!")</f>
        <v>0</v>
      </c>
      <c r="BL318" s="318"/>
      <c r="BM318" s="253">
        <f t="shared" si="78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785"/>
        <v>0</v>
      </c>
      <c r="BW318" s="318"/>
      <c r="BX318" s="253">
        <f t="shared" ref="BX318:BX328" si="80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786"/>
        <v>0</v>
      </c>
      <c r="CH318" s="318"/>
      <c r="CI318" s="253">
        <f t="shared" si="787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788"/>
        <v>0</v>
      </c>
      <c r="CS318" s="318"/>
      <c r="CT318" s="253">
        <f t="shared" si="789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790"/>
        <v>0</v>
      </c>
      <c r="DD318" s="318"/>
      <c r="DE318" s="253">
        <f t="shared" si="791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>
      <c r="A319" s="272" t="str">
        <f t="shared" si="77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792"/>
        <v>0</v>
      </c>
      <c r="F319" s="236">
        <f t="shared" si="793"/>
        <v>0</v>
      </c>
      <c r="G319" s="236">
        <f t="shared" si="779"/>
        <v>0</v>
      </c>
      <c r="H319" s="236">
        <f t="shared" si="794"/>
        <v>0</v>
      </c>
      <c r="I319" s="236">
        <f t="shared" si="780"/>
        <v>0</v>
      </c>
      <c r="J319" s="236">
        <f t="shared" si="781"/>
        <v>0</v>
      </c>
      <c r="K319" s="236">
        <f t="shared" si="781"/>
        <v>0</v>
      </c>
      <c r="L319" s="236">
        <f t="shared" si="781"/>
        <v>0</v>
      </c>
      <c r="M319" s="236">
        <f t="shared" si="781"/>
        <v>0</v>
      </c>
      <c r="N319" s="236">
        <f t="shared" si="781"/>
        <v>0</v>
      </c>
      <c r="O319" s="236">
        <f t="shared" si="781"/>
        <v>0</v>
      </c>
      <c r="P319" s="220"/>
      <c r="Q319" s="221"/>
      <c r="R319" s="237">
        <f t="shared" si="795"/>
        <v>0</v>
      </c>
      <c r="S319" s="221"/>
      <c r="T319" s="237">
        <f t="shared" si="796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97"/>
        <v>0</v>
      </c>
      <c r="AD319" s="221"/>
      <c r="AE319" s="237">
        <f t="shared" si="798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99"/>
        <v>0</v>
      </c>
      <c r="AO319" s="221"/>
      <c r="AP319" s="237">
        <f t="shared" si="800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01"/>
        <v>0</v>
      </c>
      <c r="AZ319" s="221"/>
      <c r="BA319" s="237">
        <f t="shared" si="802"/>
        <v>0</v>
      </c>
      <c r="BB319" s="221"/>
      <c r="BC319" s="233"/>
      <c r="BD319" s="221"/>
      <c r="BE319" s="221"/>
      <c r="BF319" s="233"/>
      <c r="BG319" s="221"/>
      <c r="BH319" s="379">
        <f t="shared" si="782"/>
        <v>0</v>
      </c>
      <c r="BI319" s="255" t="str">
        <f t="shared" si="783"/>
        <v>04</v>
      </c>
      <c r="BJ319" s="318"/>
      <c r="BK319" s="253">
        <f t="shared" si="803"/>
        <v>0</v>
      </c>
      <c r="BL319" s="318"/>
      <c r="BM319" s="253">
        <f t="shared" si="78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785"/>
        <v>0</v>
      </c>
      <c r="BW319" s="318"/>
      <c r="BX319" s="253">
        <f t="shared" si="80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786"/>
        <v>0</v>
      </c>
      <c r="CH319" s="318"/>
      <c r="CI319" s="253">
        <f t="shared" si="787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788"/>
        <v>0</v>
      </c>
      <c r="CS319" s="318"/>
      <c r="CT319" s="253">
        <f t="shared" si="789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790"/>
        <v>0</v>
      </c>
      <c r="DD319" s="318"/>
      <c r="DE319" s="253">
        <f t="shared" si="791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>
      <c r="A320" s="272" t="str">
        <f t="shared" si="77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792"/>
        <v>0</v>
      </c>
      <c r="F320" s="236">
        <f t="shared" si="793"/>
        <v>0</v>
      </c>
      <c r="G320" s="236">
        <f t="shared" si="779"/>
        <v>0</v>
      </c>
      <c r="H320" s="236">
        <f t="shared" si="794"/>
        <v>0</v>
      </c>
      <c r="I320" s="236">
        <f t="shared" si="780"/>
        <v>0</v>
      </c>
      <c r="J320" s="236">
        <f t="shared" si="781"/>
        <v>0</v>
      </c>
      <c r="K320" s="236">
        <f t="shared" si="781"/>
        <v>0</v>
      </c>
      <c r="L320" s="236">
        <f t="shared" si="781"/>
        <v>0</v>
      </c>
      <c r="M320" s="236">
        <f t="shared" si="781"/>
        <v>0</v>
      </c>
      <c r="N320" s="236">
        <f t="shared" si="781"/>
        <v>0</v>
      </c>
      <c r="O320" s="236">
        <f t="shared" si="781"/>
        <v>0</v>
      </c>
      <c r="P320" s="220"/>
      <c r="Q320" s="221"/>
      <c r="R320" s="237">
        <f t="shared" si="795"/>
        <v>0</v>
      </c>
      <c r="S320" s="221"/>
      <c r="T320" s="237">
        <f t="shared" si="796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97"/>
        <v>0</v>
      </c>
      <c r="AD320" s="221"/>
      <c r="AE320" s="237">
        <f t="shared" si="798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99"/>
        <v>0</v>
      </c>
      <c r="AO320" s="221"/>
      <c r="AP320" s="237">
        <f t="shared" si="800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01"/>
        <v>0</v>
      </c>
      <c r="AZ320" s="221"/>
      <c r="BA320" s="237">
        <f t="shared" si="802"/>
        <v>0</v>
      </c>
      <c r="BB320" s="221"/>
      <c r="BC320" s="233"/>
      <c r="BD320" s="221"/>
      <c r="BE320" s="221"/>
      <c r="BF320" s="233"/>
      <c r="BG320" s="221"/>
      <c r="BH320" s="379">
        <f t="shared" si="782"/>
        <v>0</v>
      </c>
      <c r="BI320" s="255" t="str">
        <f t="shared" si="783"/>
        <v>05</v>
      </c>
      <c r="BJ320" s="318"/>
      <c r="BK320" s="253">
        <f t="shared" si="803"/>
        <v>0</v>
      </c>
      <c r="BL320" s="318"/>
      <c r="BM320" s="253">
        <f t="shared" si="78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785"/>
        <v>0</v>
      </c>
      <c r="BW320" s="318"/>
      <c r="BX320" s="253">
        <f t="shared" si="80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786"/>
        <v>0</v>
      </c>
      <c r="CH320" s="318"/>
      <c r="CI320" s="253">
        <f t="shared" si="787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788"/>
        <v>0</v>
      </c>
      <c r="CS320" s="318"/>
      <c r="CT320" s="253">
        <f t="shared" si="789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790"/>
        <v>0</v>
      </c>
      <c r="DD320" s="318"/>
      <c r="DE320" s="253">
        <f t="shared" si="791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>
      <c r="A321" s="272" t="str">
        <f t="shared" si="77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792"/>
        <v>0</v>
      </c>
      <c r="F321" s="236">
        <f t="shared" si="793"/>
        <v>0</v>
      </c>
      <c r="G321" s="236">
        <f t="shared" si="779"/>
        <v>0</v>
      </c>
      <c r="H321" s="236">
        <f t="shared" si="794"/>
        <v>0</v>
      </c>
      <c r="I321" s="236">
        <f t="shared" si="780"/>
        <v>0</v>
      </c>
      <c r="J321" s="236">
        <f t="shared" si="781"/>
        <v>0</v>
      </c>
      <c r="K321" s="236">
        <f t="shared" si="781"/>
        <v>0</v>
      </c>
      <c r="L321" s="236">
        <f t="shared" si="781"/>
        <v>0</v>
      </c>
      <c r="M321" s="236">
        <f t="shared" si="781"/>
        <v>0</v>
      </c>
      <c r="N321" s="236">
        <f t="shared" si="781"/>
        <v>0</v>
      </c>
      <c r="O321" s="236">
        <f t="shared" si="781"/>
        <v>0</v>
      </c>
      <c r="P321" s="220"/>
      <c r="Q321" s="221"/>
      <c r="R321" s="237">
        <f t="shared" si="795"/>
        <v>0</v>
      </c>
      <c r="S321" s="221"/>
      <c r="T321" s="237">
        <f t="shared" si="796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97"/>
        <v>0</v>
      </c>
      <c r="AD321" s="221"/>
      <c r="AE321" s="237">
        <f t="shared" si="798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99"/>
        <v>0</v>
      </c>
      <c r="AO321" s="221"/>
      <c r="AP321" s="237">
        <f t="shared" si="800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01"/>
        <v>0</v>
      </c>
      <c r="AZ321" s="221"/>
      <c r="BA321" s="237">
        <f t="shared" si="802"/>
        <v>0</v>
      </c>
      <c r="BB321" s="221"/>
      <c r="BC321" s="233"/>
      <c r="BD321" s="221"/>
      <c r="BE321" s="221"/>
      <c r="BF321" s="233"/>
      <c r="BG321" s="221"/>
      <c r="BH321" s="379">
        <f t="shared" si="782"/>
        <v>0</v>
      </c>
      <c r="BI321" s="255" t="str">
        <f t="shared" si="783"/>
        <v>06</v>
      </c>
      <c r="BJ321" s="318"/>
      <c r="BK321" s="253">
        <f t="shared" si="803"/>
        <v>0</v>
      </c>
      <c r="BL321" s="318"/>
      <c r="BM321" s="253">
        <f t="shared" si="78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785"/>
        <v>0</v>
      </c>
      <c r="BW321" s="318"/>
      <c r="BX321" s="253">
        <f t="shared" si="80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786"/>
        <v>0</v>
      </c>
      <c r="CH321" s="318"/>
      <c r="CI321" s="253">
        <f t="shared" si="787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788"/>
        <v>0</v>
      </c>
      <c r="CS321" s="318"/>
      <c r="CT321" s="253">
        <f t="shared" si="789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790"/>
        <v>0</v>
      </c>
      <c r="DD321" s="318"/>
      <c r="DE321" s="253">
        <f t="shared" si="791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>
      <c r="A322" s="272" t="str">
        <f t="shared" si="77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792"/>
        <v>0</v>
      </c>
      <c r="F322" s="236">
        <f t="shared" si="793"/>
        <v>0</v>
      </c>
      <c r="G322" s="236">
        <f t="shared" si="779"/>
        <v>0</v>
      </c>
      <c r="H322" s="236">
        <f t="shared" si="794"/>
        <v>0</v>
      </c>
      <c r="I322" s="236">
        <f t="shared" si="780"/>
        <v>0</v>
      </c>
      <c r="J322" s="236">
        <f t="shared" si="781"/>
        <v>0</v>
      </c>
      <c r="K322" s="236">
        <f t="shared" si="781"/>
        <v>0</v>
      </c>
      <c r="L322" s="236">
        <f t="shared" si="781"/>
        <v>0</v>
      </c>
      <c r="M322" s="236">
        <f t="shared" si="781"/>
        <v>0</v>
      </c>
      <c r="N322" s="236">
        <f t="shared" si="781"/>
        <v>0</v>
      </c>
      <c r="O322" s="236">
        <f t="shared" si="781"/>
        <v>0</v>
      </c>
      <c r="P322" s="220"/>
      <c r="Q322" s="221"/>
      <c r="R322" s="237">
        <f t="shared" si="795"/>
        <v>0</v>
      </c>
      <c r="S322" s="221"/>
      <c r="T322" s="237">
        <f t="shared" si="796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97"/>
        <v>0</v>
      </c>
      <c r="AD322" s="221"/>
      <c r="AE322" s="237">
        <f t="shared" si="798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99"/>
        <v>0</v>
      </c>
      <c r="AO322" s="221"/>
      <c r="AP322" s="237">
        <f t="shared" si="800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01"/>
        <v>0</v>
      </c>
      <c r="AZ322" s="221"/>
      <c r="BA322" s="237">
        <f t="shared" si="802"/>
        <v>0</v>
      </c>
      <c r="BB322" s="221"/>
      <c r="BC322" s="233"/>
      <c r="BD322" s="221"/>
      <c r="BE322" s="221"/>
      <c r="BF322" s="233"/>
      <c r="BG322" s="221"/>
      <c r="BH322" s="379">
        <f t="shared" si="782"/>
        <v>0</v>
      </c>
      <c r="BI322" s="255" t="str">
        <f t="shared" si="783"/>
        <v>07</v>
      </c>
      <c r="BJ322" s="318"/>
      <c r="BK322" s="253">
        <f t="shared" si="803"/>
        <v>0</v>
      </c>
      <c r="BL322" s="318"/>
      <c r="BM322" s="253">
        <f t="shared" si="78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785"/>
        <v>0</v>
      </c>
      <c r="BW322" s="318"/>
      <c r="BX322" s="253">
        <f t="shared" si="80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786"/>
        <v>0</v>
      </c>
      <c r="CH322" s="318"/>
      <c r="CI322" s="253">
        <f t="shared" si="787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788"/>
        <v>0</v>
      </c>
      <c r="CS322" s="318"/>
      <c r="CT322" s="253">
        <f t="shared" si="789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790"/>
        <v>0</v>
      </c>
      <c r="DD322" s="318"/>
      <c r="DE322" s="253">
        <f t="shared" si="791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>
      <c r="A323" s="272" t="str">
        <f t="shared" si="77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792"/>
        <v>0</v>
      </c>
      <c r="F323" s="236">
        <f t="shared" si="793"/>
        <v>0</v>
      </c>
      <c r="G323" s="236">
        <f t="shared" si="779"/>
        <v>0</v>
      </c>
      <c r="H323" s="236">
        <f t="shared" si="794"/>
        <v>0</v>
      </c>
      <c r="I323" s="236">
        <f t="shared" si="780"/>
        <v>0</v>
      </c>
      <c r="J323" s="236">
        <f t="shared" si="781"/>
        <v>0</v>
      </c>
      <c r="K323" s="236">
        <f t="shared" si="781"/>
        <v>0</v>
      </c>
      <c r="L323" s="236">
        <f t="shared" si="781"/>
        <v>0</v>
      </c>
      <c r="M323" s="236">
        <f t="shared" si="781"/>
        <v>0</v>
      </c>
      <c r="N323" s="236">
        <f t="shared" si="781"/>
        <v>0</v>
      </c>
      <c r="O323" s="236">
        <f t="shared" si="781"/>
        <v>0</v>
      </c>
      <c r="P323" s="220"/>
      <c r="Q323" s="221"/>
      <c r="R323" s="237">
        <f t="shared" si="795"/>
        <v>0</v>
      </c>
      <c r="S323" s="221"/>
      <c r="T323" s="237">
        <f t="shared" si="796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97"/>
        <v>0</v>
      </c>
      <c r="AD323" s="221"/>
      <c r="AE323" s="237">
        <f t="shared" si="798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99"/>
        <v>0</v>
      </c>
      <c r="AO323" s="221"/>
      <c r="AP323" s="237">
        <f t="shared" si="800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01"/>
        <v>0</v>
      </c>
      <c r="AZ323" s="221"/>
      <c r="BA323" s="237">
        <f t="shared" si="802"/>
        <v>0</v>
      </c>
      <c r="BB323" s="221"/>
      <c r="BC323" s="233"/>
      <c r="BD323" s="221"/>
      <c r="BE323" s="221"/>
      <c r="BF323" s="233"/>
      <c r="BG323" s="221"/>
      <c r="BH323" s="379">
        <f t="shared" si="782"/>
        <v>0</v>
      </c>
      <c r="BI323" s="255" t="str">
        <f t="shared" si="783"/>
        <v>08</v>
      </c>
      <c r="BJ323" s="318"/>
      <c r="BK323" s="253">
        <f t="shared" si="803"/>
        <v>0</v>
      </c>
      <c r="BL323" s="318"/>
      <c r="BM323" s="253">
        <f t="shared" si="78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785"/>
        <v>0</v>
      </c>
      <c r="BW323" s="318"/>
      <c r="BX323" s="253">
        <f t="shared" si="80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786"/>
        <v>0</v>
      </c>
      <c r="CH323" s="318"/>
      <c r="CI323" s="253">
        <f t="shared" si="787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788"/>
        <v>0</v>
      </c>
      <c r="CS323" s="318"/>
      <c r="CT323" s="253">
        <f t="shared" si="789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790"/>
        <v>0</v>
      </c>
      <c r="DD323" s="318"/>
      <c r="DE323" s="253">
        <f t="shared" si="791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>
      <c r="A324" s="272" t="str">
        <f t="shared" si="77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792"/>
        <v>0</v>
      </c>
      <c r="F324" s="236">
        <f t="shared" si="793"/>
        <v>0</v>
      </c>
      <c r="G324" s="236">
        <f t="shared" si="779"/>
        <v>0</v>
      </c>
      <c r="H324" s="236">
        <f t="shared" si="794"/>
        <v>0</v>
      </c>
      <c r="I324" s="236">
        <f t="shared" si="780"/>
        <v>0</v>
      </c>
      <c r="J324" s="236">
        <f t="shared" si="781"/>
        <v>0</v>
      </c>
      <c r="K324" s="236">
        <f t="shared" si="781"/>
        <v>0</v>
      </c>
      <c r="L324" s="236">
        <f t="shared" si="781"/>
        <v>0</v>
      </c>
      <c r="M324" s="236">
        <f t="shared" si="781"/>
        <v>0</v>
      </c>
      <c r="N324" s="236">
        <f t="shared" si="781"/>
        <v>0</v>
      </c>
      <c r="O324" s="236">
        <f t="shared" si="781"/>
        <v>0</v>
      </c>
      <c r="P324" s="220"/>
      <c r="Q324" s="221"/>
      <c r="R324" s="237">
        <f t="shared" si="795"/>
        <v>0</v>
      </c>
      <c r="S324" s="221"/>
      <c r="T324" s="237">
        <f t="shared" si="796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97"/>
        <v>0</v>
      </c>
      <c r="AD324" s="221"/>
      <c r="AE324" s="237">
        <f t="shared" si="798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99"/>
        <v>0</v>
      </c>
      <c r="AO324" s="221"/>
      <c r="AP324" s="237">
        <f t="shared" si="800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01"/>
        <v>0</v>
      </c>
      <c r="AZ324" s="221"/>
      <c r="BA324" s="237">
        <f t="shared" si="802"/>
        <v>0</v>
      </c>
      <c r="BB324" s="221"/>
      <c r="BC324" s="233"/>
      <c r="BD324" s="221"/>
      <c r="BE324" s="221"/>
      <c r="BF324" s="233"/>
      <c r="BG324" s="221"/>
      <c r="BH324" s="379">
        <f t="shared" si="782"/>
        <v>0</v>
      </c>
      <c r="BI324" s="255" t="str">
        <f t="shared" si="783"/>
        <v>09</v>
      </c>
      <c r="BJ324" s="318"/>
      <c r="BK324" s="253">
        <f t="shared" si="803"/>
        <v>0</v>
      </c>
      <c r="BL324" s="318"/>
      <c r="BM324" s="253">
        <f t="shared" si="78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785"/>
        <v>0</v>
      </c>
      <c r="BW324" s="318"/>
      <c r="BX324" s="253">
        <f t="shared" si="80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786"/>
        <v>0</v>
      </c>
      <c r="CH324" s="318"/>
      <c r="CI324" s="253">
        <f t="shared" si="787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788"/>
        <v>0</v>
      </c>
      <c r="CS324" s="318"/>
      <c r="CT324" s="253">
        <f t="shared" si="789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790"/>
        <v>0</v>
      </c>
      <c r="DD324" s="318"/>
      <c r="DE324" s="253">
        <f t="shared" si="791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>
      <c r="A325" s="272" t="str">
        <f t="shared" si="77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792"/>
        <v>0</v>
      </c>
      <c r="F325" s="236">
        <f t="shared" si="793"/>
        <v>0</v>
      </c>
      <c r="G325" s="236">
        <f t="shared" si="779"/>
        <v>0</v>
      </c>
      <c r="H325" s="236">
        <f t="shared" si="794"/>
        <v>0</v>
      </c>
      <c r="I325" s="236">
        <f t="shared" si="780"/>
        <v>0</v>
      </c>
      <c r="J325" s="236">
        <f t="shared" si="781"/>
        <v>0</v>
      </c>
      <c r="K325" s="236">
        <f t="shared" si="781"/>
        <v>0</v>
      </c>
      <c r="L325" s="236">
        <f t="shared" si="781"/>
        <v>0</v>
      </c>
      <c r="M325" s="236">
        <f t="shared" si="781"/>
        <v>0</v>
      </c>
      <c r="N325" s="236">
        <f t="shared" si="781"/>
        <v>0</v>
      </c>
      <c r="O325" s="236">
        <f t="shared" si="781"/>
        <v>0</v>
      </c>
      <c r="P325" s="220"/>
      <c r="Q325" s="221"/>
      <c r="R325" s="237">
        <f t="shared" si="795"/>
        <v>0</v>
      </c>
      <c r="S325" s="221"/>
      <c r="T325" s="237">
        <f t="shared" si="796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97"/>
        <v>0</v>
      </c>
      <c r="AD325" s="221"/>
      <c r="AE325" s="237">
        <f t="shared" si="798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99"/>
        <v>0</v>
      </c>
      <c r="AO325" s="221"/>
      <c r="AP325" s="237">
        <f t="shared" si="800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01"/>
        <v>0</v>
      </c>
      <c r="AZ325" s="221"/>
      <c r="BA325" s="237">
        <f t="shared" si="802"/>
        <v>0</v>
      </c>
      <c r="BB325" s="221"/>
      <c r="BC325" s="233"/>
      <c r="BD325" s="221"/>
      <c r="BE325" s="221"/>
      <c r="BF325" s="233"/>
      <c r="BG325" s="221"/>
      <c r="BH325" s="379">
        <f t="shared" si="782"/>
        <v>0</v>
      </c>
      <c r="BI325" s="255" t="str">
        <f t="shared" si="783"/>
        <v>10</v>
      </c>
      <c r="BJ325" s="318"/>
      <c r="BK325" s="253">
        <f t="shared" si="803"/>
        <v>0</v>
      </c>
      <c r="BL325" s="318"/>
      <c r="BM325" s="253">
        <f t="shared" si="78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785"/>
        <v>0</v>
      </c>
      <c r="BW325" s="318"/>
      <c r="BX325" s="253">
        <f t="shared" si="80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786"/>
        <v>0</v>
      </c>
      <c r="CH325" s="318"/>
      <c r="CI325" s="253">
        <f t="shared" si="787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788"/>
        <v>0</v>
      </c>
      <c r="CS325" s="318"/>
      <c r="CT325" s="253">
        <f t="shared" si="789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790"/>
        <v>0</v>
      </c>
      <c r="DD325" s="318"/>
      <c r="DE325" s="253">
        <f t="shared" si="791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60">
      <c r="A326" s="272" t="str">
        <f t="shared" si="77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792"/>
        <v>0</v>
      </c>
      <c r="F326" s="236">
        <f t="shared" si="793"/>
        <v>0</v>
      </c>
      <c r="G326" s="236">
        <f t="shared" si="779"/>
        <v>0</v>
      </c>
      <c r="H326" s="236">
        <f t="shared" si="794"/>
        <v>0</v>
      </c>
      <c r="I326" s="236">
        <f t="shared" si="780"/>
        <v>0</v>
      </c>
      <c r="J326" s="236">
        <f t="shared" si="781"/>
        <v>0</v>
      </c>
      <c r="K326" s="236">
        <f t="shared" si="781"/>
        <v>0</v>
      </c>
      <c r="L326" s="236">
        <f t="shared" si="781"/>
        <v>0</v>
      </c>
      <c r="M326" s="236">
        <f t="shared" si="781"/>
        <v>0</v>
      </c>
      <c r="N326" s="236">
        <f t="shared" si="781"/>
        <v>0</v>
      </c>
      <c r="O326" s="236">
        <f t="shared" si="781"/>
        <v>0</v>
      </c>
      <c r="P326" s="220"/>
      <c r="Q326" s="221"/>
      <c r="R326" s="237">
        <f t="shared" si="795"/>
        <v>0</v>
      </c>
      <c r="S326" s="221"/>
      <c r="T326" s="237">
        <f t="shared" si="796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97"/>
        <v>0</v>
      </c>
      <c r="AD326" s="221"/>
      <c r="AE326" s="237">
        <f t="shared" si="798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99"/>
        <v>0</v>
      </c>
      <c r="AO326" s="221"/>
      <c r="AP326" s="237">
        <f t="shared" si="800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01"/>
        <v>0</v>
      </c>
      <c r="AZ326" s="221"/>
      <c r="BA326" s="237">
        <f t="shared" si="802"/>
        <v>0</v>
      </c>
      <c r="BB326" s="221"/>
      <c r="BC326" s="233"/>
      <c r="BD326" s="221"/>
      <c r="BE326" s="221"/>
      <c r="BF326" s="233"/>
      <c r="BG326" s="221"/>
      <c r="BH326" s="379">
        <f t="shared" si="782"/>
        <v>0</v>
      </c>
      <c r="BI326" s="255" t="str">
        <f t="shared" si="783"/>
        <v>11</v>
      </c>
      <c r="BJ326" s="318"/>
      <c r="BK326" s="253">
        <f t="shared" si="803"/>
        <v>0</v>
      </c>
      <c r="BL326" s="318"/>
      <c r="BM326" s="253">
        <f t="shared" si="78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785"/>
        <v>0</v>
      </c>
      <c r="BW326" s="318"/>
      <c r="BX326" s="253">
        <f t="shared" si="80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786"/>
        <v>0</v>
      </c>
      <c r="CH326" s="318"/>
      <c r="CI326" s="253">
        <f t="shared" si="787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788"/>
        <v>0</v>
      </c>
      <c r="CS326" s="318"/>
      <c r="CT326" s="253">
        <f t="shared" si="789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790"/>
        <v>0</v>
      </c>
      <c r="DD326" s="318"/>
      <c r="DE326" s="253">
        <f t="shared" si="791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60">
      <c r="A327" s="272" t="str">
        <f t="shared" si="77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792"/>
        <v>0</v>
      </c>
      <c r="F327" s="236">
        <f t="shared" si="793"/>
        <v>0</v>
      </c>
      <c r="G327" s="236">
        <f t="shared" si="779"/>
        <v>0</v>
      </c>
      <c r="H327" s="236">
        <f t="shared" si="794"/>
        <v>0</v>
      </c>
      <c r="I327" s="236">
        <f t="shared" si="780"/>
        <v>0</v>
      </c>
      <c r="J327" s="236">
        <f t="shared" si="781"/>
        <v>0</v>
      </c>
      <c r="K327" s="236">
        <f t="shared" si="781"/>
        <v>0</v>
      </c>
      <c r="L327" s="236">
        <f t="shared" si="781"/>
        <v>0</v>
      </c>
      <c r="M327" s="236">
        <f t="shared" si="781"/>
        <v>0</v>
      </c>
      <c r="N327" s="236">
        <f t="shared" si="781"/>
        <v>0</v>
      </c>
      <c r="O327" s="236">
        <f t="shared" si="781"/>
        <v>0</v>
      </c>
      <c r="P327" s="220"/>
      <c r="Q327" s="221"/>
      <c r="R327" s="237">
        <f t="shared" si="795"/>
        <v>0</v>
      </c>
      <c r="S327" s="221"/>
      <c r="T327" s="237">
        <f t="shared" si="796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97"/>
        <v>0</v>
      </c>
      <c r="AD327" s="221"/>
      <c r="AE327" s="237">
        <f t="shared" si="798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99"/>
        <v>0</v>
      </c>
      <c r="AO327" s="221"/>
      <c r="AP327" s="237">
        <f t="shared" si="800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01"/>
        <v>0</v>
      </c>
      <c r="AZ327" s="221"/>
      <c r="BA327" s="237">
        <f t="shared" si="802"/>
        <v>0</v>
      </c>
      <c r="BB327" s="221"/>
      <c r="BC327" s="233"/>
      <c r="BD327" s="221"/>
      <c r="BE327" s="221"/>
      <c r="BF327" s="233"/>
      <c r="BG327" s="221"/>
      <c r="BH327" s="379">
        <f t="shared" si="782"/>
        <v>0</v>
      </c>
      <c r="BI327" s="255" t="str">
        <f t="shared" si="783"/>
        <v>12</v>
      </c>
      <c r="BJ327" s="318"/>
      <c r="BK327" s="253">
        <f t="shared" si="803"/>
        <v>0</v>
      </c>
      <c r="BL327" s="318"/>
      <c r="BM327" s="253">
        <f t="shared" si="78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785"/>
        <v>0</v>
      </c>
      <c r="BW327" s="318"/>
      <c r="BX327" s="253">
        <f t="shared" si="80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786"/>
        <v>0</v>
      </c>
      <c r="CH327" s="318"/>
      <c r="CI327" s="253">
        <f t="shared" si="787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788"/>
        <v>0</v>
      </c>
      <c r="CS327" s="318"/>
      <c r="CT327" s="253">
        <f t="shared" si="789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790"/>
        <v>0</v>
      </c>
      <c r="DD327" s="318"/>
      <c r="DE327" s="253">
        <f t="shared" si="791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thickBot="1">
      <c r="A328" s="272" t="str">
        <f t="shared" si="77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792"/>
        <v>0</v>
      </c>
      <c r="F328" s="236">
        <f t="shared" si="793"/>
        <v>0</v>
      </c>
      <c r="G328" s="236">
        <f t="shared" si="779"/>
        <v>0</v>
      </c>
      <c r="H328" s="236">
        <f t="shared" si="794"/>
        <v>0</v>
      </c>
      <c r="I328" s="236">
        <f t="shared" si="780"/>
        <v>0</v>
      </c>
      <c r="J328" s="236">
        <f t="shared" si="781"/>
        <v>0</v>
      </c>
      <c r="K328" s="236">
        <f t="shared" si="781"/>
        <v>0</v>
      </c>
      <c r="L328" s="236">
        <f t="shared" si="781"/>
        <v>0</v>
      </c>
      <c r="M328" s="236">
        <f t="shared" si="781"/>
        <v>0</v>
      </c>
      <c r="N328" s="236">
        <f t="shared" si="781"/>
        <v>0</v>
      </c>
      <c r="O328" s="236">
        <f>ROUND(SUM(Z328,AK328,AV328,BG328),1)</f>
        <v>0</v>
      </c>
      <c r="P328" s="223"/>
      <c r="Q328" s="224"/>
      <c r="R328" s="238">
        <f t="shared" si="795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97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99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01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9">
        <f t="shared" si="782"/>
        <v>0</v>
      </c>
      <c r="BI328" s="319" t="str">
        <f t="shared" si="783"/>
        <v>13</v>
      </c>
      <c r="BJ328" s="320"/>
      <c r="BK328" s="321">
        <f t="shared" si="803"/>
        <v>0</v>
      </c>
      <c r="BL328" s="320"/>
      <c r="BM328" s="321">
        <f t="shared" si="78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785"/>
        <v>0</v>
      </c>
      <c r="BW328" s="320"/>
      <c r="BX328" s="321">
        <f t="shared" si="80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786"/>
        <v>0</v>
      </c>
      <c r="CH328" s="320"/>
      <c r="CI328" s="321">
        <f t="shared" si="787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788"/>
        <v>0</v>
      </c>
      <c r="CS328" s="320"/>
      <c r="CT328" s="321">
        <f t="shared" si="789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790"/>
        <v>0</v>
      </c>
      <c r="DD328" s="320"/>
      <c r="DE328" s="321">
        <f t="shared" si="791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10" t="s">
        <v>272</v>
      </c>
      <c r="C333" s="710"/>
      <c r="D333" s="546" t="s">
        <v>379</v>
      </c>
      <c r="E333" s="546"/>
      <c r="F333" s="546"/>
      <c r="G333" s="546"/>
      <c r="H333" s="546"/>
      <c r="J333" s="711" t="s">
        <v>372</v>
      </c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</row>
    <row r="335" spans="1:116" ht="14.25" customHeight="1">
      <c r="A335" s="317" t="s">
        <v>237</v>
      </c>
      <c r="B335" s="17"/>
      <c r="D335" s="554" t="s">
        <v>388</v>
      </c>
      <c r="E335" s="554"/>
      <c r="F335" s="554"/>
      <c r="G335" s="19"/>
      <c r="J335" s="554"/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6" tint="0.39997558519241921"/>
  </sheetPr>
  <dimension ref="A1:DL357"/>
  <sheetViews>
    <sheetView showZeros="0" tabSelected="1" zoomScale="90" zoomScaleNormal="90" zoomScaleSheetLayoutView="71" workbookViewId="0">
      <pane xSplit="4" ySplit="5" topLeftCell="T6" activePane="bottomRight" state="frozen"/>
      <selection activeCell="DK44" sqref="DK44"/>
      <selection pane="topRight" activeCell="DK44" sqref="DK44"/>
      <selection pane="bottomLeft" activeCell="DK44" sqref="DK44"/>
      <selection pane="bottomRight" activeCell="B91" sqref="B91:O104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9" t="s">
        <v>194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06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КДУ
1 квартал -
гр.1</v>
      </c>
      <c r="BV2" s="246" t="str">
        <f t="shared" si="0"/>
        <v>КДУ
1 квартал -
гр.2</v>
      </c>
      <c r="BW2" s="246" t="str">
        <f t="shared" si="0"/>
        <v>КДУ
1 квартал -
гр.3</v>
      </c>
      <c r="BX2" s="246" t="str">
        <f t="shared" si="0"/>
        <v>КДУ
1 квартал -
гр.4</v>
      </c>
      <c r="BY2" s="246" t="str">
        <f t="shared" si="0"/>
        <v>КДУ
1 квартал -
гр.5</v>
      </c>
      <c r="BZ2" s="246" t="str">
        <f t="shared" si="0"/>
        <v>КДУ
1 квартал -
гр.6</v>
      </c>
      <c r="CA2" s="246" t="str">
        <f t="shared" si="0"/>
        <v>Организации культурно-досугового типа (клубные учреждения, дома народного творчества и другие)
1 квартал -
гр.7</v>
      </c>
      <c r="CB2" s="246" t="str">
        <f t="shared" si="0"/>
        <v>КДУ
1 квартал -
гр.8</v>
      </c>
      <c r="CC2" s="246" t="str">
        <f t="shared" si="0"/>
        <v>КДУ
1 квартал -
гр.9</v>
      </c>
      <c r="CD2" s="246" t="str">
        <f t="shared" si="0"/>
        <v>Организации культурно-досугового типа (клубные учреждения, дома народного творчества и другие)
1 квартал -
гр.10</v>
      </c>
      <c r="CE2" s="246" t="str">
        <f t="shared" si="0"/>
        <v>КДУ
1 квартал -
гр.11</v>
      </c>
      <c r="CF2" s="246" t="str">
        <f t="shared" si="0"/>
        <v>КДУ
2 квартал -
гр.1</v>
      </c>
      <c r="CG2" s="246" t="str">
        <f t="shared" si="0"/>
        <v>КДУ
2 квартал -
гр.2</v>
      </c>
      <c r="CH2" s="246" t="str">
        <f t="shared" si="0"/>
        <v>КДУ
2 квартал -
гр.3</v>
      </c>
      <c r="CI2" s="246" t="str">
        <f t="shared" si="0"/>
        <v>КДУ
2 квартал -
гр.4</v>
      </c>
      <c r="CJ2" s="246" t="str">
        <f t="shared" si="0"/>
        <v>КДУ
2 квартал -
гр.5</v>
      </c>
      <c r="CK2" s="246" t="str">
        <f t="shared" si="0"/>
        <v>КДУ
2 квартал -
гр.6</v>
      </c>
      <c r="CL2" s="246" t="str">
        <f t="shared" si="0"/>
        <v>Организации культурно-досугового типа (клубные учреждения, дома народного творчества и другие)
2 квартал -
гр.7</v>
      </c>
      <c r="CM2" s="246" t="str">
        <f t="shared" si="0"/>
        <v>КДУ
2 квартал -
гр.8</v>
      </c>
      <c r="CN2" s="246" t="str">
        <f t="shared" si="0"/>
        <v>КДУ
2 квартал -
гр.9</v>
      </c>
      <c r="CO2" s="246" t="str">
        <f t="shared" si="0"/>
        <v>Организации культурно-досугового типа (клубные учреждения, дома народного творчества и другие)
2 квартал -
гр.10</v>
      </c>
      <c r="CP2" s="246" t="str">
        <f t="shared" si="0"/>
        <v>КДУ
2 квартал -
гр.11</v>
      </c>
      <c r="CQ2" s="246" t="str">
        <f t="shared" si="0"/>
        <v>КДУ
3 квартал -
гр.1</v>
      </c>
      <c r="CR2" s="246" t="str">
        <f t="shared" si="0"/>
        <v>КДУ
3 квартал -
гр.2</v>
      </c>
      <c r="CS2" s="246" t="str">
        <f t="shared" si="0"/>
        <v>КДУ
3 квартал -
гр.3</v>
      </c>
      <c r="CT2" s="246" t="str">
        <f t="shared" si="0"/>
        <v>КДУ
3 квартал -
гр.4</v>
      </c>
      <c r="CU2" s="246" t="str">
        <f t="shared" si="0"/>
        <v>КДУ
3 квартал -
гр.5</v>
      </c>
      <c r="CV2" s="246" t="str">
        <f t="shared" si="0"/>
        <v>КДУ
3 квартал -
гр.6</v>
      </c>
      <c r="CW2" s="246" t="str">
        <f t="shared" si="0"/>
        <v>Организации культурно-досугового типа (клубные учреждения, дома народного творчества и другие)
3 квартал -
гр.7</v>
      </c>
      <c r="CX2" s="246" t="str">
        <f t="shared" si="0"/>
        <v>КДУ
3 квартал -
гр.8</v>
      </c>
      <c r="CY2" s="246" t="str">
        <f t="shared" si="0"/>
        <v>КДУ
3 квартал -
гр.9</v>
      </c>
      <c r="CZ2" s="246" t="str">
        <f t="shared" si="0"/>
        <v>Организации культурно-досугового типа (клубные учреждения, дома народного творчества и другие)
3 квартал -
гр.10</v>
      </c>
      <c r="DA2" s="246" t="str">
        <f t="shared" si="0"/>
        <v>КДУ
3 квартал -
гр.11</v>
      </c>
      <c r="DB2" s="246" t="str">
        <f t="shared" si="0"/>
        <v>КДУ
4 квартал -
гр.1</v>
      </c>
      <c r="DC2" s="246" t="str">
        <f t="shared" si="0"/>
        <v>КДУ
4 квартал -
гр.2</v>
      </c>
      <c r="DD2" s="246" t="str">
        <f t="shared" si="0"/>
        <v>КДУ
4 квартал -
гр.3</v>
      </c>
      <c r="DE2" s="246" t="str">
        <f t="shared" si="0"/>
        <v>КДУ
4 квартал -
гр.4</v>
      </c>
      <c r="DF2" s="246" t="str">
        <f t="shared" si="0"/>
        <v>КДУ
4 квартал -
гр.5</v>
      </c>
      <c r="DG2" s="246" t="str">
        <f t="shared" si="0"/>
        <v>КДУ
4 квартал -
гр.6</v>
      </c>
      <c r="DH2" s="246" t="str">
        <f t="shared" si="0"/>
        <v>Организации культурно-досугового типа (клубные учреждения, дома народного творчества и другие)
4 квартал -
гр.7</v>
      </c>
      <c r="DI2" s="246" t="str">
        <f t="shared" si="0"/>
        <v>КДУ
4 квартал -
гр.8</v>
      </c>
      <c r="DJ2" s="246" t="str">
        <f t="shared" si="0"/>
        <v>КДУ
4 квартал -
гр.9</v>
      </c>
      <c r="DK2" s="246" t="str">
        <f t="shared" si="0"/>
        <v>Организации культурно-досугового типа (клубные учреждения, дома народного творчества и другие)
4 квартал -
гр.10</v>
      </c>
      <c r="DL2" s="246" t="str">
        <f t="shared" si="0"/>
        <v>КДУ
4 квартал -
гр.11</v>
      </c>
    </row>
    <row r="3" spans="1:116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IF(E19=E6,0,E19-E6)</f>
        <v>0</v>
      </c>
      <c r="BK3" s="253">
        <f>IF(F19=F6,0,F19-F6)</f>
        <v>0</v>
      </c>
      <c r="BL3" s="253">
        <f>IF(G19=G6,0,G19-G6)</f>
        <v>0</v>
      </c>
      <c r="BM3" s="247"/>
      <c r="BN3" s="253">
        <f>IF(I19=I6,0,I19-I6)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CONCATENATE("КДУ","
",P1," -
гр.",$E$5)</f>
        <v>КДУ
1 квартал -
гр.1</v>
      </c>
      <c r="Q5" s="218" t="str">
        <f>CONCATENATE("КДУ","
",P1," -
гр.",$F$5)</f>
        <v>КДУ
1 квартал -
гр.2</v>
      </c>
      <c r="R5" s="218" t="str">
        <f>CONCATENATE("КДУ","
",P1," -
гр.",$G$5)</f>
        <v>КДУ
1 квартал -
гр.3</v>
      </c>
      <c r="S5" s="218" t="str">
        <f>CONCATENATE("КДУ","
",P1," -
гр.",$H$5)</f>
        <v>КДУ
1 квартал -
гр.4</v>
      </c>
      <c r="T5" s="218" t="str">
        <f>CONCATENATE("КДУ","
",P1," -
гр.",$I$5)</f>
        <v>КДУ
1 квартал -
гр.5</v>
      </c>
      <c r="U5" s="218" t="str">
        <f>CONCATENATE("КДУ","
",P1," -
гр.",$J$5)</f>
        <v>КДУ
1 квартал -
гр.6</v>
      </c>
      <c r="V5" s="218" t="str">
        <f>CONCATENATE($B$1,"
",P1," -
гр.",$K$5)</f>
        <v>Организации культурно-досугового типа (клубные учреждения, дома народного творчества и другие)
1 квартал -
гр.7</v>
      </c>
      <c r="W5" s="218" t="str">
        <f>CONCATENATE("КДУ","
",P1," -
гр.",$L$5)</f>
        <v>КДУ
1 квартал -
гр.8</v>
      </c>
      <c r="X5" s="218" t="str">
        <f>CONCATENATE("КДУ","
",P1," -
гр.",$M$5)</f>
        <v>КДУ
1 квартал -
гр.9</v>
      </c>
      <c r="Y5" s="218" t="str">
        <f>CONCATENATE($B$1,"
",P1," -
гр.",$N$5)</f>
        <v>Организации культурно-досугового типа (клубные учреждения, дома народного творчества и другие)
1 квартал -
гр.10</v>
      </c>
      <c r="Z5" s="219" t="str">
        <f>CONCATENATE("КДУ","
",P1," -
гр.",$O$5)</f>
        <v>КДУ
1 квартал -
гр.11</v>
      </c>
      <c r="AA5" s="210" t="str">
        <f>CONCATENATE("КДУ","
",AA1," -
гр.",$E$5)</f>
        <v>КДУ
2 квартал -
гр.1</v>
      </c>
      <c r="AB5" s="218" t="str">
        <f>CONCATENATE("КДУ","
",AA1," -
гр.",$F$5)</f>
        <v>КДУ
2 квартал -
гр.2</v>
      </c>
      <c r="AC5" s="218" t="str">
        <f>CONCATENATE("КДУ","
",AA1," -
гр.",$G$5)</f>
        <v>КДУ
2 квартал -
гр.3</v>
      </c>
      <c r="AD5" s="218" t="str">
        <f>CONCATENATE("КДУ","
",AA1," -
гр.",$H$5)</f>
        <v>КДУ
2 квартал -
гр.4</v>
      </c>
      <c r="AE5" s="218" t="str">
        <f>CONCATENATE("КДУ","
",AA1," -
гр.",$I$5)</f>
        <v>КДУ
2 квартал -
гр.5</v>
      </c>
      <c r="AF5" s="218" t="str">
        <f>CONCATENATE("КДУ","
",AA1," -
гр.",$J$5)</f>
        <v>КДУ
2 квартал -
гр.6</v>
      </c>
      <c r="AG5" s="218" t="str">
        <f>CONCATENATE($B$1,"
",AA1," -
гр.",$K$5)</f>
        <v>Организации культурно-досугового типа (клубные учреждения, дома народного творчества и другие)
2 квартал -
гр.7</v>
      </c>
      <c r="AH5" s="218" t="str">
        <f>CONCATENATE("КДУ","
",AA1," -
гр.",$L$5)</f>
        <v>КДУ
2 квартал -
гр.8</v>
      </c>
      <c r="AI5" s="218" t="str">
        <f>CONCATENATE("КДУ","
",AA1," -
гр.",$M$5)</f>
        <v>КДУ
2 квартал -
гр.9</v>
      </c>
      <c r="AJ5" s="218" t="str">
        <f>CONCATENATE($B$1,"
",AA1," -
гр.",$N$5)</f>
        <v>Организации культурно-досугового типа (клубные учреждения, дома народного творчества и другие)
2 квартал -
гр.10</v>
      </c>
      <c r="AK5" s="219" t="str">
        <f>CONCATENATE("КДУ","
",AA1," -
гр.",$O$5)</f>
        <v>КДУ
2 квартал -
гр.11</v>
      </c>
      <c r="AL5" s="210" t="str">
        <f>CONCATENATE("КДУ","
",AL1," -
гр.",$E$5)</f>
        <v>КДУ
3 квартал -
гр.1</v>
      </c>
      <c r="AM5" s="218" t="str">
        <f>CONCATENATE("КДУ","
",AL1," -
гр.",$F$5)</f>
        <v>КДУ
3 квартал -
гр.2</v>
      </c>
      <c r="AN5" s="218" t="str">
        <f>CONCATENATE("КДУ","
",AL1," -
гр.",$G$5)</f>
        <v>КДУ
3 квартал -
гр.3</v>
      </c>
      <c r="AO5" s="218" t="str">
        <f>CONCATENATE("КДУ","
",AL1," -
гр.",$H$5)</f>
        <v>КДУ
3 квартал -
гр.4</v>
      </c>
      <c r="AP5" s="218" t="str">
        <f>CONCATENATE("КДУ","
",AL1," -
гр.",$I$5)</f>
        <v>КДУ
3 квартал -
гр.5</v>
      </c>
      <c r="AQ5" s="218" t="str">
        <f>CONCATENATE("КДУ","
",AL1," -
гр.",$J$5)</f>
        <v>КДУ
3 квартал -
гр.6</v>
      </c>
      <c r="AR5" s="218" t="str">
        <f>CONCATENATE($B$1,"
",AL1," -
гр.",$K$5)</f>
        <v>Организации культурно-досугового типа (клубные учреждения, дома народного творчества и другие)
3 квартал -
гр.7</v>
      </c>
      <c r="AS5" s="218" t="str">
        <f>CONCATENATE("КДУ","
",AL1," -
гр.",$L$5)</f>
        <v>КДУ
3 квартал -
гр.8</v>
      </c>
      <c r="AT5" s="218" t="str">
        <f>CONCATENATE("КДУ","
",AL1," -
гр.",$M$5)</f>
        <v>КДУ
3 квартал -
гр.9</v>
      </c>
      <c r="AU5" s="218" t="str">
        <f>CONCATENATE($B$1,"
",AL1," -
гр.",$N$5)</f>
        <v>Организации культурно-досугового типа (клубные учреждения, дома народного творчества и другие)
3 квартал -
гр.10</v>
      </c>
      <c r="AV5" s="219" t="str">
        <f>CONCATENATE("КДУ","
",AL1," -
гр.",$O$5)</f>
        <v>КДУ
3 квартал -
гр.11</v>
      </c>
      <c r="AW5" s="210" t="str">
        <f>CONCATENATE("КДУ","
",AW1," -
гр.",$E$5)</f>
        <v>КДУ
4 квартал -
гр.1</v>
      </c>
      <c r="AX5" s="218" t="str">
        <f>CONCATENATE("КДУ","
",AW1," -
гр.",$F$5)</f>
        <v>КДУ
4 квартал -
гр.2</v>
      </c>
      <c r="AY5" s="218" t="str">
        <f>CONCATENATE("КДУ","
",AW1," -
гр.",$G$5)</f>
        <v>КДУ
4 квартал -
гр.3</v>
      </c>
      <c r="AZ5" s="218" t="str">
        <f>CONCATENATE("КДУ","
",AW1," -
гр.",$H$5)</f>
        <v>КДУ
4 квартал -
гр.4</v>
      </c>
      <c r="BA5" s="218" t="str">
        <f>CONCATENATE("КДУ","
",AW1," -
гр.",$I$5)</f>
        <v>КДУ
4 квартал -
гр.5</v>
      </c>
      <c r="BB5" s="218" t="str">
        <f>CONCATENATE("КДУ","
",AW1," -
гр.",$J$5)</f>
        <v>КДУ
4 квартал -
гр.6</v>
      </c>
      <c r="BC5" s="218" t="str">
        <f>CONCATENATE($B$1,"
",AW1," -
гр.",$K$5)</f>
        <v>Организации культурно-досугового типа (клубные учреждения, дома народного творчества и другие)
4 квартал -
гр.7</v>
      </c>
      <c r="BD5" s="218" t="str">
        <f>CONCATENATE("КДУ","
",AW1," -
гр.",$L$5)</f>
        <v>КДУ
4 квартал -
гр.8</v>
      </c>
      <c r="BE5" s="218" t="str">
        <f>CONCATENATE("КДУ","
",AW1," -
гр.",$M$5)</f>
        <v>КДУ
4 квартал -
гр.9</v>
      </c>
      <c r="BF5" s="218" t="str">
        <f>CONCATENATE($B$1,"
",AW1," -
гр.",$N$5)</f>
        <v>Организации культурно-досугового типа (клубные учреждения, дома народного творчества и другие)
4 квартал -
гр.10</v>
      </c>
      <c r="BG5" s="219" t="str">
        <f>CONCATENATE("КДУ","
",AW1," -
гр.",$O$5)</f>
        <v>КДУ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","КДУ (Клубы, ДНТ и др.)")</f>
        <v>Свод - КДУ (Клубы, ДНТ и др.)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203</v>
      </c>
      <c r="F6" s="276">
        <f t="shared" si="2"/>
        <v>21.5</v>
      </c>
      <c r="G6" s="276">
        <f>SUM(G7:G11,G16:G18)</f>
        <v>8495</v>
      </c>
      <c r="H6" s="276">
        <f t="shared" si="2"/>
        <v>2210.8000000000002</v>
      </c>
      <c r="I6" s="276">
        <f>SUM(I7:I11,I16:I18)</f>
        <v>643.30000000000007</v>
      </c>
      <c r="J6" s="276">
        <f t="shared" si="2"/>
        <v>7836.3</v>
      </c>
      <c r="K6" s="276">
        <f t="shared" si="2"/>
        <v>0</v>
      </c>
      <c r="L6" s="276">
        <f t="shared" si="2"/>
        <v>658.69999999999993</v>
      </c>
      <c r="M6" s="276">
        <f t="shared" si="2"/>
        <v>580</v>
      </c>
      <c r="N6" s="276">
        <f t="shared" si="2"/>
        <v>0</v>
      </c>
      <c r="O6" s="302">
        <f t="shared" si="2"/>
        <v>63.3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КДУ (Клубы, ДНТ и др.)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6</v>
      </c>
      <c r="F7" s="276">
        <f t="shared" ref="F7:O18" si="5">SUMIF($B$21:$B$328,$B7,F$21:F$328)</f>
        <v>0</v>
      </c>
      <c r="G7" s="276">
        <f>SUM(J7:L7)</f>
        <v>538.69999999999993</v>
      </c>
      <c r="H7" s="276">
        <f t="shared" si="5"/>
        <v>113.7</v>
      </c>
      <c r="I7" s="276">
        <f>SUM(M7:O7)</f>
        <v>0</v>
      </c>
      <c r="J7" s="276">
        <f t="shared" si="5"/>
        <v>496.4</v>
      </c>
      <c r="K7" s="276">
        <f t="shared" si="5"/>
        <v>0</v>
      </c>
      <c r="L7" s="276">
        <f t="shared" si="5"/>
        <v>42.3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 t="shared" ref="BK7:BK18" si="8">IF(ROUND((E7-F7),5)&gt;=0,0,"Ошибка!")</f>
        <v>0</v>
      </c>
      <c r="BL7" s="248"/>
      <c r="BM7" s="253">
        <f t="shared" ref="BM7:BM18" si="9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КДУ (Клубы, ДНТ и др.)</v>
      </c>
      <c r="B8" s="277" t="s">
        <v>229</v>
      </c>
      <c r="C8" s="275" t="s">
        <v>58</v>
      </c>
      <c r="D8" s="275" t="s">
        <v>8</v>
      </c>
      <c r="E8" s="301">
        <f t="shared" ref="E8:E17" si="10">SUMIF($B$21:$B$328,$B8,E$21:E$328)</f>
        <v>48</v>
      </c>
      <c r="F8" s="276">
        <f t="shared" si="5"/>
        <v>3</v>
      </c>
      <c r="G8" s="276">
        <f t="shared" ref="G8:G16" si="11">SUM(J8:L8)</f>
        <v>2638.5</v>
      </c>
      <c r="H8" s="276">
        <f t="shared" si="5"/>
        <v>10.7</v>
      </c>
      <c r="I8" s="276">
        <f t="shared" ref="I8:I16" si="12">SUM(M8:O8)</f>
        <v>83.6</v>
      </c>
      <c r="J8" s="276">
        <f t="shared" si="5"/>
        <v>2365.6</v>
      </c>
      <c r="K8" s="276">
        <f t="shared" si="5"/>
        <v>0</v>
      </c>
      <c r="L8" s="276">
        <f t="shared" si="5"/>
        <v>272.89999999999998</v>
      </c>
      <c r="M8" s="276">
        <f t="shared" si="5"/>
        <v>78.599999999999994</v>
      </c>
      <c r="N8" s="276">
        <f t="shared" si="5"/>
        <v>0</v>
      </c>
      <c r="O8" s="302">
        <f t="shared" si="5"/>
        <v>5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si="8"/>
        <v>0</v>
      </c>
      <c r="BL8" s="248"/>
      <c r="BM8" s="253">
        <f t="shared" si="9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КДУ (Клубы, ДНТ и др.)</v>
      </c>
      <c r="B9" s="278" t="s">
        <v>102</v>
      </c>
      <c r="C9" s="275" t="s">
        <v>99</v>
      </c>
      <c r="D9" s="275" t="s">
        <v>9</v>
      </c>
      <c r="E9" s="301">
        <f t="shared" si="10"/>
        <v>2</v>
      </c>
      <c r="F9" s="276">
        <f t="shared" si="5"/>
        <v>0</v>
      </c>
      <c r="G9" s="276">
        <f t="shared" si="11"/>
        <v>76.3</v>
      </c>
      <c r="H9" s="276">
        <f t="shared" si="5"/>
        <v>76.3</v>
      </c>
      <c r="I9" s="276">
        <f>SUM(M9:O9)</f>
        <v>0</v>
      </c>
      <c r="J9" s="276">
        <f t="shared" si="5"/>
        <v>76.3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8"/>
        <v>0</v>
      </c>
      <c r="BL9" s="248"/>
      <c r="BM9" s="253">
        <f t="shared" si="9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КДУ (Клубы, ДНТ и др.)</v>
      </c>
      <c r="B10" s="278" t="s">
        <v>103</v>
      </c>
      <c r="C10" s="275" t="s">
        <v>100</v>
      </c>
      <c r="D10" s="275" t="s">
        <v>10</v>
      </c>
      <c r="E10" s="301">
        <f t="shared" si="10"/>
        <v>19</v>
      </c>
      <c r="F10" s="276">
        <f t="shared" si="5"/>
        <v>6.5</v>
      </c>
      <c r="G10" s="276">
        <f t="shared" si="11"/>
        <v>853.40000000000009</v>
      </c>
      <c r="H10" s="276">
        <f t="shared" si="5"/>
        <v>524.79999999999995</v>
      </c>
      <c r="I10" s="276">
        <f>SUM(M10:O10)</f>
        <v>180.5</v>
      </c>
      <c r="J10" s="276">
        <f t="shared" si="5"/>
        <v>815.7</v>
      </c>
      <c r="K10" s="276">
        <f t="shared" si="5"/>
        <v>0</v>
      </c>
      <c r="L10" s="276">
        <f t="shared" si="5"/>
        <v>37.700000000000003</v>
      </c>
      <c r="M10" s="276">
        <f t="shared" si="5"/>
        <v>140.1</v>
      </c>
      <c r="N10" s="276">
        <f t="shared" si="5"/>
        <v>0</v>
      </c>
      <c r="O10" s="302">
        <f t="shared" si="5"/>
        <v>40.4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8"/>
        <v>0</v>
      </c>
      <c r="BL10" s="248"/>
      <c r="BM10" s="253">
        <f t="shared" si="9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КДУ (Клубы, ДНТ и др.)</v>
      </c>
      <c r="B11" s="278" t="s">
        <v>104</v>
      </c>
      <c r="C11" s="275" t="s">
        <v>101</v>
      </c>
      <c r="D11" s="275" t="s">
        <v>59</v>
      </c>
      <c r="E11" s="301">
        <f t="shared" si="10"/>
        <v>33</v>
      </c>
      <c r="F11" s="276">
        <f t="shared" si="5"/>
        <v>10</v>
      </c>
      <c r="G11" s="276">
        <f>SUM(J11:L11)</f>
        <v>1364</v>
      </c>
      <c r="H11" s="276">
        <f t="shared" si="5"/>
        <v>5</v>
      </c>
      <c r="I11" s="276">
        <f>SUM(M11:O11)</f>
        <v>326.10000000000002</v>
      </c>
      <c r="J11" s="276">
        <f t="shared" si="5"/>
        <v>1298</v>
      </c>
      <c r="K11" s="276">
        <f t="shared" si="5"/>
        <v>0</v>
      </c>
      <c r="L11" s="276">
        <f t="shared" si="5"/>
        <v>66</v>
      </c>
      <c r="M11" s="276">
        <f t="shared" si="5"/>
        <v>311.10000000000002</v>
      </c>
      <c r="N11" s="276">
        <f t="shared" si="5"/>
        <v>0</v>
      </c>
      <c r="O11" s="302">
        <f t="shared" si="5"/>
        <v>15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8"/>
        <v>0</v>
      </c>
      <c r="BL11" s="248"/>
      <c r="BM11" s="253">
        <f t="shared" si="9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КДУ (Клубы, ДНТ и др.)</v>
      </c>
      <c r="B12" s="279" t="s">
        <v>234</v>
      </c>
      <c r="C12" s="275" t="s">
        <v>71</v>
      </c>
      <c r="D12" s="275" t="s">
        <v>60</v>
      </c>
      <c r="E12" s="301">
        <f t="shared" si="10"/>
        <v>0</v>
      </c>
      <c r="F12" s="276">
        <f t="shared" si="5"/>
        <v>0</v>
      </c>
      <c r="G12" s="276">
        <f t="shared" si="11"/>
        <v>0</v>
      </c>
      <c r="H12" s="276">
        <f t="shared" si="5"/>
        <v>0</v>
      </c>
      <c r="I12" s="276">
        <f t="shared" si="12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8"/>
        <v>0</v>
      </c>
      <c r="BL12" s="248"/>
      <c r="BM12" s="253">
        <f t="shared" si="9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КДУ (Клубы, ДНТ и др.)</v>
      </c>
      <c r="B13" s="280" t="s">
        <v>72</v>
      </c>
      <c r="C13" s="275" t="s">
        <v>73</v>
      </c>
      <c r="D13" s="275" t="s">
        <v>61</v>
      </c>
      <c r="E13" s="301">
        <f t="shared" si="10"/>
        <v>0</v>
      </c>
      <c r="F13" s="276">
        <f t="shared" si="5"/>
        <v>0</v>
      </c>
      <c r="G13" s="276">
        <f t="shared" si="11"/>
        <v>0</v>
      </c>
      <c r="H13" s="276">
        <f t="shared" si="5"/>
        <v>0</v>
      </c>
      <c r="I13" s="276">
        <f t="shared" si="12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8"/>
        <v>0</v>
      </c>
      <c r="BL13" s="248"/>
      <c r="BM13" s="253">
        <f t="shared" si="9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КДУ (Клубы, ДНТ и др.)</v>
      </c>
      <c r="B14" s="281" t="s">
        <v>106</v>
      </c>
      <c r="C14" s="275" t="s">
        <v>107</v>
      </c>
      <c r="D14" s="275" t="s">
        <v>63</v>
      </c>
      <c r="E14" s="301">
        <f t="shared" si="10"/>
        <v>3</v>
      </c>
      <c r="F14" s="276">
        <f t="shared" si="5"/>
        <v>2</v>
      </c>
      <c r="G14" s="276">
        <f t="shared" si="11"/>
        <v>153.19999999999999</v>
      </c>
      <c r="H14" s="276">
        <f t="shared" si="5"/>
        <v>0</v>
      </c>
      <c r="I14" s="276">
        <f t="shared" si="12"/>
        <v>86.3</v>
      </c>
      <c r="J14" s="276">
        <f t="shared" si="5"/>
        <v>153.19999999999999</v>
      </c>
      <c r="K14" s="276">
        <f t="shared" si="5"/>
        <v>0</v>
      </c>
      <c r="L14" s="276">
        <f t="shared" si="5"/>
        <v>0</v>
      </c>
      <c r="M14" s="276">
        <f t="shared" si="5"/>
        <v>86.3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8"/>
        <v>0</v>
      </c>
      <c r="BL14" s="248"/>
      <c r="BM14" s="253">
        <f t="shared" si="9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КДУ (Клубы, ДНТ и др.)</v>
      </c>
      <c r="B15" s="281" t="s">
        <v>74</v>
      </c>
      <c r="C15" s="275" t="s">
        <v>76</v>
      </c>
      <c r="D15" s="275" t="s">
        <v>64</v>
      </c>
      <c r="E15" s="301">
        <f t="shared" si="10"/>
        <v>0</v>
      </c>
      <c r="F15" s="276">
        <f t="shared" si="5"/>
        <v>0</v>
      </c>
      <c r="G15" s="276">
        <f t="shared" si="11"/>
        <v>0</v>
      </c>
      <c r="H15" s="276">
        <f t="shared" si="5"/>
        <v>0</v>
      </c>
      <c r="I15" s="276">
        <f t="shared" si="12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8"/>
        <v>0</v>
      </c>
      <c r="BL15" s="248"/>
      <c r="BM15" s="253">
        <f t="shared" si="9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">
      <c r="A16" s="273" t="str">
        <f t="shared" si="4"/>
        <v>Свод - КДУ (Клубы, ДНТ и др.)</v>
      </c>
      <c r="B16" s="277" t="s">
        <v>230</v>
      </c>
      <c r="C16" s="275" t="s">
        <v>77</v>
      </c>
      <c r="D16" s="275" t="s">
        <v>65</v>
      </c>
      <c r="E16" s="301">
        <f t="shared" si="10"/>
        <v>0</v>
      </c>
      <c r="F16" s="276">
        <f t="shared" si="5"/>
        <v>0</v>
      </c>
      <c r="G16" s="276">
        <f t="shared" si="11"/>
        <v>0</v>
      </c>
      <c r="H16" s="276">
        <f t="shared" si="5"/>
        <v>0</v>
      </c>
      <c r="I16" s="276">
        <f t="shared" si="12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8"/>
        <v>0</v>
      </c>
      <c r="BL16" s="248"/>
      <c r="BM16" s="253">
        <f t="shared" si="9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">
      <c r="A17" s="273" t="str">
        <f t="shared" si="4"/>
        <v>Свод - КДУ (Клубы, ДНТ и др.)</v>
      </c>
      <c r="B17" s="277" t="s">
        <v>231</v>
      </c>
      <c r="C17" s="275" t="s">
        <v>78</v>
      </c>
      <c r="D17" s="275" t="s">
        <v>66</v>
      </c>
      <c r="E17" s="301">
        <f t="shared" si="10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8"/>
        <v>0</v>
      </c>
      <c r="BL17" s="248"/>
      <c r="BM17" s="253">
        <f t="shared" si="9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КДУ (Клубы, ДНТ и др.)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95</v>
      </c>
      <c r="F18" s="304">
        <f t="shared" si="5"/>
        <v>2</v>
      </c>
      <c r="G18" s="304">
        <f>SUM(J18:L18)</f>
        <v>3024.1000000000004</v>
      </c>
      <c r="H18" s="304">
        <f t="shared" si="5"/>
        <v>1480.3000000000002</v>
      </c>
      <c r="I18" s="304">
        <f>SUM(M18:O18)</f>
        <v>53.1</v>
      </c>
      <c r="J18" s="304">
        <f t="shared" si="5"/>
        <v>2784.3</v>
      </c>
      <c r="K18" s="304">
        <f t="shared" si="5"/>
        <v>0</v>
      </c>
      <c r="L18" s="304">
        <f t="shared" si="5"/>
        <v>239.79999999999998</v>
      </c>
      <c r="M18" s="304">
        <f t="shared" si="5"/>
        <v>50.2</v>
      </c>
      <c r="N18" s="304">
        <f t="shared" si="5"/>
        <v>0</v>
      </c>
      <c r="O18" s="305">
        <f>SUMIF($B$21:$B$328,$B18,O$21:O$328)</f>
        <v>2.9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8"/>
        <v>0</v>
      </c>
      <c r="BL18" s="320"/>
      <c r="BM18" s="321">
        <f t="shared" si="9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25.5">
      <c r="A19" s="273" t="str">
        <f t="shared" si="4"/>
        <v>Свод - КДУ (Клубы, ДНТ и др.)</v>
      </c>
      <c r="B19" s="289" t="s">
        <v>270</v>
      </c>
      <c r="C19" s="230"/>
      <c r="D19" s="230"/>
      <c r="E19" s="306">
        <f>'П-4_стр.2,3_Авто'!CB15</f>
        <v>203</v>
      </c>
      <c r="F19" s="307">
        <f>'П-4_стр.2,3_Авто'!CY15</f>
        <v>21.5</v>
      </c>
      <c r="G19" s="307">
        <f>'П-4_стр.2,3_Авто'!BQ37</f>
        <v>8495</v>
      </c>
      <c r="H19" s="316" t="s">
        <v>237</v>
      </c>
      <c r="I19" s="307">
        <f>'П-4_стр.2,3_Авто'!CH37</f>
        <v>643.29999999999995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 "Дом молодежи"</v>
      </c>
      <c r="B21" s="712" t="s">
        <v>365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МУ "Дом молодежи"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МУ "Дом молодежи"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МУ "Дом молодежи"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МУ "Дом молодежи"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</row>
    <row r="22" spans="1:116" s="27" customFormat="1" ht="24">
      <c r="A22" s="272" t="str">
        <f>A21</f>
        <v>МУ "Дом молодежи"</v>
      </c>
      <c r="B22" s="211" t="s">
        <v>232</v>
      </c>
      <c r="C22" s="37" t="s">
        <v>47</v>
      </c>
      <c r="D22" s="37" t="s">
        <v>6</v>
      </c>
      <c r="E22" s="308">
        <f t="shared" ref="E22:O22" si="15">SUM(E23:E27,E32:E34)</f>
        <v>15</v>
      </c>
      <c r="F22" s="236">
        <f t="shared" si="15"/>
        <v>0.5</v>
      </c>
      <c r="G22" s="236">
        <f>SUM(G23:G27,G32:G34)</f>
        <v>429.29999999999995</v>
      </c>
      <c r="H22" s="236">
        <f t="shared" si="15"/>
        <v>0</v>
      </c>
      <c r="I22" s="236">
        <f>SUM(I23:I27,I32:I34)</f>
        <v>12.3</v>
      </c>
      <c r="J22" s="236">
        <f t="shared" si="15"/>
        <v>429.29999999999995</v>
      </c>
      <c r="K22" s="236">
        <f t="shared" si="15"/>
        <v>0</v>
      </c>
      <c r="L22" s="236">
        <f t="shared" si="15"/>
        <v>0</v>
      </c>
      <c r="M22" s="236">
        <f t="shared" si="15"/>
        <v>12.3</v>
      </c>
      <c r="N22" s="236">
        <f t="shared" si="15"/>
        <v>0</v>
      </c>
      <c r="O22" s="236">
        <f t="shared" si="15"/>
        <v>0</v>
      </c>
      <c r="P22" s="228">
        <f t="shared" ref="P22:AA22" si="16">SUM(P23:P27,P32:P34)</f>
        <v>15</v>
      </c>
      <c r="Q22" s="226">
        <f t="shared" si="16"/>
        <v>0.5</v>
      </c>
      <c r="R22" s="236">
        <f t="shared" si="16"/>
        <v>429.29999999999995</v>
      </c>
      <c r="S22" s="226">
        <f t="shared" si="16"/>
        <v>0</v>
      </c>
      <c r="T22" s="236">
        <f t="shared" si="16"/>
        <v>12.3</v>
      </c>
      <c r="U22" s="226">
        <f t="shared" si="16"/>
        <v>429.29999999999995</v>
      </c>
      <c r="V22" s="235">
        <f t="shared" si="16"/>
        <v>0</v>
      </c>
      <c r="W22" s="226">
        <f t="shared" si="16"/>
        <v>0</v>
      </c>
      <c r="X22" s="226">
        <f t="shared" si="16"/>
        <v>12.3</v>
      </c>
      <c r="Y22" s="235">
        <f t="shared" si="16"/>
        <v>0</v>
      </c>
      <c r="Z22" s="227">
        <f t="shared" si="16"/>
        <v>0</v>
      </c>
      <c r="AA22" s="228">
        <f t="shared" si="16"/>
        <v>0</v>
      </c>
      <c r="AB22" s="226">
        <f t="shared" ref="AB22:AK22" si="17">SUM(AB23:AB27,AB32:AB34)</f>
        <v>0</v>
      </c>
      <c r="AC22" s="236">
        <f t="shared" si="17"/>
        <v>0</v>
      </c>
      <c r="AD22" s="226">
        <f t="shared" si="17"/>
        <v>0</v>
      </c>
      <c r="AE22" s="236">
        <f t="shared" si="17"/>
        <v>0</v>
      </c>
      <c r="AF22" s="226">
        <f t="shared" si="17"/>
        <v>0</v>
      </c>
      <c r="AG22" s="235">
        <f t="shared" si="17"/>
        <v>0</v>
      </c>
      <c r="AH22" s="226">
        <f t="shared" si="17"/>
        <v>0</v>
      </c>
      <c r="AI22" s="226">
        <f t="shared" si="17"/>
        <v>0</v>
      </c>
      <c r="AJ22" s="235">
        <f t="shared" si="17"/>
        <v>0</v>
      </c>
      <c r="AK22" s="227">
        <f t="shared" si="17"/>
        <v>0</v>
      </c>
      <c r="AL22" s="228">
        <f>SUM(AL23:AL27,AL32:AL34)</f>
        <v>0</v>
      </c>
      <c r="AM22" s="226">
        <f t="shared" ref="AM22:AV22" si="18">SUM(AM23:AM27,AM32:AM34)</f>
        <v>0</v>
      </c>
      <c r="AN22" s="236">
        <f t="shared" si="18"/>
        <v>0</v>
      </c>
      <c r="AO22" s="226">
        <f t="shared" si="18"/>
        <v>0</v>
      </c>
      <c r="AP22" s="236">
        <f t="shared" si="18"/>
        <v>0</v>
      </c>
      <c r="AQ22" s="226">
        <f t="shared" si="18"/>
        <v>0</v>
      </c>
      <c r="AR22" s="235">
        <f t="shared" si="18"/>
        <v>0</v>
      </c>
      <c r="AS22" s="226">
        <f t="shared" si="18"/>
        <v>0</v>
      </c>
      <c r="AT22" s="226">
        <f t="shared" si="18"/>
        <v>0</v>
      </c>
      <c r="AU22" s="235">
        <f t="shared" si="18"/>
        <v>0</v>
      </c>
      <c r="AV22" s="227">
        <f t="shared" si="18"/>
        <v>0</v>
      </c>
      <c r="AW22" s="228">
        <f>SUM(AW23:AW27,AW32:AW34)</f>
        <v>0</v>
      </c>
      <c r="AX22" s="226">
        <f t="shared" ref="AX22:BG22" si="19">SUM(AX23:AX27,AX32:AX34)</f>
        <v>0</v>
      </c>
      <c r="AY22" s="236">
        <f t="shared" si="19"/>
        <v>0</v>
      </c>
      <c r="AZ22" s="226">
        <f t="shared" si="19"/>
        <v>0</v>
      </c>
      <c r="BA22" s="236">
        <f t="shared" si="19"/>
        <v>0</v>
      </c>
      <c r="BB22" s="226">
        <f t="shared" si="19"/>
        <v>0</v>
      </c>
      <c r="BC22" s="235">
        <f t="shared" si="19"/>
        <v>0</v>
      </c>
      <c r="BD22" s="226">
        <f t="shared" si="19"/>
        <v>0</v>
      </c>
      <c r="BE22" s="226">
        <f t="shared" si="19"/>
        <v>0</v>
      </c>
      <c r="BF22" s="235">
        <f t="shared" si="19"/>
        <v>0</v>
      </c>
      <c r="BG22" s="227">
        <f t="shared" si="19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20">IF(E28-E29&gt;=0,0,"Ошибка")</f>
        <v>0</v>
      </c>
      <c r="BK22" s="253">
        <f t="shared" si="20"/>
        <v>0</v>
      </c>
      <c r="BL22" s="253">
        <f t="shared" si="20"/>
        <v>0</v>
      </c>
      <c r="BM22" s="253">
        <f t="shared" si="20"/>
        <v>0</v>
      </c>
      <c r="BN22" s="253">
        <f t="shared" si="20"/>
        <v>0</v>
      </c>
      <c r="BO22" s="253">
        <f t="shared" si="20"/>
        <v>0</v>
      </c>
      <c r="BP22" s="253">
        <f t="shared" si="20"/>
        <v>0</v>
      </c>
      <c r="BQ22" s="253">
        <f t="shared" si="20"/>
        <v>0</v>
      </c>
      <c r="BR22" s="253">
        <f t="shared" si="20"/>
        <v>0</v>
      </c>
      <c r="BS22" s="253">
        <f t="shared" si="20"/>
        <v>0</v>
      </c>
      <c r="BT22" s="253">
        <f t="shared" si="20"/>
        <v>0</v>
      </c>
      <c r="BU22" s="253">
        <f t="shared" si="20"/>
        <v>0</v>
      </c>
      <c r="BV22" s="253">
        <f t="shared" si="20"/>
        <v>0</v>
      </c>
      <c r="BW22" s="253">
        <f t="shared" si="20"/>
        <v>0</v>
      </c>
      <c r="BX22" s="253">
        <f t="shared" si="20"/>
        <v>0</v>
      </c>
      <c r="BY22" s="253">
        <f t="shared" si="20"/>
        <v>0</v>
      </c>
      <c r="BZ22" s="253">
        <f t="shared" si="20"/>
        <v>0</v>
      </c>
      <c r="CA22" s="253">
        <f t="shared" si="20"/>
        <v>0</v>
      </c>
      <c r="CB22" s="253">
        <f t="shared" si="20"/>
        <v>0</v>
      </c>
      <c r="CC22" s="253">
        <f t="shared" si="20"/>
        <v>0</v>
      </c>
      <c r="CD22" s="253">
        <f t="shared" si="20"/>
        <v>0</v>
      </c>
      <c r="CE22" s="253">
        <f t="shared" si="20"/>
        <v>0</v>
      </c>
      <c r="CF22" s="253">
        <f t="shared" si="20"/>
        <v>0</v>
      </c>
      <c r="CG22" s="253">
        <f t="shared" si="20"/>
        <v>0</v>
      </c>
      <c r="CH22" s="253">
        <f t="shared" si="20"/>
        <v>0</v>
      </c>
      <c r="CI22" s="253">
        <f t="shared" si="20"/>
        <v>0</v>
      </c>
      <c r="CJ22" s="253">
        <f t="shared" si="20"/>
        <v>0</v>
      </c>
      <c r="CK22" s="253">
        <f t="shared" si="20"/>
        <v>0</v>
      </c>
      <c r="CL22" s="253">
        <f t="shared" si="20"/>
        <v>0</v>
      </c>
      <c r="CM22" s="253">
        <f t="shared" si="20"/>
        <v>0</v>
      </c>
      <c r="CN22" s="253">
        <f t="shared" si="20"/>
        <v>0</v>
      </c>
      <c r="CO22" s="253">
        <f t="shared" si="20"/>
        <v>0</v>
      </c>
      <c r="CP22" s="253">
        <f t="shared" ref="CP22:DL22" si="21">IF(AK28-AK29&gt;=0,0,"Ошибка")</f>
        <v>0</v>
      </c>
      <c r="CQ22" s="253">
        <f t="shared" si="21"/>
        <v>0</v>
      </c>
      <c r="CR22" s="253">
        <f t="shared" si="21"/>
        <v>0</v>
      </c>
      <c r="CS22" s="253">
        <f t="shared" si="21"/>
        <v>0</v>
      </c>
      <c r="CT22" s="253">
        <f t="shared" si="21"/>
        <v>0</v>
      </c>
      <c r="CU22" s="253">
        <f t="shared" si="21"/>
        <v>0</v>
      </c>
      <c r="CV22" s="253">
        <f t="shared" si="21"/>
        <v>0</v>
      </c>
      <c r="CW22" s="253">
        <f t="shared" si="21"/>
        <v>0</v>
      </c>
      <c r="CX22" s="253">
        <f t="shared" si="21"/>
        <v>0</v>
      </c>
      <c r="CY22" s="253">
        <f t="shared" si="21"/>
        <v>0</v>
      </c>
      <c r="CZ22" s="253">
        <f t="shared" si="21"/>
        <v>0</v>
      </c>
      <c r="DA22" s="253">
        <f t="shared" si="21"/>
        <v>0</v>
      </c>
      <c r="DB22" s="253">
        <f t="shared" si="21"/>
        <v>0</v>
      </c>
      <c r="DC22" s="253">
        <f t="shared" si="21"/>
        <v>0</v>
      </c>
      <c r="DD22" s="253">
        <f t="shared" si="21"/>
        <v>0</v>
      </c>
      <c r="DE22" s="253">
        <f t="shared" si="21"/>
        <v>0</v>
      </c>
      <c r="DF22" s="253">
        <f t="shared" si="21"/>
        <v>0</v>
      </c>
      <c r="DG22" s="253">
        <f t="shared" si="21"/>
        <v>0</v>
      </c>
      <c r="DH22" s="253">
        <f t="shared" si="21"/>
        <v>0</v>
      </c>
      <c r="DI22" s="253">
        <f t="shared" si="21"/>
        <v>0</v>
      </c>
      <c r="DJ22" s="253">
        <f t="shared" si="21"/>
        <v>0</v>
      </c>
      <c r="DK22" s="253">
        <f t="shared" si="21"/>
        <v>0</v>
      </c>
      <c r="DL22" s="253">
        <f t="shared" si="21"/>
        <v>0</v>
      </c>
    </row>
    <row r="23" spans="1:116" s="27" customFormat="1" ht="24">
      <c r="A23" s="272" t="str">
        <f t="shared" ref="A23:A34" si="22">A22</f>
        <v>МУ "Дом молодежи"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1</v>
      </c>
      <c r="F23" s="236">
        <f>ROUND(SUM(Q23,AB23,AM23,AX23),1)</f>
        <v>0</v>
      </c>
      <c r="G23" s="236">
        <f>SUM(J23:L23)</f>
        <v>54.3</v>
      </c>
      <c r="H23" s="236">
        <f>ROUND(SUM(S23,AD23,AO23,AZ23),1)</f>
        <v>0</v>
      </c>
      <c r="I23" s="236">
        <f>SUM(M23:O23)</f>
        <v>0</v>
      </c>
      <c r="J23" s="236">
        <f t="shared" ref="J23:O34" si="23">ROUND(SUM(U23,AF23,AQ23,BB23),1)</f>
        <v>54.3</v>
      </c>
      <c r="K23" s="236">
        <f t="shared" si="23"/>
        <v>0</v>
      </c>
      <c r="L23" s="236">
        <f t="shared" si="23"/>
        <v>0</v>
      </c>
      <c r="M23" s="236">
        <f t="shared" si="23"/>
        <v>0</v>
      </c>
      <c r="N23" s="236">
        <f t="shared" si="23"/>
        <v>0</v>
      </c>
      <c r="O23" s="236">
        <f t="shared" si="23"/>
        <v>0</v>
      </c>
      <c r="P23" s="220">
        <v>1</v>
      </c>
      <c r="Q23" s="221"/>
      <c r="R23" s="237">
        <f>SUM(U23:W23)</f>
        <v>54.3</v>
      </c>
      <c r="S23" s="221"/>
      <c r="T23" s="237">
        <f>SUM(X23:Z23)</f>
        <v>0</v>
      </c>
      <c r="U23" s="221">
        <v>54.3</v>
      </c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9">
        <f t="shared" ref="BH23:BH34" si="24">IF((COUNTA(BJ23:DL23)-COUNTIF(BJ23:DL23,0))=0,0,CONCATENATE("Ошибки!-",COUNTA(BJ23:DL23)-COUNTIF(BJ23:DL23,0)))</f>
        <v>0</v>
      </c>
      <c r="BI23" s="255" t="str">
        <f t="shared" ref="BI23:BI34" si="25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6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7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28">IF(ROUND((AA23-AB23),5)&gt;=0,0,"Ошибка!")</f>
        <v>0</v>
      </c>
      <c r="CH23" s="318"/>
      <c r="CI23" s="253">
        <f t="shared" ref="CI23:CI34" si="29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0">IF(ROUND((AL23-AM23),5)&gt;=0,0,"Ошибка!")</f>
        <v>0</v>
      </c>
      <c r="CS23" s="318"/>
      <c r="CT23" s="253">
        <f t="shared" ref="CT23:CT34" si="31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2">IF(ROUND((AW23-AX23),5)&gt;=0,0,"Ошибка!")</f>
        <v>0</v>
      </c>
      <c r="DD23" s="318"/>
      <c r="DE23" s="253">
        <f t="shared" ref="DE23:DE34" si="33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22"/>
        <v>МУ "Дом молодежи"</v>
      </c>
      <c r="B24" s="212" t="s">
        <v>229</v>
      </c>
      <c r="C24" s="37" t="s">
        <v>58</v>
      </c>
      <c r="D24" s="37" t="s">
        <v>8</v>
      </c>
      <c r="E24" s="308">
        <f t="shared" ref="E24:E34" si="34">ROUND(SUM(P24,AA24,AL24,AW24),0)</f>
        <v>4</v>
      </c>
      <c r="F24" s="236">
        <f t="shared" ref="F24:F34" si="35">ROUND(SUM(Q24,AB24,AM24,AX24),1)</f>
        <v>0</v>
      </c>
      <c r="G24" s="236">
        <f t="shared" ref="G24:G32" si="36">SUM(J24:L24)</f>
        <v>117.2</v>
      </c>
      <c r="H24" s="236">
        <f t="shared" ref="H24:H34" si="37">ROUND(SUM(S24,AD24,AO24,AZ24),1)</f>
        <v>0</v>
      </c>
      <c r="I24" s="236">
        <f t="shared" ref="I24:I32" si="38">SUM(M24:O24)</f>
        <v>0</v>
      </c>
      <c r="J24" s="236">
        <f t="shared" si="23"/>
        <v>117.2</v>
      </c>
      <c r="K24" s="236">
        <f t="shared" si="23"/>
        <v>0</v>
      </c>
      <c r="L24" s="236">
        <f t="shared" si="23"/>
        <v>0</v>
      </c>
      <c r="M24" s="236">
        <f t="shared" si="23"/>
        <v>0</v>
      </c>
      <c r="N24" s="236">
        <f t="shared" si="23"/>
        <v>0</v>
      </c>
      <c r="O24" s="236">
        <f t="shared" si="23"/>
        <v>0</v>
      </c>
      <c r="P24" s="220">
        <v>4</v>
      </c>
      <c r="Q24" s="221"/>
      <c r="R24" s="237">
        <f t="shared" ref="R24:R34" si="39">SUM(U24:W24)</f>
        <v>117.2</v>
      </c>
      <c r="S24" s="221"/>
      <c r="T24" s="237">
        <f t="shared" ref="T24:T33" si="40">SUM(X24:Z24)</f>
        <v>0</v>
      </c>
      <c r="U24" s="221">
        <v>117.2</v>
      </c>
      <c r="V24" s="233"/>
      <c r="W24" s="221"/>
      <c r="X24" s="221"/>
      <c r="Y24" s="233"/>
      <c r="Z24" s="221"/>
      <c r="AA24" s="220"/>
      <c r="AB24" s="221"/>
      <c r="AC24" s="237">
        <f t="shared" ref="AC24:AC34" si="41">SUM(AF24:AH24)</f>
        <v>0</v>
      </c>
      <c r="AD24" s="221"/>
      <c r="AE24" s="237">
        <f t="shared" ref="AE24:AE33" si="42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3">SUM(AQ24:AS24)</f>
        <v>0</v>
      </c>
      <c r="AO24" s="221"/>
      <c r="AP24" s="237">
        <f t="shared" ref="AP24:AP33" si="44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5">SUM(BB24:BD24)</f>
        <v>0</v>
      </c>
      <c r="AZ24" s="221"/>
      <c r="BA24" s="237">
        <f t="shared" ref="BA24:BA33" si="46">SUM(BE24:BG24)</f>
        <v>0</v>
      </c>
      <c r="BB24" s="221"/>
      <c r="BC24" s="233"/>
      <c r="BD24" s="221"/>
      <c r="BE24" s="221"/>
      <c r="BF24" s="233"/>
      <c r="BG24" s="221"/>
      <c r="BH24" s="379">
        <f t="shared" si="24"/>
        <v>0</v>
      </c>
      <c r="BI24" s="255" t="str">
        <f t="shared" si="25"/>
        <v>03</v>
      </c>
      <c r="BJ24" s="318"/>
      <c r="BK24" s="253">
        <f t="shared" ref="BK24:BK34" si="47">IF(ROUND((E24-F24),5)&gt;=0,0,"Ошибка!")</f>
        <v>0</v>
      </c>
      <c r="BL24" s="318"/>
      <c r="BM24" s="253">
        <f t="shared" si="26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7"/>
        <v>0</v>
      </c>
      <c r="BW24" s="318"/>
      <c r="BX24" s="253">
        <f t="shared" ref="BX24:BX34" si="4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28"/>
        <v>0</v>
      </c>
      <c r="CH24" s="318"/>
      <c r="CI24" s="253">
        <f t="shared" si="29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0"/>
        <v>0</v>
      </c>
      <c r="CS24" s="318"/>
      <c r="CT24" s="253">
        <f t="shared" si="31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2"/>
        <v>0</v>
      </c>
      <c r="DD24" s="318"/>
      <c r="DE24" s="253">
        <f t="shared" si="33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22"/>
        <v>МУ "Дом молодежи"</v>
      </c>
      <c r="B25" s="169" t="s">
        <v>102</v>
      </c>
      <c r="C25" s="37" t="s">
        <v>99</v>
      </c>
      <c r="D25" s="37" t="s">
        <v>9</v>
      </c>
      <c r="E25" s="308">
        <f t="shared" si="34"/>
        <v>0</v>
      </c>
      <c r="F25" s="236">
        <f t="shared" si="35"/>
        <v>0</v>
      </c>
      <c r="G25" s="236">
        <f t="shared" si="36"/>
        <v>0</v>
      </c>
      <c r="H25" s="236">
        <f t="shared" si="37"/>
        <v>0</v>
      </c>
      <c r="I25" s="236">
        <f>SUM(M25:O25)</f>
        <v>0</v>
      </c>
      <c r="J25" s="236">
        <f t="shared" si="23"/>
        <v>0</v>
      </c>
      <c r="K25" s="236">
        <f t="shared" si="23"/>
        <v>0</v>
      </c>
      <c r="L25" s="236">
        <f t="shared" si="23"/>
        <v>0</v>
      </c>
      <c r="M25" s="236">
        <f t="shared" si="23"/>
        <v>0</v>
      </c>
      <c r="N25" s="236">
        <f t="shared" si="23"/>
        <v>0</v>
      </c>
      <c r="O25" s="236">
        <f t="shared" si="23"/>
        <v>0</v>
      </c>
      <c r="P25" s="220"/>
      <c r="Q25" s="221"/>
      <c r="R25" s="237">
        <f t="shared" si="39"/>
        <v>0</v>
      </c>
      <c r="S25" s="221"/>
      <c r="T25" s="237">
        <f t="shared" si="40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1"/>
        <v>0</v>
      </c>
      <c r="AD25" s="221"/>
      <c r="AE25" s="237">
        <f t="shared" si="42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3"/>
        <v>0</v>
      </c>
      <c r="AO25" s="221"/>
      <c r="AP25" s="237">
        <f t="shared" si="44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5"/>
        <v>0</v>
      </c>
      <c r="AZ25" s="221"/>
      <c r="BA25" s="237">
        <f t="shared" si="46"/>
        <v>0</v>
      </c>
      <c r="BB25" s="221"/>
      <c r="BC25" s="233"/>
      <c r="BD25" s="221"/>
      <c r="BE25" s="221"/>
      <c r="BF25" s="233"/>
      <c r="BG25" s="221"/>
      <c r="BH25" s="379">
        <f t="shared" si="24"/>
        <v>0</v>
      </c>
      <c r="BI25" s="255" t="str">
        <f t="shared" si="25"/>
        <v>04</v>
      </c>
      <c r="BJ25" s="318"/>
      <c r="BK25" s="253">
        <f t="shared" si="47"/>
        <v>0</v>
      </c>
      <c r="BL25" s="318"/>
      <c r="BM25" s="253">
        <f t="shared" si="26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7"/>
        <v>0</v>
      </c>
      <c r="BW25" s="318"/>
      <c r="BX25" s="253">
        <f t="shared" si="48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28"/>
        <v>0</v>
      </c>
      <c r="CH25" s="318"/>
      <c r="CI25" s="253">
        <f t="shared" si="29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0"/>
        <v>0</v>
      </c>
      <c r="CS25" s="318"/>
      <c r="CT25" s="253">
        <f t="shared" si="31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2"/>
        <v>0</v>
      </c>
      <c r="DD25" s="318"/>
      <c r="DE25" s="253">
        <f t="shared" si="33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22"/>
        <v>МУ "Дом молодежи"</v>
      </c>
      <c r="B26" s="169" t="s">
        <v>103</v>
      </c>
      <c r="C26" s="37" t="s">
        <v>100</v>
      </c>
      <c r="D26" s="37" t="s">
        <v>10</v>
      </c>
      <c r="E26" s="308">
        <f t="shared" si="34"/>
        <v>1</v>
      </c>
      <c r="F26" s="236">
        <f t="shared" si="35"/>
        <v>0</v>
      </c>
      <c r="G26" s="236">
        <f t="shared" si="36"/>
        <v>30.6</v>
      </c>
      <c r="H26" s="236">
        <f t="shared" si="37"/>
        <v>0</v>
      </c>
      <c r="I26" s="236">
        <f>SUM(M26:O26)</f>
        <v>0</v>
      </c>
      <c r="J26" s="236">
        <f t="shared" si="23"/>
        <v>30.6</v>
      </c>
      <c r="K26" s="236">
        <f t="shared" si="23"/>
        <v>0</v>
      </c>
      <c r="L26" s="236">
        <f t="shared" si="23"/>
        <v>0</v>
      </c>
      <c r="M26" s="236">
        <f t="shared" si="23"/>
        <v>0</v>
      </c>
      <c r="N26" s="236">
        <f t="shared" si="23"/>
        <v>0</v>
      </c>
      <c r="O26" s="236">
        <f t="shared" si="23"/>
        <v>0</v>
      </c>
      <c r="P26" s="220">
        <v>1</v>
      </c>
      <c r="Q26" s="221"/>
      <c r="R26" s="237">
        <f t="shared" si="39"/>
        <v>30.6</v>
      </c>
      <c r="S26" s="221"/>
      <c r="T26" s="237">
        <f t="shared" si="40"/>
        <v>0</v>
      </c>
      <c r="U26" s="221">
        <v>30.6</v>
      </c>
      <c r="V26" s="233"/>
      <c r="W26" s="221"/>
      <c r="X26" s="221"/>
      <c r="Y26" s="233"/>
      <c r="Z26" s="221"/>
      <c r="AA26" s="220"/>
      <c r="AB26" s="221"/>
      <c r="AC26" s="237">
        <f t="shared" si="41"/>
        <v>0</v>
      </c>
      <c r="AD26" s="221"/>
      <c r="AE26" s="237">
        <f t="shared" si="42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3"/>
        <v>0</v>
      </c>
      <c r="AO26" s="221"/>
      <c r="AP26" s="237">
        <f t="shared" si="44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5"/>
        <v>0</v>
      </c>
      <c r="AZ26" s="221"/>
      <c r="BA26" s="237">
        <f t="shared" si="46"/>
        <v>0</v>
      </c>
      <c r="BB26" s="221"/>
      <c r="BC26" s="233"/>
      <c r="BD26" s="221"/>
      <c r="BE26" s="221"/>
      <c r="BF26" s="233"/>
      <c r="BG26" s="221"/>
      <c r="BH26" s="379">
        <f t="shared" si="24"/>
        <v>0</v>
      </c>
      <c r="BI26" s="255" t="str">
        <f t="shared" si="25"/>
        <v>05</v>
      </c>
      <c r="BJ26" s="318"/>
      <c r="BK26" s="253">
        <f t="shared" si="47"/>
        <v>0</v>
      </c>
      <c r="BL26" s="318"/>
      <c r="BM26" s="253">
        <f t="shared" si="26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7"/>
        <v>0</v>
      </c>
      <c r="BW26" s="318"/>
      <c r="BX26" s="253">
        <f t="shared" si="48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28"/>
        <v>0</v>
      </c>
      <c r="CH26" s="318"/>
      <c r="CI26" s="253">
        <f t="shared" si="29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0"/>
        <v>0</v>
      </c>
      <c r="CS26" s="318"/>
      <c r="CT26" s="253">
        <f t="shared" si="31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2"/>
        <v>0</v>
      </c>
      <c r="DD26" s="318"/>
      <c r="DE26" s="253">
        <f t="shared" si="33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22"/>
        <v>МУ "Дом молодежи"</v>
      </c>
      <c r="B27" s="169" t="s">
        <v>104</v>
      </c>
      <c r="C27" s="37" t="s">
        <v>101</v>
      </c>
      <c r="D27" s="37" t="s">
        <v>59</v>
      </c>
      <c r="E27" s="308">
        <f t="shared" si="34"/>
        <v>1</v>
      </c>
      <c r="F27" s="236">
        <f t="shared" si="35"/>
        <v>0</v>
      </c>
      <c r="G27" s="236">
        <f>SUM(J27:L27)</f>
        <v>24.6</v>
      </c>
      <c r="H27" s="236">
        <f t="shared" si="37"/>
        <v>0</v>
      </c>
      <c r="I27" s="236">
        <f>SUM(M27:O27)</f>
        <v>0</v>
      </c>
      <c r="J27" s="236">
        <f t="shared" si="23"/>
        <v>24.6</v>
      </c>
      <c r="K27" s="236">
        <f t="shared" si="23"/>
        <v>0</v>
      </c>
      <c r="L27" s="236">
        <f t="shared" si="23"/>
        <v>0</v>
      </c>
      <c r="M27" s="236">
        <f t="shared" si="23"/>
        <v>0</v>
      </c>
      <c r="N27" s="236">
        <f t="shared" si="23"/>
        <v>0</v>
      </c>
      <c r="O27" s="236">
        <f t="shared" si="23"/>
        <v>0</v>
      </c>
      <c r="P27" s="220">
        <v>1</v>
      </c>
      <c r="Q27" s="221"/>
      <c r="R27" s="237">
        <f t="shared" si="39"/>
        <v>24.6</v>
      </c>
      <c r="S27" s="221"/>
      <c r="T27" s="237">
        <f t="shared" si="40"/>
        <v>0</v>
      </c>
      <c r="U27" s="221">
        <v>24.6</v>
      </c>
      <c r="V27" s="233"/>
      <c r="W27" s="221"/>
      <c r="X27" s="221"/>
      <c r="Y27" s="233"/>
      <c r="Z27" s="221"/>
      <c r="AA27" s="220"/>
      <c r="AB27" s="221"/>
      <c r="AC27" s="237">
        <f t="shared" si="41"/>
        <v>0</v>
      </c>
      <c r="AD27" s="221"/>
      <c r="AE27" s="237">
        <f t="shared" si="42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3"/>
        <v>0</v>
      </c>
      <c r="AO27" s="221"/>
      <c r="AP27" s="237">
        <f t="shared" si="44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5"/>
        <v>0</v>
      </c>
      <c r="AZ27" s="221"/>
      <c r="BA27" s="237">
        <f t="shared" si="46"/>
        <v>0</v>
      </c>
      <c r="BB27" s="221"/>
      <c r="BC27" s="233"/>
      <c r="BD27" s="221"/>
      <c r="BE27" s="221"/>
      <c r="BF27" s="233"/>
      <c r="BG27" s="221"/>
      <c r="BH27" s="379">
        <f t="shared" si="24"/>
        <v>0</v>
      </c>
      <c r="BI27" s="255" t="str">
        <f t="shared" si="25"/>
        <v>06</v>
      </c>
      <c r="BJ27" s="318"/>
      <c r="BK27" s="253">
        <f t="shared" si="47"/>
        <v>0</v>
      </c>
      <c r="BL27" s="318"/>
      <c r="BM27" s="253">
        <f t="shared" si="26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7"/>
        <v>0</v>
      </c>
      <c r="BW27" s="318"/>
      <c r="BX27" s="253">
        <f t="shared" si="48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28"/>
        <v>0</v>
      </c>
      <c r="CH27" s="318"/>
      <c r="CI27" s="253">
        <f t="shared" si="29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0"/>
        <v>0</v>
      </c>
      <c r="CS27" s="318"/>
      <c r="CT27" s="253">
        <f t="shared" si="31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2"/>
        <v>0</v>
      </c>
      <c r="DD27" s="318"/>
      <c r="DE27" s="253">
        <f t="shared" si="33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22"/>
        <v>МУ "Дом молодежи"</v>
      </c>
      <c r="B28" s="214" t="s">
        <v>234</v>
      </c>
      <c r="C28" s="37" t="s">
        <v>71</v>
      </c>
      <c r="D28" s="37" t="s">
        <v>60</v>
      </c>
      <c r="E28" s="308">
        <f t="shared" si="34"/>
        <v>0</v>
      </c>
      <c r="F28" s="236">
        <f t="shared" si="35"/>
        <v>0</v>
      </c>
      <c r="G28" s="236">
        <f t="shared" si="36"/>
        <v>0</v>
      </c>
      <c r="H28" s="236">
        <f t="shared" si="37"/>
        <v>0</v>
      </c>
      <c r="I28" s="236">
        <f t="shared" si="38"/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20"/>
      <c r="Q28" s="221"/>
      <c r="R28" s="237">
        <f t="shared" si="39"/>
        <v>0</v>
      </c>
      <c r="S28" s="221"/>
      <c r="T28" s="237">
        <f t="shared" si="4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1"/>
        <v>0</v>
      </c>
      <c r="AD28" s="221"/>
      <c r="AE28" s="237">
        <f t="shared" si="4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3"/>
        <v>0</v>
      </c>
      <c r="AO28" s="221"/>
      <c r="AP28" s="237">
        <f t="shared" si="4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5"/>
        <v>0</v>
      </c>
      <c r="AZ28" s="221"/>
      <c r="BA28" s="237">
        <f t="shared" si="46"/>
        <v>0</v>
      </c>
      <c r="BB28" s="221"/>
      <c r="BC28" s="233"/>
      <c r="BD28" s="221"/>
      <c r="BE28" s="221"/>
      <c r="BF28" s="233"/>
      <c r="BG28" s="221"/>
      <c r="BH28" s="379">
        <f t="shared" si="24"/>
        <v>0</v>
      </c>
      <c r="BI28" s="255" t="str">
        <f t="shared" si="25"/>
        <v>07</v>
      </c>
      <c r="BJ28" s="318"/>
      <c r="BK28" s="253">
        <f t="shared" si="47"/>
        <v>0</v>
      </c>
      <c r="BL28" s="318"/>
      <c r="BM28" s="253">
        <f t="shared" si="26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7"/>
        <v>0</v>
      </c>
      <c r="BW28" s="318"/>
      <c r="BX28" s="253">
        <f t="shared" si="48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28"/>
        <v>0</v>
      </c>
      <c r="CH28" s="318"/>
      <c r="CI28" s="253">
        <f t="shared" si="29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0"/>
        <v>0</v>
      </c>
      <c r="CS28" s="318"/>
      <c r="CT28" s="253">
        <f t="shared" si="31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2"/>
        <v>0</v>
      </c>
      <c r="DD28" s="318"/>
      <c r="DE28" s="253">
        <f t="shared" si="33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22"/>
        <v>МУ "Дом молодежи"</v>
      </c>
      <c r="B29" s="213" t="s">
        <v>72</v>
      </c>
      <c r="C29" s="37" t="s">
        <v>73</v>
      </c>
      <c r="D29" s="37" t="s">
        <v>61</v>
      </c>
      <c r="E29" s="308">
        <f t="shared" si="34"/>
        <v>0</v>
      </c>
      <c r="F29" s="236">
        <f t="shared" si="35"/>
        <v>0</v>
      </c>
      <c r="G29" s="236">
        <f t="shared" si="36"/>
        <v>0</v>
      </c>
      <c r="H29" s="236">
        <f t="shared" si="37"/>
        <v>0</v>
      </c>
      <c r="I29" s="236">
        <f t="shared" si="38"/>
        <v>0</v>
      </c>
      <c r="J29" s="236">
        <f t="shared" si="23"/>
        <v>0</v>
      </c>
      <c r="K29" s="236">
        <f t="shared" si="23"/>
        <v>0</v>
      </c>
      <c r="L29" s="236">
        <f t="shared" si="23"/>
        <v>0</v>
      </c>
      <c r="M29" s="236">
        <f t="shared" si="23"/>
        <v>0</v>
      </c>
      <c r="N29" s="236">
        <f t="shared" si="23"/>
        <v>0</v>
      </c>
      <c r="O29" s="236">
        <f t="shared" si="23"/>
        <v>0</v>
      </c>
      <c r="P29" s="220"/>
      <c r="Q29" s="221"/>
      <c r="R29" s="237">
        <f t="shared" si="39"/>
        <v>0</v>
      </c>
      <c r="S29" s="221"/>
      <c r="T29" s="237">
        <f t="shared" si="4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1"/>
        <v>0</v>
      </c>
      <c r="AD29" s="221"/>
      <c r="AE29" s="237">
        <f t="shared" si="4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3"/>
        <v>0</v>
      </c>
      <c r="AO29" s="221"/>
      <c r="AP29" s="237">
        <f t="shared" si="4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5"/>
        <v>0</v>
      </c>
      <c r="AZ29" s="221"/>
      <c r="BA29" s="237">
        <f t="shared" si="46"/>
        <v>0</v>
      </c>
      <c r="BB29" s="221"/>
      <c r="BC29" s="233"/>
      <c r="BD29" s="221"/>
      <c r="BE29" s="221"/>
      <c r="BF29" s="233"/>
      <c r="BG29" s="221"/>
      <c r="BH29" s="379">
        <f t="shared" si="24"/>
        <v>0</v>
      </c>
      <c r="BI29" s="255" t="str">
        <f t="shared" si="25"/>
        <v>08</v>
      </c>
      <c r="BJ29" s="318"/>
      <c r="BK29" s="253">
        <f t="shared" si="47"/>
        <v>0</v>
      </c>
      <c r="BL29" s="318"/>
      <c r="BM29" s="253">
        <f t="shared" si="26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7"/>
        <v>0</v>
      </c>
      <c r="BW29" s="318"/>
      <c r="BX29" s="253">
        <f t="shared" si="48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28"/>
        <v>0</v>
      </c>
      <c r="CH29" s="318"/>
      <c r="CI29" s="253">
        <f t="shared" si="29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0"/>
        <v>0</v>
      </c>
      <c r="CS29" s="318"/>
      <c r="CT29" s="253">
        <f t="shared" si="31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2"/>
        <v>0</v>
      </c>
      <c r="DD29" s="318"/>
      <c r="DE29" s="253">
        <f t="shared" si="33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22"/>
        <v>МУ "Дом молодежи"</v>
      </c>
      <c r="B30" s="170" t="s">
        <v>106</v>
      </c>
      <c r="C30" s="37" t="s">
        <v>107</v>
      </c>
      <c r="D30" s="37" t="s">
        <v>63</v>
      </c>
      <c r="E30" s="308">
        <f t="shared" si="34"/>
        <v>0</v>
      </c>
      <c r="F30" s="236">
        <f t="shared" si="35"/>
        <v>0</v>
      </c>
      <c r="G30" s="236">
        <f t="shared" si="36"/>
        <v>0</v>
      </c>
      <c r="H30" s="236">
        <f t="shared" si="37"/>
        <v>0</v>
      </c>
      <c r="I30" s="236">
        <f t="shared" si="38"/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20"/>
      <c r="Q30" s="221"/>
      <c r="R30" s="237">
        <f t="shared" si="39"/>
        <v>0</v>
      </c>
      <c r="S30" s="221"/>
      <c r="T30" s="237">
        <f t="shared" si="4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1"/>
        <v>0</v>
      </c>
      <c r="AD30" s="221"/>
      <c r="AE30" s="237">
        <f t="shared" si="4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3"/>
        <v>0</v>
      </c>
      <c r="AO30" s="221"/>
      <c r="AP30" s="237">
        <f t="shared" si="4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5"/>
        <v>0</v>
      </c>
      <c r="AZ30" s="221"/>
      <c r="BA30" s="237">
        <f t="shared" si="46"/>
        <v>0</v>
      </c>
      <c r="BB30" s="221"/>
      <c r="BC30" s="233"/>
      <c r="BD30" s="221"/>
      <c r="BE30" s="221"/>
      <c r="BF30" s="233"/>
      <c r="BG30" s="221"/>
      <c r="BH30" s="379">
        <f t="shared" si="24"/>
        <v>0</v>
      </c>
      <c r="BI30" s="255" t="str">
        <f t="shared" si="25"/>
        <v>09</v>
      </c>
      <c r="BJ30" s="318"/>
      <c r="BK30" s="253">
        <f t="shared" si="47"/>
        <v>0</v>
      </c>
      <c r="BL30" s="318"/>
      <c r="BM30" s="253">
        <f t="shared" si="26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7"/>
        <v>0</v>
      </c>
      <c r="BW30" s="318"/>
      <c r="BX30" s="253">
        <f t="shared" si="48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28"/>
        <v>0</v>
      </c>
      <c r="CH30" s="318"/>
      <c r="CI30" s="253">
        <f t="shared" si="29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0"/>
        <v>0</v>
      </c>
      <c r="CS30" s="318"/>
      <c r="CT30" s="253">
        <f t="shared" si="31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2"/>
        <v>0</v>
      </c>
      <c r="DD30" s="318"/>
      <c r="DE30" s="253">
        <f t="shared" si="33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22"/>
        <v>МУ "Дом молодежи"</v>
      </c>
      <c r="B31" s="170" t="s">
        <v>74</v>
      </c>
      <c r="C31" s="37" t="s">
        <v>76</v>
      </c>
      <c r="D31" s="37" t="s">
        <v>64</v>
      </c>
      <c r="E31" s="308">
        <f t="shared" si="34"/>
        <v>0</v>
      </c>
      <c r="F31" s="236">
        <f t="shared" si="35"/>
        <v>0</v>
      </c>
      <c r="G31" s="236">
        <f t="shared" si="36"/>
        <v>0</v>
      </c>
      <c r="H31" s="236">
        <f t="shared" si="37"/>
        <v>0</v>
      </c>
      <c r="I31" s="236">
        <f t="shared" si="38"/>
        <v>0</v>
      </c>
      <c r="J31" s="236">
        <f t="shared" si="23"/>
        <v>0</v>
      </c>
      <c r="K31" s="236">
        <f t="shared" si="23"/>
        <v>0</v>
      </c>
      <c r="L31" s="236">
        <f t="shared" si="23"/>
        <v>0</v>
      </c>
      <c r="M31" s="236">
        <f t="shared" si="23"/>
        <v>0</v>
      </c>
      <c r="N31" s="236">
        <f t="shared" si="23"/>
        <v>0</v>
      </c>
      <c r="O31" s="236">
        <f t="shared" si="23"/>
        <v>0</v>
      </c>
      <c r="P31" s="220"/>
      <c r="Q31" s="221"/>
      <c r="R31" s="237">
        <f t="shared" si="39"/>
        <v>0</v>
      </c>
      <c r="S31" s="221"/>
      <c r="T31" s="237">
        <f t="shared" si="4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1"/>
        <v>0</v>
      </c>
      <c r="AD31" s="221"/>
      <c r="AE31" s="237">
        <f t="shared" si="4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3"/>
        <v>0</v>
      </c>
      <c r="AO31" s="221"/>
      <c r="AP31" s="237">
        <f t="shared" si="4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5"/>
        <v>0</v>
      </c>
      <c r="AZ31" s="221"/>
      <c r="BA31" s="237">
        <f t="shared" si="46"/>
        <v>0</v>
      </c>
      <c r="BB31" s="221"/>
      <c r="BC31" s="233"/>
      <c r="BD31" s="221"/>
      <c r="BE31" s="221"/>
      <c r="BF31" s="233"/>
      <c r="BG31" s="221"/>
      <c r="BH31" s="379">
        <f t="shared" si="24"/>
        <v>0</v>
      </c>
      <c r="BI31" s="255" t="str">
        <f t="shared" si="25"/>
        <v>10</v>
      </c>
      <c r="BJ31" s="318"/>
      <c r="BK31" s="253">
        <f t="shared" si="47"/>
        <v>0</v>
      </c>
      <c r="BL31" s="318"/>
      <c r="BM31" s="253">
        <f t="shared" si="26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7"/>
        <v>0</v>
      </c>
      <c r="BW31" s="318"/>
      <c r="BX31" s="253">
        <f t="shared" si="48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28"/>
        <v>0</v>
      </c>
      <c r="CH31" s="318"/>
      <c r="CI31" s="253">
        <f t="shared" si="29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0"/>
        <v>0</v>
      </c>
      <c r="CS31" s="318"/>
      <c r="CT31" s="253">
        <f t="shared" si="31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2"/>
        <v>0</v>
      </c>
      <c r="DD31" s="318"/>
      <c r="DE31" s="253">
        <f t="shared" si="33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">
      <c r="A32" s="272" t="str">
        <f t="shared" si="22"/>
        <v>МУ "Дом молодежи"</v>
      </c>
      <c r="B32" s="212" t="s">
        <v>230</v>
      </c>
      <c r="C32" s="37" t="s">
        <v>77</v>
      </c>
      <c r="D32" s="37" t="s">
        <v>65</v>
      </c>
      <c r="E32" s="308">
        <f t="shared" si="34"/>
        <v>0</v>
      </c>
      <c r="F32" s="236">
        <f t="shared" si="35"/>
        <v>0</v>
      </c>
      <c r="G32" s="236">
        <f t="shared" si="36"/>
        <v>0</v>
      </c>
      <c r="H32" s="236">
        <f t="shared" si="37"/>
        <v>0</v>
      </c>
      <c r="I32" s="236">
        <f t="shared" si="38"/>
        <v>0</v>
      </c>
      <c r="J32" s="236">
        <f t="shared" si="23"/>
        <v>0</v>
      </c>
      <c r="K32" s="236">
        <f t="shared" si="23"/>
        <v>0</v>
      </c>
      <c r="L32" s="236">
        <f t="shared" si="23"/>
        <v>0</v>
      </c>
      <c r="M32" s="236">
        <f t="shared" si="23"/>
        <v>0</v>
      </c>
      <c r="N32" s="236">
        <f t="shared" si="23"/>
        <v>0</v>
      </c>
      <c r="O32" s="236">
        <f t="shared" si="23"/>
        <v>0</v>
      </c>
      <c r="P32" s="220"/>
      <c r="Q32" s="221"/>
      <c r="R32" s="237">
        <f t="shared" si="39"/>
        <v>0</v>
      </c>
      <c r="S32" s="221"/>
      <c r="T32" s="237">
        <f t="shared" si="4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1"/>
        <v>0</v>
      </c>
      <c r="AD32" s="221"/>
      <c r="AE32" s="237">
        <f t="shared" si="4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3"/>
        <v>0</v>
      </c>
      <c r="AO32" s="221"/>
      <c r="AP32" s="237">
        <f t="shared" si="4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5"/>
        <v>0</v>
      </c>
      <c r="AZ32" s="221"/>
      <c r="BA32" s="237">
        <f t="shared" si="46"/>
        <v>0</v>
      </c>
      <c r="BB32" s="221"/>
      <c r="BC32" s="233"/>
      <c r="BD32" s="221"/>
      <c r="BE32" s="221"/>
      <c r="BF32" s="233"/>
      <c r="BG32" s="221"/>
      <c r="BH32" s="379">
        <f t="shared" si="24"/>
        <v>0</v>
      </c>
      <c r="BI32" s="255" t="str">
        <f t="shared" si="25"/>
        <v>11</v>
      </c>
      <c r="BJ32" s="318"/>
      <c r="BK32" s="253">
        <f t="shared" si="47"/>
        <v>0</v>
      </c>
      <c r="BL32" s="318"/>
      <c r="BM32" s="253">
        <f t="shared" si="26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7"/>
        <v>0</v>
      </c>
      <c r="BW32" s="318"/>
      <c r="BX32" s="253">
        <f t="shared" si="48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28"/>
        <v>0</v>
      </c>
      <c r="CH32" s="318"/>
      <c r="CI32" s="253">
        <f t="shared" si="29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0"/>
        <v>0</v>
      </c>
      <c r="CS32" s="318"/>
      <c r="CT32" s="253">
        <f t="shared" si="31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2"/>
        <v>0</v>
      </c>
      <c r="DD32" s="318"/>
      <c r="DE32" s="253">
        <f t="shared" si="33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">
      <c r="A33" s="272" t="str">
        <f t="shared" si="22"/>
        <v>МУ "Дом молодежи"</v>
      </c>
      <c r="B33" s="212" t="s">
        <v>231</v>
      </c>
      <c r="C33" s="37" t="s">
        <v>78</v>
      </c>
      <c r="D33" s="37" t="s">
        <v>66</v>
      </c>
      <c r="E33" s="308">
        <f t="shared" si="34"/>
        <v>0</v>
      </c>
      <c r="F33" s="236">
        <f t="shared" si="35"/>
        <v>0</v>
      </c>
      <c r="G33" s="236">
        <f>SUM(J33:L33)</f>
        <v>0</v>
      </c>
      <c r="H33" s="236">
        <f t="shared" si="37"/>
        <v>0</v>
      </c>
      <c r="I33" s="236">
        <f>SUM(M33:O33)</f>
        <v>0</v>
      </c>
      <c r="J33" s="236">
        <f t="shared" si="23"/>
        <v>0</v>
      </c>
      <c r="K33" s="236">
        <f t="shared" si="23"/>
        <v>0</v>
      </c>
      <c r="L33" s="236">
        <f t="shared" si="23"/>
        <v>0</v>
      </c>
      <c r="M33" s="236">
        <f t="shared" si="23"/>
        <v>0</v>
      </c>
      <c r="N33" s="236">
        <f t="shared" si="23"/>
        <v>0</v>
      </c>
      <c r="O33" s="236">
        <f t="shared" si="23"/>
        <v>0</v>
      </c>
      <c r="P33" s="220"/>
      <c r="Q33" s="221"/>
      <c r="R33" s="237">
        <f t="shared" si="39"/>
        <v>0</v>
      </c>
      <c r="S33" s="221"/>
      <c r="T33" s="237">
        <f t="shared" si="40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1"/>
        <v>0</v>
      </c>
      <c r="AD33" s="221"/>
      <c r="AE33" s="237">
        <f t="shared" si="42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3"/>
        <v>0</v>
      </c>
      <c r="AO33" s="221"/>
      <c r="AP33" s="237">
        <f t="shared" si="44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5"/>
        <v>0</v>
      </c>
      <c r="AZ33" s="221"/>
      <c r="BA33" s="237">
        <f t="shared" si="46"/>
        <v>0</v>
      </c>
      <c r="BB33" s="221"/>
      <c r="BC33" s="233"/>
      <c r="BD33" s="221"/>
      <c r="BE33" s="221"/>
      <c r="BF33" s="233"/>
      <c r="BG33" s="221"/>
      <c r="BH33" s="379">
        <f t="shared" si="24"/>
        <v>0</v>
      </c>
      <c r="BI33" s="255" t="str">
        <f t="shared" si="25"/>
        <v>12</v>
      </c>
      <c r="BJ33" s="318"/>
      <c r="BK33" s="253">
        <f t="shared" si="47"/>
        <v>0</v>
      </c>
      <c r="BL33" s="318"/>
      <c r="BM33" s="253">
        <f t="shared" si="26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7"/>
        <v>0</v>
      </c>
      <c r="BW33" s="318"/>
      <c r="BX33" s="253">
        <f t="shared" si="48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28"/>
        <v>0</v>
      </c>
      <c r="CH33" s="318"/>
      <c r="CI33" s="253">
        <f t="shared" si="29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0"/>
        <v>0</v>
      </c>
      <c r="CS33" s="318"/>
      <c r="CT33" s="253">
        <f t="shared" si="31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2"/>
        <v>0</v>
      </c>
      <c r="DD33" s="318"/>
      <c r="DE33" s="253">
        <f t="shared" si="33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22"/>
        <v>МУ "Дом молодежи"</v>
      </c>
      <c r="B34" s="169" t="s">
        <v>75</v>
      </c>
      <c r="C34" s="37" t="s">
        <v>79</v>
      </c>
      <c r="D34" s="37" t="s">
        <v>67</v>
      </c>
      <c r="E34" s="308">
        <f t="shared" si="34"/>
        <v>8</v>
      </c>
      <c r="F34" s="236">
        <f t="shared" si="35"/>
        <v>0.5</v>
      </c>
      <c r="G34" s="236">
        <f>SUM(J34:L34)</f>
        <v>202.6</v>
      </c>
      <c r="H34" s="236">
        <f t="shared" si="37"/>
        <v>0</v>
      </c>
      <c r="I34" s="236">
        <f>SUM(M34:O34)</f>
        <v>12.3</v>
      </c>
      <c r="J34" s="236">
        <f t="shared" si="23"/>
        <v>202.6</v>
      </c>
      <c r="K34" s="236">
        <f t="shared" si="23"/>
        <v>0</v>
      </c>
      <c r="L34" s="236">
        <f t="shared" si="23"/>
        <v>0</v>
      </c>
      <c r="M34" s="236">
        <f t="shared" si="23"/>
        <v>12.3</v>
      </c>
      <c r="N34" s="236">
        <f t="shared" si="23"/>
        <v>0</v>
      </c>
      <c r="O34" s="236">
        <f>ROUND(SUM(Z34,AK34,AV34,BG34),1)</f>
        <v>0</v>
      </c>
      <c r="P34" s="223">
        <v>8</v>
      </c>
      <c r="Q34" s="224">
        <v>0.5</v>
      </c>
      <c r="R34" s="238">
        <f t="shared" si="39"/>
        <v>202.6</v>
      </c>
      <c r="S34" s="224"/>
      <c r="T34" s="238">
        <f>SUM(X34:Z34)</f>
        <v>12.3</v>
      </c>
      <c r="U34" s="224">
        <v>202.6</v>
      </c>
      <c r="V34" s="234"/>
      <c r="W34" s="224"/>
      <c r="X34" s="224">
        <v>12.3</v>
      </c>
      <c r="Y34" s="234"/>
      <c r="Z34" s="224"/>
      <c r="AA34" s="223"/>
      <c r="AB34" s="224"/>
      <c r="AC34" s="238">
        <f t="shared" si="41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3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5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9">
        <f t="shared" si="24"/>
        <v>0</v>
      </c>
      <c r="BI34" s="319" t="str">
        <f t="shared" si="25"/>
        <v>13</v>
      </c>
      <c r="BJ34" s="320"/>
      <c r="BK34" s="321">
        <f t="shared" si="47"/>
        <v>0</v>
      </c>
      <c r="BL34" s="320"/>
      <c r="BM34" s="321">
        <f t="shared" si="26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7"/>
        <v>0</v>
      </c>
      <c r="BW34" s="320"/>
      <c r="BX34" s="321">
        <f t="shared" si="4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28"/>
        <v>0</v>
      </c>
      <c r="CH34" s="320"/>
      <c r="CI34" s="321">
        <f t="shared" si="29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0"/>
        <v>0</v>
      </c>
      <c r="CS34" s="320"/>
      <c r="CT34" s="321">
        <f t="shared" si="31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2"/>
        <v>0</v>
      </c>
      <c r="DD34" s="320"/>
      <c r="DE34" s="321">
        <f t="shared" si="33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МУ "Централизованная клубная система"</v>
      </c>
      <c r="B35" s="712" t="s">
        <v>366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МУ "Централизованная клубная система"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МУ "Централизованная клубная система"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МУ "Централизованная клубная система"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МУ "Централизованная клубная система"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9">IF(ROUND(E41-SUM(E42,E44:E45),5)&gt;=0,0,"Ошибка")</f>
        <v>0</v>
      </c>
      <c r="BK35" s="285">
        <f t="shared" si="49"/>
        <v>0</v>
      </c>
      <c r="BL35" s="285">
        <f t="shared" si="49"/>
        <v>0</v>
      </c>
      <c r="BM35" s="285">
        <f t="shared" si="49"/>
        <v>0</v>
      </c>
      <c r="BN35" s="285">
        <f t="shared" si="49"/>
        <v>0</v>
      </c>
      <c r="BO35" s="285">
        <f t="shared" si="49"/>
        <v>0</v>
      </c>
      <c r="BP35" s="285">
        <f t="shared" si="49"/>
        <v>0</v>
      </c>
      <c r="BQ35" s="285">
        <f t="shared" si="49"/>
        <v>0</v>
      </c>
      <c r="BR35" s="285">
        <f t="shared" si="49"/>
        <v>0</v>
      </c>
      <c r="BS35" s="285">
        <f t="shared" si="49"/>
        <v>0</v>
      </c>
      <c r="BT35" s="285">
        <f t="shared" si="49"/>
        <v>0</v>
      </c>
      <c r="BU35" s="285">
        <f t="shared" si="49"/>
        <v>0</v>
      </c>
      <c r="BV35" s="285">
        <f t="shared" si="49"/>
        <v>0</v>
      </c>
      <c r="BW35" s="285">
        <f t="shared" si="49"/>
        <v>0</v>
      </c>
      <c r="BX35" s="285">
        <f t="shared" si="49"/>
        <v>0</v>
      </c>
      <c r="BY35" s="285">
        <f t="shared" si="49"/>
        <v>0</v>
      </c>
      <c r="BZ35" s="285">
        <f t="shared" si="49"/>
        <v>0</v>
      </c>
      <c r="CA35" s="285">
        <f t="shared" si="49"/>
        <v>0</v>
      </c>
      <c r="CB35" s="285">
        <f t="shared" si="49"/>
        <v>0</v>
      </c>
      <c r="CC35" s="285">
        <f t="shared" si="49"/>
        <v>0</v>
      </c>
      <c r="CD35" s="285">
        <f t="shared" si="49"/>
        <v>0</v>
      </c>
      <c r="CE35" s="285">
        <f t="shared" si="49"/>
        <v>0</v>
      </c>
      <c r="CF35" s="285">
        <f t="shared" si="49"/>
        <v>0</v>
      </c>
      <c r="CG35" s="285">
        <f t="shared" si="49"/>
        <v>0</v>
      </c>
      <c r="CH35" s="285">
        <f t="shared" si="49"/>
        <v>0</v>
      </c>
      <c r="CI35" s="285">
        <f t="shared" si="49"/>
        <v>0</v>
      </c>
      <c r="CJ35" s="285">
        <f t="shared" si="49"/>
        <v>0</v>
      </c>
      <c r="CK35" s="285">
        <f t="shared" si="49"/>
        <v>0</v>
      </c>
      <c r="CL35" s="285">
        <f t="shared" si="49"/>
        <v>0</v>
      </c>
      <c r="CM35" s="285">
        <f t="shared" si="49"/>
        <v>0</v>
      </c>
      <c r="CN35" s="285">
        <f t="shared" si="49"/>
        <v>0</v>
      </c>
      <c r="CO35" s="285">
        <f t="shared" si="49"/>
        <v>0</v>
      </c>
      <c r="CP35" s="285">
        <f t="shared" ref="CP35:DL35" si="50">IF(ROUND(AK41-SUM(AK42,AK44:AK45),5)&gt;=0,0,"Ошибка")</f>
        <v>0</v>
      </c>
      <c r="CQ35" s="285">
        <f t="shared" si="50"/>
        <v>0</v>
      </c>
      <c r="CR35" s="285">
        <f t="shared" si="50"/>
        <v>0</v>
      </c>
      <c r="CS35" s="285">
        <f t="shared" si="50"/>
        <v>0</v>
      </c>
      <c r="CT35" s="285">
        <f t="shared" si="50"/>
        <v>0</v>
      </c>
      <c r="CU35" s="285">
        <f t="shared" si="50"/>
        <v>0</v>
      </c>
      <c r="CV35" s="285">
        <f t="shared" si="50"/>
        <v>0</v>
      </c>
      <c r="CW35" s="285">
        <f t="shared" si="50"/>
        <v>0</v>
      </c>
      <c r="CX35" s="285">
        <f t="shared" si="50"/>
        <v>0</v>
      </c>
      <c r="CY35" s="285">
        <f t="shared" si="50"/>
        <v>0</v>
      </c>
      <c r="CZ35" s="285">
        <f t="shared" si="50"/>
        <v>0</v>
      </c>
      <c r="DA35" s="285">
        <f t="shared" si="50"/>
        <v>0</v>
      </c>
      <c r="DB35" s="285">
        <f t="shared" si="50"/>
        <v>0</v>
      </c>
      <c r="DC35" s="285">
        <f t="shared" si="50"/>
        <v>0</v>
      </c>
      <c r="DD35" s="285">
        <f t="shared" si="50"/>
        <v>0</v>
      </c>
      <c r="DE35" s="285">
        <f t="shared" si="50"/>
        <v>0</v>
      </c>
      <c r="DF35" s="285">
        <f t="shared" si="50"/>
        <v>0</v>
      </c>
      <c r="DG35" s="285">
        <f t="shared" si="50"/>
        <v>0</v>
      </c>
      <c r="DH35" s="285">
        <f t="shared" si="50"/>
        <v>0</v>
      </c>
      <c r="DI35" s="285">
        <f t="shared" si="50"/>
        <v>0</v>
      </c>
      <c r="DJ35" s="285">
        <f t="shared" si="50"/>
        <v>0</v>
      </c>
      <c r="DK35" s="285">
        <f t="shared" si="50"/>
        <v>0</v>
      </c>
      <c r="DL35" s="285">
        <f t="shared" si="50"/>
        <v>0</v>
      </c>
    </row>
    <row r="36" spans="1:116" s="27" customFormat="1" ht="24">
      <c r="A36" s="272" t="str">
        <f>A35</f>
        <v>МУ "Централизованная клубная система"</v>
      </c>
      <c r="B36" s="211" t="s">
        <v>232</v>
      </c>
      <c r="C36" s="37" t="s">
        <v>47</v>
      </c>
      <c r="D36" s="37" t="s">
        <v>6</v>
      </c>
      <c r="E36" s="308">
        <f>SUM(E37:E41,E46:E48)</f>
        <v>36</v>
      </c>
      <c r="F36" s="236">
        <f>SUM(F37:F41,F46:F48)</f>
        <v>3.5</v>
      </c>
      <c r="G36" s="236">
        <f>SUM(G37:G41,G46:G48)</f>
        <v>1138.1000000000001</v>
      </c>
      <c r="H36" s="236">
        <f>SUM(H37:H41,H46:H48)</f>
        <v>0</v>
      </c>
      <c r="I36" s="236">
        <f>SUM(I37:I41,I46:I48)</f>
        <v>123</v>
      </c>
      <c r="J36" s="236">
        <f t="shared" ref="J36:O36" si="51">SUM(J37:J41,J46:J48)</f>
        <v>1138.1000000000001</v>
      </c>
      <c r="K36" s="236">
        <f t="shared" si="51"/>
        <v>0</v>
      </c>
      <c r="L36" s="236">
        <f t="shared" si="51"/>
        <v>0</v>
      </c>
      <c r="M36" s="236">
        <f t="shared" si="51"/>
        <v>123</v>
      </c>
      <c r="N36" s="236">
        <f t="shared" si="51"/>
        <v>0</v>
      </c>
      <c r="O36" s="236">
        <f t="shared" si="51"/>
        <v>0</v>
      </c>
      <c r="P36" s="228">
        <f>SUM(P37:P41,P46:P48)</f>
        <v>36</v>
      </c>
      <c r="Q36" s="226">
        <f t="shared" ref="Q36:Z36" si="52">SUM(Q37:Q41,Q46:Q48)</f>
        <v>3.5</v>
      </c>
      <c r="R36" s="236">
        <f t="shared" si="52"/>
        <v>1138.1000000000001</v>
      </c>
      <c r="S36" s="226">
        <f t="shared" si="52"/>
        <v>0</v>
      </c>
      <c r="T36" s="236">
        <f t="shared" si="52"/>
        <v>123</v>
      </c>
      <c r="U36" s="226">
        <f t="shared" si="52"/>
        <v>1138.1000000000001</v>
      </c>
      <c r="V36" s="235">
        <f t="shared" si="52"/>
        <v>0</v>
      </c>
      <c r="W36" s="226">
        <f t="shared" si="52"/>
        <v>0</v>
      </c>
      <c r="X36" s="226">
        <f t="shared" si="52"/>
        <v>123</v>
      </c>
      <c r="Y36" s="235">
        <f t="shared" si="52"/>
        <v>0</v>
      </c>
      <c r="Z36" s="227">
        <f t="shared" si="52"/>
        <v>0</v>
      </c>
      <c r="AA36" s="228">
        <f>SUM(AA37:AA41,AA46:AA48)</f>
        <v>0</v>
      </c>
      <c r="AB36" s="226">
        <f t="shared" ref="AB36:AK36" si="53">SUM(AB37:AB41,AB46:AB48)</f>
        <v>0</v>
      </c>
      <c r="AC36" s="236">
        <f t="shared" si="53"/>
        <v>0</v>
      </c>
      <c r="AD36" s="226">
        <f t="shared" si="53"/>
        <v>0</v>
      </c>
      <c r="AE36" s="236">
        <f t="shared" si="53"/>
        <v>0</v>
      </c>
      <c r="AF36" s="226">
        <f t="shared" si="53"/>
        <v>0</v>
      </c>
      <c r="AG36" s="235">
        <f t="shared" si="53"/>
        <v>0</v>
      </c>
      <c r="AH36" s="226">
        <f t="shared" si="53"/>
        <v>0</v>
      </c>
      <c r="AI36" s="226">
        <f t="shared" si="53"/>
        <v>0</v>
      </c>
      <c r="AJ36" s="235">
        <f t="shared" si="53"/>
        <v>0</v>
      </c>
      <c r="AK36" s="227">
        <f t="shared" si="53"/>
        <v>0</v>
      </c>
      <c r="AL36" s="228">
        <f>SUM(AL37:AL41,AL46:AL48)</f>
        <v>0</v>
      </c>
      <c r="AM36" s="226">
        <f t="shared" ref="AM36:AV36" si="54">SUM(AM37:AM41,AM46:AM48)</f>
        <v>0</v>
      </c>
      <c r="AN36" s="236">
        <f t="shared" si="54"/>
        <v>0</v>
      </c>
      <c r="AO36" s="226">
        <f t="shared" si="54"/>
        <v>0</v>
      </c>
      <c r="AP36" s="236">
        <f t="shared" si="54"/>
        <v>0</v>
      </c>
      <c r="AQ36" s="226">
        <f t="shared" si="54"/>
        <v>0</v>
      </c>
      <c r="AR36" s="235">
        <f t="shared" si="54"/>
        <v>0</v>
      </c>
      <c r="AS36" s="226">
        <f t="shared" si="54"/>
        <v>0</v>
      </c>
      <c r="AT36" s="226">
        <f t="shared" si="54"/>
        <v>0</v>
      </c>
      <c r="AU36" s="235">
        <f t="shared" si="54"/>
        <v>0</v>
      </c>
      <c r="AV36" s="227">
        <f t="shared" si="54"/>
        <v>0</v>
      </c>
      <c r="AW36" s="228">
        <f>SUM(AW37:AW41,AW46:AW48)</f>
        <v>0</v>
      </c>
      <c r="AX36" s="226">
        <f t="shared" ref="AX36:BG36" si="55">SUM(AX37:AX41,AX46:AX48)</f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</row>
    <row r="37" spans="1:116" s="27" customFormat="1" ht="24">
      <c r="A37" s="272" t="str">
        <f t="shared" ref="A37:A48" si="58">A36</f>
        <v>МУ "Централизованная клубная система"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1</v>
      </c>
      <c r="F37" s="236">
        <f>ROUND(SUM(Q37,AB37,AM37,AX37),1)</f>
        <v>0</v>
      </c>
      <c r="G37" s="236">
        <f t="shared" ref="G37:G48" si="59">SUM(J37:L37)</f>
        <v>87.4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O48" si="61">ROUND(SUM(U37,AF37,AQ37,BB37),1)</f>
        <v>87.4</v>
      </c>
      <c r="K37" s="236">
        <f t="shared" si="61"/>
        <v>0</v>
      </c>
      <c r="L37" s="236">
        <f t="shared" si="61"/>
        <v>0</v>
      </c>
      <c r="M37" s="236">
        <f t="shared" si="61"/>
        <v>0</v>
      </c>
      <c r="N37" s="236">
        <f t="shared" si="61"/>
        <v>0</v>
      </c>
      <c r="O37" s="236">
        <f t="shared" si="61"/>
        <v>0</v>
      </c>
      <c r="P37" s="220">
        <v>1</v>
      </c>
      <c r="Q37" s="221"/>
      <c r="R37" s="237">
        <f>SUM(U37:W37)</f>
        <v>87.4</v>
      </c>
      <c r="S37" s="221"/>
      <c r="T37" s="237">
        <f>SUM(X37:Z37)</f>
        <v>0</v>
      </c>
      <c r="U37" s="221">
        <v>87.4</v>
      </c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9">
        <f t="shared" ref="BH37:BH49" si="62">IF((COUNTA(BJ37:DL37)-COUNTIF(BJ37:DL37,0))=0,0,CONCATENATE("Ошибки!-",COUNTA(BJ37:DL37)-COUNTIF(BJ37:DL37,0)))</f>
        <v>0</v>
      </c>
      <c r="BI37" s="255" t="str">
        <f t="shared" ref="BI37:BI48" si="63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65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66">IF(ROUND((AA37-AB37),5)&gt;=0,0,"Ошибка!")</f>
        <v>0</v>
      </c>
      <c r="CH37" s="318"/>
      <c r="CI37" s="253">
        <f t="shared" ref="CI37:CI48" si="67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68">IF(ROUND((AL37-AM37),5)&gt;=0,0,"Ошибка!")</f>
        <v>0</v>
      </c>
      <c r="CS37" s="318"/>
      <c r="CT37" s="253">
        <f t="shared" ref="CT37:CT48" si="69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0">IF(ROUND((AW37-AX37),5)&gt;=0,0,"Ошибка!")</f>
        <v>0</v>
      </c>
      <c r="DD37" s="318"/>
      <c r="DE37" s="253">
        <f t="shared" ref="DE37:DE48" si="71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58"/>
        <v>МУ "Централизованная клубная система"</v>
      </c>
      <c r="B38" s="212" t="s">
        <v>229</v>
      </c>
      <c r="C38" s="37" t="s">
        <v>58</v>
      </c>
      <c r="D38" s="37" t="s">
        <v>8</v>
      </c>
      <c r="E38" s="308">
        <f t="shared" ref="E38:E48" si="72">ROUND(SUM(P38,AA38,AL38,AW38),0)</f>
        <v>6</v>
      </c>
      <c r="F38" s="236">
        <f t="shared" ref="F38:F48" si="73">ROUND(SUM(Q38,AB38,AM38,AX38),1)</f>
        <v>0</v>
      </c>
      <c r="G38" s="236">
        <f t="shared" si="59"/>
        <v>292.8</v>
      </c>
      <c r="H38" s="236">
        <f t="shared" ref="H38:H48" si="74">ROUND(SUM(S38,AD38,AO38,AZ38),1)</f>
        <v>0</v>
      </c>
      <c r="I38" s="236">
        <f t="shared" si="60"/>
        <v>0</v>
      </c>
      <c r="J38" s="236">
        <f t="shared" si="61"/>
        <v>292.8</v>
      </c>
      <c r="K38" s="236">
        <f t="shared" si="61"/>
        <v>0</v>
      </c>
      <c r="L38" s="236">
        <f t="shared" si="61"/>
        <v>0</v>
      </c>
      <c r="M38" s="236">
        <f t="shared" si="61"/>
        <v>0</v>
      </c>
      <c r="N38" s="236">
        <f t="shared" si="61"/>
        <v>0</v>
      </c>
      <c r="O38" s="236">
        <f t="shared" si="61"/>
        <v>0</v>
      </c>
      <c r="P38" s="220">
        <v>6</v>
      </c>
      <c r="Q38" s="221"/>
      <c r="R38" s="237">
        <f t="shared" ref="R38:R48" si="75">SUM(U38:W38)</f>
        <v>292.8</v>
      </c>
      <c r="S38" s="221"/>
      <c r="T38" s="237">
        <f t="shared" ref="T38:T47" si="76">SUM(X38:Z38)</f>
        <v>0</v>
      </c>
      <c r="U38" s="221">
        <v>292.8</v>
      </c>
      <c r="V38" s="233"/>
      <c r="W38" s="221"/>
      <c r="X38" s="221"/>
      <c r="Y38" s="233"/>
      <c r="Z38" s="221"/>
      <c r="AA38" s="220"/>
      <c r="AB38" s="221"/>
      <c r="AC38" s="237">
        <f t="shared" ref="AC38:AC48" si="77">SUM(AF38:AH38)</f>
        <v>0</v>
      </c>
      <c r="AD38" s="221"/>
      <c r="AE38" s="237">
        <f t="shared" ref="AE38:AE47" si="78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9">SUM(AQ38:AS38)</f>
        <v>0</v>
      </c>
      <c r="AO38" s="221"/>
      <c r="AP38" s="237">
        <f t="shared" ref="AP38:AP47" si="80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1">SUM(BB38:BD38)</f>
        <v>0</v>
      </c>
      <c r="AZ38" s="221"/>
      <c r="BA38" s="237">
        <f t="shared" ref="BA38:BA47" si="82">SUM(BE38:BG38)</f>
        <v>0</v>
      </c>
      <c r="BB38" s="221"/>
      <c r="BC38" s="233"/>
      <c r="BD38" s="221"/>
      <c r="BE38" s="221"/>
      <c r="BF38" s="233"/>
      <c r="BG38" s="221"/>
      <c r="BH38" s="379">
        <f t="shared" si="62"/>
        <v>0</v>
      </c>
      <c r="BI38" s="255" t="str">
        <f t="shared" si="63"/>
        <v>03</v>
      </c>
      <c r="BJ38" s="318"/>
      <c r="BK38" s="253">
        <f t="shared" ref="BK38:BK48" si="83">IF(ROUND((E38-F38),5)&gt;=0,0,"Ошибка!")</f>
        <v>0</v>
      </c>
      <c r="BL38" s="318"/>
      <c r="BM38" s="253">
        <f t="shared" si="64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65"/>
        <v>0</v>
      </c>
      <c r="BW38" s="318"/>
      <c r="BX38" s="253">
        <f t="shared" ref="BX38:BX48" si="8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66"/>
        <v>0</v>
      </c>
      <c r="CH38" s="318"/>
      <c r="CI38" s="253">
        <f t="shared" si="67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68"/>
        <v>0</v>
      </c>
      <c r="CS38" s="318"/>
      <c r="CT38" s="253">
        <f t="shared" si="69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0"/>
        <v>0</v>
      </c>
      <c r="DD38" s="318"/>
      <c r="DE38" s="253">
        <f t="shared" si="71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58"/>
        <v>МУ "Централизованная клубная система"</v>
      </c>
      <c r="B39" s="169" t="s">
        <v>102</v>
      </c>
      <c r="C39" s="37" t="s">
        <v>99</v>
      </c>
      <c r="D39" s="37" t="s">
        <v>9</v>
      </c>
      <c r="E39" s="308">
        <f t="shared" si="72"/>
        <v>0</v>
      </c>
      <c r="F39" s="236">
        <f t="shared" si="73"/>
        <v>0</v>
      </c>
      <c r="G39" s="236">
        <f t="shared" si="59"/>
        <v>0</v>
      </c>
      <c r="H39" s="236">
        <f t="shared" si="74"/>
        <v>0</v>
      </c>
      <c r="I39" s="236">
        <f t="shared" si="60"/>
        <v>0</v>
      </c>
      <c r="J39" s="236">
        <f t="shared" si="61"/>
        <v>0</v>
      </c>
      <c r="K39" s="236">
        <f t="shared" si="61"/>
        <v>0</v>
      </c>
      <c r="L39" s="236">
        <f t="shared" si="61"/>
        <v>0</v>
      </c>
      <c r="M39" s="236">
        <f t="shared" si="61"/>
        <v>0</v>
      </c>
      <c r="N39" s="236">
        <f t="shared" si="61"/>
        <v>0</v>
      </c>
      <c r="O39" s="236">
        <f t="shared" si="61"/>
        <v>0</v>
      </c>
      <c r="P39" s="220"/>
      <c r="Q39" s="221"/>
      <c r="R39" s="237">
        <f t="shared" si="75"/>
        <v>0</v>
      </c>
      <c r="S39" s="221"/>
      <c r="T39" s="237">
        <f t="shared" si="76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77"/>
        <v>0</v>
      </c>
      <c r="AD39" s="221"/>
      <c r="AE39" s="237">
        <f t="shared" si="78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9"/>
        <v>0</v>
      </c>
      <c r="AO39" s="221"/>
      <c r="AP39" s="237">
        <f t="shared" si="80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1"/>
        <v>0</v>
      </c>
      <c r="AZ39" s="221"/>
      <c r="BA39" s="237">
        <f t="shared" si="82"/>
        <v>0</v>
      </c>
      <c r="BB39" s="221"/>
      <c r="BC39" s="233"/>
      <c r="BD39" s="221"/>
      <c r="BE39" s="221"/>
      <c r="BF39" s="233"/>
      <c r="BG39" s="221"/>
      <c r="BH39" s="379">
        <f t="shared" si="62"/>
        <v>0</v>
      </c>
      <c r="BI39" s="255" t="str">
        <f t="shared" si="63"/>
        <v>04</v>
      </c>
      <c r="BJ39" s="318"/>
      <c r="BK39" s="253">
        <f t="shared" si="83"/>
        <v>0</v>
      </c>
      <c r="BL39" s="318"/>
      <c r="BM39" s="253">
        <f t="shared" si="64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65"/>
        <v>0</v>
      </c>
      <c r="BW39" s="318"/>
      <c r="BX39" s="253">
        <f t="shared" si="84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66"/>
        <v>0</v>
      </c>
      <c r="CH39" s="318"/>
      <c r="CI39" s="253">
        <f t="shared" si="67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68"/>
        <v>0</v>
      </c>
      <c r="CS39" s="318"/>
      <c r="CT39" s="253">
        <f t="shared" si="69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0"/>
        <v>0</v>
      </c>
      <c r="DD39" s="318"/>
      <c r="DE39" s="253">
        <f t="shared" si="71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58"/>
        <v>МУ "Централизованная клубная система"</v>
      </c>
      <c r="B40" s="169" t="s">
        <v>103</v>
      </c>
      <c r="C40" s="37" t="s">
        <v>100</v>
      </c>
      <c r="D40" s="37" t="s">
        <v>10</v>
      </c>
      <c r="E40" s="308">
        <f t="shared" si="72"/>
        <v>2</v>
      </c>
      <c r="F40" s="236">
        <f t="shared" si="73"/>
        <v>0</v>
      </c>
      <c r="G40" s="236">
        <f t="shared" si="59"/>
        <v>85.9</v>
      </c>
      <c r="H40" s="236">
        <f t="shared" si="74"/>
        <v>0</v>
      </c>
      <c r="I40" s="236">
        <f t="shared" si="60"/>
        <v>0</v>
      </c>
      <c r="J40" s="236">
        <f t="shared" si="61"/>
        <v>85.9</v>
      </c>
      <c r="K40" s="236">
        <f t="shared" si="61"/>
        <v>0</v>
      </c>
      <c r="L40" s="236">
        <f t="shared" si="61"/>
        <v>0</v>
      </c>
      <c r="M40" s="236">
        <f t="shared" si="61"/>
        <v>0</v>
      </c>
      <c r="N40" s="236">
        <f t="shared" si="61"/>
        <v>0</v>
      </c>
      <c r="O40" s="236">
        <f t="shared" si="61"/>
        <v>0</v>
      </c>
      <c r="P40" s="220">
        <v>2</v>
      </c>
      <c r="Q40" s="221"/>
      <c r="R40" s="237">
        <f t="shared" si="75"/>
        <v>85.9</v>
      </c>
      <c r="S40" s="221"/>
      <c r="T40" s="237">
        <f t="shared" si="76"/>
        <v>0</v>
      </c>
      <c r="U40" s="221">
        <v>85.9</v>
      </c>
      <c r="V40" s="233"/>
      <c r="W40" s="221"/>
      <c r="X40" s="221"/>
      <c r="Y40" s="233"/>
      <c r="Z40" s="221"/>
      <c r="AA40" s="220"/>
      <c r="AB40" s="221"/>
      <c r="AC40" s="237">
        <f t="shared" si="77"/>
        <v>0</v>
      </c>
      <c r="AD40" s="221"/>
      <c r="AE40" s="237">
        <f t="shared" si="78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9"/>
        <v>0</v>
      </c>
      <c r="AO40" s="221"/>
      <c r="AP40" s="237">
        <f t="shared" si="80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1"/>
        <v>0</v>
      </c>
      <c r="AZ40" s="221"/>
      <c r="BA40" s="237">
        <f t="shared" si="82"/>
        <v>0</v>
      </c>
      <c r="BB40" s="221"/>
      <c r="BC40" s="233"/>
      <c r="BD40" s="221"/>
      <c r="BE40" s="221"/>
      <c r="BF40" s="233"/>
      <c r="BG40" s="221"/>
      <c r="BH40" s="379">
        <f t="shared" si="62"/>
        <v>0</v>
      </c>
      <c r="BI40" s="255" t="str">
        <f t="shared" si="63"/>
        <v>05</v>
      </c>
      <c r="BJ40" s="318"/>
      <c r="BK40" s="253">
        <f t="shared" si="83"/>
        <v>0</v>
      </c>
      <c r="BL40" s="318"/>
      <c r="BM40" s="253">
        <f t="shared" si="64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65"/>
        <v>0</v>
      </c>
      <c r="BW40" s="318"/>
      <c r="BX40" s="253">
        <f t="shared" si="84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66"/>
        <v>0</v>
      </c>
      <c r="CH40" s="318"/>
      <c r="CI40" s="253">
        <f t="shared" si="67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68"/>
        <v>0</v>
      </c>
      <c r="CS40" s="318"/>
      <c r="CT40" s="253">
        <f t="shared" si="69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0"/>
        <v>0</v>
      </c>
      <c r="DD40" s="318"/>
      <c r="DE40" s="253">
        <f t="shared" si="71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58"/>
        <v>МУ "Централизованная клубная система"</v>
      </c>
      <c r="B41" s="169" t="s">
        <v>104</v>
      </c>
      <c r="C41" s="37" t="s">
        <v>101</v>
      </c>
      <c r="D41" s="37" t="s">
        <v>59</v>
      </c>
      <c r="E41" s="308">
        <f t="shared" si="72"/>
        <v>9</v>
      </c>
      <c r="F41" s="236">
        <f t="shared" si="73"/>
        <v>3.5</v>
      </c>
      <c r="G41" s="236">
        <f t="shared" si="59"/>
        <v>268.8</v>
      </c>
      <c r="H41" s="236">
        <f t="shared" si="74"/>
        <v>0</v>
      </c>
      <c r="I41" s="236">
        <f t="shared" si="60"/>
        <v>123</v>
      </c>
      <c r="J41" s="236">
        <f t="shared" si="61"/>
        <v>268.8</v>
      </c>
      <c r="K41" s="236">
        <f t="shared" si="61"/>
        <v>0</v>
      </c>
      <c r="L41" s="236">
        <f t="shared" si="61"/>
        <v>0</v>
      </c>
      <c r="M41" s="236">
        <f t="shared" si="61"/>
        <v>123</v>
      </c>
      <c r="N41" s="236">
        <f t="shared" si="61"/>
        <v>0</v>
      </c>
      <c r="O41" s="236">
        <f t="shared" si="61"/>
        <v>0</v>
      </c>
      <c r="P41" s="220">
        <v>9</v>
      </c>
      <c r="Q41" s="221">
        <v>3.5</v>
      </c>
      <c r="R41" s="237">
        <f t="shared" si="75"/>
        <v>268.8</v>
      </c>
      <c r="S41" s="221"/>
      <c r="T41" s="237">
        <f t="shared" si="76"/>
        <v>123</v>
      </c>
      <c r="U41" s="221">
        <v>268.8</v>
      </c>
      <c r="V41" s="233"/>
      <c r="W41" s="221"/>
      <c r="X41" s="221">
        <v>123</v>
      </c>
      <c r="Y41" s="233"/>
      <c r="Z41" s="221"/>
      <c r="AA41" s="220"/>
      <c r="AB41" s="221"/>
      <c r="AC41" s="237">
        <f t="shared" si="77"/>
        <v>0</v>
      </c>
      <c r="AD41" s="221"/>
      <c r="AE41" s="237">
        <f t="shared" si="78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9"/>
        <v>0</v>
      </c>
      <c r="AO41" s="221"/>
      <c r="AP41" s="237">
        <f t="shared" si="80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1"/>
        <v>0</v>
      </c>
      <c r="AZ41" s="221"/>
      <c r="BA41" s="237">
        <f t="shared" si="82"/>
        <v>0</v>
      </c>
      <c r="BB41" s="221"/>
      <c r="BC41" s="233"/>
      <c r="BD41" s="221"/>
      <c r="BE41" s="221"/>
      <c r="BF41" s="233"/>
      <c r="BG41" s="221"/>
      <c r="BH41" s="379">
        <f t="shared" si="62"/>
        <v>0</v>
      </c>
      <c r="BI41" s="255" t="str">
        <f t="shared" si="63"/>
        <v>06</v>
      </c>
      <c r="BJ41" s="318"/>
      <c r="BK41" s="253">
        <f t="shared" si="83"/>
        <v>0</v>
      </c>
      <c r="BL41" s="318"/>
      <c r="BM41" s="253">
        <f t="shared" si="64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65"/>
        <v>0</v>
      </c>
      <c r="BW41" s="318"/>
      <c r="BX41" s="253">
        <f t="shared" si="84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66"/>
        <v>0</v>
      </c>
      <c r="CH41" s="318"/>
      <c r="CI41" s="253">
        <f t="shared" si="67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68"/>
        <v>0</v>
      </c>
      <c r="CS41" s="318"/>
      <c r="CT41" s="253">
        <f t="shared" si="69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0"/>
        <v>0</v>
      </c>
      <c r="DD41" s="318"/>
      <c r="DE41" s="253">
        <f t="shared" si="71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58"/>
        <v>МУ "Централизованная клубная система"</v>
      </c>
      <c r="B42" s="214" t="s">
        <v>234</v>
      </c>
      <c r="C42" s="37" t="s">
        <v>71</v>
      </c>
      <c r="D42" s="37" t="s">
        <v>60</v>
      </c>
      <c r="E42" s="308">
        <f t="shared" si="72"/>
        <v>0</v>
      </c>
      <c r="F42" s="236">
        <f t="shared" si="73"/>
        <v>0</v>
      </c>
      <c r="G42" s="236">
        <f t="shared" si="59"/>
        <v>0</v>
      </c>
      <c r="H42" s="236">
        <f t="shared" si="74"/>
        <v>0</v>
      </c>
      <c r="I42" s="236">
        <f t="shared" si="60"/>
        <v>0</v>
      </c>
      <c r="J42" s="236">
        <f t="shared" si="61"/>
        <v>0</v>
      </c>
      <c r="K42" s="236">
        <f t="shared" si="61"/>
        <v>0</v>
      </c>
      <c r="L42" s="236">
        <f t="shared" si="61"/>
        <v>0</v>
      </c>
      <c r="M42" s="236">
        <f t="shared" si="61"/>
        <v>0</v>
      </c>
      <c r="N42" s="236">
        <f t="shared" si="61"/>
        <v>0</v>
      </c>
      <c r="O42" s="236">
        <f t="shared" si="61"/>
        <v>0</v>
      </c>
      <c r="P42" s="220"/>
      <c r="Q42" s="221"/>
      <c r="R42" s="237">
        <f t="shared" si="75"/>
        <v>0</v>
      </c>
      <c r="S42" s="221"/>
      <c r="T42" s="237">
        <f t="shared" si="76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77"/>
        <v>0</v>
      </c>
      <c r="AD42" s="221"/>
      <c r="AE42" s="237">
        <f t="shared" si="78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9"/>
        <v>0</v>
      </c>
      <c r="AO42" s="221"/>
      <c r="AP42" s="237">
        <f t="shared" si="80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1"/>
        <v>0</v>
      </c>
      <c r="AZ42" s="221"/>
      <c r="BA42" s="237">
        <f t="shared" si="82"/>
        <v>0</v>
      </c>
      <c r="BB42" s="221"/>
      <c r="BC42" s="233"/>
      <c r="BD42" s="221"/>
      <c r="BE42" s="221"/>
      <c r="BF42" s="233"/>
      <c r="BG42" s="221"/>
      <c r="BH42" s="379">
        <f t="shared" si="62"/>
        <v>0</v>
      </c>
      <c r="BI42" s="255" t="str">
        <f t="shared" si="63"/>
        <v>07</v>
      </c>
      <c r="BJ42" s="318"/>
      <c r="BK42" s="253">
        <f t="shared" si="83"/>
        <v>0</v>
      </c>
      <c r="BL42" s="318"/>
      <c r="BM42" s="253">
        <f t="shared" si="64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65"/>
        <v>0</v>
      </c>
      <c r="BW42" s="318"/>
      <c r="BX42" s="253">
        <f t="shared" si="84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66"/>
        <v>0</v>
      </c>
      <c r="CH42" s="318"/>
      <c r="CI42" s="253">
        <f t="shared" si="67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68"/>
        <v>0</v>
      </c>
      <c r="CS42" s="318"/>
      <c r="CT42" s="253">
        <f t="shared" si="69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0"/>
        <v>0</v>
      </c>
      <c r="DD42" s="318"/>
      <c r="DE42" s="253">
        <f t="shared" si="71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58"/>
        <v>МУ "Централизованная клубная система"</v>
      </c>
      <c r="B43" s="213" t="s">
        <v>72</v>
      </c>
      <c r="C43" s="37" t="s">
        <v>73</v>
      </c>
      <c r="D43" s="37" t="s">
        <v>61</v>
      </c>
      <c r="E43" s="308">
        <f t="shared" si="72"/>
        <v>0</v>
      </c>
      <c r="F43" s="236">
        <f t="shared" si="73"/>
        <v>0</v>
      </c>
      <c r="G43" s="236">
        <f t="shared" si="59"/>
        <v>0</v>
      </c>
      <c r="H43" s="236">
        <f t="shared" si="74"/>
        <v>0</v>
      </c>
      <c r="I43" s="236">
        <f t="shared" si="60"/>
        <v>0</v>
      </c>
      <c r="J43" s="236">
        <f t="shared" si="61"/>
        <v>0</v>
      </c>
      <c r="K43" s="236">
        <f t="shared" si="61"/>
        <v>0</v>
      </c>
      <c r="L43" s="236">
        <f t="shared" si="61"/>
        <v>0</v>
      </c>
      <c r="M43" s="236">
        <f t="shared" si="61"/>
        <v>0</v>
      </c>
      <c r="N43" s="236">
        <f t="shared" si="61"/>
        <v>0</v>
      </c>
      <c r="O43" s="236">
        <f t="shared" si="61"/>
        <v>0</v>
      </c>
      <c r="P43" s="220"/>
      <c r="Q43" s="221"/>
      <c r="R43" s="237">
        <f t="shared" si="75"/>
        <v>0</v>
      </c>
      <c r="S43" s="221"/>
      <c r="T43" s="237">
        <f t="shared" si="76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77"/>
        <v>0</v>
      </c>
      <c r="AD43" s="221"/>
      <c r="AE43" s="237">
        <f t="shared" si="78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9"/>
        <v>0</v>
      </c>
      <c r="AO43" s="221"/>
      <c r="AP43" s="237">
        <f t="shared" si="80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1"/>
        <v>0</v>
      </c>
      <c r="AZ43" s="221"/>
      <c r="BA43" s="237">
        <f t="shared" si="82"/>
        <v>0</v>
      </c>
      <c r="BB43" s="221"/>
      <c r="BC43" s="233"/>
      <c r="BD43" s="221"/>
      <c r="BE43" s="221"/>
      <c r="BF43" s="233"/>
      <c r="BG43" s="221"/>
      <c r="BH43" s="379">
        <f t="shared" si="62"/>
        <v>0</v>
      </c>
      <c r="BI43" s="255" t="str">
        <f t="shared" si="63"/>
        <v>08</v>
      </c>
      <c r="BJ43" s="318"/>
      <c r="BK43" s="253">
        <f t="shared" si="83"/>
        <v>0</v>
      </c>
      <c r="BL43" s="318"/>
      <c r="BM43" s="253">
        <f t="shared" si="64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65"/>
        <v>0</v>
      </c>
      <c r="BW43" s="318"/>
      <c r="BX43" s="253">
        <f t="shared" si="84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66"/>
        <v>0</v>
      </c>
      <c r="CH43" s="318"/>
      <c r="CI43" s="253">
        <f t="shared" si="67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68"/>
        <v>0</v>
      </c>
      <c r="CS43" s="318"/>
      <c r="CT43" s="253">
        <f t="shared" si="69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0"/>
        <v>0</v>
      </c>
      <c r="DD43" s="318"/>
      <c r="DE43" s="253">
        <f t="shared" si="71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58"/>
        <v>МУ "Централизованная клубная система"</v>
      </c>
      <c r="B44" s="170" t="s">
        <v>106</v>
      </c>
      <c r="C44" s="37" t="s">
        <v>107</v>
      </c>
      <c r="D44" s="37" t="s">
        <v>63</v>
      </c>
      <c r="E44" s="308">
        <f t="shared" si="72"/>
        <v>1</v>
      </c>
      <c r="F44" s="236">
        <f t="shared" si="73"/>
        <v>1</v>
      </c>
      <c r="G44" s="236">
        <f t="shared" si="59"/>
        <v>53.1</v>
      </c>
      <c r="H44" s="236">
        <f t="shared" si="74"/>
        <v>0</v>
      </c>
      <c r="I44" s="236">
        <f t="shared" si="60"/>
        <v>44.4</v>
      </c>
      <c r="J44" s="236">
        <f t="shared" si="61"/>
        <v>53.1</v>
      </c>
      <c r="K44" s="236">
        <f t="shared" si="61"/>
        <v>0</v>
      </c>
      <c r="L44" s="236">
        <f t="shared" si="61"/>
        <v>0</v>
      </c>
      <c r="M44" s="236">
        <f t="shared" si="61"/>
        <v>44.4</v>
      </c>
      <c r="N44" s="236">
        <f t="shared" si="61"/>
        <v>0</v>
      </c>
      <c r="O44" s="236">
        <f t="shared" si="61"/>
        <v>0</v>
      </c>
      <c r="P44" s="220">
        <v>1</v>
      </c>
      <c r="Q44" s="221">
        <v>1</v>
      </c>
      <c r="R44" s="237">
        <f t="shared" si="75"/>
        <v>53.1</v>
      </c>
      <c r="S44" s="221"/>
      <c r="T44" s="237">
        <f t="shared" si="76"/>
        <v>44.4</v>
      </c>
      <c r="U44" s="221">
        <v>53.1</v>
      </c>
      <c r="V44" s="233"/>
      <c r="W44" s="221"/>
      <c r="X44" s="221">
        <v>44.4</v>
      </c>
      <c r="Y44" s="233"/>
      <c r="Z44" s="221"/>
      <c r="AA44" s="220"/>
      <c r="AB44" s="221"/>
      <c r="AC44" s="237">
        <f t="shared" si="77"/>
        <v>0</v>
      </c>
      <c r="AD44" s="221"/>
      <c r="AE44" s="237">
        <f t="shared" si="78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9"/>
        <v>0</v>
      </c>
      <c r="AO44" s="221"/>
      <c r="AP44" s="237">
        <f t="shared" si="80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1"/>
        <v>0</v>
      </c>
      <c r="AZ44" s="221"/>
      <c r="BA44" s="237">
        <f t="shared" si="82"/>
        <v>0</v>
      </c>
      <c r="BB44" s="221"/>
      <c r="BC44" s="233"/>
      <c r="BD44" s="221"/>
      <c r="BE44" s="221"/>
      <c r="BF44" s="233"/>
      <c r="BG44" s="221"/>
      <c r="BH44" s="379">
        <f t="shared" si="62"/>
        <v>0</v>
      </c>
      <c r="BI44" s="255" t="str">
        <f t="shared" si="63"/>
        <v>09</v>
      </c>
      <c r="BJ44" s="318"/>
      <c r="BK44" s="253">
        <f t="shared" si="83"/>
        <v>0</v>
      </c>
      <c r="BL44" s="318"/>
      <c r="BM44" s="253">
        <f t="shared" si="64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65"/>
        <v>0</v>
      </c>
      <c r="BW44" s="318"/>
      <c r="BX44" s="253">
        <f t="shared" si="84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66"/>
        <v>0</v>
      </c>
      <c r="CH44" s="318"/>
      <c r="CI44" s="253">
        <f t="shared" si="67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68"/>
        <v>0</v>
      </c>
      <c r="CS44" s="318"/>
      <c r="CT44" s="253">
        <f t="shared" si="69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0"/>
        <v>0</v>
      </c>
      <c r="DD44" s="318"/>
      <c r="DE44" s="253">
        <f t="shared" si="71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58"/>
        <v>МУ "Централизованная клубная система"</v>
      </c>
      <c r="B45" s="170" t="s">
        <v>74</v>
      </c>
      <c r="C45" s="37" t="s">
        <v>76</v>
      </c>
      <c r="D45" s="37" t="s">
        <v>64</v>
      </c>
      <c r="E45" s="308">
        <f t="shared" si="72"/>
        <v>0</v>
      </c>
      <c r="F45" s="236">
        <f t="shared" si="73"/>
        <v>0</v>
      </c>
      <c r="G45" s="236">
        <f t="shared" si="59"/>
        <v>0</v>
      </c>
      <c r="H45" s="236">
        <f t="shared" si="74"/>
        <v>0</v>
      </c>
      <c r="I45" s="236">
        <f t="shared" si="60"/>
        <v>0</v>
      </c>
      <c r="J45" s="236">
        <f t="shared" si="61"/>
        <v>0</v>
      </c>
      <c r="K45" s="236">
        <f t="shared" si="61"/>
        <v>0</v>
      </c>
      <c r="L45" s="236">
        <f t="shared" si="61"/>
        <v>0</v>
      </c>
      <c r="M45" s="236">
        <f t="shared" si="61"/>
        <v>0</v>
      </c>
      <c r="N45" s="236">
        <f t="shared" si="61"/>
        <v>0</v>
      </c>
      <c r="O45" s="236">
        <f t="shared" si="61"/>
        <v>0</v>
      </c>
      <c r="P45" s="220"/>
      <c r="Q45" s="221"/>
      <c r="R45" s="237">
        <f t="shared" si="75"/>
        <v>0</v>
      </c>
      <c r="S45" s="221"/>
      <c r="T45" s="237">
        <f t="shared" si="76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77"/>
        <v>0</v>
      </c>
      <c r="AD45" s="221"/>
      <c r="AE45" s="237">
        <f t="shared" si="78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9"/>
        <v>0</v>
      </c>
      <c r="AO45" s="221"/>
      <c r="AP45" s="237">
        <f t="shared" si="80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1"/>
        <v>0</v>
      </c>
      <c r="AZ45" s="221"/>
      <c r="BA45" s="237">
        <f t="shared" si="82"/>
        <v>0</v>
      </c>
      <c r="BB45" s="221"/>
      <c r="BC45" s="233"/>
      <c r="BD45" s="221"/>
      <c r="BE45" s="221"/>
      <c r="BF45" s="233"/>
      <c r="BG45" s="221"/>
      <c r="BH45" s="379">
        <f t="shared" si="62"/>
        <v>0</v>
      </c>
      <c r="BI45" s="255" t="str">
        <f t="shared" si="63"/>
        <v>10</v>
      </c>
      <c r="BJ45" s="318"/>
      <c r="BK45" s="253">
        <f t="shared" si="83"/>
        <v>0</v>
      </c>
      <c r="BL45" s="318"/>
      <c r="BM45" s="253">
        <f t="shared" si="64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65"/>
        <v>0</v>
      </c>
      <c r="BW45" s="318"/>
      <c r="BX45" s="253">
        <f t="shared" si="84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66"/>
        <v>0</v>
      </c>
      <c r="CH45" s="318"/>
      <c r="CI45" s="253">
        <f t="shared" si="67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68"/>
        <v>0</v>
      </c>
      <c r="CS45" s="318"/>
      <c r="CT45" s="253">
        <f t="shared" si="69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0"/>
        <v>0</v>
      </c>
      <c r="DD45" s="318"/>
      <c r="DE45" s="253">
        <f t="shared" si="71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">
      <c r="A46" s="272" t="str">
        <f t="shared" si="58"/>
        <v>МУ "Централизованная клубная система"</v>
      </c>
      <c r="B46" s="212" t="s">
        <v>230</v>
      </c>
      <c r="C46" s="37" t="s">
        <v>77</v>
      </c>
      <c r="D46" s="37" t="s">
        <v>65</v>
      </c>
      <c r="E46" s="308">
        <f t="shared" si="72"/>
        <v>0</v>
      </c>
      <c r="F46" s="236">
        <f t="shared" si="73"/>
        <v>0</v>
      </c>
      <c r="G46" s="236">
        <f t="shared" si="59"/>
        <v>0</v>
      </c>
      <c r="H46" s="236">
        <f t="shared" si="74"/>
        <v>0</v>
      </c>
      <c r="I46" s="236">
        <f t="shared" si="60"/>
        <v>0</v>
      </c>
      <c r="J46" s="236">
        <f t="shared" si="61"/>
        <v>0</v>
      </c>
      <c r="K46" s="236">
        <f t="shared" si="61"/>
        <v>0</v>
      </c>
      <c r="L46" s="236">
        <f t="shared" si="61"/>
        <v>0</v>
      </c>
      <c r="M46" s="236">
        <f t="shared" si="61"/>
        <v>0</v>
      </c>
      <c r="N46" s="236">
        <f t="shared" si="61"/>
        <v>0</v>
      </c>
      <c r="O46" s="236">
        <f t="shared" si="61"/>
        <v>0</v>
      </c>
      <c r="P46" s="220"/>
      <c r="Q46" s="221"/>
      <c r="R46" s="237">
        <f t="shared" si="75"/>
        <v>0</v>
      </c>
      <c r="S46" s="221"/>
      <c r="T46" s="237">
        <f t="shared" si="76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77"/>
        <v>0</v>
      </c>
      <c r="AD46" s="221"/>
      <c r="AE46" s="237">
        <f t="shared" si="78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9"/>
        <v>0</v>
      </c>
      <c r="AO46" s="221"/>
      <c r="AP46" s="237">
        <f t="shared" si="80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1"/>
        <v>0</v>
      </c>
      <c r="AZ46" s="221"/>
      <c r="BA46" s="237">
        <f t="shared" si="82"/>
        <v>0</v>
      </c>
      <c r="BB46" s="221"/>
      <c r="BC46" s="233"/>
      <c r="BD46" s="221"/>
      <c r="BE46" s="221"/>
      <c r="BF46" s="233"/>
      <c r="BG46" s="221"/>
      <c r="BH46" s="379">
        <f t="shared" si="62"/>
        <v>0</v>
      </c>
      <c r="BI46" s="255" t="str">
        <f t="shared" si="63"/>
        <v>11</v>
      </c>
      <c r="BJ46" s="318"/>
      <c r="BK46" s="253">
        <f t="shared" si="83"/>
        <v>0</v>
      </c>
      <c r="BL46" s="318"/>
      <c r="BM46" s="253">
        <f t="shared" si="64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65"/>
        <v>0</v>
      </c>
      <c r="BW46" s="318"/>
      <c r="BX46" s="253">
        <f t="shared" si="84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66"/>
        <v>0</v>
      </c>
      <c r="CH46" s="318"/>
      <c r="CI46" s="253">
        <f t="shared" si="67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68"/>
        <v>0</v>
      </c>
      <c r="CS46" s="318"/>
      <c r="CT46" s="253">
        <f t="shared" si="69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0"/>
        <v>0</v>
      </c>
      <c r="DD46" s="318"/>
      <c r="DE46" s="253">
        <f t="shared" si="71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">
      <c r="A47" s="272" t="str">
        <f t="shared" si="58"/>
        <v>МУ "Централизованная клубная система"</v>
      </c>
      <c r="B47" s="212" t="s">
        <v>231</v>
      </c>
      <c r="C47" s="37" t="s">
        <v>78</v>
      </c>
      <c r="D47" s="37" t="s">
        <v>66</v>
      </c>
      <c r="E47" s="308">
        <f t="shared" si="72"/>
        <v>0</v>
      </c>
      <c r="F47" s="236">
        <f t="shared" si="73"/>
        <v>0</v>
      </c>
      <c r="G47" s="236">
        <f t="shared" si="59"/>
        <v>0</v>
      </c>
      <c r="H47" s="236">
        <f t="shared" si="74"/>
        <v>0</v>
      </c>
      <c r="I47" s="236">
        <f t="shared" si="60"/>
        <v>0</v>
      </c>
      <c r="J47" s="236">
        <f t="shared" si="61"/>
        <v>0</v>
      </c>
      <c r="K47" s="236">
        <f t="shared" si="61"/>
        <v>0</v>
      </c>
      <c r="L47" s="236">
        <f t="shared" si="61"/>
        <v>0</v>
      </c>
      <c r="M47" s="236">
        <f t="shared" si="61"/>
        <v>0</v>
      </c>
      <c r="N47" s="236">
        <f t="shared" si="61"/>
        <v>0</v>
      </c>
      <c r="O47" s="236">
        <f t="shared" si="61"/>
        <v>0</v>
      </c>
      <c r="P47" s="220"/>
      <c r="Q47" s="221"/>
      <c r="R47" s="237">
        <f t="shared" si="75"/>
        <v>0</v>
      </c>
      <c r="S47" s="221"/>
      <c r="T47" s="237">
        <f t="shared" si="76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77"/>
        <v>0</v>
      </c>
      <c r="AD47" s="221"/>
      <c r="AE47" s="237">
        <f t="shared" si="78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9"/>
        <v>0</v>
      </c>
      <c r="AO47" s="221"/>
      <c r="AP47" s="237">
        <f t="shared" si="80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1"/>
        <v>0</v>
      </c>
      <c r="AZ47" s="221"/>
      <c r="BA47" s="237">
        <f t="shared" si="82"/>
        <v>0</v>
      </c>
      <c r="BB47" s="221"/>
      <c r="BC47" s="233"/>
      <c r="BD47" s="221"/>
      <c r="BE47" s="221"/>
      <c r="BF47" s="233"/>
      <c r="BG47" s="221"/>
      <c r="BH47" s="379">
        <f t="shared" si="62"/>
        <v>0</v>
      </c>
      <c r="BI47" s="255" t="str">
        <f t="shared" si="63"/>
        <v>12</v>
      </c>
      <c r="BJ47" s="318"/>
      <c r="BK47" s="253">
        <f t="shared" si="83"/>
        <v>0</v>
      </c>
      <c r="BL47" s="318"/>
      <c r="BM47" s="253">
        <f t="shared" si="64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65"/>
        <v>0</v>
      </c>
      <c r="BW47" s="318"/>
      <c r="BX47" s="253">
        <f t="shared" si="84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66"/>
        <v>0</v>
      </c>
      <c r="CH47" s="318"/>
      <c r="CI47" s="253">
        <f t="shared" si="67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68"/>
        <v>0</v>
      </c>
      <c r="CS47" s="318"/>
      <c r="CT47" s="253">
        <f t="shared" si="69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0"/>
        <v>0</v>
      </c>
      <c r="DD47" s="318"/>
      <c r="DE47" s="253">
        <f t="shared" si="71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58"/>
        <v>МУ "Централизованная клубная система"</v>
      </c>
      <c r="B48" s="169" t="s">
        <v>75</v>
      </c>
      <c r="C48" s="37" t="s">
        <v>79</v>
      </c>
      <c r="D48" s="37" t="s">
        <v>67</v>
      </c>
      <c r="E48" s="308">
        <f t="shared" si="72"/>
        <v>18</v>
      </c>
      <c r="F48" s="236">
        <f t="shared" si="73"/>
        <v>0</v>
      </c>
      <c r="G48" s="236">
        <f t="shared" si="59"/>
        <v>403.2</v>
      </c>
      <c r="H48" s="236">
        <f t="shared" si="74"/>
        <v>0</v>
      </c>
      <c r="I48" s="236">
        <f t="shared" si="60"/>
        <v>0</v>
      </c>
      <c r="J48" s="236">
        <f t="shared" si="61"/>
        <v>403.2</v>
      </c>
      <c r="K48" s="236">
        <f t="shared" si="61"/>
        <v>0</v>
      </c>
      <c r="L48" s="236">
        <f t="shared" si="61"/>
        <v>0</v>
      </c>
      <c r="M48" s="236">
        <f t="shared" si="61"/>
        <v>0</v>
      </c>
      <c r="N48" s="236">
        <f t="shared" si="61"/>
        <v>0</v>
      </c>
      <c r="O48" s="236">
        <f>ROUND(SUM(Z48,AK48,AV48,BG48),1)</f>
        <v>0</v>
      </c>
      <c r="P48" s="223">
        <v>18</v>
      </c>
      <c r="Q48" s="224"/>
      <c r="R48" s="238">
        <f t="shared" si="75"/>
        <v>403.2</v>
      </c>
      <c r="S48" s="224"/>
      <c r="T48" s="238">
        <f>SUM(X48:Z48)</f>
        <v>0</v>
      </c>
      <c r="U48" s="224">
        <v>403.2</v>
      </c>
      <c r="V48" s="234"/>
      <c r="W48" s="224"/>
      <c r="X48" s="224"/>
      <c r="Y48" s="234"/>
      <c r="Z48" s="224"/>
      <c r="AA48" s="223"/>
      <c r="AB48" s="224"/>
      <c r="AC48" s="238">
        <f t="shared" si="77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9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1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9">
        <f t="shared" si="62"/>
        <v>0</v>
      </c>
      <c r="BI48" s="319" t="str">
        <f t="shared" si="63"/>
        <v>13</v>
      </c>
      <c r="BJ48" s="320"/>
      <c r="BK48" s="321">
        <f t="shared" si="83"/>
        <v>0</v>
      </c>
      <c r="BL48" s="320"/>
      <c r="BM48" s="321">
        <f t="shared" si="6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65"/>
        <v>0</v>
      </c>
      <c r="BW48" s="320"/>
      <c r="BX48" s="321">
        <f t="shared" si="8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66"/>
        <v>0</v>
      </c>
      <c r="CH48" s="320"/>
      <c r="CI48" s="321">
        <f t="shared" si="67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68"/>
        <v>0</v>
      </c>
      <c r="CS48" s="320"/>
      <c r="CT48" s="321">
        <f t="shared" si="69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0"/>
        <v>0</v>
      </c>
      <c r="DD48" s="320"/>
      <c r="DE48" s="321">
        <f t="shared" si="71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МУ "Объединенный центр народной культуры"</v>
      </c>
      <c r="B49" s="712" t="s">
        <v>367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МУ "Объединенный центр народной культуры"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МУ "Объединенный центр народной культуры"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МУ "Объединенный центр народной культуры"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МУ "Объединенный центр народной культуры"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2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85">IF(ROUND(E55-SUM(E56,E58:E59),5)&gt;=0,0,"Ошибка")</f>
        <v>0</v>
      </c>
      <c r="BK49" s="285">
        <f t="shared" si="85"/>
        <v>0</v>
      </c>
      <c r="BL49" s="285">
        <f t="shared" si="85"/>
        <v>0</v>
      </c>
      <c r="BM49" s="285">
        <f t="shared" si="85"/>
        <v>0</v>
      </c>
      <c r="BN49" s="285">
        <f t="shared" si="85"/>
        <v>0</v>
      </c>
      <c r="BO49" s="285">
        <f t="shared" si="85"/>
        <v>0</v>
      </c>
      <c r="BP49" s="285">
        <f t="shared" si="85"/>
        <v>0</v>
      </c>
      <c r="BQ49" s="285">
        <f t="shared" si="85"/>
        <v>0</v>
      </c>
      <c r="BR49" s="285">
        <f t="shared" si="85"/>
        <v>0</v>
      </c>
      <c r="BS49" s="285">
        <f t="shared" si="85"/>
        <v>0</v>
      </c>
      <c r="BT49" s="285">
        <f t="shared" si="85"/>
        <v>0</v>
      </c>
      <c r="BU49" s="285">
        <f t="shared" si="85"/>
        <v>0</v>
      </c>
      <c r="BV49" s="285">
        <f t="shared" si="85"/>
        <v>0</v>
      </c>
      <c r="BW49" s="285">
        <f t="shared" si="85"/>
        <v>0</v>
      </c>
      <c r="BX49" s="285">
        <f t="shared" si="85"/>
        <v>0</v>
      </c>
      <c r="BY49" s="285">
        <f t="shared" si="85"/>
        <v>0</v>
      </c>
      <c r="BZ49" s="285">
        <f t="shared" si="85"/>
        <v>0</v>
      </c>
      <c r="CA49" s="285">
        <f t="shared" si="85"/>
        <v>0</v>
      </c>
      <c r="CB49" s="285">
        <f t="shared" si="85"/>
        <v>0</v>
      </c>
      <c r="CC49" s="285">
        <f t="shared" si="85"/>
        <v>0</v>
      </c>
      <c r="CD49" s="285">
        <f t="shared" si="85"/>
        <v>0</v>
      </c>
      <c r="CE49" s="285">
        <f t="shared" si="85"/>
        <v>0</v>
      </c>
      <c r="CF49" s="285">
        <f t="shared" si="85"/>
        <v>0</v>
      </c>
      <c r="CG49" s="285">
        <f t="shared" si="85"/>
        <v>0</v>
      </c>
      <c r="CH49" s="285">
        <f t="shared" si="85"/>
        <v>0</v>
      </c>
      <c r="CI49" s="285">
        <f t="shared" si="85"/>
        <v>0</v>
      </c>
      <c r="CJ49" s="285">
        <f t="shared" si="85"/>
        <v>0</v>
      </c>
      <c r="CK49" s="285">
        <f t="shared" si="85"/>
        <v>0</v>
      </c>
      <c r="CL49" s="285">
        <f t="shared" si="85"/>
        <v>0</v>
      </c>
      <c r="CM49" s="285">
        <f t="shared" si="85"/>
        <v>0</v>
      </c>
      <c r="CN49" s="285">
        <f t="shared" si="85"/>
        <v>0</v>
      </c>
      <c r="CO49" s="285">
        <f t="shared" si="85"/>
        <v>0</v>
      </c>
      <c r="CP49" s="285">
        <f t="shared" ref="CP49:DL49" si="86">IF(ROUND(AK55-SUM(AK56,AK58:AK59),5)&gt;=0,0,"Ошибка")</f>
        <v>0</v>
      </c>
      <c r="CQ49" s="285">
        <f t="shared" si="86"/>
        <v>0</v>
      </c>
      <c r="CR49" s="285">
        <f t="shared" si="86"/>
        <v>0</v>
      </c>
      <c r="CS49" s="285">
        <f t="shared" si="86"/>
        <v>0</v>
      </c>
      <c r="CT49" s="285">
        <f t="shared" si="86"/>
        <v>0</v>
      </c>
      <c r="CU49" s="285">
        <f t="shared" si="86"/>
        <v>0</v>
      </c>
      <c r="CV49" s="285">
        <f t="shared" si="86"/>
        <v>0</v>
      </c>
      <c r="CW49" s="285">
        <f t="shared" si="86"/>
        <v>0</v>
      </c>
      <c r="CX49" s="285">
        <f t="shared" si="86"/>
        <v>0</v>
      </c>
      <c r="CY49" s="285">
        <f t="shared" si="86"/>
        <v>0</v>
      </c>
      <c r="CZ49" s="285">
        <f t="shared" si="86"/>
        <v>0</v>
      </c>
      <c r="DA49" s="285">
        <f t="shared" si="86"/>
        <v>0</v>
      </c>
      <c r="DB49" s="285">
        <f t="shared" si="86"/>
        <v>0</v>
      </c>
      <c r="DC49" s="285">
        <f t="shared" si="86"/>
        <v>0</v>
      </c>
      <c r="DD49" s="285">
        <f t="shared" si="86"/>
        <v>0</v>
      </c>
      <c r="DE49" s="285">
        <f t="shared" si="86"/>
        <v>0</v>
      </c>
      <c r="DF49" s="285">
        <f t="shared" si="86"/>
        <v>0</v>
      </c>
      <c r="DG49" s="285">
        <f t="shared" si="86"/>
        <v>0</v>
      </c>
      <c r="DH49" s="285">
        <f t="shared" si="86"/>
        <v>0</v>
      </c>
      <c r="DI49" s="285">
        <f t="shared" si="86"/>
        <v>0</v>
      </c>
      <c r="DJ49" s="285">
        <f t="shared" si="86"/>
        <v>0</v>
      </c>
      <c r="DK49" s="285">
        <f t="shared" si="86"/>
        <v>0</v>
      </c>
      <c r="DL49" s="285">
        <f t="shared" si="86"/>
        <v>0</v>
      </c>
    </row>
    <row r="50" spans="1:116" s="27" customFormat="1" ht="24">
      <c r="A50" s="272" t="str">
        <f>A49</f>
        <v>МУ "Объединенный центр народной культуры"</v>
      </c>
      <c r="B50" s="211" t="s">
        <v>232</v>
      </c>
      <c r="C50" s="37" t="s">
        <v>47</v>
      </c>
      <c r="D50" s="37" t="s">
        <v>6</v>
      </c>
      <c r="E50" s="308">
        <f>SUM(E51:E55,E60:E62)</f>
        <v>36</v>
      </c>
      <c r="F50" s="236">
        <f>SUM(F51:F55,F60:F62)</f>
        <v>3.5</v>
      </c>
      <c r="G50" s="236">
        <f>SUM(G51:G55,G60:G62)</f>
        <v>1444.5</v>
      </c>
      <c r="H50" s="236">
        <f>SUM(H51:H55,H60:H62)</f>
        <v>0</v>
      </c>
      <c r="I50" s="236">
        <f>SUM(I51:I55,I60:I62)</f>
        <v>118.9</v>
      </c>
      <c r="J50" s="236">
        <f t="shared" ref="J50:O50" si="87">SUM(J51:J55,J60:J62)</f>
        <v>1444.5</v>
      </c>
      <c r="K50" s="236">
        <f t="shared" si="87"/>
        <v>0</v>
      </c>
      <c r="L50" s="236">
        <f t="shared" si="87"/>
        <v>0</v>
      </c>
      <c r="M50" s="236">
        <f t="shared" si="87"/>
        <v>118.9</v>
      </c>
      <c r="N50" s="236">
        <f t="shared" si="87"/>
        <v>0</v>
      </c>
      <c r="O50" s="236">
        <f t="shared" si="87"/>
        <v>0</v>
      </c>
      <c r="P50" s="228">
        <f>SUM(P51:P55,P60:P62)</f>
        <v>36</v>
      </c>
      <c r="Q50" s="226">
        <f t="shared" ref="Q50:Z50" si="88">SUM(Q51:Q55,Q60:Q62)</f>
        <v>3.5</v>
      </c>
      <c r="R50" s="236">
        <f t="shared" si="88"/>
        <v>1444.5</v>
      </c>
      <c r="S50" s="226">
        <f t="shared" si="88"/>
        <v>0</v>
      </c>
      <c r="T50" s="236">
        <f t="shared" si="88"/>
        <v>118.9</v>
      </c>
      <c r="U50" s="226">
        <f t="shared" si="88"/>
        <v>1444.5</v>
      </c>
      <c r="V50" s="235">
        <f t="shared" si="88"/>
        <v>0</v>
      </c>
      <c r="W50" s="226">
        <f t="shared" si="88"/>
        <v>0</v>
      </c>
      <c r="X50" s="226">
        <f t="shared" si="88"/>
        <v>118.9</v>
      </c>
      <c r="Y50" s="235">
        <f t="shared" si="88"/>
        <v>0</v>
      </c>
      <c r="Z50" s="227">
        <f t="shared" si="88"/>
        <v>0</v>
      </c>
      <c r="AA50" s="228">
        <f>SUM(AA51:AA55,AA60:AA62)</f>
        <v>0</v>
      </c>
      <c r="AB50" s="226">
        <f t="shared" ref="AB50:AK50" si="89">SUM(AB51:AB55,AB60:AB62)</f>
        <v>0</v>
      </c>
      <c r="AC50" s="236">
        <f t="shared" si="89"/>
        <v>0</v>
      </c>
      <c r="AD50" s="226">
        <f t="shared" si="89"/>
        <v>0</v>
      </c>
      <c r="AE50" s="236">
        <f t="shared" si="89"/>
        <v>0</v>
      </c>
      <c r="AF50" s="226">
        <f t="shared" si="89"/>
        <v>0</v>
      </c>
      <c r="AG50" s="235">
        <f t="shared" si="89"/>
        <v>0</v>
      </c>
      <c r="AH50" s="226">
        <f t="shared" si="89"/>
        <v>0</v>
      </c>
      <c r="AI50" s="226">
        <f t="shared" si="89"/>
        <v>0</v>
      </c>
      <c r="AJ50" s="235">
        <f t="shared" si="89"/>
        <v>0</v>
      </c>
      <c r="AK50" s="227">
        <f t="shared" si="89"/>
        <v>0</v>
      </c>
      <c r="AL50" s="228">
        <f>SUM(AL51:AL55,AL60:AL62)</f>
        <v>0</v>
      </c>
      <c r="AM50" s="226">
        <f t="shared" ref="AM50:AV50" si="90">SUM(AM51:AM55,AM60:AM62)</f>
        <v>0</v>
      </c>
      <c r="AN50" s="236">
        <f t="shared" si="90"/>
        <v>0</v>
      </c>
      <c r="AO50" s="226">
        <f t="shared" si="90"/>
        <v>0</v>
      </c>
      <c r="AP50" s="236">
        <f t="shared" si="90"/>
        <v>0</v>
      </c>
      <c r="AQ50" s="226">
        <f t="shared" si="90"/>
        <v>0</v>
      </c>
      <c r="AR50" s="235">
        <f t="shared" si="90"/>
        <v>0</v>
      </c>
      <c r="AS50" s="226">
        <f t="shared" si="90"/>
        <v>0</v>
      </c>
      <c r="AT50" s="226">
        <f t="shared" si="90"/>
        <v>0</v>
      </c>
      <c r="AU50" s="235">
        <f t="shared" si="90"/>
        <v>0</v>
      </c>
      <c r="AV50" s="227">
        <f t="shared" si="90"/>
        <v>0</v>
      </c>
      <c r="AW50" s="228">
        <f>SUM(AW51:AW55,AW60:AW62)</f>
        <v>0</v>
      </c>
      <c r="AX50" s="226">
        <f t="shared" ref="AX50:BG50" si="91">SUM(AX51:AX55,AX60:AX62)</f>
        <v>0</v>
      </c>
      <c r="AY50" s="236">
        <f t="shared" si="91"/>
        <v>0</v>
      </c>
      <c r="AZ50" s="226">
        <f t="shared" si="91"/>
        <v>0</v>
      </c>
      <c r="BA50" s="236">
        <f t="shared" si="91"/>
        <v>0</v>
      </c>
      <c r="BB50" s="226">
        <f t="shared" si="91"/>
        <v>0</v>
      </c>
      <c r="BC50" s="235">
        <f t="shared" si="91"/>
        <v>0</v>
      </c>
      <c r="BD50" s="226">
        <f t="shared" si="91"/>
        <v>0</v>
      </c>
      <c r="BE50" s="226">
        <f t="shared" si="91"/>
        <v>0</v>
      </c>
      <c r="BF50" s="235">
        <f t="shared" si="91"/>
        <v>0</v>
      </c>
      <c r="BG50" s="227">
        <f t="shared" si="91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2">IF(E56-E57&gt;=0,0,"Ошибка")</f>
        <v>0</v>
      </c>
      <c r="BK50" s="253">
        <f t="shared" si="92"/>
        <v>0</v>
      </c>
      <c r="BL50" s="253">
        <f t="shared" si="92"/>
        <v>0</v>
      </c>
      <c r="BM50" s="253">
        <f t="shared" si="92"/>
        <v>0</v>
      </c>
      <c r="BN50" s="253">
        <f t="shared" si="92"/>
        <v>0</v>
      </c>
      <c r="BO50" s="253">
        <f t="shared" si="92"/>
        <v>0</v>
      </c>
      <c r="BP50" s="253">
        <f t="shared" si="92"/>
        <v>0</v>
      </c>
      <c r="BQ50" s="253">
        <f t="shared" si="92"/>
        <v>0</v>
      </c>
      <c r="BR50" s="253">
        <f t="shared" si="92"/>
        <v>0</v>
      </c>
      <c r="BS50" s="253">
        <f t="shared" si="92"/>
        <v>0</v>
      </c>
      <c r="BT50" s="253">
        <f t="shared" si="92"/>
        <v>0</v>
      </c>
      <c r="BU50" s="253">
        <f t="shared" si="92"/>
        <v>0</v>
      </c>
      <c r="BV50" s="253">
        <f t="shared" si="92"/>
        <v>0</v>
      </c>
      <c r="BW50" s="253">
        <f t="shared" si="92"/>
        <v>0</v>
      </c>
      <c r="BX50" s="253">
        <f t="shared" si="92"/>
        <v>0</v>
      </c>
      <c r="BY50" s="253">
        <f t="shared" si="92"/>
        <v>0</v>
      </c>
      <c r="BZ50" s="253">
        <f t="shared" si="92"/>
        <v>0</v>
      </c>
      <c r="CA50" s="253">
        <f t="shared" si="92"/>
        <v>0</v>
      </c>
      <c r="CB50" s="253">
        <f t="shared" si="92"/>
        <v>0</v>
      </c>
      <c r="CC50" s="253">
        <f t="shared" si="92"/>
        <v>0</v>
      </c>
      <c r="CD50" s="253">
        <f t="shared" si="92"/>
        <v>0</v>
      </c>
      <c r="CE50" s="253">
        <f t="shared" si="92"/>
        <v>0</v>
      </c>
      <c r="CF50" s="253">
        <f t="shared" si="92"/>
        <v>0</v>
      </c>
      <c r="CG50" s="253">
        <f t="shared" si="92"/>
        <v>0</v>
      </c>
      <c r="CH50" s="253">
        <f t="shared" si="92"/>
        <v>0</v>
      </c>
      <c r="CI50" s="253">
        <f t="shared" si="92"/>
        <v>0</v>
      </c>
      <c r="CJ50" s="253">
        <f t="shared" si="92"/>
        <v>0</v>
      </c>
      <c r="CK50" s="253">
        <f t="shared" si="92"/>
        <v>0</v>
      </c>
      <c r="CL50" s="253">
        <f t="shared" si="92"/>
        <v>0</v>
      </c>
      <c r="CM50" s="253">
        <f t="shared" si="92"/>
        <v>0</v>
      </c>
      <c r="CN50" s="253">
        <f t="shared" si="92"/>
        <v>0</v>
      </c>
      <c r="CO50" s="253">
        <f t="shared" si="92"/>
        <v>0</v>
      </c>
      <c r="CP50" s="253">
        <f t="shared" ref="CP50:DL50" si="93">IF(AK56-AK57&gt;=0,0,"Ошибка")</f>
        <v>0</v>
      </c>
      <c r="CQ50" s="253">
        <f t="shared" si="93"/>
        <v>0</v>
      </c>
      <c r="CR50" s="253">
        <f t="shared" si="93"/>
        <v>0</v>
      </c>
      <c r="CS50" s="253">
        <f t="shared" si="93"/>
        <v>0</v>
      </c>
      <c r="CT50" s="253">
        <f t="shared" si="93"/>
        <v>0</v>
      </c>
      <c r="CU50" s="253">
        <f t="shared" si="93"/>
        <v>0</v>
      </c>
      <c r="CV50" s="253">
        <f t="shared" si="93"/>
        <v>0</v>
      </c>
      <c r="CW50" s="253">
        <f t="shared" si="93"/>
        <v>0</v>
      </c>
      <c r="CX50" s="253">
        <f t="shared" si="93"/>
        <v>0</v>
      </c>
      <c r="CY50" s="253">
        <f t="shared" si="93"/>
        <v>0</v>
      </c>
      <c r="CZ50" s="253">
        <f t="shared" si="93"/>
        <v>0</v>
      </c>
      <c r="DA50" s="253">
        <f t="shared" si="93"/>
        <v>0</v>
      </c>
      <c r="DB50" s="253">
        <f t="shared" si="93"/>
        <v>0</v>
      </c>
      <c r="DC50" s="253">
        <f t="shared" si="93"/>
        <v>0</v>
      </c>
      <c r="DD50" s="253">
        <f t="shared" si="93"/>
        <v>0</v>
      </c>
      <c r="DE50" s="253">
        <f t="shared" si="93"/>
        <v>0</v>
      </c>
      <c r="DF50" s="253">
        <f t="shared" si="93"/>
        <v>0</v>
      </c>
      <c r="DG50" s="253">
        <f t="shared" si="93"/>
        <v>0</v>
      </c>
      <c r="DH50" s="253">
        <f t="shared" si="93"/>
        <v>0</v>
      </c>
      <c r="DI50" s="253">
        <f t="shared" si="93"/>
        <v>0</v>
      </c>
      <c r="DJ50" s="253">
        <f t="shared" si="93"/>
        <v>0</v>
      </c>
      <c r="DK50" s="253">
        <f t="shared" si="93"/>
        <v>0</v>
      </c>
      <c r="DL50" s="253">
        <f t="shared" si="93"/>
        <v>0</v>
      </c>
    </row>
    <row r="51" spans="1:116" s="27" customFormat="1" ht="24">
      <c r="A51" s="272" t="str">
        <f t="shared" ref="A51:A62" si="94">A50</f>
        <v>МУ "Объединенный центр народной культуры"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1</v>
      </c>
      <c r="F51" s="236">
        <f>ROUND(SUM(Q51,AB51,AM51,AX51),1)</f>
        <v>0</v>
      </c>
      <c r="G51" s="236">
        <f t="shared" ref="G51:G62" si="95">SUM(J51:L51)</f>
        <v>78</v>
      </c>
      <c r="H51" s="236">
        <f>ROUND(SUM(S51,AD51,AO51,AZ51),1)</f>
        <v>0</v>
      </c>
      <c r="I51" s="236">
        <f t="shared" ref="I51:I62" si="96">SUM(M51:O51)</f>
        <v>0</v>
      </c>
      <c r="J51" s="236">
        <f t="shared" ref="J51:O62" si="97">ROUND(SUM(U51,AF51,AQ51,BB51),1)</f>
        <v>78</v>
      </c>
      <c r="K51" s="236">
        <f t="shared" si="97"/>
        <v>0</v>
      </c>
      <c r="L51" s="236">
        <f t="shared" si="97"/>
        <v>0</v>
      </c>
      <c r="M51" s="236">
        <f t="shared" si="97"/>
        <v>0</v>
      </c>
      <c r="N51" s="236">
        <f t="shared" si="97"/>
        <v>0</v>
      </c>
      <c r="O51" s="236">
        <f t="shared" si="97"/>
        <v>0</v>
      </c>
      <c r="P51" s="220">
        <v>1</v>
      </c>
      <c r="Q51" s="221"/>
      <c r="R51" s="237">
        <f>SUM(U51:W51)</f>
        <v>78</v>
      </c>
      <c r="S51" s="221"/>
      <c r="T51" s="237">
        <f>SUM(X51:Z51)</f>
        <v>0</v>
      </c>
      <c r="U51" s="221">
        <v>78</v>
      </c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9">
        <f t="shared" ref="BH51:BH63" si="98">IF((COUNTA(BJ51:DL51)-COUNTIF(BJ51:DL51,0))=0,0,CONCATENATE("Ошибки!-",COUNTA(BJ51:DL51)-COUNTIF(BJ51:DL51,0)))</f>
        <v>0</v>
      </c>
      <c r="BI51" s="255" t="str">
        <f t="shared" ref="BI51:BI62" si="99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0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1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02">IF(ROUND((AA51-AB51),5)&gt;=0,0,"Ошибка!")</f>
        <v>0</v>
      </c>
      <c r="CH51" s="318"/>
      <c r="CI51" s="253">
        <f t="shared" ref="CI51:CI62" si="103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04">IF(ROUND((AL51-AM51),5)&gt;=0,0,"Ошибка!")</f>
        <v>0</v>
      </c>
      <c r="CS51" s="318"/>
      <c r="CT51" s="253">
        <f t="shared" ref="CT51:CT62" si="10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06">IF(ROUND((AW51-AX51),5)&gt;=0,0,"Ошибка!")</f>
        <v>0</v>
      </c>
      <c r="DD51" s="318"/>
      <c r="DE51" s="253">
        <f t="shared" ref="DE51:DE62" si="107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94"/>
        <v>МУ "Объединенный центр народной культуры"</v>
      </c>
      <c r="B52" s="212" t="s">
        <v>229</v>
      </c>
      <c r="C52" s="37" t="s">
        <v>58</v>
      </c>
      <c r="D52" s="37" t="s">
        <v>8</v>
      </c>
      <c r="E52" s="308">
        <f t="shared" ref="E52:E62" si="108">ROUND(SUM(P52,AA52,AL52,AW52),0)</f>
        <v>8</v>
      </c>
      <c r="F52" s="236">
        <f t="shared" ref="F52:F62" si="109">ROUND(SUM(Q52,AB52,AM52,AX52),1)</f>
        <v>0.5</v>
      </c>
      <c r="G52" s="236">
        <f t="shared" si="95"/>
        <v>415.6</v>
      </c>
      <c r="H52" s="236">
        <f t="shared" ref="H52:H62" si="110">ROUND(SUM(S52,AD52,AO52,AZ52),1)</f>
        <v>0</v>
      </c>
      <c r="I52" s="236">
        <f t="shared" si="96"/>
        <v>15.7</v>
      </c>
      <c r="J52" s="236">
        <f t="shared" si="97"/>
        <v>415.6</v>
      </c>
      <c r="K52" s="236">
        <f t="shared" si="97"/>
        <v>0</v>
      </c>
      <c r="L52" s="236">
        <f t="shared" si="97"/>
        <v>0</v>
      </c>
      <c r="M52" s="236">
        <f t="shared" si="97"/>
        <v>15.7</v>
      </c>
      <c r="N52" s="236">
        <f t="shared" si="97"/>
        <v>0</v>
      </c>
      <c r="O52" s="236">
        <f t="shared" si="97"/>
        <v>0</v>
      </c>
      <c r="P52" s="220">
        <v>8</v>
      </c>
      <c r="Q52" s="221">
        <v>0.5</v>
      </c>
      <c r="R52" s="237">
        <f t="shared" ref="R52:R62" si="111">SUM(U52:W52)</f>
        <v>415.6</v>
      </c>
      <c r="S52" s="221"/>
      <c r="T52" s="237">
        <f t="shared" ref="T52:T61" si="112">SUM(X52:Z52)</f>
        <v>15.7</v>
      </c>
      <c r="U52" s="221">
        <v>415.6</v>
      </c>
      <c r="V52" s="233"/>
      <c r="W52" s="221"/>
      <c r="X52" s="221">
        <v>15.7</v>
      </c>
      <c r="Y52" s="233"/>
      <c r="Z52" s="221"/>
      <c r="AA52" s="220"/>
      <c r="AB52" s="221"/>
      <c r="AC52" s="237">
        <f t="shared" ref="AC52:AC62" si="113">SUM(AF52:AH52)</f>
        <v>0</v>
      </c>
      <c r="AD52" s="221"/>
      <c r="AE52" s="237">
        <f t="shared" ref="AE52:AE61" si="114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15">SUM(AQ52:AS52)</f>
        <v>0</v>
      </c>
      <c r="AO52" s="221"/>
      <c r="AP52" s="237">
        <f t="shared" ref="AP52:AP61" si="116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17">SUM(BB52:BD52)</f>
        <v>0</v>
      </c>
      <c r="AZ52" s="221"/>
      <c r="BA52" s="237">
        <f t="shared" ref="BA52:BA61" si="118">SUM(BE52:BG52)</f>
        <v>0</v>
      </c>
      <c r="BB52" s="221"/>
      <c r="BC52" s="233"/>
      <c r="BD52" s="221"/>
      <c r="BE52" s="221"/>
      <c r="BF52" s="233"/>
      <c r="BG52" s="221"/>
      <c r="BH52" s="379">
        <f t="shared" si="98"/>
        <v>0</v>
      </c>
      <c r="BI52" s="255" t="str">
        <f t="shared" si="99"/>
        <v>03</v>
      </c>
      <c r="BJ52" s="318"/>
      <c r="BK52" s="253">
        <f t="shared" ref="BK52:BK62" si="119">IF(ROUND((E52-F52),5)&gt;=0,0,"Ошибка!")</f>
        <v>0</v>
      </c>
      <c r="BL52" s="318"/>
      <c r="BM52" s="253">
        <f t="shared" si="100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1"/>
        <v>0</v>
      </c>
      <c r="BW52" s="318"/>
      <c r="BX52" s="253">
        <f t="shared" ref="BX52:BX62" si="120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02"/>
        <v>0</v>
      </c>
      <c r="CH52" s="318"/>
      <c r="CI52" s="253">
        <f t="shared" si="103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04"/>
        <v>0</v>
      </c>
      <c r="CS52" s="318"/>
      <c r="CT52" s="253">
        <f t="shared" si="105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06"/>
        <v>0</v>
      </c>
      <c r="DD52" s="318"/>
      <c r="DE52" s="253">
        <f t="shared" si="107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94"/>
        <v>МУ "Объединенный центр народной культуры"</v>
      </c>
      <c r="B53" s="169" t="s">
        <v>102</v>
      </c>
      <c r="C53" s="37" t="s">
        <v>99</v>
      </c>
      <c r="D53" s="37" t="s">
        <v>9</v>
      </c>
      <c r="E53" s="308">
        <f t="shared" si="108"/>
        <v>0</v>
      </c>
      <c r="F53" s="236">
        <f t="shared" si="109"/>
        <v>0</v>
      </c>
      <c r="G53" s="236">
        <f t="shared" si="95"/>
        <v>0</v>
      </c>
      <c r="H53" s="236">
        <f t="shared" si="110"/>
        <v>0</v>
      </c>
      <c r="I53" s="236">
        <f t="shared" si="96"/>
        <v>0</v>
      </c>
      <c r="J53" s="236">
        <f t="shared" si="97"/>
        <v>0</v>
      </c>
      <c r="K53" s="236">
        <f t="shared" si="97"/>
        <v>0</v>
      </c>
      <c r="L53" s="236">
        <f t="shared" si="97"/>
        <v>0</v>
      </c>
      <c r="M53" s="236">
        <f t="shared" si="97"/>
        <v>0</v>
      </c>
      <c r="N53" s="236">
        <f t="shared" si="97"/>
        <v>0</v>
      </c>
      <c r="O53" s="236">
        <f t="shared" si="97"/>
        <v>0</v>
      </c>
      <c r="P53" s="220"/>
      <c r="Q53" s="221"/>
      <c r="R53" s="237">
        <f t="shared" si="111"/>
        <v>0</v>
      </c>
      <c r="S53" s="221"/>
      <c r="T53" s="237">
        <f t="shared" si="112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13"/>
        <v>0</v>
      </c>
      <c r="AD53" s="221"/>
      <c r="AE53" s="237">
        <f t="shared" si="114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15"/>
        <v>0</v>
      </c>
      <c r="AO53" s="221"/>
      <c r="AP53" s="237">
        <f t="shared" si="116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17"/>
        <v>0</v>
      </c>
      <c r="AZ53" s="221"/>
      <c r="BA53" s="237">
        <f t="shared" si="118"/>
        <v>0</v>
      </c>
      <c r="BB53" s="221"/>
      <c r="BC53" s="233"/>
      <c r="BD53" s="221"/>
      <c r="BE53" s="221"/>
      <c r="BF53" s="233"/>
      <c r="BG53" s="221"/>
      <c r="BH53" s="379">
        <f t="shared" si="98"/>
        <v>0</v>
      </c>
      <c r="BI53" s="255" t="str">
        <f t="shared" si="99"/>
        <v>04</v>
      </c>
      <c r="BJ53" s="318"/>
      <c r="BK53" s="253">
        <f t="shared" si="119"/>
        <v>0</v>
      </c>
      <c r="BL53" s="318"/>
      <c r="BM53" s="253">
        <f t="shared" si="100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1"/>
        <v>0</v>
      </c>
      <c r="BW53" s="318"/>
      <c r="BX53" s="253">
        <f t="shared" si="120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02"/>
        <v>0</v>
      </c>
      <c r="CH53" s="318"/>
      <c r="CI53" s="253">
        <f t="shared" si="103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04"/>
        <v>0</v>
      </c>
      <c r="CS53" s="318"/>
      <c r="CT53" s="253">
        <f t="shared" si="105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06"/>
        <v>0</v>
      </c>
      <c r="DD53" s="318"/>
      <c r="DE53" s="253">
        <f t="shared" si="107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94"/>
        <v>МУ "Объединенный центр народной культуры"</v>
      </c>
      <c r="B54" s="169" t="s">
        <v>103</v>
      </c>
      <c r="C54" s="37" t="s">
        <v>100</v>
      </c>
      <c r="D54" s="37" t="s">
        <v>10</v>
      </c>
      <c r="E54" s="308">
        <f t="shared" si="108"/>
        <v>3</v>
      </c>
      <c r="F54" s="236">
        <f t="shared" si="109"/>
        <v>0</v>
      </c>
      <c r="G54" s="236">
        <f t="shared" si="95"/>
        <v>145.1</v>
      </c>
      <c r="H54" s="236">
        <f t="shared" si="110"/>
        <v>0</v>
      </c>
      <c r="I54" s="236">
        <f t="shared" si="96"/>
        <v>0</v>
      </c>
      <c r="J54" s="236">
        <f t="shared" si="97"/>
        <v>145.1</v>
      </c>
      <c r="K54" s="236">
        <f t="shared" si="97"/>
        <v>0</v>
      </c>
      <c r="L54" s="236">
        <f t="shared" si="97"/>
        <v>0</v>
      </c>
      <c r="M54" s="236">
        <f t="shared" si="97"/>
        <v>0</v>
      </c>
      <c r="N54" s="236">
        <f t="shared" si="97"/>
        <v>0</v>
      </c>
      <c r="O54" s="236">
        <f t="shared" si="97"/>
        <v>0</v>
      </c>
      <c r="P54" s="220">
        <v>3</v>
      </c>
      <c r="Q54" s="221"/>
      <c r="R54" s="237">
        <f t="shared" si="111"/>
        <v>145.1</v>
      </c>
      <c r="S54" s="221"/>
      <c r="T54" s="237">
        <f t="shared" si="112"/>
        <v>0</v>
      </c>
      <c r="U54" s="221">
        <v>145.1</v>
      </c>
      <c r="V54" s="233"/>
      <c r="W54" s="221"/>
      <c r="X54" s="221"/>
      <c r="Y54" s="233"/>
      <c r="Z54" s="221"/>
      <c r="AA54" s="220"/>
      <c r="AB54" s="221"/>
      <c r="AC54" s="237">
        <f t="shared" si="113"/>
        <v>0</v>
      </c>
      <c r="AD54" s="221"/>
      <c r="AE54" s="237">
        <f t="shared" si="114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15"/>
        <v>0</v>
      </c>
      <c r="AO54" s="221"/>
      <c r="AP54" s="237">
        <f t="shared" si="116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17"/>
        <v>0</v>
      </c>
      <c r="AZ54" s="221"/>
      <c r="BA54" s="237">
        <f t="shared" si="118"/>
        <v>0</v>
      </c>
      <c r="BB54" s="221"/>
      <c r="BC54" s="233"/>
      <c r="BD54" s="221"/>
      <c r="BE54" s="221"/>
      <c r="BF54" s="233"/>
      <c r="BG54" s="221"/>
      <c r="BH54" s="379">
        <f t="shared" si="98"/>
        <v>0</v>
      </c>
      <c r="BI54" s="255" t="str">
        <f t="shared" si="99"/>
        <v>05</v>
      </c>
      <c r="BJ54" s="318"/>
      <c r="BK54" s="253">
        <f t="shared" si="119"/>
        <v>0</v>
      </c>
      <c r="BL54" s="318"/>
      <c r="BM54" s="253">
        <f t="shared" si="100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1"/>
        <v>0</v>
      </c>
      <c r="BW54" s="318"/>
      <c r="BX54" s="253">
        <f t="shared" si="120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02"/>
        <v>0</v>
      </c>
      <c r="CH54" s="318"/>
      <c r="CI54" s="253">
        <f t="shared" si="103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04"/>
        <v>0</v>
      </c>
      <c r="CS54" s="318"/>
      <c r="CT54" s="253">
        <f t="shared" si="105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06"/>
        <v>0</v>
      </c>
      <c r="DD54" s="318"/>
      <c r="DE54" s="253">
        <f t="shared" si="107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94"/>
        <v>МУ "Объединенный центр народной культуры"</v>
      </c>
      <c r="B55" s="169" t="s">
        <v>104</v>
      </c>
      <c r="C55" s="37" t="s">
        <v>101</v>
      </c>
      <c r="D55" s="37" t="s">
        <v>59</v>
      </c>
      <c r="E55" s="308">
        <f t="shared" si="108"/>
        <v>9</v>
      </c>
      <c r="F55" s="236">
        <f t="shared" si="109"/>
        <v>2.5</v>
      </c>
      <c r="G55" s="236">
        <f t="shared" si="95"/>
        <v>413.3</v>
      </c>
      <c r="H55" s="236">
        <f t="shared" si="110"/>
        <v>0</v>
      </c>
      <c r="I55" s="236">
        <f t="shared" si="96"/>
        <v>92.4</v>
      </c>
      <c r="J55" s="236">
        <f t="shared" si="97"/>
        <v>413.3</v>
      </c>
      <c r="K55" s="236">
        <f t="shared" si="97"/>
        <v>0</v>
      </c>
      <c r="L55" s="236">
        <f t="shared" si="97"/>
        <v>0</v>
      </c>
      <c r="M55" s="236">
        <f t="shared" si="97"/>
        <v>92.4</v>
      </c>
      <c r="N55" s="236">
        <f t="shared" si="97"/>
        <v>0</v>
      </c>
      <c r="O55" s="236">
        <f t="shared" si="97"/>
        <v>0</v>
      </c>
      <c r="P55" s="220">
        <v>9</v>
      </c>
      <c r="Q55" s="221">
        <v>2.5</v>
      </c>
      <c r="R55" s="237">
        <f t="shared" si="111"/>
        <v>413.3</v>
      </c>
      <c r="S55" s="221"/>
      <c r="T55" s="237">
        <f t="shared" si="112"/>
        <v>92.4</v>
      </c>
      <c r="U55" s="221">
        <v>413.3</v>
      </c>
      <c r="V55" s="233"/>
      <c r="W55" s="221"/>
      <c r="X55" s="221">
        <v>92.4</v>
      </c>
      <c r="Y55" s="233"/>
      <c r="Z55" s="221"/>
      <c r="AA55" s="220"/>
      <c r="AB55" s="221"/>
      <c r="AC55" s="237">
        <f t="shared" si="113"/>
        <v>0</v>
      </c>
      <c r="AD55" s="221"/>
      <c r="AE55" s="237">
        <f t="shared" si="114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15"/>
        <v>0</v>
      </c>
      <c r="AO55" s="221"/>
      <c r="AP55" s="237">
        <f t="shared" si="116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17"/>
        <v>0</v>
      </c>
      <c r="AZ55" s="221"/>
      <c r="BA55" s="237">
        <f t="shared" si="118"/>
        <v>0</v>
      </c>
      <c r="BB55" s="221"/>
      <c r="BC55" s="233"/>
      <c r="BD55" s="221"/>
      <c r="BE55" s="221"/>
      <c r="BF55" s="233"/>
      <c r="BG55" s="221"/>
      <c r="BH55" s="379">
        <f t="shared" si="98"/>
        <v>0</v>
      </c>
      <c r="BI55" s="255" t="str">
        <f t="shared" si="99"/>
        <v>06</v>
      </c>
      <c r="BJ55" s="318"/>
      <c r="BK55" s="253">
        <f t="shared" si="119"/>
        <v>0</v>
      </c>
      <c r="BL55" s="318"/>
      <c r="BM55" s="253">
        <f t="shared" si="100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1"/>
        <v>0</v>
      </c>
      <c r="BW55" s="318"/>
      <c r="BX55" s="253">
        <f t="shared" si="120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02"/>
        <v>0</v>
      </c>
      <c r="CH55" s="318"/>
      <c r="CI55" s="253">
        <f t="shared" si="103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04"/>
        <v>0</v>
      </c>
      <c r="CS55" s="318"/>
      <c r="CT55" s="253">
        <f t="shared" si="105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06"/>
        <v>0</v>
      </c>
      <c r="DD55" s="318"/>
      <c r="DE55" s="253">
        <f t="shared" si="107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94"/>
        <v>МУ "Объединенный центр народной культуры"</v>
      </c>
      <c r="B56" s="214" t="s">
        <v>234</v>
      </c>
      <c r="C56" s="37" t="s">
        <v>71</v>
      </c>
      <c r="D56" s="37" t="s">
        <v>60</v>
      </c>
      <c r="E56" s="308">
        <f t="shared" si="108"/>
        <v>0</v>
      </c>
      <c r="F56" s="236">
        <f t="shared" si="109"/>
        <v>0</v>
      </c>
      <c r="G56" s="236">
        <f t="shared" si="95"/>
        <v>0</v>
      </c>
      <c r="H56" s="236">
        <f t="shared" si="110"/>
        <v>0</v>
      </c>
      <c r="I56" s="236">
        <f t="shared" si="96"/>
        <v>0</v>
      </c>
      <c r="J56" s="236">
        <f t="shared" si="97"/>
        <v>0</v>
      </c>
      <c r="K56" s="236">
        <f t="shared" si="97"/>
        <v>0</v>
      </c>
      <c r="L56" s="236">
        <f t="shared" si="97"/>
        <v>0</v>
      </c>
      <c r="M56" s="236">
        <f t="shared" si="97"/>
        <v>0</v>
      </c>
      <c r="N56" s="236">
        <f t="shared" si="97"/>
        <v>0</v>
      </c>
      <c r="O56" s="236">
        <f t="shared" si="97"/>
        <v>0</v>
      </c>
      <c r="P56" s="220"/>
      <c r="Q56" s="221"/>
      <c r="R56" s="237">
        <f t="shared" si="111"/>
        <v>0</v>
      </c>
      <c r="S56" s="221"/>
      <c r="T56" s="237">
        <f t="shared" si="112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13"/>
        <v>0</v>
      </c>
      <c r="AD56" s="221"/>
      <c r="AE56" s="237">
        <f t="shared" si="114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15"/>
        <v>0</v>
      </c>
      <c r="AO56" s="221"/>
      <c r="AP56" s="237">
        <f t="shared" si="116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17"/>
        <v>0</v>
      </c>
      <c r="AZ56" s="221"/>
      <c r="BA56" s="237">
        <f t="shared" si="118"/>
        <v>0</v>
      </c>
      <c r="BB56" s="221"/>
      <c r="BC56" s="233"/>
      <c r="BD56" s="221"/>
      <c r="BE56" s="221"/>
      <c r="BF56" s="233"/>
      <c r="BG56" s="221"/>
      <c r="BH56" s="379">
        <f t="shared" si="98"/>
        <v>0</v>
      </c>
      <c r="BI56" s="255" t="str">
        <f t="shared" si="99"/>
        <v>07</v>
      </c>
      <c r="BJ56" s="318"/>
      <c r="BK56" s="253">
        <f t="shared" si="119"/>
        <v>0</v>
      </c>
      <c r="BL56" s="318"/>
      <c r="BM56" s="253">
        <f t="shared" si="100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1"/>
        <v>0</v>
      </c>
      <c r="BW56" s="318"/>
      <c r="BX56" s="253">
        <f t="shared" si="120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02"/>
        <v>0</v>
      </c>
      <c r="CH56" s="318"/>
      <c r="CI56" s="253">
        <f t="shared" si="103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04"/>
        <v>0</v>
      </c>
      <c r="CS56" s="318"/>
      <c r="CT56" s="253">
        <f t="shared" si="105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06"/>
        <v>0</v>
      </c>
      <c r="DD56" s="318"/>
      <c r="DE56" s="253">
        <f t="shared" si="107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94"/>
        <v>МУ "Объединенный центр народной культуры"</v>
      </c>
      <c r="B57" s="213" t="s">
        <v>72</v>
      </c>
      <c r="C57" s="37" t="s">
        <v>73</v>
      </c>
      <c r="D57" s="37" t="s">
        <v>61</v>
      </c>
      <c r="E57" s="308">
        <f t="shared" si="108"/>
        <v>0</v>
      </c>
      <c r="F57" s="236">
        <f t="shared" si="109"/>
        <v>0</v>
      </c>
      <c r="G57" s="236">
        <f t="shared" si="95"/>
        <v>0</v>
      </c>
      <c r="H57" s="236">
        <f t="shared" si="110"/>
        <v>0</v>
      </c>
      <c r="I57" s="236">
        <f t="shared" si="96"/>
        <v>0</v>
      </c>
      <c r="J57" s="236">
        <f t="shared" si="97"/>
        <v>0</v>
      </c>
      <c r="K57" s="236">
        <f t="shared" si="97"/>
        <v>0</v>
      </c>
      <c r="L57" s="236">
        <f t="shared" si="97"/>
        <v>0</v>
      </c>
      <c r="M57" s="236">
        <f t="shared" si="97"/>
        <v>0</v>
      </c>
      <c r="N57" s="236">
        <f t="shared" si="97"/>
        <v>0</v>
      </c>
      <c r="O57" s="236">
        <f t="shared" si="97"/>
        <v>0</v>
      </c>
      <c r="P57" s="220"/>
      <c r="Q57" s="221"/>
      <c r="R57" s="237">
        <f t="shared" si="111"/>
        <v>0</v>
      </c>
      <c r="S57" s="221"/>
      <c r="T57" s="237">
        <f t="shared" si="112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13"/>
        <v>0</v>
      </c>
      <c r="AD57" s="221"/>
      <c r="AE57" s="237">
        <f t="shared" si="114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15"/>
        <v>0</v>
      </c>
      <c r="AO57" s="221"/>
      <c r="AP57" s="237">
        <f t="shared" si="116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17"/>
        <v>0</v>
      </c>
      <c r="AZ57" s="221"/>
      <c r="BA57" s="237">
        <f t="shared" si="118"/>
        <v>0</v>
      </c>
      <c r="BB57" s="221"/>
      <c r="BC57" s="233"/>
      <c r="BD57" s="221"/>
      <c r="BE57" s="221"/>
      <c r="BF57" s="233"/>
      <c r="BG57" s="221"/>
      <c r="BH57" s="379">
        <f t="shared" si="98"/>
        <v>0</v>
      </c>
      <c r="BI57" s="255" t="str">
        <f t="shared" si="99"/>
        <v>08</v>
      </c>
      <c r="BJ57" s="318"/>
      <c r="BK57" s="253">
        <f t="shared" si="119"/>
        <v>0</v>
      </c>
      <c r="BL57" s="318"/>
      <c r="BM57" s="253">
        <f t="shared" si="100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1"/>
        <v>0</v>
      </c>
      <c r="BW57" s="318"/>
      <c r="BX57" s="253">
        <f t="shared" si="120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02"/>
        <v>0</v>
      </c>
      <c r="CH57" s="318"/>
      <c r="CI57" s="253">
        <f t="shared" si="103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04"/>
        <v>0</v>
      </c>
      <c r="CS57" s="318"/>
      <c r="CT57" s="253">
        <f t="shared" si="105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06"/>
        <v>0</v>
      </c>
      <c r="DD57" s="318"/>
      <c r="DE57" s="253">
        <f t="shared" si="107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94"/>
        <v>МУ "Объединенный центр народной культуры"</v>
      </c>
      <c r="B58" s="170" t="s">
        <v>106</v>
      </c>
      <c r="C58" s="37" t="s">
        <v>107</v>
      </c>
      <c r="D58" s="37" t="s">
        <v>63</v>
      </c>
      <c r="E58" s="308">
        <f t="shared" si="108"/>
        <v>2</v>
      </c>
      <c r="F58" s="236">
        <f t="shared" si="109"/>
        <v>1</v>
      </c>
      <c r="G58" s="236">
        <f t="shared" si="95"/>
        <v>100.1</v>
      </c>
      <c r="H58" s="236">
        <f t="shared" si="110"/>
        <v>0</v>
      </c>
      <c r="I58" s="236">
        <f t="shared" si="96"/>
        <v>41.9</v>
      </c>
      <c r="J58" s="236">
        <f t="shared" si="97"/>
        <v>100.1</v>
      </c>
      <c r="K58" s="236">
        <f t="shared" si="97"/>
        <v>0</v>
      </c>
      <c r="L58" s="236">
        <f t="shared" si="97"/>
        <v>0</v>
      </c>
      <c r="M58" s="236">
        <f t="shared" si="97"/>
        <v>41.9</v>
      </c>
      <c r="N58" s="236">
        <f t="shared" si="97"/>
        <v>0</v>
      </c>
      <c r="O58" s="236">
        <f t="shared" si="97"/>
        <v>0</v>
      </c>
      <c r="P58" s="220">
        <v>2</v>
      </c>
      <c r="Q58" s="221">
        <v>1</v>
      </c>
      <c r="R58" s="237">
        <f t="shared" si="111"/>
        <v>100.1</v>
      </c>
      <c r="S58" s="221"/>
      <c r="T58" s="237">
        <f t="shared" si="112"/>
        <v>41.9</v>
      </c>
      <c r="U58" s="221">
        <v>100.1</v>
      </c>
      <c r="V58" s="233"/>
      <c r="W58" s="221"/>
      <c r="X58" s="221">
        <v>41.9</v>
      </c>
      <c r="Y58" s="233"/>
      <c r="Z58" s="221"/>
      <c r="AA58" s="220"/>
      <c r="AB58" s="221"/>
      <c r="AC58" s="237">
        <f t="shared" si="113"/>
        <v>0</v>
      </c>
      <c r="AD58" s="221"/>
      <c r="AE58" s="237">
        <f t="shared" si="114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15"/>
        <v>0</v>
      </c>
      <c r="AO58" s="221"/>
      <c r="AP58" s="237">
        <f t="shared" si="116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17"/>
        <v>0</v>
      </c>
      <c r="AZ58" s="221"/>
      <c r="BA58" s="237">
        <f t="shared" si="118"/>
        <v>0</v>
      </c>
      <c r="BB58" s="221"/>
      <c r="BC58" s="233"/>
      <c r="BD58" s="221"/>
      <c r="BE58" s="221"/>
      <c r="BF58" s="233"/>
      <c r="BG58" s="221"/>
      <c r="BH58" s="379">
        <f t="shared" si="98"/>
        <v>0</v>
      </c>
      <c r="BI58" s="255" t="str">
        <f t="shared" si="99"/>
        <v>09</v>
      </c>
      <c r="BJ58" s="318"/>
      <c r="BK58" s="253">
        <f t="shared" si="119"/>
        <v>0</v>
      </c>
      <c r="BL58" s="318"/>
      <c r="BM58" s="253">
        <f t="shared" si="100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1"/>
        <v>0</v>
      </c>
      <c r="BW58" s="318"/>
      <c r="BX58" s="253">
        <f t="shared" si="120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02"/>
        <v>0</v>
      </c>
      <c r="CH58" s="318"/>
      <c r="CI58" s="253">
        <f t="shared" si="103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04"/>
        <v>0</v>
      </c>
      <c r="CS58" s="318"/>
      <c r="CT58" s="253">
        <f t="shared" si="105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06"/>
        <v>0</v>
      </c>
      <c r="DD58" s="318"/>
      <c r="DE58" s="253">
        <f t="shared" si="107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94"/>
        <v>МУ "Объединенный центр народной культуры"</v>
      </c>
      <c r="B59" s="170" t="s">
        <v>74</v>
      </c>
      <c r="C59" s="37" t="s">
        <v>76</v>
      </c>
      <c r="D59" s="37" t="s">
        <v>64</v>
      </c>
      <c r="E59" s="308">
        <f t="shared" si="108"/>
        <v>0</v>
      </c>
      <c r="F59" s="236">
        <f t="shared" si="109"/>
        <v>0</v>
      </c>
      <c r="G59" s="236">
        <f t="shared" si="95"/>
        <v>0</v>
      </c>
      <c r="H59" s="236">
        <f t="shared" si="110"/>
        <v>0</v>
      </c>
      <c r="I59" s="236">
        <f t="shared" si="96"/>
        <v>0</v>
      </c>
      <c r="J59" s="236">
        <f t="shared" si="97"/>
        <v>0</v>
      </c>
      <c r="K59" s="236">
        <f t="shared" si="97"/>
        <v>0</v>
      </c>
      <c r="L59" s="236">
        <f t="shared" si="97"/>
        <v>0</v>
      </c>
      <c r="M59" s="236">
        <f t="shared" si="97"/>
        <v>0</v>
      </c>
      <c r="N59" s="236">
        <f t="shared" si="97"/>
        <v>0</v>
      </c>
      <c r="O59" s="236">
        <f t="shared" si="97"/>
        <v>0</v>
      </c>
      <c r="P59" s="220"/>
      <c r="Q59" s="221"/>
      <c r="R59" s="237">
        <f t="shared" si="111"/>
        <v>0</v>
      </c>
      <c r="S59" s="221"/>
      <c r="T59" s="237">
        <f t="shared" si="11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13"/>
        <v>0</v>
      </c>
      <c r="AD59" s="221"/>
      <c r="AE59" s="237">
        <f t="shared" si="11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15"/>
        <v>0</v>
      </c>
      <c r="AO59" s="221"/>
      <c r="AP59" s="237">
        <f t="shared" si="11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17"/>
        <v>0</v>
      </c>
      <c r="AZ59" s="221"/>
      <c r="BA59" s="237">
        <f t="shared" si="118"/>
        <v>0</v>
      </c>
      <c r="BB59" s="221"/>
      <c r="BC59" s="233"/>
      <c r="BD59" s="221"/>
      <c r="BE59" s="221"/>
      <c r="BF59" s="233"/>
      <c r="BG59" s="221"/>
      <c r="BH59" s="379">
        <f t="shared" si="98"/>
        <v>0</v>
      </c>
      <c r="BI59" s="255" t="str">
        <f t="shared" si="99"/>
        <v>10</v>
      </c>
      <c r="BJ59" s="318"/>
      <c r="BK59" s="253">
        <f t="shared" si="119"/>
        <v>0</v>
      </c>
      <c r="BL59" s="318"/>
      <c r="BM59" s="253">
        <f t="shared" si="100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1"/>
        <v>0</v>
      </c>
      <c r="BW59" s="318"/>
      <c r="BX59" s="253">
        <f t="shared" si="120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02"/>
        <v>0</v>
      </c>
      <c r="CH59" s="318"/>
      <c r="CI59" s="253">
        <f t="shared" si="103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04"/>
        <v>0</v>
      </c>
      <c r="CS59" s="318"/>
      <c r="CT59" s="253">
        <f t="shared" si="105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06"/>
        <v>0</v>
      </c>
      <c r="DD59" s="318"/>
      <c r="DE59" s="253">
        <f t="shared" si="107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">
      <c r="A60" s="272" t="str">
        <f t="shared" si="94"/>
        <v>МУ "Объединенный центр народной культуры"</v>
      </c>
      <c r="B60" s="212" t="s">
        <v>230</v>
      </c>
      <c r="C60" s="37" t="s">
        <v>77</v>
      </c>
      <c r="D60" s="37" t="s">
        <v>65</v>
      </c>
      <c r="E60" s="308">
        <f t="shared" si="108"/>
        <v>0</v>
      </c>
      <c r="F60" s="236">
        <f t="shared" si="109"/>
        <v>0</v>
      </c>
      <c r="G60" s="236">
        <f t="shared" si="95"/>
        <v>0</v>
      </c>
      <c r="H60" s="236">
        <f t="shared" si="110"/>
        <v>0</v>
      </c>
      <c r="I60" s="236">
        <f t="shared" si="96"/>
        <v>0</v>
      </c>
      <c r="J60" s="236">
        <f t="shared" si="97"/>
        <v>0</v>
      </c>
      <c r="K60" s="236">
        <f t="shared" si="97"/>
        <v>0</v>
      </c>
      <c r="L60" s="236">
        <f t="shared" si="97"/>
        <v>0</v>
      </c>
      <c r="M60" s="236">
        <f t="shared" si="97"/>
        <v>0</v>
      </c>
      <c r="N60" s="236">
        <f t="shared" si="97"/>
        <v>0</v>
      </c>
      <c r="O60" s="236">
        <f t="shared" si="97"/>
        <v>0</v>
      </c>
      <c r="P60" s="220"/>
      <c r="Q60" s="221"/>
      <c r="R60" s="237">
        <f t="shared" si="111"/>
        <v>0</v>
      </c>
      <c r="S60" s="221"/>
      <c r="T60" s="237">
        <f t="shared" si="11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13"/>
        <v>0</v>
      </c>
      <c r="AD60" s="221"/>
      <c r="AE60" s="237">
        <f t="shared" si="11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15"/>
        <v>0</v>
      </c>
      <c r="AO60" s="221"/>
      <c r="AP60" s="237">
        <f t="shared" si="11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17"/>
        <v>0</v>
      </c>
      <c r="AZ60" s="221"/>
      <c r="BA60" s="237">
        <f t="shared" si="118"/>
        <v>0</v>
      </c>
      <c r="BB60" s="221"/>
      <c r="BC60" s="233"/>
      <c r="BD60" s="221"/>
      <c r="BE60" s="221"/>
      <c r="BF60" s="233"/>
      <c r="BG60" s="221"/>
      <c r="BH60" s="379">
        <f t="shared" si="98"/>
        <v>0</v>
      </c>
      <c r="BI60" s="255" t="str">
        <f t="shared" si="99"/>
        <v>11</v>
      </c>
      <c r="BJ60" s="318"/>
      <c r="BK60" s="253">
        <f t="shared" si="119"/>
        <v>0</v>
      </c>
      <c r="BL60" s="318"/>
      <c r="BM60" s="253">
        <f t="shared" si="100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1"/>
        <v>0</v>
      </c>
      <c r="BW60" s="318"/>
      <c r="BX60" s="253">
        <f t="shared" si="120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02"/>
        <v>0</v>
      </c>
      <c r="CH60" s="318"/>
      <c r="CI60" s="253">
        <f t="shared" si="103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04"/>
        <v>0</v>
      </c>
      <c r="CS60" s="318"/>
      <c r="CT60" s="253">
        <f t="shared" si="105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06"/>
        <v>0</v>
      </c>
      <c r="DD60" s="318"/>
      <c r="DE60" s="253">
        <f t="shared" si="107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">
      <c r="A61" s="272" t="str">
        <f t="shared" si="94"/>
        <v>МУ "Объединенный центр народной культуры"</v>
      </c>
      <c r="B61" s="212" t="s">
        <v>231</v>
      </c>
      <c r="C61" s="37" t="s">
        <v>78</v>
      </c>
      <c r="D61" s="37" t="s">
        <v>66</v>
      </c>
      <c r="E61" s="308">
        <f t="shared" si="108"/>
        <v>0</v>
      </c>
      <c r="F61" s="236">
        <f t="shared" si="109"/>
        <v>0</v>
      </c>
      <c r="G61" s="236">
        <f t="shared" si="95"/>
        <v>0</v>
      </c>
      <c r="H61" s="236">
        <f t="shared" si="110"/>
        <v>0</v>
      </c>
      <c r="I61" s="236">
        <f t="shared" si="96"/>
        <v>0</v>
      </c>
      <c r="J61" s="236">
        <f t="shared" si="97"/>
        <v>0</v>
      </c>
      <c r="K61" s="236">
        <f t="shared" si="97"/>
        <v>0</v>
      </c>
      <c r="L61" s="236">
        <f t="shared" si="97"/>
        <v>0</v>
      </c>
      <c r="M61" s="236">
        <f t="shared" si="97"/>
        <v>0</v>
      </c>
      <c r="N61" s="236">
        <f t="shared" si="97"/>
        <v>0</v>
      </c>
      <c r="O61" s="236">
        <f t="shared" si="97"/>
        <v>0</v>
      </c>
      <c r="P61" s="220"/>
      <c r="Q61" s="221"/>
      <c r="R61" s="237">
        <f t="shared" si="111"/>
        <v>0</v>
      </c>
      <c r="S61" s="221"/>
      <c r="T61" s="237">
        <f t="shared" si="11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13"/>
        <v>0</v>
      </c>
      <c r="AD61" s="221"/>
      <c r="AE61" s="237">
        <f t="shared" si="11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15"/>
        <v>0</v>
      </c>
      <c r="AO61" s="221"/>
      <c r="AP61" s="237">
        <f t="shared" si="11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17"/>
        <v>0</v>
      </c>
      <c r="AZ61" s="221"/>
      <c r="BA61" s="237">
        <f t="shared" si="118"/>
        <v>0</v>
      </c>
      <c r="BB61" s="221"/>
      <c r="BC61" s="233"/>
      <c r="BD61" s="221"/>
      <c r="BE61" s="221"/>
      <c r="BF61" s="233"/>
      <c r="BG61" s="221"/>
      <c r="BH61" s="379">
        <f t="shared" si="98"/>
        <v>0</v>
      </c>
      <c r="BI61" s="255" t="str">
        <f t="shared" si="99"/>
        <v>12</v>
      </c>
      <c r="BJ61" s="318"/>
      <c r="BK61" s="253">
        <f t="shared" si="119"/>
        <v>0</v>
      </c>
      <c r="BL61" s="318"/>
      <c r="BM61" s="253">
        <f t="shared" si="100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1"/>
        <v>0</v>
      </c>
      <c r="BW61" s="318"/>
      <c r="BX61" s="253">
        <f t="shared" si="120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02"/>
        <v>0</v>
      </c>
      <c r="CH61" s="318"/>
      <c r="CI61" s="253">
        <f t="shared" si="103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04"/>
        <v>0</v>
      </c>
      <c r="CS61" s="318"/>
      <c r="CT61" s="253">
        <f t="shared" si="105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06"/>
        <v>0</v>
      </c>
      <c r="DD61" s="318"/>
      <c r="DE61" s="253">
        <f t="shared" si="107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94"/>
        <v>МУ "Объединенный центр народной культуры"</v>
      </c>
      <c r="B62" s="169" t="s">
        <v>75</v>
      </c>
      <c r="C62" s="37" t="s">
        <v>79</v>
      </c>
      <c r="D62" s="37" t="s">
        <v>67</v>
      </c>
      <c r="E62" s="308">
        <f t="shared" si="108"/>
        <v>15</v>
      </c>
      <c r="F62" s="236">
        <f t="shared" si="109"/>
        <v>0.5</v>
      </c>
      <c r="G62" s="236">
        <f t="shared" si="95"/>
        <v>392.5</v>
      </c>
      <c r="H62" s="236">
        <f t="shared" si="110"/>
        <v>0</v>
      </c>
      <c r="I62" s="236">
        <f t="shared" si="96"/>
        <v>10.8</v>
      </c>
      <c r="J62" s="236">
        <f t="shared" si="97"/>
        <v>392.5</v>
      </c>
      <c r="K62" s="236">
        <f t="shared" si="97"/>
        <v>0</v>
      </c>
      <c r="L62" s="236">
        <f t="shared" si="97"/>
        <v>0</v>
      </c>
      <c r="M62" s="236">
        <f t="shared" si="97"/>
        <v>10.8</v>
      </c>
      <c r="N62" s="236">
        <f t="shared" si="97"/>
        <v>0</v>
      </c>
      <c r="O62" s="236">
        <f>ROUND(SUM(Z62,AK62,AV62,BG62),1)</f>
        <v>0</v>
      </c>
      <c r="P62" s="223">
        <v>15</v>
      </c>
      <c r="Q62" s="224">
        <v>0.5</v>
      </c>
      <c r="R62" s="238">
        <f t="shared" si="111"/>
        <v>392.5</v>
      </c>
      <c r="S62" s="224"/>
      <c r="T62" s="238">
        <f>SUM(X62:Z62)</f>
        <v>10.8</v>
      </c>
      <c r="U62" s="224">
        <v>392.5</v>
      </c>
      <c r="V62" s="234"/>
      <c r="W62" s="224"/>
      <c r="X62" s="224">
        <v>10.8</v>
      </c>
      <c r="Y62" s="234"/>
      <c r="Z62" s="224"/>
      <c r="AA62" s="223"/>
      <c r="AB62" s="224"/>
      <c r="AC62" s="238">
        <f t="shared" si="113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15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17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9">
        <f t="shared" si="98"/>
        <v>0</v>
      </c>
      <c r="BI62" s="319" t="str">
        <f t="shared" si="99"/>
        <v>13</v>
      </c>
      <c r="BJ62" s="320"/>
      <c r="BK62" s="321">
        <f t="shared" si="119"/>
        <v>0</v>
      </c>
      <c r="BL62" s="320"/>
      <c r="BM62" s="321">
        <f t="shared" si="100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1"/>
        <v>0</v>
      </c>
      <c r="BW62" s="320"/>
      <c r="BX62" s="321">
        <f t="shared" si="120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02"/>
        <v>0</v>
      </c>
      <c r="CH62" s="320"/>
      <c r="CI62" s="321">
        <f t="shared" si="103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04"/>
        <v>0</v>
      </c>
      <c r="CS62" s="320"/>
      <c r="CT62" s="321">
        <f t="shared" si="10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06"/>
        <v>0</v>
      </c>
      <c r="DD62" s="320"/>
      <c r="DE62" s="321">
        <f t="shared" si="107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customHeight="1">
      <c r="A63" s="271" t="str">
        <f>B63</f>
        <v>МУ "Водненский дом культуры "</v>
      </c>
      <c r="B63" s="712" t="s">
        <v>368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МУ "Водненский дом культуры "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МУ "Водненский дом культуры "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МУ "Водненский дом культуры "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МУ "Водненский дом культуры "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98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1">IF(ROUND(E69-SUM(E70,E72:E73),5)&gt;=0,0,"Ошибка")</f>
        <v>0</v>
      </c>
      <c r="BK63" s="285">
        <f t="shared" si="121"/>
        <v>0</v>
      </c>
      <c r="BL63" s="285">
        <f t="shared" si="121"/>
        <v>0</v>
      </c>
      <c r="BM63" s="285">
        <f t="shared" si="121"/>
        <v>0</v>
      </c>
      <c r="BN63" s="285">
        <f t="shared" si="121"/>
        <v>0</v>
      </c>
      <c r="BO63" s="285">
        <f t="shared" si="121"/>
        <v>0</v>
      </c>
      <c r="BP63" s="285">
        <f t="shared" si="121"/>
        <v>0</v>
      </c>
      <c r="BQ63" s="285">
        <f t="shared" si="121"/>
        <v>0</v>
      </c>
      <c r="BR63" s="285">
        <f t="shared" si="121"/>
        <v>0</v>
      </c>
      <c r="BS63" s="285">
        <f t="shared" si="121"/>
        <v>0</v>
      </c>
      <c r="BT63" s="285">
        <f t="shared" si="121"/>
        <v>0</v>
      </c>
      <c r="BU63" s="285">
        <f t="shared" si="121"/>
        <v>0</v>
      </c>
      <c r="BV63" s="285">
        <f t="shared" si="121"/>
        <v>0</v>
      </c>
      <c r="BW63" s="285">
        <f t="shared" si="121"/>
        <v>0</v>
      </c>
      <c r="BX63" s="285">
        <f t="shared" si="121"/>
        <v>0</v>
      </c>
      <c r="BY63" s="285">
        <f t="shared" si="121"/>
        <v>0</v>
      </c>
      <c r="BZ63" s="285">
        <f t="shared" si="121"/>
        <v>0</v>
      </c>
      <c r="CA63" s="285">
        <f t="shared" si="121"/>
        <v>0</v>
      </c>
      <c r="CB63" s="285">
        <f t="shared" si="121"/>
        <v>0</v>
      </c>
      <c r="CC63" s="285">
        <f t="shared" si="121"/>
        <v>0</v>
      </c>
      <c r="CD63" s="285">
        <f t="shared" si="121"/>
        <v>0</v>
      </c>
      <c r="CE63" s="285">
        <f t="shared" si="121"/>
        <v>0</v>
      </c>
      <c r="CF63" s="285">
        <f t="shared" si="121"/>
        <v>0</v>
      </c>
      <c r="CG63" s="285">
        <f t="shared" si="121"/>
        <v>0</v>
      </c>
      <c r="CH63" s="285">
        <f t="shared" si="121"/>
        <v>0</v>
      </c>
      <c r="CI63" s="285">
        <f t="shared" si="121"/>
        <v>0</v>
      </c>
      <c r="CJ63" s="285">
        <f t="shared" si="121"/>
        <v>0</v>
      </c>
      <c r="CK63" s="285">
        <f t="shared" si="121"/>
        <v>0</v>
      </c>
      <c r="CL63" s="285">
        <f t="shared" si="121"/>
        <v>0</v>
      </c>
      <c r="CM63" s="285">
        <f t="shared" si="121"/>
        <v>0</v>
      </c>
      <c r="CN63" s="285">
        <f t="shared" si="121"/>
        <v>0</v>
      </c>
      <c r="CO63" s="285">
        <f t="shared" si="121"/>
        <v>0</v>
      </c>
      <c r="CP63" s="285">
        <f t="shared" ref="CP63:DL63" si="122">IF(ROUND(AK69-SUM(AK70,AK72:AK73),5)&gt;=0,0,"Ошибка")</f>
        <v>0</v>
      </c>
      <c r="CQ63" s="285">
        <f t="shared" si="122"/>
        <v>0</v>
      </c>
      <c r="CR63" s="285">
        <f t="shared" si="122"/>
        <v>0</v>
      </c>
      <c r="CS63" s="285">
        <f t="shared" si="122"/>
        <v>0</v>
      </c>
      <c r="CT63" s="285">
        <f t="shared" si="122"/>
        <v>0</v>
      </c>
      <c r="CU63" s="285">
        <f t="shared" si="122"/>
        <v>0</v>
      </c>
      <c r="CV63" s="285">
        <f t="shared" si="122"/>
        <v>0</v>
      </c>
      <c r="CW63" s="285">
        <f t="shared" si="122"/>
        <v>0</v>
      </c>
      <c r="CX63" s="285">
        <f t="shared" si="122"/>
        <v>0</v>
      </c>
      <c r="CY63" s="285">
        <f t="shared" si="122"/>
        <v>0</v>
      </c>
      <c r="CZ63" s="285">
        <f t="shared" si="122"/>
        <v>0</v>
      </c>
      <c r="DA63" s="285">
        <f t="shared" si="122"/>
        <v>0</v>
      </c>
      <c r="DB63" s="285">
        <f t="shared" si="122"/>
        <v>0</v>
      </c>
      <c r="DC63" s="285">
        <f t="shared" si="122"/>
        <v>0</v>
      </c>
      <c r="DD63" s="285">
        <f t="shared" si="122"/>
        <v>0</v>
      </c>
      <c r="DE63" s="285">
        <f t="shared" si="122"/>
        <v>0</v>
      </c>
      <c r="DF63" s="285">
        <f t="shared" si="122"/>
        <v>0</v>
      </c>
      <c r="DG63" s="285">
        <f t="shared" si="122"/>
        <v>0</v>
      </c>
      <c r="DH63" s="285">
        <f t="shared" si="122"/>
        <v>0</v>
      </c>
      <c r="DI63" s="285">
        <f t="shared" si="122"/>
        <v>0</v>
      </c>
      <c r="DJ63" s="285">
        <f t="shared" si="122"/>
        <v>0</v>
      </c>
      <c r="DK63" s="285">
        <f t="shared" si="122"/>
        <v>0</v>
      </c>
      <c r="DL63" s="285">
        <f t="shared" si="122"/>
        <v>0</v>
      </c>
    </row>
    <row r="64" spans="1:116" s="27" customFormat="1" ht="24">
      <c r="A64" s="272" t="str">
        <f>A63</f>
        <v>МУ "Водненский дом культуры "</v>
      </c>
      <c r="B64" s="211" t="s">
        <v>232</v>
      </c>
      <c r="C64" s="37" t="s">
        <v>47</v>
      </c>
      <c r="D64" s="37" t="s">
        <v>6</v>
      </c>
      <c r="E64" s="308">
        <f>SUM(E65:E69,E74:E76)</f>
        <v>17</v>
      </c>
      <c r="F64" s="236">
        <f>SUM(F65:F69,F74:F76)</f>
        <v>2.5</v>
      </c>
      <c r="G64" s="236">
        <f>SUM(G65:G69,G74:G76)</f>
        <v>740.4</v>
      </c>
      <c r="H64" s="236">
        <f>SUM(H65:H69,H74:H76)</f>
        <v>17.2</v>
      </c>
      <c r="I64" s="236">
        <f>SUM(I65:I69,I74:I76)</f>
        <v>93.3</v>
      </c>
      <c r="J64" s="236">
        <f t="shared" ref="J64:O64" si="123">SUM(J65:J69,J74:J76)</f>
        <v>740.4</v>
      </c>
      <c r="K64" s="236">
        <f t="shared" si="123"/>
        <v>0</v>
      </c>
      <c r="L64" s="236">
        <f t="shared" si="123"/>
        <v>0</v>
      </c>
      <c r="M64" s="236">
        <f t="shared" si="123"/>
        <v>90.4</v>
      </c>
      <c r="N64" s="236">
        <f t="shared" si="123"/>
        <v>0</v>
      </c>
      <c r="O64" s="236">
        <f t="shared" si="123"/>
        <v>2.9</v>
      </c>
      <c r="P64" s="228">
        <f>SUM(P65:P69,P74:P76)</f>
        <v>17</v>
      </c>
      <c r="Q64" s="226">
        <f t="shared" ref="Q64:Z64" si="124">SUM(Q65:Q69,Q74:Q76)</f>
        <v>2.5</v>
      </c>
      <c r="R64" s="236">
        <f t="shared" si="124"/>
        <v>740.4</v>
      </c>
      <c r="S64" s="226">
        <f t="shared" si="124"/>
        <v>17.2</v>
      </c>
      <c r="T64" s="236">
        <f t="shared" si="124"/>
        <v>93.3</v>
      </c>
      <c r="U64" s="226">
        <f t="shared" si="124"/>
        <v>740.4</v>
      </c>
      <c r="V64" s="235">
        <f t="shared" si="124"/>
        <v>0</v>
      </c>
      <c r="W64" s="226">
        <f t="shared" si="124"/>
        <v>0</v>
      </c>
      <c r="X64" s="226">
        <f t="shared" si="124"/>
        <v>90.4</v>
      </c>
      <c r="Y64" s="235">
        <f t="shared" si="124"/>
        <v>0</v>
      </c>
      <c r="Z64" s="227">
        <f t="shared" si="124"/>
        <v>2.9</v>
      </c>
      <c r="AA64" s="228">
        <f>SUM(AA65:AA69,AA74:AA76)</f>
        <v>0</v>
      </c>
      <c r="AB64" s="226">
        <f t="shared" ref="AB64:AK64" si="125">SUM(AB65:AB69,AB74:AB76)</f>
        <v>0</v>
      </c>
      <c r="AC64" s="236">
        <f t="shared" si="125"/>
        <v>0</v>
      </c>
      <c r="AD64" s="226">
        <f t="shared" si="125"/>
        <v>0</v>
      </c>
      <c r="AE64" s="236">
        <f t="shared" si="125"/>
        <v>0</v>
      </c>
      <c r="AF64" s="226">
        <f t="shared" si="125"/>
        <v>0</v>
      </c>
      <c r="AG64" s="235">
        <f t="shared" si="125"/>
        <v>0</v>
      </c>
      <c r="AH64" s="226">
        <f t="shared" si="125"/>
        <v>0</v>
      </c>
      <c r="AI64" s="226">
        <f t="shared" si="125"/>
        <v>0</v>
      </c>
      <c r="AJ64" s="235">
        <f t="shared" si="125"/>
        <v>0</v>
      </c>
      <c r="AK64" s="227">
        <f t="shared" si="125"/>
        <v>0</v>
      </c>
      <c r="AL64" s="228">
        <f>SUM(AL65:AL69,AL74:AL76)</f>
        <v>0</v>
      </c>
      <c r="AM64" s="226">
        <f t="shared" ref="AM64:AV64" si="126">SUM(AM65:AM69,AM74:AM76)</f>
        <v>0</v>
      </c>
      <c r="AN64" s="236">
        <f t="shared" si="126"/>
        <v>0</v>
      </c>
      <c r="AO64" s="226">
        <f t="shared" si="126"/>
        <v>0</v>
      </c>
      <c r="AP64" s="236">
        <f t="shared" si="126"/>
        <v>0</v>
      </c>
      <c r="AQ64" s="226">
        <f t="shared" si="126"/>
        <v>0</v>
      </c>
      <c r="AR64" s="235">
        <f t="shared" si="126"/>
        <v>0</v>
      </c>
      <c r="AS64" s="226">
        <f t="shared" si="126"/>
        <v>0</v>
      </c>
      <c r="AT64" s="226">
        <f t="shared" si="126"/>
        <v>0</v>
      </c>
      <c r="AU64" s="235">
        <f t="shared" si="126"/>
        <v>0</v>
      </c>
      <c r="AV64" s="227">
        <f t="shared" si="126"/>
        <v>0</v>
      </c>
      <c r="AW64" s="228">
        <f>SUM(AW65:AW69,AW74:AW76)</f>
        <v>0</v>
      </c>
      <c r="AX64" s="226">
        <f t="shared" ref="AX64:BG64" si="127">SUM(AX65:AX69,AX74:AX76)</f>
        <v>0</v>
      </c>
      <c r="AY64" s="236">
        <f t="shared" si="127"/>
        <v>0</v>
      </c>
      <c r="AZ64" s="226">
        <f t="shared" si="127"/>
        <v>0</v>
      </c>
      <c r="BA64" s="236">
        <f t="shared" si="127"/>
        <v>0</v>
      </c>
      <c r="BB64" s="226">
        <f t="shared" si="127"/>
        <v>0</v>
      </c>
      <c r="BC64" s="235">
        <f t="shared" si="127"/>
        <v>0</v>
      </c>
      <c r="BD64" s="226">
        <f t="shared" si="127"/>
        <v>0</v>
      </c>
      <c r="BE64" s="226">
        <f t="shared" si="127"/>
        <v>0</v>
      </c>
      <c r="BF64" s="235">
        <f t="shared" si="127"/>
        <v>0</v>
      </c>
      <c r="BG64" s="227">
        <f t="shared" si="127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28">IF(E70-E71&gt;=0,0,"Ошибка")</f>
        <v>0</v>
      </c>
      <c r="BK64" s="253">
        <f t="shared" si="128"/>
        <v>0</v>
      </c>
      <c r="BL64" s="253">
        <f t="shared" si="128"/>
        <v>0</v>
      </c>
      <c r="BM64" s="253">
        <f t="shared" si="128"/>
        <v>0</v>
      </c>
      <c r="BN64" s="253">
        <f t="shared" si="128"/>
        <v>0</v>
      </c>
      <c r="BO64" s="253">
        <f t="shared" si="128"/>
        <v>0</v>
      </c>
      <c r="BP64" s="253">
        <f t="shared" si="128"/>
        <v>0</v>
      </c>
      <c r="BQ64" s="253">
        <f t="shared" si="128"/>
        <v>0</v>
      </c>
      <c r="BR64" s="253">
        <f t="shared" si="128"/>
        <v>0</v>
      </c>
      <c r="BS64" s="253">
        <f t="shared" si="128"/>
        <v>0</v>
      </c>
      <c r="BT64" s="253">
        <f t="shared" si="128"/>
        <v>0</v>
      </c>
      <c r="BU64" s="253">
        <f t="shared" si="128"/>
        <v>0</v>
      </c>
      <c r="BV64" s="253">
        <f t="shared" si="128"/>
        <v>0</v>
      </c>
      <c r="BW64" s="253">
        <f t="shared" si="128"/>
        <v>0</v>
      </c>
      <c r="BX64" s="253">
        <f t="shared" si="128"/>
        <v>0</v>
      </c>
      <c r="BY64" s="253">
        <f t="shared" si="128"/>
        <v>0</v>
      </c>
      <c r="BZ64" s="253">
        <f t="shared" si="128"/>
        <v>0</v>
      </c>
      <c r="CA64" s="253">
        <f t="shared" si="128"/>
        <v>0</v>
      </c>
      <c r="CB64" s="253">
        <f t="shared" si="128"/>
        <v>0</v>
      </c>
      <c r="CC64" s="253">
        <f t="shared" si="128"/>
        <v>0</v>
      </c>
      <c r="CD64" s="253">
        <f t="shared" si="128"/>
        <v>0</v>
      </c>
      <c r="CE64" s="253">
        <f t="shared" si="128"/>
        <v>0</v>
      </c>
      <c r="CF64" s="253">
        <f t="shared" si="128"/>
        <v>0</v>
      </c>
      <c r="CG64" s="253">
        <f t="shared" si="128"/>
        <v>0</v>
      </c>
      <c r="CH64" s="253">
        <f t="shared" si="128"/>
        <v>0</v>
      </c>
      <c r="CI64" s="253">
        <f t="shared" si="128"/>
        <v>0</v>
      </c>
      <c r="CJ64" s="253">
        <f t="shared" si="128"/>
        <v>0</v>
      </c>
      <c r="CK64" s="253">
        <f t="shared" si="128"/>
        <v>0</v>
      </c>
      <c r="CL64" s="253">
        <f t="shared" si="128"/>
        <v>0</v>
      </c>
      <c r="CM64" s="253">
        <f t="shared" si="128"/>
        <v>0</v>
      </c>
      <c r="CN64" s="253">
        <f t="shared" si="128"/>
        <v>0</v>
      </c>
      <c r="CO64" s="253">
        <f t="shared" si="128"/>
        <v>0</v>
      </c>
      <c r="CP64" s="253">
        <f t="shared" ref="CP64:DL64" si="129">IF(AK70-AK71&gt;=0,0,"Ошибка")</f>
        <v>0</v>
      </c>
      <c r="CQ64" s="253">
        <f t="shared" si="129"/>
        <v>0</v>
      </c>
      <c r="CR64" s="253">
        <f t="shared" si="129"/>
        <v>0</v>
      </c>
      <c r="CS64" s="253">
        <f t="shared" si="129"/>
        <v>0</v>
      </c>
      <c r="CT64" s="253">
        <f t="shared" si="129"/>
        <v>0</v>
      </c>
      <c r="CU64" s="253">
        <f t="shared" si="129"/>
        <v>0</v>
      </c>
      <c r="CV64" s="253">
        <f t="shared" si="129"/>
        <v>0</v>
      </c>
      <c r="CW64" s="253">
        <f t="shared" si="129"/>
        <v>0</v>
      </c>
      <c r="CX64" s="253">
        <f t="shared" si="129"/>
        <v>0</v>
      </c>
      <c r="CY64" s="253">
        <f t="shared" si="129"/>
        <v>0</v>
      </c>
      <c r="CZ64" s="253">
        <f t="shared" si="129"/>
        <v>0</v>
      </c>
      <c r="DA64" s="253">
        <f t="shared" si="129"/>
        <v>0</v>
      </c>
      <c r="DB64" s="253">
        <f t="shared" si="129"/>
        <v>0</v>
      </c>
      <c r="DC64" s="253">
        <f t="shared" si="129"/>
        <v>0</v>
      </c>
      <c r="DD64" s="253">
        <f t="shared" si="129"/>
        <v>0</v>
      </c>
      <c r="DE64" s="253">
        <f t="shared" si="129"/>
        <v>0</v>
      </c>
      <c r="DF64" s="253">
        <f t="shared" si="129"/>
        <v>0</v>
      </c>
      <c r="DG64" s="253">
        <f t="shared" si="129"/>
        <v>0</v>
      </c>
      <c r="DH64" s="253">
        <f t="shared" si="129"/>
        <v>0</v>
      </c>
      <c r="DI64" s="253">
        <f t="shared" si="129"/>
        <v>0</v>
      </c>
      <c r="DJ64" s="253">
        <f t="shared" si="129"/>
        <v>0</v>
      </c>
      <c r="DK64" s="253">
        <f t="shared" si="129"/>
        <v>0</v>
      </c>
      <c r="DL64" s="253">
        <f t="shared" si="129"/>
        <v>0</v>
      </c>
    </row>
    <row r="65" spans="1:116" s="27" customFormat="1" ht="24">
      <c r="A65" s="272" t="str">
        <f t="shared" ref="A65:A76" si="130">A64</f>
        <v>МУ "Водненский дом культуры "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1</v>
      </c>
      <c r="F65" s="236">
        <f>ROUND(SUM(Q65,AB65,AM65,AX65),1)</f>
        <v>0</v>
      </c>
      <c r="G65" s="236">
        <f t="shared" ref="G65:G76" si="131">SUM(J65:L65)</f>
        <v>85.6</v>
      </c>
      <c r="H65" s="236">
        <f>ROUND(SUM(S65,AD65,AO65,AZ65),1)</f>
        <v>5.3</v>
      </c>
      <c r="I65" s="236">
        <f t="shared" ref="I65:I76" si="132">SUM(M65:O65)</f>
        <v>0</v>
      </c>
      <c r="J65" s="236">
        <f t="shared" ref="J65:O76" si="133">ROUND(SUM(U65,AF65,AQ65,BB65),1)</f>
        <v>85.6</v>
      </c>
      <c r="K65" s="236">
        <f t="shared" si="133"/>
        <v>0</v>
      </c>
      <c r="L65" s="236">
        <f t="shared" si="133"/>
        <v>0</v>
      </c>
      <c r="M65" s="236">
        <f t="shared" si="133"/>
        <v>0</v>
      </c>
      <c r="N65" s="236">
        <f t="shared" si="133"/>
        <v>0</v>
      </c>
      <c r="O65" s="236">
        <f t="shared" si="133"/>
        <v>0</v>
      </c>
      <c r="P65" s="220">
        <v>1</v>
      </c>
      <c r="Q65" s="221"/>
      <c r="R65" s="237">
        <f>SUM(U65:W65)</f>
        <v>85.6</v>
      </c>
      <c r="S65" s="221">
        <v>5.3</v>
      </c>
      <c r="T65" s="237">
        <f>SUM(X65:Z65)</f>
        <v>0</v>
      </c>
      <c r="U65" s="221">
        <v>85.6</v>
      </c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9">
        <f t="shared" ref="BH65:BH77" si="134">IF((COUNTA(BJ65:DL65)-COUNTIF(BJ65:DL65,0))=0,0,CONCATENATE("Ошибки!-",COUNTA(BJ65:DL65)-COUNTIF(BJ65:DL65,0)))</f>
        <v>0</v>
      </c>
      <c r="BI65" s="255" t="str">
        <f t="shared" ref="BI65:BI76" si="135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3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37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38">IF(ROUND((AA65-AB65),5)&gt;=0,0,"Ошибка!")</f>
        <v>0</v>
      </c>
      <c r="CH65" s="318"/>
      <c r="CI65" s="253">
        <f t="shared" ref="CI65:CI76" si="139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40">IF(ROUND((AL65-AM65),5)&gt;=0,0,"Ошибка!")</f>
        <v>0</v>
      </c>
      <c r="CS65" s="318"/>
      <c r="CT65" s="253">
        <f t="shared" ref="CT65:CT76" si="141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42">IF(ROUND((AW65-AX65),5)&gt;=0,0,"Ошибка!")</f>
        <v>0</v>
      </c>
      <c r="DD65" s="318"/>
      <c r="DE65" s="253">
        <f t="shared" ref="DE65:DE76" si="143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>
      <c r="A66" s="272" t="str">
        <f t="shared" si="130"/>
        <v>МУ "Водненский дом культуры "</v>
      </c>
      <c r="B66" s="212" t="s">
        <v>229</v>
      </c>
      <c r="C66" s="37" t="s">
        <v>58</v>
      </c>
      <c r="D66" s="37" t="s">
        <v>8</v>
      </c>
      <c r="E66" s="308">
        <f t="shared" ref="E66:E76" si="144">ROUND(SUM(P66,AA66,AL66,AW66),0)</f>
        <v>3</v>
      </c>
      <c r="F66" s="236">
        <f t="shared" ref="F66:F76" si="145">ROUND(SUM(Q66,AB66,AM66,AX66),1)</f>
        <v>0.5</v>
      </c>
      <c r="G66" s="236">
        <f t="shared" si="131"/>
        <v>175.8</v>
      </c>
      <c r="H66" s="236">
        <f t="shared" ref="H66:H76" si="146">ROUND(SUM(S66,AD66,AO66,AZ66),1)</f>
        <v>0</v>
      </c>
      <c r="I66" s="236">
        <f t="shared" si="132"/>
        <v>31.2</v>
      </c>
      <c r="J66" s="236">
        <f t="shared" si="133"/>
        <v>175.8</v>
      </c>
      <c r="K66" s="236">
        <f t="shared" si="133"/>
        <v>0</v>
      </c>
      <c r="L66" s="236">
        <f t="shared" si="133"/>
        <v>0</v>
      </c>
      <c r="M66" s="236">
        <f t="shared" si="133"/>
        <v>31.2</v>
      </c>
      <c r="N66" s="236">
        <f t="shared" si="133"/>
        <v>0</v>
      </c>
      <c r="O66" s="236">
        <f t="shared" si="133"/>
        <v>0</v>
      </c>
      <c r="P66" s="220">
        <v>3</v>
      </c>
      <c r="Q66" s="221">
        <v>0.5</v>
      </c>
      <c r="R66" s="237">
        <f t="shared" ref="R66:R76" si="147">SUM(U66:W66)</f>
        <v>175.8</v>
      </c>
      <c r="S66" s="221"/>
      <c r="T66" s="237">
        <f t="shared" ref="T66:T75" si="148">SUM(X66:Z66)</f>
        <v>31.2</v>
      </c>
      <c r="U66" s="221">
        <v>175.8</v>
      </c>
      <c r="V66" s="233"/>
      <c r="W66" s="221"/>
      <c r="X66" s="221">
        <v>31.2</v>
      </c>
      <c r="Y66" s="233"/>
      <c r="Z66" s="221"/>
      <c r="AA66" s="220"/>
      <c r="AB66" s="221"/>
      <c r="AC66" s="237">
        <f t="shared" ref="AC66:AC76" si="149">SUM(AF66:AH66)</f>
        <v>0</v>
      </c>
      <c r="AD66" s="221"/>
      <c r="AE66" s="237">
        <f t="shared" ref="AE66:AE75" si="150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51">SUM(AQ66:AS66)</f>
        <v>0</v>
      </c>
      <c r="AO66" s="221"/>
      <c r="AP66" s="237">
        <f t="shared" ref="AP66:AP75" si="152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53">SUM(BB66:BD66)</f>
        <v>0</v>
      </c>
      <c r="AZ66" s="221"/>
      <c r="BA66" s="237">
        <f t="shared" ref="BA66:BA75" si="154">SUM(BE66:BG66)</f>
        <v>0</v>
      </c>
      <c r="BB66" s="221"/>
      <c r="BC66" s="233"/>
      <c r="BD66" s="221"/>
      <c r="BE66" s="221"/>
      <c r="BF66" s="233"/>
      <c r="BG66" s="221"/>
      <c r="BH66" s="379">
        <f t="shared" si="134"/>
        <v>0</v>
      </c>
      <c r="BI66" s="255" t="str">
        <f t="shared" si="135"/>
        <v>03</v>
      </c>
      <c r="BJ66" s="318"/>
      <c r="BK66" s="253">
        <f t="shared" ref="BK66:BK76" si="155">IF(ROUND((E66-F66),5)&gt;=0,0,"Ошибка!")</f>
        <v>0</v>
      </c>
      <c r="BL66" s="318"/>
      <c r="BM66" s="253">
        <f t="shared" si="136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37"/>
        <v>0</v>
      </c>
      <c r="BW66" s="318"/>
      <c r="BX66" s="253">
        <f t="shared" ref="BX66:BX76" si="156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38"/>
        <v>0</v>
      </c>
      <c r="CH66" s="318"/>
      <c r="CI66" s="253">
        <f t="shared" si="139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40"/>
        <v>0</v>
      </c>
      <c r="CS66" s="318"/>
      <c r="CT66" s="253">
        <f t="shared" si="141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42"/>
        <v>0</v>
      </c>
      <c r="DD66" s="318"/>
      <c r="DE66" s="253">
        <f t="shared" si="143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>
      <c r="A67" s="272" t="str">
        <f t="shared" si="130"/>
        <v>МУ "Водненский дом культуры "</v>
      </c>
      <c r="B67" s="169" t="s">
        <v>102</v>
      </c>
      <c r="C67" s="37" t="s">
        <v>99</v>
      </c>
      <c r="D67" s="37" t="s">
        <v>9</v>
      </c>
      <c r="E67" s="308">
        <f t="shared" si="144"/>
        <v>0</v>
      </c>
      <c r="F67" s="236">
        <f t="shared" si="145"/>
        <v>0</v>
      </c>
      <c r="G67" s="236">
        <f t="shared" si="131"/>
        <v>0</v>
      </c>
      <c r="H67" s="236">
        <f t="shared" si="146"/>
        <v>0</v>
      </c>
      <c r="I67" s="236">
        <f t="shared" si="132"/>
        <v>0</v>
      </c>
      <c r="J67" s="236">
        <f t="shared" si="133"/>
        <v>0</v>
      </c>
      <c r="K67" s="236">
        <f t="shared" si="133"/>
        <v>0</v>
      </c>
      <c r="L67" s="236">
        <f t="shared" si="133"/>
        <v>0</v>
      </c>
      <c r="M67" s="236">
        <f t="shared" si="133"/>
        <v>0</v>
      </c>
      <c r="N67" s="236">
        <f t="shared" si="133"/>
        <v>0</v>
      </c>
      <c r="O67" s="236">
        <f t="shared" si="133"/>
        <v>0</v>
      </c>
      <c r="P67" s="220"/>
      <c r="Q67" s="221"/>
      <c r="R67" s="237">
        <f t="shared" si="147"/>
        <v>0</v>
      </c>
      <c r="S67" s="221"/>
      <c r="T67" s="237">
        <f t="shared" si="148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49"/>
        <v>0</v>
      </c>
      <c r="AD67" s="221"/>
      <c r="AE67" s="237">
        <f t="shared" si="150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51"/>
        <v>0</v>
      </c>
      <c r="AO67" s="221"/>
      <c r="AP67" s="237">
        <f t="shared" si="152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53"/>
        <v>0</v>
      </c>
      <c r="AZ67" s="221"/>
      <c r="BA67" s="237">
        <f t="shared" si="154"/>
        <v>0</v>
      </c>
      <c r="BB67" s="221"/>
      <c r="BC67" s="233"/>
      <c r="BD67" s="221"/>
      <c r="BE67" s="221"/>
      <c r="BF67" s="233"/>
      <c r="BG67" s="221"/>
      <c r="BH67" s="379">
        <f t="shared" si="134"/>
        <v>0</v>
      </c>
      <c r="BI67" s="255" t="str">
        <f t="shared" si="135"/>
        <v>04</v>
      </c>
      <c r="BJ67" s="318"/>
      <c r="BK67" s="253">
        <f t="shared" si="155"/>
        <v>0</v>
      </c>
      <c r="BL67" s="318"/>
      <c r="BM67" s="253">
        <f t="shared" si="136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37"/>
        <v>0</v>
      </c>
      <c r="BW67" s="318"/>
      <c r="BX67" s="253">
        <f t="shared" si="156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38"/>
        <v>0</v>
      </c>
      <c r="CH67" s="318"/>
      <c r="CI67" s="253">
        <f t="shared" si="139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40"/>
        <v>0</v>
      </c>
      <c r="CS67" s="318"/>
      <c r="CT67" s="253">
        <f t="shared" si="141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42"/>
        <v>0</v>
      </c>
      <c r="DD67" s="318"/>
      <c r="DE67" s="253">
        <f t="shared" si="143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>
      <c r="A68" s="272" t="str">
        <f t="shared" si="130"/>
        <v>МУ "Водненский дом культуры "</v>
      </c>
      <c r="B68" s="169" t="s">
        <v>103</v>
      </c>
      <c r="C68" s="37" t="s">
        <v>100</v>
      </c>
      <c r="D68" s="37" t="s">
        <v>10</v>
      </c>
      <c r="E68" s="308">
        <f t="shared" si="144"/>
        <v>1</v>
      </c>
      <c r="F68" s="236">
        <f t="shared" si="145"/>
        <v>0</v>
      </c>
      <c r="G68" s="236">
        <f t="shared" si="131"/>
        <v>71.3</v>
      </c>
      <c r="H68" s="236">
        <f t="shared" si="146"/>
        <v>4.3</v>
      </c>
      <c r="I68" s="236">
        <f t="shared" si="132"/>
        <v>0</v>
      </c>
      <c r="J68" s="236">
        <f t="shared" si="133"/>
        <v>71.3</v>
      </c>
      <c r="K68" s="236">
        <f t="shared" si="133"/>
        <v>0</v>
      </c>
      <c r="L68" s="236">
        <f t="shared" si="133"/>
        <v>0</v>
      </c>
      <c r="M68" s="236">
        <f t="shared" si="133"/>
        <v>0</v>
      </c>
      <c r="N68" s="236">
        <f t="shared" si="133"/>
        <v>0</v>
      </c>
      <c r="O68" s="236">
        <f t="shared" si="133"/>
        <v>0</v>
      </c>
      <c r="P68" s="220">
        <v>1</v>
      </c>
      <c r="Q68" s="221"/>
      <c r="R68" s="237">
        <f t="shared" si="147"/>
        <v>71.3</v>
      </c>
      <c r="S68" s="221">
        <v>4.3</v>
      </c>
      <c r="T68" s="237">
        <f t="shared" si="148"/>
        <v>0</v>
      </c>
      <c r="U68" s="221">
        <v>71.3</v>
      </c>
      <c r="V68" s="233"/>
      <c r="W68" s="221"/>
      <c r="X68" s="221"/>
      <c r="Y68" s="233"/>
      <c r="Z68" s="221"/>
      <c r="AA68" s="220"/>
      <c r="AB68" s="221"/>
      <c r="AC68" s="237">
        <f t="shared" si="149"/>
        <v>0</v>
      </c>
      <c r="AD68" s="221"/>
      <c r="AE68" s="237">
        <f t="shared" si="150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51"/>
        <v>0</v>
      </c>
      <c r="AO68" s="221"/>
      <c r="AP68" s="237">
        <f t="shared" si="152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53"/>
        <v>0</v>
      </c>
      <c r="AZ68" s="221"/>
      <c r="BA68" s="237">
        <f t="shared" si="154"/>
        <v>0</v>
      </c>
      <c r="BB68" s="221"/>
      <c r="BC68" s="233"/>
      <c r="BD68" s="221"/>
      <c r="BE68" s="221"/>
      <c r="BF68" s="233"/>
      <c r="BG68" s="221"/>
      <c r="BH68" s="379">
        <f t="shared" si="134"/>
        <v>0</v>
      </c>
      <c r="BI68" s="255" t="str">
        <f t="shared" si="135"/>
        <v>05</v>
      </c>
      <c r="BJ68" s="318"/>
      <c r="BK68" s="253">
        <f t="shared" si="155"/>
        <v>0</v>
      </c>
      <c r="BL68" s="318"/>
      <c r="BM68" s="253">
        <f t="shared" si="136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37"/>
        <v>0</v>
      </c>
      <c r="BW68" s="318"/>
      <c r="BX68" s="253">
        <f t="shared" si="156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38"/>
        <v>0</v>
      </c>
      <c r="CH68" s="318"/>
      <c r="CI68" s="253">
        <f t="shared" si="139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40"/>
        <v>0</v>
      </c>
      <c r="CS68" s="318"/>
      <c r="CT68" s="253">
        <f t="shared" si="141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42"/>
        <v>0</v>
      </c>
      <c r="DD68" s="318"/>
      <c r="DE68" s="253">
        <f t="shared" si="143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>
      <c r="A69" s="272" t="str">
        <f t="shared" si="130"/>
        <v>МУ "Водненский дом культуры "</v>
      </c>
      <c r="B69" s="169" t="s">
        <v>104</v>
      </c>
      <c r="C69" s="37" t="s">
        <v>101</v>
      </c>
      <c r="D69" s="37" t="s">
        <v>59</v>
      </c>
      <c r="E69" s="308">
        <f t="shared" si="144"/>
        <v>2</v>
      </c>
      <c r="F69" s="236">
        <f t="shared" si="145"/>
        <v>1</v>
      </c>
      <c r="G69" s="236">
        <f t="shared" si="131"/>
        <v>83.8</v>
      </c>
      <c r="H69" s="236">
        <f t="shared" si="146"/>
        <v>5</v>
      </c>
      <c r="I69" s="236">
        <f t="shared" si="132"/>
        <v>32.1</v>
      </c>
      <c r="J69" s="236">
        <f t="shared" si="133"/>
        <v>83.8</v>
      </c>
      <c r="K69" s="236">
        <f t="shared" si="133"/>
        <v>0</v>
      </c>
      <c r="L69" s="236">
        <f t="shared" si="133"/>
        <v>0</v>
      </c>
      <c r="M69" s="236">
        <f t="shared" si="133"/>
        <v>32.1</v>
      </c>
      <c r="N69" s="236">
        <f t="shared" si="133"/>
        <v>0</v>
      </c>
      <c r="O69" s="236">
        <f t="shared" si="133"/>
        <v>0</v>
      </c>
      <c r="P69" s="220">
        <v>2</v>
      </c>
      <c r="Q69" s="221">
        <v>1</v>
      </c>
      <c r="R69" s="237">
        <f t="shared" si="147"/>
        <v>83.8</v>
      </c>
      <c r="S69" s="221">
        <v>5</v>
      </c>
      <c r="T69" s="237">
        <f t="shared" si="148"/>
        <v>32.1</v>
      </c>
      <c r="U69" s="221">
        <v>83.8</v>
      </c>
      <c r="V69" s="233"/>
      <c r="W69" s="221"/>
      <c r="X69" s="221">
        <v>32.1</v>
      </c>
      <c r="Y69" s="233"/>
      <c r="Z69" s="221"/>
      <c r="AA69" s="220"/>
      <c r="AB69" s="221"/>
      <c r="AC69" s="237">
        <f t="shared" si="149"/>
        <v>0</v>
      </c>
      <c r="AD69" s="221"/>
      <c r="AE69" s="237">
        <f t="shared" si="150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51"/>
        <v>0</v>
      </c>
      <c r="AO69" s="221"/>
      <c r="AP69" s="237">
        <f t="shared" si="152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53"/>
        <v>0</v>
      </c>
      <c r="AZ69" s="221"/>
      <c r="BA69" s="237">
        <f t="shared" si="154"/>
        <v>0</v>
      </c>
      <c r="BB69" s="221"/>
      <c r="BC69" s="233"/>
      <c r="BD69" s="221"/>
      <c r="BE69" s="221"/>
      <c r="BF69" s="233"/>
      <c r="BG69" s="221"/>
      <c r="BH69" s="379">
        <f t="shared" si="134"/>
        <v>0</v>
      </c>
      <c r="BI69" s="255" t="str">
        <f t="shared" si="135"/>
        <v>06</v>
      </c>
      <c r="BJ69" s="318"/>
      <c r="BK69" s="253">
        <f t="shared" si="155"/>
        <v>0</v>
      </c>
      <c r="BL69" s="318"/>
      <c r="BM69" s="253">
        <f t="shared" si="136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37"/>
        <v>0</v>
      </c>
      <c r="BW69" s="318"/>
      <c r="BX69" s="253">
        <f t="shared" si="156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38"/>
        <v>0</v>
      </c>
      <c r="CH69" s="318"/>
      <c r="CI69" s="253">
        <f t="shared" si="139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40"/>
        <v>0</v>
      </c>
      <c r="CS69" s="318"/>
      <c r="CT69" s="253">
        <f t="shared" si="141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42"/>
        <v>0</v>
      </c>
      <c r="DD69" s="318"/>
      <c r="DE69" s="253">
        <f t="shared" si="143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>
      <c r="A70" s="272" t="str">
        <f t="shared" si="130"/>
        <v>МУ "Водненский дом культуры "</v>
      </c>
      <c r="B70" s="214" t="s">
        <v>234</v>
      </c>
      <c r="C70" s="37" t="s">
        <v>71</v>
      </c>
      <c r="D70" s="37" t="s">
        <v>60</v>
      </c>
      <c r="E70" s="308">
        <f t="shared" si="144"/>
        <v>0</v>
      </c>
      <c r="F70" s="236">
        <f t="shared" si="145"/>
        <v>0</v>
      </c>
      <c r="G70" s="236">
        <f t="shared" si="131"/>
        <v>0</v>
      </c>
      <c r="H70" s="236">
        <f t="shared" si="146"/>
        <v>0</v>
      </c>
      <c r="I70" s="236">
        <f t="shared" si="132"/>
        <v>0</v>
      </c>
      <c r="J70" s="236">
        <f t="shared" si="133"/>
        <v>0</v>
      </c>
      <c r="K70" s="236">
        <f t="shared" si="133"/>
        <v>0</v>
      </c>
      <c r="L70" s="236">
        <f t="shared" si="133"/>
        <v>0</v>
      </c>
      <c r="M70" s="236">
        <f t="shared" si="133"/>
        <v>0</v>
      </c>
      <c r="N70" s="236">
        <f t="shared" si="133"/>
        <v>0</v>
      </c>
      <c r="O70" s="236">
        <f t="shared" si="133"/>
        <v>0</v>
      </c>
      <c r="P70" s="220"/>
      <c r="Q70" s="221"/>
      <c r="R70" s="237">
        <f t="shared" si="147"/>
        <v>0</v>
      </c>
      <c r="S70" s="221"/>
      <c r="T70" s="237">
        <f t="shared" si="148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49"/>
        <v>0</v>
      </c>
      <c r="AD70" s="221"/>
      <c r="AE70" s="237">
        <f t="shared" si="150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51"/>
        <v>0</v>
      </c>
      <c r="AO70" s="221"/>
      <c r="AP70" s="237">
        <f t="shared" si="152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53"/>
        <v>0</v>
      </c>
      <c r="AZ70" s="221"/>
      <c r="BA70" s="237">
        <f t="shared" si="154"/>
        <v>0</v>
      </c>
      <c r="BB70" s="221"/>
      <c r="BC70" s="233"/>
      <c r="BD70" s="221"/>
      <c r="BE70" s="221"/>
      <c r="BF70" s="233"/>
      <c r="BG70" s="221"/>
      <c r="BH70" s="379">
        <f t="shared" si="134"/>
        <v>0</v>
      </c>
      <c r="BI70" s="255" t="str">
        <f t="shared" si="135"/>
        <v>07</v>
      </c>
      <c r="BJ70" s="318"/>
      <c r="BK70" s="253">
        <f t="shared" si="155"/>
        <v>0</v>
      </c>
      <c r="BL70" s="318"/>
      <c r="BM70" s="253">
        <f t="shared" si="136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37"/>
        <v>0</v>
      </c>
      <c r="BW70" s="318"/>
      <c r="BX70" s="253">
        <f t="shared" si="156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38"/>
        <v>0</v>
      </c>
      <c r="CH70" s="318"/>
      <c r="CI70" s="253">
        <f t="shared" si="139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40"/>
        <v>0</v>
      </c>
      <c r="CS70" s="318"/>
      <c r="CT70" s="253">
        <f t="shared" si="141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42"/>
        <v>0</v>
      </c>
      <c r="DD70" s="318"/>
      <c r="DE70" s="253">
        <f t="shared" si="143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>
      <c r="A71" s="272" t="str">
        <f t="shared" si="130"/>
        <v>МУ "Водненский дом культуры "</v>
      </c>
      <c r="B71" s="213" t="s">
        <v>72</v>
      </c>
      <c r="C71" s="37" t="s">
        <v>73</v>
      </c>
      <c r="D71" s="37" t="s">
        <v>61</v>
      </c>
      <c r="E71" s="308">
        <f t="shared" si="144"/>
        <v>0</v>
      </c>
      <c r="F71" s="236">
        <f t="shared" si="145"/>
        <v>0</v>
      </c>
      <c r="G71" s="236">
        <f t="shared" si="131"/>
        <v>0</v>
      </c>
      <c r="H71" s="236">
        <f t="shared" si="146"/>
        <v>0</v>
      </c>
      <c r="I71" s="236">
        <f t="shared" si="132"/>
        <v>0</v>
      </c>
      <c r="J71" s="236">
        <f t="shared" si="133"/>
        <v>0</v>
      </c>
      <c r="K71" s="236">
        <f t="shared" si="133"/>
        <v>0</v>
      </c>
      <c r="L71" s="236">
        <f t="shared" si="133"/>
        <v>0</v>
      </c>
      <c r="M71" s="236">
        <f t="shared" si="133"/>
        <v>0</v>
      </c>
      <c r="N71" s="236">
        <f t="shared" si="133"/>
        <v>0</v>
      </c>
      <c r="O71" s="236">
        <f t="shared" si="133"/>
        <v>0</v>
      </c>
      <c r="P71" s="220"/>
      <c r="Q71" s="221"/>
      <c r="R71" s="237">
        <f t="shared" si="147"/>
        <v>0</v>
      </c>
      <c r="S71" s="221"/>
      <c r="T71" s="237">
        <f t="shared" si="148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49"/>
        <v>0</v>
      </c>
      <c r="AD71" s="221"/>
      <c r="AE71" s="237">
        <f t="shared" si="150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51"/>
        <v>0</v>
      </c>
      <c r="AO71" s="221"/>
      <c r="AP71" s="237">
        <f t="shared" si="152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53"/>
        <v>0</v>
      </c>
      <c r="AZ71" s="221"/>
      <c r="BA71" s="237">
        <f t="shared" si="154"/>
        <v>0</v>
      </c>
      <c r="BB71" s="221"/>
      <c r="BC71" s="233"/>
      <c r="BD71" s="221"/>
      <c r="BE71" s="221"/>
      <c r="BF71" s="233"/>
      <c r="BG71" s="221"/>
      <c r="BH71" s="379">
        <f t="shared" si="134"/>
        <v>0</v>
      </c>
      <c r="BI71" s="255" t="str">
        <f t="shared" si="135"/>
        <v>08</v>
      </c>
      <c r="BJ71" s="318"/>
      <c r="BK71" s="253">
        <f t="shared" si="155"/>
        <v>0</v>
      </c>
      <c r="BL71" s="318"/>
      <c r="BM71" s="253">
        <f t="shared" si="136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37"/>
        <v>0</v>
      </c>
      <c r="BW71" s="318"/>
      <c r="BX71" s="253">
        <f t="shared" si="156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38"/>
        <v>0</v>
      </c>
      <c r="CH71" s="318"/>
      <c r="CI71" s="253">
        <f t="shared" si="139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40"/>
        <v>0</v>
      </c>
      <c r="CS71" s="318"/>
      <c r="CT71" s="253">
        <f t="shared" si="141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42"/>
        <v>0</v>
      </c>
      <c r="DD71" s="318"/>
      <c r="DE71" s="253">
        <f t="shared" si="143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>
      <c r="A72" s="272" t="str">
        <f t="shared" si="130"/>
        <v>МУ "Водненский дом культуры "</v>
      </c>
      <c r="B72" s="170" t="s">
        <v>106</v>
      </c>
      <c r="C72" s="37" t="s">
        <v>107</v>
      </c>
      <c r="D72" s="37" t="s">
        <v>63</v>
      </c>
      <c r="E72" s="308">
        <f t="shared" si="144"/>
        <v>0</v>
      </c>
      <c r="F72" s="236">
        <f t="shared" si="145"/>
        <v>0</v>
      </c>
      <c r="G72" s="236">
        <f t="shared" si="131"/>
        <v>0</v>
      </c>
      <c r="H72" s="236">
        <f t="shared" si="146"/>
        <v>0</v>
      </c>
      <c r="I72" s="236">
        <f t="shared" si="132"/>
        <v>0</v>
      </c>
      <c r="J72" s="236">
        <f t="shared" si="133"/>
        <v>0</v>
      </c>
      <c r="K72" s="236">
        <f t="shared" si="133"/>
        <v>0</v>
      </c>
      <c r="L72" s="236">
        <f t="shared" si="133"/>
        <v>0</v>
      </c>
      <c r="M72" s="236">
        <f t="shared" si="133"/>
        <v>0</v>
      </c>
      <c r="N72" s="236">
        <f t="shared" si="133"/>
        <v>0</v>
      </c>
      <c r="O72" s="236">
        <f t="shared" si="133"/>
        <v>0</v>
      </c>
      <c r="P72" s="220"/>
      <c r="Q72" s="221"/>
      <c r="R72" s="237">
        <f t="shared" si="147"/>
        <v>0</v>
      </c>
      <c r="S72" s="221"/>
      <c r="T72" s="237">
        <f t="shared" si="148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49"/>
        <v>0</v>
      </c>
      <c r="AD72" s="221"/>
      <c r="AE72" s="237">
        <f t="shared" si="150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51"/>
        <v>0</v>
      </c>
      <c r="AO72" s="221"/>
      <c r="AP72" s="237">
        <f t="shared" si="152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53"/>
        <v>0</v>
      </c>
      <c r="AZ72" s="221"/>
      <c r="BA72" s="237">
        <f t="shared" si="154"/>
        <v>0</v>
      </c>
      <c r="BB72" s="221"/>
      <c r="BC72" s="233"/>
      <c r="BD72" s="221"/>
      <c r="BE72" s="221"/>
      <c r="BF72" s="233"/>
      <c r="BG72" s="221"/>
      <c r="BH72" s="379">
        <f t="shared" si="134"/>
        <v>0</v>
      </c>
      <c r="BI72" s="255" t="str">
        <f t="shared" si="135"/>
        <v>09</v>
      </c>
      <c r="BJ72" s="318"/>
      <c r="BK72" s="253">
        <f t="shared" si="155"/>
        <v>0</v>
      </c>
      <c r="BL72" s="318"/>
      <c r="BM72" s="253">
        <f t="shared" si="136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37"/>
        <v>0</v>
      </c>
      <c r="BW72" s="318"/>
      <c r="BX72" s="253">
        <f t="shared" si="156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38"/>
        <v>0</v>
      </c>
      <c r="CH72" s="318"/>
      <c r="CI72" s="253">
        <f t="shared" si="139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40"/>
        <v>0</v>
      </c>
      <c r="CS72" s="318"/>
      <c r="CT72" s="253">
        <f t="shared" si="141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42"/>
        <v>0</v>
      </c>
      <c r="DD72" s="318"/>
      <c r="DE72" s="253">
        <f t="shared" si="143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>
      <c r="A73" s="272" t="str">
        <f t="shared" si="130"/>
        <v>МУ "Водненский дом культуры "</v>
      </c>
      <c r="B73" s="170" t="s">
        <v>74</v>
      </c>
      <c r="C73" s="37" t="s">
        <v>76</v>
      </c>
      <c r="D73" s="37" t="s">
        <v>64</v>
      </c>
      <c r="E73" s="308">
        <f t="shared" si="144"/>
        <v>0</v>
      </c>
      <c r="F73" s="236">
        <f t="shared" si="145"/>
        <v>0</v>
      </c>
      <c r="G73" s="236">
        <f t="shared" si="131"/>
        <v>0</v>
      </c>
      <c r="H73" s="236">
        <f t="shared" si="146"/>
        <v>0</v>
      </c>
      <c r="I73" s="236">
        <f t="shared" si="132"/>
        <v>0</v>
      </c>
      <c r="J73" s="236">
        <f t="shared" si="133"/>
        <v>0</v>
      </c>
      <c r="K73" s="236">
        <f t="shared" si="133"/>
        <v>0</v>
      </c>
      <c r="L73" s="236">
        <f t="shared" si="133"/>
        <v>0</v>
      </c>
      <c r="M73" s="236">
        <f t="shared" si="133"/>
        <v>0</v>
      </c>
      <c r="N73" s="236">
        <f t="shared" si="133"/>
        <v>0</v>
      </c>
      <c r="O73" s="236">
        <f t="shared" si="133"/>
        <v>0</v>
      </c>
      <c r="P73" s="220"/>
      <c r="Q73" s="221"/>
      <c r="R73" s="237">
        <f t="shared" si="147"/>
        <v>0</v>
      </c>
      <c r="S73" s="221"/>
      <c r="T73" s="237">
        <f t="shared" si="148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49"/>
        <v>0</v>
      </c>
      <c r="AD73" s="221"/>
      <c r="AE73" s="237">
        <f t="shared" si="150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51"/>
        <v>0</v>
      </c>
      <c r="AO73" s="221"/>
      <c r="AP73" s="237">
        <f t="shared" si="152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53"/>
        <v>0</v>
      </c>
      <c r="AZ73" s="221"/>
      <c r="BA73" s="237">
        <f t="shared" si="154"/>
        <v>0</v>
      </c>
      <c r="BB73" s="221"/>
      <c r="BC73" s="233"/>
      <c r="BD73" s="221"/>
      <c r="BE73" s="221"/>
      <c r="BF73" s="233"/>
      <c r="BG73" s="221"/>
      <c r="BH73" s="379">
        <f t="shared" si="134"/>
        <v>0</v>
      </c>
      <c r="BI73" s="255" t="str">
        <f t="shared" si="135"/>
        <v>10</v>
      </c>
      <c r="BJ73" s="318"/>
      <c r="BK73" s="253">
        <f t="shared" si="155"/>
        <v>0</v>
      </c>
      <c r="BL73" s="318"/>
      <c r="BM73" s="253">
        <f t="shared" si="136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37"/>
        <v>0</v>
      </c>
      <c r="BW73" s="318"/>
      <c r="BX73" s="253">
        <f t="shared" si="156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38"/>
        <v>0</v>
      </c>
      <c r="CH73" s="318"/>
      <c r="CI73" s="253">
        <f t="shared" si="139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40"/>
        <v>0</v>
      </c>
      <c r="CS73" s="318"/>
      <c r="CT73" s="253">
        <f t="shared" si="141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42"/>
        <v>0</v>
      </c>
      <c r="DD73" s="318"/>
      <c r="DE73" s="253">
        <f t="shared" si="143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">
      <c r="A74" s="272" t="str">
        <f t="shared" si="130"/>
        <v>МУ "Водненский дом культуры "</v>
      </c>
      <c r="B74" s="212" t="s">
        <v>230</v>
      </c>
      <c r="C74" s="37" t="s">
        <v>77</v>
      </c>
      <c r="D74" s="37" t="s">
        <v>65</v>
      </c>
      <c r="E74" s="308">
        <f t="shared" si="144"/>
        <v>0</v>
      </c>
      <c r="F74" s="236">
        <f t="shared" si="145"/>
        <v>0</v>
      </c>
      <c r="G74" s="236">
        <f t="shared" si="131"/>
        <v>0</v>
      </c>
      <c r="H74" s="236">
        <f t="shared" si="146"/>
        <v>0</v>
      </c>
      <c r="I74" s="236">
        <f t="shared" si="132"/>
        <v>0</v>
      </c>
      <c r="J74" s="236">
        <f t="shared" si="133"/>
        <v>0</v>
      </c>
      <c r="K74" s="236">
        <f t="shared" si="133"/>
        <v>0</v>
      </c>
      <c r="L74" s="236">
        <f t="shared" si="133"/>
        <v>0</v>
      </c>
      <c r="M74" s="236">
        <f t="shared" si="133"/>
        <v>0</v>
      </c>
      <c r="N74" s="236">
        <f t="shared" si="133"/>
        <v>0</v>
      </c>
      <c r="O74" s="236">
        <f t="shared" si="133"/>
        <v>0</v>
      </c>
      <c r="P74" s="220"/>
      <c r="Q74" s="221"/>
      <c r="R74" s="237">
        <f t="shared" si="147"/>
        <v>0</v>
      </c>
      <c r="S74" s="221"/>
      <c r="T74" s="237">
        <f t="shared" si="148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49"/>
        <v>0</v>
      </c>
      <c r="AD74" s="221"/>
      <c r="AE74" s="237">
        <f t="shared" si="150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51"/>
        <v>0</v>
      </c>
      <c r="AO74" s="221"/>
      <c r="AP74" s="237">
        <f t="shared" si="152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53"/>
        <v>0</v>
      </c>
      <c r="AZ74" s="221"/>
      <c r="BA74" s="237">
        <f t="shared" si="154"/>
        <v>0</v>
      </c>
      <c r="BB74" s="221"/>
      <c r="BC74" s="233"/>
      <c r="BD74" s="221"/>
      <c r="BE74" s="221"/>
      <c r="BF74" s="233"/>
      <c r="BG74" s="221"/>
      <c r="BH74" s="379">
        <f t="shared" si="134"/>
        <v>0</v>
      </c>
      <c r="BI74" s="255" t="str">
        <f t="shared" si="135"/>
        <v>11</v>
      </c>
      <c r="BJ74" s="318"/>
      <c r="BK74" s="253">
        <f t="shared" si="155"/>
        <v>0</v>
      </c>
      <c r="BL74" s="318"/>
      <c r="BM74" s="253">
        <f t="shared" si="136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37"/>
        <v>0</v>
      </c>
      <c r="BW74" s="318"/>
      <c r="BX74" s="253">
        <f t="shared" si="156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38"/>
        <v>0</v>
      </c>
      <c r="CH74" s="318"/>
      <c r="CI74" s="253">
        <f t="shared" si="139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40"/>
        <v>0</v>
      </c>
      <c r="CS74" s="318"/>
      <c r="CT74" s="253">
        <f t="shared" si="141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42"/>
        <v>0</v>
      </c>
      <c r="DD74" s="318"/>
      <c r="DE74" s="253">
        <f t="shared" si="143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">
      <c r="A75" s="272" t="str">
        <f t="shared" si="130"/>
        <v>МУ "Водненский дом культуры "</v>
      </c>
      <c r="B75" s="212" t="s">
        <v>231</v>
      </c>
      <c r="C75" s="37" t="s">
        <v>78</v>
      </c>
      <c r="D75" s="37" t="s">
        <v>66</v>
      </c>
      <c r="E75" s="308">
        <f t="shared" si="144"/>
        <v>0</v>
      </c>
      <c r="F75" s="236">
        <f t="shared" si="145"/>
        <v>0</v>
      </c>
      <c r="G75" s="236">
        <f t="shared" si="131"/>
        <v>0</v>
      </c>
      <c r="H75" s="236">
        <f t="shared" si="146"/>
        <v>0</v>
      </c>
      <c r="I75" s="236">
        <f t="shared" si="132"/>
        <v>0</v>
      </c>
      <c r="J75" s="236">
        <f t="shared" si="133"/>
        <v>0</v>
      </c>
      <c r="K75" s="236">
        <f t="shared" si="133"/>
        <v>0</v>
      </c>
      <c r="L75" s="236">
        <f t="shared" si="133"/>
        <v>0</v>
      </c>
      <c r="M75" s="236">
        <f t="shared" si="133"/>
        <v>0</v>
      </c>
      <c r="N75" s="236">
        <f t="shared" si="133"/>
        <v>0</v>
      </c>
      <c r="O75" s="236">
        <f t="shared" si="133"/>
        <v>0</v>
      </c>
      <c r="P75" s="220"/>
      <c r="Q75" s="221"/>
      <c r="R75" s="237">
        <f t="shared" si="147"/>
        <v>0</v>
      </c>
      <c r="S75" s="221"/>
      <c r="T75" s="237">
        <f t="shared" si="148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49"/>
        <v>0</v>
      </c>
      <c r="AD75" s="221"/>
      <c r="AE75" s="237">
        <f t="shared" si="150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51"/>
        <v>0</v>
      </c>
      <c r="AO75" s="221"/>
      <c r="AP75" s="237">
        <f t="shared" si="152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53"/>
        <v>0</v>
      </c>
      <c r="AZ75" s="221"/>
      <c r="BA75" s="237">
        <f t="shared" si="154"/>
        <v>0</v>
      </c>
      <c r="BB75" s="221"/>
      <c r="BC75" s="233"/>
      <c r="BD75" s="221"/>
      <c r="BE75" s="221"/>
      <c r="BF75" s="233"/>
      <c r="BG75" s="221"/>
      <c r="BH75" s="379">
        <f t="shared" si="134"/>
        <v>0</v>
      </c>
      <c r="BI75" s="255" t="str">
        <f t="shared" si="135"/>
        <v>12</v>
      </c>
      <c r="BJ75" s="318"/>
      <c r="BK75" s="253">
        <f t="shared" si="155"/>
        <v>0</v>
      </c>
      <c r="BL75" s="318"/>
      <c r="BM75" s="253">
        <f t="shared" si="136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37"/>
        <v>0</v>
      </c>
      <c r="BW75" s="318"/>
      <c r="BX75" s="253">
        <f t="shared" si="156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38"/>
        <v>0</v>
      </c>
      <c r="CH75" s="318"/>
      <c r="CI75" s="253">
        <f t="shared" si="139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40"/>
        <v>0</v>
      </c>
      <c r="CS75" s="318"/>
      <c r="CT75" s="253">
        <f t="shared" si="141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42"/>
        <v>0</v>
      </c>
      <c r="DD75" s="318"/>
      <c r="DE75" s="253">
        <f t="shared" si="143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thickBot="1">
      <c r="A76" s="272" t="str">
        <f t="shared" si="130"/>
        <v>МУ "Водненский дом культуры "</v>
      </c>
      <c r="B76" s="169" t="s">
        <v>75</v>
      </c>
      <c r="C76" s="37" t="s">
        <v>79</v>
      </c>
      <c r="D76" s="37" t="s">
        <v>67</v>
      </c>
      <c r="E76" s="308">
        <f t="shared" si="144"/>
        <v>10</v>
      </c>
      <c r="F76" s="236">
        <f t="shared" si="145"/>
        <v>1</v>
      </c>
      <c r="G76" s="236">
        <f t="shared" si="131"/>
        <v>323.89999999999998</v>
      </c>
      <c r="H76" s="236">
        <f t="shared" si="146"/>
        <v>2.6</v>
      </c>
      <c r="I76" s="236">
        <f t="shared" si="132"/>
        <v>30</v>
      </c>
      <c r="J76" s="236">
        <f t="shared" si="133"/>
        <v>323.89999999999998</v>
      </c>
      <c r="K76" s="236">
        <f t="shared" si="133"/>
        <v>0</v>
      </c>
      <c r="L76" s="236">
        <f t="shared" si="133"/>
        <v>0</v>
      </c>
      <c r="M76" s="236">
        <f t="shared" si="133"/>
        <v>27.1</v>
      </c>
      <c r="N76" s="236">
        <f t="shared" si="133"/>
        <v>0</v>
      </c>
      <c r="O76" s="236">
        <f>ROUND(SUM(Z76,AK76,AV76,BG76),1)</f>
        <v>2.9</v>
      </c>
      <c r="P76" s="223">
        <v>10</v>
      </c>
      <c r="Q76" s="224">
        <v>1</v>
      </c>
      <c r="R76" s="238">
        <f t="shared" si="147"/>
        <v>323.89999999999998</v>
      </c>
      <c r="S76" s="224">
        <v>2.6</v>
      </c>
      <c r="T76" s="238">
        <f>SUM(X76:Z76)</f>
        <v>30</v>
      </c>
      <c r="U76" s="224">
        <v>323.89999999999998</v>
      </c>
      <c r="V76" s="234"/>
      <c r="W76" s="224"/>
      <c r="X76" s="224">
        <v>27.1</v>
      </c>
      <c r="Y76" s="234"/>
      <c r="Z76" s="224">
        <v>2.9</v>
      </c>
      <c r="AA76" s="223"/>
      <c r="AB76" s="224"/>
      <c r="AC76" s="238">
        <f t="shared" si="149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51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53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9">
        <f t="shared" si="134"/>
        <v>0</v>
      </c>
      <c r="BI76" s="319" t="str">
        <f t="shared" si="135"/>
        <v>13</v>
      </c>
      <c r="BJ76" s="320"/>
      <c r="BK76" s="321">
        <f t="shared" si="155"/>
        <v>0</v>
      </c>
      <c r="BL76" s="320"/>
      <c r="BM76" s="321">
        <f t="shared" si="13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37"/>
        <v>0</v>
      </c>
      <c r="BW76" s="320"/>
      <c r="BX76" s="321">
        <f t="shared" si="156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38"/>
        <v>0</v>
      </c>
      <c r="CH76" s="320"/>
      <c r="CI76" s="321">
        <f t="shared" si="139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40"/>
        <v>0</v>
      </c>
      <c r="CS76" s="320"/>
      <c r="CT76" s="321">
        <f t="shared" si="141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42"/>
        <v>0</v>
      </c>
      <c r="DD76" s="320"/>
      <c r="DE76" s="321">
        <f t="shared" si="143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customHeight="1">
      <c r="A77" s="271" t="str">
        <f>B77</f>
        <v>МУ "Ярегский  дом культуры "</v>
      </c>
      <c r="B77" s="712" t="s">
        <v>369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МУ "Ярегский  дом культуры "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МУ "Ярегский  дом культуры "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МУ "Ярегский  дом культуры "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МУ "Ярегский  дом культуры "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34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57">IF(ROUND(E83-SUM(E84,E86:E87),5)&gt;=0,0,"Ошибка")</f>
        <v>0</v>
      </c>
      <c r="BK77" s="285">
        <f t="shared" si="157"/>
        <v>0</v>
      </c>
      <c r="BL77" s="285">
        <f t="shared" si="157"/>
        <v>0</v>
      </c>
      <c r="BM77" s="285">
        <f t="shared" si="157"/>
        <v>0</v>
      </c>
      <c r="BN77" s="285">
        <f t="shared" si="157"/>
        <v>0</v>
      </c>
      <c r="BO77" s="285">
        <f t="shared" si="157"/>
        <v>0</v>
      </c>
      <c r="BP77" s="285">
        <f t="shared" si="157"/>
        <v>0</v>
      </c>
      <c r="BQ77" s="285">
        <f t="shared" si="157"/>
        <v>0</v>
      </c>
      <c r="BR77" s="285">
        <f t="shared" si="157"/>
        <v>0</v>
      </c>
      <c r="BS77" s="285">
        <f t="shared" si="157"/>
        <v>0</v>
      </c>
      <c r="BT77" s="285">
        <f t="shared" si="157"/>
        <v>0</v>
      </c>
      <c r="BU77" s="285">
        <f t="shared" si="157"/>
        <v>0</v>
      </c>
      <c r="BV77" s="285">
        <f t="shared" si="157"/>
        <v>0</v>
      </c>
      <c r="BW77" s="285">
        <f t="shared" si="157"/>
        <v>0</v>
      </c>
      <c r="BX77" s="285">
        <f t="shared" si="157"/>
        <v>0</v>
      </c>
      <c r="BY77" s="285">
        <f t="shared" si="157"/>
        <v>0</v>
      </c>
      <c r="BZ77" s="285">
        <f t="shared" si="157"/>
        <v>0</v>
      </c>
      <c r="CA77" s="285">
        <f t="shared" si="157"/>
        <v>0</v>
      </c>
      <c r="CB77" s="285">
        <f t="shared" si="157"/>
        <v>0</v>
      </c>
      <c r="CC77" s="285">
        <f t="shared" si="157"/>
        <v>0</v>
      </c>
      <c r="CD77" s="285">
        <f t="shared" si="157"/>
        <v>0</v>
      </c>
      <c r="CE77" s="285">
        <f t="shared" si="157"/>
        <v>0</v>
      </c>
      <c r="CF77" s="285">
        <f t="shared" si="157"/>
        <v>0</v>
      </c>
      <c r="CG77" s="285">
        <f t="shared" si="157"/>
        <v>0</v>
      </c>
      <c r="CH77" s="285">
        <f t="shared" si="157"/>
        <v>0</v>
      </c>
      <c r="CI77" s="285">
        <f t="shared" si="157"/>
        <v>0</v>
      </c>
      <c r="CJ77" s="285">
        <f t="shared" si="157"/>
        <v>0</v>
      </c>
      <c r="CK77" s="285">
        <f t="shared" si="157"/>
        <v>0</v>
      </c>
      <c r="CL77" s="285">
        <f t="shared" si="157"/>
        <v>0</v>
      </c>
      <c r="CM77" s="285">
        <f t="shared" si="157"/>
        <v>0</v>
      </c>
      <c r="CN77" s="285">
        <f t="shared" si="157"/>
        <v>0</v>
      </c>
      <c r="CO77" s="285">
        <f t="shared" si="157"/>
        <v>0</v>
      </c>
      <c r="CP77" s="285">
        <f t="shared" ref="CP77:DL77" si="158">IF(ROUND(AK83-SUM(AK84,AK86:AK87),5)&gt;=0,0,"Ошибка")</f>
        <v>0</v>
      </c>
      <c r="CQ77" s="285">
        <f t="shared" si="158"/>
        <v>0</v>
      </c>
      <c r="CR77" s="285">
        <f t="shared" si="158"/>
        <v>0</v>
      </c>
      <c r="CS77" s="285">
        <f t="shared" si="158"/>
        <v>0</v>
      </c>
      <c r="CT77" s="285">
        <f t="shared" si="158"/>
        <v>0</v>
      </c>
      <c r="CU77" s="285">
        <f t="shared" si="158"/>
        <v>0</v>
      </c>
      <c r="CV77" s="285">
        <f t="shared" si="158"/>
        <v>0</v>
      </c>
      <c r="CW77" s="285">
        <f t="shared" si="158"/>
        <v>0</v>
      </c>
      <c r="CX77" s="285">
        <f t="shared" si="158"/>
        <v>0</v>
      </c>
      <c r="CY77" s="285">
        <f t="shared" si="158"/>
        <v>0</v>
      </c>
      <c r="CZ77" s="285">
        <f t="shared" si="158"/>
        <v>0</v>
      </c>
      <c r="DA77" s="285">
        <f t="shared" si="158"/>
        <v>0</v>
      </c>
      <c r="DB77" s="285">
        <f t="shared" si="158"/>
        <v>0</v>
      </c>
      <c r="DC77" s="285">
        <f t="shared" si="158"/>
        <v>0</v>
      </c>
      <c r="DD77" s="285">
        <f t="shared" si="158"/>
        <v>0</v>
      </c>
      <c r="DE77" s="285">
        <f t="shared" si="158"/>
        <v>0</v>
      </c>
      <c r="DF77" s="285">
        <f t="shared" si="158"/>
        <v>0</v>
      </c>
      <c r="DG77" s="285">
        <f t="shared" si="158"/>
        <v>0</v>
      </c>
      <c r="DH77" s="285">
        <f t="shared" si="158"/>
        <v>0</v>
      </c>
      <c r="DI77" s="285">
        <f t="shared" si="158"/>
        <v>0</v>
      </c>
      <c r="DJ77" s="285">
        <f t="shared" si="158"/>
        <v>0</v>
      </c>
      <c r="DK77" s="285">
        <f t="shared" si="158"/>
        <v>0</v>
      </c>
      <c r="DL77" s="285">
        <f t="shared" si="158"/>
        <v>0</v>
      </c>
    </row>
    <row r="78" spans="1:116" s="27" customFormat="1" ht="24">
      <c r="A78" s="272" t="str">
        <f>A77</f>
        <v>МУ "Ярегский  дом культуры "</v>
      </c>
      <c r="B78" s="211" t="s">
        <v>232</v>
      </c>
      <c r="C78" s="37" t="s">
        <v>47</v>
      </c>
      <c r="D78" s="37" t="s">
        <v>6</v>
      </c>
      <c r="E78" s="308">
        <f>SUM(E79:E83,E88:E90)</f>
        <v>17</v>
      </c>
      <c r="F78" s="236">
        <f>SUM(F79:F83,F88:F90)</f>
        <v>4</v>
      </c>
      <c r="G78" s="236">
        <f>SUM(G79:G83,G88:G90)</f>
        <v>854.2</v>
      </c>
      <c r="H78" s="236">
        <f>SUM(H79:H83,H88:H90)</f>
        <v>22</v>
      </c>
      <c r="I78" s="236">
        <f>SUM(I79:I83,I88:I90)</f>
        <v>174.3</v>
      </c>
      <c r="J78" s="236">
        <f t="shared" ref="J78:O78" si="159">SUM(J79:J83,J88:J90)</f>
        <v>649.6</v>
      </c>
      <c r="K78" s="236">
        <f t="shared" si="159"/>
        <v>0</v>
      </c>
      <c r="L78" s="236">
        <f t="shared" si="159"/>
        <v>204.6</v>
      </c>
      <c r="M78" s="236">
        <f t="shared" si="159"/>
        <v>128.30000000000001</v>
      </c>
      <c r="N78" s="236">
        <f t="shared" si="159"/>
        <v>0</v>
      </c>
      <c r="O78" s="236">
        <f t="shared" si="159"/>
        <v>46</v>
      </c>
      <c r="P78" s="228">
        <f>SUM(P79:P83,P88:P90)</f>
        <v>17</v>
      </c>
      <c r="Q78" s="226">
        <f t="shared" ref="Q78:Z78" si="160">SUM(Q79:Q83,Q88:Q90)</f>
        <v>4</v>
      </c>
      <c r="R78" s="236">
        <f t="shared" si="160"/>
        <v>854.2</v>
      </c>
      <c r="S78" s="226">
        <f t="shared" si="160"/>
        <v>22</v>
      </c>
      <c r="T78" s="236">
        <f t="shared" si="160"/>
        <v>174.3</v>
      </c>
      <c r="U78" s="226">
        <f t="shared" si="160"/>
        <v>649.6</v>
      </c>
      <c r="V78" s="235">
        <f t="shared" si="160"/>
        <v>0</v>
      </c>
      <c r="W78" s="226">
        <f t="shared" si="160"/>
        <v>204.6</v>
      </c>
      <c r="X78" s="226">
        <f t="shared" si="160"/>
        <v>128.30000000000001</v>
      </c>
      <c r="Y78" s="235">
        <f t="shared" si="160"/>
        <v>0</v>
      </c>
      <c r="Z78" s="227">
        <f t="shared" si="160"/>
        <v>46</v>
      </c>
      <c r="AA78" s="228">
        <f>SUM(AA79:AA83,AA88:AA90)</f>
        <v>0</v>
      </c>
      <c r="AB78" s="226">
        <f t="shared" ref="AB78:AK78" si="161">SUM(AB79:AB83,AB88:AB90)</f>
        <v>0</v>
      </c>
      <c r="AC78" s="236">
        <f t="shared" si="161"/>
        <v>0</v>
      </c>
      <c r="AD78" s="226">
        <f t="shared" si="161"/>
        <v>0</v>
      </c>
      <c r="AE78" s="236">
        <f t="shared" si="161"/>
        <v>0</v>
      </c>
      <c r="AF78" s="226">
        <f t="shared" si="161"/>
        <v>0</v>
      </c>
      <c r="AG78" s="235">
        <f t="shared" si="161"/>
        <v>0</v>
      </c>
      <c r="AH78" s="226">
        <f t="shared" si="161"/>
        <v>0</v>
      </c>
      <c r="AI78" s="226">
        <f t="shared" si="161"/>
        <v>0</v>
      </c>
      <c r="AJ78" s="235">
        <f t="shared" si="161"/>
        <v>0</v>
      </c>
      <c r="AK78" s="227">
        <f t="shared" si="161"/>
        <v>0</v>
      </c>
      <c r="AL78" s="228">
        <f>SUM(AL79:AL83,AL88:AL90)</f>
        <v>0</v>
      </c>
      <c r="AM78" s="226">
        <f t="shared" ref="AM78:AV78" si="162">SUM(AM79:AM83,AM88:AM90)</f>
        <v>0</v>
      </c>
      <c r="AN78" s="236">
        <f t="shared" si="162"/>
        <v>0</v>
      </c>
      <c r="AO78" s="226">
        <f t="shared" si="162"/>
        <v>0</v>
      </c>
      <c r="AP78" s="236">
        <f t="shared" si="162"/>
        <v>0</v>
      </c>
      <c r="AQ78" s="226">
        <f t="shared" si="162"/>
        <v>0</v>
      </c>
      <c r="AR78" s="235">
        <f t="shared" si="162"/>
        <v>0</v>
      </c>
      <c r="AS78" s="226">
        <f t="shared" si="162"/>
        <v>0</v>
      </c>
      <c r="AT78" s="226">
        <f t="shared" si="162"/>
        <v>0</v>
      </c>
      <c r="AU78" s="235">
        <f t="shared" si="162"/>
        <v>0</v>
      </c>
      <c r="AV78" s="227">
        <f t="shared" si="162"/>
        <v>0</v>
      </c>
      <c r="AW78" s="228">
        <f>SUM(AW79:AW83,AW88:AW90)</f>
        <v>0</v>
      </c>
      <c r="AX78" s="226">
        <f t="shared" ref="AX78:BG78" si="163">SUM(AX79:AX83,AX88:AX90)</f>
        <v>0</v>
      </c>
      <c r="AY78" s="236">
        <f t="shared" si="163"/>
        <v>0</v>
      </c>
      <c r="AZ78" s="226">
        <f t="shared" si="163"/>
        <v>0</v>
      </c>
      <c r="BA78" s="236">
        <f t="shared" si="163"/>
        <v>0</v>
      </c>
      <c r="BB78" s="226">
        <f t="shared" si="163"/>
        <v>0</v>
      </c>
      <c r="BC78" s="235">
        <f t="shared" si="163"/>
        <v>0</v>
      </c>
      <c r="BD78" s="226">
        <f t="shared" si="163"/>
        <v>0</v>
      </c>
      <c r="BE78" s="226">
        <f t="shared" si="163"/>
        <v>0</v>
      </c>
      <c r="BF78" s="235">
        <f t="shared" si="163"/>
        <v>0</v>
      </c>
      <c r="BG78" s="227">
        <f t="shared" si="163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64">IF(E84-E85&gt;=0,0,"Ошибка")</f>
        <v>0</v>
      </c>
      <c r="BK78" s="253">
        <f t="shared" si="164"/>
        <v>0</v>
      </c>
      <c r="BL78" s="253">
        <f t="shared" si="164"/>
        <v>0</v>
      </c>
      <c r="BM78" s="253">
        <f t="shared" si="164"/>
        <v>0</v>
      </c>
      <c r="BN78" s="253">
        <f t="shared" si="164"/>
        <v>0</v>
      </c>
      <c r="BO78" s="253">
        <f t="shared" si="164"/>
        <v>0</v>
      </c>
      <c r="BP78" s="253">
        <f t="shared" si="164"/>
        <v>0</v>
      </c>
      <c r="BQ78" s="253">
        <f t="shared" si="164"/>
        <v>0</v>
      </c>
      <c r="BR78" s="253">
        <f t="shared" si="164"/>
        <v>0</v>
      </c>
      <c r="BS78" s="253">
        <f t="shared" si="164"/>
        <v>0</v>
      </c>
      <c r="BT78" s="253">
        <f t="shared" si="164"/>
        <v>0</v>
      </c>
      <c r="BU78" s="253">
        <f t="shared" si="164"/>
        <v>0</v>
      </c>
      <c r="BV78" s="253">
        <f t="shared" si="164"/>
        <v>0</v>
      </c>
      <c r="BW78" s="253">
        <f t="shared" si="164"/>
        <v>0</v>
      </c>
      <c r="BX78" s="253">
        <f t="shared" si="164"/>
        <v>0</v>
      </c>
      <c r="BY78" s="253">
        <f t="shared" si="164"/>
        <v>0</v>
      </c>
      <c r="BZ78" s="253">
        <f t="shared" si="164"/>
        <v>0</v>
      </c>
      <c r="CA78" s="253">
        <f t="shared" si="164"/>
        <v>0</v>
      </c>
      <c r="CB78" s="253">
        <f t="shared" si="164"/>
        <v>0</v>
      </c>
      <c r="CC78" s="253">
        <f t="shared" si="164"/>
        <v>0</v>
      </c>
      <c r="CD78" s="253">
        <f t="shared" si="164"/>
        <v>0</v>
      </c>
      <c r="CE78" s="253">
        <f t="shared" si="164"/>
        <v>0</v>
      </c>
      <c r="CF78" s="253">
        <f t="shared" si="164"/>
        <v>0</v>
      </c>
      <c r="CG78" s="253">
        <f t="shared" si="164"/>
        <v>0</v>
      </c>
      <c r="CH78" s="253">
        <f t="shared" si="164"/>
        <v>0</v>
      </c>
      <c r="CI78" s="253">
        <f t="shared" si="164"/>
        <v>0</v>
      </c>
      <c r="CJ78" s="253">
        <f t="shared" si="164"/>
        <v>0</v>
      </c>
      <c r="CK78" s="253">
        <f t="shared" si="164"/>
        <v>0</v>
      </c>
      <c r="CL78" s="253">
        <f t="shared" si="164"/>
        <v>0</v>
      </c>
      <c r="CM78" s="253">
        <f t="shared" si="164"/>
        <v>0</v>
      </c>
      <c r="CN78" s="253">
        <f t="shared" si="164"/>
        <v>0</v>
      </c>
      <c r="CO78" s="253">
        <f t="shared" si="164"/>
        <v>0</v>
      </c>
      <c r="CP78" s="253">
        <f t="shared" ref="CP78:DL78" si="165">IF(AK84-AK85&gt;=0,0,"Ошибка")</f>
        <v>0</v>
      </c>
      <c r="CQ78" s="253">
        <f t="shared" si="165"/>
        <v>0</v>
      </c>
      <c r="CR78" s="253">
        <f t="shared" si="165"/>
        <v>0</v>
      </c>
      <c r="CS78" s="253">
        <f t="shared" si="165"/>
        <v>0</v>
      </c>
      <c r="CT78" s="253">
        <f t="shared" si="165"/>
        <v>0</v>
      </c>
      <c r="CU78" s="253">
        <f t="shared" si="165"/>
        <v>0</v>
      </c>
      <c r="CV78" s="253">
        <f t="shared" si="165"/>
        <v>0</v>
      </c>
      <c r="CW78" s="253">
        <f t="shared" si="165"/>
        <v>0</v>
      </c>
      <c r="CX78" s="253">
        <f t="shared" si="165"/>
        <v>0</v>
      </c>
      <c r="CY78" s="253">
        <f t="shared" si="165"/>
        <v>0</v>
      </c>
      <c r="CZ78" s="253">
        <f t="shared" si="165"/>
        <v>0</v>
      </c>
      <c r="DA78" s="253">
        <f t="shared" si="165"/>
        <v>0</v>
      </c>
      <c r="DB78" s="253">
        <f t="shared" si="165"/>
        <v>0</v>
      </c>
      <c r="DC78" s="253">
        <f t="shared" si="165"/>
        <v>0</v>
      </c>
      <c r="DD78" s="253">
        <f t="shared" si="165"/>
        <v>0</v>
      </c>
      <c r="DE78" s="253">
        <f t="shared" si="165"/>
        <v>0</v>
      </c>
      <c r="DF78" s="253">
        <f t="shared" si="165"/>
        <v>0</v>
      </c>
      <c r="DG78" s="253">
        <f t="shared" si="165"/>
        <v>0</v>
      </c>
      <c r="DH78" s="253">
        <f t="shared" si="165"/>
        <v>0</v>
      </c>
      <c r="DI78" s="253">
        <f t="shared" si="165"/>
        <v>0</v>
      </c>
      <c r="DJ78" s="253">
        <f t="shared" si="165"/>
        <v>0</v>
      </c>
      <c r="DK78" s="253">
        <f t="shared" si="165"/>
        <v>0</v>
      </c>
      <c r="DL78" s="253">
        <f t="shared" si="165"/>
        <v>0</v>
      </c>
    </row>
    <row r="79" spans="1:116" s="27" customFormat="1" ht="24">
      <c r="A79" s="272" t="str">
        <f t="shared" ref="A79:A90" si="166">A78</f>
        <v>МУ "Ярегский  дом культуры "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1</v>
      </c>
      <c r="F79" s="236">
        <f>ROUND(SUM(Q79,AB79,AM79,AX79),1)</f>
        <v>0</v>
      </c>
      <c r="G79" s="236">
        <f t="shared" ref="G79:G90" si="167">SUM(J79:L79)</f>
        <v>125</v>
      </c>
      <c r="H79" s="236">
        <f>ROUND(SUM(S79,AD79,AO79,AZ79),1)</f>
        <v>0</v>
      </c>
      <c r="I79" s="236">
        <f t="shared" ref="I79:I90" si="168">SUM(M79:O79)</f>
        <v>0</v>
      </c>
      <c r="J79" s="236">
        <f t="shared" ref="J79:O90" si="169">ROUND(SUM(U79,AF79,AQ79,BB79),1)</f>
        <v>88</v>
      </c>
      <c r="K79" s="236">
        <f t="shared" si="169"/>
        <v>0</v>
      </c>
      <c r="L79" s="236">
        <f t="shared" si="169"/>
        <v>37</v>
      </c>
      <c r="M79" s="236">
        <f t="shared" si="169"/>
        <v>0</v>
      </c>
      <c r="N79" s="236">
        <f t="shared" si="169"/>
        <v>0</v>
      </c>
      <c r="O79" s="236">
        <f t="shared" si="169"/>
        <v>0</v>
      </c>
      <c r="P79" s="220">
        <v>1</v>
      </c>
      <c r="Q79" s="221"/>
      <c r="R79" s="237">
        <f>SUM(U79:W79)</f>
        <v>125</v>
      </c>
      <c r="S79" s="221"/>
      <c r="T79" s="237">
        <f>SUM(X79:Z79)</f>
        <v>0</v>
      </c>
      <c r="U79" s="221">
        <f>125-37</f>
        <v>88</v>
      </c>
      <c r="V79" s="233"/>
      <c r="W79" s="221">
        <v>37</v>
      </c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9">
        <f t="shared" ref="BH79:BH91" si="170">IF((COUNTA(BJ79:DL79)-COUNTIF(BJ79:DL79,0))=0,0,CONCATENATE("Ошибки!-",COUNTA(BJ79:DL79)-COUNTIF(BJ79:DL79,0)))</f>
        <v>0</v>
      </c>
      <c r="BI79" s="255" t="str">
        <f t="shared" ref="BI79:BI90" si="171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72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73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74">IF(ROUND((AA79-AB79),5)&gt;=0,0,"Ошибка!")</f>
        <v>0</v>
      </c>
      <c r="CH79" s="318"/>
      <c r="CI79" s="253">
        <f t="shared" ref="CI79:CI90" si="175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76">IF(ROUND((AL79-AM79),5)&gt;=0,0,"Ошибка!")</f>
        <v>0</v>
      </c>
      <c r="CS79" s="318"/>
      <c r="CT79" s="253">
        <f t="shared" ref="CT79:CT90" si="177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78">IF(ROUND((AW79-AX79),5)&gt;=0,0,"Ошибка!")</f>
        <v>0</v>
      </c>
      <c r="DD79" s="318"/>
      <c r="DE79" s="253">
        <f t="shared" ref="DE79:DE90" si="179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>
      <c r="A80" s="272" t="str">
        <f t="shared" si="166"/>
        <v>МУ "Ярегский  дом культуры "</v>
      </c>
      <c r="B80" s="212" t="s">
        <v>229</v>
      </c>
      <c r="C80" s="37" t="s">
        <v>58</v>
      </c>
      <c r="D80" s="37" t="s">
        <v>8</v>
      </c>
      <c r="E80" s="308">
        <f t="shared" ref="E80:E90" si="180">ROUND(SUM(P80,AA80,AL80,AW80),0)</f>
        <v>6</v>
      </c>
      <c r="F80" s="236">
        <f t="shared" ref="F80:F90" si="181">ROUND(SUM(Q80,AB80,AM80,AX80),1)</f>
        <v>0.5</v>
      </c>
      <c r="G80" s="236">
        <f t="shared" si="167"/>
        <v>380.8</v>
      </c>
      <c r="H80" s="236">
        <f t="shared" ref="H80:H90" si="182">ROUND(SUM(S80,AD80,AO80,AZ80),1)</f>
        <v>10.7</v>
      </c>
      <c r="I80" s="236">
        <f t="shared" si="168"/>
        <v>19.2</v>
      </c>
      <c r="J80" s="236">
        <f t="shared" si="169"/>
        <v>280.10000000000002</v>
      </c>
      <c r="K80" s="236">
        <f t="shared" si="169"/>
        <v>0</v>
      </c>
      <c r="L80" s="236">
        <f t="shared" si="169"/>
        <v>100.7</v>
      </c>
      <c r="M80" s="236">
        <f t="shared" si="169"/>
        <v>16.2</v>
      </c>
      <c r="N80" s="236">
        <f t="shared" si="169"/>
        <v>0</v>
      </c>
      <c r="O80" s="236">
        <f t="shared" si="169"/>
        <v>3</v>
      </c>
      <c r="P80" s="220">
        <v>6</v>
      </c>
      <c r="Q80" s="221">
        <v>0.5</v>
      </c>
      <c r="R80" s="237">
        <f t="shared" ref="R80:R90" si="183">SUM(U80:W80)</f>
        <v>380.8</v>
      </c>
      <c r="S80" s="221">
        <v>10.7</v>
      </c>
      <c r="T80" s="237">
        <f t="shared" ref="T80:T89" si="184">SUM(X80:Z80)</f>
        <v>19.2</v>
      </c>
      <c r="U80" s="221">
        <f>380.8-100.7</f>
        <v>280.10000000000002</v>
      </c>
      <c r="V80" s="233"/>
      <c r="W80" s="221">
        <v>100.7</v>
      </c>
      <c r="X80" s="221">
        <v>16.2</v>
      </c>
      <c r="Y80" s="233"/>
      <c r="Z80" s="221">
        <v>3</v>
      </c>
      <c r="AA80" s="220"/>
      <c r="AB80" s="221"/>
      <c r="AC80" s="237">
        <f t="shared" ref="AC80:AC90" si="185">SUM(AF80:AH80)</f>
        <v>0</v>
      </c>
      <c r="AD80" s="221"/>
      <c r="AE80" s="237">
        <f t="shared" ref="AE80:AE89" si="186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87">SUM(AQ80:AS80)</f>
        <v>0</v>
      </c>
      <c r="AO80" s="221"/>
      <c r="AP80" s="237">
        <f t="shared" ref="AP80:AP89" si="188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89">SUM(BB80:BD80)</f>
        <v>0</v>
      </c>
      <c r="AZ80" s="221"/>
      <c r="BA80" s="237">
        <f t="shared" ref="BA80:BA89" si="190">SUM(BE80:BG80)</f>
        <v>0</v>
      </c>
      <c r="BB80" s="221"/>
      <c r="BC80" s="233"/>
      <c r="BD80" s="221"/>
      <c r="BE80" s="221"/>
      <c r="BF80" s="233"/>
      <c r="BG80" s="221"/>
      <c r="BH80" s="379">
        <f t="shared" si="170"/>
        <v>0</v>
      </c>
      <c r="BI80" s="255" t="str">
        <f t="shared" si="171"/>
        <v>03</v>
      </c>
      <c r="BJ80" s="318"/>
      <c r="BK80" s="253">
        <f t="shared" ref="BK80:BK90" si="191">IF(ROUND((E80-F80),5)&gt;=0,0,"Ошибка!")</f>
        <v>0</v>
      </c>
      <c r="BL80" s="318"/>
      <c r="BM80" s="253">
        <f t="shared" si="172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73"/>
        <v>0</v>
      </c>
      <c r="BW80" s="318"/>
      <c r="BX80" s="253">
        <f t="shared" ref="BX80:BX90" si="192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74"/>
        <v>0</v>
      </c>
      <c r="CH80" s="318"/>
      <c r="CI80" s="253">
        <f t="shared" si="175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76"/>
        <v>0</v>
      </c>
      <c r="CS80" s="318"/>
      <c r="CT80" s="253">
        <f t="shared" si="177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78"/>
        <v>0</v>
      </c>
      <c r="DD80" s="318"/>
      <c r="DE80" s="253">
        <f t="shared" si="179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>
      <c r="A81" s="272" t="str">
        <f t="shared" si="166"/>
        <v>МУ "Ярегский  дом культуры "</v>
      </c>
      <c r="B81" s="169" t="s">
        <v>102</v>
      </c>
      <c r="C81" s="37" t="s">
        <v>99</v>
      </c>
      <c r="D81" s="37" t="s">
        <v>9</v>
      </c>
      <c r="E81" s="308">
        <f t="shared" si="180"/>
        <v>0</v>
      </c>
      <c r="F81" s="236">
        <f t="shared" si="181"/>
        <v>0</v>
      </c>
      <c r="G81" s="236">
        <f t="shared" si="167"/>
        <v>0</v>
      </c>
      <c r="H81" s="236">
        <f t="shared" si="182"/>
        <v>0</v>
      </c>
      <c r="I81" s="236">
        <f t="shared" si="168"/>
        <v>0</v>
      </c>
      <c r="J81" s="236">
        <f t="shared" si="169"/>
        <v>0</v>
      </c>
      <c r="K81" s="236">
        <f t="shared" si="169"/>
        <v>0</v>
      </c>
      <c r="L81" s="236">
        <f t="shared" si="169"/>
        <v>0</v>
      </c>
      <c r="M81" s="236">
        <f t="shared" si="169"/>
        <v>0</v>
      </c>
      <c r="N81" s="236">
        <f t="shared" si="169"/>
        <v>0</v>
      </c>
      <c r="O81" s="236">
        <f t="shared" si="169"/>
        <v>0</v>
      </c>
      <c r="P81" s="220"/>
      <c r="Q81" s="221"/>
      <c r="R81" s="237">
        <f t="shared" si="183"/>
        <v>0</v>
      </c>
      <c r="S81" s="221"/>
      <c r="T81" s="237">
        <f t="shared" si="184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85"/>
        <v>0</v>
      </c>
      <c r="AD81" s="221"/>
      <c r="AE81" s="237">
        <f t="shared" si="186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87"/>
        <v>0</v>
      </c>
      <c r="AO81" s="221"/>
      <c r="AP81" s="237">
        <f t="shared" si="188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89"/>
        <v>0</v>
      </c>
      <c r="AZ81" s="221"/>
      <c r="BA81" s="237">
        <f t="shared" si="190"/>
        <v>0</v>
      </c>
      <c r="BB81" s="221"/>
      <c r="BC81" s="233"/>
      <c r="BD81" s="221"/>
      <c r="BE81" s="221"/>
      <c r="BF81" s="233"/>
      <c r="BG81" s="221"/>
      <c r="BH81" s="379">
        <f t="shared" si="170"/>
        <v>0</v>
      </c>
      <c r="BI81" s="255" t="str">
        <f t="shared" si="171"/>
        <v>04</v>
      </c>
      <c r="BJ81" s="318"/>
      <c r="BK81" s="253">
        <f t="shared" si="191"/>
        <v>0</v>
      </c>
      <c r="BL81" s="318"/>
      <c r="BM81" s="253">
        <f t="shared" si="172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73"/>
        <v>0</v>
      </c>
      <c r="BW81" s="318"/>
      <c r="BX81" s="253">
        <f t="shared" si="192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74"/>
        <v>0</v>
      </c>
      <c r="CH81" s="318"/>
      <c r="CI81" s="253">
        <f t="shared" si="175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76"/>
        <v>0</v>
      </c>
      <c r="CS81" s="318"/>
      <c r="CT81" s="253">
        <f t="shared" si="177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78"/>
        <v>0</v>
      </c>
      <c r="DD81" s="318"/>
      <c r="DE81" s="253">
        <f t="shared" si="179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>
      <c r="A82" s="272" t="str">
        <f t="shared" si="166"/>
        <v>МУ "Ярегский  дом культуры "</v>
      </c>
      <c r="B82" s="169" t="s">
        <v>103</v>
      </c>
      <c r="C82" s="37" t="s">
        <v>100</v>
      </c>
      <c r="D82" s="37" t="s">
        <v>10</v>
      </c>
      <c r="E82" s="308">
        <f t="shared" si="180"/>
        <v>0</v>
      </c>
      <c r="F82" s="236">
        <f t="shared" si="181"/>
        <v>0.5</v>
      </c>
      <c r="G82" s="236">
        <f t="shared" si="167"/>
        <v>0</v>
      </c>
      <c r="H82" s="236">
        <f t="shared" si="182"/>
        <v>0</v>
      </c>
      <c r="I82" s="236">
        <f t="shared" si="168"/>
        <v>76.5</v>
      </c>
      <c r="J82" s="236">
        <f t="shared" si="169"/>
        <v>0</v>
      </c>
      <c r="K82" s="236">
        <f t="shared" si="169"/>
        <v>0</v>
      </c>
      <c r="L82" s="236">
        <f t="shared" si="169"/>
        <v>0</v>
      </c>
      <c r="M82" s="236">
        <f t="shared" si="169"/>
        <v>48.5</v>
      </c>
      <c r="N82" s="236">
        <f t="shared" si="169"/>
        <v>0</v>
      </c>
      <c r="O82" s="236">
        <f t="shared" si="169"/>
        <v>28</v>
      </c>
      <c r="P82" s="220"/>
      <c r="Q82" s="221">
        <v>0.5</v>
      </c>
      <c r="R82" s="237">
        <f t="shared" si="183"/>
        <v>0</v>
      </c>
      <c r="S82" s="221"/>
      <c r="T82" s="237">
        <f t="shared" si="184"/>
        <v>76.5</v>
      </c>
      <c r="U82" s="221"/>
      <c r="V82" s="233"/>
      <c r="W82" s="221"/>
      <c r="X82" s="221">
        <v>48.5</v>
      </c>
      <c r="Y82" s="233"/>
      <c r="Z82" s="221">
        <v>28</v>
      </c>
      <c r="AA82" s="220"/>
      <c r="AB82" s="221"/>
      <c r="AC82" s="237">
        <f t="shared" si="185"/>
        <v>0</v>
      </c>
      <c r="AD82" s="221"/>
      <c r="AE82" s="237">
        <f t="shared" si="186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87"/>
        <v>0</v>
      </c>
      <c r="AO82" s="221"/>
      <c r="AP82" s="237">
        <f t="shared" si="188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89"/>
        <v>0</v>
      </c>
      <c r="AZ82" s="221"/>
      <c r="BA82" s="237">
        <f t="shared" si="190"/>
        <v>0</v>
      </c>
      <c r="BB82" s="221"/>
      <c r="BC82" s="233"/>
      <c r="BD82" s="221"/>
      <c r="BE82" s="221"/>
      <c r="BF82" s="233"/>
      <c r="BG82" s="221"/>
      <c r="BH82" s="379" t="str">
        <f t="shared" si="170"/>
        <v>Ошибки!-2</v>
      </c>
      <c r="BI82" s="255" t="str">
        <f t="shared" si="171"/>
        <v>05</v>
      </c>
      <c r="BJ82" s="318"/>
      <c r="BK82" s="253" t="str">
        <f t="shared" si="191"/>
        <v>Ошибка!</v>
      </c>
      <c r="BL82" s="318"/>
      <c r="BM82" s="253">
        <f t="shared" si="172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 t="str">
        <f t="shared" si="173"/>
        <v>Ошибка!</v>
      </c>
      <c r="BW82" s="318"/>
      <c r="BX82" s="253">
        <f t="shared" si="192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74"/>
        <v>0</v>
      </c>
      <c r="CH82" s="318"/>
      <c r="CI82" s="253">
        <f t="shared" si="175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76"/>
        <v>0</v>
      </c>
      <c r="CS82" s="318"/>
      <c r="CT82" s="253">
        <f t="shared" si="177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78"/>
        <v>0</v>
      </c>
      <c r="DD82" s="318"/>
      <c r="DE82" s="253">
        <f t="shared" si="179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>
      <c r="A83" s="272" t="str">
        <f t="shared" si="166"/>
        <v>МУ "Ярегский  дом культуры "</v>
      </c>
      <c r="B83" s="169" t="s">
        <v>104</v>
      </c>
      <c r="C83" s="37" t="s">
        <v>101</v>
      </c>
      <c r="D83" s="37" t="s">
        <v>59</v>
      </c>
      <c r="E83" s="308">
        <f t="shared" si="180"/>
        <v>3</v>
      </c>
      <c r="F83" s="236">
        <f t="shared" si="181"/>
        <v>3</v>
      </c>
      <c r="G83" s="236">
        <f t="shared" si="167"/>
        <v>112.89999999999999</v>
      </c>
      <c r="H83" s="236">
        <f t="shared" si="182"/>
        <v>0</v>
      </c>
      <c r="I83" s="236">
        <f t="shared" si="168"/>
        <v>78.599999999999994</v>
      </c>
      <c r="J83" s="236">
        <f t="shared" si="169"/>
        <v>97.6</v>
      </c>
      <c r="K83" s="236">
        <f t="shared" si="169"/>
        <v>0</v>
      </c>
      <c r="L83" s="236">
        <f t="shared" si="169"/>
        <v>15.3</v>
      </c>
      <c r="M83" s="236">
        <f t="shared" si="169"/>
        <v>63.6</v>
      </c>
      <c r="N83" s="236">
        <f t="shared" si="169"/>
        <v>0</v>
      </c>
      <c r="O83" s="236">
        <f t="shared" si="169"/>
        <v>15</v>
      </c>
      <c r="P83" s="220">
        <v>3</v>
      </c>
      <c r="Q83" s="221">
        <v>3</v>
      </c>
      <c r="R83" s="237">
        <f t="shared" si="183"/>
        <v>112.9</v>
      </c>
      <c r="S83" s="221"/>
      <c r="T83" s="237">
        <f t="shared" si="184"/>
        <v>78.599999999999994</v>
      </c>
      <c r="U83" s="221">
        <f>112.9-15.3</f>
        <v>97.600000000000009</v>
      </c>
      <c r="V83" s="233"/>
      <c r="W83" s="221">
        <v>15.3</v>
      </c>
      <c r="X83" s="221">
        <v>63.6</v>
      </c>
      <c r="Y83" s="233"/>
      <c r="Z83" s="221">
        <v>15</v>
      </c>
      <c r="AA83" s="220"/>
      <c r="AB83" s="221"/>
      <c r="AC83" s="237">
        <f t="shared" si="185"/>
        <v>0</v>
      </c>
      <c r="AD83" s="221"/>
      <c r="AE83" s="237">
        <f t="shared" si="186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87"/>
        <v>0</v>
      </c>
      <c r="AO83" s="221"/>
      <c r="AP83" s="237">
        <f t="shared" si="188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89"/>
        <v>0</v>
      </c>
      <c r="AZ83" s="221"/>
      <c r="BA83" s="237">
        <f t="shared" si="190"/>
        <v>0</v>
      </c>
      <c r="BB83" s="221"/>
      <c r="BC83" s="233"/>
      <c r="BD83" s="221"/>
      <c r="BE83" s="221"/>
      <c r="BF83" s="233"/>
      <c r="BG83" s="221"/>
      <c r="BH83" s="379">
        <f t="shared" si="170"/>
        <v>0</v>
      </c>
      <c r="BI83" s="255" t="str">
        <f t="shared" si="171"/>
        <v>06</v>
      </c>
      <c r="BJ83" s="318"/>
      <c r="BK83" s="253">
        <f t="shared" si="191"/>
        <v>0</v>
      </c>
      <c r="BL83" s="318"/>
      <c r="BM83" s="253">
        <f t="shared" si="172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73"/>
        <v>0</v>
      </c>
      <c r="BW83" s="318"/>
      <c r="BX83" s="253">
        <f t="shared" si="192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74"/>
        <v>0</v>
      </c>
      <c r="CH83" s="318"/>
      <c r="CI83" s="253">
        <f t="shared" si="175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76"/>
        <v>0</v>
      </c>
      <c r="CS83" s="318"/>
      <c r="CT83" s="253">
        <f t="shared" si="177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78"/>
        <v>0</v>
      </c>
      <c r="DD83" s="318"/>
      <c r="DE83" s="253">
        <f t="shared" si="179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>
      <c r="A84" s="272" t="str">
        <f t="shared" si="166"/>
        <v>МУ "Ярегский  дом культуры "</v>
      </c>
      <c r="B84" s="214" t="s">
        <v>234</v>
      </c>
      <c r="C84" s="37" t="s">
        <v>71</v>
      </c>
      <c r="D84" s="37" t="s">
        <v>60</v>
      </c>
      <c r="E84" s="308">
        <f t="shared" si="180"/>
        <v>0</v>
      </c>
      <c r="F84" s="236">
        <f t="shared" si="181"/>
        <v>0</v>
      </c>
      <c r="G84" s="236">
        <f t="shared" si="167"/>
        <v>0</v>
      </c>
      <c r="H84" s="236">
        <f t="shared" si="182"/>
        <v>0</v>
      </c>
      <c r="I84" s="236">
        <f t="shared" si="168"/>
        <v>0</v>
      </c>
      <c r="J84" s="236">
        <f t="shared" si="169"/>
        <v>0</v>
      </c>
      <c r="K84" s="236">
        <f t="shared" si="169"/>
        <v>0</v>
      </c>
      <c r="L84" s="236">
        <f t="shared" si="169"/>
        <v>0</v>
      </c>
      <c r="M84" s="236">
        <f t="shared" si="169"/>
        <v>0</v>
      </c>
      <c r="N84" s="236">
        <f t="shared" si="169"/>
        <v>0</v>
      </c>
      <c r="O84" s="236">
        <f t="shared" si="169"/>
        <v>0</v>
      </c>
      <c r="P84" s="220"/>
      <c r="Q84" s="221"/>
      <c r="R84" s="237">
        <f t="shared" si="183"/>
        <v>0</v>
      </c>
      <c r="S84" s="221"/>
      <c r="T84" s="237">
        <f t="shared" si="184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85"/>
        <v>0</v>
      </c>
      <c r="AD84" s="221"/>
      <c r="AE84" s="237">
        <f t="shared" si="186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87"/>
        <v>0</v>
      </c>
      <c r="AO84" s="221"/>
      <c r="AP84" s="237">
        <f t="shared" si="188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89"/>
        <v>0</v>
      </c>
      <c r="AZ84" s="221"/>
      <c r="BA84" s="237">
        <f t="shared" si="190"/>
        <v>0</v>
      </c>
      <c r="BB84" s="221"/>
      <c r="BC84" s="233"/>
      <c r="BD84" s="221"/>
      <c r="BE84" s="221"/>
      <c r="BF84" s="233"/>
      <c r="BG84" s="221"/>
      <c r="BH84" s="379">
        <f t="shared" si="170"/>
        <v>0</v>
      </c>
      <c r="BI84" s="255" t="str">
        <f t="shared" si="171"/>
        <v>07</v>
      </c>
      <c r="BJ84" s="318"/>
      <c r="BK84" s="253">
        <f t="shared" si="191"/>
        <v>0</v>
      </c>
      <c r="BL84" s="318"/>
      <c r="BM84" s="253">
        <f t="shared" si="172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73"/>
        <v>0</v>
      </c>
      <c r="BW84" s="318"/>
      <c r="BX84" s="253">
        <f t="shared" si="192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74"/>
        <v>0</v>
      </c>
      <c r="CH84" s="318"/>
      <c r="CI84" s="253">
        <f t="shared" si="175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76"/>
        <v>0</v>
      </c>
      <c r="CS84" s="318"/>
      <c r="CT84" s="253">
        <f t="shared" si="177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78"/>
        <v>0</v>
      </c>
      <c r="DD84" s="318"/>
      <c r="DE84" s="253">
        <f t="shared" si="179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>
      <c r="A85" s="272" t="str">
        <f t="shared" si="166"/>
        <v>МУ "Ярегский  дом культуры "</v>
      </c>
      <c r="B85" s="213" t="s">
        <v>72</v>
      </c>
      <c r="C85" s="37" t="s">
        <v>73</v>
      </c>
      <c r="D85" s="37" t="s">
        <v>61</v>
      </c>
      <c r="E85" s="308">
        <f t="shared" si="180"/>
        <v>0</v>
      </c>
      <c r="F85" s="236">
        <f t="shared" si="181"/>
        <v>0</v>
      </c>
      <c r="G85" s="236">
        <f t="shared" si="167"/>
        <v>0</v>
      </c>
      <c r="H85" s="236">
        <f t="shared" si="182"/>
        <v>0</v>
      </c>
      <c r="I85" s="236">
        <f t="shared" si="168"/>
        <v>0</v>
      </c>
      <c r="J85" s="236">
        <f t="shared" si="169"/>
        <v>0</v>
      </c>
      <c r="K85" s="236">
        <f t="shared" si="169"/>
        <v>0</v>
      </c>
      <c r="L85" s="236">
        <f t="shared" si="169"/>
        <v>0</v>
      </c>
      <c r="M85" s="236">
        <f t="shared" si="169"/>
        <v>0</v>
      </c>
      <c r="N85" s="236">
        <f t="shared" si="169"/>
        <v>0</v>
      </c>
      <c r="O85" s="236">
        <f t="shared" si="169"/>
        <v>0</v>
      </c>
      <c r="P85" s="220"/>
      <c r="Q85" s="221"/>
      <c r="R85" s="237">
        <f t="shared" si="183"/>
        <v>0</v>
      </c>
      <c r="S85" s="221"/>
      <c r="T85" s="237">
        <f t="shared" si="184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85"/>
        <v>0</v>
      </c>
      <c r="AD85" s="221"/>
      <c r="AE85" s="237">
        <f t="shared" si="186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87"/>
        <v>0</v>
      </c>
      <c r="AO85" s="221"/>
      <c r="AP85" s="237">
        <f t="shared" si="188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89"/>
        <v>0</v>
      </c>
      <c r="AZ85" s="221"/>
      <c r="BA85" s="237">
        <f t="shared" si="190"/>
        <v>0</v>
      </c>
      <c r="BB85" s="221"/>
      <c r="BC85" s="233"/>
      <c r="BD85" s="221"/>
      <c r="BE85" s="221"/>
      <c r="BF85" s="233"/>
      <c r="BG85" s="221"/>
      <c r="BH85" s="379">
        <f t="shared" si="170"/>
        <v>0</v>
      </c>
      <c r="BI85" s="255" t="str">
        <f t="shared" si="171"/>
        <v>08</v>
      </c>
      <c r="BJ85" s="318"/>
      <c r="BK85" s="253">
        <f t="shared" si="191"/>
        <v>0</v>
      </c>
      <c r="BL85" s="318"/>
      <c r="BM85" s="253">
        <f t="shared" si="172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73"/>
        <v>0</v>
      </c>
      <c r="BW85" s="318"/>
      <c r="BX85" s="253">
        <f t="shared" si="192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74"/>
        <v>0</v>
      </c>
      <c r="CH85" s="318"/>
      <c r="CI85" s="253">
        <f t="shared" si="175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76"/>
        <v>0</v>
      </c>
      <c r="CS85" s="318"/>
      <c r="CT85" s="253">
        <f t="shared" si="177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78"/>
        <v>0</v>
      </c>
      <c r="DD85" s="318"/>
      <c r="DE85" s="253">
        <f t="shared" si="179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>
      <c r="A86" s="272" t="str">
        <f t="shared" si="166"/>
        <v>МУ "Ярегский  дом культуры "</v>
      </c>
      <c r="B86" s="170" t="s">
        <v>106</v>
      </c>
      <c r="C86" s="37" t="s">
        <v>107</v>
      </c>
      <c r="D86" s="37" t="s">
        <v>63</v>
      </c>
      <c r="E86" s="308">
        <f t="shared" si="180"/>
        <v>0</v>
      </c>
      <c r="F86" s="236">
        <f t="shared" si="181"/>
        <v>0</v>
      </c>
      <c r="G86" s="236">
        <f t="shared" si="167"/>
        <v>0</v>
      </c>
      <c r="H86" s="236">
        <f t="shared" si="182"/>
        <v>0</v>
      </c>
      <c r="I86" s="236">
        <f t="shared" si="168"/>
        <v>0</v>
      </c>
      <c r="J86" s="236">
        <f t="shared" si="169"/>
        <v>0</v>
      </c>
      <c r="K86" s="236">
        <f t="shared" si="169"/>
        <v>0</v>
      </c>
      <c r="L86" s="236">
        <f t="shared" si="169"/>
        <v>0</v>
      </c>
      <c r="M86" s="236">
        <f t="shared" si="169"/>
        <v>0</v>
      </c>
      <c r="N86" s="236">
        <f t="shared" si="169"/>
        <v>0</v>
      </c>
      <c r="O86" s="236">
        <f t="shared" si="169"/>
        <v>0</v>
      </c>
      <c r="P86" s="220"/>
      <c r="Q86" s="221"/>
      <c r="R86" s="237">
        <f t="shared" si="183"/>
        <v>0</v>
      </c>
      <c r="S86" s="221"/>
      <c r="T86" s="237">
        <f t="shared" si="184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85"/>
        <v>0</v>
      </c>
      <c r="AD86" s="221"/>
      <c r="AE86" s="237">
        <f t="shared" si="186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87"/>
        <v>0</v>
      </c>
      <c r="AO86" s="221"/>
      <c r="AP86" s="237">
        <f t="shared" si="188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89"/>
        <v>0</v>
      </c>
      <c r="AZ86" s="221"/>
      <c r="BA86" s="237">
        <f t="shared" si="190"/>
        <v>0</v>
      </c>
      <c r="BB86" s="221"/>
      <c r="BC86" s="233"/>
      <c r="BD86" s="221"/>
      <c r="BE86" s="221"/>
      <c r="BF86" s="233"/>
      <c r="BG86" s="221"/>
      <c r="BH86" s="379">
        <f t="shared" si="170"/>
        <v>0</v>
      </c>
      <c r="BI86" s="255" t="str">
        <f t="shared" si="171"/>
        <v>09</v>
      </c>
      <c r="BJ86" s="318"/>
      <c r="BK86" s="253">
        <f t="shared" si="191"/>
        <v>0</v>
      </c>
      <c r="BL86" s="318"/>
      <c r="BM86" s="253">
        <f t="shared" si="172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73"/>
        <v>0</v>
      </c>
      <c r="BW86" s="318"/>
      <c r="BX86" s="253">
        <f t="shared" si="192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74"/>
        <v>0</v>
      </c>
      <c r="CH86" s="318"/>
      <c r="CI86" s="253">
        <f t="shared" si="175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76"/>
        <v>0</v>
      </c>
      <c r="CS86" s="318"/>
      <c r="CT86" s="253">
        <f t="shared" si="177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78"/>
        <v>0</v>
      </c>
      <c r="DD86" s="318"/>
      <c r="DE86" s="253">
        <f t="shared" si="179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>
      <c r="A87" s="272" t="str">
        <f t="shared" si="166"/>
        <v>МУ "Ярегский  дом культуры "</v>
      </c>
      <c r="B87" s="170" t="s">
        <v>74</v>
      </c>
      <c r="C87" s="37" t="s">
        <v>76</v>
      </c>
      <c r="D87" s="37" t="s">
        <v>64</v>
      </c>
      <c r="E87" s="308">
        <f t="shared" si="180"/>
        <v>0</v>
      </c>
      <c r="F87" s="236">
        <f t="shared" si="181"/>
        <v>0</v>
      </c>
      <c r="G87" s="236">
        <f t="shared" si="167"/>
        <v>0</v>
      </c>
      <c r="H87" s="236">
        <f t="shared" si="182"/>
        <v>0</v>
      </c>
      <c r="I87" s="236">
        <f t="shared" si="168"/>
        <v>0</v>
      </c>
      <c r="J87" s="236">
        <f t="shared" si="169"/>
        <v>0</v>
      </c>
      <c r="K87" s="236">
        <f t="shared" si="169"/>
        <v>0</v>
      </c>
      <c r="L87" s="236">
        <f t="shared" si="169"/>
        <v>0</v>
      </c>
      <c r="M87" s="236">
        <f t="shared" si="169"/>
        <v>0</v>
      </c>
      <c r="N87" s="236">
        <f t="shared" si="169"/>
        <v>0</v>
      </c>
      <c r="O87" s="236">
        <f t="shared" si="169"/>
        <v>0</v>
      </c>
      <c r="P87" s="220"/>
      <c r="Q87" s="221"/>
      <c r="R87" s="237">
        <f t="shared" si="183"/>
        <v>0</v>
      </c>
      <c r="S87" s="221"/>
      <c r="T87" s="237">
        <f t="shared" si="184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85"/>
        <v>0</v>
      </c>
      <c r="AD87" s="221"/>
      <c r="AE87" s="237">
        <f t="shared" si="186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87"/>
        <v>0</v>
      </c>
      <c r="AO87" s="221"/>
      <c r="AP87" s="237">
        <f t="shared" si="188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89"/>
        <v>0</v>
      </c>
      <c r="AZ87" s="221"/>
      <c r="BA87" s="237">
        <f t="shared" si="190"/>
        <v>0</v>
      </c>
      <c r="BB87" s="221"/>
      <c r="BC87" s="233"/>
      <c r="BD87" s="221"/>
      <c r="BE87" s="221"/>
      <c r="BF87" s="233"/>
      <c r="BG87" s="221"/>
      <c r="BH87" s="379">
        <f t="shared" si="170"/>
        <v>0</v>
      </c>
      <c r="BI87" s="255" t="str">
        <f t="shared" si="171"/>
        <v>10</v>
      </c>
      <c r="BJ87" s="318"/>
      <c r="BK87" s="253">
        <f t="shared" si="191"/>
        <v>0</v>
      </c>
      <c r="BL87" s="318"/>
      <c r="BM87" s="253">
        <f t="shared" si="172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73"/>
        <v>0</v>
      </c>
      <c r="BW87" s="318"/>
      <c r="BX87" s="253">
        <f t="shared" si="192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74"/>
        <v>0</v>
      </c>
      <c r="CH87" s="318"/>
      <c r="CI87" s="253">
        <f t="shared" si="175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76"/>
        <v>0</v>
      </c>
      <c r="CS87" s="318"/>
      <c r="CT87" s="253">
        <f t="shared" si="177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78"/>
        <v>0</v>
      </c>
      <c r="DD87" s="318"/>
      <c r="DE87" s="253">
        <f t="shared" si="179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">
      <c r="A88" s="272" t="str">
        <f t="shared" si="166"/>
        <v>МУ "Ярегский  дом культуры "</v>
      </c>
      <c r="B88" s="212" t="s">
        <v>230</v>
      </c>
      <c r="C88" s="37" t="s">
        <v>77</v>
      </c>
      <c r="D88" s="37" t="s">
        <v>65</v>
      </c>
      <c r="E88" s="308">
        <f t="shared" si="180"/>
        <v>0</v>
      </c>
      <c r="F88" s="236">
        <f t="shared" si="181"/>
        <v>0</v>
      </c>
      <c r="G88" s="236">
        <f t="shared" si="167"/>
        <v>0</v>
      </c>
      <c r="H88" s="236">
        <f t="shared" si="182"/>
        <v>0</v>
      </c>
      <c r="I88" s="236">
        <f t="shared" si="168"/>
        <v>0</v>
      </c>
      <c r="J88" s="236">
        <f t="shared" si="169"/>
        <v>0</v>
      </c>
      <c r="K88" s="236">
        <f t="shared" si="169"/>
        <v>0</v>
      </c>
      <c r="L88" s="236">
        <f t="shared" si="169"/>
        <v>0</v>
      </c>
      <c r="M88" s="236">
        <f t="shared" si="169"/>
        <v>0</v>
      </c>
      <c r="N88" s="236">
        <f t="shared" si="169"/>
        <v>0</v>
      </c>
      <c r="O88" s="236">
        <f t="shared" si="169"/>
        <v>0</v>
      </c>
      <c r="P88" s="220"/>
      <c r="Q88" s="221"/>
      <c r="R88" s="237">
        <f t="shared" si="183"/>
        <v>0</v>
      </c>
      <c r="S88" s="221"/>
      <c r="T88" s="237">
        <f t="shared" si="184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85"/>
        <v>0</v>
      </c>
      <c r="AD88" s="221"/>
      <c r="AE88" s="237">
        <f t="shared" si="186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87"/>
        <v>0</v>
      </c>
      <c r="AO88" s="221"/>
      <c r="AP88" s="237">
        <f t="shared" si="188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89"/>
        <v>0</v>
      </c>
      <c r="AZ88" s="221"/>
      <c r="BA88" s="237">
        <f t="shared" si="190"/>
        <v>0</v>
      </c>
      <c r="BB88" s="221"/>
      <c r="BC88" s="233"/>
      <c r="BD88" s="221"/>
      <c r="BE88" s="221"/>
      <c r="BF88" s="233"/>
      <c r="BG88" s="221"/>
      <c r="BH88" s="379">
        <f t="shared" si="170"/>
        <v>0</v>
      </c>
      <c r="BI88" s="255" t="str">
        <f t="shared" si="171"/>
        <v>11</v>
      </c>
      <c r="BJ88" s="318"/>
      <c r="BK88" s="253">
        <f t="shared" si="191"/>
        <v>0</v>
      </c>
      <c r="BL88" s="318"/>
      <c r="BM88" s="253">
        <f t="shared" si="172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73"/>
        <v>0</v>
      </c>
      <c r="BW88" s="318"/>
      <c r="BX88" s="253">
        <f t="shared" si="192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74"/>
        <v>0</v>
      </c>
      <c r="CH88" s="318"/>
      <c r="CI88" s="253">
        <f t="shared" si="175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76"/>
        <v>0</v>
      </c>
      <c r="CS88" s="318"/>
      <c r="CT88" s="253">
        <f t="shared" si="177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78"/>
        <v>0</v>
      </c>
      <c r="DD88" s="318"/>
      <c r="DE88" s="253">
        <f t="shared" si="179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">
      <c r="A89" s="272" t="str">
        <f t="shared" si="166"/>
        <v>МУ "Ярегский  дом культуры "</v>
      </c>
      <c r="B89" s="212" t="s">
        <v>231</v>
      </c>
      <c r="C89" s="37" t="s">
        <v>78</v>
      </c>
      <c r="D89" s="37" t="s">
        <v>66</v>
      </c>
      <c r="E89" s="308">
        <f t="shared" si="180"/>
        <v>0</v>
      </c>
      <c r="F89" s="236">
        <f t="shared" si="181"/>
        <v>0</v>
      </c>
      <c r="G89" s="236">
        <f t="shared" si="167"/>
        <v>0</v>
      </c>
      <c r="H89" s="236">
        <f t="shared" si="182"/>
        <v>0</v>
      </c>
      <c r="I89" s="236">
        <f t="shared" si="168"/>
        <v>0</v>
      </c>
      <c r="J89" s="236">
        <f t="shared" si="169"/>
        <v>0</v>
      </c>
      <c r="K89" s="236">
        <f t="shared" si="169"/>
        <v>0</v>
      </c>
      <c r="L89" s="236">
        <f t="shared" si="169"/>
        <v>0</v>
      </c>
      <c r="M89" s="236">
        <f t="shared" si="169"/>
        <v>0</v>
      </c>
      <c r="N89" s="236">
        <f t="shared" si="169"/>
        <v>0</v>
      </c>
      <c r="O89" s="236">
        <f t="shared" si="169"/>
        <v>0</v>
      </c>
      <c r="P89" s="220"/>
      <c r="Q89" s="221"/>
      <c r="R89" s="237">
        <f t="shared" si="183"/>
        <v>0</v>
      </c>
      <c r="S89" s="221"/>
      <c r="T89" s="237">
        <f t="shared" si="184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85"/>
        <v>0</v>
      </c>
      <c r="AD89" s="221"/>
      <c r="AE89" s="237">
        <f t="shared" si="186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87"/>
        <v>0</v>
      </c>
      <c r="AO89" s="221"/>
      <c r="AP89" s="237">
        <f t="shared" si="188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89"/>
        <v>0</v>
      </c>
      <c r="AZ89" s="221"/>
      <c r="BA89" s="237">
        <f t="shared" si="190"/>
        <v>0</v>
      </c>
      <c r="BB89" s="221"/>
      <c r="BC89" s="233"/>
      <c r="BD89" s="221"/>
      <c r="BE89" s="221"/>
      <c r="BF89" s="233"/>
      <c r="BG89" s="221"/>
      <c r="BH89" s="379">
        <f t="shared" si="170"/>
        <v>0</v>
      </c>
      <c r="BI89" s="255" t="str">
        <f t="shared" si="171"/>
        <v>12</v>
      </c>
      <c r="BJ89" s="318"/>
      <c r="BK89" s="253">
        <f t="shared" si="191"/>
        <v>0</v>
      </c>
      <c r="BL89" s="318"/>
      <c r="BM89" s="253">
        <f t="shared" si="172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73"/>
        <v>0</v>
      </c>
      <c r="BW89" s="318"/>
      <c r="BX89" s="253">
        <f t="shared" si="192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74"/>
        <v>0</v>
      </c>
      <c r="CH89" s="318"/>
      <c r="CI89" s="253">
        <f t="shared" si="175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76"/>
        <v>0</v>
      </c>
      <c r="CS89" s="318"/>
      <c r="CT89" s="253">
        <f t="shared" si="177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78"/>
        <v>0</v>
      </c>
      <c r="DD89" s="318"/>
      <c r="DE89" s="253">
        <f t="shared" si="179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thickBot="1">
      <c r="A90" s="272" t="str">
        <f t="shared" si="166"/>
        <v>МУ "Ярегский  дом культуры "</v>
      </c>
      <c r="B90" s="169" t="s">
        <v>75</v>
      </c>
      <c r="C90" s="37" t="s">
        <v>79</v>
      </c>
      <c r="D90" s="37" t="s">
        <v>67</v>
      </c>
      <c r="E90" s="308">
        <f t="shared" si="180"/>
        <v>7</v>
      </c>
      <c r="F90" s="236">
        <f t="shared" si="181"/>
        <v>0</v>
      </c>
      <c r="G90" s="236">
        <f t="shared" si="167"/>
        <v>235.5</v>
      </c>
      <c r="H90" s="236">
        <f t="shared" si="182"/>
        <v>11.3</v>
      </c>
      <c r="I90" s="236">
        <f t="shared" si="168"/>
        <v>0</v>
      </c>
      <c r="J90" s="236">
        <f t="shared" si="169"/>
        <v>183.9</v>
      </c>
      <c r="K90" s="236">
        <f t="shared" si="169"/>
        <v>0</v>
      </c>
      <c r="L90" s="236">
        <f t="shared" si="169"/>
        <v>51.6</v>
      </c>
      <c r="M90" s="236">
        <f t="shared" si="169"/>
        <v>0</v>
      </c>
      <c r="N90" s="236">
        <f t="shared" si="169"/>
        <v>0</v>
      </c>
      <c r="O90" s="236">
        <f>ROUND(SUM(Z90,AK90,AV90,BG90),1)</f>
        <v>0</v>
      </c>
      <c r="P90" s="223">
        <v>7</v>
      </c>
      <c r="Q90" s="224"/>
      <c r="R90" s="238">
        <f t="shared" si="183"/>
        <v>235.5</v>
      </c>
      <c r="S90" s="224">
        <v>11.3</v>
      </c>
      <c r="T90" s="238">
        <f>SUM(X90:Z90)</f>
        <v>0</v>
      </c>
      <c r="U90" s="224">
        <f>235.5-51.6</f>
        <v>183.9</v>
      </c>
      <c r="V90" s="234"/>
      <c r="W90" s="224">
        <v>51.6</v>
      </c>
      <c r="X90" s="224"/>
      <c r="Y90" s="234"/>
      <c r="Z90" s="224"/>
      <c r="AA90" s="223"/>
      <c r="AB90" s="224"/>
      <c r="AC90" s="238">
        <f t="shared" si="185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87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89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9">
        <f t="shared" si="170"/>
        <v>0</v>
      </c>
      <c r="BI90" s="319" t="str">
        <f t="shared" si="171"/>
        <v>13</v>
      </c>
      <c r="BJ90" s="320"/>
      <c r="BK90" s="321">
        <f t="shared" si="191"/>
        <v>0</v>
      </c>
      <c r="BL90" s="320"/>
      <c r="BM90" s="321">
        <f t="shared" si="172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73"/>
        <v>0</v>
      </c>
      <c r="BW90" s="320"/>
      <c r="BX90" s="321">
        <f t="shared" si="192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74"/>
        <v>0</v>
      </c>
      <c r="CH90" s="320"/>
      <c r="CI90" s="321">
        <f t="shared" si="175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76"/>
        <v>0</v>
      </c>
      <c r="CS90" s="320"/>
      <c r="CT90" s="321">
        <f t="shared" si="177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78"/>
        <v>0</v>
      </c>
      <c r="DD90" s="320"/>
      <c r="DE90" s="321">
        <f t="shared" si="179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customHeight="1">
      <c r="A91" s="271" t="str">
        <f>B91</f>
        <v>МАУ "Городской дворец культуры"</v>
      </c>
      <c r="B91" s="712" t="s">
        <v>390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МАУ "Городской дворец культуры"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МАУ "Городской дворец культуры"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МАУ "Городской дворец культуры"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МАУ "Городской дворец культуры"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70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93">IF(ROUND(E97-SUM(E98,E100:E101),5)&gt;=0,0,"Ошибка")</f>
        <v>0</v>
      </c>
      <c r="BK91" s="285">
        <f t="shared" si="193"/>
        <v>0</v>
      </c>
      <c r="BL91" s="285">
        <f t="shared" si="193"/>
        <v>0</v>
      </c>
      <c r="BM91" s="285">
        <f t="shared" si="193"/>
        <v>0</v>
      </c>
      <c r="BN91" s="285">
        <f t="shared" si="193"/>
        <v>0</v>
      </c>
      <c r="BO91" s="285">
        <f t="shared" si="193"/>
        <v>0</v>
      </c>
      <c r="BP91" s="285">
        <f t="shared" si="193"/>
        <v>0</v>
      </c>
      <c r="BQ91" s="285">
        <f t="shared" si="193"/>
        <v>0</v>
      </c>
      <c r="BR91" s="285">
        <f t="shared" si="193"/>
        <v>0</v>
      </c>
      <c r="BS91" s="285">
        <f t="shared" si="193"/>
        <v>0</v>
      </c>
      <c r="BT91" s="285">
        <f t="shared" si="193"/>
        <v>0</v>
      </c>
      <c r="BU91" s="285">
        <f t="shared" si="193"/>
        <v>0</v>
      </c>
      <c r="BV91" s="285">
        <f t="shared" si="193"/>
        <v>0</v>
      </c>
      <c r="BW91" s="285">
        <f t="shared" si="193"/>
        <v>0</v>
      </c>
      <c r="BX91" s="285">
        <f t="shared" si="193"/>
        <v>0</v>
      </c>
      <c r="BY91" s="285">
        <f t="shared" si="193"/>
        <v>0</v>
      </c>
      <c r="BZ91" s="285">
        <f t="shared" si="193"/>
        <v>0</v>
      </c>
      <c r="CA91" s="285">
        <f t="shared" si="193"/>
        <v>0</v>
      </c>
      <c r="CB91" s="285">
        <f t="shared" si="193"/>
        <v>0</v>
      </c>
      <c r="CC91" s="285">
        <f t="shared" si="193"/>
        <v>0</v>
      </c>
      <c r="CD91" s="285">
        <f t="shared" si="193"/>
        <v>0</v>
      </c>
      <c r="CE91" s="285">
        <f t="shared" si="193"/>
        <v>0</v>
      </c>
      <c r="CF91" s="285">
        <f t="shared" si="193"/>
        <v>0</v>
      </c>
      <c r="CG91" s="285">
        <f t="shared" si="193"/>
        <v>0</v>
      </c>
      <c r="CH91" s="285">
        <f t="shared" si="193"/>
        <v>0</v>
      </c>
      <c r="CI91" s="285">
        <f t="shared" si="193"/>
        <v>0</v>
      </c>
      <c r="CJ91" s="285">
        <f t="shared" si="193"/>
        <v>0</v>
      </c>
      <c r="CK91" s="285">
        <f t="shared" si="193"/>
        <v>0</v>
      </c>
      <c r="CL91" s="285">
        <f t="shared" si="193"/>
        <v>0</v>
      </c>
      <c r="CM91" s="285">
        <f t="shared" si="193"/>
        <v>0</v>
      </c>
      <c r="CN91" s="285">
        <f t="shared" si="193"/>
        <v>0</v>
      </c>
      <c r="CO91" s="285">
        <f t="shared" si="193"/>
        <v>0</v>
      </c>
      <c r="CP91" s="285">
        <f t="shared" ref="CP91:DL91" si="194">IF(ROUND(AK97-SUM(AK98,AK100:AK101),5)&gt;=0,0,"Ошибка")</f>
        <v>0</v>
      </c>
      <c r="CQ91" s="285">
        <f t="shared" si="194"/>
        <v>0</v>
      </c>
      <c r="CR91" s="285">
        <f t="shared" si="194"/>
        <v>0</v>
      </c>
      <c r="CS91" s="285">
        <f t="shared" si="194"/>
        <v>0</v>
      </c>
      <c r="CT91" s="285">
        <f t="shared" si="194"/>
        <v>0</v>
      </c>
      <c r="CU91" s="285">
        <f t="shared" si="194"/>
        <v>0</v>
      </c>
      <c r="CV91" s="285">
        <f t="shared" si="194"/>
        <v>0</v>
      </c>
      <c r="CW91" s="285">
        <f t="shared" si="194"/>
        <v>0</v>
      </c>
      <c r="CX91" s="285">
        <f t="shared" si="194"/>
        <v>0</v>
      </c>
      <c r="CY91" s="285">
        <f t="shared" si="194"/>
        <v>0</v>
      </c>
      <c r="CZ91" s="285">
        <f t="shared" si="194"/>
        <v>0</v>
      </c>
      <c r="DA91" s="285">
        <f t="shared" si="194"/>
        <v>0</v>
      </c>
      <c r="DB91" s="285">
        <f t="shared" si="194"/>
        <v>0</v>
      </c>
      <c r="DC91" s="285">
        <f t="shared" si="194"/>
        <v>0</v>
      </c>
      <c r="DD91" s="285">
        <f t="shared" si="194"/>
        <v>0</v>
      </c>
      <c r="DE91" s="285">
        <f t="shared" si="194"/>
        <v>0</v>
      </c>
      <c r="DF91" s="285">
        <f t="shared" si="194"/>
        <v>0</v>
      </c>
      <c r="DG91" s="285">
        <f t="shared" si="194"/>
        <v>0</v>
      </c>
      <c r="DH91" s="285">
        <f t="shared" si="194"/>
        <v>0</v>
      </c>
      <c r="DI91" s="285">
        <f t="shared" si="194"/>
        <v>0</v>
      </c>
      <c r="DJ91" s="285">
        <f t="shared" si="194"/>
        <v>0</v>
      </c>
      <c r="DK91" s="285">
        <f t="shared" si="194"/>
        <v>0</v>
      </c>
      <c r="DL91" s="285">
        <f t="shared" si="194"/>
        <v>0</v>
      </c>
    </row>
    <row r="92" spans="1:116" s="27" customFormat="1" ht="24">
      <c r="A92" s="272" t="str">
        <f>A91</f>
        <v>МАУ "Городской дворец культуры"</v>
      </c>
      <c r="B92" s="211" t="s">
        <v>232</v>
      </c>
      <c r="C92" s="37" t="s">
        <v>47</v>
      </c>
      <c r="D92" s="37" t="s">
        <v>6</v>
      </c>
      <c r="E92" s="308">
        <f>SUM(E93:E97,E102:E104)</f>
        <v>82</v>
      </c>
      <c r="F92" s="236">
        <f>SUM(F93:F97,F102:F104)</f>
        <v>7.5</v>
      </c>
      <c r="G92" s="236">
        <f>SUM(G93:G97,G102:G104)</f>
        <v>3888.5</v>
      </c>
      <c r="H92" s="236">
        <f>SUM(H93:H97,H102:H104)</f>
        <v>2171.6000000000004</v>
      </c>
      <c r="I92" s="236">
        <f>SUM(I93:I97,I102:I104)</f>
        <v>121.5</v>
      </c>
      <c r="J92" s="236">
        <f t="shared" ref="J92:O92" si="195">SUM(J93:J97,J102:J104)</f>
        <v>3434.3999999999996</v>
      </c>
      <c r="K92" s="236">
        <f t="shared" si="195"/>
        <v>0</v>
      </c>
      <c r="L92" s="236">
        <f t="shared" si="195"/>
        <v>454.09999999999997</v>
      </c>
      <c r="M92" s="236">
        <f t="shared" si="195"/>
        <v>107.1</v>
      </c>
      <c r="N92" s="236">
        <f t="shared" si="195"/>
        <v>0</v>
      </c>
      <c r="O92" s="236">
        <f t="shared" si="195"/>
        <v>14.4</v>
      </c>
      <c r="P92" s="228">
        <f>SUM(P93:P97,P102:P104)</f>
        <v>82</v>
      </c>
      <c r="Q92" s="226">
        <f t="shared" ref="Q92:Z92" si="196">SUM(Q93:Q97,Q102:Q104)</f>
        <v>7.5</v>
      </c>
      <c r="R92" s="236">
        <f t="shared" si="196"/>
        <v>3888.5</v>
      </c>
      <c r="S92" s="226">
        <f t="shared" si="196"/>
        <v>2171.6000000000004</v>
      </c>
      <c r="T92" s="236">
        <f t="shared" si="196"/>
        <v>121.5</v>
      </c>
      <c r="U92" s="226">
        <f t="shared" si="196"/>
        <v>3434.3999999999996</v>
      </c>
      <c r="V92" s="235">
        <f t="shared" si="196"/>
        <v>0</v>
      </c>
      <c r="W92" s="226">
        <f t="shared" si="196"/>
        <v>454.09999999999997</v>
      </c>
      <c r="X92" s="226">
        <f t="shared" si="196"/>
        <v>107.1</v>
      </c>
      <c r="Y92" s="235">
        <f t="shared" si="196"/>
        <v>0</v>
      </c>
      <c r="Z92" s="227">
        <f t="shared" si="196"/>
        <v>14.4</v>
      </c>
      <c r="AA92" s="228">
        <f>SUM(AA93:AA97,AA102:AA104)</f>
        <v>0</v>
      </c>
      <c r="AB92" s="226">
        <f t="shared" ref="AB92:AK92" si="197">SUM(AB93:AB97,AB102:AB104)</f>
        <v>0</v>
      </c>
      <c r="AC92" s="236">
        <f t="shared" si="197"/>
        <v>0</v>
      </c>
      <c r="AD92" s="226">
        <f t="shared" si="197"/>
        <v>0</v>
      </c>
      <c r="AE92" s="236">
        <f t="shared" si="197"/>
        <v>0</v>
      </c>
      <c r="AF92" s="226">
        <f t="shared" si="197"/>
        <v>0</v>
      </c>
      <c r="AG92" s="235">
        <f t="shared" si="197"/>
        <v>0</v>
      </c>
      <c r="AH92" s="226">
        <f t="shared" si="197"/>
        <v>0</v>
      </c>
      <c r="AI92" s="226">
        <f t="shared" si="197"/>
        <v>0</v>
      </c>
      <c r="AJ92" s="235">
        <f t="shared" si="197"/>
        <v>0</v>
      </c>
      <c r="AK92" s="227">
        <f t="shared" si="197"/>
        <v>0</v>
      </c>
      <c r="AL92" s="228">
        <f>SUM(AL93:AL97,AL102:AL104)</f>
        <v>0</v>
      </c>
      <c r="AM92" s="226">
        <f t="shared" ref="AM92:AV92" si="198">SUM(AM93:AM97,AM102:AM104)</f>
        <v>0</v>
      </c>
      <c r="AN92" s="236">
        <f t="shared" si="198"/>
        <v>0</v>
      </c>
      <c r="AO92" s="226">
        <f t="shared" si="198"/>
        <v>0</v>
      </c>
      <c r="AP92" s="236">
        <f t="shared" si="198"/>
        <v>0</v>
      </c>
      <c r="AQ92" s="226">
        <f t="shared" si="198"/>
        <v>0</v>
      </c>
      <c r="AR92" s="235">
        <f t="shared" si="198"/>
        <v>0</v>
      </c>
      <c r="AS92" s="226">
        <f t="shared" si="198"/>
        <v>0</v>
      </c>
      <c r="AT92" s="226">
        <f t="shared" si="198"/>
        <v>0</v>
      </c>
      <c r="AU92" s="235">
        <f t="shared" si="198"/>
        <v>0</v>
      </c>
      <c r="AV92" s="227">
        <f t="shared" si="198"/>
        <v>0</v>
      </c>
      <c r="AW92" s="228">
        <f>SUM(AW93:AW97,AW102:AW104)</f>
        <v>0</v>
      </c>
      <c r="AX92" s="226">
        <f t="shared" ref="AX92:BG92" si="199">SUM(AX93:AX97,AX102:AX104)</f>
        <v>0</v>
      </c>
      <c r="AY92" s="236">
        <f t="shared" si="199"/>
        <v>0</v>
      </c>
      <c r="AZ92" s="226">
        <f t="shared" si="199"/>
        <v>0</v>
      </c>
      <c r="BA92" s="236">
        <f t="shared" si="199"/>
        <v>0</v>
      </c>
      <c r="BB92" s="226">
        <f t="shared" si="199"/>
        <v>0</v>
      </c>
      <c r="BC92" s="235">
        <f t="shared" si="199"/>
        <v>0</v>
      </c>
      <c r="BD92" s="226">
        <f t="shared" si="199"/>
        <v>0</v>
      </c>
      <c r="BE92" s="226">
        <f t="shared" si="199"/>
        <v>0</v>
      </c>
      <c r="BF92" s="235">
        <f t="shared" si="199"/>
        <v>0</v>
      </c>
      <c r="BG92" s="227">
        <f t="shared" si="199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00">IF(E98-E99&gt;=0,0,"Ошибка")</f>
        <v>0</v>
      </c>
      <c r="BK92" s="253">
        <f t="shared" si="200"/>
        <v>0</v>
      </c>
      <c r="BL92" s="253">
        <f t="shared" si="200"/>
        <v>0</v>
      </c>
      <c r="BM92" s="253">
        <f t="shared" si="200"/>
        <v>0</v>
      </c>
      <c r="BN92" s="253">
        <f t="shared" si="200"/>
        <v>0</v>
      </c>
      <c r="BO92" s="253">
        <f t="shared" si="200"/>
        <v>0</v>
      </c>
      <c r="BP92" s="253">
        <f t="shared" si="200"/>
        <v>0</v>
      </c>
      <c r="BQ92" s="253">
        <f t="shared" si="200"/>
        <v>0</v>
      </c>
      <c r="BR92" s="253">
        <f t="shared" si="200"/>
        <v>0</v>
      </c>
      <c r="BS92" s="253">
        <f t="shared" si="200"/>
        <v>0</v>
      </c>
      <c r="BT92" s="253">
        <f t="shared" si="200"/>
        <v>0</v>
      </c>
      <c r="BU92" s="253">
        <f t="shared" si="200"/>
        <v>0</v>
      </c>
      <c r="BV92" s="253">
        <f t="shared" si="200"/>
        <v>0</v>
      </c>
      <c r="BW92" s="253">
        <f t="shared" si="200"/>
        <v>0</v>
      </c>
      <c r="BX92" s="253">
        <f t="shared" si="200"/>
        <v>0</v>
      </c>
      <c r="BY92" s="253">
        <f t="shared" si="200"/>
        <v>0</v>
      </c>
      <c r="BZ92" s="253">
        <f t="shared" si="200"/>
        <v>0</v>
      </c>
      <c r="CA92" s="253">
        <f t="shared" si="200"/>
        <v>0</v>
      </c>
      <c r="CB92" s="253">
        <f t="shared" si="200"/>
        <v>0</v>
      </c>
      <c r="CC92" s="253">
        <f t="shared" si="200"/>
        <v>0</v>
      </c>
      <c r="CD92" s="253">
        <f t="shared" si="200"/>
        <v>0</v>
      </c>
      <c r="CE92" s="253">
        <f t="shared" si="200"/>
        <v>0</v>
      </c>
      <c r="CF92" s="253">
        <f t="shared" si="200"/>
        <v>0</v>
      </c>
      <c r="CG92" s="253">
        <f t="shared" si="200"/>
        <v>0</v>
      </c>
      <c r="CH92" s="253">
        <f t="shared" si="200"/>
        <v>0</v>
      </c>
      <c r="CI92" s="253">
        <f t="shared" si="200"/>
        <v>0</v>
      </c>
      <c r="CJ92" s="253">
        <f t="shared" si="200"/>
        <v>0</v>
      </c>
      <c r="CK92" s="253">
        <f t="shared" si="200"/>
        <v>0</v>
      </c>
      <c r="CL92" s="253">
        <f t="shared" si="200"/>
        <v>0</v>
      </c>
      <c r="CM92" s="253">
        <f t="shared" si="200"/>
        <v>0</v>
      </c>
      <c r="CN92" s="253">
        <f t="shared" si="200"/>
        <v>0</v>
      </c>
      <c r="CO92" s="253">
        <f t="shared" si="200"/>
        <v>0</v>
      </c>
      <c r="CP92" s="253">
        <f t="shared" ref="CP92:DL92" si="201">IF(AK98-AK99&gt;=0,0,"Ошибка")</f>
        <v>0</v>
      </c>
      <c r="CQ92" s="253">
        <f t="shared" si="201"/>
        <v>0</v>
      </c>
      <c r="CR92" s="253">
        <f t="shared" si="201"/>
        <v>0</v>
      </c>
      <c r="CS92" s="253">
        <f t="shared" si="201"/>
        <v>0</v>
      </c>
      <c r="CT92" s="253">
        <f t="shared" si="201"/>
        <v>0</v>
      </c>
      <c r="CU92" s="253">
        <f t="shared" si="201"/>
        <v>0</v>
      </c>
      <c r="CV92" s="253">
        <f t="shared" si="201"/>
        <v>0</v>
      </c>
      <c r="CW92" s="253">
        <f t="shared" si="201"/>
        <v>0</v>
      </c>
      <c r="CX92" s="253">
        <f t="shared" si="201"/>
        <v>0</v>
      </c>
      <c r="CY92" s="253">
        <f t="shared" si="201"/>
        <v>0</v>
      </c>
      <c r="CZ92" s="253">
        <f t="shared" si="201"/>
        <v>0</v>
      </c>
      <c r="DA92" s="253">
        <f t="shared" si="201"/>
        <v>0</v>
      </c>
      <c r="DB92" s="253">
        <f t="shared" si="201"/>
        <v>0</v>
      </c>
      <c r="DC92" s="253">
        <f t="shared" si="201"/>
        <v>0</v>
      </c>
      <c r="DD92" s="253">
        <f t="shared" si="201"/>
        <v>0</v>
      </c>
      <c r="DE92" s="253">
        <f t="shared" si="201"/>
        <v>0</v>
      </c>
      <c r="DF92" s="253">
        <f t="shared" si="201"/>
        <v>0</v>
      </c>
      <c r="DG92" s="253">
        <f t="shared" si="201"/>
        <v>0</v>
      </c>
      <c r="DH92" s="253">
        <f t="shared" si="201"/>
        <v>0</v>
      </c>
      <c r="DI92" s="253">
        <f t="shared" si="201"/>
        <v>0</v>
      </c>
      <c r="DJ92" s="253">
        <f t="shared" si="201"/>
        <v>0</v>
      </c>
      <c r="DK92" s="253">
        <f t="shared" si="201"/>
        <v>0</v>
      </c>
      <c r="DL92" s="253">
        <f t="shared" si="201"/>
        <v>0</v>
      </c>
    </row>
    <row r="93" spans="1:116" s="27" customFormat="1" ht="24">
      <c r="A93" s="272" t="str">
        <f t="shared" ref="A93:A104" si="202">A92</f>
        <v>МАУ "Городской дворец культуры"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1</v>
      </c>
      <c r="F93" s="236">
        <f>ROUND(SUM(Q93,AB93,AM93,AX93),1)</f>
        <v>0</v>
      </c>
      <c r="G93" s="236">
        <f t="shared" ref="G93:G104" si="203">SUM(J93:L93)</f>
        <v>108.39999999999999</v>
      </c>
      <c r="H93" s="236">
        <f>ROUND(SUM(S93,AD93,AO93,AZ93),1)</f>
        <v>108.4</v>
      </c>
      <c r="I93" s="236">
        <f t="shared" ref="I93:I104" si="204">SUM(M93:O93)</f>
        <v>0</v>
      </c>
      <c r="J93" s="236">
        <f t="shared" ref="J93:O104" si="205">ROUND(SUM(U93,AF93,AQ93,BB93),1)</f>
        <v>103.1</v>
      </c>
      <c r="K93" s="236">
        <f t="shared" si="205"/>
        <v>0</v>
      </c>
      <c r="L93" s="236">
        <f t="shared" si="205"/>
        <v>5.3</v>
      </c>
      <c r="M93" s="236">
        <f t="shared" si="205"/>
        <v>0</v>
      </c>
      <c r="N93" s="236">
        <f t="shared" si="205"/>
        <v>0</v>
      </c>
      <c r="O93" s="236">
        <f t="shared" si="205"/>
        <v>0</v>
      </c>
      <c r="P93" s="220">
        <v>1</v>
      </c>
      <c r="Q93" s="221"/>
      <c r="R93" s="237">
        <f>SUM(U93:W93)</f>
        <v>108.39999999999999</v>
      </c>
      <c r="S93" s="221">
        <v>108.4</v>
      </c>
      <c r="T93" s="237">
        <f>SUM(X93:Z93)</f>
        <v>0</v>
      </c>
      <c r="U93" s="221">
        <v>103.1</v>
      </c>
      <c r="V93" s="233"/>
      <c r="W93" s="221">
        <v>5.3</v>
      </c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9">
        <f t="shared" ref="BH93:BH105" si="206">IF((COUNTA(BJ93:DL93)-COUNTIF(BJ93:DL93,0))=0,0,CONCATENATE("Ошибки!-",COUNTA(BJ93:DL93)-COUNTIF(BJ93:DL93,0)))</f>
        <v>0</v>
      </c>
      <c r="BI93" s="255" t="str">
        <f t="shared" ref="BI93:BI104" si="207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08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09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10">IF(ROUND((AA93-AB93),5)&gt;=0,0,"Ошибка!")</f>
        <v>0</v>
      </c>
      <c r="CH93" s="318"/>
      <c r="CI93" s="253">
        <f t="shared" ref="CI93:CI104" si="21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12">IF(ROUND((AL93-AM93),5)&gt;=0,0,"Ошибка!")</f>
        <v>0</v>
      </c>
      <c r="CS93" s="318"/>
      <c r="CT93" s="253">
        <f t="shared" ref="CT93:CT104" si="213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14">IF(ROUND((AW93-AX93),5)&gt;=0,0,"Ошибка!")</f>
        <v>0</v>
      </c>
      <c r="DD93" s="318"/>
      <c r="DE93" s="253">
        <f t="shared" ref="DE93:DE104" si="215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>
      <c r="A94" s="272" t="str">
        <f t="shared" si="202"/>
        <v>МАУ "Городской дворец культуры"</v>
      </c>
      <c r="B94" s="212" t="s">
        <v>229</v>
      </c>
      <c r="C94" s="37" t="s">
        <v>58</v>
      </c>
      <c r="D94" s="37" t="s">
        <v>8</v>
      </c>
      <c r="E94" s="308">
        <f t="shared" ref="E94:E104" si="216">ROUND(SUM(P94,AA94,AL94,AW94),0)</f>
        <v>21</v>
      </c>
      <c r="F94" s="236">
        <f t="shared" ref="F94:F104" si="217">ROUND(SUM(Q94,AB94,AM94,AX94),1)</f>
        <v>1.5</v>
      </c>
      <c r="G94" s="236">
        <f t="shared" si="203"/>
        <v>1256.3</v>
      </c>
      <c r="H94" s="236">
        <f t="shared" ref="H94:H104" si="218">ROUND(SUM(S94,AD94,AO94,AZ94),1)</f>
        <v>0</v>
      </c>
      <c r="I94" s="236">
        <f t="shared" si="204"/>
        <v>17.5</v>
      </c>
      <c r="J94" s="236">
        <f t="shared" si="205"/>
        <v>1084.0999999999999</v>
      </c>
      <c r="K94" s="236">
        <f t="shared" si="205"/>
        <v>0</v>
      </c>
      <c r="L94" s="236">
        <f t="shared" si="205"/>
        <v>172.2</v>
      </c>
      <c r="M94" s="236">
        <f t="shared" si="205"/>
        <v>15.5</v>
      </c>
      <c r="N94" s="236">
        <f t="shared" si="205"/>
        <v>0</v>
      </c>
      <c r="O94" s="236">
        <f t="shared" si="205"/>
        <v>2</v>
      </c>
      <c r="P94" s="220">
        <v>21</v>
      </c>
      <c r="Q94" s="221">
        <v>1.5</v>
      </c>
      <c r="R94" s="237">
        <f t="shared" ref="R94:R104" si="219">SUM(U94:W94)</f>
        <v>1256.3</v>
      </c>
      <c r="S94" s="221"/>
      <c r="T94" s="237">
        <f t="shared" ref="T94:T103" si="220">SUM(X94:Z94)</f>
        <v>17.5</v>
      </c>
      <c r="U94" s="221">
        <v>1084.0999999999999</v>
      </c>
      <c r="V94" s="233"/>
      <c r="W94" s="221">
        <v>172.2</v>
      </c>
      <c r="X94" s="221">
        <v>15.5</v>
      </c>
      <c r="Y94" s="233"/>
      <c r="Z94" s="221">
        <v>2</v>
      </c>
      <c r="AA94" s="220"/>
      <c r="AB94" s="221"/>
      <c r="AC94" s="237">
        <f t="shared" ref="AC94:AC104" si="221">SUM(AF94:AH94)</f>
        <v>0</v>
      </c>
      <c r="AD94" s="221"/>
      <c r="AE94" s="237">
        <f t="shared" ref="AE94:AE103" si="222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23">SUM(AQ94:AS94)</f>
        <v>0</v>
      </c>
      <c r="AO94" s="221"/>
      <c r="AP94" s="237">
        <f t="shared" ref="AP94:AP103" si="224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25">SUM(BB94:BD94)</f>
        <v>0</v>
      </c>
      <c r="AZ94" s="221"/>
      <c r="BA94" s="237">
        <f t="shared" ref="BA94:BA103" si="226">SUM(BE94:BG94)</f>
        <v>0</v>
      </c>
      <c r="BB94" s="221"/>
      <c r="BC94" s="233"/>
      <c r="BD94" s="221"/>
      <c r="BE94" s="221"/>
      <c r="BF94" s="233"/>
      <c r="BG94" s="221"/>
      <c r="BH94" s="379">
        <f t="shared" si="206"/>
        <v>0</v>
      </c>
      <c r="BI94" s="255" t="str">
        <f t="shared" si="207"/>
        <v>03</v>
      </c>
      <c r="BJ94" s="318"/>
      <c r="BK94" s="253">
        <f t="shared" ref="BK94:BK104" si="227">IF(ROUND((E94-F94),5)&gt;=0,0,"Ошибка!")</f>
        <v>0</v>
      </c>
      <c r="BL94" s="318"/>
      <c r="BM94" s="253">
        <f t="shared" si="208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09"/>
        <v>0</v>
      </c>
      <c r="BW94" s="318"/>
      <c r="BX94" s="253">
        <f t="shared" ref="BX94:BX104" si="228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10"/>
        <v>0</v>
      </c>
      <c r="CH94" s="318"/>
      <c r="CI94" s="253">
        <f t="shared" si="211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12"/>
        <v>0</v>
      </c>
      <c r="CS94" s="318"/>
      <c r="CT94" s="253">
        <f t="shared" si="213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14"/>
        <v>0</v>
      </c>
      <c r="DD94" s="318"/>
      <c r="DE94" s="253">
        <f t="shared" si="215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>
      <c r="A95" s="272" t="str">
        <f t="shared" si="202"/>
        <v>МАУ "Городской дворец культуры"</v>
      </c>
      <c r="B95" s="169" t="s">
        <v>102</v>
      </c>
      <c r="C95" s="37" t="s">
        <v>99</v>
      </c>
      <c r="D95" s="37" t="s">
        <v>9</v>
      </c>
      <c r="E95" s="308">
        <f t="shared" si="216"/>
        <v>2</v>
      </c>
      <c r="F95" s="236">
        <f t="shared" si="217"/>
        <v>0</v>
      </c>
      <c r="G95" s="236">
        <f t="shared" si="203"/>
        <v>76.3</v>
      </c>
      <c r="H95" s="236">
        <f t="shared" si="218"/>
        <v>76.3</v>
      </c>
      <c r="I95" s="236">
        <f t="shared" si="204"/>
        <v>0</v>
      </c>
      <c r="J95" s="236">
        <f t="shared" si="205"/>
        <v>76.3</v>
      </c>
      <c r="K95" s="236">
        <f t="shared" si="205"/>
        <v>0</v>
      </c>
      <c r="L95" s="236">
        <f t="shared" si="205"/>
        <v>0</v>
      </c>
      <c r="M95" s="236">
        <f t="shared" si="205"/>
        <v>0</v>
      </c>
      <c r="N95" s="236">
        <f t="shared" si="205"/>
        <v>0</v>
      </c>
      <c r="O95" s="236">
        <f t="shared" si="205"/>
        <v>0</v>
      </c>
      <c r="P95" s="220">
        <v>2</v>
      </c>
      <c r="Q95" s="221"/>
      <c r="R95" s="237">
        <f t="shared" si="219"/>
        <v>76.3</v>
      </c>
      <c r="S95" s="221">
        <v>76.3</v>
      </c>
      <c r="T95" s="237">
        <f t="shared" si="220"/>
        <v>0</v>
      </c>
      <c r="U95" s="221">
        <v>76.3</v>
      </c>
      <c r="V95" s="233"/>
      <c r="W95" s="221"/>
      <c r="X95" s="221"/>
      <c r="Y95" s="233"/>
      <c r="Z95" s="221"/>
      <c r="AA95" s="220"/>
      <c r="AB95" s="221"/>
      <c r="AC95" s="237">
        <f t="shared" si="221"/>
        <v>0</v>
      </c>
      <c r="AD95" s="221"/>
      <c r="AE95" s="237">
        <f t="shared" si="222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23"/>
        <v>0</v>
      </c>
      <c r="AO95" s="221"/>
      <c r="AP95" s="237">
        <f t="shared" si="224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25"/>
        <v>0</v>
      </c>
      <c r="AZ95" s="221"/>
      <c r="BA95" s="237">
        <f t="shared" si="226"/>
        <v>0</v>
      </c>
      <c r="BB95" s="221"/>
      <c r="BC95" s="233"/>
      <c r="BD95" s="221"/>
      <c r="BE95" s="221"/>
      <c r="BF95" s="233"/>
      <c r="BG95" s="221"/>
      <c r="BH95" s="379">
        <f t="shared" si="206"/>
        <v>0</v>
      </c>
      <c r="BI95" s="255" t="str">
        <f t="shared" si="207"/>
        <v>04</v>
      </c>
      <c r="BJ95" s="318"/>
      <c r="BK95" s="253">
        <f t="shared" si="227"/>
        <v>0</v>
      </c>
      <c r="BL95" s="318"/>
      <c r="BM95" s="253">
        <f t="shared" si="208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09"/>
        <v>0</v>
      </c>
      <c r="BW95" s="318"/>
      <c r="BX95" s="253">
        <f t="shared" si="228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10"/>
        <v>0</v>
      </c>
      <c r="CH95" s="318"/>
      <c r="CI95" s="253">
        <f t="shared" si="211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12"/>
        <v>0</v>
      </c>
      <c r="CS95" s="318"/>
      <c r="CT95" s="253">
        <f t="shared" si="213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14"/>
        <v>0</v>
      </c>
      <c r="DD95" s="318"/>
      <c r="DE95" s="253">
        <f t="shared" si="215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>
      <c r="A96" s="272" t="str">
        <f t="shared" si="202"/>
        <v>МАУ "Городской дворец культуры"</v>
      </c>
      <c r="B96" s="169" t="s">
        <v>103</v>
      </c>
      <c r="C96" s="37" t="s">
        <v>100</v>
      </c>
      <c r="D96" s="37" t="s">
        <v>10</v>
      </c>
      <c r="E96" s="308">
        <f t="shared" si="216"/>
        <v>12</v>
      </c>
      <c r="F96" s="236">
        <f t="shared" si="217"/>
        <v>6</v>
      </c>
      <c r="G96" s="236">
        <f t="shared" si="203"/>
        <v>520.5</v>
      </c>
      <c r="H96" s="236">
        <f t="shared" si="218"/>
        <v>520.5</v>
      </c>
      <c r="I96" s="236">
        <f t="shared" si="204"/>
        <v>104</v>
      </c>
      <c r="J96" s="236">
        <f t="shared" si="205"/>
        <v>482.8</v>
      </c>
      <c r="K96" s="236">
        <f t="shared" si="205"/>
        <v>0</v>
      </c>
      <c r="L96" s="236">
        <f t="shared" si="205"/>
        <v>37.700000000000003</v>
      </c>
      <c r="M96" s="236">
        <f t="shared" si="205"/>
        <v>91.6</v>
      </c>
      <c r="N96" s="236">
        <f t="shared" si="205"/>
        <v>0</v>
      </c>
      <c r="O96" s="236">
        <f t="shared" si="205"/>
        <v>12.4</v>
      </c>
      <c r="P96" s="220">
        <v>12</v>
      </c>
      <c r="Q96" s="221">
        <v>6</v>
      </c>
      <c r="R96" s="237">
        <f t="shared" si="219"/>
        <v>520.5</v>
      </c>
      <c r="S96" s="221">
        <v>520.5</v>
      </c>
      <c r="T96" s="237">
        <f t="shared" si="220"/>
        <v>104</v>
      </c>
      <c r="U96" s="221">
        <v>482.8</v>
      </c>
      <c r="V96" s="233"/>
      <c r="W96" s="221">
        <v>37.700000000000003</v>
      </c>
      <c r="X96" s="221">
        <v>91.6</v>
      </c>
      <c r="Y96" s="233"/>
      <c r="Z96" s="221">
        <v>12.4</v>
      </c>
      <c r="AA96" s="220"/>
      <c r="AB96" s="221"/>
      <c r="AC96" s="237">
        <f t="shared" si="221"/>
        <v>0</v>
      </c>
      <c r="AD96" s="221"/>
      <c r="AE96" s="237">
        <f t="shared" si="222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23"/>
        <v>0</v>
      </c>
      <c r="AO96" s="221"/>
      <c r="AP96" s="237">
        <f t="shared" si="224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25"/>
        <v>0</v>
      </c>
      <c r="AZ96" s="221"/>
      <c r="BA96" s="237">
        <f t="shared" si="226"/>
        <v>0</v>
      </c>
      <c r="BB96" s="221"/>
      <c r="BC96" s="233"/>
      <c r="BD96" s="221"/>
      <c r="BE96" s="221"/>
      <c r="BF96" s="233"/>
      <c r="BG96" s="221"/>
      <c r="BH96" s="379">
        <f t="shared" si="206"/>
        <v>0</v>
      </c>
      <c r="BI96" s="255" t="str">
        <f t="shared" si="207"/>
        <v>05</v>
      </c>
      <c r="BJ96" s="318"/>
      <c r="BK96" s="253">
        <f t="shared" si="227"/>
        <v>0</v>
      </c>
      <c r="BL96" s="318"/>
      <c r="BM96" s="253">
        <f t="shared" si="208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09"/>
        <v>0</v>
      </c>
      <c r="BW96" s="318"/>
      <c r="BX96" s="253">
        <f t="shared" si="228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10"/>
        <v>0</v>
      </c>
      <c r="CH96" s="318"/>
      <c r="CI96" s="253">
        <f t="shared" si="211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12"/>
        <v>0</v>
      </c>
      <c r="CS96" s="318"/>
      <c r="CT96" s="253">
        <f t="shared" si="213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14"/>
        <v>0</v>
      </c>
      <c r="DD96" s="318"/>
      <c r="DE96" s="253">
        <f t="shared" si="215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>
      <c r="A97" s="272" t="str">
        <f t="shared" si="202"/>
        <v>МАУ "Городской дворец культуры"</v>
      </c>
      <c r="B97" s="169" t="s">
        <v>104</v>
      </c>
      <c r="C97" s="37" t="s">
        <v>101</v>
      </c>
      <c r="D97" s="37" t="s">
        <v>59</v>
      </c>
      <c r="E97" s="308">
        <f t="shared" si="216"/>
        <v>9</v>
      </c>
      <c r="F97" s="236">
        <f t="shared" si="217"/>
        <v>0</v>
      </c>
      <c r="G97" s="236">
        <f t="shared" si="203"/>
        <v>460.59999999999997</v>
      </c>
      <c r="H97" s="236">
        <f t="shared" si="218"/>
        <v>0</v>
      </c>
      <c r="I97" s="236">
        <f t="shared" si="204"/>
        <v>0</v>
      </c>
      <c r="J97" s="236">
        <f t="shared" si="205"/>
        <v>409.9</v>
      </c>
      <c r="K97" s="236">
        <f t="shared" si="205"/>
        <v>0</v>
      </c>
      <c r="L97" s="236">
        <f t="shared" si="205"/>
        <v>50.7</v>
      </c>
      <c r="M97" s="236">
        <f t="shared" si="205"/>
        <v>0</v>
      </c>
      <c r="N97" s="236">
        <f t="shared" si="205"/>
        <v>0</v>
      </c>
      <c r="O97" s="236">
        <f t="shared" si="205"/>
        <v>0</v>
      </c>
      <c r="P97" s="220">
        <v>9</v>
      </c>
      <c r="Q97" s="221"/>
      <c r="R97" s="237">
        <f t="shared" si="219"/>
        <v>460.59999999999997</v>
      </c>
      <c r="S97" s="221"/>
      <c r="T97" s="237">
        <f t="shared" si="220"/>
        <v>0</v>
      </c>
      <c r="U97" s="221">
        <v>409.9</v>
      </c>
      <c r="V97" s="233"/>
      <c r="W97" s="221">
        <v>50.7</v>
      </c>
      <c r="X97" s="221"/>
      <c r="Y97" s="233"/>
      <c r="Z97" s="221"/>
      <c r="AA97" s="220"/>
      <c r="AB97" s="221"/>
      <c r="AC97" s="237">
        <f t="shared" si="221"/>
        <v>0</v>
      </c>
      <c r="AD97" s="221"/>
      <c r="AE97" s="237">
        <f t="shared" si="222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23"/>
        <v>0</v>
      </c>
      <c r="AO97" s="221"/>
      <c r="AP97" s="237">
        <f t="shared" si="224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25"/>
        <v>0</v>
      </c>
      <c r="AZ97" s="221"/>
      <c r="BA97" s="237">
        <f t="shared" si="226"/>
        <v>0</v>
      </c>
      <c r="BB97" s="221"/>
      <c r="BC97" s="233"/>
      <c r="BD97" s="221"/>
      <c r="BE97" s="221"/>
      <c r="BF97" s="233"/>
      <c r="BG97" s="221"/>
      <c r="BH97" s="379">
        <f t="shared" si="206"/>
        <v>0</v>
      </c>
      <c r="BI97" s="255" t="str">
        <f t="shared" si="207"/>
        <v>06</v>
      </c>
      <c r="BJ97" s="318"/>
      <c r="BK97" s="253">
        <f t="shared" si="227"/>
        <v>0</v>
      </c>
      <c r="BL97" s="318"/>
      <c r="BM97" s="253">
        <f t="shared" si="208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09"/>
        <v>0</v>
      </c>
      <c r="BW97" s="318"/>
      <c r="BX97" s="253">
        <f t="shared" si="228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10"/>
        <v>0</v>
      </c>
      <c r="CH97" s="318"/>
      <c r="CI97" s="253">
        <f t="shared" si="211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12"/>
        <v>0</v>
      </c>
      <c r="CS97" s="318"/>
      <c r="CT97" s="253">
        <f t="shared" si="213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14"/>
        <v>0</v>
      </c>
      <c r="DD97" s="318"/>
      <c r="DE97" s="253">
        <f t="shared" si="215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>
      <c r="A98" s="272" t="str">
        <f t="shared" si="202"/>
        <v>МАУ "Городской дворец культуры"</v>
      </c>
      <c r="B98" s="214" t="s">
        <v>234</v>
      </c>
      <c r="C98" s="37" t="s">
        <v>71</v>
      </c>
      <c r="D98" s="37" t="s">
        <v>60</v>
      </c>
      <c r="E98" s="308">
        <f t="shared" si="216"/>
        <v>0</v>
      </c>
      <c r="F98" s="236">
        <f t="shared" si="217"/>
        <v>0</v>
      </c>
      <c r="G98" s="236">
        <f t="shared" si="203"/>
        <v>0</v>
      </c>
      <c r="H98" s="236">
        <f t="shared" si="218"/>
        <v>0</v>
      </c>
      <c r="I98" s="236">
        <f t="shared" si="204"/>
        <v>0</v>
      </c>
      <c r="J98" s="236">
        <f t="shared" si="205"/>
        <v>0</v>
      </c>
      <c r="K98" s="236">
        <f t="shared" si="205"/>
        <v>0</v>
      </c>
      <c r="L98" s="236">
        <f t="shared" si="205"/>
        <v>0</v>
      </c>
      <c r="M98" s="236">
        <f t="shared" si="205"/>
        <v>0</v>
      </c>
      <c r="N98" s="236">
        <f t="shared" si="205"/>
        <v>0</v>
      </c>
      <c r="O98" s="236">
        <f t="shared" si="205"/>
        <v>0</v>
      </c>
      <c r="P98" s="220"/>
      <c r="Q98" s="221"/>
      <c r="R98" s="237">
        <f t="shared" si="219"/>
        <v>0</v>
      </c>
      <c r="S98" s="221"/>
      <c r="T98" s="237">
        <f t="shared" si="220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21"/>
        <v>0</v>
      </c>
      <c r="AD98" s="221"/>
      <c r="AE98" s="237">
        <f t="shared" si="222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23"/>
        <v>0</v>
      </c>
      <c r="AO98" s="221"/>
      <c r="AP98" s="237">
        <f t="shared" si="224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25"/>
        <v>0</v>
      </c>
      <c r="AZ98" s="221"/>
      <c r="BA98" s="237">
        <f t="shared" si="226"/>
        <v>0</v>
      </c>
      <c r="BB98" s="221"/>
      <c r="BC98" s="233"/>
      <c r="BD98" s="221"/>
      <c r="BE98" s="221"/>
      <c r="BF98" s="233"/>
      <c r="BG98" s="221"/>
      <c r="BH98" s="379">
        <f t="shared" si="206"/>
        <v>0</v>
      </c>
      <c r="BI98" s="255" t="str">
        <f t="shared" si="207"/>
        <v>07</v>
      </c>
      <c r="BJ98" s="318"/>
      <c r="BK98" s="253">
        <f t="shared" si="227"/>
        <v>0</v>
      </c>
      <c r="BL98" s="318"/>
      <c r="BM98" s="253">
        <f t="shared" si="208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09"/>
        <v>0</v>
      </c>
      <c r="BW98" s="318"/>
      <c r="BX98" s="253">
        <f t="shared" si="228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10"/>
        <v>0</v>
      </c>
      <c r="CH98" s="318"/>
      <c r="CI98" s="253">
        <f t="shared" si="211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12"/>
        <v>0</v>
      </c>
      <c r="CS98" s="318"/>
      <c r="CT98" s="253">
        <f t="shared" si="213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14"/>
        <v>0</v>
      </c>
      <c r="DD98" s="318"/>
      <c r="DE98" s="253">
        <f t="shared" si="215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>
      <c r="A99" s="272" t="str">
        <f t="shared" si="202"/>
        <v>МАУ "Городской дворец культуры"</v>
      </c>
      <c r="B99" s="213" t="s">
        <v>72</v>
      </c>
      <c r="C99" s="37" t="s">
        <v>73</v>
      </c>
      <c r="D99" s="37" t="s">
        <v>61</v>
      </c>
      <c r="E99" s="308">
        <f t="shared" si="216"/>
        <v>0</v>
      </c>
      <c r="F99" s="236">
        <f t="shared" si="217"/>
        <v>0</v>
      </c>
      <c r="G99" s="236">
        <f t="shared" si="203"/>
        <v>0</v>
      </c>
      <c r="H99" s="236">
        <f t="shared" si="218"/>
        <v>0</v>
      </c>
      <c r="I99" s="236">
        <f t="shared" si="204"/>
        <v>0</v>
      </c>
      <c r="J99" s="236">
        <f t="shared" si="205"/>
        <v>0</v>
      </c>
      <c r="K99" s="236">
        <f t="shared" si="205"/>
        <v>0</v>
      </c>
      <c r="L99" s="236">
        <f t="shared" si="205"/>
        <v>0</v>
      </c>
      <c r="M99" s="236">
        <f t="shared" si="205"/>
        <v>0</v>
      </c>
      <c r="N99" s="236">
        <f t="shared" si="205"/>
        <v>0</v>
      </c>
      <c r="O99" s="236">
        <f t="shared" si="205"/>
        <v>0</v>
      </c>
      <c r="P99" s="220"/>
      <c r="Q99" s="221"/>
      <c r="R99" s="237">
        <f t="shared" si="219"/>
        <v>0</v>
      </c>
      <c r="S99" s="221"/>
      <c r="T99" s="237">
        <f t="shared" si="220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21"/>
        <v>0</v>
      </c>
      <c r="AD99" s="221"/>
      <c r="AE99" s="237">
        <f t="shared" si="222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23"/>
        <v>0</v>
      </c>
      <c r="AO99" s="221"/>
      <c r="AP99" s="237">
        <f t="shared" si="224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25"/>
        <v>0</v>
      </c>
      <c r="AZ99" s="221"/>
      <c r="BA99" s="237">
        <f t="shared" si="226"/>
        <v>0</v>
      </c>
      <c r="BB99" s="221"/>
      <c r="BC99" s="233"/>
      <c r="BD99" s="221"/>
      <c r="BE99" s="221"/>
      <c r="BF99" s="233"/>
      <c r="BG99" s="221"/>
      <c r="BH99" s="379">
        <f t="shared" si="206"/>
        <v>0</v>
      </c>
      <c r="BI99" s="255" t="str">
        <f t="shared" si="207"/>
        <v>08</v>
      </c>
      <c r="BJ99" s="318"/>
      <c r="BK99" s="253">
        <f t="shared" si="227"/>
        <v>0</v>
      </c>
      <c r="BL99" s="318"/>
      <c r="BM99" s="253">
        <f t="shared" si="208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09"/>
        <v>0</v>
      </c>
      <c r="BW99" s="318"/>
      <c r="BX99" s="253">
        <f t="shared" si="228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10"/>
        <v>0</v>
      </c>
      <c r="CH99" s="318"/>
      <c r="CI99" s="253">
        <f t="shared" si="211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12"/>
        <v>0</v>
      </c>
      <c r="CS99" s="318"/>
      <c r="CT99" s="253">
        <f t="shared" si="213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14"/>
        <v>0</v>
      </c>
      <c r="DD99" s="318"/>
      <c r="DE99" s="253">
        <f t="shared" si="215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>
      <c r="A100" s="272" t="str">
        <f t="shared" si="202"/>
        <v>МАУ "Городской дворец культуры"</v>
      </c>
      <c r="B100" s="170" t="s">
        <v>106</v>
      </c>
      <c r="C100" s="37" t="s">
        <v>107</v>
      </c>
      <c r="D100" s="37" t="s">
        <v>63</v>
      </c>
      <c r="E100" s="308">
        <f t="shared" si="216"/>
        <v>0</v>
      </c>
      <c r="F100" s="236">
        <f t="shared" si="217"/>
        <v>0</v>
      </c>
      <c r="G100" s="236">
        <f t="shared" si="203"/>
        <v>0</v>
      </c>
      <c r="H100" s="236">
        <f t="shared" si="218"/>
        <v>0</v>
      </c>
      <c r="I100" s="236">
        <f t="shared" si="204"/>
        <v>0</v>
      </c>
      <c r="J100" s="236">
        <f t="shared" si="205"/>
        <v>0</v>
      </c>
      <c r="K100" s="236">
        <f t="shared" si="205"/>
        <v>0</v>
      </c>
      <c r="L100" s="236">
        <f t="shared" si="205"/>
        <v>0</v>
      </c>
      <c r="M100" s="236">
        <f t="shared" si="205"/>
        <v>0</v>
      </c>
      <c r="N100" s="236">
        <f t="shared" si="205"/>
        <v>0</v>
      </c>
      <c r="O100" s="236">
        <f t="shared" si="205"/>
        <v>0</v>
      </c>
      <c r="P100" s="220"/>
      <c r="Q100" s="221"/>
      <c r="R100" s="237">
        <f t="shared" si="219"/>
        <v>0</v>
      </c>
      <c r="S100" s="221"/>
      <c r="T100" s="237">
        <f t="shared" si="220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21"/>
        <v>0</v>
      </c>
      <c r="AD100" s="221"/>
      <c r="AE100" s="237">
        <f t="shared" si="222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23"/>
        <v>0</v>
      </c>
      <c r="AO100" s="221"/>
      <c r="AP100" s="237">
        <f t="shared" si="224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25"/>
        <v>0</v>
      </c>
      <c r="AZ100" s="221"/>
      <c r="BA100" s="237">
        <f t="shared" si="226"/>
        <v>0</v>
      </c>
      <c r="BB100" s="221"/>
      <c r="BC100" s="233"/>
      <c r="BD100" s="221"/>
      <c r="BE100" s="221"/>
      <c r="BF100" s="233"/>
      <c r="BG100" s="221"/>
      <c r="BH100" s="379">
        <f t="shared" si="206"/>
        <v>0</v>
      </c>
      <c r="BI100" s="255" t="str">
        <f t="shared" si="207"/>
        <v>09</v>
      </c>
      <c r="BJ100" s="318"/>
      <c r="BK100" s="253">
        <f t="shared" si="227"/>
        <v>0</v>
      </c>
      <c r="BL100" s="318"/>
      <c r="BM100" s="253">
        <f t="shared" si="208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09"/>
        <v>0</v>
      </c>
      <c r="BW100" s="318"/>
      <c r="BX100" s="253">
        <f t="shared" si="228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10"/>
        <v>0</v>
      </c>
      <c r="CH100" s="318"/>
      <c r="CI100" s="253">
        <f t="shared" si="21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12"/>
        <v>0</v>
      </c>
      <c r="CS100" s="318"/>
      <c r="CT100" s="253">
        <f t="shared" si="213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14"/>
        <v>0</v>
      </c>
      <c r="DD100" s="318"/>
      <c r="DE100" s="253">
        <f t="shared" si="215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>
      <c r="A101" s="272" t="str">
        <f t="shared" si="202"/>
        <v>МАУ "Городской дворец культуры"</v>
      </c>
      <c r="B101" s="170" t="s">
        <v>74</v>
      </c>
      <c r="C101" s="37" t="s">
        <v>76</v>
      </c>
      <c r="D101" s="37" t="s">
        <v>64</v>
      </c>
      <c r="E101" s="308">
        <f t="shared" si="216"/>
        <v>0</v>
      </c>
      <c r="F101" s="236">
        <f t="shared" si="217"/>
        <v>0</v>
      </c>
      <c r="G101" s="236">
        <f t="shared" si="203"/>
        <v>0</v>
      </c>
      <c r="H101" s="236">
        <f t="shared" si="218"/>
        <v>0</v>
      </c>
      <c r="I101" s="236">
        <f t="shared" si="204"/>
        <v>0</v>
      </c>
      <c r="J101" s="236">
        <f t="shared" si="205"/>
        <v>0</v>
      </c>
      <c r="K101" s="236">
        <f t="shared" si="205"/>
        <v>0</v>
      </c>
      <c r="L101" s="236">
        <f t="shared" si="205"/>
        <v>0</v>
      </c>
      <c r="M101" s="236">
        <f t="shared" si="205"/>
        <v>0</v>
      </c>
      <c r="N101" s="236">
        <f t="shared" si="205"/>
        <v>0</v>
      </c>
      <c r="O101" s="236">
        <f t="shared" si="205"/>
        <v>0</v>
      </c>
      <c r="P101" s="220"/>
      <c r="Q101" s="221"/>
      <c r="R101" s="237">
        <f t="shared" si="219"/>
        <v>0</v>
      </c>
      <c r="S101" s="221"/>
      <c r="T101" s="237">
        <f t="shared" si="220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21"/>
        <v>0</v>
      </c>
      <c r="AD101" s="221"/>
      <c r="AE101" s="237">
        <f t="shared" si="222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23"/>
        <v>0</v>
      </c>
      <c r="AO101" s="221"/>
      <c r="AP101" s="237">
        <f t="shared" si="224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25"/>
        <v>0</v>
      </c>
      <c r="AZ101" s="221"/>
      <c r="BA101" s="237">
        <f t="shared" si="226"/>
        <v>0</v>
      </c>
      <c r="BB101" s="221"/>
      <c r="BC101" s="233"/>
      <c r="BD101" s="221"/>
      <c r="BE101" s="221"/>
      <c r="BF101" s="233"/>
      <c r="BG101" s="221"/>
      <c r="BH101" s="379">
        <f t="shared" si="206"/>
        <v>0</v>
      </c>
      <c r="BI101" s="255" t="str">
        <f t="shared" si="207"/>
        <v>10</v>
      </c>
      <c r="BJ101" s="318"/>
      <c r="BK101" s="253">
        <f t="shared" si="227"/>
        <v>0</v>
      </c>
      <c r="BL101" s="318"/>
      <c r="BM101" s="253">
        <f t="shared" si="208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09"/>
        <v>0</v>
      </c>
      <c r="BW101" s="318"/>
      <c r="BX101" s="253">
        <f t="shared" si="228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10"/>
        <v>0</v>
      </c>
      <c r="CH101" s="318"/>
      <c r="CI101" s="253">
        <f t="shared" si="21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12"/>
        <v>0</v>
      </c>
      <c r="CS101" s="318"/>
      <c r="CT101" s="253">
        <f t="shared" si="213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14"/>
        <v>0</v>
      </c>
      <c r="DD101" s="318"/>
      <c r="DE101" s="253">
        <f t="shared" si="215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">
      <c r="A102" s="272" t="str">
        <f t="shared" si="202"/>
        <v>МАУ "Городской дворец культуры"</v>
      </c>
      <c r="B102" s="212" t="s">
        <v>230</v>
      </c>
      <c r="C102" s="37" t="s">
        <v>77</v>
      </c>
      <c r="D102" s="37" t="s">
        <v>65</v>
      </c>
      <c r="E102" s="308">
        <f t="shared" si="216"/>
        <v>0</v>
      </c>
      <c r="F102" s="236">
        <f t="shared" si="217"/>
        <v>0</v>
      </c>
      <c r="G102" s="236">
        <f t="shared" si="203"/>
        <v>0</v>
      </c>
      <c r="H102" s="236">
        <f t="shared" si="218"/>
        <v>0</v>
      </c>
      <c r="I102" s="236">
        <f t="shared" si="204"/>
        <v>0</v>
      </c>
      <c r="J102" s="236">
        <f t="shared" si="205"/>
        <v>0</v>
      </c>
      <c r="K102" s="236">
        <f t="shared" si="205"/>
        <v>0</v>
      </c>
      <c r="L102" s="236">
        <f t="shared" si="205"/>
        <v>0</v>
      </c>
      <c r="M102" s="236">
        <f t="shared" si="205"/>
        <v>0</v>
      </c>
      <c r="N102" s="236">
        <f t="shared" si="205"/>
        <v>0</v>
      </c>
      <c r="O102" s="236">
        <f t="shared" si="205"/>
        <v>0</v>
      </c>
      <c r="P102" s="220"/>
      <c r="Q102" s="221"/>
      <c r="R102" s="237">
        <f t="shared" si="219"/>
        <v>0</v>
      </c>
      <c r="S102" s="221"/>
      <c r="T102" s="237">
        <f t="shared" si="220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21"/>
        <v>0</v>
      </c>
      <c r="AD102" s="221"/>
      <c r="AE102" s="237">
        <f t="shared" si="222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23"/>
        <v>0</v>
      </c>
      <c r="AO102" s="221"/>
      <c r="AP102" s="237">
        <f t="shared" si="224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25"/>
        <v>0</v>
      </c>
      <c r="AZ102" s="221"/>
      <c r="BA102" s="237">
        <f t="shared" si="226"/>
        <v>0</v>
      </c>
      <c r="BB102" s="221"/>
      <c r="BC102" s="233"/>
      <c r="BD102" s="221"/>
      <c r="BE102" s="221"/>
      <c r="BF102" s="233"/>
      <c r="BG102" s="221"/>
      <c r="BH102" s="379">
        <f t="shared" si="206"/>
        <v>0</v>
      </c>
      <c r="BI102" s="255" t="str">
        <f t="shared" si="207"/>
        <v>11</v>
      </c>
      <c r="BJ102" s="318"/>
      <c r="BK102" s="253">
        <f t="shared" si="227"/>
        <v>0</v>
      </c>
      <c r="BL102" s="318"/>
      <c r="BM102" s="253">
        <f t="shared" si="208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09"/>
        <v>0</v>
      </c>
      <c r="BW102" s="318"/>
      <c r="BX102" s="253">
        <f t="shared" si="228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10"/>
        <v>0</v>
      </c>
      <c r="CH102" s="318"/>
      <c r="CI102" s="253">
        <f t="shared" si="21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12"/>
        <v>0</v>
      </c>
      <c r="CS102" s="318"/>
      <c r="CT102" s="253">
        <f t="shared" si="213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14"/>
        <v>0</v>
      </c>
      <c r="DD102" s="318"/>
      <c r="DE102" s="253">
        <f t="shared" si="215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">
      <c r="A103" s="272" t="str">
        <f t="shared" si="202"/>
        <v>МАУ "Городской дворец культуры"</v>
      </c>
      <c r="B103" s="212" t="s">
        <v>231</v>
      </c>
      <c r="C103" s="37" t="s">
        <v>78</v>
      </c>
      <c r="D103" s="37" t="s">
        <v>66</v>
      </c>
      <c r="E103" s="308">
        <f t="shared" si="216"/>
        <v>0</v>
      </c>
      <c r="F103" s="236">
        <f t="shared" si="217"/>
        <v>0</v>
      </c>
      <c r="G103" s="236">
        <f t="shared" si="203"/>
        <v>0</v>
      </c>
      <c r="H103" s="236">
        <f t="shared" si="218"/>
        <v>0</v>
      </c>
      <c r="I103" s="236">
        <f t="shared" si="204"/>
        <v>0</v>
      </c>
      <c r="J103" s="236">
        <f t="shared" si="205"/>
        <v>0</v>
      </c>
      <c r="K103" s="236">
        <f t="shared" si="205"/>
        <v>0</v>
      </c>
      <c r="L103" s="236">
        <f t="shared" si="205"/>
        <v>0</v>
      </c>
      <c r="M103" s="236">
        <f t="shared" si="205"/>
        <v>0</v>
      </c>
      <c r="N103" s="236">
        <f t="shared" si="205"/>
        <v>0</v>
      </c>
      <c r="O103" s="236">
        <f t="shared" si="205"/>
        <v>0</v>
      </c>
      <c r="P103" s="220"/>
      <c r="Q103" s="221"/>
      <c r="R103" s="237">
        <f t="shared" si="219"/>
        <v>0</v>
      </c>
      <c r="S103" s="221"/>
      <c r="T103" s="237">
        <f t="shared" si="220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21"/>
        <v>0</v>
      </c>
      <c r="AD103" s="221"/>
      <c r="AE103" s="237">
        <f t="shared" si="222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23"/>
        <v>0</v>
      </c>
      <c r="AO103" s="221"/>
      <c r="AP103" s="237">
        <f t="shared" si="224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25"/>
        <v>0</v>
      </c>
      <c r="AZ103" s="221"/>
      <c r="BA103" s="237">
        <f t="shared" si="226"/>
        <v>0</v>
      </c>
      <c r="BB103" s="221"/>
      <c r="BC103" s="233"/>
      <c r="BD103" s="221"/>
      <c r="BE103" s="221"/>
      <c r="BF103" s="233"/>
      <c r="BG103" s="221"/>
      <c r="BH103" s="379">
        <f t="shared" si="206"/>
        <v>0</v>
      </c>
      <c r="BI103" s="255" t="str">
        <f t="shared" si="207"/>
        <v>12</v>
      </c>
      <c r="BJ103" s="318"/>
      <c r="BK103" s="253">
        <f t="shared" si="227"/>
        <v>0</v>
      </c>
      <c r="BL103" s="318"/>
      <c r="BM103" s="253">
        <f t="shared" si="208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09"/>
        <v>0</v>
      </c>
      <c r="BW103" s="318"/>
      <c r="BX103" s="253">
        <f t="shared" si="228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10"/>
        <v>0</v>
      </c>
      <c r="CH103" s="318"/>
      <c r="CI103" s="253">
        <f t="shared" si="21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12"/>
        <v>0</v>
      </c>
      <c r="CS103" s="318"/>
      <c r="CT103" s="253">
        <f t="shared" si="213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14"/>
        <v>0</v>
      </c>
      <c r="DD103" s="318"/>
      <c r="DE103" s="253">
        <f t="shared" si="215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thickBot="1">
      <c r="A104" s="272" t="str">
        <f t="shared" si="202"/>
        <v>МАУ "Городской дворец культуры"</v>
      </c>
      <c r="B104" s="169" t="s">
        <v>75</v>
      </c>
      <c r="C104" s="37" t="s">
        <v>79</v>
      </c>
      <c r="D104" s="37" t="s">
        <v>67</v>
      </c>
      <c r="E104" s="308">
        <f t="shared" si="216"/>
        <v>37</v>
      </c>
      <c r="F104" s="236">
        <f t="shared" si="217"/>
        <v>0</v>
      </c>
      <c r="G104" s="236">
        <f t="shared" si="203"/>
        <v>1466.4</v>
      </c>
      <c r="H104" s="236">
        <f t="shared" si="218"/>
        <v>1466.4</v>
      </c>
      <c r="I104" s="236">
        <f t="shared" si="204"/>
        <v>0</v>
      </c>
      <c r="J104" s="236">
        <f t="shared" si="205"/>
        <v>1278.2</v>
      </c>
      <c r="K104" s="236">
        <f t="shared" si="205"/>
        <v>0</v>
      </c>
      <c r="L104" s="236">
        <f t="shared" si="205"/>
        <v>188.2</v>
      </c>
      <c r="M104" s="236">
        <f t="shared" si="205"/>
        <v>0</v>
      </c>
      <c r="N104" s="236">
        <f t="shared" si="205"/>
        <v>0</v>
      </c>
      <c r="O104" s="236">
        <f>ROUND(SUM(Z104,AK104,AV104,BG104),1)</f>
        <v>0</v>
      </c>
      <c r="P104" s="223">
        <v>37</v>
      </c>
      <c r="Q104" s="224"/>
      <c r="R104" s="238">
        <f t="shared" si="219"/>
        <v>1466.4</v>
      </c>
      <c r="S104" s="224">
        <v>1466.4</v>
      </c>
      <c r="T104" s="238">
        <f>SUM(X104:Z104)</f>
        <v>0</v>
      </c>
      <c r="U104" s="224">
        <v>1278.2</v>
      </c>
      <c r="V104" s="234"/>
      <c r="W104" s="224">
        <v>188.2</v>
      </c>
      <c r="X104" s="224"/>
      <c r="Y104" s="234"/>
      <c r="Z104" s="224"/>
      <c r="AA104" s="223"/>
      <c r="AB104" s="224"/>
      <c r="AC104" s="238">
        <f t="shared" si="221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23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25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9">
        <f t="shared" si="206"/>
        <v>0</v>
      </c>
      <c r="BI104" s="319" t="str">
        <f t="shared" si="207"/>
        <v>13</v>
      </c>
      <c r="BJ104" s="320"/>
      <c r="BK104" s="321">
        <f t="shared" si="227"/>
        <v>0</v>
      </c>
      <c r="BL104" s="320"/>
      <c r="BM104" s="321">
        <f t="shared" si="208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09"/>
        <v>0</v>
      </c>
      <c r="BW104" s="320"/>
      <c r="BX104" s="321">
        <f t="shared" si="228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10"/>
        <v>0</v>
      </c>
      <c r="CH104" s="320"/>
      <c r="CI104" s="321">
        <f t="shared" si="21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12"/>
        <v>0</v>
      </c>
      <c r="CS104" s="320"/>
      <c r="CT104" s="321">
        <f t="shared" si="213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14"/>
        <v>0</v>
      </c>
      <c r="DD104" s="320"/>
      <c r="DE104" s="321">
        <f t="shared" si="215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customHeight="1">
      <c r="A105" s="271">
        <f>B105</f>
        <v>0</v>
      </c>
      <c r="B105" s="712"/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 xml:space="preserve">1 квартал - 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 xml:space="preserve">2 квартал - 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 xml:space="preserve">3 квартал - 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 xml:space="preserve">4 квартал - 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06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29">IF(ROUND(E111-SUM(E112,E114:E115),5)&gt;=0,0,"Ошибка")</f>
        <v>0</v>
      </c>
      <c r="BK105" s="285">
        <f t="shared" si="229"/>
        <v>0</v>
      </c>
      <c r="BL105" s="285">
        <f t="shared" si="229"/>
        <v>0</v>
      </c>
      <c r="BM105" s="285">
        <f t="shared" si="229"/>
        <v>0</v>
      </c>
      <c r="BN105" s="285">
        <f t="shared" si="229"/>
        <v>0</v>
      </c>
      <c r="BO105" s="285">
        <f t="shared" si="229"/>
        <v>0</v>
      </c>
      <c r="BP105" s="285">
        <f t="shared" si="229"/>
        <v>0</v>
      </c>
      <c r="BQ105" s="285">
        <f t="shared" si="229"/>
        <v>0</v>
      </c>
      <c r="BR105" s="285">
        <f t="shared" si="229"/>
        <v>0</v>
      </c>
      <c r="BS105" s="285">
        <f t="shared" si="229"/>
        <v>0</v>
      </c>
      <c r="BT105" s="285">
        <f t="shared" si="229"/>
        <v>0</v>
      </c>
      <c r="BU105" s="285">
        <f t="shared" si="229"/>
        <v>0</v>
      </c>
      <c r="BV105" s="285">
        <f t="shared" si="229"/>
        <v>0</v>
      </c>
      <c r="BW105" s="285">
        <f t="shared" si="229"/>
        <v>0</v>
      </c>
      <c r="BX105" s="285">
        <f t="shared" si="229"/>
        <v>0</v>
      </c>
      <c r="BY105" s="285">
        <f t="shared" si="229"/>
        <v>0</v>
      </c>
      <c r="BZ105" s="285">
        <f t="shared" si="229"/>
        <v>0</v>
      </c>
      <c r="CA105" s="285">
        <f t="shared" si="229"/>
        <v>0</v>
      </c>
      <c r="CB105" s="285">
        <f t="shared" si="229"/>
        <v>0</v>
      </c>
      <c r="CC105" s="285">
        <f t="shared" si="229"/>
        <v>0</v>
      </c>
      <c r="CD105" s="285">
        <f t="shared" si="229"/>
        <v>0</v>
      </c>
      <c r="CE105" s="285">
        <f t="shared" si="229"/>
        <v>0</v>
      </c>
      <c r="CF105" s="285">
        <f t="shared" si="229"/>
        <v>0</v>
      </c>
      <c r="CG105" s="285">
        <f t="shared" si="229"/>
        <v>0</v>
      </c>
      <c r="CH105" s="285">
        <f t="shared" si="229"/>
        <v>0</v>
      </c>
      <c r="CI105" s="285">
        <f t="shared" si="229"/>
        <v>0</v>
      </c>
      <c r="CJ105" s="285">
        <f t="shared" si="229"/>
        <v>0</v>
      </c>
      <c r="CK105" s="285">
        <f t="shared" si="229"/>
        <v>0</v>
      </c>
      <c r="CL105" s="285">
        <f t="shared" si="229"/>
        <v>0</v>
      </c>
      <c r="CM105" s="285">
        <f t="shared" si="229"/>
        <v>0</v>
      </c>
      <c r="CN105" s="285">
        <f t="shared" si="229"/>
        <v>0</v>
      </c>
      <c r="CO105" s="285">
        <f t="shared" si="229"/>
        <v>0</v>
      </c>
      <c r="CP105" s="285">
        <f t="shared" ref="CP105:DL105" si="230">IF(ROUND(AK111-SUM(AK112,AK114:AK115),5)&gt;=0,0,"Ошибка")</f>
        <v>0</v>
      </c>
      <c r="CQ105" s="285">
        <f t="shared" si="230"/>
        <v>0</v>
      </c>
      <c r="CR105" s="285">
        <f t="shared" si="230"/>
        <v>0</v>
      </c>
      <c r="CS105" s="285">
        <f t="shared" si="230"/>
        <v>0</v>
      </c>
      <c r="CT105" s="285">
        <f t="shared" si="230"/>
        <v>0</v>
      </c>
      <c r="CU105" s="285">
        <f t="shared" si="230"/>
        <v>0</v>
      </c>
      <c r="CV105" s="285">
        <f t="shared" si="230"/>
        <v>0</v>
      </c>
      <c r="CW105" s="285">
        <f t="shared" si="230"/>
        <v>0</v>
      </c>
      <c r="CX105" s="285">
        <f t="shared" si="230"/>
        <v>0</v>
      </c>
      <c r="CY105" s="285">
        <f t="shared" si="230"/>
        <v>0</v>
      </c>
      <c r="CZ105" s="285">
        <f t="shared" si="230"/>
        <v>0</v>
      </c>
      <c r="DA105" s="285">
        <f t="shared" si="230"/>
        <v>0</v>
      </c>
      <c r="DB105" s="285">
        <f t="shared" si="230"/>
        <v>0</v>
      </c>
      <c r="DC105" s="285">
        <f t="shared" si="230"/>
        <v>0</v>
      </c>
      <c r="DD105" s="285">
        <f t="shared" si="230"/>
        <v>0</v>
      </c>
      <c r="DE105" s="285">
        <f t="shared" si="230"/>
        <v>0</v>
      </c>
      <c r="DF105" s="285">
        <f t="shared" si="230"/>
        <v>0</v>
      </c>
      <c r="DG105" s="285">
        <f t="shared" si="230"/>
        <v>0</v>
      </c>
      <c r="DH105" s="285">
        <f t="shared" si="230"/>
        <v>0</v>
      </c>
      <c r="DI105" s="285">
        <f t="shared" si="230"/>
        <v>0</v>
      </c>
      <c r="DJ105" s="285">
        <f t="shared" si="230"/>
        <v>0</v>
      </c>
      <c r="DK105" s="285">
        <f t="shared" si="230"/>
        <v>0</v>
      </c>
      <c r="DL105" s="285">
        <f t="shared" si="230"/>
        <v>0</v>
      </c>
    </row>
    <row r="106" spans="1:116" s="27" customFormat="1" ht="24">
      <c r="A106" s="272">
        <f>A105</f>
        <v>0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31">SUM(J107:J111,J116:J118)</f>
        <v>0</v>
      </c>
      <c r="K106" s="236">
        <f t="shared" si="231"/>
        <v>0</v>
      </c>
      <c r="L106" s="236">
        <f t="shared" si="231"/>
        <v>0</v>
      </c>
      <c r="M106" s="236">
        <f t="shared" si="231"/>
        <v>0</v>
      </c>
      <c r="N106" s="236">
        <f t="shared" si="231"/>
        <v>0</v>
      </c>
      <c r="O106" s="236">
        <f t="shared" si="231"/>
        <v>0</v>
      </c>
      <c r="P106" s="228">
        <f>SUM(P107:P111,P116:P118)</f>
        <v>0</v>
      </c>
      <c r="Q106" s="226">
        <f t="shared" ref="Q106:Z106" si="232">SUM(Q107:Q111,Q116:Q118)</f>
        <v>0</v>
      </c>
      <c r="R106" s="236">
        <f t="shared" si="232"/>
        <v>0</v>
      </c>
      <c r="S106" s="226">
        <f t="shared" si="232"/>
        <v>0</v>
      </c>
      <c r="T106" s="236">
        <f t="shared" si="232"/>
        <v>0</v>
      </c>
      <c r="U106" s="226">
        <f t="shared" si="232"/>
        <v>0</v>
      </c>
      <c r="V106" s="235">
        <f t="shared" si="232"/>
        <v>0</v>
      </c>
      <c r="W106" s="226">
        <f t="shared" si="232"/>
        <v>0</v>
      </c>
      <c r="X106" s="226">
        <f t="shared" si="232"/>
        <v>0</v>
      </c>
      <c r="Y106" s="235">
        <f t="shared" si="232"/>
        <v>0</v>
      </c>
      <c r="Z106" s="227">
        <f t="shared" si="232"/>
        <v>0</v>
      </c>
      <c r="AA106" s="228">
        <f>SUM(AA107:AA111,AA116:AA118)</f>
        <v>0</v>
      </c>
      <c r="AB106" s="226">
        <f t="shared" ref="AB106:AK106" si="233">SUM(AB107:AB111,AB116:AB118)</f>
        <v>0</v>
      </c>
      <c r="AC106" s="236">
        <f t="shared" si="233"/>
        <v>0</v>
      </c>
      <c r="AD106" s="226">
        <f t="shared" si="233"/>
        <v>0</v>
      </c>
      <c r="AE106" s="236">
        <f t="shared" si="233"/>
        <v>0</v>
      </c>
      <c r="AF106" s="226">
        <f t="shared" si="233"/>
        <v>0</v>
      </c>
      <c r="AG106" s="235">
        <f t="shared" si="233"/>
        <v>0</v>
      </c>
      <c r="AH106" s="226">
        <f t="shared" si="233"/>
        <v>0</v>
      </c>
      <c r="AI106" s="226">
        <f t="shared" si="233"/>
        <v>0</v>
      </c>
      <c r="AJ106" s="235">
        <f t="shared" si="233"/>
        <v>0</v>
      </c>
      <c r="AK106" s="227">
        <f t="shared" si="233"/>
        <v>0</v>
      </c>
      <c r="AL106" s="228">
        <f>SUM(AL107:AL111,AL116:AL118)</f>
        <v>0</v>
      </c>
      <c r="AM106" s="226">
        <f t="shared" ref="AM106:AV106" si="234">SUM(AM107:AM111,AM116:AM118)</f>
        <v>0</v>
      </c>
      <c r="AN106" s="236">
        <f t="shared" si="234"/>
        <v>0</v>
      </c>
      <c r="AO106" s="226">
        <f t="shared" si="234"/>
        <v>0</v>
      </c>
      <c r="AP106" s="236">
        <f t="shared" si="234"/>
        <v>0</v>
      </c>
      <c r="AQ106" s="226">
        <f t="shared" si="234"/>
        <v>0</v>
      </c>
      <c r="AR106" s="235">
        <f t="shared" si="234"/>
        <v>0</v>
      </c>
      <c r="AS106" s="226">
        <f t="shared" si="234"/>
        <v>0</v>
      </c>
      <c r="AT106" s="226">
        <f t="shared" si="234"/>
        <v>0</v>
      </c>
      <c r="AU106" s="235">
        <f t="shared" si="234"/>
        <v>0</v>
      </c>
      <c r="AV106" s="227">
        <f t="shared" si="234"/>
        <v>0</v>
      </c>
      <c r="AW106" s="228">
        <f>SUM(AW107:AW111,AW116:AW118)</f>
        <v>0</v>
      </c>
      <c r="AX106" s="226">
        <f t="shared" ref="AX106:BG106" si="235">SUM(AX107:AX111,AX116:AX118)</f>
        <v>0</v>
      </c>
      <c r="AY106" s="236">
        <f t="shared" si="235"/>
        <v>0</v>
      </c>
      <c r="AZ106" s="226">
        <f t="shared" si="235"/>
        <v>0</v>
      </c>
      <c r="BA106" s="236">
        <f t="shared" si="235"/>
        <v>0</v>
      </c>
      <c r="BB106" s="226">
        <f t="shared" si="235"/>
        <v>0</v>
      </c>
      <c r="BC106" s="235">
        <f t="shared" si="235"/>
        <v>0</v>
      </c>
      <c r="BD106" s="226">
        <f t="shared" si="235"/>
        <v>0</v>
      </c>
      <c r="BE106" s="226">
        <f t="shared" si="235"/>
        <v>0</v>
      </c>
      <c r="BF106" s="235">
        <f t="shared" si="235"/>
        <v>0</v>
      </c>
      <c r="BG106" s="227">
        <f t="shared" si="235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36">IF(E112-E113&gt;=0,0,"Ошибка")</f>
        <v>0</v>
      </c>
      <c r="BK106" s="253">
        <f t="shared" si="236"/>
        <v>0</v>
      </c>
      <c r="BL106" s="253">
        <f t="shared" si="236"/>
        <v>0</v>
      </c>
      <c r="BM106" s="253">
        <f t="shared" si="236"/>
        <v>0</v>
      </c>
      <c r="BN106" s="253">
        <f t="shared" si="236"/>
        <v>0</v>
      </c>
      <c r="BO106" s="253">
        <f t="shared" si="236"/>
        <v>0</v>
      </c>
      <c r="BP106" s="253">
        <f t="shared" si="236"/>
        <v>0</v>
      </c>
      <c r="BQ106" s="253">
        <f t="shared" si="236"/>
        <v>0</v>
      </c>
      <c r="BR106" s="253">
        <f t="shared" si="236"/>
        <v>0</v>
      </c>
      <c r="BS106" s="253">
        <f t="shared" si="236"/>
        <v>0</v>
      </c>
      <c r="BT106" s="253">
        <f t="shared" si="236"/>
        <v>0</v>
      </c>
      <c r="BU106" s="253">
        <f t="shared" si="236"/>
        <v>0</v>
      </c>
      <c r="BV106" s="253">
        <f t="shared" si="236"/>
        <v>0</v>
      </c>
      <c r="BW106" s="253">
        <f t="shared" si="236"/>
        <v>0</v>
      </c>
      <c r="BX106" s="253">
        <f t="shared" si="236"/>
        <v>0</v>
      </c>
      <c r="BY106" s="253">
        <f t="shared" si="236"/>
        <v>0</v>
      </c>
      <c r="BZ106" s="253">
        <f t="shared" si="236"/>
        <v>0</v>
      </c>
      <c r="CA106" s="253">
        <f t="shared" si="236"/>
        <v>0</v>
      </c>
      <c r="CB106" s="253">
        <f t="shared" si="236"/>
        <v>0</v>
      </c>
      <c r="CC106" s="253">
        <f t="shared" si="236"/>
        <v>0</v>
      </c>
      <c r="CD106" s="253">
        <f t="shared" si="236"/>
        <v>0</v>
      </c>
      <c r="CE106" s="253">
        <f t="shared" si="236"/>
        <v>0</v>
      </c>
      <c r="CF106" s="253">
        <f t="shared" si="236"/>
        <v>0</v>
      </c>
      <c r="CG106" s="253">
        <f t="shared" si="236"/>
        <v>0</v>
      </c>
      <c r="CH106" s="253">
        <f t="shared" si="236"/>
        <v>0</v>
      </c>
      <c r="CI106" s="253">
        <f t="shared" si="236"/>
        <v>0</v>
      </c>
      <c r="CJ106" s="253">
        <f t="shared" si="236"/>
        <v>0</v>
      </c>
      <c r="CK106" s="253">
        <f t="shared" si="236"/>
        <v>0</v>
      </c>
      <c r="CL106" s="253">
        <f t="shared" si="236"/>
        <v>0</v>
      </c>
      <c r="CM106" s="253">
        <f t="shared" si="236"/>
        <v>0</v>
      </c>
      <c r="CN106" s="253">
        <f t="shared" si="236"/>
        <v>0</v>
      </c>
      <c r="CO106" s="253">
        <f t="shared" si="236"/>
        <v>0</v>
      </c>
      <c r="CP106" s="253">
        <f t="shared" ref="CP106:DL106" si="237">IF(AK112-AK113&gt;=0,0,"Ошибка")</f>
        <v>0</v>
      </c>
      <c r="CQ106" s="253">
        <f t="shared" si="237"/>
        <v>0</v>
      </c>
      <c r="CR106" s="253">
        <f t="shared" si="237"/>
        <v>0</v>
      </c>
      <c r="CS106" s="253">
        <f t="shared" si="237"/>
        <v>0</v>
      </c>
      <c r="CT106" s="253">
        <f t="shared" si="237"/>
        <v>0</v>
      </c>
      <c r="CU106" s="253">
        <f t="shared" si="237"/>
        <v>0</v>
      </c>
      <c r="CV106" s="253">
        <f t="shared" si="237"/>
        <v>0</v>
      </c>
      <c r="CW106" s="253">
        <f t="shared" si="237"/>
        <v>0</v>
      </c>
      <c r="CX106" s="253">
        <f t="shared" si="237"/>
        <v>0</v>
      </c>
      <c r="CY106" s="253">
        <f t="shared" si="237"/>
        <v>0</v>
      </c>
      <c r="CZ106" s="253">
        <f t="shared" si="237"/>
        <v>0</v>
      </c>
      <c r="DA106" s="253">
        <f t="shared" si="237"/>
        <v>0</v>
      </c>
      <c r="DB106" s="253">
        <f t="shared" si="237"/>
        <v>0</v>
      </c>
      <c r="DC106" s="253">
        <f t="shared" si="237"/>
        <v>0</v>
      </c>
      <c r="DD106" s="253">
        <f t="shared" si="237"/>
        <v>0</v>
      </c>
      <c r="DE106" s="253">
        <f t="shared" si="237"/>
        <v>0</v>
      </c>
      <c r="DF106" s="253">
        <f t="shared" si="237"/>
        <v>0</v>
      </c>
      <c r="DG106" s="253">
        <f t="shared" si="237"/>
        <v>0</v>
      </c>
      <c r="DH106" s="253">
        <f t="shared" si="237"/>
        <v>0</v>
      </c>
      <c r="DI106" s="253">
        <f t="shared" si="237"/>
        <v>0</v>
      </c>
      <c r="DJ106" s="253">
        <f t="shared" si="237"/>
        <v>0</v>
      </c>
      <c r="DK106" s="253">
        <f t="shared" si="237"/>
        <v>0</v>
      </c>
      <c r="DL106" s="253">
        <f t="shared" si="237"/>
        <v>0</v>
      </c>
    </row>
    <row r="107" spans="1:116" s="27" customFormat="1" ht="24">
      <c r="A107" s="272">
        <f t="shared" ref="A107:A118" si="238">A106</f>
        <v>0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39">SUM(J107:L107)</f>
        <v>0</v>
      </c>
      <c r="H107" s="236">
        <f>ROUND(SUM(S107,AD107,AO107,AZ107),1)</f>
        <v>0</v>
      </c>
      <c r="I107" s="236">
        <f t="shared" ref="I107:I118" si="240">SUM(M107:O107)</f>
        <v>0</v>
      </c>
      <c r="J107" s="236">
        <f t="shared" ref="J107:O118" si="241">ROUND(SUM(U107,AF107,AQ107,BB107),1)</f>
        <v>0</v>
      </c>
      <c r="K107" s="236">
        <f t="shared" si="241"/>
        <v>0</v>
      </c>
      <c r="L107" s="236">
        <f t="shared" si="241"/>
        <v>0</v>
      </c>
      <c r="M107" s="236">
        <f t="shared" si="241"/>
        <v>0</v>
      </c>
      <c r="N107" s="236">
        <f t="shared" si="241"/>
        <v>0</v>
      </c>
      <c r="O107" s="236">
        <f t="shared" si="241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9">
        <f t="shared" ref="BH107:BH119" si="242">IF((COUNTA(BJ107:DL107)-COUNTIF(BJ107:DL107,0))=0,0,CONCATENATE("Ошибки!-",COUNTA(BJ107:DL107)-COUNTIF(BJ107:DL107,0)))</f>
        <v>0</v>
      </c>
      <c r="BI107" s="255" t="str">
        <f t="shared" ref="BI107:BI118" si="24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4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4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46">IF(ROUND((AA107-AB107),5)&gt;=0,0,"Ошибка!")</f>
        <v>0</v>
      </c>
      <c r="CH107" s="318"/>
      <c r="CI107" s="253">
        <f t="shared" ref="CI107:CI118" si="24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48">IF(ROUND((AL107-AM107),5)&gt;=0,0,"Ошибка!")</f>
        <v>0</v>
      </c>
      <c r="CS107" s="318"/>
      <c r="CT107" s="253">
        <f t="shared" ref="CT107:CT118" si="24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50">IF(ROUND((AW107-AX107),5)&gt;=0,0,"Ошибка!")</f>
        <v>0</v>
      </c>
      <c r="DD107" s="318"/>
      <c r="DE107" s="253">
        <f t="shared" ref="DE107:DE118" si="25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>
      <c r="A108" s="272">
        <f t="shared" si="238"/>
        <v>0</v>
      </c>
      <c r="B108" s="212" t="s">
        <v>229</v>
      </c>
      <c r="C108" s="37" t="s">
        <v>58</v>
      </c>
      <c r="D108" s="37" t="s">
        <v>8</v>
      </c>
      <c r="E108" s="308">
        <f t="shared" ref="E108:E118" si="252">ROUND(SUM(P108,AA108,AL108,AW108),0)</f>
        <v>0</v>
      </c>
      <c r="F108" s="236">
        <f t="shared" ref="F108:F118" si="253">ROUND(SUM(Q108,AB108,AM108,AX108),1)</f>
        <v>0</v>
      </c>
      <c r="G108" s="236">
        <f t="shared" si="239"/>
        <v>0</v>
      </c>
      <c r="H108" s="236">
        <f t="shared" ref="H108:H118" si="254">ROUND(SUM(S108,AD108,AO108,AZ108),1)</f>
        <v>0</v>
      </c>
      <c r="I108" s="236">
        <f t="shared" si="240"/>
        <v>0</v>
      </c>
      <c r="J108" s="236">
        <f t="shared" si="241"/>
        <v>0</v>
      </c>
      <c r="K108" s="236">
        <f t="shared" si="241"/>
        <v>0</v>
      </c>
      <c r="L108" s="236">
        <f t="shared" si="241"/>
        <v>0</v>
      </c>
      <c r="M108" s="236">
        <f t="shared" si="241"/>
        <v>0</v>
      </c>
      <c r="N108" s="236">
        <f t="shared" si="241"/>
        <v>0</v>
      </c>
      <c r="O108" s="236">
        <f t="shared" si="241"/>
        <v>0</v>
      </c>
      <c r="P108" s="220"/>
      <c r="Q108" s="221"/>
      <c r="R108" s="237">
        <f t="shared" ref="R108:R118" si="255">SUM(U108:W108)</f>
        <v>0</v>
      </c>
      <c r="S108" s="221"/>
      <c r="T108" s="237">
        <f t="shared" ref="T108:T117" si="25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57">SUM(AF108:AH108)</f>
        <v>0</v>
      </c>
      <c r="AD108" s="221"/>
      <c r="AE108" s="237">
        <f t="shared" ref="AE108:AE117" si="25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59">SUM(AQ108:AS108)</f>
        <v>0</v>
      </c>
      <c r="AO108" s="221"/>
      <c r="AP108" s="237">
        <f t="shared" ref="AP108:AP117" si="26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61">SUM(BB108:BD108)</f>
        <v>0</v>
      </c>
      <c r="AZ108" s="221"/>
      <c r="BA108" s="237">
        <f t="shared" ref="BA108:BA117" si="262">SUM(BE108:BG108)</f>
        <v>0</v>
      </c>
      <c r="BB108" s="221"/>
      <c r="BC108" s="233"/>
      <c r="BD108" s="221"/>
      <c r="BE108" s="221"/>
      <c r="BF108" s="233"/>
      <c r="BG108" s="221"/>
      <c r="BH108" s="379">
        <f t="shared" si="242"/>
        <v>0</v>
      </c>
      <c r="BI108" s="255" t="str">
        <f t="shared" si="243"/>
        <v>03</v>
      </c>
      <c r="BJ108" s="318"/>
      <c r="BK108" s="253">
        <f t="shared" ref="BK108:BK118" si="263">IF(ROUND((E108-F108),5)&gt;=0,0,"Ошибка!")</f>
        <v>0</v>
      </c>
      <c r="BL108" s="318"/>
      <c r="BM108" s="253">
        <f t="shared" si="24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45"/>
        <v>0</v>
      </c>
      <c r="BW108" s="318"/>
      <c r="BX108" s="253">
        <f t="shared" ref="BX108:BX118" si="26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46"/>
        <v>0</v>
      </c>
      <c r="CH108" s="318"/>
      <c r="CI108" s="253">
        <f t="shared" si="24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48"/>
        <v>0</v>
      </c>
      <c r="CS108" s="318"/>
      <c r="CT108" s="253">
        <f t="shared" si="24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50"/>
        <v>0</v>
      </c>
      <c r="DD108" s="318"/>
      <c r="DE108" s="253">
        <f t="shared" si="251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>
      <c r="A109" s="272">
        <f t="shared" si="238"/>
        <v>0</v>
      </c>
      <c r="B109" s="169" t="s">
        <v>102</v>
      </c>
      <c r="C109" s="37" t="s">
        <v>99</v>
      </c>
      <c r="D109" s="37" t="s">
        <v>9</v>
      </c>
      <c r="E109" s="308">
        <f t="shared" si="252"/>
        <v>0</v>
      </c>
      <c r="F109" s="236">
        <f t="shared" si="253"/>
        <v>0</v>
      </c>
      <c r="G109" s="236">
        <f t="shared" si="239"/>
        <v>0</v>
      </c>
      <c r="H109" s="236">
        <f t="shared" si="254"/>
        <v>0</v>
      </c>
      <c r="I109" s="236">
        <f t="shared" si="240"/>
        <v>0</v>
      </c>
      <c r="J109" s="236">
        <f t="shared" si="241"/>
        <v>0</v>
      </c>
      <c r="K109" s="236">
        <f t="shared" si="241"/>
        <v>0</v>
      </c>
      <c r="L109" s="236">
        <f t="shared" si="241"/>
        <v>0</v>
      </c>
      <c r="M109" s="236">
        <f t="shared" si="241"/>
        <v>0</v>
      </c>
      <c r="N109" s="236">
        <f t="shared" si="241"/>
        <v>0</v>
      </c>
      <c r="O109" s="236">
        <f t="shared" si="241"/>
        <v>0</v>
      </c>
      <c r="P109" s="220"/>
      <c r="Q109" s="221"/>
      <c r="R109" s="237">
        <f t="shared" si="255"/>
        <v>0</v>
      </c>
      <c r="S109" s="221"/>
      <c r="T109" s="237">
        <f t="shared" si="25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57"/>
        <v>0</v>
      </c>
      <c r="AD109" s="221"/>
      <c r="AE109" s="237">
        <f t="shared" si="25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59"/>
        <v>0</v>
      </c>
      <c r="AO109" s="221"/>
      <c r="AP109" s="237">
        <f t="shared" si="26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61"/>
        <v>0</v>
      </c>
      <c r="AZ109" s="221"/>
      <c r="BA109" s="237">
        <f t="shared" si="262"/>
        <v>0</v>
      </c>
      <c r="BB109" s="221"/>
      <c r="BC109" s="233"/>
      <c r="BD109" s="221"/>
      <c r="BE109" s="221"/>
      <c r="BF109" s="233"/>
      <c r="BG109" s="221"/>
      <c r="BH109" s="379">
        <f t="shared" si="242"/>
        <v>0</v>
      </c>
      <c r="BI109" s="255" t="str">
        <f t="shared" si="243"/>
        <v>04</v>
      </c>
      <c r="BJ109" s="318"/>
      <c r="BK109" s="253">
        <f t="shared" si="263"/>
        <v>0</v>
      </c>
      <c r="BL109" s="318"/>
      <c r="BM109" s="253">
        <f t="shared" si="24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45"/>
        <v>0</v>
      </c>
      <c r="BW109" s="318"/>
      <c r="BX109" s="253">
        <f t="shared" si="26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46"/>
        <v>0</v>
      </c>
      <c r="CH109" s="318"/>
      <c r="CI109" s="253">
        <f t="shared" si="24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48"/>
        <v>0</v>
      </c>
      <c r="CS109" s="318"/>
      <c r="CT109" s="253">
        <f t="shared" si="24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50"/>
        <v>0</v>
      </c>
      <c r="DD109" s="318"/>
      <c r="DE109" s="253">
        <f t="shared" si="251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>
      <c r="A110" s="272">
        <f t="shared" si="238"/>
        <v>0</v>
      </c>
      <c r="B110" s="169" t="s">
        <v>103</v>
      </c>
      <c r="C110" s="37" t="s">
        <v>100</v>
      </c>
      <c r="D110" s="37" t="s">
        <v>10</v>
      </c>
      <c r="E110" s="308">
        <f t="shared" si="252"/>
        <v>0</v>
      </c>
      <c r="F110" s="236">
        <f t="shared" si="253"/>
        <v>0</v>
      </c>
      <c r="G110" s="236">
        <f t="shared" si="239"/>
        <v>0</v>
      </c>
      <c r="H110" s="236">
        <f t="shared" si="254"/>
        <v>0</v>
      </c>
      <c r="I110" s="236">
        <f t="shared" si="240"/>
        <v>0</v>
      </c>
      <c r="J110" s="236">
        <f t="shared" si="241"/>
        <v>0</v>
      </c>
      <c r="K110" s="236">
        <f t="shared" si="241"/>
        <v>0</v>
      </c>
      <c r="L110" s="236">
        <f t="shared" si="241"/>
        <v>0</v>
      </c>
      <c r="M110" s="236">
        <f t="shared" si="241"/>
        <v>0</v>
      </c>
      <c r="N110" s="236">
        <f t="shared" si="241"/>
        <v>0</v>
      </c>
      <c r="O110" s="236">
        <f t="shared" si="241"/>
        <v>0</v>
      </c>
      <c r="P110" s="220"/>
      <c r="Q110" s="221"/>
      <c r="R110" s="237">
        <f t="shared" si="255"/>
        <v>0</v>
      </c>
      <c r="S110" s="221"/>
      <c r="T110" s="237">
        <f t="shared" si="25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57"/>
        <v>0</v>
      </c>
      <c r="AD110" s="221"/>
      <c r="AE110" s="237">
        <f t="shared" si="25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59"/>
        <v>0</v>
      </c>
      <c r="AO110" s="221"/>
      <c r="AP110" s="237">
        <f t="shared" si="26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61"/>
        <v>0</v>
      </c>
      <c r="AZ110" s="221"/>
      <c r="BA110" s="237">
        <f t="shared" si="262"/>
        <v>0</v>
      </c>
      <c r="BB110" s="221"/>
      <c r="BC110" s="233"/>
      <c r="BD110" s="221"/>
      <c r="BE110" s="221"/>
      <c r="BF110" s="233"/>
      <c r="BG110" s="221"/>
      <c r="BH110" s="379">
        <f t="shared" si="242"/>
        <v>0</v>
      </c>
      <c r="BI110" s="255" t="str">
        <f t="shared" si="243"/>
        <v>05</v>
      </c>
      <c r="BJ110" s="318"/>
      <c r="BK110" s="253">
        <f t="shared" si="263"/>
        <v>0</v>
      </c>
      <c r="BL110" s="318"/>
      <c r="BM110" s="253">
        <f t="shared" si="24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45"/>
        <v>0</v>
      </c>
      <c r="BW110" s="318"/>
      <c r="BX110" s="253">
        <f t="shared" si="26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46"/>
        <v>0</v>
      </c>
      <c r="CH110" s="318"/>
      <c r="CI110" s="253">
        <f t="shared" si="24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48"/>
        <v>0</v>
      </c>
      <c r="CS110" s="318"/>
      <c r="CT110" s="253">
        <f t="shared" si="24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50"/>
        <v>0</v>
      </c>
      <c r="DD110" s="318"/>
      <c r="DE110" s="253">
        <f t="shared" si="251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>
      <c r="A111" s="272">
        <f t="shared" si="238"/>
        <v>0</v>
      </c>
      <c r="B111" s="169" t="s">
        <v>104</v>
      </c>
      <c r="C111" s="37" t="s">
        <v>101</v>
      </c>
      <c r="D111" s="37" t="s">
        <v>59</v>
      </c>
      <c r="E111" s="308">
        <f t="shared" si="252"/>
        <v>0</v>
      </c>
      <c r="F111" s="236">
        <f t="shared" si="253"/>
        <v>0</v>
      </c>
      <c r="G111" s="236">
        <f t="shared" si="239"/>
        <v>0</v>
      </c>
      <c r="H111" s="236">
        <f t="shared" si="254"/>
        <v>0</v>
      </c>
      <c r="I111" s="236">
        <f t="shared" si="240"/>
        <v>0</v>
      </c>
      <c r="J111" s="236">
        <f t="shared" si="241"/>
        <v>0</v>
      </c>
      <c r="K111" s="236">
        <f t="shared" si="241"/>
        <v>0</v>
      </c>
      <c r="L111" s="236">
        <f t="shared" si="241"/>
        <v>0</v>
      </c>
      <c r="M111" s="236">
        <f t="shared" si="241"/>
        <v>0</v>
      </c>
      <c r="N111" s="236">
        <f t="shared" si="241"/>
        <v>0</v>
      </c>
      <c r="O111" s="236">
        <f t="shared" si="241"/>
        <v>0</v>
      </c>
      <c r="P111" s="220"/>
      <c r="Q111" s="221"/>
      <c r="R111" s="237">
        <f t="shared" si="255"/>
        <v>0</v>
      </c>
      <c r="S111" s="221"/>
      <c r="T111" s="237">
        <f t="shared" si="25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57"/>
        <v>0</v>
      </c>
      <c r="AD111" s="221"/>
      <c r="AE111" s="237">
        <f t="shared" si="25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59"/>
        <v>0</v>
      </c>
      <c r="AO111" s="221"/>
      <c r="AP111" s="237">
        <f t="shared" si="26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61"/>
        <v>0</v>
      </c>
      <c r="AZ111" s="221"/>
      <c r="BA111" s="237">
        <f t="shared" si="262"/>
        <v>0</v>
      </c>
      <c r="BB111" s="221"/>
      <c r="BC111" s="233"/>
      <c r="BD111" s="221"/>
      <c r="BE111" s="221"/>
      <c r="BF111" s="233"/>
      <c r="BG111" s="221"/>
      <c r="BH111" s="379">
        <f t="shared" si="242"/>
        <v>0</v>
      </c>
      <c r="BI111" s="255" t="str">
        <f t="shared" si="243"/>
        <v>06</v>
      </c>
      <c r="BJ111" s="318"/>
      <c r="BK111" s="253">
        <f t="shared" si="263"/>
        <v>0</v>
      </c>
      <c r="BL111" s="318"/>
      <c r="BM111" s="253">
        <f t="shared" si="24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45"/>
        <v>0</v>
      </c>
      <c r="BW111" s="318"/>
      <c r="BX111" s="253">
        <f t="shared" si="26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46"/>
        <v>0</v>
      </c>
      <c r="CH111" s="318"/>
      <c r="CI111" s="253">
        <f t="shared" si="24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48"/>
        <v>0</v>
      </c>
      <c r="CS111" s="318"/>
      <c r="CT111" s="253">
        <f t="shared" si="24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50"/>
        <v>0</v>
      </c>
      <c r="DD111" s="318"/>
      <c r="DE111" s="253">
        <f t="shared" si="251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>
      <c r="A112" s="272">
        <f t="shared" si="238"/>
        <v>0</v>
      </c>
      <c r="B112" s="214" t="s">
        <v>234</v>
      </c>
      <c r="C112" s="37" t="s">
        <v>71</v>
      </c>
      <c r="D112" s="37" t="s">
        <v>60</v>
      </c>
      <c r="E112" s="308">
        <f t="shared" si="252"/>
        <v>0</v>
      </c>
      <c r="F112" s="236">
        <f t="shared" si="253"/>
        <v>0</v>
      </c>
      <c r="G112" s="236">
        <f t="shared" si="239"/>
        <v>0</v>
      </c>
      <c r="H112" s="236">
        <f t="shared" si="254"/>
        <v>0</v>
      </c>
      <c r="I112" s="236">
        <f t="shared" si="240"/>
        <v>0</v>
      </c>
      <c r="J112" s="236">
        <f t="shared" si="241"/>
        <v>0</v>
      </c>
      <c r="K112" s="236">
        <f t="shared" si="241"/>
        <v>0</v>
      </c>
      <c r="L112" s="236">
        <f t="shared" si="241"/>
        <v>0</v>
      </c>
      <c r="M112" s="236">
        <f t="shared" si="241"/>
        <v>0</v>
      </c>
      <c r="N112" s="236">
        <f t="shared" si="241"/>
        <v>0</v>
      </c>
      <c r="O112" s="236">
        <f t="shared" si="241"/>
        <v>0</v>
      </c>
      <c r="P112" s="220"/>
      <c r="Q112" s="221"/>
      <c r="R112" s="237">
        <f t="shared" si="255"/>
        <v>0</v>
      </c>
      <c r="S112" s="221"/>
      <c r="T112" s="237">
        <f t="shared" si="25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57"/>
        <v>0</v>
      </c>
      <c r="AD112" s="221"/>
      <c r="AE112" s="237">
        <f t="shared" si="25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59"/>
        <v>0</v>
      </c>
      <c r="AO112" s="221"/>
      <c r="AP112" s="237">
        <f t="shared" si="26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61"/>
        <v>0</v>
      </c>
      <c r="AZ112" s="221"/>
      <c r="BA112" s="237">
        <f t="shared" si="262"/>
        <v>0</v>
      </c>
      <c r="BB112" s="221"/>
      <c r="BC112" s="233"/>
      <c r="BD112" s="221"/>
      <c r="BE112" s="221"/>
      <c r="BF112" s="233"/>
      <c r="BG112" s="221"/>
      <c r="BH112" s="379">
        <f t="shared" si="242"/>
        <v>0</v>
      </c>
      <c r="BI112" s="255" t="str">
        <f t="shared" si="243"/>
        <v>07</v>
      </c>
      <c r="BJ112" s="318"/>
      <c r="BK112" s="253">
        <f t="shared" si="263"/>
        <v>0</v>
      </c>
      <c r="BL112" s="318"/>
      <c r="BM112" s="253">
        <f t="shared" si="24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45"/>
        <v>0</v>
      </c>
      <c r="BW112" s="318"/>
      <c r="BX112" s="253">
        <f t="shared" si="26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46"/>
        <v>0</v>
      </c>
      <c r="CH112" s="318"/>
      <c r="CI112" s="253">
        <f t="shared" si="24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48"/>
        <v>0</v>
      </c>
      <c r="CS112" s="318"/>
      <c r="CT112" s="253">
        <f t="shared" si="24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50"/>
        <v>0</v>
      </c>
      <c r="DD112" s="318"/>
      <c r="DE112" s="253">
        <f t="shared" si="251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>
      <c r="A113" s="272">
        <f t="shared" si="238"/>
        <v>0</v>
      </c>
      <c r="B113" s="213" t="s">
        <v>72</v>
      </c>
      <c r="C113" s="37" t="s">
        <v>73</v>
      </c>
      <c r="D113" s="37" t="s">
        <v>61</v>
      </c>
      <c r="E113" s="308">
        <f t="shared" si="252"/>
        <v>0</v>
      </c>
      <c r="F113" s="236">
        <f t="shared" si="253"/>
        <v>0</v>
      </c>
      <c r="G113" s="236">
        <f t="shared" si="239"/>
        <v>0</v>
      </c>
      <c r="H113" s="236">
        <f t="shared" si="254"/>
        <v>0</v>
      </c>
      <c r="I113" s="236">
        <f t="shared" si="240"/>
        <v>0</v>
      </c>
      <c r="J113" s="236">
        <f t="shared" si="241"/>
        <v>0</v>
      </c>
      <c r="K113" s="236">
        <f t="shared" si="241"/>
        <v>0</v>
      </c>
      <c r="L113" s="236">
        <f t="shared" si="241"/>
        <v>0</v>
      </c>
      <c r="M113" s="236">
        <f t="shared" si="241"/>
        <v>0</v>
      </c>
      <c r="N113" s="236">
        <f t="shared" si="241"/>
        <v>0</v>
      </c>
      <c r="O113" s="236">
        <f t="shared" si="241"/>
        <v>0</v>
      </c>
      <c r="P113" s="220"/>
      <c r="Q113" s="221"/>
      <c r="R113" s="237">
        <f t="shared" si="255"/>
        <v>0</v>
      </c>
      <c r="S113" s="221"/>
      <c r="T113" s="237">
        <f t="shared" si="25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57"/>
        <v>0</v>
      </c>
      <c r="AD113" s="221"/>
      <c r="AE113" s="237">
        <f t="shared" si="25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59"/>
        <v>0</v>
      </c>
      <c r="AO113" s="221"/>
      <c r="AP113" s="237">
        <f t="shared" si="26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61"/>
        <v>0</v>
      </c>
      <c r="AZ113" s="221"/>
      <c r="BA113" s="237">
        <f t="shared" si="262"/>
        <v>0</v>
      </c>
      <c r="BB113" s="221"/>
      <c r="BC113" s="233"/>
      <c r="BD113" s="221"/>
      <c r="BE113" s="221"/>
      <c r="BF113" s="233"/>
      <c r="BG113" s="221"/>
      <c r="BH113" s="379">
        <f t="shared" si="242"/>
        <v>0</v>
      </c>
      <c r="BI113" s="255" t="str">
        <f t="shared" si="243"/>
        <v>08</v>
      </c>
      <c r="BJ113" s="318"/>
      <c r="BK113" s="253">
        <f t="shared" si="263"/>
        <v>0</v>
      </c>
      <c r="BL113" s="318"/>
      <c r="BM113" s="253">
        <f t="shared" si="24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45"/>
        <v>0</v>
      </c>
      <c r="BW113" s="318"/>
      <c r="BX113" s="253">
        <f t="shared" si="26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46"/>
        <v>0</v>
      </c>
      <c r="CH113" s="318"/>
      <c r="CI113" s="253">
        <f t="shared" si="24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48"/>
        <v>0</v>
      </c>
      <c r="CS113" s="318"/>
      <c r="CT113" s="253">
        <f t="shared" si="24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50"/>
        <v>0</v>
      </c>
      <c r="DD113" s="318"/>
      <c r="DE113" s="253">
        <f t="shared" si="251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>
      <c r="A114" s="272">
        <f t="shared" si="238"/>
        <v>0</v>
      </c>
      <c r="B114" s="170" t="s">
        <v>106</v>
      </c>
      <c r="C114" s="37" t="s">
        <v>107</v>
      </c>
      <c r="D114" s="37" t="s">
        <v>63</v>
      </c>
      <c r="E114" s="308">
        <f t="shared" si="252"/>
        <v>0</v>
      </c>
      <c r="F114" s="236">
        <f t="shared" si="253"/>
        <v>0</v>
      </c>
      <c r="G114" s="236">
        <f t="shared" si="239"/>
        <v>0</v>
      </c>
      <c r="H114" s="236">
        <f t="shared" si="254"/>
        <v>0</v>
      </c>
      <c r="I114" s="236">
        <f t="shared" si="240"/>
        <v>0</v>
      </c>
      <c r="J114" s="236">
        <f t="shared" si="241"/>
        <v>0</v>
      </c>
      <c r="K114" s="236">
        <f t="shared" si="241"/>
        <v>0</v>
      </c>
      <c r="L114" s="236">
        <f t="shared" si="241"/>
        <v>0</v>
      </c>
      <c r="M114" s="236">
        <f t="shared" si="241"/>
        <v>0</v>
      </c>
      <c r="N114" s="236">
        <f t="shared" si="241"/>
        <v>0</v>
      </c>
      <c r="O114" s="236">
        <f t="shared" si="241"/>
        <v>0</v>
      </c>
      <c r="P114" s="220"/>
      <c r="Q114" s="221"/>
      <c r="R114" s="237">
        <f t="shared" si="255"/>
        <v>0</v>
      </c>
      <c r="S114" s="221"/>
      <c r="T114" s="237">
        <f t="shared" si="25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57"/>
        <v>0</v>
      </c>
      <c r="AD114" s="221"/>
      <c r="AE114" s="237">
        <f t="shared" si="25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59"/>
        <v>0</v>
      </c>
      <c r="AO114" s="221"/>
      <c r="AP114" s="237">
        <f t="shared" si="26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61"/>
        <v>0</v>
      </c>
      <c r="AZ114" s="221"/>
      <c r="BA114" s="237">
        <f t="shared" si="262"/>
        <v>0</v>
      </c>
      <c r="BB114" s="221"/>
      <c r="BC114" s="233"/>
      <c r="BD114" s="221"/>
      <c r="BE114" s="221"/>
      <c r="BF114" s="233"/>
      <c r="BG114" s="221"/>
      <c r="BH114" s="379">
        <f t="shared" si="242"/>
        <v>0</v>
      </c>
      <c r="BI114" s="255" t="str">
        <f t="shared" si="243"/>
        <v>09</v>
      </c>
      <c r="BJ114" s="318"/>
      <c r="BK114" s="253">
        <f t="shared" si="263"/>
        <v>0</v>
      </c>
      <c r="BL114" s="318"/>
      <c r="BM114" s="253">
        <f t="shared" si="24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45"/>
        <v>0</v>
      </c>
      <c r="BW114" s="318"/>
      <c r="BX114" s="253">
        <f t="shared" si="26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46"/>
        <v>0</v>
      </c>
      <c r="CH114" s="318"/>
      <c r="CI114" s="253">
        <f t="shared" si="24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48"/>
        <v>0</v>
      </c>
      <c r="CS114" s="318"/>
      <c r="CT114" s="253">
        <f t="shared" si="24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50"/>
        <v>0</v>
      </c>
      <c r="DD114" s="318"/>
      <c r="DE114" s="253">
        <f t="shared" si="251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>
      <c r="A115" s="272">
        <f t="shared" si="238"/>
        <v>0</v>
      </c>
      <c r="B115" s="170" t="s">
        <v>74</v>
      </c>
      <c r="C115" s="37" t="s">
        <v>76</v>
      </c>
      <c r="D115" s="37" t="s">
        <v>64</v>
      </c>
      <c r="E115" s="308">
        <f t="shared" si="252"/>
        <v>0</v>
      </c>
      <c r="F115" s="236">
        <f t="shared" si="253"/>
        <v>0</v>
      </c>
      <c r="G115" s="236">
        <f t="shared" si="239"/>
        <v>0</v>
      </c>
      <c r="H115" s="236">
        <f t="shared" si="254"/>
        <v>0</v>
      </c>
      <c r="I115" s="236">
        <f t="shared" si="240"/>
        <v>0</v>
      </c>
      <c r="J115" s="236">
        <f t="shared" si="241"/>
        <v>0</v>
      </c>
      <c r="K115" s="236">
        <f t="shared" si="241"/>
        <v>0</v>
      </c>
      <c r="L115" s="236">
        <f t="shared" si="241"/>
        <v>0</v>
      </c>
      <c r="M115" s="236">
        <f t="shared" si="241"/>
        <v>0</v>
      </c>
      <c r="N115" s="236">
        <f t="shared" si="241"/>
        <v>0</v>
      </c>
      <c r="O115" s="236">
        <f t="shared" si="241"/>
        <v>0</v>
      </c>
      <c r="P115" s="220"/>
      <c r="Q115" s="221"/>
      <c r="R115" s="237">
        <f t="shared" si="255"/>
        <v>0</v>
      </c>
      <c r="S115" s="221"/>
      <c r="T115" s="237">
        <f t="shared" si="25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57"/>
        <v>0</v>
      </c>
      <c r="AD115" s="221"/>
      <c r="AE115" s="237">
        <f t="shared" si="25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59"/>
        <v>0</v>
      </c>
      <c r="AO115" s="221"/>
      <c r="AP115" s="237">
        <f t="shared" si="26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61"/>
        <v>0</v>
      </c>
      <c r="AZ115" s="221"/>
      <c r="BA115" s="237">
        <f t="shared" si="262"/>
        <v>0</v>
      </c>
      <c r="BB115" s="221"/>
      <c r="BC115" s="233"/>
      <c r="BD115" s="221"/>
      <c r="BE115" s="221"/>
      <c r="BF115" s="233"/>
      <c r="BG115" s="221"/>
      <c r="BH115" s="379">
        <f t="shared" si="242"/>
        <v>0</v>
      </c>
      <c r="BI115" s="255" t="str">
        <f t="shared" si="243"/>
        <v>10</v>
      </c>
      <c r="BJ115" s="318"/>
      <c r="BK115" s="253">
        <f t="shared" si="263"/>
        <v>0</v>
      </c>
      <c r="BL115" s="318"/>
      <c r="BM115" s="253">
        <f t="shared" si="24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45"/>
        <v>0</v>
      </c>
      <c r="BW115" s="318"/>
      <c r="BX115" s="253">
        <f t="shared" si="26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46"/>
        <v>0</v>
      </c>
      <c r="CH115" s="318"/>
      <c r="CI115" s="253">
        <f t="shared" si="24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48"/>
        <v>0</v>
      </c>
      <c r="CS115" s="318"/>
      <c r="CT115" s="253">
        <f t="shared" si="24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50"/>
        <v>0</v>
      </c>
      <c r="DD115" s="318"/>
      <c r="DE115" s="253">
        <f t="shared" si="251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">
      <c r="A116" s="272">
        <f t="shared" si="238"/>
        <v>0</v>
      </c>
      <c r="B116" s="212" t="s">
        <v>230</v>
      </c>
      <c r="C116" s="37" t="s">
        <v>77</v>
      </c>
      <c r="D116" s="37" t="s">
        <v>65</v>
      </c>
      <c r="E116" s="308">
        <f t="shared" si="252"/>
        <v>0</v>
      </c>
      <c r="F116" s="236">
        <f t="shared" si="253"/>
        <v>0</v>
      </c>
      <c r="G116" s="236">
        <f t="shared" si="239"/>
        <v>0</v>
      </c>
      <c r="H116" s="236">
        <f t="shared" si="254"/>
        <v>0</v>
      </c>
      <c r="I116" s="236">
        <f t="shared" si="240"/>
        <v>0</v>
      </c>
      <c r="J116" s="236">
        <f t="shared" si="241"/>
        <v>0</v>
      </c>
      <c r="K116" s="236">
        <f t="shared" si="241"/>
        <v>0</v>
      </c>
      <c r="L116" s="236">
        <f t="shared" si="241"/>
        <v>0</v>
      </c>
      <c r="M116" s="236">
        <f t="shared" si="241"/>
        <v>0</v>
      </c>
      <c r="N116" s="236">
        <f t="shared" si="241"/>
        <v>0</v>
      </c>
      <c r="O116" s="236">
        <f t="shared" si="241"/>
        <v>0</v>
      </c>
      <c r="P116" s="220"/>
      <c r="Q116" s="221"/>
      <c r="R116" s="237">
        <f t="shared" si="255"/>
        <v>0</v>
      </c>
      <c r="S116" s="221"/>
      <c r="T116" s="237">
        <f t="shared" si="25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57"/>
        <v>0</v>
      </c>
      <c r="AD116" s="221"/>
      <c r="AE116" s="237">
        <f t="shared" si="25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59"/>
        <v>0</v>
      </c>
      <c r="AO116" s="221"/>
      <c r="AP116" s="237">
        <f t="shared" si="26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61"/>
        <v>0</v>
      </c>
      <c r="AZ116" s="221"/>
      <c r="BA116" s="237">
        <f t="shared" si="262"/>
        <v>0</v>
      </c>
      <c r="BB116" s="221"/>
      <c r="BC116" s="233"/>
      <c r="BD116" s="221"/>
      <c r="BE116" s="221"/>
      <c r="BF116" s="233"/>
      <c r="BG116" s="221"/>
      <c r="BH116" s="379">
        <f t="shared" si="242"/>
        <v>0</v>
      </c>
      <c r="BI116" s="255" t="str">
        <f t="shared" si="243"/>
        <v>11</v>
      </c>
      <c r="BJ116" s="318"/>
      <c r="BK116" s="253">
        <f t="shared" si="263"/>
        <v>0</v>
      </c>
      <c r="BL116" s="318"/>
      <c r="BM116" s="253">
        <f t="shared" si="24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45"/>
        <v>0</v>
      </c>
      <c r="BW116" s="318"/>
      <c r="BX116" s="253">
        <f t="shared" si="26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46"/>
        <v>0</v>
      </c>
      <c r="CH116" s="318"/>
      <c r="CI116" s="253">
        <f t="shared" si="24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48"/>
        <v>0</v>
      </c>
      <c r="CS116" s="318"/>
      <c r="CT116" s="253">
        <f t="shared" si="24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50"/>
        <v>0</v>
      </c>
      <c r="DD116" s="318"/>
      <c r="DE116" s="253">
        <f t="shared" si="251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">
      <c r="A117" s="272">
        <f t="shared" si="238"/>
        <v>0</v>
      </c>
      <c r="B117" s="212" t="s">
        <v>231</v>
      </c>
      <c r="C117" s="37" t="s">
        <v>78</v>
      </c>
      <c r="D117" s="37" t="s">
        <v>66</v>
      </c>
      <c r="E117" s="308">
        <f t="shared" si="252"/>
        <v>0</v>
      </c>
      <c r="F117" s="236">
        <f t="shared" si="253"/>
        <v>0</v>
      </c>
      <c r="G117" s="236">
        <f t="shared" si="239"/>
        <v>0</v>
      </c>
      <c r="H117" s="236">
        <f t="shared" si="254"/>
        <v>0</v>
      </c>
      <c r="I117" s="236">
        <f t="shared" si="240"/>
        <v>0</v>
      </c>
      <c r="J117" s="236">
        <f t="shared" si="241"/>
        <v>0</v>
      </c>
      <c r="K117" s="236">
        <f t="shared" si="241"/>
        <v>0</v>
      </c>
      <c r="L117" s="236">
        <f t="shared" si="241"/>
        <v>0</v>
      </c>
      <c r="M117" s="236">
        <f t="shared" si="241"/>
        <v>0</v>
      </c>
      <c r="N117" s="236">
        <f t="shared" si="241"/>
        <v>0</v>
      </c>
      <c r="O117" s="236">
        <f t="shared" si="241"/>
        <v>0</v>
      </c>
      <c r="P117" s="220"/>
      <c r="Q117" s="221"/>
      <c r="R117" s="237">
        <f t="shared" si="255"/>
        <v>0</v>
      </c>
      <c r="S117" s="221"/>
      <c r="T117" s="237">
        <f t="shared" si="25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57"/>
        <v>0</v>
      </c>
      <c r="AD117" s="221"/>
      <c r="AE117" s="237">
        <f t="shared" si="25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59"/>
        <v>0</v>
      </c>
      <c r="AO117" s="221"/>
      <c r="AP117" s="237">
        <f t="shared" si="26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61"/>
        <v>0</v>
      </c>
      <c r="AZ117" s="221"/>
      <c r="BA117" s="237">
        <f t="shared" si="262"/>
        <v>0</v>
      </c>
      <c r="BB117" s="221"/>
      <c r="BC117" s="233"/>
      <c r="BD117" s="221"/>
      <c r="BE117" s="221"/>
      <c r="BF117" s="233"/>
      <c r="BG117" s="221"/>
      <c r="BH117" s="379">
        <f t="shared" si="242"/>
        <v>0</v>
      </c>
      <c r="BI117" s="255" t="str">
        <f t="shared" si="243"/>
        <v>12</v>
      </c>
      <c r="BJ117" s="318"/>
      <c r="BK117" s="253">
        <f t="shared" si="263"/>
        <v>0</v>
      </c>
      <c r="BL117" s="318"/>
      <c r="BM117" s="253">
        <f t="shared" si="24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45"/>
        <v>0</v>
      </c>
      <c r="BW117" s="318"/>
      <c r="BX117" s="253">
        <f t="shared" si="26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46"/>
        <v>0</v>
      </c>
      <c r="CH117" s="318"/>
      <c r="CI117" s="253">
        <f t="shared" si="24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48"/>
        <v>0</v>
      </c>
      <c r="CS117" s="318"/>
      <c r="CT117" s="253">
        <f t="shared" si="24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50"/>
        <v>0</v>
      </c>
      <c r="DD117" s="318"/>
      <c r="DE117" s="253">
        <f t="shared" si="251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thickBot="1">
      <c r="A118" s="272">
        <f t="shared" si="238"/>
        <v>0</v>
      </c>
      <c r="B118" s="169" t="s">
        <v>75</v>
      </c>
      <c r="C118" s="37" t="s">
        <v>79</v>
      </c>
      <c r="D118" s="37" t="s">
        <v>67</v>
      </c>
      <c r="E118" s="308">
        <f t="shared" si="252"/>
        <v>0</v>
      </c>
      <c r="F118" s="236">
        <f t="shared" si="253"/>
        <v>0</v>
      </c>
      <c r="G118" s="236">
        <f t="shared" si="239"/>
        <v>0</v>
      </c>
      <c r="H118" s="236">
        <f t="shared" si="254"/>
        <v>0</v>
      </c>
      <c r="I118" s="236">
        <f t="shared" si="240"/>
        <v>0</v>
      </c>
      <c r="J118" s="236">
        <f t="shared" si="241"/>
        <v>0</v>
      </c>
      <c r="K118" s="236">
        <f t="shared" si="241"/>
        <v>0</v>
      </c>
      <c r="L118" s="236">
        <f t="shared" si="241"/>
        <v>0</v>
      </c>
      <c r="M118" s="236">
        <f t="shared" si="241"/>
        <v>0</v>
      </c>
      <c r="N118" s="236">
        <f t="shared" si="241"/>
        <v>0</v>
      </c>
      <c r="O118" s="236">
        <f>ROUND(SUM(Z118,AK118,AV118,BG118),1)</f>
        <v>0</v>
      </c>
      <c r="P118" s="223"/>
      <c r="Q118" s="224"/>
      <c r="R118" s="238">
        <f t="shared" si="25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5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5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6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9">
        <f t="shared" si="242"/>
        <v>0</v>
      </c>
      <c r="BI118" s="319" t="str">
        <f t="shared" si="243"/>
        <v>13</v>
      </c>
      <c r="BJ118" s="320"/>
      <c r="BK118" s="321">
        <f t="shared" si="263"/>
        <v>0</v>
      </c>
      <c r="BL118" s="320"/>
      <c r="BM118" s="321">
        <f t="shared" si="24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45"/>
        <v>0</v>
      </c>
      <c r="BW118" s="320"/>
      <c r="BX118" s="321">
        <f t="shared" si="26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46"/>
        <v>0</v>
      </c>
      <c r="CH118" s="320"/>
      <c r="CI118" s="321">
        <f t="shared" si="24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48"/>
        <v>0</v>
      </c>
      <c r="CS118" s="320"/>
      <c r="CT118" s="321">
        <f t="shared" si="24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50"/>
        <v>0</v>
      </c>
      <c r="DD118" s="320"/>
      <c r="DE118" s="321">
        <f t="shared" si="251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4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65">IF(ROUND(E125-SUM(E126,E128:E129),5)&gt;=0,0,"Ошибка")</f>
        <v>0</v>
      </c>
      <c r="BK119" s="285">
        <f t="shared" si="265"/>
        <v>0</v>
      </c>
      <c r="BL119" s="285">
        <f t="shared" si="265"/>
        <v>0</v>
      </c>
      <c r="BM119" s="285">
        <f t="shared" si="265"/>
        <v>0</v>
      </c>
      <c r="BN119" s="285">
        <f t="shared" si="265"/>
        <v>0</v>
      </c>
      <c r="BO119" s="285">
        <f t="shared" si="265"/>
        <v>0</v>
      </c>
      <c r="BP119" s="285">
        <f t="shared" si="265"/>
        <v>0</v>
      </c>
      <c r="BQ119" s="285">
        <f t="shared" si="265"/>
        <v>0</v>
      </c>
      <c r="BR119" s="285">
        <f t="shared" si="265"/>
        <v>0</v>
      </c>
      <c r="BS119" s="285">
        <f t="shared" si="265"/>
        <v>0</v>
      </c>
      <c r="BT119" s="285">
        <f t="shared" si="265"/>
        <v>0</v>
      </c>
      <c r="BU119" s="285">
        <f t="shared" si="265"/>
        <v>0</v>
      </c>
      <c r="BV119" s="285">
        <f t="shared" si="265"/>
        <v>0</v>
      </c>
      <c r="BW119" s="285">
        <f t="shared" si="265"/>
        <v>0</v>
      </c>
      <c r="BX119" s="285">
        <f t="shared" si="265"/>
        <v>0</v>
      </c>
      <c r="BY119" s="285">
        <f t="shared" si="265"/>
        <v>0</v>
      </c>
      <c r="BZ119" s="285">
        <f t="shared" si="265"/>
        <v>0</v>
      </c>
      <c r="CA119" s="285">
        <f t="shared" si="265"/>
        <v>0</v>
      </c>
      <c r="CB119" s="285">
        <f t="shared" si="265"/>
        <v>0</v>
      </c>
      <c r="CC119" s="285">
        <f t="shared" si="265"/>
        <v>0</v>
      </c>
      <c r="CD119" s="285">
        <f t="shared" si="265"/>
        <v>0</v>
      </c>
      <c r="CE119" s="285">
        <f t="shared" si="265"/>
        <v>0</v>
      </c>
      <c r="CF119" s="285">
        <f t="shared" si="265"/>
        <v>0</v>
      </c>
      <c r="CG119" s="285">
        <f t="shared" si="265"/>
        <v>0</v>
      </c>
      <c r="CH119" s="285">
        <f t="shared" si="265"/>
        <v>0</v>
      </c>
      <c r="CI119" s="285">
        <f t="shared" si="265"/>
        <v>0</v>
      </c>
      <c r="CJ119" s="285">
        <f t="shared" si="265"/>
        <v>0</v>
      </c>
      <c r="CK119" s="285">
        <f t="shared" si="265"/>
        <v>0</v>
      </c>
      <c r="CL119" s="285">
        <f t="shared" si="265"/>
        <v>0</v>
      </c>
      <c r="CM119" s="285">
        <f t="shared" si="265"/>
        <v>0</v>
      </c>
      <c r="CN119" s="285">
        <f t="shared" si="265"/>
        <v>0</v>
      </c>
      <c r="CO119" s="285">
        <f t="shared" si="265"/>
        <v>0</v>
      </c>
      <c r="CP119" s="285">
        <f t="shared" ref="CP119:DL119" si="266">IF(ROUND(AK125-SUM(AK126,AK128:AK129),5)&gt;=0,0,"Ошибка")</f>
        <v>0</v>
      </c>
      <c r="CQ119" s="285">
        <f t="shared" si="266"/>
        <v>0</v>
      </c>
      <c r="CR119" s="285">
        <f t="shared" si="266"/>
        <v>0</v>
      </c>
      <c r="CS119" s="285">
        <f t="shared" si="266"/>
        <v>0</v>
      </c>
      <c r="CT119" s="285">
        <f t="shared" si="266"/>
        <v>0</v>
      </c>
      <c r="CU119" s="285">
        <f t="shared" si="266"/>
        <v>0</v>
      </c>
      <c r="CV119" s="285">
        <f t="shared" si="266"/>
        <v>0</v>
      </c>
      <c r="CW119" s="285">
        <f t="shared" si="266"/>
        <v>0</v>
      </c>
      <c r="CX119" s="285">
        <f t="shared" si="266"/>
        <v>0</v>
      </c>
      <c r="CY119" s="285">
        <f t="shared" si="266"/>
        <v>0</v>
      </c>
      <c r="CZ119" s="285">
        <f t="shared" si="266"/>
        <v>0</v>
      </c>
      <c r="DA119" s="285">
        <f t="shared" si="266"/>
        <v>0</v>
      </c>
      <c r="DB119" s="285">
        <f t="shared" si="266"/>
        <v>0</v>
      </c>
      <c r="DC119" s="285">
        <f t="shared" si="266"/>
        <v>0</v>
      </c>
      <c r="DD119" s="285">
        <f t="shared" si="266"/>
        <v>0</v>
      </c>
      <c r="DE119" s="285">
        <f t="shared" si="266"/>
        <v>0</v>
      </c>
      <c r="DF119" s="285">
        <f t="shared" si="266"/>
        <v>0</v>
      </c>
      <c r="DG119" s="285">
        <f t="shared" si="266"/>
        <v>0</v>
      </c>
      <c r="DH119" s="285">
        <f t="shared" si="266"/>
        <v>0</v>
      </c>
      <c r="DI119" s="285">
        <f t="shared" si="266"/>
        <v>0</v>
      </c>
      <c r="DJ119" s="285">
        <f t="shared" si="266"/>
        <v>0</v>
      </c>
      <c r="DK119" s="285">
        <f t="shared" si="266"/>
        <v>0</v>
      </c>
      <c r="DL119" s="285">
        <f t="shared" si="266"/>
        <v>0</v>
      </c>
    </row>
    <row r="120" spans="1:116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67">SUM(J121:J125,J130:J132)</f>
        <v>0</v>
      </c>
      <c r="K120" s="236">
        <f t="shared" si="267"/>
        <v>0</v>
      </c>
      <c r="L120" s="236">
        <f t="shared" si="267"/>
        <v>0</v>
      </c>
      <c r="M120" s="236">
        <f t="shared" si="267"/>
        <v>0</v>
      </c>
      <c r="N120" s="236">
        <f t="shared" si="267"/>
        <v>0</v>
      </c>
      <c r="O120" s="236">
        <f t="shared" si="267"/>
        <v>0</v>
      </c>
      <c r="P120" s="228">
        <f>SUM(P121:P125,P130:P132)</f>
        <v>0</v>
      </c>
      <c r="Q120" s="226">
        <f t="shared" ref="Q120:Z120" si="268">SUM(Q121:Q125,Q130:Q132)</f>
        <v>0</v>
      </c>
      <c r="R120" s="236">
        <f t="shared" si="268"/>
        <v>0</v>
      </c>
      <c r="S120" s="226">
        <f t="shared" si="268"/>
        <v>0</v>
      </c>
      <c r="T120" s="236">
        <f t="shared" si="268"/>
        <v>0</v>
      </c>
      <c r="U120" s="226">
        <f t="shared" si="268"/>
        <v>0</v>
      </c>
      <c r="V120" s="235">
        <f t="shared" si="268"/>
        <v>0</v>
      </c>
      <c r="W120" s="226">
        <f t="shared" si="268"/>
        <v>0</v>
      </c>
      <c r="X120" s="226">
        <f t="shared" si="268"/>
        <v>0</v>
      </c>
      <c r="Y120" s="235">
        <f t="shared" si="268"/>
        <v>0</v>
      </c>
      <c r="Z120" s="227">
        <f t="shared" si="268"/>
        <v>0</v>
      </c>
      <c r="AA120" s="228">
        <f>SUM(AA121:AA125,AA130:AA132)</f>
        <v>0</v>
      </c>
      <c r="AB120" s="226">
        <f t="shared" ref="AB120:AK120" si="269">SUM(AB121:AB125,AB130:AB132)</f>
        <v>0</v>
      </c>
      <c r="AC120" s="236">
        <f t="shared" si="269"/>
        <v>0</v>
      </c>
      <c r="AD120" s="226">
        <f t="shared" si="269"/>
        <v>0</v>
      </c>
      <c r="AE120" s="236">
        <f t="shared" si="269"/>
        <v>0</v>
      </c>
      <c r="AF120" s="226">
        <f t="shared" si="269"/>
        <v>0</v>
      </c>
      <c r="AG120" s="235">
        <f t="shared" si="269"/>
        <v>0</v>
      </c>
      <c r="AH120" s="226">
        <f t="shared" si="269"/>
        <v>0</v>
      </c>
      <c r="AI120" s="226">
        <f t="shared" si="269"/>
        <v>0</v>
      </c>
      <c r="AJ120" s="235">
        <f t="shared" si="269"/>
        <v>0</v>
      </c>
      <c r="AK120" s="227">
        <f t="shared" si="269"/>
        <v>0</v>
      </c>
      <c r="AL120" s="228">
        <f>SUM(AL121:AL125,AL130:AL132)</f>
        <v>0</v>
      </c>
      <c r="AM120" s="226">
        <f t="shared" ref="AM120:AV120" si="270">SUM(AM121:AM125,AM130:AM132)</f>
        <v>0</v>
      </c>
      <c r="AN120" s="236">
        <f t="shared" si="270"/>
        <v>0</v>
      </c>
      <c r="AO120" s="226">
        <f t="shared" si="270"/>
        <v>0</v>
      </c>
      <c r="AP120" s="236">
        <f t="shared" si="270"/>
        <v>0</v>
      </c>
      <c r="AQ120" s="226">
        <f t="shared" si="270"/>
        <v>0</v>
      </c>
      <c r="AR120" s="235">
        <f t="shared" si="270"/>
        <v>0</v>
      </c>
      <c r="AS120" s="226">
        <f t="shared" si="270"/>
        <v>0</v>
      </c>
      <c r="AT120" s="226">
        <f t="shared" si="270"/>
        <v>0</v>
      </c>
      <c r="AU120" s="235">
        <f t="shared" si="270"/>
        <v>0</v>
      </c>
      <c r="AV120" s="227">
        <f t="shared" si="270"/>
        <v>0</v>
      </c>
      <c r="AW120" s="228">
        <f>SUM(AW121:AW125,AW130:AW132)</f>
        <v>0</v>
      </c>
      <c r="AX120" s="226">
        <f t="shared" ref="AX120:BG120" si="271">SUM(AX121:AX125,AX130:AX132)</f>
        <v>0</v>
      </c>
      <c r="AY120" s="236">
        <f t="shared" si="271"/>
        <v>0</v>
      </c>
      <c r="AZ120" s="226">
        <f t="shared" si="271"/>
        <v>0</v>
      </c>
      <c r="BA120" s="236">
        <f t="shared" si="271"/>
        <v>0</v>
      </c>
      <c r="BB120" s="226">
        <f t="shared" si="271"/>
        <v>0</v>
      </c>
      <c r="BC120" s="235">
        <f t="shared" si="271"/>
        <v>0</v>
      </c>
      <c r="BD120" s="226">
        <f t="shared" si="271"/>
        <v>0</v>
      </c>
      <c r="BE120" s="226">
        <f t="shared" si="271"/>
        <v>0</v>
      </c>
      <c r="BF120" s="235">
        <f t="shared" si="271"/>
        <v>0</v>
      </c>
      <c r="BG120" s="227">
        <f t="shared" si="271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72">IF(E126-E127&gt;=0,0,"Ошибка")</f>
        <v>0</v>
      </c>
      <c r="BK120" s="253">
        <f t="shared" si="272"/>
        <v>0</v>
      </c>
      <c r="BL120" s="253">
        <f t="shared" si="272"/>
        <v>0</v>
      </c>
      <c r="BM120" s="253">
        <f t="shared" si="272"/>
        <v>0</v>
      </c>
      <c r="BN120" s="253">
        <f t="shared" si="272"/>
        <v>0</v>
      </c>
      <c r="BO120" s="253">
        <f t="shared" si="272"/>
        <v>0</v>
      </c>
      <c r="BP120" s="253">
        <f t="shared" si="272"/>
        <v>0</v>
      </c>
      <c r="BQ120" s="253">
        <f t="shared" si="272"/>
        <v>0</v>
      </c>
      <c r="BR120" s="253">
        <f t="shared" si="272"/>
        <v>0</v>
      </c>
      <c r="BS120" s="253">
        <f t="shared" si="272"/>
        <v>0</v>
      </c>
      <c r="BT120" s="253">
        <f t="shared" si="272"/>
        <v>0</v>
      </c>
      <c r="BU120" s="253">
        <f t="shared" si="272"/>
        <v>0</v>
      </c>
      <c r="BV120" s="253">
        <f t="shared" si="272"/>
        <v>0</v>
      </c>
      <c r="BW120" s="253">
        <f t="shared" si="272"/>
        <v>0</v>
      </c>
      <c r="BX120" s="253">
        <f t="shared" si="272"/>
        <v>0</v>
      </c>
      <c r="BY120" s="253">
        <f t="shared" si="272"/>
        <v>0</v>
      </c>
      <c r="BZ120" s="253">
        <f t="shared" si="272"/>
        <v>0</v>
      </c>
      <c r="CA120" s="253">
        <f t="shared" si="272"/>
        <v>0</v>
      </c>
      <c r="CB120" s="253">
        <f t="shared" si="272"/>
        <v>0</v>
      </c>
      <c r="CC120" s="253">
        <f t="shared" si="272"/>
        <v>0</v>
      </c>
      <c r="CD120" s="253">
        <f t="shared" si="272"/>
        <v>0</v>
      </c>
      <c r="CE120" s="253">
        <f t="shared" si="272"/>
        <v>0</v>
      </c>
      <c r="CF120" s="253">
        <f t="shared" si="272"/>
        <v>0</v>
      </c>
      <c r="CG120" s="253">
        <f t="shared" si="272"/>
        <v>0</v>
      </c>
      <c r="CH120" s="253">
        <f t="shared" si="272"/>
        <v>0</v>
      </c>
      <c r="CI120" s="253">
        <f t="shared" si="272"/>
        <v>0</v>
      </c>
      <c r="CJ120" s="253">
        <f t="shared" si="272"/>
        <v>0</v>
      </c>
      <c r="CK120" s="253">
        <f t="shared" si="272"/>
        <v>0</v>
      </c>
      <c r="CL120" s="253">
        <f t="shared" si="272"/>
        <v>0</v>
      </c>
      <c r="CM120" s="253">
        <f t="shared" si="272"/>
        <v>0</v>
      </c>
      <c r="CN120" s="253">
        <f t="shared" si="272"/>
        <v>0</v>
      </c>
      <c r="CO120" s="253">
        <f t="shared" si="272"/>
        <v>0</v>
      </c>
      <c r="CP120" s="253">
        <f t="shared" ref="CP120:DL120" si="273">IF(AK126-AK127&gt;=0,0,"Ошибка")</f>
        <v>0</v>
      </c>
      <c r="CQ120" s="253">
        <f t="shared" si="273"/>
        <v>0</v>
      </c>
      <c r="CR120" s="253">
        <f t="shared" si="273"/>
        <v>0</v>
      </c>
      <c r="CS120" s="253">
        <f t="shared" si="273"/>
        <v>0</v>
      </c>
      <c r="CT120" s="253">
        <f t="shared" si="273"/>
        <v>0</v>
      </c>
      <c r="CU120" s="253">
        <f t="shared" si="273"/>
        <v>0</v>
      </c>
      <c r="CV120" s="253">
        <f t="shared" si="273"/>
        <v>0</v>
      </c>
      <c r="CW120" s="253">
        <f t="shared" si="273"/>
        <v>0</v>
      </c>
      <c r="CX120" s="253">
        <f t="shared" si="273"/>
        <v>0</v>
      </c>
      <c r="CY120" s="253">
        <f t="shared" si="273"/>
        <v>0</v>
      </c>
      <c r="CZ120" s="253">
        <f t="shared" si="273"/>
        <v>0</v>
      </c>
      <c r="DA120" s="253">
        <f t="shared" si="273"/>
        <v>0</v>
      </c>
      <c r="DB120" s="253">
        <f t="shared" si="273"/>
        <v>0</v>
      </c>
      <c r="DC120" s="253">
        <f t="shared" si="273"/>
        <v>0</v>
      </c>
      <c r="DD120" s="253">
        <f t="shared" si="273"/>
        <v>0</v>
      </c>
      <c r="DE120" s="253">
        <f t="shared" si="273"/>
        <v>0</v>
      </c>
      <c r="DF120" s="253">
        <f t="shared" si="273"/>
        <v>0</v>
      </c>
      <c r="DG120" s="253">
        <f t="shared" si="273"/>
        <v>0</v>
      </c>
      <c r="DH120" s="253">
        <f t="shared" si="273"/>
        <v>0</v>
      </c>
      <c r="DI120" s="253">
        <f t="shared" si="273"/>
        <v>0</v>
      </c>
      <c r="DJ120" s="253">
        <f t="shared" si="273"/>
        <v>0</v>
      </c>
      <c r="DK120" s="253">
        <f t="shared" si="273"/>
        <v>0</v>
      </c>
      <c r="DL120" s="253">
        <f t="shared" si="273"/>
        <v>0</v>
      </c>
    </row>
    <row r="121" spans="1:116" s="27" customFormat="1" ht="24">
      <c r="A121" s="272" t="str">
        <f t="shared" ref="A121:A132" si="274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75">SUM(J121:L121)</f>
        <v>0</v>
      </c>
      <c r="H121" s="236">
        <f>ROUND(SUM(S121,AD121,AO121,AZ121),1)</f>
        <v>0</v>
      </c>
      <c r="I121" s="236">
        <f t="shared" ref="I121:I132" si="276">SUM(M121:O121)</f>
        <v>0</v>
      </c>
      <c r="J121" s="236">
        <f t="shared" ref="J121:O132" si="277">ROUND(SUM(U121,AF121,AQ121,BB121),1)</f>
        <v>0</v>
      </c>
      <c r="K121" s="236">
        <f t="shared" si="277"/>
        <v>0</v>
      </c>
      <c r="L121" s="236">
        <f t="shared" si="277"/>
        <v>0</v>
      </c>
      <c r="M121" s="236">
        <f t="shared" si="277"/>
        <v>0</v>
      </c>
      <c r="N121" s="236">
        <f t="shared" si="277"/>
        <v>0</v>
      </c>
      <c r="O121" s="236">
        <f t="shared" si="27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ref="BH121:BH133" si="278">IF((COUNTA(BJ121:DL121)-COUNTIF(BJ121:DL121,0))=0,0,CONCATENATE("Ошибки!-",COUNTA(BJ121:DL121)-COUNTIF(BJ121:DL121,0)))</f>
        <v>0</v>
      </c>
      <c r="BI121" s="255" t="str">
        <f t="shared" ref="BI121:BI132" si="279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280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281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282">IF(ROUND((AA121-AB121),5)&gt;=0,0,"Ошибка!")</f>
        <v>0</v>
      </c>
      <c r="CH121" s="318"/>
      <c r="CI121" s="253">
        <f t="shared" ref="CI121:CI132" si="283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284">IF(ROUND((AL121-AM121),5)&gt;=0,0,"Ошибка!")</f>
        <v>0</v>
      </c>
      <c r="CS121" s="318"/>
      <c r="CT121" s="253">
        <f t="shared" ref="CT121:CT132" si="28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286">IF(ROUND((AW121-AX121),5)&gt;=0,0,"Ошибка!")</f>
        <v>0</v>
      </c>
      <c r="DD121" s="318"/>
      <c r="DE121" s="253">
        <f t="shared" ref="DE121:DE132" si="28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>
      <c r="A122" s="272" t="str">
        <f t="shared" si="274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88">ROUND(SUM(P122,AA122,AL122,AW122),0)</f>
        <v>0</v>
      </c>
      <c r="F122" s="236">
        <f t="shared" ref="F122:F132" si="289">ROUND(SUM(Q122,AB122,AM122,AX122),1)</f>
        <v>0</v>
      </c>
      <c r="G122" s="236">
        <f t="shared" si="275"/>
        <v>0</v>
      </c>
      <c r="H122" s="236">
        <f t="shared" ref="H122:H132" si="290">ROUND(SUM(S122,AD122,AO122,AZ122),1)</f>
        <v>0</v>
      </c>
      <c r="I122" s="236">
        <f t="shared" si="276"/>
        <v>0</v>
      </c>
      <c r="J122" s="236">
        <f t="shared" si="277"/>
        <v>0</v>
      </c>
      <c r="K122" s="236">
        <f t="shared" si="277"/>
        <v>0</v>
      </c>
      <c r="L122" s="236">
        <f t="shared" si="277"/>
        <v>0</v>
      </c>
      <c r="M122" s="236">
        <f t="shared" si="277"/>
        <v>0</v>
      </c>
      <c r="N122" s="236">
        <f t="shared" si="277"/>
        <v>0</v>
      </c>
      <c r="O122" s="236">
        <f t="shared" si="277"/>
        <v>0</v>
      </c>
      <c r="P122" s="220"/>
      <c r="Q122" s="221"/>
      <c r="R122" s="237">
        <f t="shared" ref="R122:R132" si="291">SUM(U122:W122)</f>
        <v>0</v>
      </c>
      <c r="S122" s="221"/>
      <c r="T122" s="237">
        <f t="shared" ref="T122:T131" si="292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93">SUM(AF122:AH122)</f>
        <v>0</v>
      </c>
      <c r="AD122" s="221"/>
      <c r="AE122" s="237">
        <f t="shared" ref="AE122:AE131" si="294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95">SUM(AQ122:AS122)</f>
        <v>0</v>
      </c>
      <c r="AO122" s="221"/>
      <c r="AP122" s="237">
        <f t="shared" ref="AP122:AP131" si="296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97">SUM(BB122:BD122)</f>
        <v>0</v>
      </c>
      <c r="AZ122" s="221"/>
      <c r="BA122" s="237">
        <f t="shared" ref="BA122:BA131" si="298">SUM(BE122:BG122)</f>
        <v>0</v>
      </c>
      <c r="BB122" s="221"/>
      <c r="BC122" s="233"/>
      <c r="BD122" s="221"/>
      <c r="BE122" s="221"/>
      <c r="BF122" s="233"/>
      <c r="BG122" s="221"/>
      <c r="BH122" s="379">
        <f t="shared" si="278"/>
        <v>0</v>
      </c>
      <c r="BI122" s="255" t="str">
        <f t="shared" si="279"/>
        <v>03</v>
      </c>
      <c r="BJ122" s="318"/>
      <c r="BK122" s="253">
        <f t="shared" ref="BK122:BK132" si="299">IF(ROUND((E122-F122),5)&gt;=0,0,"Ошибка!")</f>
        <v>0</v>
      </c>
      <c r="BL122" s="318"/>
      <c r="BM122" s="253">
        <f t="shared" si="280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281"/>
        <v>0</v>
      </c>
      <c r="BW122" s="318"/>
      <c r="BX122" s="253">
        <f t="shared" ref="BX122:BX132" si="300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282"/>
        <v>0</v>
      </c>
      <c r="CH122" s="318"/>
      <c r="CI122" s="253">
        <f t="shared" si="283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284"/>
        <v>0</v>
      </c>
      <c r="CS122" s="318"/>
      <c r="CT122" s="253">
        <f t="shared" si="28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286"/>
        <v>0</v>
      </c>
      <c r="DD122" s="318"/>
      <c r="DE122" s="253">
        <f t="shared" si="28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>
      <c r="A123" s="272" t="str">
        <f t="shared" si="274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88"/>
        <v>0</v>
      </c>
      <c r="F123" s="236">
        <f t="shared" si="289"/>
        <v>0</v>
      </c>
      <c r="G123" s="236">
        <f t="shared" si="275"/>
        <v>0</v>
      </c>
      <c r="H123" s="236">
        <f t="shared" si="290"/>
        <v>0</v>
      </c>
      <c r="I123" s="236">
        <f t="shared" si="276"/>
        <v>0</v>
      </c>
      <c r="J123" s="236">
        <f t="shared" si="277"/>
        <v>0</v>
      </c>
      <c r="K123" s="236">
        <f t="shared" si="277"/>
        <v>0</v>
      </c>
      <c r="L123" s="236">
        <f t="shared" si="277"/>
        <v>0</v>
      </c>
      <c r="M123" s="236">
        <f t="shared" si="277"/>
        <v>0</v>
      </c>
      <c r="N123" s="236">
        <f t="shared" si="277"/>
        <v>0</v>
      </c>
      <c r="O123" s="236">
        <f t="shared" si="277"/>
        <v>0</v>
      </c>
      <c r="P123" s="220"/>
      <c r="Q123" s="221"/>
      <c r="R123" s="237">
        <f t="shared" si="291"/>
        <v>0</v>
      </c>
      <c r="S123" s="221"/>
      <c r="T123" s="237">
        <f t="shared" si="292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93"/>
        <v>0</v>
      </c>
      <c r="AD123" s="221"/>
      <c r="AE123" s="237">
        <f t="shared" si="294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95"/>
        <v>0</v>
      </c>
      <c r="AO123" s="221"/>
      <c r="AP123" s="237">
        <f t="shared" si="296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97"/>
        <v>0</v>
      </c>
      <c r="AZ123" s="221"/>
      <c r="BA123" s="237">
        <f t="shared" si="298"/>
        <v>0</v>
      </c>
      <c r="BB123" s="221"/>
      <c r="BC123" s="233"/>
      <c r="BD123" s="221"/>
      <c r="BE123" s="221"/>
      <c r="BF123" s="233"/>
      <c r="BG123" s="221"/>
      <c r="BH123" s="379">
        <f t="shared" si="278"/>
        <v>0</v>
      </c>
      <c r="BI123" s="255" t="str">
        <f t="shared" si="279"/>
        <v>04</v>
      </c>
      <c r="BJ123" s="318"/>
      <c r="BK123" s="253">
        <f t="shared" si="299"/>
        <v>0</v>
      </c>
      <c r="BL123" s="318"/>
      <c r="BM123" s="253">
        <f t="shared" si="280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281"/>
        <v>0</v>
      </c>
      <c r="BW123" s="318"/>
      <c r="BX123" s="253">
        <f t="shared" si="300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282"/>
        <v>0</v>
      </c>
      <c r="CH123" s="318"/>
      <c r="CI123" s="253">
        <f t="shared" si="283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284"/>
        <v>0</v>
      </c>
      <c r="CS123" s="318"/>
      <c r="CT123" s="253">
        <f t="shared" si="28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286"/>
        <v>0</v>
      </c>
      <c r="DD123" s="318"/>
      <c r="DE123" s="253">
        <f t="shared" si="28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>
      <c r="A124" s="272" t="str">
        <f t="shared" si="274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88"/>
        <v>0</v>
      </c>
      <c r="F124" s="236">
        <f t="shared" si="289"/>
        <v>0</v>
      </c>
      <c r="G124" s="236">
        <f t="shared" si="275"/>
        <v>0</v>
      </c>
      <c r="H124" s="236">
        <f t="shared" si="290"/>
        <v>0</v>
      </c>
      <c r="I124" s="236">
        <f t="shared" si="276"/>
        <v>0</v>
      </c>
      <c r="J124" s="236">
        <f t="shared" si="277"/>
        <v>0</v>
      </c>
      <c r="K124" s="236">
        <f t="shared" si="277"/>
        <v>0</v>
      </c>
      <c r="L124" s="236">
        <f t="shared" si="277"/>
        <v>0</v>
      </c>
      <c r="M124" s="236">
        <f t="shared" si="277"/>
        <v>0</v>
      </c>
      <c r="N124" s="236">
        <f t="shared" si="277"/>
        <v>0</v>
      </c>
      <c r="O124" s="236">
        <f t="shared" si="277"/>
        <v>0</v>
      </c>
      <c r="P124" s="220"/>
      <c r="Q124" s="221"/>
      <c r="R124" s="237">
        <f t="shared" si="291"/>
        <v>0</v>
      </c>
      <c r="S124" s="221"/>
      <c r="T124" s="237">
        <f t="shared" si="292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93"/>
        <v>0</v>
      </c>
      <c r="AD124" s="221"/>
      <c r="AE124" s="237">
        <f t="shared" si="294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95"/>
        <v>0</v>
      </c>
      <c r="AO124" s="221"/>
      <c r="AP124" s="237">
        <f t="shared" si="296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97"/>
        <v>0</v>
      </c>
      <c r="AZ124" s="221"/>
      <c r="BA124" s="237">
        <f t="shared" si="298"/>
        <v>0</v>
      </c>
      <c r="BB124" s="221"/>
      <c r="BC124" s="233"/>
      <c r="BD124" s="221"/>
      <c r="BE124" s="221"/>
      <c r="BF124" s="233"/>
      <c r="BG124" s="221"/>
      <c r="BH124" s="379">
        <f t="shared" si="278"/>
        <v>0</v>
      </c>
      <c r="BI124" s="255" t="str">
        <f t="shared" si="279"/>
        <v>05</v>
      </c>
      <c r="BJ124" s="318"/>
      <c r="BK124" s="253">
        <f t="shared" si="299"/>
        <v>0</v>
      </c>
      <c r="BL124" s="318"/>
      <c r="BM124" s="253">
        <f t="shared" si="280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281"/>
        <v>0</v>
      </c>
      <c r="BW124" s="318"/>
      <c r="BX124" s="253">
        <f t="shared" si="300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282"/>
        <v>0</v>
      </c>
      <c r="CH124" s="318"/>
      <c r="CI124" s="253">
        <f t="shared" si="283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284"/>
        <v>0</v>
      </c>
      <c r="CS124" s="318"/>
      <c r="CT124" s="253">
        <f t="shared" si="28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286"/>
        <v>0</v>
      </c>
      <c r="DD124" s="318"/>
      <c r="DE124" s="253">
        <f t="shared" si="28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>
      <c r="A125" s="272" t="str">
        <f t="shared" si="274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88"/>
        <v>0</v>
      </c>
      <c r="F125" s="236">
        <f t="shared" si="289"/>
        <v>0</v>
      </c>
      <c r="G125" s="236">
        <f t="shared" si="275"/>
        <v>0</v>
      </c>
      <c r="H125" s="236">
        <f t="shared" si="290"/>
        <v>0</v>
      </c>
      <c r="I125" s="236">
        <f t="shared" si="276"/>
        <v>0</v>
      </c>
      <c r="J125" s="236">
        <f t="shared" si="277"/>
        <v>0</v>
      </c>
      <c r="K125" s="236">
        <f t="shared" si="277"/>
        <v>0</v>
      </c>
      <c r="L125" s="236">
        <f t="shared" si="277"/>
        <v>0</v>
      </c>
      <c r="M125" s="236">
        <f t="shared" si="277"/>
        <v>0</v>
      </c>
      <c r="N125" s="236">
        <f t="shared" si="277"/>
        <v>0</v>
      </c>
      <c r="O125" s="236">
        <f t="shared" si="277"/>
        <v>0</v>
      </c>
      <c r="P125" s="220"/>
      <c r="Q125" s="221"/>
      <c r="R125" s="237">
        <f t="shared" si="291"/>
        <v>0</v>
      </c>
      <c r="S125" s="221"/>
      <c r="T125" s="237">
        <f t="shared" si="292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93"/>
        <v>0</v>
      </c>
      <c r="AD125" s="221"/>
      <c r="AE125" s="237">
        <f t="shared" si="294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95"/>
        <v>0</v>
      </c>
      <c r="AO125" s="221"/>
      <c r="AP125" s="237">
        <f t="shared" si="296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97"/>
        <v>0</v>
      </c>
      <c r="AZ125" s="221"/>
      <c r="BA125" s="237">
        <f t="shared" si="298"/>
        <v>0</v>
      </c>
      <c r="BB125" s="221"/>
      <c r="BC125" s="233"/>
      <c r="BD125" s="221"/>
      <c r="BE125" s="221"/>
      <c r="BF125" s="233"/>
      <c r="BG125" s="221"/>
      <c r="BH125" s="379">
        <f t="shared" si="278"/>
        <v>0</v>
      </c>
      <c r="BI125" s="255" t="str">
        <f t="shared" si="279"/>
        <v>06</v>
      </c>
      <c r="BJ125" s="318"/>
      <c r="BK125" s="253">
        <f t="shared" si="299"/>
        <v>0</v>
      </c>
      <c r="BL125" s="318"/>
      <c r="BM125" s="253">
        <f t="shared" si="280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281"/>
        <v>0</v>
      </c>
      <c r="BW125" s="318"/>
      <c r="BX125" s="253">
        <f t="shared" si="300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282"/>
        <v>0</v>
      </c>
      <c r="CH125" s="318"/>
      <c r="CI125" s="253">
        <f t="shared" si="283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284"/>
        <v>0</v>
      </c>
      <c r="CS125" s="318"/>
      <c r="CT125" s="253">
        <f t="shared" si="28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286"/>
        <v>0</v>
      </c>
      <c r="DD125" s="318"/>
      <c r="DE125" s="253">
        <f t="shared" si="28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>
      <c r="A126" s="272" t="str">
        <f t="shared" si="274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88"/>
        <v>0</v>
      </c>
      <c r="F126" s="236">
        <f t="shared" si="289"/>
        <v>0</v>
      </c>
      <c r="G126" s="236">
        <f t="shared" si="275"/>
        <v>0</v>
      </c>
      <c r="H126" s="236">
        <f t="shared" si="290"/>
        <v>0</v>
      </c>
      <c r="I126" s="236">
        <f t="shared" si="276"/>
        <v>0</v>
      </c>
      <c r="J126" s="236">
        <f t="shared" si="277"/>
        <v>0</v>
      </c>
      <c r="K126" s="236">
        <f t="shared" si="277"/>
        <v>0</v>
      </c>
      <c r="L126" s="236">
        <f t="shared" si="277"/>
        <v>0</v>
      </c>
      <c r="M126" s="236">
        <f t="shared" si="277"/>
        <v>0</v>
      </c>
      <c r="N126" s="236">
        <f t="shared" si="277"/>
        <v>0</v>
      </c>
      <c r="O126" s="236">
        <f t="shared" si="277"/>
        <v>0</v>
      </c>
      <c r="P126" s="220"/>
      <c r="Q126" s="221"/>
      <c r="R126" s="237">
        <f t="shared" si="291"/>
        <v>0</v>
      </c>
      <c r="S126" s="221"/>
      <c r="T126" s="237">
        <f t="shared" si="292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93"/>
        <v>0</v>
      </c>
      <c r="AD126" s="221"/>
      <c r="AE126" s="237">
        <f t="shared" si="294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95"/>
        <v>0</v>
      </c>
      <c r="AO126" s="221"/>
      <c r="AP126" s="237">
        <f t="shared" si="296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97"/>
        <v>0</v>
      </c>
      <c r="AZ126" s="221"/>
      <c r="BA126" s="237">
        <f t="shared" si="298"/>
        <v>0</v>
      </c>
      <c r="BB126" s="221"/>
      <c r="BC126" s="233"/>
      <c r="BD126" s="221"/>
      <c r="BE126" s="221"/>
      <c r="BF126" s="233"/>
      <c r="BG126" s="221"/>
      <c r="BH126" s="379">
        <f t="shared" si="278"/>
        <v>0</v>
      </c>
      <c r="BI126" s="255" t="str">
        <f t="shared" si="279"/>
        <v>07</v>
      </c>
      <c r="BJ126" s="318"/>
      <c r="BK126" s="253">
        <f t="shared" si="299"/>
        <v>0</v>
      </c>
      <c r="BL126" s="318"/>
      <c r="BM126" s="253">
        <f t="shared" si="280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281"/>
        <v>0</v>
      </c>
      <c r="BW126" s="318"/>
      <c r="BX126" s="253">
        <f t="shared" si="300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282"/>
        <v>0</v>
      </c>
      <c r="CH126" s="318"/>
      <c r="CI126" s="253">
        <f t="shared" si="283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284"/>
        <v>0</v>
      </c>
      <c r="CS126" s="318"/>
      <c r="CT126" s="253">
        <f t="shared" si="28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286"/>
        <v>0</v>
      </c>
      <c r="DD126" s="318"/>
      <c r="DE126" s="253">
        <f t="shared" si="28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>
      <c r="A127" s="272" t="str">
        <f t="shared" si="274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88"/>
        <v>0</v>
      </c>
      <c r="F127" s="236">
        <f t="shared" si="289"/>
        <v>0</v>
      </c>
      <c r="G127" s="236">
        <f t="shared" si="275"/>
        <v>0</v>
      </c>
      <c r="H127" s="236">
        <f t="shared" si="290"/>
        <v>0</v>
      </c>
      <c r="I127" s="236">
        <f t="shared" si="276"/>
        <v>0</v>
      </c>
      <c r="J127" s="236">
        <f t="shared" si="277"/>
        <v>0</v>
      </c>
      <c r="K127" s="236">
        <f t="shared" si="277"/>
        <v>0</v>
      </c>
      <c r="L127" s="236">
        <f t="shared" si="277"/>
        <v>0</v>
      </c>
      <c r="M127" s="236">
        <f t="shared" si="277"/>
        <v>0</v>
      </c>
      <c r="N127" s="236">
        <f t="shared" si="277"/>
        <v>0</v>
      </c>
      <c r="O127" s="236">
        <f t="shared" si="277"/>
        <v>0</v>
      </c>
      <c r="P127" s="220"/>
      <c r="Q127" s="221"/>
      <c r="R127" s="237">
        <f t="shared" si="291"/>
        <v>0</v>
      </c>
      <c r="S127" s="221"/>
      <c r="T127" s="237">
        <f t="shared" si="292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93"/>
        <v>0</v>
      </c>
      <c r="AD127" s="221"/>
      <c r="AE127" s="237">
        <f t="shared" si="294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95"/>
        <v>0</v>
      </c>
      <c r="AO127" s="221"/>
      <c r="AP127" s="237">
        <f t="shared" si="296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97"/>
        <v>0</v>
      </c>
      <c r="AZ127" s="221"/>
      <c r="BA127" s="237">
        <f t="shared" si="298"/>
        <v>0</v>
      </c>
      <c r="BB127" s="221"/>
      <c r="BC127" s="233"/>
      <c r="BD127" s="221"/>
      <c r="BE127" s="221"/>
      <c r="BF127" s="233"/>
      <c r="BG127" s="221"/>
      <c r="BH127" s="379">
        <f t="shared" si="278"/>
        <v>0</v>
      </c>
      <c r="BI127" s="255" t="str">
        <f t="shared" si="279"/>
        <v>08</v>
      </c>
      <c r="BJ127" s="318"/>
      <c r="BK127" s="253">
        <f t="shared" si="299"/>
        <v>0</v>
      </c>
      <c r="BL127" s="318"/>
      <c r="BM127" s="253">
        <f t="shared" si="280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281"/>
        <v>0</v>
      </c>
      <c r="BW127" s="318"/>
      <c r="BX127" s="253">
        <f t="shared" si="300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282"/>
        <v>0</v>
      </c>
      <c r="CH127" s="318"/>
      <c r="CI127" s="253">
        <f t="shared" si="283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284"/>
        <v>0</v>
      </c>
      <c r="CS127" s="318"/>
      <c r="CT127" s="253">
        <f t="shared" si="28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286"/>
        <v>0</v>
      </c>
      <c r="DD127" s="318"/>
      <c r="DE127" s="253">
        <f t="shared" si="28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>
      <c r="A128" s="272" t="str">
        <f t="shared" si="274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88"/>
        <v>0</v>
      </c>
      <c r="F128" s="236">
        <f t="shared" si="289"/>
        <v>0</v>
      </c>
      <c r="G128" s="236">
        <f t="shared" si="275"/>
        <v>0</v>
      </c>
      <c r="H128" s="236">
        <f t="shared" si="290"/>
        <v>0</v>
      </c>
      <c r="I128" s="236">
        <f t="shared" si="276"/>
        <v>0</v>
      </c>
      <c r="J128" s="236">
        <f t="shared" si="277"/>
        <v>0</v>
      </c>
      <c r="K128" s="236">
        <f t="shared" si="277"/>
        <v>0</v>
      </c>
      <c r="L128" s="236">
        <f t="shared" si="277"/>
        <v>0</v>
      </c>
      <c r="M128" s="236">
        <f t="shared" si="277"/>
        <v>0</v>
      </c>
      <c r="N128" s="236">
        <f t="shared" si="277"/>
        <v>0</v>
      </c>
      <c r="O128" s="236">
        <f t="shared" si="277"/>
        <v>0</v>
      </c>
      <c r="P128" s="220"/>
      <c r="Q128" s="221"/>
      <c r="R128" s="237">
        <f t="shared" si="291"/>
        <v>0</v>
      </c>
      <c r="S128" s="221"/>
      <c r="T128" s="237">
        <f t="shared" si="292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93"/>
        <v>0</v>
      </c>
      <c r="AD128" s="221"/>
      <c r="AE128" s="237">
        <f t="shared" si="294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95"/>
        <v>0</v>
      </c>
      <c r="AO128" s="221"/>
      <c r="AP128" s="237">
        <f t="shared" si="296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97"/>
        <v>0</v>
      </c>
      <c r="AZ128" s="221"/>
      <c r="BA128" s="237">
        <f t="shared" si="298"/>
        <v>0</v>
      </c>
      <c r="BB128" s="221"/>
      <c r="BC128" s="233"/>
      <c r="BD128" s="221"/>
      <c r="BE128" s="221"/>
      <c r="BF128" s="233"/>
      <c r="BG128" s="221"/>
      <c r="BH128" s="379">
        <f t="shared" si="278"/>
        <v>0</v>
      </c>
      <c r="BI128" s="255" t="str">
        <f t="shared" si="279"/>
        <v>09</v>
      </c>
      <c r="BJ128" s="318"/>
      <c r="BK128" s="253">
        <f t="shared" si="299"/>
        <v>0</v>
      </c>
      <c r="BL128" s="318"/>
      <c r="BM128" s="253">
        <f t="shared" si="280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281"/>
        <v>0</v>
      </c>
      <c r="BW128" s="318"/>
      <c r="BX128" s="253">
        <f t="shared" si="300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282"/>
        <v>0</v>
      </c>
      <c r="CH128" s="318"/>
      <c r="CI128" s="253">
        <f t="shared" si="283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284"/>
        <v>0</v>
      </c>
      <c r="CS128" s="318"/>
      <c r="CT128" s="253">
        <f t="shared" si="28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286"/>
        <v>0</v>
      </c>
      <c r="DD128" s="318"/>
      <c r="DE128" s="253">
        <f t="shared" si="28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>
      <c r="A129" s="272" t="str">
        <f t="shared" si="274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88"/>
        <v>0</v>
      </c>
      <c r="F129" s="236">
        <f t="shared" si="289"/>
        <v>0</v>
      </c>
      <c r="G129" s="236">
        <f t="shared" si="275"/>
        <v>0</v>
      </c>
      <c r="H129" s="236">
        <f t="shared" si="290"/>
        <v>0</v>
      </c>
      <c r="I129" s="236">
        <f t="shared" si="276"/>
        <v>0</v>
      </c>
      <c r="J129" s="236">
        <f t="shared" si="277"/>
        <v>0</v>
      </c>
      <c r="K129" s="236">
        <f t="shared" si="277"/>
        <v>0</v>
      </c>
      <c r="L129" s="236">
        <f t="shared" si="277"/>
        <v>0</v>
      </c>
      <c r="M129" s="236">
        <f t="shared" si="277"/>
        <v>0</v>
      </c>
      <c r="N129" s="236">
        <f t="shared" si="277"/>
        <v>0</v>
      </c>
      <c r="O129" s="236">
        <f t="shared" si="277"/>
        <v>0</v>
      </c>
      <c r="P129" s="220"/>
      <c r="Q129" s="221"/>
      <c r="R129" s="237">
        <f t="shared" si="291"/>
        <v>0</v>
      </c>
      <c r="S129" s="221"/>
      <c r="T129" s="237">
        <f t="shared" si="292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93"/>
        <v>0</v>
      </c>
      <c r="AD129" s="221"/>
      <c r="AE129" s="237">
        <f t="shared" si="294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95"/>
        <v>0</v>
      </c>
      <c r="AO129" s="221"/>
      <c r="AP129" s="237">
        <f t="shared" si="296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97"/>
        <v>0</v>
      </c>
      <c r="AZ129" s="221"/>
      <c r="BA129" s="237">
        <f t="shared" si="298"/>
        <v>0</v>
      </c>
      <c r="BB129" s="221"/>
      <c r="BC129" s="233"/>
      <c r="BD129" s="221"/>
      <c r="BE129" s="221"/>
      <c r="BF129" s="233"/>
      <c r="BG129" s="221"/>
      <c r="BH129" s="379">
        <f t="shared" si="278"/>
        <v>0</v>
      </c>
      <c r="BI129" s="255" t="str">
        <f t="shared" si="279"/>
        <v>10</v>
      </c>
      <c r="BJ129" s="318"/>
      <c r="BK129" s="253">
        <f t="shared" si="299"/>
        <v>0</v>
      </c>
      <c r="BL129" s="318"/>
      <c r="BM129" s="253">
        <f t="shared" si="280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281"/>
        <v>0</v>
      </c>
      <c r="BW129" s="318"/>
      <c r="BX129" s="253">
        <f t="shared" si="300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282"/>
        <v>0</v>
      </c>
      <c r="CH129" s="318"/>
      <c r="CI129" s="253">
        <f t="shared" si="283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284"/>
        <v>0</v>
      </c>
      <c r="CS129" s="318"/>
      <c r="CT129" s="253">
        <f t="shared" si="28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286"/>
        <v>0</v>
      </c>
      <c r="DD129" s="318"/>
      <c r="DE129" s="253">
        <f t="shared" si="28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">
      <c r="A130" s="272" t="str">
        <f t="shared" si="274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88"/>
        <v>0</v>
      </c>
      <c r="F130" s="236">
        <f t="shared" si="289"/>
        <v>0</v>
      </c>
      <c r="G130" s="236">
        <f t="shared" si="275"/>
        <v>0</v>
      </c>
      <c r="H130" s="236">
        <f t="shared" si="290"/>
        <v>0</v>
      </c>
      <c r="I130" s="236">
        <f t="shared" si="276"/>
        <v>0</v>
      </c>
      <c r="J130" s="236">
        <f t="shared" si="277"/>
        <v>0</v>
      </c>
      <c r="K130" s="236">
        <f t="shared" si="277"/>
        <v>0</v>
      </c>
      <c r="L130" s="236">
        <f t="shared" si="277"/>
        <v>0</v>
      </c>
      <c r="M130" s="236">
        <f t="shared" si="277"/>
        <v>0</v>
      </c>
      <c r="N130" s="236">
        <f t="shared" si="277"/>
        <v>0</v>
      </c>
      <c r="O130" s="236">
        <f t="shared" si="277"/>
        <v>0</v>
      </c>
      <c r="P130" s="220"/>
      <c r="Q130" s="221"/>
      <c r="R130" s="237">
        <f t="shared" si="291"/>
        <v>0</v>
      </c>
      <c r="S130" s="221"/>
      <c r="T130" s="237">
        <f t="shared" si="292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93"/>
        <v>0</v>
      </c>
      <c r="AD130" s="221"/>
      <c r="AE130" s="237">
        <f t="shared" si="294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95"/>
        <v>0</v>
      </c>
      <c r="AO130" s="221"/>
      <c r="AP130" s="237">
        <f t="shared" si="296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97"/>
        <v>0</v>
      </c>
      <c r="AZ130" s="221"/>
      <c r="BA130" s="237">
        <f t="shared" si="298"/>
        <v>0</v>
      </c>
      <c r="BB130" s="221"/>
      <c r="BC130" s="233"/>
      <c r="BD130" s="221"/>
      <c r="BE130" s="221"/>
      <c r="BF130" s="233"/>
      <c r="BG130" s="221"/>
      <c r="BH130" s="379">
        <f t="shared" si="278"/>
        <v>0</v>
      </c>
      <c r="BI130" s="255" t="str">
        <f t="shared" si="279"/>
        <v>11</v>
      </c>
      <c r="BJ130" s="318"/>
      <c r="BK130" s="253">
        <f t="shared" si="299"/>
        <v>0</v>
      </c>
      <c r="BL130" s="318"/>
      <c r="BM130" s="253">
        <f t="shared" si="280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281"/>
        <v>0</v>
      </c>
      <c r="BW130" s="318"/>
      <c r="BX130" s="253">
        <f t="shared" si="300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282"/>
        <v>0</v>
      </c>
      <c r="CH130" s="318"/>
      <c r="CI130" s="253">
        <f t="shared" si="283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284"/>
        <v>0</v>
      </c>
      <c r="CS130" s="318"/>
      <c r="CT130" s="253">
        <f t="shared" si="28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286"/>
        <v>0</v>
      </c>
      <c r="DD130" s="318"/>
      <c r="DE130" s="253">
        <f t="shared" si="28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">
      <c r="A131" s="272" t="str">
        <f t="shared" si="274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88"/>
        <v>0</v>
      </c>
      <c r="F131" s="236">
        <f t="shared" si="289"/>
        <v>0</v>
      </c>
      <c r="G131" s="236">
        <f t="shared" si="275"/>
        <v>0</v>
      </c>
      <c r="H131" s="236">
        <f t="shared" si="290"/>
        <v>0</v>
      </c>
      <c r="I131" s="236">
        <f t="shared" si="276"/>
        <v>0</v>
      </c>
      <c r="J131" s="236">
        <f t="shared" si="277"/>
        <v>0</v>
      </c>
      <c r="K131" s="236">
        <f t="shared" si="277"/>
        <v>0</v>
      </c>
      <c r="L131" s="236">
        <f t="shared" si="277"/>
        <v>0</v>
      </c>
      <c r="M131" s="236">
        <f t="shared" si="277"/>
        <v>0</v>
      </c>
      <c r="N131" s="236">
        <f t="shared" si="277"/>
        <v>0</v>
      </c>
      <c r="O131" s="236">
        <f t="shared" si="277"/>
        <v>0</v>
      </c>
      <c r="P131" s="220"/>
      <c r="Q131" s="221"/>
      <c r="R131" s="237">
        <f t="shared" si="291"/>
        <v>0</v>
      </c>
      <c r="S131" s="221"/>
      <c r="T131" s="237">
        <f t="shared" si="292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93"/>
        <v>0</v>
      </c>
      <c r="AD131" s="221"/>
      <c r="AE131" s="237">
        <f t="shared" si="294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95"/>
        <v>0</v>
      </c>
      <c r="AO131" s="221"/>
      <c r="AP131" s="237">
        <f t="shared" si="296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97"/>
        <v>0</v>
      </c>
      <c r="AZ131" s="221"/>
      <c r="BA131" s="237">
        <f t="shared" si="298"/>
        <v>0</v>
      </c>
      <c r="BB131" s="221"/>
      <c r="BC131" s="233"/>
      <c r="BD131" s="221"/>
      <c r="BE131" s="221"/>
      <c r="BF131" s="233"/>
      <c r="BG131" s="221"/>
      <c r="BH131" s="379">
        <f t="shared" si="278"/>
        <v>0</v>
      </c>
      <c r="BI131" s="255" t="str">
        <f t="shared" si="279"/>
        <v>12</v>
      </c>
      <c r="BJ131" s="318"/>
      <c r="BK131" s="253">
        <f t="shared" si="299"/>
        <v>0</v>
      </c>
      <c r="BL131" s="318"/>
      <c r="BM131" s="253">
        <f t="shared" si="280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281"/>
        <v>0</v>
      </c>
      <c r="BW131" s="318"/>
      <c r="BX131" s="253">
        <f t="shared" si="300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282"/>
        <v>0</v>
      </c>
      <c r="CH131" s="318"/>
      <c r="CI131" s="253">
        <f t="shared" si="283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284"/>
        <v>0</v>
      </c>
      <c r="CS131" s="318"/>
      <c r="CT131" s="253">
        <f t="shared" si="28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286"/>
        <v>0</v>
      </c>
      <c r="DD131" s="318"/>
      <c r="DE131" s="253">
        <f t="shared" si="28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thickBot="1">
      <c r="A132" s="272" t="str">
        <f t="shared" si="274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88"/>
        <v>0</v>
      </c>
      <c r="F132" s="236">
        <f t="shared" si="289"/>
        <v>0</v>
      </c>
      <c r="G132" s="236">
        <f t="shared" si="275"/>
        <v>0</v>
      </c>
      <c r="H132" s="236">
        <f t="shared" si="290"/>
        <v>0</v>
      </c>
      <c r="I132" s="236">
        <f t="shared" si="276"/>
        <v>0</v>
      </c>
      <c r="J132" s="236">
        <f t="shared" si="277"/>
        <v>0</v>
      </c>
      <c r="K132" s="236">
        <f t="shared" si="277"/>
        <v>0</v>
      </c>
      <c r="L132" s="236">
        <f t="shared" si="277"/>
        <v>0</v>
      </c>
      <c r="M132" s="236">
        <f t="shared" si="277"/>
        <v>0</v>
      </c>
      <c r="N132" s="236">
        <f t="shared" si="277"/>
        <v>0</v>
      </c>
      <c r="O132" s="236">
        <f>ROUND(SUM(Z132,AK132,AV132,BG132),1)</f>
        <v>0</v>
      </c>
      <c r="P132" s="223"/>
      <c r="Q132" s="224"/>
      <c r="R132" s="238">
        <f t="shared" si="291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93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95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97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9">
        <f t="shared" si="278"/>
        <v>0</v>
      </c>
      <c r="BI132" s="319" t="str">
        <f t="shared" si="279"/>
        <v>13</v>
      </c>
      <c r="BJ132" s="320"/>
      <c r="BK132" s="321">
        <f t="shared" si="299"/>
        <v>0</v>
      </c>
      <c r="BL132" s="320"/>
      <c r="BM132" s="321">
        <f t="shared" si="280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281"/>
        <v>0</v>
      </c>
      <c r="BW132" s="320"/>
      <c r="BX132" s="321">
        <f t="shared" si="300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282"/>
        <v>0</v>
      </c>
      <c r="CH132" s="320"/>
      <c r="CI132" s="321">
        <f t="shared" si="283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284"/>
        <v>0</v>
      </c>
      <c r="CS132" s="320"/>
      <c r="CT132" s="321">
        <f t="shared" si="28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286"/>
        <v>0</v>
      </c>
      <c r="DD132" s="320"/>
      <c r="DE132" s="321">
        <f t="shared" si="28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278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01">IF(ROUND(E139-SUM(E140,E142:E143),5)&gt;=0,0,"Ошибка")</f>
        <v>0</v>
      </c>
      <c r="BK133" s="285">
        <f t="shared" si="301"/>
        <v>0</v>
      </c>
      <c r="BL133" s="285">
        <f t="shared" si="301"/>
        <v>0</v>
      </c>
      <c r="BM133" s="285">
        <f t="shared" si="301"/>
        <v>0</v>
      </c>
      <c r="BN133" s="285">
        <f t="shared" si="301"/>
        <v>0</v>
      </c>
      <c r="BO133" s="285">
        <f t="shared" si="301"/>
        <v>0</v>
      </c>
      <c r="BP133" s="285">
        <f t="shared" si="301"/>
        <v>0</v>
      </c>
      <c r="BQ133" s="285">
        <f t="shared" si="301"/>
        <v>0</v>
      </c>
      <c r="BR133" s="285">
        <f t="shared" si="301"/>
        <v>0</v>
      </c>
      <c r="BS133" s="285">
        <f t="shared" si="301"/>
        <v>0</v>
      </c>
      <c r="BT133" s="285">
        <f t="shared" si="301"/>
        <v>0</v>
      </c>
      <c r="BU133" s="285">
        <f t="shared" si="301"/>
        <v>0</v>
      </c>
      <c r="BV133" s="285">
        <f t="shared" si="301"/>
        <v>0</v>
      </c>
      <c r="BW133" s="285">
        <f t="shared" si="301"/>
        <v>0</v>
      </c>
      <c r="BX133" s="285">
        <f t="shared" si="301"/>
        <v>0</v>
      </c>
      <c r="BY133" s="285">
        <f t="shared" si="301"/>
        <v>0</v>
      </c>
      <c r="BZ133" s="285">
        <f t="shared" si="301"/>
        <v>0</v>
      </c>
      <c r="CA133" s="285">
        <f t="shared" si="301"/>
        <v>0</v>
      </c>
      <c r="CB133" s="285">
        <f t="shared" si="301"/>
        <v>0</v>
      </c>
      <c r="CC133" s="285">
        <f t="shared" si="301"/>
        <v>0</v>
      </c>
      <c r="CD133" s="285">
        <f t="shared" si="301"/>
        <v>0</v>
      </c>
      <c r="CE133" s="285">
        <f t="shared" si="301"/>
        <v>0</v>
      </c>
      <c r="CF133" s="285">
        <f t="shared" si="301"/>
        <v>0</v>
      </c>
      <c r="CG133" s="285">
        <f t="shared" si="301"/>
        <v>0</v>
      </c>
      <c r="CH133" s="285">
        <f t="shared" si="301"/>
        <v>0</v>
      </c>
      <c r="CI133" s="285">
        <f t="shared" si="301"/>
        <v>0</v>
      </c>
      <c r="CJ133" s="285">
        <f t="shared" si="301"/>
        <v>0</v>
      </c>
      <c r="CK133" s="285">
        <f t="shared" si="301"/>
        <v>0</v>
      </c>
      <c r="CL133" s="285">
        <f t="shared" si="301"/>
        <v>0</v>
      </c>
      <c r="CM133" s="285">
        <f t="shared" si="301"/>
        <v>0</v>
      </c>
      <c r="CN133" s="285">
        <f t="shared" si="301"/>
        <v>0</v>
      </c>
      <c r="CO133" s="285">
        <f t="shared" si="301"/>
        <v>0</v>
      </c>
      <c r="CP133" s="285">
        <f t="shared" ref="CP133:DL133" si="302">IF(ROUND(AK139-SUM(AK140,AK142:AK143),5)&gt;=0,0,"Ошибка")</f>
        <v>0</v>
      </c>
      <c r="CQ133" s="285">
        <f t="shared" si="302"/>
        <v>0</v>
      </c>
      <c r="CR133" s="285">
        <f t="shared" si="302"/>
        <v>0</v>
      </c>
      <c r="CS133" s="285">
        <f t="shared" si="302"/>
        <v>0</v>
      </c>
      <c r="CT133" s="285">
        <f t="shared" si="302"/>
        <v>0</v>
      </c>
      <c r="CU133" s="285">
        <f t="shared" si="302"/>
        <v>0</v>
      </c>
      <c r="CV133" s="285">
        <f t="shared" si="302"/>
        <v>0</v>
      </c>
      <c r="CW133" s="285">
        <f t="shared" si="302"/>
        <v>0</v>
      </c>
      <c r="CX133" s="285">
        <f t="shared" si="302"/>
        <v>0</v>
      </c>
      <c r="CY133" s="285">
        <f t="shared" si="302"/>
        <v>0</v>
      </c>
      <c r="CZ133" s="285">
        <f t="shared" si="302"/>
        <v>0</v>
      </c>
      <c r="DA133" s="285">
        <f t="shared" si="302"/>
        <v>0</v>
      </c>
      <c r="DB133" s="285">
        <f t="shared" si="302"/>
        <v>0</v>
      </c>
      <c r="DC133" s="285">
        <f t="shared" si="302"/>
        <v>0</v>
      </c>
      <c r="DD133" s="285">
        <f t="shared" si="302"/>
        <v>0</v>
      </c>
      <c r="DE133" s="285">
        <f t="shared" si="302"/>
        <v>0</v>
      </c>
      <c r="DF133" s="285">
        <f t="shared" si="302"/>
        <v>0</v>
      </c>
      <c r="DG133" s="285">
        <f t="shared" si="302"/>
        <v>0</v>
      </c>
      <c r="DH133" s="285">
        <f t="shared" si="302"/>
        <v>0</v>
      </c>
      <c r="DI133" s="285">
        <f t="shared" si="302"/>
        <v>0</v>
      </c>
      <c r="DJ133" s="285">
        <f t="shared" si="302"/>
        <v>0</v>
      </c>
      <c r="DK133" s="285">
        <f t="shared" si="302"/>
        <v>0</v>
      </c>
      <c r="DL133" s="285">
        <f t="shared" si="302"/>
        <v>0</v>
      </c>
    </row>
    <row r="134" spans="1:116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03">SUM(J135:J139,J144:J146)</f>
        <v>0</v>
      </c>
      <c r="K134" s="236">
        <f t="shared" si="303"/>
        <v>0</v>
      </c>
      <c r="L134" s="236">
        <f t="shared" si="303"/>
        <v>0</v>
      </c>
      <c r="M134" s="236">
        <f t="shared" si="303"/>
        <v>0</v>
      </c>
      <c r="N134" s="236">
        <f t="shared" si="303"/>
        <v>0</v>
      </c>
      <c r="O134" s="236">
        <f t="shared" si="303"/>
        <v>0</v>
      </c>
      <c r="P134" s="228">
        <f>SUM(P135:P139,P144:P146)</f>
        <v>0</v>
      </c>
      <c r="Q134" s="226">
        <f t="shared" ref="Q134:Z134" si="304">SUM(Q135:Q139,Q144:Q146)</f>
        <v>0</v>
      </c>
      <c r="R134" s="236">
        <f t="shared" si="304"/>
        <v>0</v>
      </c>
      <c r="S134" s="226">
        <f t="shared" si="304"/>
        <v>0</v>
      </c>
      <c r="T134" s="236">
        <f t="shared" si="304"/>
        <v>0</v>
      </c>
      <c r="U134" s="226">
        <f t="shared" si="304"/>
        <v>0</v>
      </c>
      <c r="V134" s="235">
        <f t="shared" si="304"/>
        <v>0</v>
      </c>
      <c r="W134" s="226">
        <f t="shared" si="304"/>
        <v>0</v>
      </c>
      <c r="X134" s="226">
        <f t="shared" si="304"/>
        <v>0</v>
      </c>
      <c r="Y134" s="235">
        <f t="shared" si="304"/>
        <v>0</v>
      </c>
      <c r="Z134" s="227">
        <f t="shared" si="304"/>
        <v>0</v>
      </c>
      <c r="AA134" s="228">
        <f>SUM(AA135:AA139,AA144:AA146)</f>
        <v>0</v>
      </c>
      <c r="AB134" s="226">
        <f t="shared" ref="AB134:AK134" si="305">SUM(AB135:AB139,AB144:AB146)</f>
        <v>0</v>
      </c>
      <c r="AC134" s="236">
        <f t="shared" si="305"/>
        <v>0</v>
      </c>
      <c r="AD134" s="226">
        <f t="shared" si="305"/>
        <v>0</v>
      </c>
      <c r="AE134" s="236">
        <f t="shared" si="305"/>
        <v>0</v>
      </c>
      <c r="AF134" s="226">
        <f t="shared" si="305"/>
        <v>0</v>
      </c>
      <c r="AG134" s="235">
        <f t="shared" si="305"/>
        <v>0</v>
      </c>
      <c r="AH134" s="226">
        <f t="shared" si="305"/>
        <v>0</v>
      </c>
      <c r="AI134" s="226">
        <f t="shared" si="305"/>
        <v>0</v>
      </c>
      <c r="AJ134" s="235">
        <f t="shared" si="305"/>
        <v>0</v>
      </c>
      <c r="AK134" s="227">
        <f t="shared" si="305"/>
        <v>0</v>
      </c>
      <c r="AL134" s="228">
        <f>SUM(AL135:AL139,AL144:AL146)</f>
        <v>0</v>
      </c>
      <c r="AM134" s="226">
        <f t="shared" ref="AM134:AV134" si="306">SUM(AM135:AM139,AM144:AM146)</f>
        <v>0</v>
      </c>
      <c r="AN134" s="236">
        <f t="shared" si="306"/>
        <v>0</v>
      </c>
      <c r="AO134" s="226">
        <f t="shared" si="306"/>
        <v>0</v>
      </c>
      <c r="AP134" s="236">
        <f t="shared" si="306"/>
        <v>0</v>
      </c>
      <c r="AQ134" s="226">
        <f t="shared" si="306"/>
        <v>0</v>
      </c>
      <c r="AR134" s="235">
        <f t="shared" si="306"/>
        <v>0</v>
      </c>
      <c r="AS134" s="226">
        <f t="shared" si="306"/>
        <v>0</v>
      </c>
      <c r="AT134" s="226">
        <f t="shared" si="306"/>
        <v>0</v>
      </c>
      <c r="AU134" s="235">
        <f t="shared" si="306"/>
        <v>0</v>
      </c>
      <c r="AV134" s="227">
        <f t="shared" si="306"/>
        <v>0</v>
      </c>
      <c r="AW134" s="228">
        <f>SUM(AW135:AW139,AW144:AW146)</f>
        <v>0</v>
      </c>
      <c r="AX134" s="226">
        <f t="shared" ref="AX134:BG134" si="307">SUM(AX135:AX139,AX144:AX146)</f>
        <v>0</v>
      </c>
      <c r="AY134" s="236">
        <f t="shared" si="307"/>
        <v>0</v>
      </c>
      <c r="AZ134" s="226">
        <f t="shared" si="307"/>
        <v>0</v>
      </c>
      <c r="BA134" s="236">
        <f t="shared" si="307"/>
        <v>0</v>
      </c>
      <c r="BB134" s="226">
        <f t="shared" si="307"/>
        <v>0</v>
      </c>
      <c r="BC134" s="235">
        <f t="shared" si="307"/>
        <v>0</v>
      </c>
      <c r="BD134" s="226">
        <f t="shared" si="307"/>
        <v>0</v>
      </c>
      <c r="BE134" s="226">
        <f t="shared" si="307"/>
        <v>0</v>
      </c>
      <c r="BF134" s="235">
        <f t="shared" si="307"/>
        <v>0</v>
      </c>
      <c r="BG134" s="227">
        <f t="shared" si="307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08">IF(E140-E141&gt;=0,0,"Ошибка")</f>
        <v>0</v>
      </c>
      <c r="BK134" s="253">
        <f t="shared" si="308"/>
        <v>0</v>
      </c>
      <c r="BL134" s="253">
        <f t="shared" si="308"/>
        <v>0</v>
      </c>
      <c r="BM134" s="253">
        <f t="shared" si="308"/>
        <v>0</v>
      </c>
      <c r="BN134" s="253">
        <f t="shared" si="308"/>
        <v>0</v>
      </c>
      <c r="BO134" s="253">
        <f t="shared" si="308"/>
        <v>0</v>
      </c>
      <c r="BP134" s="253">
        <f t="shared" si="308"/>
        <v>0</v>
      </c>
      <c r="BQ134" s="253">
        <f t="shared" si="308"/>
        <v>0</v>
      </c>
      <c r="BR134" s="253">
        <f t="shared" si="308"/>
        <v>0</v>
      </c>
      <c r="BS134" s="253">
        <f t="shared" si="308"/>
        <v>0</v>
      </c>
      <c r="BT134" s="253">
        <f t="shared" si="308"/>
        <v>0</v>
      </c>
      <c r="BU134" s="253">
        <f t="shared" si="308"/>
        <v>0</v>
      </c>
      <c r="BV134" s="253">
        <f t="shared" si="308"/>
        <v>0</v>
      </c>
      <c r="BW134" s="253">
        <f t="shared" si="308"/>
        <v>0</v>
      </c>
      <c r="BX134" s="253">
        <f t="shared" si="308"/>
        <v>0</v>
      </c>
      <c r="BY134" s="253">
        <f t="shared" si="308"/>
        <v>0</v>
      </c>
      <c r="BZ134" s="253">
        <f t="shared" si="308"/>
        <v>0</v>
      </c>
      <c r="CA134" s="253">
        <f t="shared" si="308"/>
        <v>0</v>
      </c>
      <c r="CB134" s="253">
        <f t="shared" si="308"/>
        <v>0</v>
      </c>
      <c r="CC134" s="253">
        <f t="shared" si="308"/>
        <v>0</v>
      </c>
      <c r="CD134" s="253">
        <f t="shared" si="308"/>
        <v>0</v>
      </c>
      <c r="CE134" s="253">
        <f t="shared" si="308"/>
        <v>0</v>
      </c>
      <c r="CF134" s="253">
        <f t="shared" si="308"/>
        <v>0</v>
      </c>
      <c r="CG134" s="253">
        <f t="shared" si="308"/>
        <v>0</v>
      </c>
      <c r="CH134" s="253">
        <f t="shared" si="308"/>
        <v>0</v>
      </c>
      <c r="CI134" s="253">
        <f t="shared" si="308"/>
        <v>0</v>
      </c>
      <c r="CJ134" s="253">
        <f t="shared" si="308"/>
        <v>0</v>
      </c>
      <c r="CK134" s="253">
        <f t="shared" si="308"/>
        <v>0</v>
      </c>
      <c r="CL134" s="253">
        <f t="shared" si="308"/>
        <v>0</v>
      </c>
      <c r="CM134" s="253">
        <f t="shared" si="308"/>
        <v>0</v>
      </c>
      <c r="CN134" s="253">
        <f t="shared" si="308"/>
        <v>0</v>
      </c>
      <c r="CO134" s="253">
        <f t="shared" si="308"/>
        <v>0</v>
      </c>
      <c r="CP134" s="253">
        <f t="shared" ref="CP134:DL134" si="309">IF(AK140-AK141&gt;=0,0,"Ошибка")</f>
        <v>0</v>
      </c>
      <c r="CQ134" s="253">
        <f t="shared" si="309"/>
        <v>0</v>
      </c>
      <c r="CR134" s="253">
        <f t="shared" si="309"/>
        <v>0</v>
      </c>
      <c r="CS134" s="253">
        <f t="shared" si="309"/>
        <v>0</v>
      </c>
      <c r="CT134" s="253">
        <f t="shared" si="309"/>
        <v>0</v>
      </c>
      <c r="CU134" s="253">
        <f t="shared" si="309"/>
        <v>0</v>
      </c>
      <c r="CV134" s="253">
        <f t="shared" si="309"/>
        <v>0</v>
      </c>
      <c r="CW134" s="253">
        <f t="shared" si="309"/>
        <v>0</v>
      </c>
      <c r="CX134" s="253">
        <f t="shared" si="309"/>
        <v>0</v>
      </c>
      <c r="CY134" s="253">
        <f t="shared" si="309"/>
        <v>0</v>
      </c>
      <c r="CZ134" s="253">
        <f t="shared" si="309"/>
        <v>0</v>
      </c>
      <c r="DA134" s="253">
        <f t="shared" si="309"/>
        <v>0</v>
      </c>
      <c r="DB134" s="253">
        <f t="shared" si="309"/>
        <v>0</v>
      </c>
      <c r="DC134" s="253">
        <f t="shared" si="309"/>
        <v>0</v>
      </c>
      <c r="DD134" s="253">
        <f t="shared" si="309"/>
        <v>0</v>
      </c>
      <c r="DE134" s="253">
        <f t="shared" si="309"/>
        <v>0</v>
      </c>
      <c r="DF134" s="253">
        <f t="shared" si="309"/>
        <v>0</v>
      </c>
      <c r="DG134" s="253">
        <f t="shared" si="309"/>
        <v>0</v>
      </c>
      <c r="DH134" s="253">
        <f t="shared" si="309"/>
        <v>0</v>
      </c>
      <c r="DI134" s="253">
        <f t="shared" si="309"/>
        <v>0</v>
      </c>
      <c r="DJ134" s="253">
        <f t="shared" si="309"/>
        <v>0</v>
      </c>
      <c r="DK134" s="253">
        <f t="shared" si="309"/>
        <v>0</v>
      </c>
      <c r="DL134" s="253">
        <f t="shared" si="309"/>
        <v>0</v>
      </c>
    </row>
    <row r="135" spans="1:116" s="27" customFormat="1" ht="24">
      <c r="A135" s="272" t="str">
        <f t="shared" ref="A135:A146" si="310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11">SUM(J135:L135)</f>
        <v>0</v>
      </c>
      <c r="H135" s="236">
        <f>ROUND(SUM(S135,AD135,AO135,AZ135),1)</f>
        <v>0</v>
      </c>
      <c r="I135" s="236">
        <f t="shared" ref="I135:I146" si="312">SUM(M135:O135)</f>
        <v>0</v>
      </c>
      <c r="J135" s="236">
        <f t="shared" ref="J135:O146" si="313">ROUND(SUM(U135,AF135,AQ135,BB135),1)</f>
        <v>0</v>
      </c>
      <c r="K135" s="236">
        <f t="shared" si="313"/>
        <v>0</v>
      </c>
      <c r="L135" s="236">
        <f t="shared" si="313"/>
        <v>0</v>
      </c>
      <c r="M135" s="236">
        <f t="shared" si="313"/>
        <v>0</v>
      </c>
      <c r="N135" s="236">
        <f t="shared" si="313"/>
        <v>0</v>
      </c>
      <c r="O135" s="236">
        <f t="shared" si="313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9">
        <f t="shared" ref="BH135:BH147" si="314">IF((COUNTA(BJ135:DL135)-COUNTIF(BJ135:DL135,0))=0,0,CONCATENATE("Ошибки!-",COUNTA(BJ135:DL135)-COUNTIF(BJ135:DL135,0)))</f>
        <v>0</v>
      </c>
      <c r="BI135" s="255" t="str">
        <f t="shared" ref="BI135:BI146" si="315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16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17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18">IF(ROUND((AA135-AB135),5)&gt;=0,0,"Ошибка!")</f>
        <v>0</v>
      </c>
      <c r="CH135" s="318"/>
      <c r="CI135" s="253">
        <f t="shared" ref="CI135:CI146" si="319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20">IF(ROUND((AL135-AM135),5)&gt;=0,0,"Ошибка!")</f>
        <v>0</v>
      </c>
      <c r="CS135" s="318"/>
      <c r="CT135" s="253">
        <f t="shared" ref="CT135:CT146" si="321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22">IF(ROUND((AW135-AX135),5)&gt;=0,0,"Ошибка!")</f>
        <v>0</v>
      </c>
      <c r="DD135" s="318"/>
      <c r="DE135" s="253">
        <f t="shared" ref="DE135:DE146" si="323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>
      <c r="A136" s="272" t="str">
        <f t="shared" si="310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24">ROUND(SUM(P136,AA136,AL136,AW136),0)</f>
        <v>0</v>
      </c>
      <c r="F136" s="236">
        <f t="shared" ref="F136:F146" si="325">ROUND(SUM(Q136,AB136,AM136,AX136),1)</f>
        <v>0</v>
      </c>
      <c r="G136" s="236">
        <f t="shared" si="311"/>
        <v>0</v>
      </c>
      <c r="H136" s="236">
        <f t="shared" ref="H136:H146" si="326">ROUND(SUM(S136,AD136,AO136,AZ136),1)</f>
        <v>0</v>
      </c>
      <c r="I136" s="236">
        <f t="shared" si="312"/>
        <v>0</v>
      </c>
      <c r="J136" s="236">
        <f t="shared" si="313"/>
        <v>0</v>
      </c>
      <c r="K136" s="236">
        <f t="shared" si="313"/>
        <v>0</v>
      </c>
      <c r="L136" s="236">
        <f t="shared" si="313"/>
        <v>0</v>
      </c>
      <c r="M136" s="236">
        <f t="shared" si="313"/>
        <v>0</v>
      </c>
      <c r="N136" s="236">
        <f t="shared" si="313"/>
        <v>0</v>
      </c>
      <c r="O136" s="236">
        <f t="shared" si="313"/>
        <v>0</v>
      </c>
      <c r="P136" s="220"/>
      <c r="Q136" s="221"/>
      <c r="R136" s="237">
        <f t="shared" ref="R136:R146" si="327">SUM(U136:W136)</f>
        <v>0</v>
      </c>
      <c r="S136" s="221"/>
      <c r="T136" s="237">
        <f t="shared" ref="T136:T145" si="328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29">SUM(AF136:AH136)</f>
        <v>0</v>
      </c>
      <c r="AD136" s="221"/>
      <c r="AE136" s="237">
        <f t="shared" ref="AE136:AE145" si="330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31">SUM(AQ136:AS136)</f>
        <v>0</v>
      </c>
      <c r="AO136" s="221"/>
      <c r="AP136" s="237">
        <f t="shared" ref="AP136:AP145" si="332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33">SUM(BB136:BD136)</f>
        <v>0</v>
      </c>
      <c r="AZ136" s="221"/>
      <c r="BA136" s="237">
        <f t="shared" ref="BA136:BA145" si="334">SUM(BE136:BG136)</f>
        <v>0</v>
      </c>
      <c r="BB136" s="221"/>
      <c r="BC136" s="233"/>
      <c r="BD136" s="221"/>
      <c r="BE136" s="221"/>
      <c r="BF136" s="233"/>
      <c r="BG136" s="221"/>
      <c r="BH136" s="379">
        <f t="shared" si="314"/>
        <v>0</v>
      </c>
      <c r="BI136" s="255" t="str">
        <f t="shared" si="315"/>
        <v>03</v>
      </c>
      <c r="BJ136" s="318"/>
      <c r="BK136" s="253">
        <f t="shared" ref="BK136:BK146" si="335">IF(ROUND((E136-F136),5)&gt;=0,0,"Ошибка!")</f>
        <v>0</v>
      </c>
      <c r="BL136" s="318"/>
      <c r="BM136" s="253">
        <f t="shared" si="316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17"/>
        <v>0</v>
      </c>
      <c r="BW136" s="318"/>
      <c r="BX136" s="253">
        <f t="shared" ref="BX136:BX146" si="336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18"/>
        <v>0</v>
      </c>
      <c r="CH136" s="318"/>
      <c r="CI136" s="253">
        <f t="shared" si="319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20"/>
        <v>0</v>
      </c>
      <c r="CS136" s="318"/>
      <c r="CT136" s="253">
        <f t="shared" si="321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22"/>
        <v>0</v>
      </c>
      <c r="DD136" s="318"/>
      <c r="DE136" s="253">
        <f t="shared" si="323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>
      <c r="A137" s="272" t="str">
        <f t="shared" si="310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24"/>
        <v>0</v>
      </c>
      <c r="F137" s="236">
        <f t="shared" si="325"/>
        <v>0</v>
      </c>
      <c r="G137" s="236">
        <f t="shared" si="311"/>
        <v>0</v>
      </c>
      <c r="H137" s="236">
        <f t="shared" si="326"/>
        <v>0</v>
      </c>
      <c r="I137" s="236">
        <f t="shared" si="312"/>
        <v>0</v>
      </c>
      <c r="J137" s="236">
        <f t="shared" si="313"/>
        <v>0</v>
      </c>
      <c r="K137" s="236">
        <f t="shared" si="313"/>
        <v>0</v>
      </c>
      <c r="L137" s="236">
        <f t="shared" si="313"/>
        <v>0</v>
      </c>
      <c r="M137" s="236">
        <f t="shared" si="313"/>
        <v>0</v>
      </c>
      <c r="N137" s="236">
        <f t="shared" si="313"/>
        <v>0</v>
      </c>
      <c r="O137" s="236">
        <f t="shared" si="313"/>
        <v>0</v>
      </c>
      <c r="P137" s="220"/>
      <c r="Q137" s="221"/>
      <c r="R137" s="237">
        <f t="shared" si="327"/>
        <v>0</v>
      </c>
      <c r="S137" s="221"/>
      <c r="T137" s="237">
        <f t="shared" si="328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29"/>
        <v>0</v>
      </c>
      <c r="AD137" s="221"/>
      <c r="AE137" s="237">
        <f t="shared" si="330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31"/>
        <v>0</v>
      </c>
      <c r="AO137" s="221"/>
      <c r="AP137" s="237">
        <f t="shared" si="332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33"/>
        <v>0</v>
      </c>
      <c r="AZ137" s="221"/>
      <c r="BA137" s="237">
        <f t="shared" si="334"/>
        <v>0</v>
      </c>
      <c r="BB137" s="221"/>
      <c r="BC137" s="233"/>
      <c r="BD137" s="221"/>
      <c r="BE137" s="221"/>
      <c r="BF137" s="233"/>
      <c r="BG137" s="221"/>
      <c r="BH137" s="379">
        <f t="shared" si="314"/>
        <v>0</v>
      </c>
      <c r="BI137" s="255" t="str">
        <f t="shared" si="315"/>
        <v>04</v>
      </c>
      <c r="BJ137" s="318"/>
      <c r="BK137" s="253">
        <f t="shared" si="335"/>
        <v>0</v>
      </c>
      <c r="BL137" s="318"/>
      <c r="BM137" s="253">
        <f t="shared" si="316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17"/>
        <v>0</v>
      </c>
      <c r="BW137" s="318"/>
      <c r="BX137" s="253">
        <f t="shared" si="336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18"/>
        <v>0</v>
      </c>
      <c r="CH137" s="318"/>
      <c r="CI137" s="253">
        <f t="shared" si="319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20"/>
        <v>0</v>
      </c>
      <c r="CS137" s="318"/>
      <c r="CT137" s="253">
        <f t="shared" si="321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22"/>
        <v>0</v>
      </c>
      <c r="DD137" s="318"/>
      <c r="DE137" s="253">
        <f t="shared" si="323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>
      <c r="A138" s="272" t="str">
        <f t="shared" si="310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24"/>
        <v>0</v>
      </c>
      <c r="F138" s="236">
        <f t="shared" si="325"/>
        <v>0</v>
      </c>
      <c r="G138" s="236">
        <f t="shared" si="311"/>
        <v>0</v>
      </c>
      <c r="H138" s="236">
        <f t="shared" si="326"/>
        <v>0</v>
      </c>
      <c r="I138" s="236">
        <f t="shared" si="312"/>
        <v>0</v>
      </c>
      <c r="J138" s="236">
        <f t="shared" si="313"/>
        <v>0</v>
      </c>
      <c r="K138" s="236">
        <f t="shared" si="313"/>
        <v>0</v>
      </c>
      <c r="L138" s="236">
        <f t="shared" si="313"/>
        <v>0</v>
      </c>
      <c r="M138" s="236">
        <f t="shared" si="313"/>
        <v>0</v>
      </c>
      <c r="N138" s="236">
        <f t="shared" si="313"/>
        <v>0</v>
      </c>
      <c r="O138" s="236">
        <f t="shared" si="313"/>
        <v>0</v>
      </c>
      <c r="P138" s="220"/>
      <c r="Q138" s="221"/>
      <c r="R138" s="237">
        <f t="shared" si="327"/>
        <v>0</v>
      </c>
      <c r="S138" s="221"/>
      <c r="T138" s="237">
        <f t="shared" si="328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29"/>
        <v>0</v>
      </c>
      <c r="AD138" s="221"/>
      <c r="AE138" s="237">
        <f t="shared" si="330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31"/>
        <v>0</v>
      </c>
      <c r="AO138" s="221"/>
      <c r="AP138" s="237">
        <f t="shared" si="332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33"/>
        <v>0</v>
      </c>
      <c r="AZ138" s="221"/>
      <c r="BA138" s="237">
        <f t="shared" si="334"/>
        <v>0</v>
      </c>
      <c r="BB138" s="221"/>
      <c r="BC138" s="233"/>
      <c r="BD138" s="221"/>
      <c r="BE138" s="221"/>
      <c r="BF138" s="233"/>
      <c r="BG138" s="221"/>
      <c r="BH138" s="379">
        <f t="shared" si="314"/>
        <v>0</v>
      </c>
      <c r="BI138" s="255" t="str">
        <f t="shared" si="315"/>
        <v>05</v>
      </c>
      <c r="BJ138" s="318"/>
      <c r="BK138" s="253">
        <f t="shared" si="335"/>
        <v>0</v>
      </c>
      <c r="BL138" s="318"/>
      <c r="BM138" s="253">
        <f t="shared" si="316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17"/>
        <v>0</v>
      </c>
      <c r="BW138" s="318"/>
      <c r="BX138" s="253">
        <f t="shared" si="336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18"/>
        <v>0</v>
      </c>
      <c r="CH138" s="318"/>
      <c r="CI138" s="253">
        <f t="shared" si="319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20"/>
        <v>0</v>
      </c>
      <c r="CS138" s="318"/>
      <c r="CT138" s="253">
        <f t="shared" si="321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22"/>
        <v>0</v>
      </c>
      <c r="DD138" s="318"/>
      <c r="DE138" s="253">
        <f t="shared" si="323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>
      <c r="A139" s="272" t="str">
        <f t="shared" si="310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24"/>
        <v>0</v>
      </c>
      <c r="F139" s="236">
        <f t="shared" si="325"/>
        <v>0</v>
      </c>
      <c r="G139" s="236">
        <f t="shared" si="311"/>
        <v>0</v>
      </c>
      <c r="H139" s="236">
        <f t="shared" si="326"/>
        <v>0</v>
      </c>
      <c r="I139" s="236">
        <f t="shared" si="312"/>
        <v>0</v>
      </c>
      <c r="J139" s="236">
        <f t="shared" si="313"/>
        <v>0</v>
      </c>
      <c r="K139" s="236">
        <f t="shared" si="313"/>
        <v>0</v>
      </c>
      <c r="L139" s="236">
        <f t="shared" si="313"/>
        <v>0</v>
      </c>
      <c r="M139" s="236">
        <f t="shared" si="313"/>
        <v>0</v>
      </c>
      <c r="N139" s="236">
        <f t="shared" si="313"/>
        <v>0</v>
      </c>
      <c r="O139" s="236">
        <f t="shared" si="313"/>
        <v>0</v>
      </c>
      <c r="P139" s="220"/>
      <c r="Q139" s="221"/>
      <c r="R139" s="237">
        <f t="shared" si="327"/>
        <v>0</v>
      </c>
      <c r="S139" s="221"/>
      <c r="T139" s="237">
        <f t="shared" si="328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29"/>
        <v>0</v>
      </c>
      <c r="AD139" s="221"/>
      <c r="AE139" s="237">
        <f t="shared" si="330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31"/>
        <v>0</v>
      </c>
      <c r="AO139" s="221"/>
      <c r="AP139" s="237">
        <f t="shared" si="332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33"/>
        <v>0</v>
      </c>
      <c r="AZ139" s="221"/>
      <c r="BA139" s="237">
        <f t="shared" si="334"/>
        <v>0</v>
      </c>
      <c r="BB139" s="221"/>
      <c r="BC139" s="233"/>
      <c r="BD139" s="221"/>
      <c r="BE139" s="221"/>
      <c r="BF139" s="233"/>
      <c r="BG139" s="221"/>
      <c r="BH139" s="379">
        <f t="shared" si="314"/>
        <v>0</v>
      </c>
      <c r="BI139" s="255" t="str">
        <f t="shared" si="315"/>
        <v>06</v>
      </c>
      <c r="BJ139" s="318"/>
      <c r="BK139" s="253">
        <f t="shared" si="335"/>
        <v>0</v>
      </c>
      <c r="BL139" s="318"/>
      <c r="BM139" s="253">
        <f t="shared" si="316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17"/>
        <v>0</v>
      </c>
      <c r="BW139" s="318"/>
      <c r="BX139" s="253">
        <f t="shared" si="336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18"/>
        <v>0</v>
      </c>
      <c r="CH139" s="318"/>
      <c r="CI139" s="253">
        <f t="shared" si="319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20"/>
        <v>0</v>
      </c>
      <c r="CS139" s="318"/>
      <c r="CT139" s="253">
        <f t="shared" si="321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22"/>
        <v>0</v>
      </c>
      <c r="DD139" s="318"/>
      <c r="DE139" s="253">
        <f t="shared" si="323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>
      <c r="A140" s="272" t="str">
        <f t="shared" si="310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24"/>
        <v>0</v>
      </c>
      <c r="F140" s="236">
        <f t="shared" si="325"/>
        <v>0</v>
      </c>
      <c r="G140" s="236">
        <f t="shared" si="311"/>
        <v>0</v>
      </c>
      <c r="H140" s="236">
        <f t="shared" si="326"/>
        <v>0</v>
      </c>
      <c r="I140" s="236">
        <f t="shared" si="312"/>
        <v>0</v>
      </c>
      <c r="J140" s="236">
        <f t="shared" si="313"/>
        <v>0</v>
      </c>
      <c r="K140" s="236">
        <f t="shared" si="313"/>
        <v>0</v>
      </c>
      <c r="L140" s="236">
        <f t="shared" si="313"/>
        <v>0</v>
      </c>
      <c r="M140" s="236">
        <f t="shared" si="313"/>
        <v>0</v>
      </c>
      <c r="N140" s="236">
        <f t="shared" si="313"/>
        <v>0</v>
      </c>
      <c r="O140" s="236">
        <f t="shared" si="313"/>
        <v>0</v>
      </c>
      <c r="P140" s="220"/>
      <c r="Q140" s="221"/>
      <c r="R140" s="237">
        <f t="shared" si="327"/>
        <v>0</v>
      </c>
      <c r="S140" s="221"/>
      <c r="T140" s="237">
        <f t="shared" si="328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29"/>
        <v>0</v>
      </c>
      <c r="AD140" s="221"/>
      <c r="AE140" s="237">
        <f t="shared" si="330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31"/>
        <v>0</v>
      </c>
      <c r="AO140" s="221"/>
      <c r="AP140" s="237">
        <f t="shared" si="332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33"/>
        <v>0</v>
      </c>
      <c r="AZ140" s="221"/>
      <c r="BA140" s="237">
        <f t="shared" si="334"/>
        <v>0</v>
      </c>
      <c r="BB140" s="221"/>
      <c r="BC140" s="233"/>
      <c r="BD140" s="221"/>
      <c r="BE140" s="221"/>
      <c r="BF140" s="233"/>
      <c r="BG140" s="221"/>
      <c r="BH140" s="379">
        <f t="shared" si="314"/>
        <v>0</v>
      </c>
      <c r="BI140" s="255" t="str">
        <f t="shared" si="315"/>
        <v>07</v>
      </c>
      <c r="BJ140" s="318"/>
      <c r="BK140" s="253">
        <f t="shared" si="335"/>
        <v>0</v>
      </c>
      <c r="BL140" s="318"/>
      <c r="BM140" s="253">
        <f t="shared" si="316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17"/>
        <v>0</v>
      </c>
      <c r="BW140" s="318"/>
      <c r="BX140" s="253">
        <f t="shared" si="336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18"/>
        <v>0</v>
      </c>
      <c r="CH140" s="318"/>
      <c r="CI140" s="253">
        <f t="shared" si="319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20"/>
        <v>0</v>
      </c>
      <c r="CS140" s="318"/>
      <c r="CT140" s="253">
        <f t="shared" si="321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22"/>
        <v>0</v>
      </c>
      <c r="DD140" s="318"/>
      <c r="DE140" s="253">
        <f t="shared" si="323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>
      <c r="A141" s="272" t="str">
        <f t="shared" si="310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24"/>
        <v>0</v>
      </c>
      <c r="F141" s="236">
        <f t="shared" si="325"/>
        <v>0</v>
      </c>
      <c r="G141" s="236">
        <f t="shared" si="311"/>
        <v>0</v>
      </c>
      <c r="H141" s="236">
        <f t="shared" si="326"/>
        <v>0</v>
      </c>
      <c r="I141" s="236">
        <f t="shared" si="312"/>
        <v>0</v>
      </c>
      <c r="J141" s="236">
        <f t="shared" si="313"/>
        <v>0</v>
      </c>
      <c r="K141" s="236">
        <f t="shared" si="313"/>
        <v>0</v>
      </c>
      <c r="L141" s="236">
        <f t="shared" si="313"/>
        <v>0</v>
      </c>
      <c r="M141" s="236">
        <f t="shared" si="313"/>
        <v>0</v>
      </c>
      <c r="N141" s="236">
        <f t="shared" si="313"/>
        <v>0</v>
      </c>
      <c r="O141" s="236">
        <f t="shared" si="313"/>
        <v>0</v>
      </c>
      <c r="P141" s="220"/>
      <c r="Q141" s="221"/>
      <c r="R141" s="237">
        <f t="shared" si="327"/>
        <v>0</v>
      </c>
      <c r="S141" s="221"/>
      <c r="T141" s="237">
        <f t="shared" si="328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29"/>
        <v>0</v>
      </c>
      <c r="AD141" s="221"/>
      <c r="AE141" s="237">
        <f t="shared" si="330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31"/>
        <v>0</v>
      </c>
      <c r="AO141" s="221"/>
      <c r="AP141" s="237">
        <f t="shared" si="332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33"/>
        <v>0</v>
      </c>
      <c r="AZ141" s="221"/>
      <c r="BA141" s="237">
        <f t="shared" si="334"/>
        <v>0</v>
      </c>
      <c r="BB141" s="221"/>
      <c r="BC141" s="233"/>
      <c r="BD141" s="221"/>
      <c r="BE141" s="221"/>
      <c r="BF141" s="233"/>
      <c r="BG141" s="221"/>
      <c r="BH141" s="379">
        <f t="shared" si="314"/>
        <v>0</v>
      </c>
      <c r="BI141" s="255" t="str">
        <f t="shared" si="315"/>
        <v>08</v>
      </c>
      <c r="BJ141" s="318"/>
      <c r="BK141" s="253">
        <f t="shared" si="335"/>
        <v>0</v>
      </c>
      <c r="BL141" s="318"/>
      <c r="BM141" s="253">
        <f t="shared" si="316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17"/>
        <v>0</v>
      </c>
      <c r="BW141" s="318"/>
      <c r="BX141" s="253">
        <f t="shared" si="336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18"/>
        <v>0</v>
      </c>
      <c r="CH141" s="318"/>
      <c r="CI141" s="253">
        <f t="shared" si="319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20"/>
        <v>0</v>
      </c>
      <c r="CS141" s="318"/>
      <c r="CT141" s="253">
        <f t="shared" si="321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22"/>
        <v>0</v>
      </c>
      <c r="DD141" s="318"/>
      <c r="DE141" s="253">
        <f t="shared" si="323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>
      <c r="A142" s="272" t="str">
        <f t="shared" si="310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24"/>
        <v>0</v>
      </c>
      <c r="F142" s="236">
        <f t="shared" si="325"/>
        <v>0</v>
      </c>
      <c r="G142" s="236">
        <f t="shared" si="311"/>
        <v>0</v>
      </c>
      <c r="H142" s="236">
        <f t="shared" si="326"/>
        <v>0</v>
      </c>
      <c r="I142" s="236">
        <f t="shared" si="312"/>
        <v>0</v>
      </c>
      <c r="J142" s="236">
        <f t="shared" si="313"/>
        <v>0</v>
      </c>
      <c r="K142" s="236">
        <f t="shared" si="313"/>
        <v>0</v>
      </c>
      <c r="L142" s="236">
        <f t="shared" si="313"/>
        <v>0</v>
      </c>
      <c r="M142" s="236">
        <f t="shared" si="313"/>
        <v>0</v>
      </c>
      <c r="N142" s="236">
        <f t="shared" si="313"/>
        <v>0</v>
      </c>
      <c r="O142" s="236">
        <f t="shared" si="313"/>
        <v>0</v>
      </c>
      <c r="P142" s="220"/>
      <c r="Q142" s="221"/>
      <c r="R142" s="237">
        <f t="shared" si="327"/>
        <v>0</v>
      </c>
      <c r="S142" s="221"/>
      <c r="T142" s="237">
        <f t="shared" si="328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29"/>
        <v>0</v>
      </c>
      <c r="AD142" s="221"/>
      <c r="AE142" s="237">
        <f t="shared" si="330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31"/>
        <v>0</v>
      </c>
      <c r="AO142" s="221"/>
      <c r="AP142" s="237">
        <f t="shared" si="332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33"/>
        <v>0</v>
      </c>
      <c r="AZ142" s="221"/>
      <c r="BA142" s="237">
        <f t="shared" si="334"/>
        <v>0</v>
      </c>
      <c r="BB142" s="221"/>
      <c r="BC142" s="233"/>
      <c r="BD142" s="221"/>
      <c r="BE142" s="221"/>
      <c r="BF142" s="233"/>
      <c r="BG142" s="221"/>
      <c r="BH142" s="379">
        <f t="shared" si="314"/>
        <v>0</v>
      </c>
      <c r="BI142" s="255" t="str">
        <f t="shared" si="315"/>
        <v>09</v>
      </c>
      <c r="BJ142" s="318"/>
      <c r="BK142" s="253">
        <f t="shared" si="335"/>
        <v>0</v>
      </c>
      <c r="BL142" s="318"/>
      <c r="BM142" s="253">
        <f t="shared" si="316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17"/>
        <v>0</v>
      </c>
      <c r="BW142" s="318"/>
      <c r="BX142" s="253">
        <f t="shared" si="336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18"/>
        <v>0</v>
      </c>
      <c r="CH142" s="318"/>
      <c r="CI142" s="253">
        <f t="shared" si="319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20"/>
        <v>0</v>
      </c>
      <c r="CS142" s="318"/>
      <c r="CT142" s="253">
        <f t="shared" si="321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22"/>
        <v>0</v>
      </c>
      <c r="DD142" s="318"/>
      <c r="DE142" s="253">
        <f t="shared" si="323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>
      <c r="A143" s="272" t="str">
        <f t="shared" si="310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24"/>
        <v>0</v>
      </c>
      <c r="F143" s="236">
        <f t="shared" si="325"/>
        <v>0</v>
      </c>
      <c r="G143" s="236">
        <f t="shared" si="311"/>
        <v>0</v>
      </c>
      <c r="H143" s="236">
        <f t="shared" si="326"/>
        <v>0</v>
      </c>
      <c r="I143" s="236">
        <f t="shared" si="312"/>
        <v>0</v>
      </c>
      <c r="J143" s="236">
        <f t="shared" si="313"/>
        <v>0</v>
      </c>
      <c r="K143" s="236">
        <f t="shared" si="313"/>
        <v>0</v>
      </c>
      <c r="L143" s="236">
        <f t="shared" si="313"/>
        <v>0</v>
      </c>
      <c r="M143" s="236">
        <f t="shared" si="313"/>
        <v>0</v>
      </c>
      <c r="N143" s="236">
        <f t="shared" si="313"/>
        <v>0</v>
      </c>
      <c r="O143" s="236">
        <f t="shared" si="313"/>
        <v>0</v>
      </c>
      <c r="P143" s="220"/>
      <c r="Q143" s="221"/>
      <c r="R143" s="237">
        <f t="shared" si="327"/>
        <v>0</v>
      </c>
      <c r="S143" s="221"/>
      <c r="T143" s="237">
        <f t="shared" si="328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29"/>
        <v>0</v>
      </c>
      <c r="AD143" s="221"/>
      <c r="AE143" s="237">
        <f t="shared" si="330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31"/>
        <v>0</v>
      </c>
      <c r="AO143" s="221"/>
      <c r="AP143" s="237">
        <f t="shared" si="332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33"/>
        <v>0</v>
      </c>
      <c r="AZ143" s="221"/>
      <c r="BA143" s="237">
        <f t="shared" si="334"/>
        <v>0</v>
      </c>
      <c r="BB143" s="221"/>
      <c r="BC143" s="233"/>
      <c r="BD143" s="221"/>
      <c r="BE143" s="221"/>
      <c r="BF143" s="233"/>
      <c r="BG143" s="221"/>
      <c r="BH143" s="379">
        <f t="shared" si="314"/>
        <v>0</v>
      </c>
      <c r="BI143" s="255" t="str">
        <f t="shared" si="315"/>
        <v>10</v>
      </c>
      <c r="BJ143" s="318"/>
      <c r="BK143" s="253">
        <f t="shared" si="335"/>
        <v>0</v>
      </c>
      <c r="BL143" s="318"/>
      <c r="BM143" s="253">
        <f t="shared" si="316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17"/>
        <v>0</v>
      </c>
      <c r="BW143" s="318"/>
      <c r="BX143" s="253">
        <f t="shared" si="336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18"/>
        <v>0</v>
      </c>
      <c r="CH143" s="318"/>
      <c r="CI143" s="253">
        <f t="shared" si="319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20"/>
        <v>0</v>
      </c>
      <c r="CS143" s="318"/>
      <c r="CT143" s="253">
        <f t="shared" si="321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22"/>
        <v>0</v>
      </c>
      <c r="DD143" s="318"/>
      <c r="DE143" s="253">
        <f t="shared" si="323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">
      <c r="A144" s="272" t="str">
        <f t="shared" si="310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24"/>
        <v>0</v>
      </c>
      <c r="F144" s="236">
        <f t="shared" si="325"/>
        <v>0</v>
      </c>
      <c r="G144" s="236">
        <f t="shared" si="311"/>
        <v>0</v>
      </c>
      <c r="H144" s="236">
        <f t="shared" si="326"/>
        <v>0</v>
      </c>
      <c r="I144" s="236">
        <f t="shared" si="312"/>
        <v>0</v>
      </c>
      <c r="J144" s="236">
        <f t="shared" si="313"/>
        <v>0</v>
      </c>
      <c r="K144" s="236">
        <f t="shared" si="313"/>
        <v>0</v>
      </c>
      <c r="L144" s="236">
        <f t="shared" si="313"/>
        <v>0</v>
      </c>
      <c r="M144" s="236">
        <f t="shared" si="313"/>
        <v>0</v>
      </c>
      <c r="N144" s="236">
        <f t="shared" si="313"/>
        <v>0</v>
      </c>
      <c r="O144" s="236">
        <f t="shared" si="313"/>
        <v>0</v>
      </c>
      <c r="P144" s="220"/>
      <c r="Q144" s="221"/>
      <c r="R144" s="237">
        <f t="shared" si="327"/>
        <v>0</v>
      </c>
      <c r="S144" s="221"/>
      <c r="T144" s="237">
        <f t="shared" si="328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29"/>
        <v>0</v>
      </c>
      <c r="AD144" s="221"/>
      <c r="AE144" s="237">
        <f t="shared" si="330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31"/>
        <v>0</v>
      </c>
      <c r="AO144" s="221"/>
      <c r="AP144" s="237">
        <f t="shared" si="332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33"/>
        <v>0</v>
      </c>
      <c r="AZ144" s="221"/>
      <c r="BA144" s="237">
        <f t="shared" si="334"/>
        <v>0</v>
      </c>
      <c r="BB144" s="221"/>
      <c r="BC144" s="233"/>
      <c r="BD144" s="221"/>
      <c r="BE144" s="221"/>
      <c r="BF144" s="233"/>
      <c r="BG144" s="221"/>
      <c r="BH144" s="379">
        <f t="shared" si="314"/>
        <v>0</v>
      </c>
      <c r="BI144" s="255" t="str">
        <f t="shared" si="315"/>
        <v>11</v>
      </c>
      <c r="BJ144" s="318"/>
      <c r="BK144" s="253">
        <f t="shared" si="335"/>
        <v>0</v>
      </c>
      <c r="BL144" s="318"/>
      <c r="BM144" s="253">
        <f t="shared" si="316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17"/>
        <v>0</v>
      </c>
      <c r="BW144" s="318"/>
      <c r="BX144" s="253">
        <f t="shared" si="336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18"/>
        <v>0</v>
      </c>
      <c r="CH144" s="318"/>
      <c r="CI144" s="253">
        <f t="shared" si="319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20"/>
        <v>0</v>
      </c>
      <c r="CS144" s="318"/>
      <c r="CT144" s="253">
        <f t="shared" si="321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22"/>
        <v>0</v>
      </c>
      <c r="DD144" s="318"/>
      <c r="DE144" s="253">
        <f t="shared" si="323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">
      <c r="A145" s="272" t="str">
        <f t="shared" si="310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24"/>
        <v>0</v>
      </c>
      <c r="F145" s="236">
        <f t="shared" si="325"/>
        <v>0</v>
      </c>
      <c r="G145" s="236">
        <f t="shared" si="311"/>
        <v>0</v>
      </c>
      <c r="H145" s="236">
        <f t="shared" si="326"/>
        <v>0</v>
      </c>
      <c r="I145" s="236">
        <f t="shared" si="312"/>
        <v>0</v>
      </c>
      <c r="J145" s="236">
        <f t="shared" si="313"/>
        <v>0</v>
      </c>
      <c r="K145" s="236">
        <f t="shared" si="313"/>
        <v>0</v>
      </c>
      <c r="L145" s="236">
        <f t="shared" si="313"/>
        <v>0</v>
      </c>
      <c r="M145" s="236">
        <f t="shared" si="313"/>
        <v>0</v>
      </c>
      <c r="N145" s="236">
        <f t="shared" si="313"/>
        <v>0</v>
      </c>
      <c r="O145" s="236">
        <f t="shared" si="313"/>
        <v>0</v>
      </c>
      <c r="P145" s="220"/>
      <c r="Q145" s="221"/>
      <c r="R145" s="237">
        <f t="shared" si="327"/>
        <v>0</v>
      </c>
      <c r="S145" s="221"/>
      <c r="T145" s="237">
        <f t="shared" si="328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29"/>
        <v>0</v>
      </c>
      <c r="AD145" s="221"/>
      <c r="AE145" s="237">
        <f t="shared" si="330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31"/>
        <v>0</v>
      </c>
      <c r="AO145" s="221"/>
      <c r="AP145" s="237">
        <f t="shared" si="332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33"/>
        <v>0</v>
      </c>
      <c r="AZ145" s="221"/>
      <c r="BA145" s="237">
        <f t="shared" si="334"/>
        <v>0</v>
      </c>
      <c r="BB145" s="221"/>
      <c r="BC145" s="233"/>
      <c r="BD145" s="221"/>
      <c r="BE145" s="221"/>
      <c r="BF145" s="233"/>
      <c r="BG145" s="221"/>
      <c r="BH145" s="379">
        <f t="shared" si="314"/>
        <v>0</v>
      </c>
      <c r="BI145" s="255" t="str">
        <f t="shared" si="315"/>
        <v>12</v>
      </c>
      <c r="BJ145" s="318"/>
      <c r="BK145" s="253">
        <f t="shared" si="335"/>
        <v>0</v>
      </c>
      <c r="BL145" s="318"/>
      <c r="BM145" s="253">
        <f t="shared" si="316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17"/>
        <v>0</v>
      </c>
      <c r="BW145" s="318"/>
      <c r="BX145" s="253">
        <f t="shared" si="336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18"/>
        <v>0</v>
      </c>
      <c r="CH145" s="318"/>
      <c r="CI145" s="253">
        <f t="shared" si="319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20"/>
        <v>0</v>
      </c>
      <c r="CS145" s="318"/>
      <c r="CT145" s="253">
        <f t="shared" si="321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22"/>
        <v>0</v>
      </c>
      <c r="DD145" s="318"/>
      <c r="DE145" s="253">
        <f t="shared" si="323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thickBot="1">
      <c r="A146" s="272" t="str">
        <f t="shared" si="310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24"/>
        <v>0</v>
      </c>
      <c r="F146" s="236">
        <f t="shared" si="325"/>
        <v>0</v>
      </c>
      <c r="G146" s="236">
        <f t="shared" si="311"/>
        <v>0</v>
      </c>
      <c r="H146" s="236">
        <f t="shared" si="326"/>
        <v>0</v>
      </c>
      <c r="I146" s="236">
        <f t="shared" si="312"/>
        <v>0</v>
      </c>
      <c r="J146" s="236">
        <f t="shared" si="313"/>
        <v>0</v>
      </c>
      <c r="K146" s="236">
        <f t="shared" si="313"/>
        <v>0</v>
      </c>
      <c r="L146" s="236">
        <f t="shared" si="313"/>
        <v>0</v>
      </c>
      <c r="M146" s="236">
        <f t="shared" si="313"/>
        <v>0</v>
      </c>
      <c r="N146" s="236">
        <f t="shared" si="313"/>
        <v>0</v>
      </c>
      <c r="O146" s="236">
        <f>ROUND(SUM(Z146,AK146,AV146,BG146),1)</f>
        <v>0</v>
      </c>
      <c r="P146" s="223"/>
      <c r="Q146" s="224"/>
      <c r="R146" s="238">
        <f t="shared" si="327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29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31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33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9">
        <f t="shared" si="314"/>
        <v>0</v>
      </c>
      <c r="BI146" s="319" t="str">
        <f t="shared" si="315"/>
        <v>13</v>
      </c>
      <c r="BJ146" s="320"/>
      <c r="BK146" s="321">
        <f t="shared" si="335"/>
        <v>0</v>
      </c>
      <c r="BL146" s="320"/>
      <c r="BM146" s="321">
        <f t="shared" si="316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17"/>
        <v>0</v>
      </c>
      <c r="BW146" s="320"/>
      <c r="BX146" s="321">
        <f t="shared" si="336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18"/>
        <v>0</v>
      </c>
      <c r="CH146" s="320"/>
      <c r="CI146" s="321">
        <f t="shared" si="319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20"/>
        <v>0</v>
      </c>
      <c r="CS146" s="320"/>
      <c r="CT146" s="321">
        <f t="shared" si="321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22"/>
        <v>0</v>
      </c>
      <c r="DD146" s="320"/>
      <c r="DE146" s="321">
        <f t="shared" si="323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14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37">IF(ROUND(E153-SUM(E154,E156:E157),5)&gt;=0,0,"Ошибка")</f>
        <v>0</v>
      </c>
      <c r="BK147" s="285">
        <f t="shared" si="337"/>
        <v>0</v>
      </c>
      <c r="BL147" s="285">
        <f t="shared" si="337"/>
        <v>0</v>
      </c>
      <c r="BM147" s="285">
        <f t="shared" si="337"/>
        <v>0</v>
      </c>
      <c r="BN147" s="285">
        <f t="shared" si="337"/>
        <v>0</v>
      </c>
      <c r="BO147" s="285">
        <f t="shared" si="337"/>
        <v>0</v>
      </c>
      <c r="BP147" s="285">
        <f t="shared" si="337"/>
        <v>0</v>
      </c>
      <c r="BQ147" s="285">
        <f t="shared" si="337"/>
        <v>0</v>
      </c>
      <c r="BR147" s="285">
        <f t="shared" si="337"/>
        <v>0</v>
      </c>
      <c r="BS147" s="285">
        <f t="shared" si="337"/>
        <v>0</v>
      </c>
      <c r="BT147" s="285">
        <f t="shared" si="337"/>
        <v>0</v>
      </c>
      <c r="BU147" s="285">
        <f t="shared" si="337"/>
        <v>0</v>
      </c>
      <c r="BV147" s="285">
        <f t="shared" si="337"/>
        <v>0</v>
      </c>
      <c r="BW147" s="285">
        <f t="shared" si="337"/>
        <v>0</v>
      </c>
      <c r="BX147" s="285">
        <f t="shared" si="337"/>
        <v>0</v>
      </c>
      <c r="BY147" s="285">
        <f t="shared" si="337"/>
        <v>0</v>
      </c>
      <c r="BZ147" s="285">
        <f t="shared" si="337"/>
        <v>0</v>
      </c>
      <c r="CA147" s="285">
        <f t="shared" si="337"/>
        <v>0</v>
      </c>
      <c r="CB147" s="285">
        <f t="shared" si="337"/>
        <v>0</v>
      </c>
      <c r="CC147" s="285">
        <f t="shared" si="337"/>
        <v>0</v>
      </c>
      <c r="CD147" s="285">
        <f t="shared" si="337"/>
        <v>0</v>
      </c>
      <c r="CE147" s="285">
        <f t="shared" si="337"/>
        <v>0</v>
      </c>
      <c r="CF147" s="285">
        <f t="shared" si="337"/>
        <v>0</v>
      </c>
      <c r="CG147" s="285">
        <f t="shared" si="337"/>
        <v>0</v>
      </c>
      <c r="CH147" s="285">
        <f t="shared" si="337"/>
        <v>0</v>
      </c>
      <c r="CI147" s="285">
        <f t="shared" si="337"/>
        <v>0</v>
      </c>
      <c r="CJ147" s="285">
        <f t="shared" si="337"/>
        <v>0</v>
      </c>
      <c r="CK147" s="285">
        <f t="shared" si="337"/>
        <v>0</v>
      </c>
      <c r="CL147" s="285">
        <f t="shared" si="337"/>
        <v>0</v>
      </c>
      <c r="CM147" s="285">
        <f t="shared" si="337"/>
        <v>0</v>
      </c>
      <c r="CN147" s="285">
        <f t="shared" si="337"/>
        <v>0</v>
      </c>
      <c r="CO147" s="285">
        <f t="shared" si="337"/>
        <v>0</v>
      </c>
      <c r="CP147" s="285">
        <f t="shared" ref="CP147:DL147" si="338">IF(ROUND(AK153-SUM(AK154,AK156:AK157),5)&gt;=0,0,"Ошибка")</f>
        <v>0</v>
      </c>
      <c r="CQ147" s="285">
        <f t="shared" si="338"/>
        <v>0</v>
      </c>
      <c r="CR147" s="285">
        <f t="shared" si="338"/>
        <v>0</v>
      </c>
      <c r="CS147" s="285">
        <f t="shared" si="338"/>
        <v>0</v>
      </c>
      <c r="CT147" s="285">
        <f t="shared" si="338"/>
        <v>0</v>
      </c>
      <c r="CU147" s="285">
        <f t="shared" si="338"/>
        <v>0</v>
      </c>
      <c r="CV147" s="285">
        <f t="shared" si="338"/>
        <v>0</v>
      </c>
      <c r="CW147" s="285">
        <f t="shared" si="338"/>
        <v>0</v>
      </c>
      <c r="CX147" s="285">
        <f t="shared" si="338"/>
        <v>0</v>
      </c>
      <c r="CY147" s="285">
        <f t="shared" si="338"/>
        <v>0</v>
      </c>
      <c r="CZ147" s="285">
        <f t="shared" si="338"/>
        <v>0</v>
      </c>
      <c r="DA147" s="285">
        <f t="shared" si="338"/>
        <v>0</v>
      </c>
      <c r="DB147" s="285">
        <f t="shared" si="338"/>
        <v>0</v>
      </c>
      <c r="DC147" s="285">
        <f t="shared" si="338"/>
        <v>0</v>
      </c>
      <c r="DD147" s="285">
        <f t="shared" si="338"/>
        <v>0</v>
      </c>
      <c r="DE147" s="285">
        <f t="shared" si="338"/>
        <v>0</v>
      </c>
      <c r="DF147" s="285">
        <f t="shared" si="338"/>
        <v>0</v>
      </c>
      <c r="DG147" s="285">
        <f t="shared" si="338"/>
        <v>0</v>
      </c>
      <c r="DH147" s="285">
        <f t="shared" si="338"/>
        <v>0</v>
      </c>
      <c r="DI147" s="285">
        <f t="shared" si="338"/>
        <v>0</v>
      </c>
      <c r="DJ147" s="285">
        <f t="shared" si="338"/>
        <v>0</v>
      </c>
      <c r="DK147" s="285">
        <f t="shared" si="338"/>
        <v>0</v>
      </c>
      <c r="DL147" s="285">
        <f t="shared" si="338"/>
        <v>0</v>
      </c>
    </row>
    <row r="148" spans="1:116" s="27" customFormat="1" ht="24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39">SUM(J149:J153,J158:J160)</f>
        <v>0</v>
      </c>
      <c r="K148" s="236">
        <f t="shared" si="339"/>
        <v>0</v>
      </c>
      <c r="L148" s="236">
        <f t="shared" si="339"/>
        <v>0</v>
      </c>
      <c r="M148" s="236">
        <f t="shared" si="339"/>
        <v>0</v>
      </c>
      <c r="N148" s="236">
        <f t="shared" si="339"/>
        <v>0</v>
      </c>
      <c r="O148" s="236">
        <f t="shared" si="339"/>
        <v>0</v>
      </c>
      <c r="P148" s="228">
        <f>SUM(P149:P153,P158:P160)</f>
        <v>0</v>
      </c>
      <c r="Q148" s="226">
        <f t="shared" ref="Q148:Z148" si="340">SUM(Q149:Q153,Q158:Q160)</f>
        <v>0</v>
      </c>
      <c r="R148" s="236">
        <f t="shared" si="340"/>
        <v>0</v>
      </c>
      <c r="S148" s="226">
        <f t="shared" si="340"/>
        <v>0</v>
      </c>
      <c r="T148" s="236">
        <f t="shared" si="340"/>
        <v>0</v>
      </c>
      <c r="U148" s="226">
        <f t="shared" si="340"/>
        <v>0</v>
      </c>
      <c r="V148" s="235">
        <f t="shared" si="340"/>
        <v>0</v>
      </c>
      <c r="W148" s="226">
        <f t="shared" si="340"/>
        <v>0</v>
      </c>
      <c r="X148" s="226">
        <f t="shared" si="340"/>
        <v>0</v>
      </c>
      <c r="Y148" s="235">
        <f t="shared" si="340"/>
        <v>0</v>
      </c>
      <c r="Z148" s="227">
        <f t="shared" si="340"/>
        <v>0</v>
      </c>
      <c r="AA148" s="228">
        <f>SUM(AA149:AA153,AA158:AA160)</f>
        <v>0</v>
      </c>
      <c r="AB148" s="226">
        <f t="shared" ref="AB148:AK148" si="341">SUM(AB149:AB153,AB158:AB160)</f>
        <v>0</v>
      </c>
      <c r="AC148" s="236">
        <f t="shared" si="341"/>
        <v>0</v>
      </c>
      <c r="AD148" s="226">
        <f t="shared" si="341"/>
        <v>0</v>
      </c>
      <c r="AE148" s="236">
        <f t="shared" si="341"/>
        <v>0</v>
      </c>
      <c r="AF148" s="226">
        <f t="shared" si="341"/>
        <v>0</v>
      </c>
      <c r="AG148" s="235">
        <f t="shared" si="341"/>
        <v>0</v>
      </c>
      <c r="AH148" s="226">
        <f t="shared" si="341"/>
        <v>0</v>
      </c>
      <c r="AI148" s="226">
        <f t="shared" si="341"/>
        <v>0</v>
      </c>
      <c r="AJ148" s="235">
        <f t="shared" si="341"/>
        <v>0</v>
      </c>
      <c r="AK148" s="227">
        <f t="shared" si="341"/>
        <v>0</v>
      </c>
      <c r="AL148" s="228">
        <f>SUM(AL149:AL153,AL158:AL160)</f>
        <v>0</v>
      </c>
      <c r="AM148" s="226">
        <f t="shared" ref="AM148:AV148" si="342">SUM(AM149:AM153,AM158:AM160)</f>
        <v>0</v>
      </c>
      <c r="AN148" s="236">
        <f t="shared" si="342"/>
        <v>0</v>
      </c>
      <c r="AO148" s="226">
        <f t="shared" si="342"/>
        <v>0</v>
      </c>
      <c r="AP148" s="236">
        <f t="shared" si="342"/>
        <v>0</v>
      </c>
      <c r="AQ148" s="226">
        <f t="shared" si="342"/>
        <v>0</v>
      </c>
      <c r="AR148" s="235">
        <f t="shared" si="342"/>
        <v>0</v>
      </c>
      <c r="AS148" s="226">
        <f t="shared" si="342"/>
        <v>0</v>
      </c>
      <c r="AT148" s="226">
        <f t="shared" si="342"/>
        <v>0</v>
      </c>
      <c r="AU148" s="235">
        <f t="shared" si="342"/>
        <v>0</v>
      </c>
      <c r="AV148" s="227">
        <f t="shared" si="342"/>
        <v>0</v>
      </c>
      <c r="AW148" s="228">
        <f>SUM(AW149:AW153,AW158:AW160)</f>
        <v>0</v>
      </c>
      <c r="AX148" s="226">
        <f t="shared" ref="AX148:BG148" si="343">SUM(AX149:AX153,AX158:AX160)</f>
        <v>0</v>
      </c>
      <c r="AY148" s="236">
        <f t="shared" si="343"/>
        <v>0</v>
      </c>
      <c r="AZ148" s="226">
        <f t="shared" si="343"/>
        <v>0</v>
      </c>
      <c r="BA148" s="236">
        <f t="shared" si="343"/>
        <v>0</v>
      </c>
      <c r="BB148" s="226">
        <f t="shared" si="343"/>
        <v>0</v>
      </c>
      <c r="BC148" s="235">
        <f t="shared" si="343"/>
        <v>0</v>
      </c>
      <c r="BD148" s="226">
        <f t="shared" si="343"/>
        <v>0</v>
      </c>
      <c r="BE148" s="226">
        <f t="shared" si="343"/>
        <v>0</v>
      </c>
      <c r="BF148" s="235">
        <f t="shared" si="343"/>
        <v>0</v>
      </c>
      <c r="BG148" s="227">
        <f t="shared" si="343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44">IF(E154-E155&gt;=0,0,"Ошибка")</f>
        <v>0</v>
      </c>
      <c r="BK148" s="253">
        <f t="shared" si="344"/>
        <v>0</v>
      </c>
      <c r="BL148" s="253">
        <f t="shared" si="344"/>
        <v>0</v>
      </c>
      <c r="BM148" s="253">
        <f t="shared" si="344"/>
        <v>0</v>
      </c>
      <c r="BN148" s="253">
        <f t="shared" si="344"/>
        <v>0</v>
      </c>
      <c r="BO148" s="253">
        <f t="shared" si="344"/>
        <v>0</v>
      </c>
      <c r="BP148" s="253">
        <f t="shared" si="344"/>
        <v>0</v>
      </c>
      <c r="BQ148" s="253">
        <f t="shared" si="344"/>
        <v>0</v>
      </c>
      <c r="BR148" s="253">
        <f t="shared" si="344"/>
        <v>0</v>
      </c>
      <c r="BS148" s="253">
        <f t="shared" si="344"/>
        <v>0</v>
      </c>
      <c r="BT148" s="253">
        <f t="shared" si="344"/>
        <v>0</v>
      </c>
      <c r="BU148" s="253">
        <f t="shared" si="344"/>
        <v>0</v>
      </c>
      <c r="BV148" s="253">
        <f t="shared" si="344"/>
        <v>0</v>
      </c>
      <c r="BW148" s="253">
        <f t="shared" si="344"/>
        <v>0</v>
      </c>
      <c r="BX148" s="253">
        <f t="shared" si="344"/>
        <v>0</v>
      </c>
      <c r="BY148" s="253">
        <f t="shared" si="344"/>
        <v>0</v>
      </c>
      <c r="BZ148" s="253">
        <f t="shared" si="344"/>
        <v>0</v>
      </c>
      <c r="CA148" s="253">
        <f t="shared" si="344"/>
        <v>0</v>
      </c>
      <c r="CB148" s="253">
        <f t="shared" si="344"/>
        <v>0</v>
      </c>
      <c r="CC148" s="253">
        <f t="shared" si="344"/>
        <v>0</v>
      </c>
      <c r="CD148" s="253">
        <f t="shared" si="344"/>
        <v>0</v>
      </c>
      <c r="CE148" s="253">
        <f t="shared" si="344"/>
        <v>0</v>
      </c>
      <c r="CF148" s="253">
        <f t="shared" si="344"/>
        <v>0</v>
      </c>
      <c r="CG148" s="253">
        <f t="shared" si="344"/>
        <v>0</v>
      </c>
      <c r="CH148" s="253">
        <f t="shared" si="344"/>
        <v>0</v>
      </c>
      <c r="CI148" s="253">
        <f t="shared" si="344"/>
        <v>0</v>
      </c>
      <c r="CJ148" s="253">
        <f t="shared" si="344"/>
        <v>0</v>
      </c>
      <c r="CK148" s="253">
        <f t="shared" si="344"/>
        <v>0</v>
      </c>
      <c r="CL148" s="253">
        <f t="shared" si="344"/>
        <v>0</v>
      </c>
      <c r="CM148" s="253">
        <f t="shared" si="344"/>
        <v>0</v>
      </c>
      <c r="CN148" s="253">
        <f t="shared" si="344"/>
        <v>0</v>
      </c>
      <c r="CO148" s="253">
        <f t="shared" si="344"/>
        <v>0</v>
      </c>
      <c r="CP148" s="253">
        <f t="shared" ref="CP148:DL148" si="345">IF(AK154-AK155&gt;=0,0,"Ошибка")</f>
        <v>0</v>
      </c>
      <c r="CQ148" s="253">
        <f t="shared" si="345"/>
        <v>0</v>
      </c>
      <c r="CR148" s="253">
        <f t="shared" si="345"/>
        <v>0</v>
      </c>
      <c r="CS148" s="253">
        <f t="shared" si="345"/>
        <v>0</v>
      </c>
      <c r="CT148" s="253">
        <f t="shared" si="345"/>
        <v>0</v>
      </c>
      <c r="CU148" s="253">
        <f t="shared" si="345"/>
        <v>0</v>
      </c>
      <c r="CV148" s="253">
        <f t="shared" si="345"/>
        <v>0</v>
      </c>
      <c r="CW148" s="253">
        <f t="shared" si="345"/>
        <v>0</v>
      </c>
      <c r="CX148" s="253">
        <f t="shared" si="345"/>
        <v>0</v>
      </c>
      <c r="CY148" s="253">
        <f t="shared" si="345"/>
        <v>0</v>
      </c>
      <c r="CZ148" s="253">
        <f t="shared" si="345"/>
        <v>0</v>
      </c>
      <c r="DA148" s="253">
        <f t="shared" si="345"/>
        <v>0</v>
      </c>
      <c r="DB148" s="253">
        <f t="shared" si="345"/>
        <v>0</v>
      </c>
      <c r="DC148" s="253">
        <f t="shared" si="345"/>
        <v>0</v>
      </c>
      <c r="DD148" s="253">
        <f t="shared" si="345"/>
        <v>0</v>
      </c>
      <c r="DE148" s="253">
        <f t="shared" si="345"/>
        <v>0</v>
      </c>
      <c r="DF148" s="253">
        <f t="shared" si="345"/>
        <v>0</v>
      </c>
      <c r="DG148" s="253">
        <f t="shared" si="345"/>
        <v>0</v>
      </c>
      <c r="DH148" s="253">
        <f t="shared" si="345"/>
        <v>0</v>
      </c>
      <c r="DI148" s="253">
        <f t="shared" si="345"/>
        <v>0</v>
      </c>
      <c r="DJ148" s="253">
        <f t="shared" si="345"/>
        <v>0</v>
      </c>
      <c r="DK148" s="253">
        <f t="shared" si="345"/>
        <v>0</v>
      </c>
      <c r="DL148" s="253">
        <f t="shared" si="345"/>
        <v>0</v>
      </c>
    </row>
    <row r="149" spans="1:116" s="27" customFormat="1" ht="24">
      <c r="A149" s="272" t="str">
        <f t="shared" ref="A149:A160" si="34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47">SUM(J149:L149)</f>
        <v>0</v>
      </c>
      <c r="H149" s="236">
        <f>ROUND(SUM(S149,AD149,AO149,AZ149),1)</f>
        <v>0</v>
      </c>
      <c r="I149" s="236">
        <f t="shared" ref="I149:I160" si="348">SUM(M149:O149)</f>
        <v>0</v>
      </c>
      <c r="J149" s="236">
        <f t="shared" ref="J149:O160" si="349">ROUND(SUM(U149,AF149,AQ149,BB149),1)</f>
        <v>0</v>
      </c>
      <c r="K149" s="236">
        <f t="shared" si="349"/>
        <v>0</v>
      </c>
      <c r="L149" s="236">
        <f t="shared" si="349"/>
        <v>0</v>
      </c>
      <c r="M149" s="236">
        <f t="shared" si="349"/>
        <v>0</v>
      </c>
      <c r="N149" s="236">
        <f t="shared" si="349"/>
        <v>0</v>
      </c>
      <c r="O149" s="236">
        <f t="shared" si="349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ref="BH149:BH161" si="350">IF((COUNTA(BJ149:DL149)-COUNTIF(BJ149:DL149,0))=0,0,CONCATENATE("Ошибки!-",COUNTA(BJ149:DL149)-COUNTIF(BJ149:DL149,0)))</f>
        <v>0</v>
      </c>
      <c r="BI149" s="255" t="str">
        <f t="shared" ref="BI149:BI160" si="351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52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53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54">IF(ROUND((AA149-AB149),5)&gt;=0,0,"Ошибка!")</f>
        <v>0</v>
      </c>
      <c r="CH149" s="318"/>
      <c r="CI149" s="253">
        <f t="shared" ref="CI149:CI160" si="355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56">IF(ROUND((AL149-AM149),5)&gt;=0,0,"Ошибка!")</f>
        <v>0</v>
      </c>
      <c r="CS149" s="318"/>
      <c r="CT149" s="253">
        <f t="shared" ref="CT149:CT160" si="357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58">IF(ROUND((AW149-AX149),5)&gt;=0,0,"Ошибка!")</f>
        <v>0</v>
      </c>
      <c r="DD149" s="318"/>
      <c r="DE149" s="253">
        <f t="shared" ref="DE149:DE160" si="35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>
      <c r="A150" s="272" t="str">
        <f t="shared" si="34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60">ROUND(SUM(P150,AA150,AL150,AW150),0)</f>
        <v>0</v>
      </c>
      <c r="F150" s="236">
        <f t="shared" ref="F150:F160" si="361">ROUND(SUM(Q150,AB150,AM150,AX150),1)</f>
        <v>0</v>
      </c>
      <c r="G150" s="236">
        <f t="shared" si="347"/>
        <v>0</v>
      </c>
      <c r="H150" s="236">
        <f t="shared" ref="H150:H160" si="362">ROUND(SUM(S150,AD150,AO150,AZ150),1)</f>
        <v>0</v>
      </c>
      <c r="I150" s="236">
        <f t="shared" si="348"/>
        <v>0</v>
      </c>
      <c r="J150" s="236">
        <f t="shared" si="349"/>
        <v>0</v>
      </c>
      <c r="K150" s="236">
        <f t="shared" si="349"/>
        <v>0</v>
      </c>
      <c r="L150" s="236">
        <f t="shared" si="349"/>
        <v>0</v>
      </c>
      <c r="M150" s="236">
        <f t="shared" si="349"/>
        <v>0</v>
      </c>
      <c r="N150" s="236">
        <f t="shared" si="349"/>
        <v>0</v>
      </c>
      <c r="O150" s="236">
        <f t="shared" si="349"/>
        <v>0</v>
      </c>
      <c r="P150" s="220"/>
      <c r="Q150" s="221"/>
      <c r="R150" s="237">
        <f t="shared" ref="R150:R160" si="363">SUM(U150:W150)</f>
        <v>0</v>
      </c>
      <c r="S150" s="221"/>
      <c r="T150" s="237">
        <f t="shared" ref="T150:T159" si="36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65">SUM(AF150:AH150)</f>
        <v>0</v>
      </c>
      <c r="AD150" s="221"/>
      <c r="AE150" s="237">
        <f t="shared" ref="AE150:AE159" si="36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67">SUM(AQ150:AS150)</f>
        <v>0</v>
      </c>
      <c r="AO150" s="221"/>
      <c r="AP150" s="237">
        <f t="shared" ref="AP150:AP159" si="36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69">SUM(BB150:BD150)</f>
        <v>0</v>
      </c>
      <c r="AZ150" s="221"/>
      <c r="BA150" s="237">
        <f t="shared" ref="BA150:BA159" si="370">SUM(BE150:BG150)</f>
        <v>0</v>
      </c>
      <c r="BB150" s="221"/>
      <c r="BC150" s="233"/>
      <c r="BD150" s="221"/>
      <c r="BE150" s="221"/>
      <c r="BF150" s="233"/>
      <c r="BG150" s="221"/>
      <c r="BH150" s="379">
        <f t="shared" si="350"/>
        <v>0</v>
      </c>
      <c r="BI150" s="255" t="str">
        <f t="shared" si="351"/>
        <v>03</v>
      </c>
      <c r="BJ150" s="318"/>
      <c r="BK150" s="253">
        <f t="shared" ref="BK150:BK160" si="371">IF(ROUND((E150-F150),5)&gt;=0,0,"Ошибка!")</f>
        <v>0</v>
      </c>
      <c r="BL150" s="318"/>
      <c r="BM150" s="253">
        <f t="shared" si="352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53"/>
        <v>0</v>
      </c>
      <c r="BW150" s="318"/>
      <c r="BX150" s="253">
        <f t="shared" ref="BX150:BX160" si="372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54"/>
        <v>0</v>
      </c>
      <c r="CH150" s="318"/>
      <c r="CI150" s="253">
        <f t="shared" si="355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56"/>
        <v>0</v>
      </c>
      <c r="CS150" s="318"/>
      <c r="CT150" s="253">
        <f t="shared" si="357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58"/>
        <v>0</v>
      </c>
      <c r="DD150" s="318"/>
      <c r="DE150" s="253">
        <f t="shared" si="359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>
      <c r="A151" s="272" t="str">
        <f t="shared" si="34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60"/>
        <v>0</v>
      </c>
      <c r="F151" s="236">
        <f t="shared" si="361"/>
        <v>0</v>
      </c>
      <c r="G151" s="236">
        <f t="shared" si="347"/>
        <v>0</v>
      </c>
      <c r="H151" s="236">
        <f t="shared" si="362"/>
        <v>0</v>
      </c>
      <c r="I151" s="236">
        <f t="shared" si="348"/>
        <v>0</v>
      </c>
      <c r="J151" s="236">
        <f t="shared" si="349"/>
        <v>0</v>
      </c>
      <c r="K151" s="236">
        <f t="shared" si="349"/>
        <v>0</v>
      </c>
      <c r="L151" s="236">
        <f t="shared" si="349"/>
        <v>0</v>
      </c>
      <c r="M151" s="236">
        <f t="shared" si="349"/>
        <v>0</v>
      </c>
      <c r="N151" s="236">
        <f t="shared" si="349"/>
        <v>0</v>
      </c>
      <c r="O151" s="236">
        <f t="shared" si="349"/>
        <v>0</v>
      </c>
      <c r="P151" s="220"/>
      <c r="Q151" s="221"/>
      <c r="R151" s="237">
        <f t="shared" si="363"/>
        <v>0</v>
      </c>
      <c r="S151" s="221"/>
      <c r="T151" s="237">
        <f t="shared" si="36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65"/>
        <v>0</v>
      </c>
      <c r="AD151" s="221"/>
      <c r="AE151" s="237">
        <f t="shared" si="36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67"/>
        <v>0</v>
      </c>
      <c r="AO151" s="221"/>
      <c r="AP151" s="237">
        <f t="shared" si="36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69"/>
        <v>0</v>
      </c>
      <c r="AZ151" s="221"/>
      <c r="BA151" s="237">
        <f t="shared" si="370"/>
        <v>0</v>
      </c>
      <c r="BB151" s="221"/>
      <c r="BC151" s="233"/>
      <c r="BD151" s="221"/>
      <c r="BE151" s="221"/>
      <c r="BF151" s="233"/>
      <c r="BG151" s="221"/>
      <c r="BH151" s="379">
        <f t="shared" si="350"/>
        <v>0</v>
      </c>
      <c r="BI151" s="255" t="str">
        <f t="shared" si="351"/>
        <v>04</v>
      </c>
      <c r="BJ151" s="318"/>
      <c r="BK151" s="253">
        <f t="shared" si="371"/>
        <v>0</v>
      </c>
      <c r="BL151" s="318"/>
      <c r="BM151" s="253">
        <f t="shared" si="352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53"/>
        <v>0</v>
      </c>
      <c r="BW151" s="318"/>
      <c r="BX151" s="253">
        <f t="shared" si="372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54"/>
        <v>0</v>
      </c>
      <c r="CH151" s="318"/>
      <c r="CI151" s="253">
        <f t="shared" si="355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56"/>
        <v>0</v>
      </c>
      <c r="CS151" s="318"/>
      <c r="CT151" s="253">
        <f t="shared" si="357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58"/>
        <v>0</v>
      </c>
      <c r="DD151" s="318"/>
      <c r="DE151" s="253">
        <f t="shared" si="359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>
      <c r="A152" s="272" t="str">
        <f t="shared" si="34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60"/>
        <v>0</v>
      </c>
      <c r="F152" s="236">
        <f t="shared" si="361"/>
        <v>0</v>
      </c>
      <c r="G152" s="236">
        <f t="shared" si="347"/>
        <v>0</v>
      </c>
      <c r="H152" s="236">
        <f t="shared" si="362"/>
        <v>0</v>
      </c>
      <c r="I152" s="236">
        <f t="shared" si="348"/>
        <v>0</v>
      </c>
      <c r="J152" s="236">
        <f t="shared" si="349"/>
        <v>0</v>
      </c>
      <c r="K152" s="236">
        <f t="shared" si="349"/>
        <v>0</v>
      </c>
      <c r="L152" s="236">
        <f t="shared" si="349"/>
        <v>0</v>
      </c>
      <c r="M152" s="236">
        <f t="shared" si="349"/>
        <v>0</v>
      </c>
      <c r="N152" s="236">
        <f t="shared" si="349"/>
        <v>0</v>
      </c>
      <c r="O152" s="236">
        <f t="shared" si="349"/>
        <v>0</v>
      </c>
      <c r="P152" s="220"/>
      <c r="Q152" s="221"/>
      <c r="R152" s="237">
        <f t="shared" si="363"/>
        <v>0</v>
      </c>
      <c r="S152" s="221"/>
      <c r="T152" s="237">
        <f t="shared" si="36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65"/>
        <v>0</v>
      </c>
      <c r="AD152" s="221"/>
      <c r="AE152" s="237">
        <f t="shared" si="36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67"/>
        <v>0</v>
      </c>
      <c r="AO152" s="221"/>
      <c r="AP152" s="237">
        <f t="shared" si="36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69"/>
        <v>0</v>
      </c>
      <c r="AZ152" s="221"/>
      <c r="BA152" s="237">
        <f t="shared" si="370"/>
        <v>0</v>
      </c>
      <c r="BB152" s="221"/>
      <c r="BC152" s="233"/>
      <c r="BD152" s="221"/>
      <c r="BE152" s="221"/>
      <c r="BF152" s="233"/>
      <c r="BG152" s="221"/>
      <c r="BH152" s="379">
        <f t="shared" si="350"/>
        <v>0</v>
      </c>
      <c r="BI152" s="255" t="str">
        <f t="shared" si="351"/>
        <v>05</v>
      </c>
      <c r="BJ152" s="318"/>
      <c r="BK152" s="253">
        <f t="shared" si="371"/>
        <v>0</v>
      </c>
      <c r="BL152" s="318"/>
      <c r="BM152" s="253">
        <f t="shared" si="352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53"/>
        <v>0</v>
      </c>
      <c r="BW152" s="318"/>
      <c r="BX152" s="253">
        <f t="shared" si="372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54"/>
        <v>0</v>
      </c>
      <c r="CH152" s="318"/>
      <c r="CI152" s="253">
        <f t="shared" si="355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56"/>
        <v>0</v>
      </c>
      <c r="CS152" s="318"/>
      <c r="CT152" s="253">
        <f t="shared" si="357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58"/>
        <v>0</v>
      </c>
      <c r="DD152" s="318"/>
      <c r="DE152" s="253">
        <f t="shared" si="359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>
      <c r="A153" s="272" t="str">
        <f t="shared" si="34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60"/>
        <v>0</v>
      </c>
      <c r="F153" s="236">
        <f t="shared" si="361"/>
        <v>0</v>
      </c>
      <c r="G153" s="236">
        <f t="shared" si="347"/>
        <v>0</v>
      </c>
      <c r="H153" s="236">
        <f t="shared" si="362"/>
        <v>0</v>
      </c>
      <c r="I153" s="236">
        <f t="shared" si="348"/>
        <v>0</v>
      </c>
      <c r="J153" s="236">
        <f t="shared" si="349"/>
        <v>0</v>
      </c>
      <c r="K153" s="236">
        <f t="shared" si="349"/>
        <v>0</v>
      </c>
      <c r="L153" s="236">
        <f t="shared" si="349"/>
        <v>0</v>
      </c>
      <c r="M153" s="236">
        <f t="shared" si="349"/>
        <v>0</v>
      </c>
      <c r="N153" s="236">
        <f t="shared" si="349"/>
        <v>0</v>
      </c>
      <c r="O153" s="236">
        <f t="shared" si="349"/>
        <v>0</v>
      </c>
      <c r="P153" s="220"/>
      <c r="Q153" s="221"/>
      <c r="R153" s="237">
        <f t="shared" si="363"/>
        <v>0</v>
      </c>
      <c r="S153" s="221"/>
      <c r="T153" s="237">
        <f t="shared" si="36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65"/>
        <v>0</v>
      </c>
      <c r="AD153" s="221"/>
      <c r="AE153" s="237">
        <f t="shared" si="36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67"/>
        <v>0</v>
      </c>
      <c r="AO153" s="221"/>
      <c r="AP153" s="237">
        <f t="shared" si="36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69"/>
        <v>0</v>
      </c>
      <c r="AZ153" s="221"/>
      <c r="BA153" s="237">
        <f t="shared" si="370"/>
        <v>0</v>
      </c>
      <c r="BB153" s="221"/>
      <c r="BC153" s="233"/>
      <c r="BD153" s="221"/>
      <c r="BE153" s="221"/>
      <c r="BF153" s="233"/>
      <c r="BG153" s="221"/>
      <c r="BH153" s="379">
        <f t="shared" si="350"/>
        <v>0</v>
      </c>
      <c r="BI153" s="255" t="str">
        <f t="shared" si="351"/>
        <v>06</v>
      </c>
      <c r="BJ153" s="318"/>
      <c r="BK153" s="253">
        <f t="shared" si="371"/>
        <v>0</v>
      </c>
      <c r="BL153" s="318"/>
      <c r="BM153" s="253">
        <f t="shared" si="352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53"/>
        <v>0</v>
      </c>
      <c r="BW153" s="318"/>
      <c r="BX153" s="253">
        <f t="shared" si="372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54"/>
        <v>0</v>
      </c>
      <c r="CH153" s="318"/>
      <c r="CI153" s="253">
        <f t="shared" si="355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56"/>
        <v>0</v>
      </c>
      <c r="CS153" s="318"/>
      <c r="CT153" s="253">
        <f t="shared" si="357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58"/>
        <v>0</v>
      </c>
      <c r="DD153" s="318"/>
      <c r="DE153" s="253">
        <f t="shared" si="359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>
      <c r="A154" s="272" t="str">
        <f t="shared" si="34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60"/>
        <v>0</v>
      </c>
      <c r="F154" s="236">
        <f t="shared" si="361"/>
        <v>0</v>
      </c>
      <c r="G154" s="236">
        <f t="shared" si="347"/>
        <v>0</v>
      </c>
      <c r="H154" s="236">
        <f t="shared" si="362"/>
        <v>0</v>
      </c>
      <c r="I154" s="236">
        <f t="shared" si="348"/>
        <v>0</v>
      </c>
      <c r="J154" s="236">
        <f t="shared" si="349"/>
        <v>0</v>
      </c>
      <c r="K154" s="236">
        <f t="shared" si="349"/>
        <v>0</v>
      </c>
      <c r="L154" s="236">
        <f t="shared" si="349"/>
        <v>0</v>
      </c>
      <c r="M154" s="236">
        <f t="shared" si="349"/>
        <v>0</v>
      </c>
      <c r="N154" s="236">
        <f t="shared" si="349"/>
        <v>0</v>
      </c>
      <c r="O154" s="236">
        <f t="shared" si="349"/>
        <v>0</v>
      </c>
      <c r="P154" s="220"/>
      <c r="Q154" s="221"/>
      <c r="R154" s="237">
        <f t="shared" si="363"/>
        <v>0</v>
      </c>
      <c r="S154" s="221"/>
      <c r="T154" s="237">
        <f t="shared" si="36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65"/>
        <v>0</v>
      </c>
      <c r="AD154" s="221"/>
      <c r="AE154" s="237">
        <f t="shared" si="36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67"/>
        <v>0</v>
      </c>
      <c r="AO154" s="221"/>
      <c r="AP154" s="237">
        <f t="shared" si="36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69"/>
        <v>0</v>
      </c>
      <c r="AZ154" s="221"/>
      <c r="BA154" s="237">
        <f t="shared" si="370"/>
        <v>0</v>
      </c>
      <c r="BB154" s="221"/>
      <c r="BC154" s="233"/>
      <c r="BD154" s="221"/>
      <c r="BE154" s="221"/>
      <c r="BF154" s="233"/>
      <c r="BG154" s="221"/>
      <c r="BH154" s="379">
        <f t="shared" si="350"/>
        <v>0</v>
      </c>
      <c r="BI154" s="255" t="str">
        <f t="shared" si="351"/>
        <v>07</v>
      </c>
      <c r="BJ154" s="318"/>
      <c r="BK154" s="253">
        <f t="shared" si="371"/>
        <v>0</v>
      </c>
      <c r="BL154" s="318"/>
      <c r="BM154" s="253">
        <f t="shared" si="352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53"/>
        <v>0</v>
      </c>
      <c r="BW154" s="318"/>
      <c r="BX154" s="253">
        <f t="shared" si="372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54"/>
        <v>0</v>
      </c>
      <c r="CH154" s="318"/>
      <c r="CI154" s="253">
        <f t="shared" si="355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56"/>
        <v>0</v>
      </c>
      <c r="CS154" s="318"/>
      <c r="CT154" s="253">
        <f t="shared" si="357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58"/>
        <v>0</v>
      </c>
      <c r="DD154" s="318"/>
      <c r="DE154" s="253">
        <f t="shared" si="359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>
      <c r="A155" s="272" t="str">
        <f t="shared" si="34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60"/>
        <v>0</v>
      </c>
      <c r="F155" s="236">
        <f t="shared" si="361"/>
        <v>0</v>
      </c>
      <c r="G155" s="236">
        <f t="shared" si="347"/>
        <v>0</v>
      </c>
      <c r="H155" s="236">
        <f t="shared" si="362"/>
        <v>0</v>
      </c>
      <c r="I155" s="236">
        <f t="shared" si="348"/>
        <v>0</v>
      </c>
      <c r="J155" s="236">
        <f t="shared" si="349"/>
        <v>0</v>
      </c>
      <c r="K155" s="236">
        <f t="shared" si="349"/>
        <v>0</v>
      </c>
      <c r="L155" s="236">
        <f t="shared" si="349"/>
        <v>0</v>
      </c>
      <c r="M155" s="236">
        <f t="shared" si="349"/>
        <v>0</v>
      </c>
      <c r="N155" s="236">
        <f t="shared" si="349"/>
        <v>0</v>
      </c>
      <c r="O155" s="236">
        <f t="shared" si="349"/>
        <v>0</v>
      </c>
      <c r="P155" s="220"/>
      <c r="Q155" s="221"/>
      <c r="R155" s="237">
        <f t="shared" si="363"/>
        <v>0</v>
      </c>
      <c r="S155" s="221"/>
      <c r="T155" s="237">
        <f t="shared" si="36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65"/>
        <v>0</v>
      </c>
      <c r="AD155" s="221"/>
      <c r="AE155" s="237">
        <f t="shared" si="36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67"/>
        <v>0</v>
      </c>
      <c r="AO155" s="221"/>
      <c r="AP155" s="237">
        <f t="shared" si="36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69"/>
        <v>0</v>
      </c>
      <c r="AZ155" s="221"/>
      <c r="BA155" s="237">
        <f t="shared" si="370"/>
        <v>0</v>
      </c>
      <c r="BB155" s="221"/>
      <c r="BC155" s="233"/>
      <c r="BD155" s="221"/>
      <c r="BE155" s="221"/>
      <c r="BF155" s="233"/>
      <c r="BG155" s="221"/>
      <c r="BH155" s="379">
        <f t="shared" si="350"/>
        <v>0</v>
      </c>
      <c r="BI155" s="255" t="str">
        <f t="shared" si="351"/>
        <v>08</v>
      </c>
      <c r="BJ155" s="318"/>
      <c r="BK155" s="253">
        <f t="shared" si="371"/>
        <v>0</v>
      </c>
      <c r="BL155" s="318"/>
      <c r="BM155" s="253">
        <f t="shared" si="352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53"/>
        <v>0</v>
      </c>
      <c r="BW155" s="318"/>
      <c r="BX155" s="253">
        <f t="shared" si="372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54"/>
        <v>0</v>
      </c>
      <c r="CH155" s="318"/>
      <c r="CI155" s="253">
        <f t="shared" si="355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56"/>
        <v>0</v>
      </c>
      <c r="CS155" s="318"/>
      <c r="CT155" s="253">
        <f t="shared" si="357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58"/>
        <v>0</v>
      </c>
      <c r="DD155" s="318"/>
      <c r="DE155" s="253">
        <f t="shared" si="359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>
      <c r="A156" s="272" t="str">
        <f t="shared" si="34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60"/>
        <v>0</v>
      </c>
      <c r="F156" s="236">
        <f t="shared" si="361"/>
        <v>0</v>
      </c>
      <c r="G156" s="236">
        <f t="shared" si="347"/>
        <v>0</v>
      </c>
      <c r="H156" s="236">
        <f t="shared" si="362"/>
        <v>0</v>
      </c>
      <c r="I156" s="236">
        <f t="shared" si="348"/>
        <v>0</v>
      </c>
      <c r="J156" s="236">
        <f t="shared" si="349"/>
        <v>0</v>
      </c>
      <c r="K156" s="236">
        <f t="shared" si="349"/>
        <v>0</v>
      </c>
      <c r="L156" s="236">
        <f t="shared" si="349"/>
        <v>0</v>
      </c>
      <c r="M156" s="236">
        <f t="shared" si="349"/>
        <v>0</v>
      </c>
      <c r="N156" s="236">
        <f t="shared" si="349"/>
        <v>0</v>
      </c>
      <c r="O156" s="236">
        <f t="shared" si="349"/>
        <v>0</v>
      </c>
      <c r="P156" s="220"/>
      <c r="Q156" s="221"/>
      <c r="R156" s="237">
        <f t="shared" si="363"/>
        <v>0</v>
      </c>
      <c r="S156" s="221"/>
      <c r="T156" s="237">
        <f t="shared" si="36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65"/>
        <v>0</v>
      </c>
      <c r="AD156" s="221"/>
      <c r="AE156" s="237">
        <f t="shared" si="36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67"/>
        <v>0</v>
      </c>
      <c r="AO156" s="221"/>
      <c r="AP156" s="237">
        <f t="shared" si="36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69"/>
        <v>0</v>
      </c>
      <c r="AZ156" s="221"/>
      <c r="BA156" s="237">
        <f t="shared" si="370"/>
        <v>0</v>
      </c>
      <c r="BB156" s="221"/>
      <c r="BC156" s="233"/>
      <c r="BD156" s="221"/>
      <c r="BE156" s="221"/>
      <c r="BF156" s="233"/>
      <c r="BG156" s="221"/>
      <c r="BH156" s="379">
        <f t="shared" si="350"/>
        <v>0</v>
      </c>
      <c r="BI156" s="255" t="str">
        <f t="shared" si="351"/>
        <v>09</v>
      </c>
      <c r="BJ156" s="318"/>
      <c r="BK156" s="253">
        <f t="shared" si="371"/>
        <v>0</v>
      </c>
      <c r="BL156" s="318"/>
      <c r="BM156" s="253">
        <f t="shared" si="352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53"/>
        <v>0</v>
      </c>
      <c r="BW156" s="318"/>
      <c r="BX156" s="253">
        <f t="shared" si="372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54"/>
        <v>0</v>
      </c>
      <c r="CH156" s="318"/>
      <c r="CI156" s="253">
        <f t="shared" si="355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56"/>
        <v>0</v>
      </c>
      <c r="CS156" s="318"/>
      <c r="CT156" s="253">
        <f t="shared" si="357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58"/>
        <v>0</v>
      </c>
      <c r="DD156" s="318"/>
      <c r="DE156" s="253">
        <f t="shared" si="359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>
      <c r="A157" s="272" t="str">
        <f t="shared" si="34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60"/>
        <v>0</v>
      </c>
      <c r="F157" s="236">
        <f t="shared" si="361"/>
        <v>0</v>
      </c>
      <c r="G157" s="236">
        <f t="shared" si="347"/>
        <v>0</v>
      </c>
      <c r="H157" s="236">
        <f t="shared" si="362"/>
        <v>0</v>
      </c>
      <c r="I157" s="236">
        <f t="shared" si="348"/>
        <v>0</v>
      </c>
      <c r="J157" s="236">
        <f t="shared" si="349"/>
        <v>0</v>
      </c>
      <c r="K157" s="236">
        <f t="shared" si="349"/>
        <v>0</v>
      </c>
      <c r="L157" s="236">
        <f t="shared" si="349"/>
        <v>0</v>
      </c>
      <c r="M157" s="236">
        <f t="shared" si="349"/>
        <v>0</v>
      </c>
      <c r="N157" s="236">
        <f t="shared" si="349"/>
        <v>0</v>
      </c>
      <c r="O157" s="236">
        <f t="shared" si="349"/>
        <v>0</v>
      </c>
      <c r="P157" s="220"/>
      <c r="Q157" s="221"/>
      <c r="R157" s="237">
        <f t="shared" si="363"/>
        <v>0</v>
      </c>
      <c r="S157" s="221"/>
      <c r="T157" s="237">
        <f t="shared" si="36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65"/>
        <v>0</v>
      </c>
      <c r="AD157" s="221"/>
      <c r="AE157" s="237">
        <f t="shared" si="36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67"/>
        <v>0</v>
      </c>
      <c r="AO157" s="221"/>
      <c r="AP157" s="237">
        <f t="shared" si="36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69"/>
        <v>0</v>
      </c>
      <c r="AZ157" s="221"/>
      <c r="BA157" s="237">
        <f t="shared" si="370"/>
        <v>0</v>
      </c>
      <c r="BB157" s="221"/>
      <c r="BC157" s="233"/>
      <c r="BD157" s="221"/>
      <c r="BE157" s="221"/>
      <c r="BF157" s="233"/>
      <c r="BG157" s="221"/>
      <c r="BH157" s="379">
        <f t="shared" si="350"/>
        <v>0</v>
      </c>
      <c r="BI157" s="255" t="str">
        <f t="shared" si="351"/>
        <v>10</v>
      </c>
      <c r="BJ157" s="318"/>
      <c r="BK157" s="253">
        <f t="shared" si="371"/>
        <v>0</v>
      </c>
      <c r="BL157" s="318"/>
      <c r="BM157" s="253">
        <f t="shared" si="352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53"/>
        <v>0</v>
      </c>
      <c r="BW157" s="318"/>
      <c r="BX157" s="253">
        <f t="shared" si="372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54"/>
        <v>0</v>
      </c>
      <c r="CH157" s="318"/>
      <c r="CI157" s="253">
        <f t="shared" si="355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56"/>
        <v>0</v>
      </c>
      <c r="CS157" s="318"/>
      <c r="CT157" s="253">
        <f t="shared" si="357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58"/>
        <v>0</v>
      </c>
      <c r="DD157" s="318"/>
      <c r="DE157" s="253">
        <f t="shared" si="359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">
      <c r="A158" s="272" t="str">
        <f t="shared" si="34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60"/>
        <v>0</v>
      </c>
      <c r="F158" s="236">
        <f t="shared" si="361"/>
        <v>0</v>
      </c>
      <c r="G158" s="236">
        <f t="shared" si="347"/>
        <v>0</v>
      </c>
      <c r="H158" s="236">
        <f t="shared" si="362"/>
        <v>0</v>
      </c>
      <c r="I158" s="236">
        <f t="shared" si="348"/>
        <v>0</v>
      </c>
      <c r="J158" s="236">
        <f t="shared" si="349"/>
        <v>0</v>
      </c>
      <c r="K158" s="236">
        <f t="shared" si="349"/>
        <v>0</v>
      </c>
      <c r="L158" s="236">
        <f t="shared" si="349"/>
        <v>0</v>
      </c>
      <c r="M158" s="236">
        <f t="shared" si="349"/>
        <v>0</v>
      </c>
      <c r="N158" s="236">
        <f t="shared" si="349"/>
        <v>0</v>
      </c>
      <c r="O158" s="236">
        <f t="shared" si="349"/>
        <v>0</v>
      </c>
      <c r="P158" s="220"/>
      <c r="Q158" s="221"/>
      <c r="R158" s="237">
        <f t="shared" si="363"/>
        <v>0</v>
      </c>
      <c r="S158" s="221"/>
      <c r="T158" s="237">
        <f t="shared" si="36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65"/>
        <v>0</v>
      </c>
      <c r="AD158" s="221"/>
      <c r="AE158" s="237">
        <f t="shared" si="36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67"/>
        <v>0</v>
      </c>
      <c r="AO158" s="221"/>
      <c r="AP158" s="237">
        <f t="shared" si="36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69"/>
        <v>0</v>
      </c>
      <c r="AZ158" s="221"/>
      <c r="BA158" s="237">
        <f t="shared" si="370"/>
        <v>0</v>
      </c>
      <c r="BB158" s="221"/>
      <c r="BC158" s="233"/>
      <c r="BD158" s="221"/>
      <c r="BE158" s="221"/>
      <c r="BF158" s="233"/>
      <c r="BG158" s="221"/>
      <c r="BH158" s="379">
        <f t="shared" si="350"/>
        <v>0</v>
      </c>
      <c r="BI158" s="255" t="str">
        <f t="shared" si="351"/>
        <v>11</v>
      </c>
      <c r="BJ158" s="318"/>
      <c r="BK158" s="253">
        <f t="shared" si="371"/>
        <v>0</v>
      </c>
      <c r="BL158" s="318"/>
      <c r="BM158" s="253">
        <f t="shared" si="352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53"/>
        <v>0</v>
      </c>
      <c r="BW158" s="318"/>
      <c r="BX158" s="253">
        <f t="shared" si="372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54"/>
        <v>0</v>
      </c>
      <c r="CH158" s="318"/>
      <c r="CI158" s="253">
        <f t="shared" si="355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56"/>
        <v>0</v>
      </c>
      <c r="CS158" s="318"/>
      <c r="CT158" s="253">
        <f t="shared" si="357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58"/>
        <v>0</v>
      </c>
      <c r="DD158" s="318"/>
      <c r="DE158" s="253">
        <f t="shared" si="359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">
      <c r="A159" s="272" t="str">
        <f t="shared" si="34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60"/>
        <v>0</v>
      </c>
      <c r="F159" s="236">
        <f t="shared" si="361"/>
        <v>0</v>
      </c>
      <c r="G159" s="236">
        <f t="shared" si="347"/>
        <v>0</v>
      </c>
      <c r="H159" s="236">
        <f t="shared" si="362"/>
        <v>0</v>
      </c>
      <c r="I159" s="236">
        <f t="shared" si="348"/>
        <v>0</v>
      </c>
      <c r="J159" s="236">
        <f t="shared" si="349"/>
        <v>0</v>
      </c>
      <c r="K159" s="236">
        <f t="shared" si="349"/>
        <v>0</v>
      </c>
      <c r="L159" s="236">
        <f t="shared" si="349"/>
        <v>0</v>
      </c>
      <c r="M159" s="236">
        <f t="shared" si="349"/>
        <v>0</v>
      </c>
      <c r="N159" s="236">
        <f t="shared" si="349"/>
        <v>0</v>
      </c>
      <c r="O159" s="236">
        <f t="shared" si="349"/>
        <v>0</v>
      </c>
      <c r="P159" s="220"/>
      <c r="Q159" s="221"/>
      <c r="R159" s="237">
        <f t="shared" si="363"/>
        <v>0</v>
      </c>
      <c r="S159" s="221"/>
      <c r="T159" s="237">
        <f t="shared" si="36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65"/>
        <v>0</v>
      </c>
      <c r="AD159" s="221"/>
      <c r="AE159" s="237">
        <f t="shared" si="36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67"/>
        <v>0</v>
      </c>
      <c r="AO159" s="221"/>
      <c r="AP159" s="237">
        <f t="shared" si="36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69"/>
        <v>0</v>
      </c>
      <c r="AZ159" s="221"/>
      <c r="BA159" s="237">
        <f t="shared" si="370"/>
        <v>0</v>
      </c>
      <c r="BB159" s="221"/>
      <c r="BC159" s="233"/>
      <c r="BD159" s="221"/>
      <c r="BE159" s="221"/>
      <c r="BF159" s="233"/>
      <c r="BG159" s="221"/>
      <c r="BH159" s="379">
        <f t="shared" si="350"/>
        <v>0</v>
      </c>
      <c r="BI159" s="255" t="str">
        <f t="shared" si="351"/>
        <v>12</v>
      </c>
      <c r="BJ159" s="318"/>
      <c r="BK159" s="253">
        <f t="shared" si="371"/>
        <v>0</v>
      </c>
      <c r="BL159" s="318"/>
      <c r="BM159" s="253">
        <f t="shared" si="352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53"/>
        <v>0</v>
      </c>
      <c r="BW159" s="318"/>
      <c r="BX159" s="253">
        <f t="shared" si="372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54"/>
        <v>0</v>
      </c>
      <c r="CH159" s="318"/>
      <c r="CI159" s="253">
        <f t="shared" si="355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56"/>
        <v>0</v>
      </c>
      <c r="CS159" s="318"/>
      <c r="CT159" s="253">
        <f t="shared" si="357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58"/>
        <v>0</v>
      </c>
      <c r="DD159" s="318"/>
      <c r="DE159" s="253">
        <f t="shared" si="359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thickBot="1">
      <c r="A160" s="272" t="str">
        <f t="shared" si="34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60"/>
        <v>0</v>
      </c>
      <c r="F160" s="236">
        <f t="shared" si="361"/>
        <v>0</v>
      </c>
      <c r="G160" s="236">
        <f t="shared" si="347"/>
        <v>0</v>
      </c>
      <c r="H160" s="236">
        <f t="shared" si="362"/>
        <v>0</v>
      </c>
      <c r="I160" s="236">
        <f t="shared" si="348"/>
        <v>0</v>
      </c>
      <c r="J160" s="236">
        <f t="shared" si="349"/>
        <v>0</v>
      </c>
      <c r="K160" s="236">
        <f t="shared" si="349"/>
        <v>0</v>
      </c>
      <c r="L160" s="236">
        <f t="shared" si="349"/>
        <v>0</v>
      </c>
      <c r="M160" s="236">
        <f t="shared" si="349"/>
        <v>0</v>
      </c>
      <c r="N160" s="236">
        <f t="shared" si="349"/>
        <v>0</v>
      </c>
      <c r="O160" s="236">
        <f>ROUND(SUM(Z160,AK160,AV160,BG160),1)</f>
        <v>0</v>
      </c>
      <c r="P160" s="223"/>
      <c r="Q160" s="224"/>
      <c r="R160" s="238">
        <f t="shared" si="36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6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6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6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9">
        <f t="shared" si="350"/>
        <v>0</v>
      </c>
      <c r="BI160" s="319" t="str">
        <f t="shared" si="351"/>
        <v>13</v>
      </c>
      <c r="BJ160" s="320"/>
      <c r="BK160" s="321">
        <f t="shared" si="371"/>
        <v>0</v>
      </c>
      <c r="BL160" s="320"/>
      <c r="BM160" s="321">
        <f t="shared" si="352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53"/>
        <v>0</v>
      </c>
      <c r="BW160" s="320"/>
      <c r="BX160" s="321">
        <f t="shared" si="372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54"/>
        <v>0</v>
      </c>
      <c r="CH160" s="320"/>
      <c r="CI160" s="321">
        <f t="shared" si="355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56"/>
        <v>0</v>
      </c>
      <c r="CS160" s="320"/>
      <c r="CT160" s="321">
        <f t="shared" si="357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58"/>
        <v>0</v>
      </c>
      <c r="DD160" s="320"/>
      <c r="DE160" s="321">
        <f t="shared" si="359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50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73">IF(ROUND(E167-SUM(E168,E170:E171),5)&gt;=0,0,"Ошибка")</f>
        <v>0</v>
      </c>
      <c r="BK161" s="285">
        <f t="shared" si="373"/>
        <v>0</v>
      </c>
      <c r="BL161" s="285">
        <f t="shared" si="373"/>
        <v>0</v>
      </c>
      <c r="BM161" s="285">
        <f t="shared" si="373"/>
        <v>0</v>
      </c>
      <c r="BN161" s="285">
        <f t="shared" si="373"/>
        <v>0</v>
      </c>
      <c r="BO161" s="285">
        <f t="shared" si="373"/>
        <v>0</v>
      </c>
      <c r="BP161" s="285">
        <f t="shared" si="373"/>
        <v>0</v>
      </c>
      <c r="BQ161" s="285">
        <f t="shared" si="373"/>
        <v>0</v>
      </c>
      <c r="BR161" s="285">
        <f t="shared" si="373"/>
        <v>0</v>
      </c>
      <c r="BS161" s="285">
        <f t="shared" si="373"/>
        <v>0</v>
      </c>
      <c r="BT161" s="285">
        <f t="shared" si="373"/>
        <v>0</v>
      </c>
      <c r="BU161" s="285">
        <f t="shared" si="373"/>
        <v>0</v>
      </c>
      <c r="BV161" s="285">
        <f t="shared" si="373"/>
        <v>0</v>
      </c>
      <c r="BW161" s="285">
        <f t="shared" si="373"/>
        <v>0</v>
      </c>
      <c r="BX161" s="285">
        <f t="shared" si="373"/>
        <v>0</v>
      </c>
      <c r="BY161" s="285">
        <f t="shared" si="373"/>
        <v>0</v>
      </c>
      <c r="BZ161" s="285">
        <f t="shared" si="373"/>
        <v>0</v>
      </c>
      <c r="CA161" s="285">
        <f t="shared" si="373"/>
        <v>0</v>
      </c>
      <c r="CB161" s="285">
        <f t="shared" si="373"/>
        <v>0</v>
      </c>
      <c r="CC161" s="285">
        <f t="shared" si="373"/>
        <v>0</v>
      </c>
      <c r="CD161" s="285">
        <f t="shared" si="373"/>
        <v>0</v>
      </c>
      <c r="CE161" s="285">
        <f t="shared" si="373"/>
        <v>0</v>
      </c>
      <c r="CF161" s="285">
        <f t="shared" si="373"/>
        <v>0</v>
      </c>
      <c r="CG161" s="285">
        <f t="shared" si="373"/>
        <v>0</v>
      </c>
      <c r="CH161" s="285">
        <f t="shared" si="373"/>
        <v>0</v>
      </c>
      <c r="CI161" s="285">
        <f t="shared" si="373"/>
        <v>0</v>
      </c>
      <c r="CJ161" s="285">
        <f t="shared" si="373"/>
        <v>0</v>
      </c>
      <c r="CK161" s="285">
        <f t="shared" si="373"/>
        <v>0</v>
      </c>
      <c r="CL161" s="285">
        <f t="shared" si="373"/>
        <v>0</v>
      </c>
      <c r="CM161" s="285">
        <f t="shared" si="373"/>
        <v>0</v>
      </c>
      <c r="CN161" s="285">
        <f t="shared" si="373"/>
        <v>0</v>
      </c>
      <c r="CO161" s="285">
        <f t="shared" si="373"/>
        <v>0</v>
      </c>
      <c r="CP161" s="285">
        <f t="shared" ref="CP161:DL161" si="374">IF(ROUND(AK167-SUM(AK168,AK170:AK171),5)&gt;=0,0,"Ошибка")</f>
        <v>0</v>
      </c>
      <c r="CQ161" s="285">
        <f t="shared" si="374"/>
        <v>0</v>
      </c>
      <c r="CR161" s="285">
        <f t="shared" si="374"/>
        <v>0</v>
      </c>
      <c r="CS161" s="285">
        <f t="shared" si="374"/>
        <v>0</v>
      </c>
      <c r="CT161" s="285">
        <f t="shared" si="374"/>
        <v>0</v>
      </c>
      <c r="CU161" s="285">
        <f t="shared" si="374"/>
        <v>0</v>
      </c>
      <c r="CV161" s="285">
        <f t="shared" si="374"/>
        <v>0</v>
      </c>
      <c r="CW161" s="285">
        <f t="shared" si="374"/>
        <v>0</v>
      </c>
      <c r="CX161" s="285">
        <f t="shared" si="374"/>
        <v>0</v>
      </c>
      <c r="CY161" s="285">
        <f t="shared" si="374"/>
        <v>0</v>
      </c>
      <c r="CZ161" s="285">
        <f t="shared" si="374"/>
        <v>0</v>
      </c>
      <c r="DA161" s="285">
        <f t="shared" si="374"/>
        <v>0</v>
      </c>
      <c r="DB161" s="285">
        <f t="shared" si="374"/>
        <v>0</v>
      </c>
      <c r="DC161" s="285">
        <f t="shared" si="374"/>
        <v>0</v>
      </c>
      <c r="DD161" s="285">
        <f t="shared" si="374"/>
        <v>0</v>
      </c>
      <c r="DE161" s="285">
        <f t="shared" si="374"/>
        <v>0</v>
      </c>
      <c r="DF161" s="285">
        <f t="shared" si="374"/>
        <v>0</v>
      </c>
      <c r="DG161" s="285">
        <f t="shared" si="374"/>
        <v>0</v>
      </c>
      <c r="DH161" s="285">
        <f t="shared" si="374"/>
        <v>0</v>
      </c>
      <c r="DI161" s="285">
        <f t="shared" si="374"/>
        <v>0</v>
      </c>
      <c r="DJ161" s="285">
        <f t="shared" si="374"/>
        <v>0</v>
      </c>
      <c r="DK161" s="285">
        <f t="shared" si="374"/>
        <v>0</v>
      </c>
      <c r="DL161" s="285">
        <f t="shared" si="374"/>
        <v>0</v>
      </c>
    </row>
    <row r="162" spans="1:116" s="27" customFormat="1" ht="24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75">SUM(J163:J167,J172:J174)</f>
        <v>0</v>
      </c>
      <c r="K162" s="236">
        <f t="shared" si="375"/>
        <v>0</v>
      </c>
      <c r="L162" s="236">
        <f t="shared" si="375"/>
        <v>0</v>
      </c>
      <c r="M162" s="236">
        <f t="shared" si="375"/>
        <v>0</v>
      </c>
      <c r="N162" s="236">
        <f t="shared" si="375"/>
        <v>0</v>
      </c>
      <c r="O162" s="236">
        <f t="shared" si="375"/>
        <v>0</v>
      </c>
      <c r="P162" s="228">
        <f>SUM(P163:P167,P172:P174)</f>
        <v>0</v>
      </c>
      <c r="Q162" s="226">
        <f t="shared" ref="Q162:Z162" si="376">SUM(Q163:Q167,Q172:Q174)</f>
        <v>0</v>
      </c>
      <c r="R162" s="236">
        <f t="shared" si="376"/>
        <v>0</v>
      </c>
      <c r="S162" s="226">
        <f t="shared" si="376"/>
        <v>0</v>
      </c>
      <c r="T162" s="236">
        <f t="shared" si="376"/>
        <v>0</v>
      </c>
      <c r="U162" s="226">
        <f t="shared" si="376"/>
        <v>0</v>
      </c>
      <c r="V162" s="235">
        <f t="shared" si="376"/>
        <v>0</v>
      </c>
      <c r="W162" s="226">
        <f t="shared" si="376"/>
        <v>0</v>
      </c>
      <c r="X162" s="226">
        <f t="shared" si="376"/>
        <v>0</v>
      </c>
      <c r="Y162" s="235">
        <f t="shared" si="376"/>
        <v>0</v>
      </c>
      <c r="Z162" s="227">
        <f t="shared" si="376"/>
        <v>0</v>
      </c>
      <c r="AA162" s="228">
        <f>SUM(AA163:AA167,AA172:AA174)</f>
        <v>0</v>
      </c>
      <c r="AB162" s="226">
        <f t="shared" ref="AB162:AK162" si="377">SUM(AB163:AB167,AB172:AB174)</f>
        <v>0</v>
      </c>
      <c r="AC162" s="236">
        <f t="shared" si="377"/>
        <v>0</v>
      </c>
      <c r="AD162" s="226">
        <f t="shared" si="377"/>
        <v>0</v>
      </c>
      <c r="AE162" s="236">
        <f t="shared" si="377"/>
        <v>0</v>
      </c>
      <c r="AF162" s="226">
        <f t="shared" si="377"/>
        <v>0</v>
      </c>
      <c r="AG162" s="235">
        <f t="shared" si="377"/>
        <v>0</v>
      </c>
      <c r="AH162" s="226">
        <f t="shared" si="377"/>
        <v>0</v>
      </c>
      <c r="AI162" s="226">
        <f t="shared" si="377"/>
        <v>0</v>
      </c>
      <c r="AJ162" s="235">
        <f t="shared" si="377"/>
        <v>0</v>
      </c>
      <c r="AK162" s="227">
        <f t="shared" si="377"/>
        <v>0</v>
      </c>
      <c r="AL162" s="228">
        <f>SUM(AL163:AL167,AL172:AL174)</f>
        <v>0</v>
      </c>
      <c r="AM162" s="226">
        <f t="shared" ref="AM162:AV162" si="378">SUM(AM163:AM167,AM172:AM174)</f>
        <v>0</v>
      </c>
      <c r="AN162" s="236">
        <f t="shared" si="378"/>
        <v>0</v>
      </c>
      <c r="AO162" s="226">
        <f t="shared" si="378"/>
        <v>0</v>
      </c>
      <c r="AP162" s="236">
        <f t="shared" si="378"/>
        <v>0</v>
      </c>
      <c r="AQ162" s="226">
        <f t="shared" si="378"/>
        <v>0</v>
      </c>
      <c r="AR162" s="235">
        <f t="shared" si="378"/>
        <v>0</v>
      </c>
      <c r="AS162" s="226">
        <f t="shared" si="378"/>
        <v>0</v>
      </c>
      <c r="AT162" s="226">
        <f t="shared" si="378"/>
        <v>0</v>
      </c>
      <c r="AU162" s="235">
        <f t="shared" si="378"/>
        <v>0</v>
      </c>
      <c r="AV162" s="227">
        <f t="shared" si="378"/>
        <v>0</v>
      </c>
      <c r="AW162" s="228">
        <f>SUM(AW163:AW167,AW172:AW174)</f>
        <v>0</v>
      </c>
      <c r="AX162" s="226">
        <f t="shared" ref="AX162:BG162" si="379">SUM(AX163:AX167,AX172:AX174)</f>
        <v>0</v>
      </c>
      <c r="AY162" s="236">
        <f t="shared" si="379"/>
        <v>0</v>
      </c>
      <c r="AZ162" s="226">
        <f t="shared" si="379"/>
        <v>0</v>
      </c>
      <c r="BA162" s="236">
        <f t="shared" si="379"/>
        <v>0</v>
      </c>
      <c r="BB162" s="226">
        <f t="shared" si="379"/>
        <v>0</v>
      </c>
      <c r="BC162" s="235">
        <f t="shared" si="379"/>
        <v>0</v>
      </c>
      <c r="BD162" s="226">
        <f t="shared" si="379"/>
        <v>0</v>
      </c>
      <c r="BE162" s="226">
        <f t="shared" si="379"/>
        <v>0</v>
      </c>
      <c r="BF162" s="235">
        <f t="shared" si="379"/>
        <v>0</v>
      </c>
      <c r="BG162" s="227">
        <f t="shared" si="379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80">IF(E168-E169&gt;=0,0,"Ошибка")</f>
        <v>0</v>
      </c>
      <c r="BK162" s="253">
        <f t="shared" si="380"/>
        <v>0</v>
      </c>
      <c r="BL162" s="253">
        <f t="shared" si="380"/>
        <v>0</v>
      </c>
      <c r="BM162" s="253">
        <f t="shared" si="380"/>
        <v>0</v>
      </c>
      <c r="BN162" s="253">
        <f t="shared" si="380"/>
        <v>0</v>
      </c>
      <c r="BO162" s="253">
        <f t="shared" si="380"/>
        <v>0</v>
      </c>
      <c r="BP162" s="253">
        <f t="shared" si="380"/>
        <v>0</v>
      </c>
      <c r="BQ162" s="253">
        <f t="shared" si="380"/>
        <v>0</v>
      </c>
      <c r="BR162" s="253">
        <f t="shared" si="380"/>
        <v>0</v>
      </c>
      <c r="BS162" s="253">
        <f t="shared" si="380"/>
        <v>0</v>
      </c>
      <c r="BT162" s="253">
        <f t="shared" si="380"/>
        <v>0</v>
      </c>
      <c r="BU162" s="253">
        <f t="shared" si="380"/>
        <v>0</v>
      </c>
      <c r="BV162" s="253">
        <f t="shared" si="380"/>
        <v>0</v>
      </c>
      <c r="BW162" s="253">
        <f t="shared" si="380"/>
        <v>0</v>
      </c>
      <c r="BX162" s="253">
        <f t="shared" si="380"/>
        <v>0</v>
      </c>
      <c r="BY162" s="253">
        <f t="shared" si="380"/>
        <v>0</v>
      </c>
      <c r="BZ162" s="253">
        <f t="shared" si="380"/>
        <v>0</v>
      </c>
      <c r="CA162" s="253">
        <f t="shared" si="380"/>
        <v>0</v>
      </c>
      <c r="CB162" s="253">
        <f t="shared" si="380"/>
        <v>0</v>
      </c>
      <c r="CC162" s="253">
        <f t="shared" si="380"/>
        <v>0</v>
      </c>
      <c r="CD162" s="253">
        <f t="shared" si="380"/>
        <v>0</v>
      </c>
      <c r="CE162" s="253">
        <f t="shared" si="380"/>
        <v>0</v>
      </c>
      <c r="CF162" s="253">
        <f t="shared" si="380"/>
        <v>0</v>
      </c>
      <c r="CG162" s="253">
        <f t="shared" si="380"/>
        <v>0</v>
      </c>
      <c r="CH162" s="253">
        <f t="shared" si="380"/>
        <v>0</v>
      </c>
      <c r="CI162" s="253">
        <f t="shared" si="380"/>
        <v>0</v>
      </c>
      <c r="CJ162" s="253">
        <f t="shared" si="380"/>
        <v>0</v>
      </c>
      <c r="CK162" s="253">
        <f t="shared" si="380"/>
        <v>0</v>
      </c>
      <c r="CL162" s="253">
        <f t="shared" si="380"/>
        <v>0</v>
      </c>
      <c r="CM162" s="253">
        <f t="shared" si="380"/>
        <v>0</v>
      </c>
      <c r="CN162" s="253">
        <f t="shared" si="380"/>
        <v>0</v>
      </c>
      <c r="CO162" s="253">
        <f t="shared" si="380"/>
        <v>0</v>
      </c>
      <c r="CP162" s="253">
        <f t="shared" ref="CP162:DL162" si="381">IF(AK168-AK169&gt;=0,0,"Ошибка")</f>
        <v>0</v>
      </c>
      <c r="CQ162" s="253">
        <f t="shared" si="381"/>
        <v>0</v>
      </c>
      <c r="CR162" s="253">
        <f t="shared" si="381"/>
        <v>0</v>
      </c>
      <c r="CS162" s="253">
        <f t="shared" si="381"/>
        <v>0</v>
      </c>
      <c r="CT162" s="253">
        <f t="shared" si="381"/>
        <v>0</v>
      </c>
      <c r="CU162" s="253">
        <f t="shared" si="381"/>
        <v>0</v>
      </c>
      <c r="CV162" s="253">
        <f t="shared" si="381"/>
        <v>0</v>
      </c>
      <c r="CW162" s="253">
        <f t="shared" si="381"/>
        <v>0</v>
      </c>
      <c r="CX162" s="253">
        <f t="shared" si="381"/>
        <v>0</v>
      </c>
      <c r="CY162" s="253">
        <f t="shared" si="381"/>
        <v>0</v>
      </c>
      <c r="CZ162" s="253">
        <f t="shared" si="381"/>
        <v>0</v>
      </c>
      <c r="DA162" s="253">
        <f t="shared" si="381"/>
        <v>0</v>
      </c>
      <c r="DB162" s="253">
        <f t="shared" si="381"/>
        <v>0</v>
      </c>
      <c r="DC162" s="253">
        <f t="shared" si="381"/>
        <v>0</v>
      </c>
      <c r="DD162" s="253">
        <f t="shared" si="381"/>
        <v>0</v>
      </c>
      <c r="DE162" s="253">
        <f t="shared" si="381"/>
        <v>0</v>
      </c>
      <c r="DF162" s="253">
        <f t="shared" si="381"/>
        <v>0</v>
      </c>
      <c r="DG162" s="253">
        <f t="shared" si="381"/>
        <v>0</v>
      </c>
      <c r="DH162" s="253">
        <f t="shared" si="381"/>
        <v>0</v>
      </c>
      <c r="DI162" s="253">
        <f t="shared" si="381"/>
        <v>0</v>
      </c>
      <c r="DJ162" s="253">
        <f t="shared" si="381"/>
        <v>0</v>
      </c>
      <c r="DK162" s="253">
        <f t="shared" si="381"/>
        <v>0</v>
      </c>
      <c r="DL162" s="253">
        <f t="shared" si="381"/>
        <v>0</v>
      </c>
    </row>
    <row r="163" spans="1:116" s="27" customFormat="1" ht="24">
      <c r="A163" s="272" t="str">
        <f t="shared" ref="A163:A174" si="382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83">SUM(J163:L163)</f>
        <v>0</v>
      </c>
      <c r="H163" s="236">
        <f>ROUND(SUM(S163,AD163,AO163,AZ163),1)</f>
        <v>0</v>
      </c>
      <c r="I163" s="236">
        <f t="shared" ref="I163:I174" si="384">SUM(M163:O163)</f>
        <v>0</v>
      </c>
      <c r="J163" s="236">
        <f t="shared" ref="J163:O174" si="385">ROUND(SUM(U163,AF163,AQ163,BB163),1)</f>
        <v>0</v>
      </c>
      <c r="K163" s="236">
        <f t="shared" si="385"/>
        <v>0</v>
      </c>
      <c r="L163" s="236">
        <f t="shared" si="385"/>
        <v>0</v>
      </c>
      <c r="M163" s="236">
        <f t="shared" si="385"/>
        <v>0</v>
      </c>
      <c r="N163" s="236">
        <f t="shared" si="385"/>
        <v>0</v>
      </c>
      <c r="O163" s="236">
        <f t="shared" si="385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9">
        <f t="shared" ref="BH163:BH175" si="386">IF((COUNTA(BJ163:DL163)-COUNTIF(BJ163:DL163,0))=0,0,CONCATENATE("Ошибки!-",COUNTA(BJ163:DL163)-COUNTIF(BJ163:DL163,0)))</f>
        <v>0</v>
      </c>
      <c r="BI163" s="255" t="str">
        <f t="shared" ref="BI163:BI174" si="387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388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389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390">IF(ROUND((AA163-AB163),5)&gt;=0,0,"Ошибка!")</f>
        <v>0</v>
      </c>
      <c r="CH163" s="318"/>
      <c r="CI163" s="253">
        <f t="shared" ref="CI163:CI174" si="391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392">IF(ROUND((AL163-AM163),5)&gt;=0,0,"Ошибка!")</f>
        <v>0</v>
      </c>
      <c r="CS163" s="318"/>
      <c r="CT163" s="253">
        <f t="shared" ref="CT163:CT174" si="393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394">IF(ROUND((AW163-AX163),5)&gt;=0,0,"Ошибка!")</f>
        <v>0</v>
      </c>
      <c r="DD163" s="318"/>
      <c r="DE163" s="253">
        <f t="shared" ref="DE163:DE174" si="395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>
      <c r="A164" s="272" t="str">
        <f t="shared" si="382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96">ROUND(SUM(P164,AA164,AL164,AW164),0)</f>
        <v>0</v>
      </c>
      <c r="F164" s="236">
        <f t="shared" ref="F164:F174" si="397">ROUND(SUM(Q164,AB164,AM164,AX164),1)</f>
        <v>0</v>
      </c>
      <c r="G164" s="236">
        <f t="shared" si="383"/>
        <v>0</v>
      </c>
      <c r="H164" s="236">
        <f t="shared" ref="H164:H174" si="398">ROUND(SUM(S164,AD164,AO164,AZ164),1)</f>
        <v>0</v>
      </c>
      <c r="I164" s="236">
        <f t="shared" si="384"/>
        <v>0</v>
      </c>
      <c r="J164" s="236">
        <f t="shared" si="385"/>
        <v>0</v>
      </c>
      <c r="K164" s="236">
        <f t="shared" si="385"/>
        <v>0</v>
      </c>
      <c r="L164" s="236">
        <f t="shared" si="385"/>
        <v>0</v>
      </c>
      <c r="M164" s="236">
        <f t="shared" si="385"/>
        <v>0</v>
      </c>
      <c r="N164" s="236">
        <f t="shared" si="385"/>
        <v>0</v>
      </c>
      <c r="O164" s="236">
        <f t="shared" si="385"/>
        <v>0</v>
      </c>
      <c r="P164" s="220"/>
      <c r="Q164" s="221"/>
      <c r="R164" s="237">
        <f t="shared" ref="R164:R174" si="399">SUM(U164:W164)</f>
        <v>0</v>
      </c>
      <c r="S164" s="221"/>
      <c r="T164" s="237">
        <f t="shared" ref="T164:T173" si="400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01">SUM(AF164:AH164)</f>
        <v>0</v>
      </c>
      <c r="AD164" s="221"/>
      <c r="AE164" s="237">
        <f t="shared" ref="AE164:AE173" si="402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03">SUM(AQ164:AS164)</f>
        <v>0</v>
      </c>
      <c r="AO164" s="221"/>
      <c r="AP164" s="237">
        <f t="shared" ref="AP164:AP173" si="404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05">SUM(BB164:BD164)</f>
        <v>0</v>
      </c>
      <c r="AZ164" s="221"/>
      <c r="BA164" s="237">
        <f t="shared" ref="BA164:BA173" si="406">SUM(BE164:BG164)</f>
        <v>0</v>
      </c>
      <c r="BB164" s="221"/>
      <c r="BC164" s="233"/>
      <c r="BD164" s="221"/>
      <c r="BE164" s="221"/>
      <c r="BF164" s="233"/>
      <c r="BG164" s="221"/>
      <c r="BH164" s="379">
        <f t="shared" si="386"/>
        <v>0</v>
      </c>
      <c r="BI164" s="255" t="str">
        <f t="shared" si="387"/>
        <v>03</v>
      </c>
      <c r="BJ164" s="318"/>
      <c r="BK164" s="253">
        <f t="shared" ref="BK164:BK174" si="407">IF(ROUND((E164-F164),5)&gt;=0,0,"Ошибка!")</f>
        <v>0</v>
      </c>
      <c r="BL164" s="318"/>
      <c r="BM164" s="253">
        <f t="shared" si="388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389"/>
        <v>0</v>
      </c>
      <c r="BW164" s="318"/>
      <c r="BX164" s="253">
        <f t="shared" ref="BX164:BX174" si="4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390"/>
        <v>0</v>
      </c>
      <c r="CH164" s="318"/>
      <c r="CI164" s="253">
        <f t="shared" si="391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392"/>
        <v>0</v>
      </c>
      <c r="CS164" s="318"/>
      <c r="CT164" s="253">
        <f t="shared" si="393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394"/>
        <v>0</v>
      </c>
      <c r="DD164" s="318"/>
      <c r="DE164" s="253">
        <f t="shared" si="395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>
      <c r="A165" s="272" t="str">
        <f t="shared" si="382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96"/>
        <v>0</v>
      </c>
      <c r="F165" s="236">
        <f t="shared" si="397"/>
        <v>0</v>
      </c>
      <c r="G165" s="236">
        <f t="shared" si="383"/>
        <v>0</v>
      </c>
      <c r="H165" s="236">
        <f t="shared" si="398"/>
        <v>0</v>
      </c>
      <c r="I165" s="236">
        <f t="shared" si="384"/>
        <v>0</v>
      </c>
      <c r="J165" s="236">
        <f t="shared" si="385"/>
        <v>0</v>
      </c>
      <c r="K165" s="236">
        <f t="shared" si="385"/>
        <v>0</v>
      </c>
      <c r="L165" s="236">
        <f t="shared" si="385"/>
        <v>0</v>
      </c>
      <c r="M165" s="236">
        <f t="shared" si="385"/>
        <v>0</v>
      </c>
      <c r="N165" s="236">
        <f t="shared" si="385"/>
        <v>0</v>
      </c>
      <c r="O165" s="236">
        <f t="shared" si="385"/>
        <v>0</v>
      </c>
      <c r="P165" s="220"/>
      <c r="Q165" s="221"/>
      <c r="R165" s="237">
        <f t="shared" si="399"/>
        <v>0</v>
      </c>
      <c r="S165" s="221"/>
      <c r="T165" s="237">
        <f t="shared" si="400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01"/>
        <v>0</v>
      </c>
      <c r="AD165" s="221"/>
      <c r="AE165" s="237">
        <f t="shared" si="402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03"/>
        <v>0</v>
      </c>
      <c r="AO165" s="221"/>
      <c r="AP165" s="237">
        <f t="shared" si="404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05"/>
        <v>0</v>
      </c>
      <c r="AZ165" s="221"/>
      <c r="BA165" s="237">
        <f t="shared" si="406"/>
        <v>0</v>
      </c>
      <c r="BB165" s="221"/>
      <c r="BC165" s="233"/>
      <c r="BD165" s="221"/>
      <c r="BE165" s="221"/>
      <c r="BF165" s="233"/>
      <c r="BG165" s="221"/>
      <c r="BH165" s="379">
        <f t="shared" si="386"/>
        <v>0</v>
      </c>
      <c r="BI165" s="255" t="str">
        <f t="shared" si="387"/>
        <v>04</v>
      </c>
      <c r="BJ165" s="318"/>
      <c r="BK165" s="253">
        <f t="shared" si="407"/>
        <v>0</v>
      </c>
      <c r="BL165" s="318"/>
      <c r="BM165" s="253">
        <f t="shared" si="388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389"/>
        <v>0</v>
      </c>
      <c r="BW165" s="318"/>
      <c r="BX165" s="253">
        <f t="shared" si="4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390"/>
        <v>0</v>
      </c>
      <c r="CH165" s="318"/>
      <c r="CI165" s="253">
        <f t="shared" si="391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392"/>
        <v>0</v>
      </c>
      <c r="CS165" s="318"/>
      <c r="CT165" s="253">
        <f t="shared" si="393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394"/>
        <v>0</v>
      </c>
      <c r="DD165" s="318"/>
      <c r="DE165" s="253">
        <f t="shared" si="395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>
      <c r="A166" s="272" t="str">
        <f t="shared" si="382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96"/>
        <v>0</v>
      </c>
      <c r="F166" s="236">
        <f t="shared" si="397"/>
        <v>0</v>
      </c>
      <c r="G166" s="236">
        <f t="shared" si="383"/>
        <v>0</v>
      </c>
      <c r="H166" s="236">
        <f t="shared" si="398"/>
        <v>0</v>
      </c>
      <c r="I166" s="236">
        <f t="shared" si="384"/>
        <v>0</v>
      </c>
      <c r="J166" s="236">
        <f t="shared" si="385"/>
        <v>0</v>
      </c>
      <c r="K166" s="236">
        <f t="shared" si="385"/>
        <v>0</v>
      </c>
      <c r="L166" s="236">
        <f t="shared" si="385"/>
        <v>0</v>
      </c>
      <c r="M166" s="236">
        <f t="shared" si="385"/>
        <v>0</v>
      </c>
      <c r="N166" s="236">
        <f t="shared" si="385"/>
        <v>0</v>
      </c>
      <c r="O166" s="236">
        <f t="shared" si="385"/>
        <v>0</v>
      </c>
      <c r="P166" s="220"/>
      <c r="Q166" s="221"/>
      <c r="R166" s="237">
        <f t="shared" si="399"/>
        <v>0</v>
      </c>
      <c r="S166" s="221"/>
      <c r="T166" s="237">
        <f t="shared" si="400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01"/>
        <v>0</v>
      </c>
      <c r="AD166" s="221"/>
      <c r="AE166" s="237">
        <f t="shared" si="402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03"/>
        <v>0</v>
      </c>
      <c r="AO166" s="221"/>
      <c r="AP166" s="237">
        <f t="shared" si="404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05"/>
        <v>0</v>
      </c>
      <c r="AZ166" s="221"/>
      <c r="BA166" s="237">
        <f t="shared" si="406"/>
        <v>0</v>
      </c>
      <c r="BB166" s="221"/>
      <c r="BC166" s="233"/>
      <c r="BD166" s="221"/>
      <c r="BE166" s="221"/>
      <c r="BF166" s="233"/>
      <c r="BG166" s="221"/>
      <c r="BH166" s="379">
        <f t="shared" si="386"/>
        <v>0</v>
      </c>
      <c r="BI166" s="255" t="str">
        <f t="shared" si="387"/>
        <v>05</v>
      </c>
      <c r="BJ166" s="318"/>
      <c r="BK166" s="253">
        <f t="shared" si="407"/>
        <v>0</v>
      </c>
      <c r="BL166" s="318"/>
      <c r="BM166" s="253">
        <f t="shared" si="388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389"/>
        <v>0</v>
      </c>
      <c r="BW166" s="318"/>
      <c r="BX166" s="253">
        <f t="shared" si="4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390"/>
        <v>0</v>
      </c>
      <c r="CH166" s="318"/>
      <c r="CI166" s="253">
        <f t="shared" si="391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392"/>
        <v>0</v>
      </c>
      <c r="CS166" s="318"/>
      <c r="CT166" s="253">
        <f t="shared" si="393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394"/>
        <v>0</v>
      </c>
      <c r="DD166" s="318"/>
      <c r="DE166" s="253">
        <f t="shared" si="395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>
      <c r="A167" s="272" t="str">
        <f t="shared" si="382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96"/>
        <v>0</v>
      </c>
      <c r="F167" s="236">
        <f t="shared" si="397"/>
        <v>0</v>
      </c>
      <c r="G167" s="236">
        <f t="shared" si="383"/>
        <v>0</v>
      </c>
      <c r="H167" s="236">
        <f t="shared" si="398"/>
        <v>0</v>
      </c>
      <c r="I167" s="236">
        <f t="shared" si="384"/>
        <v>0</v>
      </c>
      <c r="J167" s="236">
        <f t="shared" si="385"/>
        <v>0</v>
      </c>
      <c r="K167" s="236">
        <f t="shared" si="385"/>
        <v>0</v>
      </c>
      <c r="L167" s="236">
        <f t="shared" si="385"/>
        <v>0</v>
      </c>
      <c r="M167" s="236">
        <f t="shared" si="385"/>
        <v>0</v>
      </c>
      <c r="N167" s="236">
        <f t="shared" si="385"/>
        <v>0</v>
      </c>
      <c r="O167" s="236">
        <f t="shared" si="385"/>
        <v>0</v>
      </c>
      <c r="P167" s="220"/>
      <c r="Q167" s="221"/>
      <c r="R167" s="237">
        <f t="shared" si="399"/>
        <v>0</v>
      </c>
      <c r="S167" s="221"/>
      <c r="T167" s="237">
        <f t="shared" si="400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01"/>
        <v>0</v>
      </c>
      <c r="AD167" s="221"/>
      <c r="AE167" s="237">
        <f t="shared" si="402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03"/>
        <v>0</v>
      </c>
      <c r="AO167" s="221"/>
      <c r="AP167" s="237">
        <f t="shared" si="404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05"/>
        <v>0</v>
      </c>
      <c r="AZ167" s="221"/>
      <c r="BA167" s="237">
        <f t="shared" si="406"/>
        <v>0</v>
      </c>
      <c r="BB167" s="221"/>
      <c r="BC167" s="233"/>
      <c r="BD167" s="221"/>
      <c r="BE167" s="221"/>
      <c r="BF167" s="233"/>
      <c r="BG167" s="221"/>
      <c r="BH167" s="379">
        <f t="shared" si="386"/>
        <v>0</v>
      </c>
      <c r="BI167" s="255" t="str">
        <f t="shared" si="387"/>
        <v>06</v>
      </c>
      <c r="BJ167" s="318"/>
      <c r="BK167" s="253">
        <f t="shared" si="407"/>
        <v>0</v>
      </c>
      <c r="BL167" s="318"/>
      <c r="BM167" s="253">
        <f t="shared" si="388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389"/>
        <v>0</v>
      </c>
      <c r="BW167" s="318"/>
      <c r="BX167" s="253">
        <f t="shared" si="4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390"/>
        <v>0</v>
      </c>
      <c r="CH167" s="318"/>
      <c r="CI167" s="253">
        <f t="shared" si="391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392"/>
        <v>0</v>
      </c>
      <c r="CS167" s="318"/>
      <c r="CT167" s="253">
        <f t="shared" si="393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394"/>
        <v>0</v>
      </c>
      <c r="DD167" s="318"/>
      <c r="DE167" s="253">
        <f t="shared" si="395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>
      <c r="A168" s="272" t="str">
        <f t="shared" si="382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96"/>
        <v>0</v>
      </c>
      <c r="F168" s="236">
        <f t="shared" si="397"/>
        <v>0</v>
      </c>
      <c r="G168" s="236">
        <f t="shared" si="383"/>
        <v>0</v>
      </c>
      <c r="H168" s="236">
        <f t="shared" si="398"/>
        <v>0</v>
      </c>
      <c r="I168" s="236">
        <f t="shared" si="384"/>
        <v>0</v>
      </c>
      <c r="J168" s="236">
        <f t="shared" si="385"/>
        <v>0</v>
      </c>
      <c r="K168" s="236">
        <f t="shared" si="385"/>
        <v>0</v>
      </c>
      <c r="L168" s="236">
        <f t="shared" si="385"/>
        <v>0</v>
      </c>
      <c r="M168" s="236">
        <f t="shared" si="385"/>
        <v>0</v>
      </c>
      <c r="N168" s="236">
        <f t="shared" si="385"/>
        <v>0</v>
      </c>
      <c r="O168" s="236">
        <f t="shared" si="385"/>
        <v>0</v>
      </c>
      <c r="P168" s="220"/>
      <c r="Q168" s="221"/>
      <c r="R168" s="237">
        <f t="shared" si="399"/>
        <v>0</v>
      </c>
      <c r="S168" s="221"/>
      <c r="T168" s="237">
        <f t="shared" si="400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01"/>
        <v>0</v>
      </c>
      <c r="AD168" s="221"/>
      <c r="AE168" s="237">
        <f t="shared" si="402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03"/>
        <v>0</v>
      </c>
      <c r="AO168" s="221"/>
      <c r="AP168" s="237">
        <f t="shared" si="404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05"/>
        <v>0</v>
      </c>
      <c r="AZ168" s="221"/>
      <c r="BA168" s="237">
        <f t="shared" si="406"/>
        <v>0</v>
      </c>
      <c r="BB168" s="221"/>
      <c r="BC168" s="233"/>
      <c r="BD168" s="221"/>
      <c r="BE168" s="221"/>
      <c r="BF168" s="233"/>
      <c r="BG168" s="221"/>
      <c r="BH168" s="379">
        <f t="shared" si="386"/>
        <v>0</v>
      </c>
      <c r="BI168" s="255" t="str">
        <f t="shared" si="387"/>
        <v>07</v>
      </c>
      <c r="BJ168" s="318"/>
      <c r="BK168" s="253">
        <f t="shared" si="407"/>
        <v>0</v>
      </c>
      <c r="BL168" s="318"/>
      <c r="BM168" s="253">
        <f t="shared" si="388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389"/>
        <v>0</v>
      </c>
      <c r="BW168" s="318"/>
      <c r="BX168" s="253">
        <f t="shared" si="4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390"/>
        <v>0</v>
      </c>
      <c r="CH168" s="318"/>
      <c r="CI168" s="253">
        <f t="shared" si="391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392"/>
        <v>0</v>
      </c>
      <c r="CS168" s="318"/>
      <c r="CT168" s="253">
        <f t="shared" si="393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394"/>
        <v>0</v>
      </c>
      <c r="DD168" s="318"/>
      <c r="DE168" s="253">
        <f t="shared" si="395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>
      <c r="A169" s="272" t="str">
        <f t="shared" si="382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96"/>
        <v>0</v>
      </c>
      <c r="F169" s="236">
        <f t="shared" si="397"/>
        <v>0</v>
      </c>
      <c r="G169" s="236">
        <f t="shared" si="383"/>
        <v>0</v>
      </c>
      <c r="H169" s="236">
        <f t="shared" si="398"/>
        <v>0</v>
      </c>
      <c r="I169" s="236">
        <f t="shared" si="384"/>
        <v>0</v>
      </c>
      <c r="J169" s="236">
        <f t="shared" si="385"/>
        <v>0</v>
      </c>
      <c r="K169" s="236">
        <f t="shared" si="385"/>
        <v>0</v>
      </c>
      <c r="L169" s="236">
        <f t="shared" si="385"/>
        <v>0</v>
      </c>
      <c r="M169" s="236">
        <f t="shared" si="385"/>
        <v>0</v>
      </c>
      <c r="N169" s="236">
        <f t="shared" si="385"/>
        <v>0</v>
      </c>
      <c r="O169" s="236">
        <f t="shared" si="385"/>
        <v>0</v>
      </c>
      <c r="P169" s="220"/>
      <c r="Q169" s="221"/>
      <c r="R169" s="237">
        <f t="shared" si="399"/>
        <v>0</v>
      </c>
      <c r="S169" s="221"/>
      <c r="T169" s="237">
        <f t="shared" si="400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01"/>
        <v>0</v>
      </c>
      <c r="AD169" s="221"/>
      <c r="AE169" s="237">
        <f t="shared" si="402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03"/>
        <v>0</v>
      </c>
      <c r="AO169" s="221"/>
      <c r="AP169" s="237">
        <f t="shared" si="404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05"/>
        <v>0</v>
      </c>
      <c r="AZ169" s="221"/>
      <c r="BA169" s="237">
        <f t="shared" si="406"/>
        <v>0</v>
      </c>
      <c r="BB169" s="221"/>
      <c r="BC169" s="233"/>
      <c r="BD169" s="221"/>
      <c r="BE169" s="221"/>
      <c r="BF169" s="233"/>
      <c r="BG169" s="221"/>
      <c r="BH169" s="379">
        <f t="shared" si="386"/>
        <v>0</v>
      </c>
      <c r="BI169" s="255" t="str">
        <f t="shared" si="387"/>
        <v>08</v>
      </c>
      <c r="BJ169" s="318"/>
      <c r="BK169" s="253">
        <f t="shared" si="407"/>
        <v>0</v>
      </c>
      <c r="BL169" s="318"/>
      <c r="BM169" s="253">
        <f t="shared" si="388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389"/>
        <v>0</v>
      </c>
      <c r="BW169" s="318"/>
      <c r="BX169" s="253">
        <f t="shared" si="4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390"/>
        <v>0</v>
      </c>
      <c r="CH169" s="318"/>
      <c r="CI169" s="253">
        <f t="shared" si="391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392"/>
        <v>0</v>
      </c>
      <c r="CS169" s="318"/>
      <c r="CT169" s="253">
        <f t="shared" si="393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394"/>
        <v>0</v>
      </c>
      <c r="DD169" s="318"/>
      <c r="DE169" s="253">
        <f t="shared" si="395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>
      <c r="A170" s="272" t="str">
        <f t="shared" si="382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96"/>
        <v>0</v>
      </c>
      <c r="F170" s="236">
        <f t="shared" si="397"/>
        <v>0</v>
      </c>
      <c r="G170" s="236">
        <f t="shared" si="383"/>
        <v>0</v>
      </c>
      <c r="H170" s="236">
        <f t="shared" si="398"/>
        <v>0</v>
      </c>
      <c r="I170" s="236">
        <f t="shared" si="384"/>
        <v>0</v>
      </c>
      <c r="J170" s="236">
        <f t="shared" si="385"/>
        <v>0</v>
      </c>
      <c r="K170" s="236">
        <f t="shared" si="385"/>
        <v>0</v>
      </c>
      <c r="L170" s="236">
        <f t="shared" si="385"/>
        <v>0</v>
      </c>
      <c r="M170" s="236">
        <f t="shared" si="385"/>
        <v>0</v>
      </c>
      <c r="N170" s="236">
        <f t="shared" si="385"/>
        <v>0</v>
      </c>
      <c r="O170" s="236">
        <f t="shared" si="385"/>
        <v>0</v>
      </c>
      <c r="P170" s="220"/>
      <c r="Q170" s="221"/>
      <c r="R170" s="237">
        <f t="shared" si="399"/>
        <v>0</v>
      </c>
      <c r="S170" s="221"/>
      <c r="T170" s="237">
        <f t="shared" si="400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01"/>
        <v>0</v>
      </c>
      <c r="AD170" s="221"/>
      <c r="AE170" s="237">
        <f t="shared" si="402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03"/>
        <v>0</v>
      </c>
      <c r="AO170" s="221"/>
      <c r="AP170" s="237">
        <f t="shared" si="404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05"/>
        <v>0</v>
      </c>
      <c r="AZ170" s="221"/>
      <c r="BA170" s="237">
        <f t="shared" si="406"/>
        <v>0</v>
      </c>
      <c r="BB170" s="221"/>
      <c r="BC170" s="233"/>
      <c r="BD170" s="221"/>
      <c r="BE170" s="221"/>
      <c r="BF170" s="233"/>
      <c r="BG170" s="221"/>
      <c r="BH170" s="379">
        <f t="shared" si="386"/>
        <v>0</v>
      </c>
      <c r="BI170" s="255" t="str">
        <f t="shared" si="387"/>
        <v>09</v>
      </c>
      <c r="BJ170" s="318"/>
      <c r="BK170" s="253">
        <f t="shared" si="407"/>
        <v>0</v>
      </c>
      <c r="BL170" s="318"/>
      <c r="BM170" s="253">
        <f t="shared" si="388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389"/>
        <v>0</v>
      </c>
      <c r="BW170" s="318"/>
      <c r="BX170" s="253">
        <f t="shared" si="4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390"/>
        <v>0</v>
      </c>
      <c r="CH170" s="318"/>
      <c r="CI170" s="253">
        <f t="shared" si="391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392"/>
        <v>0</v>
      </c>
      <c r="CS170" s="318"/>
      <c r="CT170" s="253">
        <f t="shared" si="393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394"/>
        <v>0</v>
      </c>
      <c r="DD170" s="318"/>
      <c r="DE170" s="253">
        <f t="shared" si="395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>
      <c r="A171" s="272" t="str">
        <f t="shared" si="382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96"/>
        <v>0</v>
      </c>
      <c r="F171" s="236">
        <f t="shared" si="397"/>
        <v>0</v>
      </c>
      <c r="G171" s="236">
        <f t="shared" si="383"/>
        <v>0</v>
      </c>
      <c r="H171" s="236">
        <f t="shared" si="398"/>
        <v>0</v>
      </c>
      <c r="I171" s="236">
        <f t="shared" si="384"/>
        <v>0</v>
      </c>
      <c r="J171" s="236">
        <f t="shared" si="385"/>
        <v>0</v>
      </c>
      <c r="K171" s="236">
        <f t="shared" si="385"/>
        <v>0</v>
      </c>
      <c r="L171" s="236">
        <f t="shared" si="385"/>
        <v>0</v>
      </c>
      <c r="M171" s="236">
        <f t="shared" si="385"/>
        <v>0</v>
      </c>
      <c r="N171" s="236">
        <f t="shared" si="385"/>
        <v>0</v>
      </c>
      <c r="O171" s="236">
        <f t="shared" si="385"/>
        <v>0</v>
      </c>
      <c r="P171" s="220"/>
      <c r="Q171" s="221"/>
      <c r="R171" s="237">
        <f t="shared" si="399"/>
        <v>0</v>
      </c>
      <c r="S171" s="221"/>
      <c r="T171" s="237">
        <f t="shared" si="400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01"/>
        <v>0</v>
      </c>
      <c r="AD171" s="221"/>
      <c r="AE171" s="237">
        <f t="shared" si="402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03"/>
        <v>0</v>
      </c>
      <c r="AO171" s="221"/>
      <c r="AP171" s="237">
        <f t="shared" si="404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05"/>
        <v>0</v>
      </c>
      <c r="AZ171" s="221"/>
      <c r="BA171" s="237">
        <f t="shared" si="406"/>
        <v>0</v>
      </c>
      <c r="BB171" s="221"/>
      <c r="BC171" s="233"/>
      <c r="BD171" s="221"/>
      <c r="BE171" s="221"/>
      <c r="BF171" s="233"/>
      <c r="BG171" s="221"/>
      <c r="BH171" s="379">
        <f t="shared" si="386"/>
        <v>0</v>
      </c>
      <c r="BI171" s="255" t="str">
        <f t="shared" si="387"/>
        <v>10</v>
      </c>
      <c r="BJ171" s="318"/>
      <c r="BK171" s="253">
        <f t="shared" si="407"/>
        <v>0</v>
      </c>
      <c r="BL171" s="318"/>
      <c r="BM171" s="253">
        <f t="shared" si="388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389"/>
        <v>0</v>
      </c>
      <c r="BW171" s="318"/>
      <c r="BX171" s="253">
        <f t="shared" si="4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390"/>
        <v>0</v>
      </c>
      <c r="CH171" s="318"/>
      <c r="CI171" s="253">
        <f t="shared" si="391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392"/>
        <v>0</v>
      </c>
      <c r="CS171" s="318"/>
      <c r="CT171" s="253">
        <f t="shared" si="393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394"/>
        <v>0</v>
      </c>
      <c r="DD171" s="318"/>
      <c r="DE171" s="253">
        <f t="shared" si="395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">
      <c r="A172" s="272" t="str">
        <f t="shared" si="382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96"/>
        <v>0</v>
      </c>
      <c r="F172" s="236">
        <f t="shared" si="397"/>
        <v>0</v>
      </c>
      <c r="G172" s="236">
        <f t="shared" si="383"/>
        <v>0</v>
      </c>
      <c r="H172" s="236">
        <f t="shared" si="398"/>
        <v>0</v>
      </c>
      <c r="I172" s="236">
        <f t="shared" si="384"/>
        <v>0</v>
      </c>
      <c r="J172" s="236">
        <f t="shared" si="385"/>
        <v>0</v>
      </c>
      <c r="K172" s="236">
        <f t="shared" si="385"/>
        <v>0</v>
      </c>
      <c r="L172" s="236">
        <f t="shared" si="385"/>
        <v>0</v>
      </c>
      <c r="M172" s="236">
        <f t="shared" si="385"/>
        <v>0</v>
      </c>
      <c r="N172" s="236">
        <f t="shared" si="385"/>
        <v>0</v>
      </c>
      <c r="O172" s="236">
        <f t="shared" si="385"/>
        <v>0</v>
      </c>
      <c r="P172" s="220"/>
      <c r="Q172" s="221"/>
      <c r="R172" s="237">
        <f t="shared" si="399"/>
        <v>0</v>
      </c>
      <c r="S172" s="221"/>
      <c r="T172" s="237">
        <f t="shared" si="400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01"/>
        <v>0</v>
      </c>
      <c r="AD172" s="221"/>
      <c r="AE172" s="237">
        <f t="shared" si="402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03"/>
        <v>0</v>
      </c>
      <c r="AO172" s="221"/>
      <c r="AP172" s="237">
        <f t="shared" si="404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05"/>
        <v>0</v>
      </c>
      <c r="AZ172" s="221"/>
      <c r="BA172" s="237">
        <f t="shared" si="406"/>
        <v>0</v>
      </c>
      <c r="BB172" s="221"/>
      <c r="BC172" s="233"/>
      <c r="BD172" s="221"/>
      <c r="BE172" s="221"/>
      <c r="BF172" s="233"/>
      <c r="BG172" s="221"/>
      <c r="BH172" s="379">
        <f t="shared" si="386"/>
        <v>0</v>
      </c>
      <c r="BI172" s="255" t="str">
        <f t="shared" si="387"/>
        <v>11</v>
      </c>
      <c r="BJ172" s="318"/>
      <c r="BK172" s="253">
        <f t="shared" si="407"/>
        <v>0</v>
      </c>
      <c r="BL172" s="318"/>
      <c r="BM172" s="253">
        <f t="shared" si="388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389"/>
        <v>0</v>
      </c>
      <c r="BW172" s="318"/>
      <c r="BX172" s="253">
        <f t="shared" si="4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390"/>
        <v>0</v>
      </c>
      <c r="CH172" s="318"/>
      <c r="CI172" s="253">
        <f t="shared" si="391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392"/>
        <v>0</v>
      </c>
      <c r="CS172" s="318"/>
      <c r="CT172" s="253">
        <f t="shared" si="393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394"/>
        <v>0</v>
      </c>
      <c r="DD172" s="318"/>
      <c r="DE172" s="253">
        <f t="shared" si="395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">
      <c r="A173" s="272" t="str">
        <f t="shared" si="382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96"/>
        <v>0</v>
      </c>
      <c r="F173" s="236">
        <f t="shared" si="397"/>
        <v>0</v>
      </c>
      <c r="G173" s="236">
        <f t="shared" si="383"/>
        <v>0</v>
      </c>
      <c r="H173" s="236">
        <f t="shared" si="398"/>
        <v>0</v>
      </c>
      <c r="I173" s="236">
        <f t="shared" si="384"/>
        <v>0</v>
      </c>
      <c r="J173" s="236">
        <f t="shared" si="385"/>
        <v>0</v>
      </c>
      <c r="K173" s="236">
        <f t="shared" si="385"/>
        <v>0</v>
      </c>
      <c r="L173" s="236">
        <f t="shared" si="385"/>
        <v>0</v>
      </c>
      <c r="M173" s="236">
        <f t="shared" si="385"/>
        <v>0</v>
      </c>
      <c r="N173" s="236">
        <f t="shared" si="385"/>
        <v>0</v>
      </c>
      <c r="O173" s="236">
        <f t="shared" si="385"/>
        <v>0</v>
      </c>
      <c r="P173" s="220"/>
      <c r="Q173" s="221"/>
      <c r="R173" s="237">
        <f t="shared" si="399"/>
        <v>0</v>
      </c>
      <c r="S173" s="221"/>
      <c r="T173" s="237">
        <f t="shared" si="400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01"/>
        <v>0</v>
      </c>
      <c r="AD173" s="221"/>
      <c r="AE173" s="237">
        <f t="shared" si="402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03"/>
        <v>0</v>
      </c>
      <c r="AO173" s="221"/>
      <c r="AP173" s="237">
        <f t="shared" si="404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05"/>
        <v>0</v>
      </c>
      <c r="AZ173" s="221"/>
      <c r="BA173" s="237">
        <f t="shared" si="406"/>
        <v>0</v>
      </c>
      <c r="BB173" s="221"/>
      <c r="BC173" s="233"/>
      <c r="BD173" s="221"/>
      <c r="BE173" s="221"/>
      <c r="BF173" s="233"/>
      <c r="BG173" s="221"/>
      <c r="BH173" s="379">
        <f t="shared" si="386"/>
        <v>0</v>
      </c>
      <c r="BI173" s="255" t="str">
        <f t="shared" si="387"/>
        <v>12</v>
      </c>
      <c r="BJ173" s="318"/>
      <c r="BK173" s="253">
        <f t="shared" si="407"/>
        <v>0</v>
      </c>
      <c r="BL173" s="318"/>
      <c r="BM173" s="253">
        <f t="shared" si="388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389"/>
        <v>0</v>
      </c>
      <c r="BW173" s="318"/>
      <c r="BX173" s="253">
        <f t="shared" si="4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390"/>
        <v>0</v>
      </c>
      <c r="CH173" s="318"/>
      <c r="CI173" s="253">
        <f t="shared" si="391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392"/>
        <v>0</v>
      </c>
      <c r="CS173" s="318"/>
      <c r="CT173" s="253">
        <f t="shared" si="393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394"/>
        <v>0</v>
      </c>
      <c r="DD173" s="318"/>
      <c r="DE173" s="253">
        <f t="shared" si="395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thickBot="1">
      <c r="A174" s="272" t="str">
        <f t="shared" si="382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96"/>
        <v>0</v>
      </c>
      <c r="F174" s="236">
        <f t="shared" si="397"/>
        <v>0</v>
      </c>
      <c r="G174" s="236">
        <f t="shared" si="383"/>
        <v>0</v>
      </c>
      <c r="H174" s="236">
        <f t="shared" si="398"/>
        <v>0</v>
      </c>
      <c r="I174" s="236">
        <f t="shared" si="384"/>
        <v>0</v>
      </c>
      <c r="J174" s="236">
        <f t="shared" si="385"/>
        <v>0</v>
      </c>
      <c r="K174" s="236">
        <f t="shared" si="385"/>
        <v>0</v>
      </c>
      <c r="L174" s="236">
        <f t="shared" si="385"/>
        <v>0</v>
      </c>
      <c r="M174" s="236">
        <f t="shared" si="385"/>
        <v>0</v>
      </c>
      <c r="N174" s="236">
        <f t="shared" si="385"/>
        <v>0</v>
      </c>
      <c r="O174" s="236">
        <f>ROUND(SUM(Z174,AK174,AV174,BG174),1)</f>
        <v>0</v>
      </c>
      <c r="P174" s="223"/>
      <c r="Q174" s="224"/>
      <c r="R174" s="238">
        <f t="shared" si="399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01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03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05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9">
        <f t="shared" si="386"/>
        <v>0</v>
      </c>
      <c r="BI174" s="319" t="str">
        <f t="shared" si="387"/>
        <v>13</v>
      </c>
      <c r="BJ174" s="320"/>
      <c r="BK174" s="321">
        <f t="shared" si="407"/>
        <v>0</v>
      </c>
      <c r="BL174" s="320"/>
      <c r="BM174" s="321">
        <f t="shared" si="388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389"/>
        <v>0</v>
      </c>
      <c r="BW174" s="320"/>
      <c r="BX174" s="321">
        <f t="shared" si="4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390"/>
        <v>0</v>
      </c>
      <c r="CH174" s="320"/>
      <c r="CI174" s="321">
        <f t="shared" si="391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392"/>
        <v>0</v>
      </c>
      <c r="CS174" s="320"/>
      <c r="CT174" s="321">
        <f t="shared" si="393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394"/>
        <v>0</v>
      </c>
      <c r="DD174" s="320"/>
      <c r="DE174" s="321">
        <f t="shared" si="395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386"/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409">IF(ROUND(E181-SUM(E182,E184:E185),5)&gt;=0,0,"Ошибка")</f>
        <v>0</v>
      </c>
      <c r="BK175" s="285">
        <f t="shared" si="409"/>
        <v>0</v>
      </c>
      <c r="BL175" s="285">
        <f t="shared" si="409"/>
        <v>0</v>
      </c>
      <c r="BM175" s="285">
        <f t="shared" si="409"/>
        <v>0</v>
      </c>
      <c r="BN175" s="285">
        <f t="shared" si="409"/>
        <v>0</v>
      </c>
      <c r="BO175" s="285">
        <f t="shared" si="409"/>
        <v>0</v>
      </c>
      <c r="BP175" s="285">
        <f t="shared" si="409"/>
        <v>0</v>
      </c>
      <c r="BQ175" s="285">
        <f t="shared" si="409"/>
        <v>0</v>
      </c>
      <c r="BR175" s="285">
        <f t="shared" si="409"/>
        <v>0</v>
      </c>
      <c r="BS175" s="285">
        <f t="shared" si="409"/>
        <v>0</v>
      </c>
      <c r="BT175" s="285">
        <f t="shared" si="409"/>
        <v>0</v>
      </c>
      <c r="BU175" s="285">
        <f t="shared" si="409"/>
        <v>0</v>
      </c>
      <c r="BV175" s="285">
        <f t="shared" si="409"/>
        <v>0</v>
      </c>
      <c r="BW175" s="285">
        <f t="shared" si="409"/>
        <v>0</v>
      </c>
      <c r="BX175" s="285">
        <f t="shared" si="409"/>
        <v>0</v>
      </c>
      <c r="BY175" s="285">
        <f t="shared" si="409"/>
        <v>0</v>
      </c>
      <c r="BZ175" s="285">
        <f t="shared" si="409"/>
        <v>0</v>
      </c>
      <c r="CA175" s="285">
        <f t="shared" si="409"/>
        <v>0</v>
      </c>
      <c r="CB175" s="285">
        <f t="shared" si="409"/>
        <v>0</v>
      </c>
      <c r="CC175" s="285">
        <f t="shared" si="409"/>
        <v>0</v>
      </c>
      <c r="CD175" s="285">
        <f t="shared" si="409"/>
        <v>0</v>
      </c>
      <c r="CE175" s="285">
        <f t="shared" si="409"/>
        <v>0</v>
      </c>
      <c r="CF175" s="285">
        <f t="shared" si="409"/>
        <v>0</v>
      </c>
      <c r="CG175" s="285">
        <f t="shared" si="409"/>
        <v>0</v>
      </c>
      <c r="CH175" s="285">
        <f t="shared" si="409"/>
        <v>0</v>
      </c>
      <c r="CI175" s="285">
        <f t="shared" si="409"/>
        <v>0</v>
      </c>
      <c r="CJ175" s="285">
        <f t="shared" si="409"/>
        <v>0</v>
      </c>
      <c r="CK175" s="285">
        <f t="shared" si="409"/>
        <v>0</v>
      </c>
      <c r="CL175" s="285">
        <f t="shared" si="409"/>
        <v>0</v>
      </c>
      <c r="CM175" s="285">
        <f t="shared" si="409"/>
        <v>0</v>
      </c>
      <c r="CN175" s="285">
        <f t="shared" si="409"/>
        <v>0</v>
      </c>
      <c r="CO175" s="285">
        <f t="shared" si="409"/>
        <v>0</v>
      </c>
      <c r="CP175" s="285">
        <f t="shared" ref="CP175:DL175" si="410">IF(ROUND(AK181-SUM(AK182,AK184:AK185),5)&gt;=0,0,"Ошибка")</f>
        <v>0</v>
      </c>
      <c r="CQ175" s="285">
        <f t="shared" si="410"/>
        <v>0</v>
      </c>
      <c r="CR175" s="285">
        <f t="shared" si="410"/>
        <v>0</v>
      </c>
      <c r="CS175" s="285">
        <f t="shared" si="410"/>
        <v>0</v>
      </c>
      <c r="CT175" s="285">
        <f t="shared" si="410"/>
        <v>0</v>
      </c>
      <c r="CU175" s="285">
        <f t="shared" si="410"/>
        <v>0</v>
      </c>
      <c r="CV175" s="285">
        <f t="shared" si="410"/>
        <v>0</v>
      </c>
      <c r="CW175" s="285">
        <f t="shared" si="410"/>
        <v>0</v>
      </c>
      <c r="CX175" s="285">
        <f t="shared" si="410"/>
        <v>0</v>
      </c>
      <c r="CY175" s="285">
        <f t="shared" si="410"/>
        <v>0</v>
      </c>
      <c r="CZ175" s="285">
        <f t="shared" si="410"/>
        <v>0</v>
      </c>
      <c r="DA175" s="285">
        <f t="shared" si="410"/>
        <v>0</v>
      </c>
      <c r="DB175" s="285">
        <f t="shared" si="410"/>
        <v>0</v>
      </c>
      <c r="DC175" s="285">
        <f t="shared" si="410"/>
        <v>0</v>
      </c>
      <c r="DD175" s="285">
        <f t="shared" si="410"/>
        <v>0</v>
      </c>
      <c r="DE175" s="285">
        <f t="shared" si="410"/>
        <v>0</v>
      </c>
      <c r="DF175" s="285">
        <f t="shared" si="410"/>
        <v>0</v>
      </c>
      <c r="DG175" s="285">
        <f t="shared" si="410"/>
        <v>0</v>
      </c>
      <c r="DH175" s="285">
        <f t="shared" si="410"/>
        <v>0</v>
      </c>
      <c r="DI175" s="285">
        <f t="shared" si="410"/>
        <v>0</v>
      </c>
      <c r="DJ175" s="285">
        <f t="shared" si="410"/>
        <v>0</v>
      </c>
      <c r="DK175" s="285">
        <f t="shared" si="410"/>
        <v>0</v>
      </c>
      <c r="DL175" s="285">
        <f t="shared" si="410"/>
        <v>0</v>
      </c>
    </row>
    <row r="176" spans="1:116" s="27" customFormat="1" ht="24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11">SUM(J177:J181,J186:J188)</f>
        <v>0</v>
      </c>
      <c r="K176" s="236">
        <f t="shared" si="411"/>
        <v>0</v>
      </c>
      <c r="L176" s="236">
        <f t="shared" si="411"/>
        <v>0</v>
      </c>
      <c r="M176" s="236">
        <f t="shared" si="411"/>
        <v>0</v>
      </c>
      <c r="N176" s="236">
        <f t="shared" si="411"/>
        <v>0</v>
      </c>
      <c r="O176" s="236">
        <f t="shared" si="411"/>
        <v>0</v>
      </c>
      <c r="P176" s="228">
        <f>SUM(P177:P181,P186:P188)</f>
        <v>0</v>
      </c>
      <c r="Q176" s="226">
        <f t="shared" ref="Q176:Z176" si="412">SUM(Q177:Q181,Q186:Q188)</f>
        <v>0</v>
      </c>
      <c r="R176" s="236">
        <f t="shared" si="412"/>
        <v>0</v>
      </c>
      <c r="S176" s="226">
        <f t="shared" si="412"/>
        <v>0</v>
      </c>
      <c r="T176" s="236">
        <f t="shared" si="412"/>
        <v>0</v>
      </c>
      <c r="U176" s="226">
        <f t="shared" si="412"/>
        <v>0</v>
      </c>
      <c r="V176" s="235">
        <f t="shared" si="412"/>
        <v>0</v>
      </c>
      <c r="W176" s="226">
        <f t="shared" si="412"/>
        <v>0</v>
      </c>
      <c r="X176" s="226">
        <f t="shared" si="412"/>
        <v>0</v>
      </c>
      <c r="Y176" s="235">
        <f t="shared" si="412"/>
        <v>0</v>
      </c>
      <c r="Z176" s="227">
        <f t="shared" si="412"/>
        <v>0</v>
      </c>
      <c r="AA176" s="228">
        <f>SUM(AA177:AA181,AA186:AA188)</f>
        <v>0</v>
      </c>
      <c r="AB176" s="226">
        <f t="shared" ref="AB176:AK176" si="413">SUM(AB177:AB181,AB186:AB188)</f>
        <v>0</v>
      </c>
      <c r="AC176" s="236">
        <f t="shared" si="413"/>
        <v>0</v>
      </c>
      <c r="AD176" s="226">
        <f t="shared" si="413"/>
        <v>0</v>
      </c>
      <c r="AE176" s="236">
        <f t="shared" si="413"/>
        <v>0</v>
      </c>
      <c r="AF176" s="226">
        <f t="shared" si="413"/>
        <v>0</v>
      </c>
      <c r="AG176" s="235">
        <f t="shared" si="413"/>
        <v>0</v>
      </c>
      <c r="AH176" s="226">
        <f t="shared" si="413"/>
        <v>0</v>
      </c>
      <c r="AI176" s="226">
        <f t="shared" si="413"/>
        <v>0</v>
      </c>
      <c r="AJ176" s="235">
        <f t="shared" si="413"/>
        <v>0</v>
      </c>
      <c r="AK176" s="227">
        <f t="shared" si="413"/>
        <v>0</v>
      </c>
      <c r="AL176" s="228">
        <f>SUM(AL177:AL181,AL186:AL188)</f>
        <v>0</v>
      </c>
      <c r="AM176" s="226">
        <f t="shared" ref="AM176:AV176" si="414">SUM(AM177:AM181,AM186:AM188)</f>
        <v>0</v>
      </c>
      <c r="AN176" s="236">
        <f t="shared" si="414"/>
        <v>0</v>
      </c>
      <c r="AO176" s="226">
        <f t="shared" si="414"/>
        <v>0</v>
      </c>
      <c r="AP176" s="236">
        <f t="shared" si="414"/>
        <v>0</v>
      </c>
      <c r="AQ176" s="226">
        <f t="shared" si="414"/>
        <v>0</v>
      </c>
      <c r="AR176" s="235">
        <f t="shared" si="414"/>
        <v>0</v>
      </c>
      <c r="AS176" s="226">
        <f t="shared" si="414"/>
        <v>0</v>
      </c>
      <c r="AT176" s="226">
        <f t="shared" si="414"/>
        <v>0</v>
      </c>
      <c r="AU176" s="235">
        <f t="shared" si="414"/>
        <v>0</v>
      </c>
      <c r="AV176" s="227">
        <f t="shared" si="414"/>
        <v>0</v>
      </c>
      <c r="AW176" s="228">
        <f>SUM(AW177:AW181,AW186:AW188)</f>
        <v>0</v>
      </c>
      <c r="AX176" s="226">
        <f t="shared" ref="AX176:BG176" si="415">SUM(AX177:AX181,AX186:AX188)</f>
        <v>0</v>
      </c>
      <c r="AY176" s="236">
        <f t="shared" si="415"/>
        <v>0</v>
      </c>
      <c r="AZ176" s="226">
        <f t="shared" si="415"/>
        <v>0</v>
      </c>
      <c r="BA176" s="236">
        <f t="shared" si="415"/>
        <v>0</v>
      </c>
      <c r="BB176" s="226">
        <f t="shared" si="415"/>
        <v>0</v>
      </c>
      <c r="BC176" s="235">
        <f t="shared" si="415"/>
        <v>0</v>
      </c>
      <c r="BD176" s="226">
        <f t="shared" si="415"/>
        <v>0</v>
      </c>
      <c r="BE176" s="226">
        <f t="shared" si="415"/>
        <v>0</v>
      </c>
      <c r="BF176" s="235">
        <f t="shared" si="415"/>
        <v>0</v>
      </c>
      <c r="BG176" s="227">
        <f t="shared" si="41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16">IF(E182-E183&gt;=0,0,"Ошибка")</f>
        <v>0</v>
      </c>
      <c r="BK176" s="253">
        <f t="shared" si="416"/>
        <v>0</v>
      </c>
      <c r="BL176" s="253">
        <f t="shared" si="416"/>
        <v>0</v>
      </c>
      <c r="BM176" s="253">
        <f t="shared" si="416"/>
        <v>0</v>
      </c>
      <c r="BN176" s="253">
        <f t="shared" si="416"/>
        <v>0</v>
      </c>
      <c r="BO176" s="253">
        <f t="shared" si="416"/>
        <v>0</v>
      </c>
      <c r="BP176" s="253">
        <f t="shared" si="416"/>
        <v>0</v>
      </c>
      <c r="BQ176" s="253">
        <f t="shared" si="416"/>
        <v>0</v>
      </c>
      <c r="BR176" s="253">
        <f t="shared" si="416"/>
        <v>0</v>
      </c>
      <c r="BS176" s="253">
        <f t="shared" si="416"/>
        <v>0</v>
      </c>
      <c r="BT176" s="253">
        <f t="shared" si="416"/>
        <v>0</v>
      </c>
      <c r="BU176" s="253">
        <f t="shared" si="416"/>
        <v>0</v>
      </c>
      <c r="BV176" s="253">
        <f t="shared" si="416"/>
        <v>0</v>
      </c>
      <c r="BW176" s="253">
        <f t="shared" si="416"/>
        <v>0</v>
      </c>
      <c r="BX176" s="253">
        <f t="shared" si="416"/>
        <v>0</v>
      </c>
      <c r="BY176" s="253">
        <f t="shared" si="416"/>
        <v>0</v>
      </c>
      <c r="BZ176" s="253">
        <f t="shared" si="416"/>
        <v>0</v>
      </c>
      <c r="CA176" s="253">
        <f t="shared" si="416"/>
        <v>0</v>
      </c>
      <c r="CB176" s="253">
        <f t="shared" si="416"/>
        <v>0</v>
      </c>
      <c r="CC176" s="253">
        <f t="shared" si="416"/>
        <v>0</v>
      </c>
      <c r="CD176" s="253">
        <f t="shared" si="416"/>
        <v>0</v>
      </c>
      <c r="CE176" s="253">
        <f t="shared" si="416"/>
        <v>0</v>
      </c>
      <c r="CF176" s="253">
        <f t="shared" si="416"/>
        <v>0</v>
      </c>
      <c r="CG176" s="253">
        <f t="shared" si="416"/>
        <v>0</v>
      </c>
      <c r="CH176" s="253">
        <f t="shared" si="416"/>
        <v>0</v>
      </c>
      <c r="CI176" s="253">
        <f t="shared" si="416"/>
        <v>0</v>
      </c>
      <c r="CJ176" s="253">
        <f t="shared" si="416"/>
        <v>0</v>
      </c>
      <c r="CK176" s="253">
        <f t="shared" si="416"/>
        <v>0</v>
      </c>
      <c r="CL176" s="253">
        <f t="shared" si="416"/>
        <v>0</v>
      </c>
      <c r="CM176" s="253">
        <f t="shared" si="416"/>
        <v>0</v>
      </c>
      <c r="CN176" s="253">
        <f t="shared" si="416"/>
        <v>0</v>
      </c>
      <c r="CO176" s="253">
        <f t="shared" si="416"/>
        <v>0</v>
      </c>
      <c r="CP176" s="253">
        <f t="shared" ref="CP176:DL176" si="417">IF(AK182-AK183&gt;=0,0,"Ошибка")</f>
        <v>0</v>
      </c>
      <c r="CQ176" s="253">
        <f t="shared" si="417"/>
        <v>0</v>
      </c>
      <c r="CR176" s="253">
        <f t="shared" si="417"/>
        <v>0</v>
      </c>
      <c r="CS176" s="253">
        <f t="shared" si="417"/>
        <v>0</v>
      </c>
      <c r="CT176" s="253">
        <f t="shared" si="417"/>
        <v>0</v>
      </c>
      <c r="CU176" s="253">
        <f t="shared" si="417"/>
        <v>0</v>
      </c>
      <c r="CV176" s="253">
        <f t="shared" si="417"/>
        <v>0</v>
      </c>
      <c r="CW176" s="253">
        <f t="shared" si="417"/>
        <v>0</v>
      </c>
      <c r="CX176" s="253">
        <f t="shared" si="417"/>
        <v>0</v>
      </c>
      <c r="CY176" s="253">
        <f t="shared" si="417"/>
        <v>0</v>
      </c>
      <c r="CZ176" s="253">
        <f t="shared" si="417"/>
        <v>0</v>
      </c>
      <c r="DA176" s="253">
        <f t="shared" si="417"/>
        <v>0</v>
      </c>
      <c r="DB176" s="253">
        <f t="shared" si="417"/>
        <v>0</v>
      </c>
      <c r="DC176" s="253">
        <f t="shared" si="417"/>
        <v>0</v>
      </c>
      <c r="DD176" s="253">
        <f t="shared" si="417"/>
        <v>0</v>
      </c>
      <c r="DE176" s="253">
        <f t="shared" si="417"/>
        <v>0</v>
      </c>
      <c r="DF176" s="253">
        <f t="shared" si="417"/>
        <v>0</v>
      </c>
      <c r="DG176" s="253">
        <f t="shared" si="417"/>
        <v>0</v>
      </c>
      <c r="DH176" s="253">
        <f t="shared" si="417"/>
        <v>0</v>
      </c>
      <c r="DI176" s="253">
        <f t="shared" si="417"/>
        <v>0</v>
      </c>
      <c r="DJ176" s="253">
        <f t="shared" si="417"/>
        <v>0</v>
      </c>
      <c r="DK176" s="253">
        <f t="shared" si="417"/>
        <v>0</v>
      </c>
      <c r="DL176" s="253">
        <f t="shared" si="417"/>
        <v>0</v>
      </c>
    </row>
    <row r="177" spans="1:116" s="27" customFormat="1" ht="24">
      <c r="A177" s="272" t="str">
        <f t="shared" ref="A177:A188" si="41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19">SUM(J177:L177)</f>
        <v>0</v>
      </c>
      <c r="H177" s="236">
        <f>ROUND(SUM(S177,AD177,AO177,AZ177),1)</f>
        <v>0</v>
      </c>
      <c r="I177" s="236">
        <f t="shared" ref="I177:I188" si="420">SUM(M177:O177)</f>
        <v>0</v>
      </c>
      <c r="J177" s="236">
        <f t="shared" ref="J177:O188" si="421">ROUND(SUM(U177,AF177,AQ177,BB177),1)</f>
        <v>0</v>
      </c>
      <c r="K177" s="236">
        <f t="shared" si="421"/>
        <v>0</v>
      </c>
      <c r="L177" s="236">
        <f t="shared" si="421"/>
        <v>0</v>
      </c>
      <c r="M177" s="236">
        <f t="shared" si="421"/>
        <v>0</v>
      </c>
      <c r="N177" s="236">
        <f t="shared" si="421"/>
        <v>0</v>
      </c>
      <c r="O177" s="236">
        <f t="shared" si="42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9">
        <f t="shared" ref="BH177:BH189" si="422">IF((COUNTA(BJ177:DL177)-COUNTIF(BJ177:DL177,0))=0,0,CONCATENATE("Ошибки!-",COUNTA(BJ177:DL177)-COUNTIF(BJ177:DL177,0)))</f>
        <v>0</v>
      </c>
      <c r="BI177" s="255" t="str">
        <f t="shared" ref="BI177:BI188" si="423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2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25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26">IF(ROUND((AA177-AB177),5)&gt;=0,0,"Ошибка!")</f>
        <v>0</v>
      </c>
      <c r="CH177" s="318"/>
      <c r="CI177" s="253">
        <f t="shared" ref="CI177:CI188" si="427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28">IF(ROUND((AL177-AM177),5)&gt;=0,0,"Ошибка!")</f>
        <v>0</v>
      </c>
      <c r="CS177" s="318"/>
      <c r="CT177" s="253">
        <f t="shared" ref="CT177:CT188" si="429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30">IF(ROUND((AW177-AX177),5)&gt;=0,0,"Ошибка!")</f>
        <v>0</v>
      </c>
      <c r="DD177" s="318"/>
      <c r="DE177" s="253">
        <f t="shared" ref="DE177:DE188" si="431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>
      <c r="A178" s="272" t="str">
        <f t="shared" si="41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32">ROUND(SUM(P178,AA178,AL178,AW178),0)</f>
        <v>0</v>
      </c>
      <c r="F178" s="236">
        <f t="shared" ref="F178:F188" si="433">ROUND(SUM(Q178,AB178,AM178,AX178),1)</f>
        <v>0</v>
      </c>
      <c r="G178" s="236">
        <f t="shared" si="419"/>
        <v>0</v>
      </c>
      <c r="H178" s="236">
        <f t="shared" ref="H178:H188" si="434">ROUND(SUM(S178,AD178,AO178,AZ178),1)</f>
        <v>0</v>
      </c>
      <c r="I178" s="236">
        <f t="shared" si="420"/>
        <v>0</v>
      </c>
      <c r="J178" s="236">
        <f t="shared" si="421"/>
        <v>0</v>
      </c>
      <c r="K178" s="236">
        <f t="shared" si="421"/>
        <v>0</v>
      </c>
      <c r="L178" s="236">
        <f t="shared" si="421"/>
        <v>0</v>
      </c>
      <c r="M178" s="236">
        <f t="shared" si="421"/>
        <v>0</v>
      </c>
      <c r="N178" s="236">
        <f t="shared" si="421"/>
        <v>0</v>
      </c>
      <c r="O178" s="236">
        <f t="shared" si="421"/>
        <v>0</v>
      </c>
      <c r="P178" s="220"/>
      <c r="Q178" s="221"/>
      <c r="R178" s="237">
        <f t="shared" ref="R178:R188" si="435">SUM(U178:W178)</f>
        <v>0</v>
      </c>
      <c r="S178" s="221"/>
      <c r="T178" s="237">
        <f t="shared" ref="T178:T187" si="436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37">SUM(AF178:AH178)</f>
        <v>0</v>
      </c>
      <c r="AD178" s="221"/>
      <c r="AE178" s="237">
        <f t="shared" ref="AE178:AE187" si="438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39">SUM(AQ178:AS178)</f>
        <v>0</v>
      </c>
      <c r="AO178" s="221"/>
      <c r="AP178" s="237">
        <f t="shared" ref="AP178:AP187" si="440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41">SUM(BB178:BD178)</f>
        <v>0</v>
      </c>
      <c r="AZ178" s="221"/>
      <c r="BA178" s="237">
        <f t="shared" ref="BA178:BA187" si="442">SUM(BE178:BG178)</f>
        <v>0</v>
      </c>
      <c r="BB178" s="221"/>
      <c r="BC178" s="233"/>
      <c r="BD178" s="221"/>
      <c r="BE178" s="221"/>
      <c r="BF178" s="233"/>
      <c r="BG178" s="221"/>
      <c r="BH178" s="379">
        <f t="shared" si="422"/>
        <v>0</v>
      </c>
      <c r="BI178" s="255" t="str">
        <f t="shared" si="423"/>
        <v>03</v>
      </c>
      <c r="BJ178" s="318"/>
      <c r="BK178" s="253">
        <f t="shared" ref="BK178:BK188" si="443">IF(ROUND((E178-F178),5)&gt;=0,0,"Ошибка!")</f>
        <v>0</v>
      </c>
      <c r="BL178" s="318"/>
      <c r="BM178" s="253">
        <f t="shared" si="42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25"/>
        <v>0</v>
      </c>
      <c r="BW178" s="318"/>
      <c r="BX178" s="253">
        <f t="shared" ref="BX178:BX188" si="44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26"/>
        <v>0</v>
      </c>
      <c r="CH178" s="318"/>
      <c r="CI178" s="253">
        <f t="shared" si="427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28"/>
        <v>0</v>
      </c>
      <c r="CS178" s="318"/>
      <c r="CT178" s="253">
        <f t="shared" si="429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30"/>
        <v>0</v>
      </c>
      <c r="DD178" s="318"/>
      <c r="DE178" s="253">
        <f t="shared" si="431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>
      <c r="A179" s="272" t="str">
        <f t="shared" si="41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32"/>
        <v>0</v>
      </c>
      <c r="F179" s="236">
        <f t="shared" si="433"/>
        <v>0</v>
      </c>
      <c r="G179" s="236">
        <f t="shared" si="419"/>
        <v>0</v>
      </c>
      <c r="H179" s="236">
        <f t="shared" si="434"/>
        <v>0</v>
      </c>
      <c r="I179" s="236">
        <f t="shared" si="420"/>
        <v>0</v>
      </c>
      <c r="J179" s="236">
        <f t="shared" si="421"/>
        <v>0</v>
      </c>
      <c r="K179" s="236">
        <f t="shared" si="421"/>
        <v>0</v>
      </c>
      <c r="L179" s="236">
        <f t="shared" si="421"/>
        <v>0</v>
      </c>
      <c r="M179" s="236">
        <f t="shared" si="421"/>
        <v>0</v>
      </c>
      <c r="N179" s="236">
        <f t="shared" si="421"/>
        <v>0</v>
      </c>
      <c r="O179" s="236">
        <f t="shared" si="421"/>
        <v>0</v>
      </c>
      <c r="P179" s="220"/>
      <c r="Q179" s="221"/>
      <c r="R179" s="237">
        <f t="shared" si="435"/>
        <v>0</v>
      </c>
      <c r="S179" s="221"/>
      <c r="T179" s="237">
        <f t="shared" si="436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37"/>
        <v>0</v>
      </c>
      <c r="AD179" s="221"/>
      <c r="AE179" s="237">
        <f t="shared" si="438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39"/>
        <v>0</v>
      </c>
      <c r="AO179" s="221"/>
      <c r="AP179" s="237">
        <f t="shared" si="440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41"/>
        <v>0</v>
      </c>
      <c r="AZ179" s="221"/>
      <c r="BA179" s="237">
        <f t="shared" si="442"/>
        <v>0</v>
      </c>
      <c r="BB179" s="221"/>
      <c r="BC179" s="233"/>
      <c r="BD179" s="221"/>
      <c r="BE179" s="221"/>
      <c r="BF179" s="233"/>
      <c r="BG179" s="221"/>
      <c r="BH179" s="379">
        <f t="shared" si="422"/>
        <v>0</v>
      </c>
      <c r="BI179" s="255" t="str">
        <f t="shared" si="423"/>
        <v>04</v>
      </c>
      <c r="BJ179" s="318"/>
      <c r="BK179" s="253">
        <f t="shared" si="443"/>
        <v>0</v>
      </c>
      <c r="BL179" s="318"/>
      <c r="BM179" s="253">
        <f t="shared" si="42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25"/>
        <v>0</v>
      </c>
      <c r="BW179" s="318"/>
      <c r="BX179" s="253">
        <f t="shared" si="44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26"/>
        <v>0</v>
      </c>
      <c r="CH179" s="318"/>
      <c r="CI179" s="253">
        <f t="shared" si="427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28"/>
        <v>0</v>
      </c>
      <c r="CS179" s="318"/>
      <c r="CT179" s="253">
        <f t="shared" si="429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30"/>
        <v>0</v>
      </c>
      <c r="DD179" s="318"/>
      <c r="DE179" s="253">
        <f t="shared" si="431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>
      <c r="A180" s="272" t="str">
        <f t="shared" si="41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32"/>
        <v>0</v>
      </c>
      <c r="F180" s="236">
        <f t="shared" si="433"/>
        <v>0</v>
      </c>
      <c r="G180" s="236">
        <f t="shared" si="419"/>
        <v>0</v>
      </c>
      <c r="H180" s="236">
        <f t="shared" si="434"/>
        <v>0</v>
      </c>
      <c r="I180" s="236">
        <f t="shared" si="420"/>
        <v>0</v>
      </c>
      <c r="J180" s="236">
        <f t="shared" si="421"/>
        <v>0</v>
      </c>
      <c r="K180" s="236">
        <f t="shared" si="421"/>
        <v>0</v>
      </c>
      <c r="L180" s="236">
        <f t="shared" si="421"/>
        <v>0</v>
      </c>
      <c r="M180" s="236">
        <f t="shared" si="421"/>
        <v>0</v>
      </c>
      <c r="N180" s="236">
        <f t="shared" si="421"/>
        <v>0</v>
      </c>
      <c r="O180" s="236">
        <f t="shared" si="421"/>
        <v>0</v>
      </c>
      <c r="P180" s="220"/>
      <c r="Q180" s="221"/>
      <c r="R180" s="237">
        <f t="shared" si="435"/>
        <v>0</v>
      </c>
      <c r="S180" s="221"/>
      <c r="T180" s="237">
        <f t="shared" si="436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37"/>
        <v>0</v>
      </c>
      <c r="AD180" s="221"/>
      <c r="AE180" s="237">
        <f t="shared" si="438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39"/>
        <v>0</v>
      </c>
      <c r="AO180" s="221"/>
      <c r="AP180" s="237">
        <f t="shared" si="440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41"/>
        <v>0</v>
      </c>
      <c r="AZ180" s="221"/>
      <c r="BA180" s="237">
        <f t="shared" si="442"/>
        <v>0</v>
      </c>
      <c r="BB180" s="221"/>
      <c r="BC180" s="233"/>
      <c r="BD180" s="221"/>
      <c r="BE180" s="221"/>
      <c r="BF180" s="233"/>
      <c r="BG180" s="221"/>
      <c r="BH180" s="379">
        <f t="shared" si="422"/>
        <v>0</v>
      </c>
      <c r="BI180" s="255" t="str">
        <f t="shared" si="423"/>
        <v>05</v>
      </c>
      <c r="BJ180" s="318"/>
      <c r="BK180" s="253">
        <f t="shared" si="443"/>
        <v>0</v>
      </c>
      <c r="BL180" s="318"/>
      <c r="BM180" s="253">
        <f t="shared" si="42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25"/>
        <v>0</v>
      </c>
      <c r="BW180" s="318"/>
      <c r="BX180" s="253">
        <f t="shared" si="44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26"/>
        <v>0</v>
      </c>
      <c r="CH180" s="318"/>
      <c r="CI180" s="253">
        <f t="shared" si="427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28"/>
        <v>0</v>
      </c>
      <c r="CS180" s="318"/>
      <c r="CT180" s="253">
        <f t="shared" si="429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30"/>
        <v>0</v>
      </c>
      <c r="DD180" s="318"/>
      <c r="DE180" s="253">
        <f t="shared" si="431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>
      <c r="A181" s="272" t="str">
        <f t="shared" si="41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32"/>
        <v>0</v>
      </c>
      <c r="F181" s="236">
        <f t="shared" si="433"/>
        <v>0</v>
      </c>
      <c r="G181" s="236">
        <f t="shared" si="419"/>
        <v>0</v>
      </c>
      <c r="H181" s="236">
        <f t="shared" si="434"/>
        <v>0</v>
      </c>
      <c r="I181" s="236">
        <f t="shared" si="420"/>
        <v>0</v>
      </c>
      <c r="J181" s="236">
        <f t="shared" si="421"/>
        <v>0</v>
      </c>
      <c r="K181" s="236">
        <f t="shared" si="421"/>
        <v>0</v>
      </c>
      <c r="L181" s="236">
        <f t="shared" si="421"/>
        <v>0</v>
      </c>
      <c r="M181" s="236">
        <f t="shared" si="421"/>
        <v>0</v>
      </c>
      <c r="N181" s="236">
        <f t="shared" si="421"/>
        <v>0</v>
      </c>
      <c r="O181" s="236">
        <f t="shared" si="421"/>
        <v>0</v>
      </c>
      <c r="P181" s="220"/>
      <c r="Q181" s="221"/>
      <c r="R181" s="237">
        <f t="shared" si="435"/>
        <v>0</v>
      </c>
      <c r="S181" s="221"/>
      <c r="T181" s="237">
        <f t="shared" si="436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37"/>
        <v>0</v>
      </c>
      <c r="AD181" s="221"/>
      <c r="AE181" s="237">
        <f t="shared" si="438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39"/>
        <v>0</v>
      </c>
      <c r="AO181" s="221"/>
      <c r="AP181" s="237">
        <f t="shared" si="440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41"/>
        <v>0</v>
      </c>
      <c r="AZ181" s="221"/>
      <c r="BA181" s="237">
        <f t="shared" si="442"/>
        <v>0</v>
      </c>
      <c r="BB181" s="221"/>
      <c r="BC181" s="233"/>
      <c r="BD181" s="221"/>
      <c r="BE181" s="221"/>
      <c r="BF181" s="233"/>
      <c r="BG181" s="221"/>
      <c r="BH181" s="379">
        <f t="shared" si="422"/>
        <v>0</v>
      </c>
      <c r="BI181" s="255" t="str">
        <f t="shared" si="423"/>
        <v>06</v>
      </c>
      <c r="BJ181" s="318"/>
      <c r="BK181" s="253">
        <f t="shared" si="443"/>
        <v>0</v>
      </c>
      <c r="BL181" s="318"/>
      <c r="BM181" s="253">
        <f t="shared" si="42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25"/>
        <v>0</v>
      </c>
      <c r="BW181" s="318"/>
      <c r="BX181" s="253">
        <f t="shared" si="44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26"/>
        <v>0</v>
      </c>
      <c r="CH181" s="318"/>
      <c r="CI181" s="253">
        <f t="shared" si="427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28"/>
        <v>0</v>
      </c>
      <c r="CS181" s="318"/>
      <c r="CT181" s="253">
        <f t="shared" si="429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30"/>
        <v>0</v>
      </c>
      <c r="DD181" s="318"/>
      <c r="DE181" s="253">
        <f t="shared" si="431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>
      <c r="A182" s="272" t="str">
        <f t="shared" si="41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32"/>
        <v>0</v>
      </c>
      <c r="F182" s="236">
        <f t="shared" si="433"/>
        <v>0</v>
      </c>
      <c r="G182" s="236">
        <f t="shared" si="419"/>
        <v>0</v>
      </c>
      <c r="H182" s="236">
        <f t="shared" si="434"/>
        <v>0</v>
      </c>
      <c r="I182" s="236">
        <f t="shared" si="420"/>
        <v>0</v>
      </c>
      <c r="J182" s="236">
        <f t="shared" si="421"/>
        <v>0</v>
      </c>
      <c r="K182" s="236">
        <f t="shared" si="421"/>
        <v>0</v>
      </c>
      <c r="L182" s="236">
        <f t="shared" si="421"/>
        <v>0</v>
      </c>
      <c r="M182" s="236">
        <f t="shared" si="421"/>
        <v>0</v>
      </c>
      <c r="N182" s="236">
        <f t="shared" si="421"/>
        <v>0</v>
      </c>
      <c r="O182" s="236">
        <f t="shared" si="421"/>
        <v>0</v>
      </c>
      <c r="P182" s="220"/>
      <c r="Q182" s="221"/>
      <c r="R182" s="237">
        <f t="shared" si="435"/>
        <v>0</v>
      </c>
      <c r="S182" s="221"/>
      <c r="T182" s="237">
        <f t="shared" si="436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37"/>
        <v>0</v>
      </c>
      <c r="AD182" s="221"/>
      <c r="AE182" s="237">
        <f t="shared" si="438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39"/>
        <v>0</v>
      </c>
      <c r="AO182" s="221"/>
      <c r="AP182" s="237">
        <f t="shared" si="440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41"/>
        <v>0</v>
      </c>
      <c r="AZ182" s="221"/>
      <c r="BA182" s="237">
        <f t="shared" si="442"/>
        <v>0</v>
      </c>
      <c r="BB182" s="221"/>
      <c r="BC182" s="233"/>
      <c r="BD182" s="221"/>
      <c r="BE182" s="221"/>
      <c r="BF182" s="233"/>
      <c r="BG182" s="221"/>
      <c r="BH182" s="379">
        <f t="shared" si="422"/>
        <v>0</v>
      </c>
      <c r="BI182" s="255" t="str">
        <f t="shared" si="423"/>
        <v>07</v>
      </c>
      <c r="BJ182" s="318"/>
      <c r="BK182" s="253">
        <f t="shared" si="443"/>
        <v>0</v>
      </c>
      <c r="BL182" s="318"/>
      <c r="BM182" s="253">
        <f t="shared" si="42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25"/>
        <v>0</v>
      </c>
      <c r="BW182" s="318"/>
      <c r="BX182" s="253">
        <f t="shared" si="44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26"/>
        <v>0</v>
      </c>
      <c r="CH182" s="318"/>
      <c r="CI182" s="253">
        <f t="shared" si="427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28"/>
        <v>0</v>
      </c>
      <c r="CS182" s="318"/>
      <c r="CT182" s="253">
        <f t="shared" si="429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30"/>
        <v>0</v>
      </c>
      <c r="DD182" s="318"/>
      <c r="DE182" s="253">
        <f t="shared" si="431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>
      <c r="A183" s="272" t="str">
        <f t="shared" si="41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32"/>
        <v>0</v>
      </c>
      <c r="F183" s="236">
        <f t="shared" si="433"/>
        <v>0</v>
      </c>
      <c r="G183" s="236">
        <f t="shared" si="419"/>
        <v>0</v>
      </c>
      <c r="H183" s="236">
        <f t="shared" si="434"/>
        <v>0</v>
      </c>
      <c r="I183" s="236">
        <f t="shared" si="420"/>
        <v>0</v>
      </c>
      <c r="J183" s="236">
        <f t="shared" si="421"/>
        <v>0</v>
      </c>
      <c r="K183" s="236">
        <f t="shared" si="421"/>
        <v>0</v>
      </c>
      <c r="L183" s="236">
        <f t="shared" si="421"/>
        <v>0</v>
      </c>
      <c r="M183" s="236">
        <f t="shared" si="421"/>
        <v>0</v>
      </c>
      <c r="N183" s="236">
        <f t="shared" si="421"/>
        <v>0</v>
      </c>
      <c r="O183" s="236">
        <f t="shared" si="421"/>
        <v>0</v>
      </c>
      <c r="P183" s="220"/>
      <c r="Q183" s="221"/>
      <c r="R183" s="237">
        <f t="shared" si="435"/>
        <v>0</v>
      </c>
      <c r="S183" s="221"/>
      <c r="T183" s="237">
        <f t="shared" si="436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37"/>
        <v>0</v>
      </c>
      <c r="AD183" s="221"/>
      <c r="AE183" s="237">
        <f t="shared" si="438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39"/>
        <v>0</v>
      </c>
      <c r="AO183" s="221"/>
      <c r="AP183" s="237">
        <f t="shared" si="440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41"/>
        <v>0</v>
      </c>
      <c r="AZ183" s="221"/>
      <c r="BA183" s="237">
        <f t="shared" si="442"/>
        <v>0</v>
      </c>
      <c r="BB183" s="221"/>
      <c r="BC183" s="233"/>
      <c r="BD183" s="221"/>
      <c r="BE183" s="221"/>
      <c r="BF183" s="233"/>
      <c r="BG183" s="221"/>
      <c r="BH183" s="379">
        <f t="shared" si="422"/>
        <v>0</v>
      </c>
      <c r="BI183" s="255" t="str">
        <f t="shared" si="423"/>
        <v>08</v>
      </c>
      <c r="BJ183" s="318"/>
      <c r="BK183" s="253">
        <f t="shared" si="443"/>
        <v>0</v>
      </c>
      <c r="BL183" s="318"/>
      <c r="BM183" s="253">
        <f t="shared" si="42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25"/>
        <v>0</v>
      </c>
      <c r="BW183" s="318"/>
      <c r="BX183" s="253">
        <f t="shared" si="44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26"/>
        <v>0</v>
      </c>
      <c r="CH183" s="318"/>
      <c r="CI183" s="253">
        <f t="shared" si="427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28"/>
        <v>0</v>
      </c>
      <c r="CS183" s="318"/>
      <c r="CT183" s="253">
        <f t="shared" si="429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30"/>
        <v>0</v>
      </c>
      <c r="DD183" s="318"/>
      <c r="DE183" s="253">
        <f t="shared" si="431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>
      <c r="A184" s="272" t="str">
        <f t="shared" si="41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32"/>
        <v>0</v>
      </c>
      <c r="F184" s="236">
        <f t="shared" si="433"/>
        <v>0</v>
      </c>
      <c r="G184" s="236">
        <f t="shared" si="419"/>
        <v>0</v>
      </c>
      <c r="H184" s="236">
        <f t="shared" si="434"/>
        <v>0</v>
      </c>
      <c r="I184" s="236">
        <f t="shared" si="420"/>
        <v>0</v>
      </c>
      <c r="J184" s="236">
        <f t="shared" si="421"/>
        <v>0</v>
      </c>
      <c r="K184" s="236">
        <f t="shared" si="421"/>
        <v>0</v>
      </c>
      <c r="L184" s="236">
        <f t="shared" si="421"/>
        <v>0</v>
      </c>
      <c r="M184" s="236">
        <f t="shared" si="421"/>
        <v>0</v>
      </c>
      <c r="N184" s="236">
        <f t="shared" si="421"/>
        <v>0</v>
      </c>
      <c r="O184" s="236">
        <f t="shared" si="421"/>
        <v>0</v>
      </c>
      <c r="P184" s="220"/>
      <c r="Q184" s="221"/>
      <c r="R184" s="237">
        <f t="shared" si="435"/>
        <v>0</v>
      </c>
      <c r="S184" s="221"/>
      <c r="T184" s="237">
        <f t="shared" si="436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37"/>
        <v>0</v>
      </c>
      <c r="AD184" s="221"/>
      <c r="AE184" s="237">
        <f t="shared" si="438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39"/>
        <v>0</v>
      </c>
      <c r="AO184" s="221"/>
      <c r="AP184" s="237">
        <f t="shared" si="440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41"/>
        <v>0</v>
      </c>
      <c r="AZ184" s="221"/>
      <c r="BA184" s="237">
        <f t="shared" si="442"/>
        <v>0</v>
      </c>
      <c r="BB184" s="221"/>
      <c r="BC184" s="233"/>
      <c r="BD184" s="221"/>
      <c r="BE184" s="221"/>
      <c r="BF184" s="233"/>
      <c r="BG184" s="221"/>
      <c r="BH184" s="379">
        <f t="shared" si="422"/>
        <v>0</v>
      </c>
      <c r="BI184" s="255" t="str">
        <f t="shared" si="423"/>
        <v>09</v>
      </c>
      <c r="BJ184" s="318"/>
      <c r="BK184" s="253">
        <f t="shared" si="443"/>
        <v>0</v>
      </c>
      <c r="BL184" s="318"/>
      <c r="BM184" s="253">
        <f t="shared" si="42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25"/>
        <v>0</v>
      </c>
      <c r="BW184" s="318"/>
      <c r="BX184" s="253">
        <f t="shared" si="44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26"/>
        <v>0</v>
      </c>
      <c r="CH184" s="318"/>
      <c r="CI184" s="253">
        <f t="shared" si="427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28"/>
        <v>0</v>
      </c>
      <c r="CS184" s="318"/>
      <c r="CT184" s="253">
        <f t="shared" si="429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30"/>
        <v>0</v>
      </c>
      <c r="DD184" s="318"/>
      <c r="DE184" s="253">
        <f t="shared" si="431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>
      <c r="A185" s="272" t="str">
        <f t="shared" si="41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32"/>
        <v>0</v>
      </c>
      <c r="F185" s="236">
        <f t="shared" si="433"/>
        <v>0</v>
      </c>
      <c r="G185" s="236">
        <f t="shared" si="419"/>
        <v>0</v>
      </c>
      <c r="H185" s="236">
        <f t="shared" si="434"/>
        <v>0</v>
      </c>
      <c r="I185" s="236">
        <f t="shared" si="420"/>
        <v>0</v>
      </c>
      <c r="J185" s="236">
        <f t="shared" si="421"/>
        <v>0</v>
      </c>
      <c r="K185" s="236">
        <f t="shared" si="421"/>
        <v>0</v>
      </c>
      <c r="L185" s="236">
        <f t="shared" si="421"/>
        <v>0</v>
      </c>
      <c r="M185" s="236">
        <f t="shared" si="421"/>
        <v>0</v>
      </c>
      <c r="N185" s="236">
        <f t="shared" si="421"/>
        <v>0</v>
      </c>
      <c r="O185" s="236">
        <f t="shared" si="421"/>
        <v>0</v>
      </c>
      <c r="P185" s="220"/>
      <c r="Q185" s="221"/>
      <c r="R185" s="237">
        <f t="shared" si="435"/>
        <v>0</v>
      </c>
      <c r="S185" s="221"/>
      <c r="T185" s="237">
        <f t="shared" si="436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37"/>
        <v>0</v>
      </c>
      <c r="AD185" s="221"/>
      <c r="AE185" s="237">
        <f t="shared" si="438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39"/>
        <v>0</v>
      </c>
      <c r="AO185" s="221"/>
      <c r="AP185" s="237">
        <f t="shared" si="440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41"/>
        <v>0</v>
      </c>
      <c r="AZ185" s="221"/>
      <c r="BA185" s="237">
        <f t="shared" si="442"/>
        <v>0</v>
      </c>
      <c r="BB185" s="221"/>
      <c r="BC185" s="233"/>
      <c r="BD185" s="221"/>
      <c r="BE185" s="221"/>
      <c r="BF185" s="233"/>
      <c r="BG185" s="221"/>
      <c r="BH185" s="379">
        <f t="shared" si="422"/>
        <v>0</v>
      </c>
      <c r="BI185" s="255" t="str">
        <f t="shared" si="423"/>
        <v>10</v>
      </c>
      <c r="BJ185" s="318"/>
      <c r="BK185" s="253">
        <f t="shared" si="443"/>
        <v>0</v>
      </c>
      <c r="BL185" s="318"/>
      <c r="BM185" s="253">
        <f t="shared" si="42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25"/>
        <v>0</v>
      </c>
      <c r="BW185" s="318"/>
      <c r="BX185" s="253">
        <f t="shared" si="44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26"/>
        <v>0</v>
      </c>
      <c r="CH185" s="318"/>
      <c r="CI185" s="253">
        <f t="shared" si="427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28"/>
        <v>0</v>
      </c>
      <c r="CS185" s="318"/>
      <c r="CT185" s="253">
        <f t="shared" si="429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30"/>
        <v>0</v>
      </c>
      <c r="DD185" s="318"/>
      <c r="DE185" s="253">
        <f t="shared" si="431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">
      <c r="A186" s="272" t="str">
        <f t="shared" si="41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32"/>
        <v>0</v>
      </c>
      <c r="F186" s="236">
        <f t="shared" si="433"/>
        <v>0</v>
      </c>
      <c r="G186" s="236">
        <f t="shared" si="419"/>
        <v>0</v>
      </c>
      <c r="H186" s="236">
        <f t="shared" si="434"/>
        <v>0</v>
      </c>
      <c r="I186" s="236">
        <f t="shared" si="420"/>
        <v>0</v>
      </c>
      <c r="J186" s="236">
        <f t="shared" si="421"/>
        <v>0</v>
      </c>
      <c r="K186" s="236">
        <f t="shared" si="421"/>
        <v>0</v>
      </c>
      <c r="L186" s="236">
        <f t="shared" si="421"/>
        <v>0</v>
      </c>
      <c r="M186" s="236">
        <f t="shared" si="421"/>
        <v>0</v>
      </c>
      <c r="N186" s="236">
        <f t="shared" si="421"/>
        <v>0</v>
      </c>
      <c r="O186" s="236">
        <f t="shared" si="421"/>
        <v>0</v>
      </c>
      <c r="P186" s="220"/>
      <c r="Q186" s="221"/>
      <c r="R186" s="237">
        <f t="shared" si="435"/>
        <v>0</v>
      </c>
      <c r="S186" s="221"/>
      <c r="T186" s="237">
        <f t="shared" si="436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37"/>
        <v>0</v>
      </c>
      <c r="AD186" s="221"/>
      <c r="AE186" s="237">
        <f t="shared" si="438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39"/>
        <v>0</v>
      </c>
      <c r="AO186" s="221"/>
      <c r="AP186" s="237">
        <f t="shared" si="440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41"/>
        <v>0</v>
      </c>
      <c r="AZ186" s="221"/>
      <c r="BA186" s="237">
        <f t="shared" si="442"/>
        <v>0</v>
      </c>
      <c r="BB186" s="221"/>
      <c r="BC186" s="233"/>
      <c r="BD186" s="221"/>
      <c r="BE186" s="221"/>
      <c r="BF186" s="233"/>
      <c r="BG186" s="221"/>
      <c r="BH186" s="379">
        <f t="shared" si="422"/>
        <v>0</v>
      </c>
      <c r="BI186" s="255" t="str">
        <f t="shared" si="423"/>
        <v>11</v>
      </c>
      <c r="BJ186" s="318"/>
      <c r="BK186" s="253">
        <f t="shared" si="443"/>
        <v>0</v>
      </c>
      <c r="BL186" s="318"/>
      <c r="BM186" s="253">
        <f t="shared" si="42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25"/>
        <v>0</v>
      </c>
      <c r="BW186" s="318"/>
      <c r="BX186" s="253">
        <f t="shared" si="44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26"/>
        <v>0</v>
      </c>
      <c r="CH186" s="318"/>
      <c r="CI186" s="253">
        <f t="shared" si="427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28"/>
        <v>0</v>
      </c>
      <c r="CS186" s="318"/>
      <c r="CT186" s="253">
        <f t="shared" si="429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30"/>
        <v>0</v>
      </c>
      <c r="DD186" s="318"/>
      <c r="DE186" s="253">
        <f t="shared" si="431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">
      <c r="A187" s="272" t="str">
        <f t="shared" si="41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32"/>
        <v>0</v>
      </c>
      <c r="F187" s="236">
        <f t="shared" si="433"/>
        <v>0</v>
      </c>
      <c r="G187" s="236">
        <f t="shared" si="419"/>
        <v>0</v>
      </c>
      <c r="H187" s="236">
        <f t="shared" si="434"/>
        <v>0</v>
      </c>
      <c r="I187" s="236">
        <f t="shared" si="420"/>
        <v>0</v>
      </c>
      <c r="J187" s="236">
        <f t="shared" si="421"/>
        <v>0</v>
      </c>
      <c r="K187" s="236">
        <f t="shared" si="421"/>
        <v>0</v>
      </c>
      <c r="L187" s="236">
        <f t="shared" si="421"/>
        <v>0</v>
      </c>
      <c r="M187" s="236">
        <f t="shared" si="421"/>
        <v>0</v>
      </c>
      <c r="N187" s="236">
        <f t="shared" si="421"/>
        <v>0</v>
      </c>
      <c r="O187" s="236">
        <f t="shared" si="421"/>
        <v>0</v>
      </c>
      <c r="P187" s="220"/>
      <c r="Q187" s="221"/>
      <c r="R187" s="237">
        <f t="shared" si="435"/>
        <v>0</v>
      </c>
      <c r="S187" s="221"/>
      <c r="T187" s="237">
        <f t="shared" si="436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37"/>
        <v>0</v>
      </c>
      <c r="AD187" s="221"/>
      <c r="AE187" s="237">
        <f t="shared" si="438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39"/>
        <v>0</v>
      </c>
      <c r="AO187" s="221"/>
      <c r="AP187" s="237">
        <f t="shared" si="440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41"/>
        <v>0</v>
      </c>
      <c r="AZ187" s="221"/>
      <c r="BA187" s="237">
        <f t="shared" si="442"/>
        <v>0</v>
      </c>
      <c r="BB187" s="221"/>
      <c r="BC187" s="233"/>
      <c r="BD187" s="221"/>
      <c r="BE187" s="221"/>
      <c r="BF187" s="233"/>
      <c r="BG187" s="221"/>
      <c r="BH187" s="379">
        <f t="shared" si="422"/>
        <v>0</v>
      </c>
      <c r="BI187" s="255" t="str">
        <f t="shared" si="423"/>
        <v>12</v>
      </c>
      <c r="BJ187" s="318"/>
      <c r="BK187" s="253">
        <f t="shared" si="443"/>
        <v>0</v>
      </c>
      <c r="BL187" s="318"/>
      <c r="BM187" s="253">
        <f t="shared" si="42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25"/>
        <v>0</v>
      </c>
      <c r="BW187" s="318"/>
      <c r="BX187" s="253">
        <f t="shared" si="44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26"/>
        <v>0</v>
      </c>
      <c r="CH187" s="318"/>
      <c r="CI187" s="253">
        <f t="shared" si="427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28"/>
        <v>0</v>
      </c>
      <c r="CS187" s="318"/>
      <c r="CT187" s="253">
        <f t="shared" si="429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30"/>
        <v>0</v>
      </c>
      <c r="DD187" s="318"/>
      <c r="DE187" s="253">
        <f t="shared" si="431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thickBot="1">
      <c r="A188" s="272" t="str">
        <f t="shared" si="41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32"/>
        <v>0</v>
      </c>
      <c r="F188" s="236">
        <f t="shared" si="433"/>
        <v>0</v>
      </c>
      <c r="G188" s="236">
        <f t="shared" si="419"/>
        <v>0</v>
      </c>
      <c r="H188" s="236">
        <f t="shared" si="434"/>
        <v>0</v>
      </c>
      <c r="I188" s="236">
        <f t="shared" si="420"/>
        <v>0</v>
      </c>
      <c r="J188" s="236">
        <f t="shared" si="421"/>
        <v>0</v>
      </c>
      <c r="K188" s="236">
        <f t="shared" si="421"/>
        <v>0</v>
      </c>
      <c r="L188" s="236">
        <f t="shared" si="421"/>
        <v>0</v>
      </c>
      <c r="M188" s="236">
        <f t="shared" si="421"/>
        <v>0</v>
      </c>
      <c r="N188" s="236">
        <f t="shared" si="421"/>
        <v>0</v>
      </c>
      <c r="O188" s="236">
        <f>ROUND(SUM(Z188,AK188,AV188,BG188),1)</f>
        <v>0</v>
      </c>
      <c r="P188" s="223"/>
      <c r="Q188" s="224"/>
      <c r="R188" s="238">
        <f t="shared" si="435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37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39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41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9">
        <f t="shared" si="422"/>
        <v>0</v>
      </c>
      <c r="BI188" s="319" t="str">
        <f t="shared" si="423"/>
        <v>13</v>
      </c>
      <c r="BJ188" s="320"/>
      <c r="BK188" s="321">
        <f t="shared" si="443"/>
        <v>0</v>
      </c>
      <c r="BL188" s="320"/>
      <c r="BM188" s="321">
        <f t="shared" si="42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25"/>
        <v>0</v>
      </c>
      <c r="BW188" s="320"/>
      <c r="BX188" s="321">
        <f t="shared" si="44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26"/>
        <v>0</v>
      </c>
      <c r="CH188" s="320"/>
      <c r="CI188" s="321">
        <f t="shared" si="427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28"/>
        <v>0</v>
      </c>
      <c r="CS188" s="320"/>
      <c r="CT188" s="321">
        <f t="shared" si="429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30"/>
        <v>0</v>
      </c>
      <c r="DD188" s="320"/>
      <c r="DE188" s="321">
        <f t="shared" si="431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22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45">IF(ROUND(E195-SUM(E196,E198:E199),5)&gt;=0,0,"Ошибка")</f>
        <v>0</v>
      </c>
      <c r="BK189" s="285">
        <f t="shared" si="445"/>
        <v>0</v>
      </c>
      <c r="BL189" s="285">
        <f t="shared" si="445"/>
        <v>0</v>
      </c>
      <c r="BM189" s="285">
        <f t="shared" si="445"/>
        <v>0</v>
      </c>
      <c r="BN189" s="285">
        <f t="shared" si="445"/>
        <v>0</v>
      </c>
      <c r="BO189" s="285">
        <f t="shared" si="445"/>
        <v>0</v>
      </c>
      <c r="BP189" s="285">
        <f t="shared" si="445"/>
        <v>0</v>
      </c>
      <c r="BQ189" s="285">
        <f t="shared" si="445"/>
        <v>0</v>
      </c>
      <c r="BR189" s="285">
        <f t="shared" si="445"/>
        <v>0</v>
      </c>
      <c r="BS189" s="285">
        <f t="shared" si="445"/>
        <v>0</v>
      </c>
      <c r="BT189" s="285">
        <f t="shared" si="445"/>
        <v>0</v>
      </c>
      <c r="BU189" s="285">
        <f t="shared" si="445"/>
        <v>0</v>
      </c>
      <c r="BV189" s="285">
        <f t="shared" si="445"/>
        <v>0</v>
      </c>
      <c r="BW189" s="285">
        <f t="shared" si="445"/>
        <v>0</v>
      </c>
      <c r="BX189" s="285">
        <f t="shared" si="445"/>
        <v>0</v>
      </c>
      <c r="BY189" s="285">
        <f t="shared" si="445"/>
        <v>0</v>
      </c>
      <c r="BZ189" s="285">
        <f t="shared" si="445"/>
        <v>0</v>
      </c>
      <c r="CA189" s="285">
        <f t="shared" si="445"/>
        <v>0</v>
      </c>
      <c r="CB189" s="285">
        <f t="shared" si="445"/>
        <v>0</v>
      </c>
      <c r="CC189" s="285">
        <f t="shared" si="445"/>
        <v>0</v>
      </c>
      <c r="CD189" s="285">
        <f t="shared" si="445"/>
        <v>0</v>
      </c>
      <c r="CE189" s="285">
        <f t="shared" si="445"/>
        <v>0</v>
      </c>
      <c r="CF189" s="285">
        <f t="shared" si="445"/>
        <v>0</v>
      </c>
      <c r="CG189" s="285">
        <f t="shared" si="445"/>
        <v>0</v>
      </c>
      <c r="CH189" s="285">
        <f t="shared" si="445"/>
        <v>0</v>
      </c>
      <c r="CI189" s="285">
        <f t="shared" si="445"/>
        <v>0</v>
      </c>
      <c r="CJ189" s="285">
        <f t="shared" si="445"/>
        <v>0</v>
      </c>
      <c r="CK189" s="285">
        <f t="shared" si="445"/>
        <v>0</v>
      </c>
      <c r="CL189" s="285">
        <f t="shared" si="445"/>
        <v>0</v>
      </c>
      <c r="CM189" s="285">
        <f t="shared" si="445"/>
        <v>0</v>
      </c>
      <c r="CN189" s="285">
        <f t="shared" si="445"/>
        <v>0</v>
      </c>
      <c r="CO189" s="285">
        <f t="shared" si="445"/>
        <v>0</v>
      </c>
      <c r="CP189" s="285">
        <f t="shared" ref="CP189:DL189" si="446">IF(ROUND(AK195-SUM(AK196,AK198:AK199),5)&gt;=0,0,"Ошибка")</f>
        <v>0</v>
      </c>
      <c r="CQ189" s="285">
        <f t="shared" si="446"/>
        <v>0</v>
      </c>
      <c r="CR189" s="285">
        <f t="shared" si="446"/>
        <v>0</v>
      </c>
      <c r="CS189" s="285">
        <f t="shared" si="446"/>
        <v>0</v>
      </c>
      <c r="CT189" s="285">
        <f t="shared" si="446"/>
        <v>0</v>
      </c>
      <c r="CU189" s="285">
        <f t="shared" si="446"/>
        <v>0</v>
      </c>
      <c r="CV189" s="285">
        <f t="shared" si="446"/>
        <v>0</v>
      </c>
      <c r="CW189" s="285">
        <f t="shared" si="446"/>
        <v>0</v>
      </c>
      <c r="CX189" s="285">
        <f t="shared" si="446"/>
        <v>0</v>
      </c>
      <c r="CY189" s="285">
        <f t="shared" si="446"/>
        <v>0</v>
      </c>
      <c r="CZ189" s="285">
        <f t="shared" si="446"/>
        <v>0</v>
      </c>
      <c r="DA189" s="285">
        <f t="shared" si="446"/>
        <v>0</v>
      </c>
      <c r="DB189" s="285">
        <f t="shared" si="446"/>
        <v>0</v>
      </c>
      <c r="DC189" s="285">
        <f t="shared" si="446"/>
        <v>0</v>
      </c>
      <c r="DD189" s="285">
        <f t="shared" si="446"/>
        <v>0</v>
      </c>
      <c r="DE189" s="285">
        <f t="shared" si="446"/>
        <v>0</v>
      </c>
      <c r="DF189" s="285">
        <f t="shared" si="446"/>
        <v>0</v>
      </c>
      <c r="DG189" s="285">
        <f t="shared" si="446"/>
        <v>0</v>
      </c>
      <c r="DH189" s="285">
        <f t="shared" si="446"/>
        <v>0</v>
      </c>
      <c r="DI189" s="285">
        <f t="shared" si="446"/>
        <v>0</v>
      </c>
      <c r="DJ189" s="285">
        <f t="shared" si="446"/>
        <v>0</v>
      </c>
      <c r="DK189" s="285">
        <f t="shared" si="446"/>
        <v>0</v>
      </c>
      <c r="DL189" s="285">
        <f t="shared" si="446"/>
        <v>0</v>
      </c>
    </row>
    <row r="190" spans="1:116" s="27" customFormat="1" ht="24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47">SUM(J191:J195,J200:J202)</f>
        <v>0</v>
      </c>
      <c r="K190" s="236">
        <f t="shared" si="447"/>
        <v>0</v>
      </c>
      <c r="L190" s="236">
        <f t="shared" si="447"/>
        <v>0</v>
      </c>
      <c r="M190" s="236">
        <f t="shared" si="447"/>
        <v>0</v>
      </c>
      <c r="N190" s="236">
        <f t="shared" si="447"/>
        <v>0</v>
      </c>
      <c r="O190" s="236">
        <f t="shared" si="447"/>
        <v>0</v>
      </c>
      <c r="P190" s="228">
        <f>SUM(P191:P195,P200:P202)</f>
        <v>0</v>
      </c>
      <c r="Q190" s="226">
        <f t="shared" ref="Q190:Z190" si="448">SUM(Q191:Q195,Q200:Q202)</f>
        <v>0</v>
      </c>
      <c r="R190" s="236">
        <f t="shared" si="448"/>
        <v>0</v>
      </c>
      <c r="S190" s="226">
        <f t="shared" si="448"/>
        <v>0</v>
      </c>
      <c r="T190" s="236">
        <f t="shared" si="448"/>
        <v>0</v>
      </c>
      <c r="U190" s="226">
        <f t="shared" si="448"/>
        <v>0</v>
      </c>
      <c r="V190" s="235">
        <f t="shared" si="448"/>
        <v>0</v>
      </c>
      <c r="W190" s="226">
        <f t="shared" si="448"/>
        <v>0</v>
      </c>
      <c r="X190" s="226">
        <f t="shared" si="448"/>
        <v>0</v>
      </c>
      <c r="Y190" s="235">
        <f t="shared" si="448"/>
        <v>0</v>
      </c>
      <c r="Z190" s="227">
        <f t="shared" si="448"/>
        <v>0</v>
      </c>
      <c r="AA190" s="228">
        <f>SUM(AA191:AA195,AA200:AA202)</f>
        <v>0</v>
      </c>
      <c r="AB190" s="226">
        <f t="shared" ref="AB190:AK190" si="449">SUM(AB191:AB195,AB200:AB202)</f>
        <v>0</v>
      </c>
      <c r="AC190" s="236">
        <f t="shared" si="449"/>
        <v>0</v>
      </c>
      <c r="AD190" s="226">
        <f t="shared" si="449"/>
        <v>0</v>
      </c>
      <c r="AE190" s="236">
        <f t="shared" si="449"/>
        <v>0</v>
      </c>
      <c r="AF190" s="226">
        <f t="shared" si="449"/>
        <v>0</v>
      </c>
      <c r="AG190" s="235">
        <f t="shared" si="449"/>
        <v>0</v>
      </c>
      <c r="AH190" s="226">
        <f t="shared" si="449"/>
        <v>0</v>
      </c>
      <c r="AI190" s="226">
        <f t="shared" si="449"/>
        <v>0</v>
      </c>
      <c r="AJ190" s="235">
        <f t="shared" si="449"/>
        <v>0</v>
      </c>
      <c r="AK190" s="227">
        <f t="shared" si="449"/>
        <v>0</v>
      </c>
      <c r="AL190" s="228">
        <f>SUM(AL191:AL195,AL200:AL202)</f>
        <v>0</v>
      </c>
      <c r="AM190" s="226">
        <f t="shared" ref="AM190:AV190" si="450">SUM(AM191:AM195,AM200:AM202)</f>
        <v>0</v>
      </c>
      <c r="AN190" s="236">
        <f t="shared" si="450"/>
        <v>0</v>
      </c>
      <c r="AO190" s="226">
        <f t="shared" si="450"/>
        <v>0</v>
      </c>
      <c r="AP190" s="236">
        <f t="shared" si="450"/>
        <v>0</v>
      </c>
      <c r="AQ190" s="226">
        <f t="shared" si="450"/>
        <v>0</v>
      </c>
      <c r="AR190" s="235">
        <f t="shared" si="450"/>
        <v>0</v>
      </c>
      <c r="AS190" s="226">
        <f t="shared" si="450"/>
        <v>0</v>
      </c>
      <c r="AT190" s="226">
        <f t="shared" si="450"/>
        <v>0</v>
      </c>
      <c r="AU190" s="235">
        <f t="shared" si="450"/>
        <v>0</v>
      </c>
      <c r="AV190" s="227">
        <f t="shared" si="450"/>
        <v>0</v>
      </c>
      <c r="AW190" s="228">
        <f>SUM(AW191:AW195,AW200:AW202)</f>
        <v>0</v>
      </c>
      <c r="AX190" s="226">
        <f t="shared" ref="AX190:BG190" si="451">SUM(AX191:AX195,AX200:AX202)</f>
        <v>0</v>
      </c>
      <c r="AY190" s="236">
        <f t="shared" si="451"/>
        <v>0</v>
      </c>
      <c r="AZ190" s="226">
        <f t="shared" si="451"/>
        <v>0</v>
      </c>
      <c r="BA190" s="236">
        <f t="shared" si="451"/>
        <v>0</v>
      </c>
      <c r="BB190" s="226">
        <f t="shared" si="451"/>
        <v>0</v>
      </c>
      <c r="BC190" s="235">
        <f t="shared" si="451"/>
        <v>0</v>
      </c>
      <c r="BD190" s="226">
        <f t="shared" si="451"/>
        <v>0</v>
      </c>
      <c r="BE190" s="226">
        <f t="shared" si="451"/>
        <v>0</v>
      </c>
      <c r="BF190" s="235">
        <f t="shared" si="451"/>
        <v>0</v>
      </c>
      <c r="BG190" s="227">
        <f t="shared" si="451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52">IF(E196-E197&gt;=0,0,"Ошибка")</f>
        <v>0</v>
      </c>
      <c r="BK190" s="253">
        <f t="shared" si="452"/>
        <v>0</v>
      </c>
      <c r="BL190" s="253">
        <f t="shared" si="452"/>
        <v>0</v>
      </c>
      <c r="BM190" s="253">
        <f t="shared" si="452"/>
        <v>0</v>
      </c>
      <c r="BN190" s="253">
        <f t="shared" si="452"/>
        <v>0</v>
      </c>
      <c r="BO190" s="253">
        <f t="shared" si="452"/>
        <v>0</v>
      </c>
      <c r="BP190" s="253">
        <f t="shared" si="452"/>
        <v>0</v>
      </c>
      <c r="BQ190" s="253">
        <f t="shared" si="452"/>
        <v>0</v>
      </c>
      <c r="BR190" s="253">
        <f t="shared" si="452"/>
        <v>0</v>
      </c>
      <c r="BS190" s="253">
        <f t="shared" si="452"/>
        <v>0</v>
      </c>
      <c r="BT190" s="253">
        <f t="shared" si="452"/>
        <v>0</v>
      </c>
      <c r="BU190" s="253">
        <f t="shared" si="452"/>
        <v>0</v>
      </c>
      <c r="BV190" s="253">
        <f t="shared" si="452"/>
        <v>0</v>
      </c>
      <c r="BW190" s="253">
        <f t="shared" si="452"/>
        <v>0</v>
      </c>
      <c r="BX190" s="253">
        <f t="shared" si="452"/>
        <v>0</v>
      </c>
      <c r="BY190" s="253">
        <f t="shared" si="452"/>
        <v>0</v>
      </c>
      <c r="BZ190" s="253">
        <f t="shared" si="452"/>
        <v>0</v>
      </c>
      <c r="CA190" s="253">
        <f t="shared" si="452"/>
        <v>0</v>
      </c>
      <c r="CB190" s="253">
        <f t="shared" si="452"/>
        <v>0</v>
      </c>
      <c r="CC190" s="253">
        <f t="shared" si="452"/>
        <v>0</v>
      </c>
      <c r="CD190" s="253">
        <f t="shared" si="452"/>
        <v>0</v>
      </c>
      <c r="CE190" s="253">
        <f t="shared" si="452"/>
        <v>0</v>
      </c>
      <c r="CF190" s="253">
        <f t="shared" si="452"/>
        <v>0</v>
      </c>
      <c r="CG190" s="253">
        <f t="shared" si="452"/>
        <v>0</v>
      </c>
      <c r="CH190" s="253">
        <f t="shared" si="452"/>
        <v>0</v>
      </c>
      <c r="CI190" s="253">
        <f t="shared" si="452"/>
        <v>0</v>
      </c>
      <c r="CJ190" s="253">
        <f t="shared" si="452"/>
        <v>0</v>
      </c>
      <c r="CK190" s="253">
        <f t="shared" si="452"/>
        <v>0</v>
      </c>
      <c r="CL190" s="253">
        <f t="shared" si="452"/>
        <v>0</v>
      </c>
      <c r="CM190" s="253">
        <f t="shared" si="452"/>
        <v>0</v>
      </c>
      <c r="CN190" s="253">
        <f t="shared" si="452"/>
        <v>0</v>
      </c>
      <c r="CO190" s="253">
        <f t="shared" si="452"/>
        <v>0</v>
      </c>
      <c r="CP190" s="253">
        <f t="shared" ref="CP190:DL190" si="453">IF(AK196-AK197&gt;=0,0,"Ошибка")</f>
        <v>0</v>
      </c>
      <c r="CQ190" s="253">
        <f t="shared" si="453"/>
        <v>0</v>
      </c>
      <c r="CR190" s="253">
        <f t="shared" si="453"/>
        <v>0</v>
      </c>
      <c r="CS190" s="253">
        <f t="shared" si="453"/>
        <v>0</v>
      </c>
      <c r="CT190" s="253">
        <f t="shared" si="453"/>
        <v>0</v>
      </c>
      <c r="CU190" s="253">
        <f t="shared" si="453"/>
        <v>0</v>
      </c>
      <c r="CV190" s="253">
        <f t="shared" si="453"/>
        <v>0</v>
      </c>
      <c r="CW190" s="253">
        <f t="shared" si="453"/>
        <v>0</v>
      </c>
      <c r="CX190" s="253">
        <f t="shared" si="453"/>
        <v>0</v>
      </c>
      <c r="CY190" s="253">
        <f t="shared" si="453"/>
        <v>0</v>
      </c>
      <c r="CZ190" s="253">
        <f t="shared" si="453"/>
        <v>0</v>
      </c>
      <c r="DA190" s="253">
        <f t="shared" si="453"/>
        <v>0</v>
      </c>
      <c r="DB190" s="253">
        <f t="shared" si="453"/>
        <v>0</v>
      </c>
      <c r="DC190" s="253">
        <f t="shared" si="453"/>
        <v>0</v>
      </c>
      <c r="DD190" s="253">
        <f t="shared" si="453"/>
        <v>0</v>
      </c>
      <c r="DE190" s="253">
        <f t="shared" si="453"/>
        <v>0</v>
      </c>
      <c r="DF190" s="253">
        <f t="shared" si="453"/>
        <v>0</v>
      </c>
      <c r="DG190" s="253">
        <f t="shared" si="453"/>
        <v>0</v>
      </c>
      <c r="DH190" s="253">
        <f t="shared" si="453"/>
        <v>0</v>
      </c>
      <c r="DI190" s="253">
        <f t="shared" si="453"/>
        <v>0</v>
      </c>
      <c r="DJ190" s="253">
        <f t="shared" si="453"/>
        <v>0</v>
      </c>
      <c r="DK190" s="253">
        <f t="shared" si="453"/>
        <v>0</v>
      </c>
      <c r="DL190" s="253">
        <f t="shared" si="453"/>
        <v>0</v>
      </c>
    </row>
    <row r="191" spans="1:116" s="27" customFormat="1" ht="24">
      <c r="A191" s="272" t="str">
        <f t="shared" ref="A191:A202" si="454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55">SUM(J191:L191)</f>
        <v>0</v>
      </c>
      <c r="H191" s="236">
        <f>ROUND(SUM(S191,AD191,AO191,AZ191),1)</f>
        <v>0</v>
      </c>
      <c r="I191" s="236">
        <f t="shared" ref="I191:I202" si="456">SUM(M191:O191)</f>
        <v>0</v>
      </c>
      <c r="J191" s="236">
        <f t="shared" ref="J191:O202" si="457">ROUND(SUM(U191,AF191,AQ191,BB191),1)</f>
        <v>0</v>
      </c>
      <c r="K191" s="236">
        <f t="shared" si="457"/>
        <v>0</v>
      </c>
      <c r="L191" s="236">
        <f t="shared" si="457"/>
        <v>0</v>
      </c>
      <c r="M191" s="236">
        <f t="shared" si="457"/>
        <v>0</v>
      </c>
      <c r="N191" s="236">
        <f t="shared" si="457"/>
        <v>0</v>
      </c>
      <c r="O191" s="236">
        <f t="shared" si="457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9">
        <f t="shared" ref="BH191:BH203" si="458">IF((COUNTA(BJ191:DL191)-COUNTIF(BJ191:DL191,0))=0,0,CONCATENATE("Ошибки!-",COUNTA(BJ191:DL191)-COUNTIF(BJ191:DL191,0)))</f>
        <v>0</v>
      </c>
      <c r="BI191" s="255" t="str">
        <f t="shared" ref="BI191:BI202" si="459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60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61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462">IF(ROUND((AA191-AB191),5)&gt;=0,0,"Ошибка!")</f>
        <v>0</v>
      </c>
      <c r="CH191" s="318"/>
      <c r="CI191" s="253">
        <f t="shared" ref="CI191:CI202" si="463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464">IF(ROUND((AL191-AM191),5)&gt;=0,0,"Ошибка!")</f>
        <v>0</v>
      </c>
      <c r="CS191" s="318"/>
      <c r="CT191" s="253">
        <f t="shared" ref="CT191:CT202" si="46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466">IF(ROUND((AW191-AX191),5)&gt;=0,0,"Ошибка!")</f>
        <v>0</v>
      </c>
      <c r="DD191" s="318"/>
      <c r="DE191" s="253">
        <f t="shared" ref="DE191:DE202" si="467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>
      <c r="A192" s="272" t="str">
        <f t="shared" si="454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468">ROUND(SUM(P192,AA192,AL192,AW192),0)</f>
        <v>0</v>
      </c>
      <c r="F192" s="236">
        <f t="shared" ref="F192:F202" si="469">ROUND(SUM(Q192,AB192,AM192,AX192),1)</f>
        <v>0</v>
      </c>
      <c r="G192" s="236">
        <f t="shared" si="455"/>
        <v>0</v>
      </c>
      <c r="H192" s="236">
        <f t="shared" ref="H192:H202" si="470">ROUND(SUM(S192,AD192,AO192,AZ192),1)</f>
        <v>0</v>
      </c>
      <c r="I192" s="236">
        <f t="shared" si="456"/>
        <v>0</v>
      </c>
      <c r="J192" s="236">
        <f t="shared" si="457"/>
        <v>0</v>
      </c>
      <c r="K192" s="236">
        <f t="shared" si="457"/>
        <v>0</v>
      </c>
      <c r="L192" s="236">
        <f t="shared" si="457"/>
        <v>0</v>
      </c>
      <c r="M192" s="236">
        <f t="shared" si="457"/>
        <v>0</v>
      </c>
      <c r="N192" s="236">
        <f t="shared" si="457"/>
        <v>0</v>
      </c>
      <c r="O192" s="236">
        <f t="shared" si="457"/>
        <v>0</v>
      </c>
      <c r="P192" s="220"/>
      <c r="Q192" s="221"/>
      <c r="R192" s="237">
        <f t="shared" ref="R192:R202" si="471">SUM(U192:W192)</f>
        <v>0</v>
      </c>
      <c r="S192" s="221"/>
      <c r="T192" s="237">
        <f t="shared" ref="T192:T201" si="472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73">SUM(AF192:AH192)</f>
        <v>0</v>
      </c>
      <c r="AD192" s="221"/>
      <c r="AE192" s="237">
        <f t="shared" ref="AE192:AE201" si="474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75">SUM(AQ192:AS192)</f>
        <v>0</v>
      </c>
      <c r="AO192" s="221"/>
      <c r="AP192" s="237">
        <f t="shared" ref="AP192:AP201" si="476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77">SUM(BB192:BD192)</f>
        <v>0</v>
      </c>
      <c r="AZ192" s="221"/>
      <c r="BA192" s="237">
        <f t="shared" ref="BA192:BA201" si="478">SUM(BE192:BG192)</f>
        <v>0</v>
      </c>
      <c r="BB192" s="221"/>
      <c r="BC192" s="233"/>
      <c r="BD192" s="221"/>
      <c r="BE192" s="221"/>
      <c r="BF192" s="233"/>
      <c r="BG192" s="221"/>
      <c r="BH192" s="379">
        <f t="shared" si="458"/>
        <v>0</v>
      </c>
      <c r="BI192" s="255" t="str">
        <f t="shared" si="459"/>
        <v>03</v>
      </c>
      <c r="BJ192" s="318"/>
      <c r="BK192" s="253">
        <f t="shared" ref="BK192:BK202" si="479">IF(ROUND((E192-F192),5)&gt;=0,0,"Ошибка!")</f>
        <v>0</v>
      </c>
      <c r="BL192" s="318"/>
      <c r="BM192" s="253">
        <f t="shared" si="460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61"/>
        <v>0</v>
      </c>
      <c r="BW192" s="318"/>
      <c r="BX192" s="253">
        <f t="shared" ref="BX192:BX202" si="480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462"/>
        <v>0</v>
      </c>
      <c r="CH192" s="318"/>
      <c r="CI192" s="253">
        <f t="shared" si="463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464"/>
        <v>0</v>
      </c>
      <c r="CS192" s="318"/>
      <c r="CT192" s="253">
        <f t="shared" si="46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466"/>
        <v>0</v>
      </c>
      <c r="DD192" s="318"/>
      <c r="DE192" s="253">
        <f t="shared" si="467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>
      <c r="A193" s="272" t="str">
        <f t="shared" si="454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468"/>
        <v>0</v>
      </c>
      <c r="F193" s="236">
        <f t="shared" si="469"/>
        <v>0</v>
      </c>
      <c r="G193" s="236">
        <f t="shared" si="455"/>
        <v>0</v>
      </c>
      <c r="H193" s="236">
        <f t="shared" si="470"/>
        <v>0</v>
      </c>
      <c r="I193" s="236">
        <f t="shared" si="456"/>
        <v>0</v>
      </c>
      <c r="J193" s="236">
        <f t="shared" si="457"/>
        <v>0</v>
      </c>
      <c r="K193" s="236">
        <f t="shared" si="457"/>
        <v>0</v>
      </c>
      <c r="L193" s="236">
        <f t="shared" si="457"/>
        <v>0</v>
      </c>
      <c r="M193" s="236">
        <f t="shared" si="457"/>
        <v>0</v>
      </c>
      <c r="N193" s="236">
        <f t="shared" si="457"/>
        <v>0</v>
      </c>
      <c r="O193" s="236">
        <f t="shared" si="457"/>
        <v>0</v>
      </c>
      <c r="P193" s="220"/>
      <c r="Q193" s="221"/>
      <c r="R193" s="237">
        <f t="shared" si="471"/>
        <v>0</v>
      </c>
      <c r="S193" s="221"/>
      <c r="T193" s="237">
        <f t="shared" si="472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73"/>
        <v>0</v>
      </c>
      <c r="AD193" s="221"/>
      <c r="AE193" s="237">
        <f t="shared" si="474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75"/>
        <v>0</v>
      </c>
      <c r="AO193" s="221"/>
      <c r="AP193" s="237">
        <f t="shared" si="476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77"/>
        <v>0</v>
      </c>
      <c r="AZ193" s="221"/>
      <c r="BA193" s="237">
        <f t="shared" si="478"/>
        <v>0</v>
      </c>
      <c r="BB193" s="221"/>
      <c r="BC193" s="233"/>
      <c r="BD193" s="221"/>
      <c r="BE193" s="221"/>
      <c r="BF193" s="233"/>
      <c r="BG193" s="221"/>
      <c r="BH193" s="379">
        <f t="shared" si="458"/>
        <v>0</v>
      </c>
      <c r="BI193" s="255" t="str">
        <f t="shared" si="459"/>
        <v>04</v>
      </c>
      <c r="BJ193" s="318"/>
      <c r="BK193" s="253">
        <f t="shared" si="479"/>
        <v>0</v>
      </c>
      <c r="BL193" s="318"/>
      <c r="BM193" s="253">
        <f t="shared" si="460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61"/>
        <v>0</v>
      </c>
      <c r="BW193" s="318"/>
      <c r="BX193" s="253">
        <f t="shared" si="480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462"/>
        <v>0</v>
      </c>
      <c r="CH193" s="318"/>
      <c r="CI193" s="253">
        <f t="shared" si="463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464"/>
        <v>0</v>
      </c>
      <c r="CS193" s="318"/>
      <c r="CT193" s="253">
        <f t="shared" si="46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466"/>
        <v>0</v>
      </c>
      <c r="DD193" s="318"/>
      <c r="DE193" s="253">
        <f t="shared" si="467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>
      <c r="A194" s="272" t="str">
        <f t="shared" si="454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468"/>
        <v>0</v>
      </c>
      <c r="F194" s="236">
        <f t="shared" si="469"/>
        <v>0</v>
      </c>
      <c r="G194" s="236">
        <f t="shared" si="455"/>
        <v>0</v>
      </c>
      <c r="H194" s="236">
        <f t="shared" si="470"/>
        <v>0</v>
      </c>
      <c r="I194" s="236">
        <f t="shared" si="456"/>
        <v>0</v>
      </c>
      <c r="J194" s="236">
        <f t="shared" si="457"/>
        <v>0</v>
      </c>
      <c r="K194" s="236">
        <f t="shared" si="457"/>
        <v>0</v>
      </c>
      <c r="L194" s="236">
        <f t="shared" si="457"/>
        <v>0</v>
      </c>
      <c r="M194" s="236">
        <f t="shared" si="457"/>
        <v>0</v>
      </c>
      <c r="N194" s="236">
        <f t="shared" si="457"/>
        <v>0</v>
      </c>
      <c r="O194" s="236">
        <f t="shared" si="457"/>
        <v>0</v>
      </c>
      <c r="P194" s="220"/>
      <c r="Q194" s="221"/>
      <c r="R194" s="237">
        <f t="shared" si="471"/>
        <v>0</v>
      </c>
      <c r="S194" s="221"/>
      <c r="T194" s="237">
        <f t="shared" si="472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73"/>
        <v>0</v>
      </c>
      <c r="AD194" s="221"/>
      <c r="AE194" s="237">
        <f t="shared" si="474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75"/>
        <v>0</v>
      </c>
      <c r="AO194" s="221"/>
      <c r="AP194" s="237">
        <f t="shared" si="476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77"/>
        <v>0</v>
      </c>
      <c r="AZ194" s="221"/>
      <c r="BA194" s="237">
        <f t="shared" si="478"/>
        <v>0</v>
      </c>
      <c r="BB194" s="221"/>
      <c r="BC194" s="233"/>
      <c r="BD194" s="221"/>
      <c r="BE194" s="221"/>
      <c r="BF194" s="233"/>
      <c r="BG194" s="221"/>
      <c r="BH194" s="379">
        <f t="shared" si="458"/>
        <v>0</v>
      </c>
      <c r="BI194" s="255" t="str">
        <f t="shared" si="459"/>
        <v>05</v>
      </c>
      <c r="BJ194" s="318"/>
      <c r="BK194" s="253">
        <f t="shared" si="479"/>
        <v>0</v>
      </c>
      <c r="BL194" s="318"/>
      <c r="BM194" s="253">
        <f t="shared" si="460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61"/>
        <v>0</v>
      </c>
      <c r="BW194" s="318"/>
      <c r="BX194" s="253">
        <f t="shared" si="480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462"/>
        <v>0</v>
      </c>
      <c r="CH194" s="318"/>
      <c r="CI194" s="253">
        <f t="shared" si="463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464"/>
        <v>0</v>
      </c>
      <c r="CS194" s="318"/>
      <c r="CT194" s="253">
        <f t="shared" si="46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466"/>
        <v>0</v>
      </c>
      <c r="DD194" s="318"/>
      <c r="DE194" s="253">
        <f t="shared" si="467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>
      <c r="A195" s="272" t="str">
        <f t="shared" si="454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468"/>
        <v>0</v>
      </c>
      <c r="F195" s="236">
        <f t="shared" si="469"/>
        <v>0</v>
      </c>
      <c r="G195" s="236">
        <f t="shared" si="455"/>
        <v>0</v>
      </c>
      <c r="H195" s="236">
        <f t="shared" si="470"/>
        <v>0</v>
      </c>
      <c r="I195" s="236">
        <f t="shared" si="456"/>
        <v>0</v>
      </c>
      <c r="J195" s="236">
        <f t="shared" si="457"/>
        <v>0</v>
      </c>
      <c r="K195" s="236">
        <f t="shared" si="457"/>
        <v>0</v>
      </c>
      <c r="L195" s="236">
        <f t="shared" si="457"/>
        <v>0</v>
      </c>
      <c r="M195" s="236">
        <f t="shared" si="457"/>
        <v>0</v>
      </c>
      <c r="N195" s="236">
        <f t="shared" si="457"/>
        <v>0</v>
      </c>
      <c r="O195" s="236">
        <f t="shared" si="457"/>
        <v>0</v>
      </c>
      <c r="P195" s="220"/>
      <c r="Q195" s="221"/>
      <c r="R195" s="237">
        <f t="shared" si="471"/>
        <v>0</v>
      </c>
      <c r="S195" s="221"/>
      <c r="T195" s="237">
        <f t="shared" si="472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73"/>
        <v>0</v>
      </c>
      <c r="AD195" s="221"/>
      <c r="AE195" s="237">
        <f t="shared" si="474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75"/>
        <v>0</v>
      </c>
      <c r="AO195" s="221"/>
      <c r="AP195" s="237">
        <f t="shared" si="476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77"/>
        <v>0</v>
      </c>
      <c r="AZ195" s="221"/>
      <c r="BA195" s="237">
        <f t="shared" si="478"/>
        <v>0</v>
      </c>
      <c r="BB195" s="221"/>
      <c r="BC195" s="233"/>
      <c r="BD195" s="221"/>
      <c r="BE195" s="221"/>
      <c r="BF195" s="233"/>
      <c r="BG195" s="221"/>
      <c r="BH195" s="379">
        <f t="shared" si="458"/>
        <v>0</v>
      </c>
      <c r="BI195" s="255" t="str">
        <f t="shared" si="459"/>
        <v>06</v>
      </c>
      <c r="BJ195" s="318"/>
      <c r="BK195" s="253">
        <f t="shared" si="479"/>
        <v>0</v>
      </c>
      <c r="BL195" s="318"/>
      <c r="BM195" s="253">
        <f t="shared" si="460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61"/>
        <v>0</v>
      </c>
      <c r="BW195" s="318"/>
      <c r="BX195" s="253">
        <f t="shared" si="480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462"/>
        <v>0</v>
      </c>
      <c r="CH195" s="318"/>
      <c r="CI195" s="253">
        <f t="shared" si="463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464"/>
        <v>0</v>
      </c>
      <c r="CS195" s="318"/>
      <c r="CT195" s="253">
        <f t="shared" si="46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466"/>
        <v>0</v>
      </c>
      <c r="DD195" s="318"/>
      <c r="DE195" s="253">
        <f t="shared" si="467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>
      <c r="A196" s="272" t="str">
        <f t="shared" si="454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468"/>
        <v>0</v>
      </c>
      <c r="F196" s="236">
        <f t="shared" si="469"/>
        <v>0</v>
      </c>
      <c r="G196" s="236">
        <f t="shared" si="455"/>
        <v>0</v>
      </c>
      <c r="H196" s="236">
        <f t="shared" si="470"/>
        <v>0</v>
      </c>
      <c r="I196" s="236">
        <f t="shared" si="456"/>
        <v>0</v>
      </c>
      <c r="J196" s="236">
        <f t="shared" si="457"/>
        <v>0</v>
      </c>
      <c r="K196" s="236">
        <f t="shared" si="457"/>
        <v>0</v>
      </c>
      <c r="L196" s="236">
        <f t="shared" si="457"/>
        <v>0</v>
      </c>
      <c r="M196" s="236">
        <f t="shared" si="457"/>
        <v>0</v>
      </c>
      <c r="N196" s="236">
        <f t="shared" si="457"/>
        <v>0</v>
      </c>
      <c r="O196" s="236">
        <f t="shared" si="457"/>
        <v>0</v>
      </c>
      <c r="P196" s="220"/>
      <c r="Q196" s="221"/>
      <c r="R196" s="237">
        <f t="shared" si="471"/>
        <v>0</v>
      </c>
      <c r="S196" s="221"/>
      <c r="T196" s="237">
        <f t="shared" si="472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73"/>
        <v>0</v>
      </c>
      <c r="AD196" s="221"/>
      <c r="AE196" s="237">
        <f t="shared" si="474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75"/>
        <v>0</v>
      </c>
      <c r="AO196" s="221"/>
      <c r="AP196" s="237">
        <f t="shared" si="476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77"/>
        <v>0</v>
      </c>
      <c r="AZ196" s="221"/>
      <c r="BA196" s="237">
        <f t="shared" si="478"/>
        <v>0</v>
      </c>
      <c r="BB196" s="221"/>
      <c r="BC196" s="233"/>
      <c r="BD196" s="221"/>
      <c r="BE196" s="221"/>
      <c r="BF196" s="233"/>
      <c r="BG196" s="221"/>
      <c r="BH196" s="379">
        <f t="shared" si="458"/>
        <v>0</v>
      </c>
      <c r="BI196" s="255" t="str">
        <f t="shared" si="459"/>
        <v>07</v>
      </c>
      <c r="BJ196" s="318"/>
      <c r="BK196" s="253">
        <f t="shared" si="479"/>
        <v>0</v>
      </c>
      <c r="BL196" s="318"/>
      <c r="BM196" s="253">
        <f t="shared" si="460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61"/>
        <v>0</v>
      </c>
      <c r="BW196" s="318"/>
      <c r="BX196" s="253">
        <f t="shared" si="480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462"/>
        <v>0</v>
      </c>
      <c r="CH196" s="318"/>
      <c r="CI196" s="253">
        <f t="shared" si="463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464"/>
        <v>0</v>
      </c>
      <c r="CS196" s="318"/>
      <c r="CT196" s="253">
        <f t="shared" si="46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466"/>
        <v>0</v>
      </c>
      <c r="DD196" s="318"/>
      <c r="DE196" s="253">
        <f t="shared" si="467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>
      <c r="A197" s="272" t="str">
        <f t="shared" si="454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468"/>
        <v>0</v>
      </c>
      <c r="F197" s="236">
        <f t="shared" si="469"/>
        <v>0</v>
      </c>
      <c r="G197" s="236">
        <f t="shared" si="455"/>
        <v>0</v>
      </c>
      <c r="H197" s="236">
        <f t="shared" si="470"/>
        <v>0</v>
      </c>
      <c r="I197" s="236">
        <f t="shared" si="456"/>
        <v>0</v>
      </c>
      <c r="J197" s="236">
        <f t="shared" si="457"/>
        <v>0</v>
      </c>
      <c r="K197" s="236">
        <f t="shared" si="457"/>
        <v>0</v>
      </c>
      <c r="L197" s="236">
        <f t="shared" si="457"/>
        <v>0</v>
      </c>
      <c r="M197" s="236">
        <f t="shared" si="457"/>
        <v>0</v>
      </c>
      <c r="N197" s="236">
        <f t="shared" si="457"/>
        <v>0</v>
      </c>
      <c r="O197" s="236">
        <f t="shared" si="457"/>
        <v>0</v>
      </c>
      <c r="P197" s="220"/>
      <c r="Q197" s="221"/>
      <c r="R197" s="237">
        <f t="shared" si="471"/>
        <v>0</v>
      </c>
      <c r="S197" s="221"/>
      <c r="T197" s="237">
        <f t="shared" si="472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73"/>
        <v>0</v>
      </c>
      <c r="AD197" s="221"/>
      <c r="AE197" s="237">
        <f t="shared" si="474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75"/>
        <v>0</v>
      </c>
      <c r="AO197" s="221"/>
      <c r="AP197" s="237">
        <f t="shared" si="476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77"/>
        <v>0</v>
      </c>
      <c r="AZ197" s="221"/>
      <c r="BA197" s="237">
        <f t="shared" si="478"/>
        <v>0</v>
      </c>
      <c r="BB197" s="221"/>
      <c r="BC197" s="233"/>
      <c r="BD197" s="221"/>
      <c r="BE197" s="221"/>
      <c r="BF197" s="233"/>
      <c r="BG197" s="221"/>
      <c r="BH197" s="379">
        <f t="shared" si="458"/>
        <v>0</v>
      </c>
      <c r="BI197" s="255" t="str">
        <f t="shared" si="459"/>
        <v>08</v>
      </c>
      <c r="BJ197" s="318"/>
      <c r="BK197" s="253">
        <f t="shared" si="479"/>
        <v>0</v>
      </c>
      <c r="BL197" s="318"/>
      <c r="BM197" s="253">
        <f t="shared" si="460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61"/>
        <v>0</v>
      </c>
      <c r="BW197" s="318"/>
      <c r="BX197" s="253">
        <f t="shared" si="480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462"/>
        <v>0</v>
      </c>
      <c r="CH197" s="318"/>
      <c r="CI197" s="253">
        <f t="shared" si="463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464"/>
        <v>0</v>
      </c>
      <c r="CS197" s="318"/>
      <c r="CT197" s="253">
        <f t="shared" si="46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466"/>
        <v>0</v>
      </c>
      <c r="DD197" s="318"/>
      <c r="DE197" s="253">
        <f t="shared" si="467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>
      <c r="A198" s="272" t="str">
        <f t="shared" si="454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468"/>
        <v>0</v>
      </c>
      <c r="F198" s="236">
        <f t="shared" si="469"/>
        <v>0</v>
      </c>
      <c r="G198" s="236">
        <f t="shared" si="455"/>
        <v>0</v>
      </c>
      <c r="H198" s="236">
        <f t="shared" si="470"/>
        <v>0</v>
      </c>
      <c r="I198" s="236">
        <f t="shared" si="456"/>
        <v>0</v>
      </c>
      <c r="J198" s="236">
        <f t="shared" si="457"/>
        <v>0</v>
      </c>
      <c r="K198" s="236">
        <f t="shared" si="457"/>
        <v>0</v>
      </c>
      <c r="L198" s="236">
        <f t="shared" si="457"/>
        <v>0</v>
      </c>
      <c r="M198" s="236">
        <f t="shared" si="457"/>
        <v>0</v>
      </c>
      <c r="N198" s="236">
        <f t="shared" si="457"/>
        <v>0</v>
      </c>
      <c r="O198" s="236">
        <f t="shared" si="457"/>
        <v>0</v>
      </c>
      <c r="P198" s="220"/>
      <c r="Q198" s="221"/>
      <c r="R198" s="237">
        <f t="shared" si="471"/>
        <v>0</v>
      </c>
      <c r="S198" s="221"/>
      <c r="T198" s="237">
        <f t="shared" si="472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73"/>
        <v>0</v>
      </c>
      <c r="AD198" s="221"/>
      <c r="AE198" s="237">
        <f t="shared" si="474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75"/>
        <v>0</v>
      </c>
      <c r="AO198" s="221"/>
      <c r="AP198" s="237">
        <f t="shared" si="476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77"/>
        <v>0</v>
      </c>
      <c r="AZ198" s="221"/>
      <c r="BA198" s="237">
        <f t="shared" si="478"/>
        <v>0</v>
      </c>
      <c r="BB198" s="221"/>
      <c r="BC198" s="233"/>
      <c r="BD198" s="221"/>
      <c r="BE198" s="221"/>
      <c r="BF198" s="233"/>
      <c r="BG198" s="221"/>
      <c r="BH198" s="379">
        <f t="shared" si="458"/>
        <v>0</v>
      </c>
      <c r="BI198" s="255" t="str">
        <f t="shared" si="459"/>
        <v>09</v>
      </c>
      <c r="BJ198" s="318"/>
      <c r="BK198" s="253">
        <f t="shared" si="479"/>
        <v>0</v>
      </c>
      <c r="BL198" s="318"/>
      <c r="BM198" s="253">
        <f t="shared" si="460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61"/>
        <v>0</v>
      </c>
      <c r="BW198" s="318"/>
      <c r="BX198" s="253">
        <f t="shared" si="480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462"/>
        <v>0</v>
      </c>
      <c r="CH198" s="318"/>
      <c r="CI198" s="253">
        <f t="shared" si="463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464"/>
        <v>0</v>
      </c>
      <c r="CS198" s="318"/>
      <c r="CT198" s="253">
        <f t="shared" si="46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466"/>
        <v>0</v>
      </c>
      <c r="DD198" s="318"/>
      <c r="DE198" s="253">
        <f t="shared" si="467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>
      <c r="A199" s="272" t="str">
        <f t="shared" si="454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468"/>
        <v>0</v>
      </c>
      <c r="F199" s="236">
        <f t="shared" si="469"/>
        <v>0</v>
      </c>
      <c r="G199" s="236">
        <f t="shared" si="455"/>
        <v>0</v>
      </c>
      <c r="H199" s="236">
        <f t="shared" si="470"/>
        <v>0</v>
      </c>
      <c r="I199" s="236">
        <f t="shared" si="456"/>
        <v>0</v>
      </c>
      <c r="J199" s="236">
        <f t="shared" si="457"/>
        <v>0</v>
      </c>
      <c r="K199" s="236">
        <f t="shared" si="457"/>
        <v>0</v>
      </c>
      <c r="L199" s="236">
        <f t="shared" si="457"/>
        <v>0</v>
      </c>
      <c r="M199" s="236">
        <f t="shared" si="457"/>
        <v>0</v>
      </c>
      <c r="N199" s="236">
        <f t="shared" si="457"/>
        <v>0</v>
      </c>
      <c r="O199" s="236">
        <f t="shared" si="457"/>
        <v>0</v>
      </c>
      <c r="P199" s="220"/>
      <c r="Q199" s="221"/>
      <c r="R199" s="237">
        <f t="shared" si="471"/>
        <v>0</v>
      </c>
      <c r="S199" s="221"/>
      <c r="T199" s="237">
        <f t="shared" si="472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73"/>
        <v>0</v>
      </c>
      <c r="AD199" s="221"/>
      <c r="AE199" s="237">
        <f t="shared" si="474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75"/>
        <v>0</v>
      </c>
      <c r="AO199" s="221"/>
      <c r="AP199" s="237">
        <f t="shared" si="476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77"/>
        <v>0</v>
      </c>
      <c r="AZ199" s="221"/>
      <c r="BA199" s="237">
        <f t="shared" si="478"/>
        <v>0</v>
      </c>
      <c r="BB199" s="221"/>
      <c r="BC199" s="233"/>
      <c r="BD199" s="221"/>
      <c r="BE199" s="221"/>
      <c r="BF199" s="233"/>
      <c r="BG199" s="221"/>
      <c r="BH199" s="379">
        <f t="shared" si="458"/>
        <v>0</v>
      </c>
      <c r="BI199" s="255" t="str">
        <f t="shared" si="459"/>
        <v>10</v>
      </c>
      <c r="BJ199" s="318"/>
      <c r="BK199" s="253">
        <f t="shared" si="479"/>
        <v>0</v>
      </c>
      <c r="BL199" s="318"/>
      <c r="BM199" s="253">
        <f t="shared" si="460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61"/>
        <v>0</v>
      </c>
      <c r="BW199" s="318"/>
      <c r="BX199" s="253">
        <f t="shared" si="480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462"/>
        <v>0</v>
      </c>
      <c r="CH199" s="318"/>
      <c r="CI199" s="253">
        <f t="shared" si="463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464"/>
        <v>0</v>
      </c>
      <c r="CS199" s="318"/>
      <c r="CT199" s="253">
        <f t="shared" si="46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466"/>
        <v>0</v>
      </c>
      <c r="DD199" s="318"/>
      <c r="DE199" s="253">
        <f t="shared" si="467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">
      <c r="A200" s="272" t="str">
        <f t="shared" si="454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468"/>
        <v>0</v>
      </c>
      <c r="F200" s="236">
        <f t="shared" si="469"/>
        <v>0</v>
      </c>
      <c r="G200" s="236">
        <f t="shared" si="455"/>
        <v>0</v>
      </c>
      <c r="H200" s="236">
        <f t="shared" si="470"/>
        <v>0</v>
      </c>
      <c r="I200" s="236">
        <f t="shared" si="456"/>
        <v>0</v>
      </c>
      <c r="J200" s="236">
        <f t="shared" si="457"/>
        <v>0</v>
      </c>
      <c r="K200" s="236">
        <f t="shared" si="457"/>
        <v>0</v>
      </c>
      <c r="L200" s="236">
        <f t="shared" si="457"/>
        <v>0</v>
      </c>
      <c r="M200" s="236">
        <f t="shared" si="457"/>
        <v>0</v>
      </c>
      <c r="N200" s="236">
        <f t="shared" si="457"/>
        <v>0</v>
      </c>
      <c r="O200" s="236">
        <f t="shared" si="457"/>
        <v>0</v>
      </c>
      <c r="P200" s="220"/>
      <c r="Q200" s="221"/>
      <c r="R200" s="237">
        <f t="shared" si="471"/>
        <v>0</v>
      </c>
      <c r="S200" s="221"/>
      <c r="T200" s="237">
        <f t="shared" si="472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73"/>
        <v>0</v>
      </c>
      <c r="AD200" s="221"/>
      <c r="AE200" s="237">
        <f t="shared" si="474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75"/>
        <v>0</v>
      </c>
      <c r="AO200" s="221"/>
      <c r="AP200" s="237">
        <f t="shared" si="476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77"/>
        <v>0</v>
      </c>
      <c r="AZ200" s="221"/>
      <c r="BA200" s="237">
        <f t="shared" si="478"/>
        <v>0</v>
      </c>
      <c r="BB200" s="221"/>
      <c r="BC200" s="233"/>
      <c r="BD200" s="221"/>
      <c r="BE200" s="221"/>
      <c r="BF200" s="233"/>
      <c r="BG200" s="221"/>
      <c r="BH200" s="379">
        <f t="shared" si="458"/>
        <v>0</v>
      </c>
      <c r="BI200" s="255" t="str">
        <f t="shared" si="459"/>
        <v>11</v>
      </c>
      <c r="BJ200" s="318"/>
      <c r="BK200" s="253">
        <f t="shared" si="479"/>
        <v>0</v>
      </c>
      <c r="BL200" s="318"/>
      <c r="BM200" s="253">
        <f t="shared" si="460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61"/>
        <v>0</v>
      </c>
      <c r="BW200" s="318"/>
      <c r="BX200" s="253">
        <f t="shared" si="480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462"/>
        <v>0</v>
      </c>
      <c r="CH200" s="318"/>
      <c r="CI200" s="253">
        <f t="shared" si="463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464"/>
        <v>0</v>
      </c>
      <c r="CS200" s="318"/>
      <c r="CT200" s="253">
        <f t="shared" si="46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466"/>
        <v>0</v>
      </c>
      <c r="DD200" s="318"/>
      <c r="DE200" s="253">
        <f t="shared" si="467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">
      <c r="A201" s="272" t="str">
        <f t="shared" si="454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468"/>
        <v>0</v>
      </c>
      <c r="F201" s="236">
        <f t="shared" si="469"/>
        <v>0</v>
      </c>
      <c r="G201" s="236">
        <f t="shared" si="455"/>
        <v>0</v>
      </c>
      <c r="H201" s="236">
        <f t="shared" si="470"/>
        <v>0</v>
      </c>
      <c r="I201" s="236">
        <f t="shared" si="456"/>
        <v>0</v>
      </c>
      <c r="J201" s="236">
        <f t="shared" si="457"/>
        <v>0</v>
      </c>
      <c r="K201" s="236">
        <f t="shared" si="457"/>
        <v>0</v>
      </c>
      <c r="L201" s="236">
        <f t="shared" si="457"/>
        <v>0</v>
      </c>
      <c r="M201" s="236">
        <f t="shared" si="457"/>
        <v>0</v>
      </c>
      <c r="N201" s="236">
        <f t="shared" si="457"/>
        <v>0</v>
      </c>
      <c r="O201" s="236">
        <f t="shared" si="457"/>
        <v>0</v>
      </c>
      <c r="P201" s="220"/>
      <c r="Q201" s="221"/>
      <c r="R201" s="237">
        <f t="shared" si="471"/>
        <v>0</v>
      </c>
      <c r="S201" s="221"/>
      <c r="T201" s="237">
        <f t="shared" si="472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73"/>
        <v>0</v>
      </c>
      <c r="AD201" s="221"/>
      <c r="AE201" s="237">
        <f t="shared" si="474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75"/>
        <v>0</v>
      </c>
      <c r="AO201" s="221"/>
      <c r="AP201" s="237">
        <f t="shared" si="476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77"/>
        <v>0</v>
      </c>
      <c r="AZ201" s="221"/>
      <c r="BA201" s="237">
        <f t="shared" si="478"/>
        <v>0</v>
      </c>
      <c r="BB201" s="221"/>
      <c r="BC201" s="233"/>
      <c r="BD201" s="221"/>
      <c r="BE201" s="221"/>
      <c r="BF201" s="233"/>
      <c r="BG201" s="221"/>
      <c r="BH201" s="379">
        <f t="shared" si="458"/>
        <v>0</v>
      </c>
      <c r="BI201" s="255" t="str">
        <f t="shared" si="459"/>
        <v>12</v>
      </c>
      <c r="BJ201" s="318"/>
      <c r="BK201" s="253">
        <f t="shared" si="479"/>
        <v>0</v>
      </c>
      <c r="BL201" s="318"/>
      <c r="BM201" s="253">
        <f t="shared" si="460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61"/>
        <v>0</v>
      </c>
      <c r="BW201" s="318"/>
      <c r="BX201" s="253">
        <f t="shared" si="480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462"/>
        <v>0</v>
      </c>
      <c r="CH201" s="318"/>
      <c r="CI201" s="253">
        <f t="shared" si="463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464"/>
        <v>0</v>
      </c>
      <c r="CS201" s="318"/>
      <c r="CT201" s="253">
        <f t="shared" si="46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466"/>
        <v>0</v>
      </c>
      <c r="DD201" s="318"/>
      <c r="DE201" s="253">
        <f t="shared" si="467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thickBot="1">
      <c r="A202" s="272" t="str">
        <f t="shared" si="454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468"/>
        <v>0</v>
      </c>
      <c r="F202" s="236">
        <f t="shared" si="469"/>
        <v>0</v>
      </c>
      <c r="G202" s="236">
        <f t="shared" si="455"/>
        <v>0</v>
      </c>
      <c r="H202" s="236">
        <f t="shared" si="470"/>
        <v>0</v>
      </c>
      <c r="I202" s="236">
        <f t="shared" si="456"/>
        <v>0</v>
      </c>
      <c r="J202" s="236">
        <f t="shared" si="457"/>
        <v>0</v>
      </c>
      <c r="K202" s="236">
        <f t="shared" si="457"/>
        <v>0</v>
      </c>
      <c r="L202" s="236">
        <f t="shared" si="457"/>
        <v>0</v>
      </c>
      <c r="M202" s="236">
        <f t="shared" si="457"/>
        <v>0</v>
      </c>
      <c r="N202" s="236">
        <f t="shared" si="457"/>
        <v>0</v>
      </c>
      <c r="O202" s="236">
        <f>ROUND(SUM(Z202,AK202,AV202,BG202),1)</f>
        <v>0</v>
      </c>
      <c r="P202" s="223"/>
      <c r="Q202" s="224"/>
      <c r="R202" s="238">
        <f t="shared" si="471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73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75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77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9">
        <f t="shared" si="458"/>
        <v>0</v>
      </c>
      <c r="BI202" s="319" t="str">
        <f t="shared" si="459"/>
        <v>13</v>
      </c>
      <c r="BJ202" s="320"/>
      <c r="BK202" s="321">
        <f t="shared" si="479"/>
        <v>0</v>
      </c>
      <c r="BL202" s="320"/>
      <c r="BM202" s="321">
        <f t="shared" si="460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61"/>
        <v>0</v>
      </c>
      <c r="BW202" s="320"/>
      <c r="BX202" s="321">
        <f t="shared" si="480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462"/>
        <v>0</v>
      </c>
      <c r="CH202" s="320"/>
      <c r="CI202" s="321">
        <f t="shared" si="463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464"/>
        <v>0</v>
      </c>
      <c r="CS202" s="320"/>
      <c r="CT202" s="321">
        <f t="shared" si="46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466"/>
        <v>0</v>
      </c>
      <c r="DD202" s="320"/>
      <c r="DE202" s="321">
        <f t="shared" si="467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58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81">IF(ROUND(E209-SUM(E210,E212:E213),5)&gt;=0,0,"Ошибка")</f>
        <v>0</v>
      </c>
      <c r="BK203" s="285">
        <f t="shared" si="481"/>
        <v>0</v>
      </c>
      <c r="BL203" s="285">
        <f t="shared" si="481"/>
        <v>0</v>
      </c>
      <c r="BM203" s="285">
        <f t="shared" si="481"/>
        <v>0</v>
      </c>
      <c r="BN203" s="285">
        <f t="shared" si="481"/>
        <v>0</v>
      </c>
      <c r="BO203" s="285">
        <f t="shared" si="481"/>
        <v>0</v>
      </c>
      <c r="BP203" s="285">
        <f t="shared" si="481"/>
        <v>0</v>
      </c>
      <c r="BQ203" s="285">
        <f t="shared" si="481"/>
        <v>0</v>
      </c>
      <c r="BR203" s="285">
        <f t="shared" si="481"/>
        <v>0</v>
      </c>
      <c r="BS203" s="285">
        <f t="shared" si="481"/>
        <v>0</v>
      </c>
      <c r="BT203" s="285">
        <f t="shared" si="481"/>
        <v>0</v>
      </c>
      <c r="BU203" s="285">
        <f t="shared" si="481"/>
        <v>0</v>
      </c>
      <c r="BV203" s="285">
        <f t="shared" si="481"/>
        <v>0</v>
      </c>
      <c r="BW203" s="285">
        <f t="shared" si="481"/>
        <v>0</v>
      </c>
      <c r="BX203" s="285">
        <f t="shared" si="481"/>
        <v>0</v>
      </c>
      <c r="BY203" s="285">
        <f t="shared" si="481"/>
        <v>0</v>
      </c>
      <c r="BZ203" s="285">
        <f t="shared" si="481"/>
        <v>0</v>
      </c>
      <c r="CA203" s="285">
        <f t="shared" si="481"/>
        <v>0</v>
      </c>
      <c r="CB203" s="285">
        <f t="shared" si="481"/>
        <v>0</v>
      </c>
      <c r="CC203" s="285">
        <f t="shared" si="481"/>
        <v>0</v>
      </c>
      <c r="CD203" s="285">
        <f t="shared" si="481"/>
        <v>0</v>
      </c>
      <c r="CE203" s="285">
        <f t="shared" si="481"/>
        <v>0</v>
      </c>
      <c r="CF203" s="285">
        <f t="shared" si="481"/>
        <v>0</v>
      </c>
      <c r="CG203" s="285">
        <f t="shared" si="481"/>
        <v>0</v>
      </c>
      <c r="CH203" s="285">
        <f t="shared" si="481"/>
        <v>0</v>
      </c>
      <c r="CI203" s="285">
        <f t="shared" si="481"/>
        <v>0</v>
      </c>
      <c r="CJ203" s="285">
        <f t="shared" si="481"/>
        <v>0</v>
      </c>
      <c r="CK203" s="285">
        <f t="shared" si="481"/>
        <v>0</v>
      </c>
      <c r="CL203" s="285">
        <f t="shared" si="481"/>
        <v>0</v>
      </c>
      <c r="CM203" s="285">
        <f t="shared" si="481"/>
        <v>0</v>
      </c>
      <c r="CN203" s="285">
        <f t="shared" si="481"/>
        <v>0</v>
      </c>
      <c r="CO203" s="285">
        <f t="shared" si="481"/>
        <v>0</v>
      </c>
      <c r="CP203" s="285">
        <f t="shared" ref="CP203:DL203" si="482">IF(ROUND(AK209-SUM(AK210,AK212:AK213),5)&gt;=0,0,"Ошибка")</f>
        <v>0</v>
      </c>
      <c r="CQ203" s="285">
        <f t="shared" si="482"/>
        <v>0</v>
      </c>
      <c r="CR203" s="285">
        <f t="shared" si="482"/>
        <v>0</v>
      </c>
      <c r="CS203" s="285">
        <f t="shared" si="482"/>
        <v>0</v>
      </c>
      <c r="CT203" s="285">
        <f t="shared" si="482"/>
        <v>0</v>
      </c>
      <c r="CU203" s="285">
        <f t="shared" si="482"/>
        <v>0</v>
      </c>
      <c r="CV203" s="285">
        <f t="shared" si="482"/>
        <v>0</v>
      </c>
      <c r="CW203" s="285">
        <f t="shared" si="482"/>
        <v>0</v>
      </c>
      <c r="CX203" s="285">
        <f t="shared" si="482"/>
        <v>0</v>
      </c>
      <c r="CY203" s="285">
        <f t="shared" si="482"/>
        <v>0</v>
      </c>
      <c r="CZ203" s="285">
        <f t="shared" si="482"/>
        <v>0</v>
      </c>
      <c r="DA203" s="285">
        <f t="shared" si="482"/>
        <v>0</v>
      </c>
      <c r="DB203" s="285">
        <f t="shared" si="482"/>
        <v>0</v>
      </c>
      <c r="DC203" s="285">
        <f t="shared" si="482"/>
        <v>0</v>
      </c>
      <c r="DD203" s="285">
        <f t="shared" si="482"/>
        <v>0</v>
      </c>
      <c r="DE203" s="285">
        <f t="shared" si="482"/>
        <v>0</v>
      </c>
      <c r="DF203" s="285">
        <f t="shared" si="482"/>
        <v>0</v>
      </c>
      <c r="DG203" s="285">
        <f t="shared" si="482"/>
        <v>0</v>
      </c>
      <c r="DH203" s="285">
        <f t="shared" si="482"/>
        <v>0</v>
      </c>
      <c r="DI203" s="285">
        <f t="shared" si="482"/>
        <v>0</v>
      </c>
      <c r="DJ203" s="285">
        <f t="shared" si="482"/>
        <v>0</v>
      </c>
      <c r="DK203" s="285">
        <f t="shared" si="482"/>
        <v>0</v>
      </c>
      <c r="DL203" s="285">
        <f t="shared" si="482"/>
        <v>0</v>
      </c>
    </row>
    <row r="204" spans="1:116" s="27" customFormat="1" ht="24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83">SUM(J205:J209,J214:J216)</f>
        <v>0</v>
      </c>
      <c r="K204" s="236">
        <f t="shared" si="483"/>
        <v>0</v>
      </c>
      <c r="L204" s="236">
        <f t="shared" si="483"/>
        <v>0</v>
      </c>
      <c r="M204" s="236">
        <f t="shared" si="483"/>
        <v>0</v>
      </c>
      <c r="N204" s="236">
        <f t="shared" si="483"/>
        <v>0</v>
      </c>
      <c r="O204" s="236">
        <f t="shared" si="483"/>
        <v>0</v>
      </c>
      <c r="P204" s="228">
        <f>SUM(P205:P209,P214:P216)</f>
        <v>0</v>
      </c>
      <c r="Q204" s="226">
        <f t="shared" ref="Q204:Z204" si="484">SUM(Q205:Q209,Q214:Q216)</f>
        <v>0</v>
      </c>
      <c r="R204" s="236">
        <f t="shared" si="484"/>
        <v>0</v>
      </c>
      <c r="S204" s="226">
        <f t="shared" si="484"/>
        <v>0</v>
      </c>
      <c r="T204" s="236">
        <f t="shared" si="484"/>
        <v>0</v>
      </c>
      <c r="U204" s="226">
        <f t="shared" si="484"/>
        <v>0</v>
      </c>
      <c r="V204" s="235">
        <f t="shared" si="484"/>
        <v>0</v>
      </c>
      <c r="W204" s="226">
        <f t="shared" si="484"/>
        <v>0</v>
      </c>
      <c r="X204" s="226">
        <f t="shared" si="484"/>
        <v>0</v>
      </c>
      <c r="Y204" s="235">
        <f t="shared" si="484"/>
        <v>0</v>
      </c>
      <c r="Z204" s="227">
        <f t="shared" si="484"/>
        <v>0</v>
      </c>
      <c r="AA204" s="228">
        <f>SUM(AA205:AA209,AA214:AA216)</f>
        <v>0</v>
      </c>
      <c r="AB204" s="226">
        <f t="shared" ref="AB204:AK204" si="485">SUM(AB205:AB209,AB214:AB216)</f>
        <v>0</v>
      </c>
      <c r="AC204" s="236">
        <f t="shared" si="485"/>
        <v>0</v>
      </c>
      <c r="AD204" s="226">
        <f t="shared" si="485"/>
        <v>0</v>
      </c>
      <c r="AE204" s="236">
        <f t="shared" si="485"/>
        <v>0</v>
      </c>
      <c r="AF204" s="226">
        <f t="shared" si="485"/>
        <v>0</v>
      </c>
      <c r="AG204" s="235">
        <f t="shared" si="485"/>
        <v>0</v>
      </c>
      <c r="AH204" s="226">
        <f t="shared" si="485"/>
        <v>0</v>
      </c>
      <c r="AI204" s="226">
        <f t="shared" si="485"/>
        <v>0</v>
      </c>
      <c r="AJ204" s="235">
        <f t="shared" si="485"/>
        <v>0</v>
      </c>
      <c r="AK204" s="227">
        <f t="shared" si="485"/>
        <v>0</v>
      </c>
      <c r="AL204" s="228">
        <f>SUM(AL205:AL209,AL214:AL216)</f>
        <v>0</v>
      </c>
      <c r="AM204" s="226">
        <f t="shared" ref="AM204:AV204" si="486">SUM(AM205:AM209,AM214:AM216)</f>
        <v>0</v>
      </c>
      <c r="AN204" s="236">
        <f t="shared" si="486"/>
        <v>0</v>
      </c>
      <c r="AO204" s="226">
        <f t="shared" si="486"/>
        <v>0</v>
      </c>
      <c r="AP204" s="236">
        <f t="shared" si="486"/>
        <v>0</v>
      </c>
      <c r="AQ204" s="226">
        <f t="shared" si="486"/>
        <v>0</v>
      </c>
      <c r="AR204" s="235">
        <f t="shared" si="486"/>
        <v>0</v>
      </c>
      <c r="AS204" s="226">
        <f t="shared" si="486"/>
        <v>0</v>
      </c>
      <c r="AT204" s="226">
        <f t="shared" si="486"/>
        <v>0</v>
      </c>
      <c r="AU204" s="235">
        <f t="shared" si="486"/>
        <v>0</v>
      </c>
      <c r="AV204" s="227">
        <f t="shared" si="486"/>
        <v>0</v>
      </c>
      <c r="AW204" s="228">
        <f>SUM(AW205:AW209,AW214:AW216)</f>
        <v>0</v>
      </c>
      <c r="AX204" s="226">
        <f t="shared" ref="AX204:BG204" si="487">SUM(AX205:AX209,AX214:AX216)</f>
        <v>0</v>
      </c>
      <c r="AY204" s="236">
        <f t="shared" si="487"/>
        <v>0</v>
      </c>
      <c r="AZ204" s="226">
        <f t="shared" si="487"/>
        <v>0</v>
      </c>
      <c r="BA204" s="236">
        <f t="shared" si="487"/>
        <v>0</v>
      </c>
      <c r="BB204" s="226">
        <f t="shared" si="487"/>
        <v>0</v>
      </c>
      <c r="BC204" s="235">
        <f t="shared" si="487"/>
        <v>0</v>
      </c>
      <c r="BD204" s="226">
        <f t="shared" si="487"/>
        <v>0</v>
      </c>
      <c r="BE204" s="226">
        <f t="shared" si="487"/>
        <v>0</v>
      </c>
      <c r="BF204" s="235">
        <f t="shared" si="487"/>
        <v>0</v>
      </c>
      <c r="BG204" s="227">
        <f t="shared" si="487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88">IF(E210-E211&gt;=0,0,"Ошибка")</f>
        <v>0</v>
      </c>
      <c r="BK204" s="253">
        <f t="shared" si="488"/>
        <v>0</v>
      </c>
      <c r="BL204" s="253">
        <f t="shared" si="488"/>
        <v>0</v>
      </c>
      <c r="BM204" s="253">
        <f t="shared" si="488"/>
        <v>0</v>
      </c>
      <c r="BN204" s="253">
        <f t="shared" si="488"/>
        <v>0</v>
      </c>
      <c r="BO204" s="253">
        <f t="shared" si="488"/>
        <v>0</v>
      </c>
      <c r="BP204" s="253">
        <f t="shared" si="488"/>
        <v>0</v>
      </c>
      <c r="BQ204" s="253">
        <f t="shared" si="488"/>
        <v>0</v>
      </c>
      <c r="BR204" s="253">
        <f t="shared" si="488"/>
        <v>0</v>
      </c>
      <c r="BS204" s="253">
        <f t="shared" si="488"/>
        <v>0</v>
      </c>
      <c r="BT204" s="253">
        <f t="shared" si="488"/>
        <v>0</v>
      </c>
      <c r="BU204" s="253">
        <f t="shared" si="488"/>
        <v>0</v>
      </c>
      <c r="BV204" s="253">
        <f t="shared" si="488"/>
        <v>0</v>
      </c>
      <c r="BW204" s="253">
        <f t="shared" si="488"/>
        <v>0</v>
      </c>
      <c r="BX204" s="253">
        <f t="shared" si="488"/>
        <v>0</v>
      </c>
      <c r="BY204" s="253">
        <f t="shared" si="488"/>
        <v>0</v>
      </c>
      <c r="BZ204" s="253">
        <f t="shared" si="488"/>
        <v>0</v>
      </c>
      <c r="CA204" s="253">
        <f t="shared" si="488"/>
        <v>0</v>
      </c>
      <c r="CB204" s="253">
        <f t="shared" si="488"/>
        <v>0</v>
      </c>
      <c r="CC204" s="253">
        <f t="shared" si="488"/>
        <v>0</v>
      </c>
      <c r="CD204" s="253">
        <f t="shared" si="488"/>
        <v>0</v>
      </c>
      <c r="CE204" s="253">
        <f t="shared" si="488"/>
        <v>0</v>
      </c>
      <c r="CF204" s="253">
        <f t="shared" si="488"/>
        <v>0</v>
      </c>
      <c r="CG204" s="253">
        <f t="shared" si="488"/>
        <v>0</v>
      </c>
      <c r="CH204" s="253">
        <f t="shared" si="488"/>
        <v>0</v>
      </c>
      <c r="CI204" s="253">
        <f t="shared" si="488"/>
        <v>0</v>
      </c>
      <c r="CJ204" s="253">
        <f t="shared" si="488"/>
        <v>0</v>
      </c>
      <c r="CK204" s="253">
        <f t="shared" si="488"/>
        <v>0</v>
      </c>
      <c r="CL204" s="253">
        <f t="shared" si="488"/>
        <v>0</v>
      </c>
      <c r="CM204" s="253">
        <f t="shared" si="488"/>
        <v>0</v>
      </c>
      <c r="CN204" s="253">
        <f t="shared" si="488"/>
        <v>0</v>
      </c>
      <c r="CO204" s="253">
        <f t="shared" si="488"/>
        <v>0</v>
      </c>
      <c r="CP204" s="253">
        <f t="shared" ref="CP204:DL204" si="489">IF(AK210-AK211&gt;=0,0,"Ошибка")</f>
        <v>0</v>
      </c>
      <c r="CQ204" s="253">
        <f t="shared" si="489"/>
        <v>0</v>
      </c>
      <c r="CR204" s="253">
        <f t="shared" si="489"/>
        <v>0</v>
      </c>
      <c r="CS204" s="253">
        <f t="shared" si="489"/>
        <v>0</v>
      </c>
      <c r="CT204" s="253">
        <f t="shared" si="489"/>
        <v>0</v>
      </c>
      <c r="CU204" s="253">
        <f t="shared" si="489"/>
        <v>0</v>
      </c>
      <c r="CV204" s="253">
        <f t="shared" si="489"/>
        <v>0</v>
      </c>
      <c r="CW204" s="253">
        <f t="shared" si="489"/>
        <v>0</v>
      </c>
      <c r="CX204" s="253">
        <f t="shared" si="489"/>
        <v>0</v>
      </c>
      <c r="CY204" s="253">
        <f t="shared" si="489"/>
        <v>0</v>
      </c>
      <c r="CZ204" s="253">
        <f t="shared" si="489"/>
        <v>0</v>
      </c>
      <c r="DA204" s="253">
        <f t="shared" si="489"/>
        <v>0</v>
      </c>
      <c r="DB204" s="253">
        <f t="shared" si="489"/>
        <v>0</v>
      </c>
      <c r="DC204" s="253">
        <f t="shared" si="489"/>
        <v>0</v>
      </c>
      <c r="DD204" s="253">
        <f t="shared" si="489"/>
        <v>0</v>
      </c>
      <c r="DE204" s="253">
        <f t="shared" si="489"/>
        <v>0</v>
      </c>
      <c r="DF204" s="253">
        <f t="shared" si="489"/>
        <v>0</v>
      </c>
      <c r="DG204" s="253">
        <f t="shared" si="489"/>
        <v>0</v>
      </c>
      <c r="DH204" s="253">
        <f t="shared" si="489"/>
        <v>0</v>
      </c>
      <c r="DI204" s="253">
        <f t="shared" si="489"/>
        <v>0</v>
      </c>
      <c r="DJ204" s="253">
        <f t="shared" si="489"/>
        <v>0</v>
      </c>
      <c r="DK204" s="253">
        <f t="shared" si="489"/>
        <v>0</v>
      </c>
      <c r="DL204" s="253">
        <f t="shared" si="489"/>
        <v>0</v>
      </c>
    </row>
    <row r="205" spans="1:116" s="27" customFormat="1" ht="24">
      <c r="A205" s="272" t="str">
        <f t="shared" ref="A205:A216" si="49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491">SUM(J205:L205)</f>
        <v>0</v>
      </c>
      <c r="H205" s="236">
        <f>ROUND(SUM(S205,AD205,AO205,AZ205),1)</f>
        <v>0</v>
      </c>
      <c r="I205" s="236">
        <f t="shared" ref="I205:I216" si="492">SUM(M205:O205)</f>
        <v>0</v>
      </c>
      <c r="J205" s="236">
        <f t="shared" ref="J205:O216" si="493">ROUND(SUM(U205,AF205,AQ205,BB205),1)</f>
        <v>0</v>
      </c>
      <c r="K205" s="236">
        <f t="shared" si="493"/>
        <v>0</v>
      </c>
      <c r="L205" s="236">
        <f t="shared" si="493"/>
        <v>0</v>
      </c>
      <c r="M205" s="236">
        <f t="shared" si="493"/>
        <v>0</v>
      </c>
      <c r="N205" s="236">
        <f t="shared" si="493"/>
        <v>0</v>
      </c>
      <c r="O205" s="236">
        <f t="shared" si="49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9">
        <f t="shared" ref="BH205:BH217" si="494">IF((COUNTA(BJ205:DL205)-COUNTIF(BJ205:DL205,0))=0,0,CONCATENATE("Ошибки!-",COUNTA(BJ205:DL205)-COUNTIF(BJ205:DL205,0)))</f>
        <v>0</v>
      </c>
      <c r="BI205" s="255" t="str">
        <f t="shared" ref="BI205:BI216" si="495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49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497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498">IF(ROUND((AA205-AB205),5)&gt;=0,0,"Ошибка!")</f>
        <v>0</v>
      </c>
      <c r="CH205" s="318"/>
      <c r="CI205" s="253">
        <f t="shared" ref="CI205:CI216" si="499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00">IF(ROUND((AL205-AM205),5)&gt;=0,0,"Ошибка!")</f>
        <v>0</v>
      </c>
      <c r="CS205" s="318"/>
      <c r="CT205" s="253">
        <f t="shared" ref="CT205:CT216" si="501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02">IF(ROUND((AW205-AX205),5)&gt;=0,0,"Ошибка!")</f>
        <v>0</v>
      </c>
      <c r="DD205" s="318"/>
      <c r="DE205" s="253">
        <f t="shared" ref="DE205:DE216" si="503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>
      <c r="A206" s="272" t="str">
        <f t="shared" si="49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04">ROUND(SUM(P206,AA206,AL206,AW206),0)</f>
        <v>0</v>
      </c>
      <c r="F206" s="236">
        <f t="shared" ref="F206:F216" si="505">ROUND(SUM(Q206,AB206,AM206,AX206),1)</f>
        <v>0</v>
      </c>
      <c r="G206" s="236">
        <f t="shared" si="491"/>
        <v>0</v>
      </c>
      <c r="H206" s="236">
        <f t="shared" ref="H206:H216" si="506">ROUND(SUM(S206,AD206,AO206,AZ206),1)</f>
        <v>0</v>
      </c>
      <c r="I206" s="236">
        <f t="shared" si="492"/>
        <v>0</v>
      </c>
      <c r="J206" s="236">
        <f t="shared" si="493"/>
        <v>0</v>
      </c>
      <c r="K206" s="236">
        <f t="shared" si="493"/>
        <v>0</v>
      </c>
      <c r="L206" s="236">
        <f t="shared" si="493"/>
        <v>0</v>
      </c>
      <c r="M206" s="236">
        <f t="shared" si="493"/>
        <v>0</v>
      </c>
      <c r="N206" s="236">
        <f t="shared" si="493"/>
        <v>0</v>
      </c>
      <c r="O206" s="236">
        <f t="shared" si="493"/>
        <v>0</v>
      </c>
      <c r="P206" s="220"/>
      <c r="Q206" s="221"/>
      <c r="R206" s="237">
        <f t="shared" ref="R206:R216" si="507">SUM(U206:W206)</f>
        <v>0</v>
      </c>
      <c r="S206" s="221"/>
      <c r="T206" s="237">
        <f t="shared" ref="T206:T215" si="508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09">SUM(AF206:AH206)</f>
        <v>0</v>
      </c>
      <c r="AD206" s="221"/>
      <c r="AE206" s="237">
        <f t="shared" ref="AE206:AE215" si="510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11">SUM(AQ206:AS206)</f>
        <v>0</v>
      </c>
      <c r="AO206" s="221"/>
      <c r="AP206" s="237">
        <f t="shared" ref="AP206:AP215" si="512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13">SUM(BB206:BD206)</f>
        <v>0</v>
      </c>
      <c r="AZ206" s="221"/>
      <c r="BA206" s="237">
        <f t="shared" ref="BA206:BA215" si="514">SUM(BE206:BG206)</f>
        <v>0</v>
      </c>
      <c r="BB206" s="221"/>
      <c r="BC206" s="233"/>
      <c r="BD206" s="221"/>
      <c r="BE206" s="221"/>
      <c r="BF206" s="233"/>
      <c r="BG206" s="221"/>
      <c r="BH206" s="379">
        <f t="shared" si="494"/>
        <v>0</v>
      </c>
      <c r="BI206" s="255" t="str">
        <f t="shared" si="495"/>
        <v>03</v>
      </c>
      <c r="BJ206" s="318"/>
      <c r="BK206" s="253">
        <f t="shared" ref="BK206:BK216" si="515">IF(ROUND((E206-F206),5)&gt;=0,0,"Ошибка!")</f>
        <v>0</v>
      </c>
      <c r="BL206" s="318"/>
      <c r="BM206" s="253">
        <f t="shared" si="49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497"/>
        <v>0</v>
      </c>
      <c r="BW206" s="318"/>
      <c r="BX206" s="253">
        <f t="shared" ref="BX206:BX216" si="516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498"/>
        <v>0</v>
      </c>
      <c r="CH206" s="318"/>
      <c r="CI206" s="253">
        <f t="shared" si="499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00"/>
        <v>0</v>
      </c>
      <c r="CS206" s="318"/>
      <c r="CT206" s="253">
        <f t="shared" si="501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02"/>
        <v>0</v>
      </c>
      <c r="DD206" s="318"/>
      <c r="DE206" s="253">
        <f t="shared" si="503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>
      <c r="A207" s="272" t="str">
        <f t="shared" si="49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04"/>
        <v>0</v>
      </c>
      <c r="F207" s="236">
        <f t="shared" si="505"/>
        <v>0</v>
      </c>
      <c r="G207" s="236">
        <f t="shared" si="491"/>
        <v>0</v>
      </c>
      <c r="H207" s="236">
        <f t="shared" si="506"/>
        <v>0</v>
      </c>
      <c r="I207" s="236">
        <f t="shared" si="492"/>
        <v>0</v>
      </c>
      <c r="J207" s="236">
        <f t="shared" si="493"/>
        <v>0</v>
      </c>
      <c r="K207" s="236">
        <f t="shared" si="493"/>
        <v>0</v>
      </c>
      <c r="L207" s="236">
        <f t="shared" si="493"/>
        <v>0</v>
      </c>
      <c r="M207" s="236">
        <f t="shared" si="493"/>
        <v>0</v>
      </c>
      <c r="N207" s="236">
        <f t="shared" si="493"/>
        <v>0</v>
      </c>
      <c r="O207" s="236">
        <f t="shared" si="493"/>
        <v>0</v>
      </c>
      <c r="P207" s="220"/>
      <c r="Q207" s="221"/>
      <c r="R207" s="237">
        <f t="shared" si="507"/>
        <v>0</v>
      </c>
      <c r="S207" s="221"/>
      <c r="T207" s="237">
        <f t="shared" si="508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09"/>
        <v>0</v>
      </c>
      <c r="AD207" s="221"/>
      <c r="AE207" s="237">
        <f t="shared" si="510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11"/>
        <v>0</v>
      </c>
      <c r="AO207" s="221"/>
      <c r="AP207" s="237">
        <f t="shared" si="512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13"/>
        <v>0</v>
      </c>
      <c r="AZ207" s="221"/>
      <c r="BA207" s="237">
        <f t="shared" si="514"/>
        <v>0</v>
      </c>
      <c r="BB207" s="221"/>
      <c r="BC207" s="233"/>
      <c r="BD207" s="221"/>
      <c r="BE207" s="221"/>
      <c r="BF207" s="233"/>
      <c r="BG207" s="221"/>
      <c r="BH207" s="379">
        <f t="shared" si="494"/>
        <v>0</v>
      </c>
      <c r="BI207" s="255" t="str">
        <f t="shared" si="495"/>
        <v>04</v>
      </c>
      <c r="BJ207" s="318"/>
      <c r="BK207" s="253">
        <f t="shared" si="515"/>
        <v>0</v>
      </c>
      <c r="BL207" s="318"/>
      <c r="BM207" s="253">
        <f t="shared" si="49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497"/>
        <v>0</v>
      </c>
      <c r="BW207" s="318"/>
      <c r="BX207" s="253">
        <f t="shared" si="516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498"/>
        <v>0</v>
      </c>
      <c r="CH207" s="318"/>
      <c r="CI207" s="253">
        <f t="shared" si="499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00"/>
        <v>0</v>
      </c>
      <c r="CS207" s="318"/>
      <c r="CT207" s="253">
        <f t="shared" si="501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02"/>
        <v>0</v>
      </c>
      <c r="DD207" s="318"/>
      <c r="DE207" s="253">
        <f t="shared" si="503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>
      <c r="A208" s="272" t="str">
        <f t="shared" si="49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04"/>
        <v>0</v>
      </c>
      <c r="F208" s="236">
        <f t="shared" si="505"/>
        <v>0</v>
      </c>
      <c r="G208" s="236">
        <f t="shared" si="491"/>
        <v>0</v>
      </c>
      <c r="H208" s="236">
        <f t="shared" si="506"/>
        <v>0</v>
      </c>
      <c r="I208" s="236">
        <f t="shared" si="492"/>
        <v>0</v>
      </c>
      <c r="J208" s="236">
        <f t="shared" si="493"/>
        <v>0</v>
      </c>
      <c r="K208" s="236">
        <f t="shared" si="493"/>
        <v>0</v>
      </c>
      <c r="L208" s="236">
        <f t="shared" si="493"/>
        <v>0</v>
      </c>
      <c r="M208" s="236">
        <f t="shared" si="493"/>
        <v>0</v>
      </c>
      <c r="N208" s="236">
        <f t="shared" si="493"/>
        <v>0</v>
      </c>
      <c r="O208" s="236">
        <f t="shared" si="493"/>
        <v>0</v>
      </c>
      <c r="P208" s="220"/>
      <c r="Q208" s="221"/>
      <c r="R208" s="237">
        <f t="shared" si="507"/>
        <v>0</v>
      </c>
      <c r="S208" s="221"/>
      <c r="T208" s="237">
        <f t="shared" si="508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09"/>
        <v>0</v>
      </c>
      <c r="AD208" s="221"/>
      <c r="AE208" s="237">
        <f t="shared" si="510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11"/>
        <v>0</v>
      </c>
      <c r="AO208" s="221"/>
      <c r="AP208" s="237">
        <f t="shared" si="512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13"/>
        <v>0</v>
      </c>
      <c r="AZ208" s="221"/>
      <c r="BA208" s="237">
        <f t="shared" si="514"/>
        <v>0</v>
      </c>
      <c r="BB208" s="221"/>
      <c r="BC208" s="233"/>
      <c r="BD208" s="221"/>
      <c r="BE208" s="221"/>
      <c r="BF208" s="233"/>
      <c r="BG208" s="221"/>
      <c r="BH208" s="379">
        <f t="shared" si="494"/>
        <v>0</v>
      </c>
      <c r="BI208" s="255" t="str">
        <f t="shared" si="495"/>
        <v>05</v>
      </c>
      <c r="BJ208" s="318"/>
      <c r="BK208" s="253">
        <f t="shared" si="515"/>
        <v>0</v>
      </c>
      <c r="BL208" s="318"/>
      <c r="BM208" s="253">
        <f t="shared" si="49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497"/>
        <v>0</v>
      </c>
      <c r="BW208" s="318"/>
      <c r="BX208" s="253">
        <f t="shared" si="516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498"/>
        <v>0</v>
      </c>
      <c r="CH208" s="318"/>
      <c r="CI208" s="253">
        <f t="shared" si="499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00"/>
        <v>0</v>
      </c>
      <c r="CS208" s="318"/>
      <c r="CT208" s="253">
        <f t="shared" si="501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02"/>
        <v>0</v>
      </c>
      <c r="DD208" s="318"/>
      <c r="DE208" s="253">
        <f t="shared" si="503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>
      <c r="A209" s="272" t="str">
        <f t="shared" si="49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04"/>
        <v>0</v>
      </c>
      <c r="F209" s="236">
        <f t="shared" si="505"/>
        <v>0</v>
      </c>
      <c r="G209" s="236">
        <f t="shared" si="491"/>
        <v>0</v>
      </c>
      <c r="H209" s="236">
        <f t="shared" si="506"/>
        <v>0</v>
      </c>
      <c r="I209" s="236">
        <f t="shared" si="492"/>
        <v>0</v>
      </c>
      <c r="J209" s="236">
        <f t="shared" si="493"/>
        <v>0</v>
      </c>
      <c r="K209" s="236">
        <f t="shared" si="493"/>
        <v>0</v>
      </c>
      <c r="L209" s="236">
        <f t="shared" si="493"/>
        <v>0</v>
      </c>
      <c r="M209" s="236">
        <f t="shared" si="493"/>
        <v>0</v>
      </c>
      <c r="N209" s="236">
        <f t="shared" si="493"/>
        <v>0</v>
      </c>
      <c r="O209" s="236">
        <f t="shared" si="493"/>
        <v>0</v>
      </c>
      <c r="P209" s="220"/>
      <c r="Q209" s="221"/>
      <c r="R209" s="237">
        <f t="shared" si="507"/>
        <v>0</v>
      </c>
      <c r="S209" s="221"/>
      <c r="T209" s="237">
        <f t="shared" si="508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09"/>
        <v>0</v>
      </c>
      <c r="AD209" s="221"/>
      <c r="AE209" s="237">
        <f t="shared" si="510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11"/>
        <v>0</v>
      </c>
      <c r="AO209" s="221"/>
      <c r="AP209" s="237">
        <f t="shared" si="512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13"/>
        <v>0</v>
      </c>
      <c r="AZ209" s="221"/>
      <c r="BA209" s="237">
        <f t="shared" si="514"/>
        <v>0</v>
      </c>
      <c r="BB209" s="221"/>
      <c r="BC209" s="233"/>
      <c r="BD209" s="221"/>
      <c r="BE209" s="221"/>
      <c r="BF209" s="233"/>
      <c r="BG209" s="221"/>
      <c r="BH209" s="379">
        <f t="shared" si="494"/>
        <v>0</v>
      </c>
      <c r="BI209" s="255" t="str">
        <f t="shared" si="495"/>
        <v>06</v>
      </c>
      <c r="BJ209" s="318"/>
      <c r="BK209" s="253">
        <f t="shared" si="515"/>
        <v>0</v>
      </c>
      <c r="BL209" s="318"/>
      <c r="BM209" s="253">
        <f t="shared" si="49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497"/>
        <v>0</v>
      </c>
      <c r="BW209" s="318"/>
      <c r="BX209" s="253">
        <f t="shared" si="516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498"/>
        <v>0</v>
      </c>
      <c r="CH209" s="318"/>
      <c r="CI209" s="253">
        <f t="shared" si="499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00"/>
        <v>0</v>
      </c>
      <c r="CS209" s="318"/>
      <c r="CT209" s="253">
        <f t="shared" si="501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02"/>
        <v>0</v>
      </c>
      <c r="DD209" s="318"/>
      <c r="DE209" s="253">
        <f t="shared" si="503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>
      <c r="A210" s="272" t="str">
        <f t="shared" si="49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04"/>
        <v>0</v>
      </c>
      <c r="F210" s="236">
        <f t="shared" si="505"/>
        <v>0</v>
      </c>
      <c r="G210" s="236">
        <f t="shared" si="491"/>
        <v>0</v>
      </c>
      <c r="H210" s="236">
        <f t="shared" si="506"/>
        <v>0</v>
      </c>
      <c r="I210" s="236">
        <f t="shared" si="492"/>
        <v>0</v>
      </c>
      <c r="J210" s="236">
        <f t="shared" si="493"/>
        <v>0</v>
      </c>
      <c r="K210" s="236">
        <f t="shared" si="493"/>
        <v>0</v>
      </c>
      <c r="L210" s="236">
        <f t="shared" si="493"/>
        <v>0</v>
      </c>
      <c r="M210" s="236">
        <f t="shared" si="493"/>
        <v>0</v>
      </c>
      <c r="N210" s="236">
        <f t="shared" si="493"/>
        <v>0</v>
      </c>
      <c r="O210" s="236">
        <f t="shared" si="493"/>
        <v>0</v>
      </c>
      <c r="P210" s="220"/>
      <c r="Q210" s="221"/>
      <c r="R210" s="237">
        <f t="shared" si="507"/>
        <v>0</v>
      </c>
      <c r="S210" s="221"/>
      <c r="T210" s="237">
        <f t="shared" si="508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09"/>
        <v>0</v>
      </c>
      <c r="AD210" s="221"/>
      <c r="AE210" s="237">
        <f t="shared" si="510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11"/>
        <v>0</v>
      </c>
      <c r="AO210" s="221"/>
      <c r="AP210" s="237">
        <f t="shared" si="512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13"/>
        <v>0</v>
      </c>
      <c r="AZ210" s="221"/>
      <c r="BA210" s="237">
        <f t="shared" si="514"/>
        <v>0</v>
      </c>
      <c r="BB210" s="221"/>
      <c r="BC210" s="233"/>
      <c r="BD210" s="221"/>
      <c r="BE210" s="221"/>
      <c r="BF210" s="233"/>
      <c r="BG210" s="221"/>
      <c r="BH210" s="379">
        <f t="shared" si="494"/>
        <v>0</v>
      </c>
      <c r="BI210" s="255" t="str">
        <f t="shared" si="495"/>
        <v>07</v>
      </c>
      <c r="BJ210" s="318"/>
      <c r="BK210" s="253">
        <f t="shared" si="515"/>
        <v>0</v>
      </c>
      <c r="BL210" s="318"/>
      <c r="BM210" s="253">
        <f t="shared" si="49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497"/>
        <v>0</v>
      </c>
      <c r="BW210" s="318"/>
      <c r="BX210" s="253">
        <f t="shared" si="516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498"/>
        <v>0</v>
      </c>
      <c r="CH210" s="318"/>
      <c r="CI210" s="253">
        <f t="shared" si="499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00"/>
        <v>0</v>
      </c>
      <c r="CS210" s="318"/>
      <c r="CT210" s="253">
        <f t="shared" si="501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02"/>
        <v>0</v>
      </c>
      <c r="DD210" s="318"/>
      <c r="DE210" s="253">
        <f t="shared" si="503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>
      <c r="A211" s="272" t="str">
        <f t="shared" si="49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04"/>
        <v>0</v>
      </c>
      <c r="F211" s="236">
        <f t="shared" si="505"/>
        <v>0</v>
      </c>
      <c r="G211" s="236">
        <f t="shared" si="491"/>
        <v>0</v>
      </c>
      <c r="H211" s="236">
        <f t="shared" si="506"/>
        <v>0</v>
      </c>
      <c r="I211" s="236">
        <f t="shared" si="492"/>
        <v>0</v>
      </c>
      <c r="J211" s="236">
        <f t="shared" si="493"/>
        <v>0</v>
      </c>
      <c r="K211" s="236">
        <f t="shared" si="493"/>
        <v>0</v>
      </c>
      <c r="L211" s="236">
        <f t="shared" si="493"/>
        <v>0</v>
      </c>
      <c r="M211" s="236">
        <f t="shared" si="493"/>
        <v>0</v>
      </c>
      <c r="N211" s="236">
        <f t="shared" si="493"/>
        <v>0</v>
      </c>
      <c r="O211" s="236">
        <f t="shared" si="493"/>
        <v>0</v>
      </c>
      <c r="P211" s="220"/>
      <c r="Q211" s="221"/>
      <c r="R211" s="237">
        <f t="shared" si="507"/>
        <v>0</v>
      </c>
      <c r="S211" s="221"/>
      <c r="T211" s="237">
        <f t="shared" si="508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09"/>
        <v>0</v>
      </c>
      <c r="AD211" s="221"/>
      <c r="AE211" s="237">
        <f t="shared" si="510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11"/>
        <v>0</v>
      </c>
      <c r="AO211" s="221"/>
      <c r="AP211" s="237">
        <f t="shared" si="512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13"/>
        <v>0</v>
      </c>
      <c r="AZ211" s="221"/>
      <c r="BA211" s="237">
        <f t="shared" si="514"/>
        <v>0</v>
      </c>
      <c r="BB211" s="221"/>
      <c r="BC211" s="233"/>
      <c r="BD211" s="221"/>
      <c r="BE211" s="221"/>
      <c r="BF211" s="233"/>
      <c r="BG211" s="221"/>
      <c r="BH211" s="379">
        <f t="shared" si="494"/>
        <v>0</v>
      </c>
      <c r="BI211" s="255" t="str">
        <f t="shared" si="495"/>
        <v>08</v>
      </c>
      <c r="BJ211" s="318"/>
      <c r="BK211" s="253">
        <f t="shared" si="515"/>
        <v>0</v>
      </c>
      <c r="BL211" s="318"/>
      <c r="BM211" s="253">
        <f t="shared" si="49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497"/>
        <v>0</v>
      </c>
      <c r="BW211" s="318"/>
      <c r="BX211" s="253">
        <f t="shared" si="516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498"/>
        <v>0</v>
      </c>
      <c r="CH211" s="318"/>
      <c r="CI211" s="253">
        <f t="shared" si="499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00"/>
        <v>0</v>
      </c>
      <c r="CS211" s="318"/>
      <c r="CT211" s="253">
        <f t="shared" si="501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02"/>
        <v>0</v>
      </c>
      <c r="DD211" s="318"/>
      <c r="DE211" s="253">
        <f t="shared" si="503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>
      <c r="A212" s="272" t="str">
        <f t="shared" si="49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04"/>
        <v>0</v>
      </c>
      <c r="F212" s="236">
        <f t="shared" si="505"/>
        <v>0</v>
      </c>
      <c r="G212" s="236">
        <f t="shared" si="491"/>
        <v>0</v>
      </c>
      <c r="H212" s="236">
        <f t="shared" si="506"/>
        <v>0</v>
      </c>
      <c r="I212" s="236">
        <f t="shared" si="492"/>
        <v>0</v>
      </c>
      <c r="J212" s="236">
        <f t="shared" si="493"/>
        <v>0</v>
      </c>
      <c r="K212" s="236">
        <f t="shared" si="493"/>
        <v>0</v>
      </c>
      <c r="L212" s="236">
        <f t="shared" si="493"/>
        <v>0</v>
      </c>
      <c r="M212" s="236">
        <f t="shared" si="493"/>
        <v>0</v>
      </c>
      <c r="N212" s="236">
        <f t="shared" si="493"/>
        <v>0</v>
      </c>
      <c r="O212" s="236">
        <f t="shared" si="493"/>
        <v>0</v>
      </c>
      <c r="P212" s="220"/>
      <c r="Q212" s="221"/>
      <c r="R212" s="237">
        <f t="shared" si="507"/>
        <v>0</v>
      </c>
      <c r="S212" s="221"/>
      <c r="T212" s="237">
        <f t="shared" si="508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09"/>
        <v>0</v>
      </c>
      <c r="AD212" s="221"/>
      <c r="AE212" s="237">
        <f t="shared" si="510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11"/>
        <v>0</v>
      </c>
      <c r="AO212" s="221"/>
      <c r="AP212" s="237">
        <f t="shared" si="512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13"/>
        <v>0</v>
      </c>
      <c r="AZ212" s="221"/>
      <c r="BA212" s="237">
        <f t="shared" si="514"/>
        <v>0</v>
      </c>
      <c r="BB212" s="221"/>
      <c r="BC212" s="233"/>
      <c r="BD212" s="221"/>
      <c r="BE212" s="221"/>
      <c r="BF212" s="233"/>
      <c r="BG212" s="221"/>
      <c r="BH212" s="379">
        <f t="shared" si="494"/>
        <v>0</v>
      </c>
      <c r="BI212" s="255" t="str">
        <f t="shared" si="495"/>
        <v>09</v>
      </c>
      <c r="BJ212" s="318"/>
      <c r="BK212" s="253">
        <f t="shared" si="515"/>
        <v>0</v>
      </c>
      <c r="BL212" s="318"/>
      <c r="BM212" s="253">
        <f t="shared" si="49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497"/>
        <v>0</v>
      </c>
      <c r="BW212" s="318"/>
      <c r="BX212" s="253">
        <f t="shared" si="516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498"/>
        <v>0</v>
      </c>
      <c r="CH212" s="318"/>
      <c r="CI212" s="253">
        <f t="shared" si="499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00"/>
        <v>0</v>
      </c>
      <c r="CS212" s="318"/>
      <c r="CT212" s="253">
        <f t="shared" si="501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02"/>
        <v>0</v>
      </c>
      <c r="DD212" s="318"/>
      <c r="DE212" s="253">
        <f t="shared" si="503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>
      <c r="A213" s="272" t="str">
        <f t="shared" si="49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04"/>
        <v>0</v>
      </c>
      <c r="F213" s="236">
        <f t="shared" si="505"/>
        <v>0</v>
      </c>
      <c r="G213" s="236">
        <f t="shared" si="491"/>
        <v>0</v>
      </c>
      <c r="H213" s="236">
        <f t="shared" si="506"/>
        <v>0</v>
      </c>
      <c r="I213" s="236">
        <f t="shared" si="492"/>
        <v>0</v>
      </c>
      <c r="J213" s="236">
        <f t="shared" si="493"/>
        <v>0</v>
      </c>
      <c r="K213" s="236">
        <f t="shared" si="493"/>
        <v>0</v>
      </c>
      <c r="L213" s="236">
        <f t="shared" si="493"/>
        <v>0</v>
      </c>
      <c r="M213" s="236">
        <f t="shared" si="493"/>
        <v>0</v>
      </c>
      <c r="N213" s="236">
        <f t="shared" si="493"/>
        <v>0</v>
      </c>
      <c r="O213" s="236">
        <f t="shared" si="493"/>
        <v>0</v>
      </c>
      <c r="P213" s="220"/>
      <c r="Q213" s="221"/>
      <c r="R213" s="237">
        <f t="shared" si="507"/>
        <v>0</v>
      </c>
      <c r="S213" s="221"/>
      <c r="T213" s="237">
        <f t="shared" si="508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09"/>
        <v>0</v>
      </c>
      <c r="AD213" s="221"/>
      <c r="AE213" s="237">
        <f t="shared" si="510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11"/>
        <v>0</v>
      </c>
      <c r="AO213" s="221"/>
      <c r="AP213" s="237">
        <f t="shared" si="512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13"/>
        <v>0</v>
      </c>
      <c r="AZ213" s="221"/>
      <c r="BA213" s="237">
        <f t="shared" si="514"/>
        <v>0</v>
      </c>
      <c r="BB213" s="221"/>
      <c r="BC213" s="233"/>
      <c r="BD213" s="221"/>
      <c r="BE213" s="221"/>
      <c r="BF213" s="233"/>
      <c r="BG213" s="221"/>
      <c r="BH213" s="379">
        <f t="shared" si="494"/>
        <v>0</v>
      </c>
      <c r="BI213" s="255" t="str">
        <f t="shared" si="495"/>
        <v>10</v>
      </c>
      <c r="BJ213" s="318"/>
      <c r="BK213" s="253">
        <f t="shared" si="515"/>
        <v>0</v>
      </c>
      <c r="BL213" s="318"/>
      <c r="BM213" s="253">
        <f t="shared" si="49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497"/>
        <v>0</v>
      </c>
      <c r="BW213" s="318"/>
      <c r="BX213" s="253">
        <f t="shared" si="516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498"/>
        <v>0</v>
      </c>
      <c r="CH213" s="318"/>
      <c r="CI213" s="253">
        <f t="shared" si="499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00"/>
        <v>0</v>
      </c>
      <c r="CS213" s="318"/>
      <c r="CT213" s="253">
        <f t="shared" si="501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02"/>
        <v>0</v>
      </c>
      <c r="DD213" s="318"/>
      <c r="DE213" s="253">
        <f t="shared" si="503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">
      <c r="A214" s="272" t="str">
        <f t="shared" si="49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04"/>
        <v>0</v>
      </c>
      <c r="F214" s="236">
        <f t="shared" si="505"/>
        <v>0</v>
      </c>
      <c r="G214" s="236">
        <f t="shared" si="491"/>
        <v>0</v>
      </c>
      <c r="H214" s="236">
        <f t="shared" si="506"/>
        <v>0</v>
      </c>
      <c r="I214" s="236">
        <f t="shared" si="492"/>
        <v>0</v>
      </c>
      <c r="J214" s="236">
        <f t="shared" si="493"/>
        <v>0</v>
      </c>
      <c r="K214" s="236">
        <f t="shared" si="493"/>
        <v>0</v>
      </c>
      <c r="L214" s="236">
        <f t="shared" si="493"/>
        <v>0</v>
      </c>
      <c r="M214" s="236">
        <f t="shared" si="493"/>
        <v>0</v>
      </c>
      <c r="N214" s="236">
        <f t="shared" si="493"/>
        <v>0</v>
      </c>
      <c r="O214" s="236">
        <f t="shared" si="493"/>
        <v>0</v>
      </c>
      <c r="P214" s="220"/>
      <c r="Q214" s="221"/>
      <c r="R214" s="237">
        <f t="shared" si="507"/>
        <v>0</v>
      </c>
      <c r="S214" s="221"/>
      <c r="T214" s="237">
        <f t="shared" si="508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09"/>
        <v>0</v>
      </c>
      <c r="AD214" s="221"/>
      <c r="AE214" s="237">
        <f t="shared" si="510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11"/>
        <v>0</v>
      </c>
      <c r="AO214" s="221"/>
      <c r="AP214" s="237">
        <f t="shared" si="512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13"/>
        <v>0</v>
      </c>
      <c r="AZ214" s="221"/>
      <c r="BA214" s="237">
        <f t="shared" si="514"/>
        <v>0</v>
      </c>
      <c r="BB214" s="221"/>
      <c r="BC214" s="233"/>
      <c r="BD214" s="221"/>
      <c r="BE214" s="221"/>
      <c r="BF214" s="233"/>
      <c r="BG214" s="221"/>
      <c r="BH214" s="379">
        <f t="shared" si="494"/>
        <v>0</v>
      </c>
      <c r="BI214" s="255" t="str">
        <f t="shared" si="495"/>
        <v>11</v>
      </c>
      <c r="BJ214" s="318"/>
      <c r="BK214" s="253">
        <f t="shared" si="515"/>
        <v>0</v>
      </c>
      <c r="BL214" s="318"/>
      <c r="BM214" s="253">
        <f t="shared" si="49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497"/>
        <v>0</v>
      </c>
      <c r="BW214" s="318"/>
      <c r="BX214" s="253">
        <f t="shared" si="516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498"/>
        <v>0</v>
      </c>
      <c r="CH214" s="318"/>
      <c r="CI214" s="253">
        <f t="shared" si="499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00"/>
        <v>0</v>
      </c>
      <c r="CS214" s="318"/>
      <c r="CT214" s="253">
        <f t="shared" si="501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02"/>
        <v>0</v>
      </c>
      <c r="DD214" s="318"/>
      <c r="DE214" s="253">
        <f t="shared" si="503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">
      <c r="A215" s="272" t="str">
        <f t="shared" si="49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04"/>
        <v>0</v>
      </c>
      <c r="F215" s="236">
        <f t="shared" si="505"/>
        <v>0</v>
      </c>
      <c r="G215" s="236">
        <f t="shared" si="491"/>
        <v>0</v>
      </c>
      <c r="H215" s="236">
        <f t="shared" si="506"/>
        <v>0</v>
      </c>
      <c r="I215" s="236">
        <f t="shared" si="492"/>
        <v>0</v>
      </c>
      <c r="J215" s="236">
        <f t="shared" si="493"/>
        <v>0</v>
      </c>
      <c r="K215" s="236">
        <f t="shared" si="493"/>
        <v>0</v>
      </c>
      <c r="L215" s="236">
        <f t="shared" si="493"/>
        <v>0</v>
      </c>
      <c r="M215" s="236">
        <f t="shared" si="493"/>
        <v>0</v>
      </c>
      <c r="N215" s="236">
        <f t="shared" si="493"/>
        <v>0</v>
      </c>
      <c r="O215" s="236">
        <f t="shared" si="493"/>
        <v>0</v>
      </c>
      <c r="P215" s="220"/>
      <c r="Q215" s="221"/>
      <c r="R215" s="237">
        <f t="shared" si="507"/>
        <v>0</v>
      </c>
      <c r="S215" s="221"/>
      <c r="T215" s="237">
        <f t="shared" si="508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09"/>
        <v>0</v>
      </c>
      <c r="AD215" s="221"/>
      <c r="AE215" s="237">
        <f t="shared" si="510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11"/>
        <v>0</v>
      </c>
      <c r="AO215" s="221"/>
      <c r="AP215" s="237">
        <f t="shared" si="512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13"/>
        <v>0</v>
      </c>
      <c r="AZ215" s="221"/>
      <c r="BA215" s="237">
        <f t="shared" si="514"/>
        <v>0</v>
      </c>
      <c r="BB215" s="221"/>
      <c r="BC215" s="233"/>
      <c r="BD215" s="221"/>
      <c r="BE215" s="221"/>
      <c r="BF215" s="233"/>
      <c r="BG215" s="221"/>
      <c r="BH215" s="379">
        <f t="shared" si="494"/>
        <v>0</v>
      </c>
      <c r="BI215" s="255" t="str">
        <f t="shared" si="495"/>
        <v>12</v>
      </c>
      <c r="BJ215" s="318"/>
      <c r="BK215" s="253">
        <f t="shared" si="515"/>
        <v>0</v>
      </c>
      <c r="BL215" s="318"/>
      <c r="BM215" s="253">
        <f t="shared" si="49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497"/>
        <v>0</v>
      </c>
      <c r="BW215" s="318"/>
      <c r="BX215" s="253">
        <f t="shared" si="516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498"/>
        <v>0</v>
      </c>
      <c r="CH215" s="318"/>
      <c r="CI215" s="253">
        <f t="shared" si="499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00"/>
        <v>0</v>
      </c>
      <c r="CS215" s="318"/>
      <c r="CT215" s="253">
        <f t="shared" si="501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02"/>
        <v>0</v>
      </c>
      <c r="DD215" s="318"/>
      <c r="DE215" s="253">
        <f t="shared" si="503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thickBot="1">
      <c r="A216" s="272" t="str">
        <f t="shared" si="49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04"/>
        <v>0</v>
      </c>
      <c r="F216" s="236">
        <f t="shared" si="505"/>
        <v>0</v>
      </c>
      <c r="G216" s="236">
        <f t="shared" si="491"/>
        <v>0</v>
      </c>
      <c r="H216" s="236">
        <f t="shared" si="506"/>
        <v>0</v>
      </c>
      <c r="I216" s="236">
        <f t="shared" si="492"/>
        <v>0</v>
      </c>
      <c r="J216" s="236">
        <f t="shared" si="493"/>
        <v>0</v>
      </c>
      <c r="K216" s="236">
        <f t="shared" si="493"/>
        <v>0</v>
      </c>
      <c r="L216" s="236">
        <f t="shared" si="493"/>
        <v>0</v>
      </c>
      <c r="M216" s="236">
        <f t="shared" si="493"/>
        <v>0</v>
      </c>
      <c r="N216" s="236">
        <f t="shared" si="493"/>
        <v>0</v>
      </c>
      <c r="O216" s="236">
        <f>ROUND(SUM(Z216,AK216,AV216,BG216),1)</f>
        <v>0</v>
      </c>
      <c r="P216" s="223"/>
      <c r="Q216" s="224"/>
      <c r="R216" s="238">
        <f t="shared" si="507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09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11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13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9">
        <f t="shared" si="494"/>
        <v>0</v>
      </c>
      <c r="BI216" s="319" t="str">
        <f t="shared" si="495"/>
        <v>13</v>
      </c>
      <c r="BJ216" s="320"/>
      <c r="BK216" s="321">
        <f t="shared" si="515"/>
        <v>0</v>
      </c>
      <c r="BL216" s="320"/>
      <c r="BM216" s="321">
        <f t="shared" si="49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497"/>
        <v>0</v>
      </c>
      <c r="BW216" s="320"/>
      <c r="BX216" s="321">
        <f t="shared" si="516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498"/>
        <v>0</v>
      </c>
      <c r="CH216" s="320"/>
      <c r="CI216" s="321">
        <f t="shared" si="499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00"/>
        <v>0</v>
      </c>
      <c r="CS216" s="320"/>
      <c r="CT216" s="321">
        <f t="shared" si="501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02"/>
        <v>0</v>
      </c>
      <c r="DD216" s="320"/>
      <c r="DE216" s="321">
        <f t="shared" si="503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494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17">IF(ROUND(E223-SUM(E224,E226:E227),5)&gt;=0,0,"Ошибка")</f>
        <v>0</v>
      </c>
      <c r="BK217" s="285">
        <f t="shared" si="517"/>
        <v>0</v>
      </c>
      <c r="BL217" s="285">
        <f t="shared" si="517"/>
        <v>0</v>
      </c>
      <c r="BM217" s="285">
        <f t="shared" si="517"/>
        <v>0</v>
      </c>
      <c r="BN217" s="285">
        <f t="shared" si="517"/>
        <v>0</v>
      </c>
      <c r="BO217" s="285">
        <f t="shared" si="517"/>
        <v>0</v>
      </c>
      <c r="BP217" s="285">
        <f t="shared" si="517"/>
        <v>0</v>
      </c>
      <c r="BQ217" s="285">
        <f t="shared" si="517"/>
        <v>0</v>
      </c>
      <c r="BR217" s="285">
        <f t="shared" si="517"/>
        <v>0</v>
      </c>
      <c r="BS217" s="285">
        <f t="shared" si="517"/>
        <v>0</v>
      </c>
      <c r="BT217" s="285">
        <f t="shared" si="517"/>
        <v>0</v>
      </c>
      <c r="BU217" s="285">
        <f t="shared" si="517"/>
        <v>0</v>
      </c>
      <c r="BV217" s="285">
        <f t="shared" si="517"/>
        <v>0</v>
      </c>
      <c r="BW217" s="285">
        <f t="shared" si="517"/>
        <v>0</v>
      </c>
      <c r="BX217" s="285">
        <f t="shared" si="517"/>
        <v>0</v>
      </c>
      <c r="BY217" s="285">
        <f t="shared" si="517"/>
        <v>0</v>
      </c>
      <c r="BZ217" s="285">
        <f t="shared" si="517"/>
        <v>0</v>
      </c>
      <c r="CA217" s="285">
        <f t="shared" si="517"/>
        <v>0</v>
      </c>
      <c r="CB217" s="285">
        <f t="shared" si="517"/>
        <v>0</v>
      </c>
      <c r="CC217" s="285">
        <f t="shared" si="517"/>
        <v>0</v>
      </c>
      <c r="CD217" s="285">
        <f t="shared" si="517"/>
        <v>0</v>
      </c>
      <c r="CE217" s="285">
        <f t="shared" si="517"/>
        <v>0</v>
      </c>
      <c r="CF217" s="285">
        <f t="shared" si="517"/>
        <v>0</v>
      </c>
      <c r="CG217" s="285">
        <f t="shared" si="517"/>
        <v>0</v>
      </c>
      <c r="CH217" s="285">
        <f t="shared" si="517"/>
        <v>0</v>
      </c>
      <c r="CI217" s="285">
        <f t="shared" si="517"/>
        <v>0</v>
      </c>
      <c r="CJ217" s="285">
        <f t="shared" si="517"/>
        <v>0</v>
      </c>
      <c r="CK217" s="285">
        <f t="shared" si="517"/>
        <v>0</v>
      </c>
      <c r="CL217" s="285">
        <f t="shared" si="517"/>
        <v>0</v>
      </c>
      <c r="CM217" s="285">
        <f t="shared" si="517"/>
        <v>0</v>
      </c>
      <c r="CN217" s="285">
        <f t="shared" si="517"/>
        <v>0</v>
      </c>
      <c r="CO217" s="285">
        <f t="shared" si="517"/>
        <v>0</v>
      </c>
      <c r="CP217" s="285">
        <f t="shared" ref="CP217:DL217" si="518">IF(ROUND(AK223-SUM(AK224,AK226:AK227),5)&gt;=0,0,"Ошибка")</f>
        <v>0</v>
      </c>
      <c r="CQ217" s="285">
        <f t="shared" si="518"/>
        <v>0</v>
      </c>
      <c r="CR217" s="285">
        <f t="shared" si="518"/>
        <v>0</v>
      </c>
      <c r="CS217" s="285">
        <f t="shared" si="518"/>
        <v>0</v>
      </c>
      <c r="CT217" s="285">
        <f t="shared" si="518"/>
        <v>0</v>
      </c>
      <c r="CU217" s="285">
        <f t="shared" si="518"/>
        <v>0</v>
      </c>
      <c r="CV217" s="285">
        <f t="shared" si="518"/>
        <v>0</v>
      </c>
      <c r="CW217" s="285">
        <f t="shared" si="518"/>
        <v>0</v>
      </c>
      <c r="CX217" s="285">
        <f t="shared" si="518"/>
        <v>0</v>
      </c>
      <c r="CY217" s="285">
        <f t="shared" si="518"/>
        <v>0</v>
      </c>
      <c r="CZ217" s="285">
        <f t="shared" si="518"/>
        <v>0</v>
      </c>
      <c r="DA217" s="285">
        <f t="shared" si="518"/>
        <v>0</v>
      </c>
      <c r="DB217" s="285">
        <f t="shared" si="518"/>
        <v>0</v>
      </c>
      <c r="DC217" s="285">
        <f t="shared" si="518"/>
        <v>0</v>
      </c>
      <c r="DD217" s="285">
        <f t="shared" si="518"/>
        <v>0</v>
      </c>
      <c r="DE217" s="285">
        <f t="shared" si="518"/>
        <v>0</v>
      </c>
      <c r="DF217" s="285">
        <f t="shared" si="518"/>
        <v>0</v>
      </c>
      <c r="DG217" s="285">
        <f t="shared" si="518"/>
        <v>0</v>
      </c>
      <c r="DH217" s="285">
        <f t="shared" si="518"/>
        <v>0</v>
      </c>
      <c r="DI217" s="285">
        <f t="shared" si="518"/>
        <v>0</v>
      </c>
      <c r="DJ217" s="285">
        <f t="shared" si="518"/>
        <v>0</v>
      </c>
      <c r="DK217" s="285">
        <f t="shared" si="518"/>
        <v>0</v>
      </c>
      <c r="DL217" s="285">
        <f t="shared" si="518"/>
        <v>0</v>
      </c>
    </row>
    <row r="218" spans="1:116" s="27" customFormat="1" ht="24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19">SUM(J219:J223,J228:J230)</f>
        <v>0</v>
      </c>
      <c r="K218" s="236">
        <f t="shared" si="519"/>
        <v>0</v>
      </c>
      <c r="L218" s="236">
        <f t="shared" si="519"/>
        <v>0</v>
      </c>
      <c r="M218" s="236">
        <f t="shared" si="519"/>
        <v>0</v>
      </c>
      <c r="N218" s="236">
        <f t="shared" si="519"/>
        <v>0</v>
      </c>
      <c r="O218" s="236">
        <f t="shared" si="519"/>
        <v>0</v>
      </c>
      <c r="P218" s="228">
        <f>SUM(P219:P223,P228:P230)</f>
        <v>0</v>
      </c>
      <c r="Q218" s="226">
        <f t="shared" ref="Q218:Z218" si="520">SUM(Q219:Q223,Q228:Q230)</f>
        <v>0</v>
      </c>
      <c r="R218" s="236">
        <f t="shared" si="520"/>
        <v>0</v>
      </c>
      <c r="S218" s="226">
        <f t="shared" si="520"/>
        <v>0</v>
      </c>
      <c r="T218" s="236">
        <f t="shared" si="520"/>
        <v>0</v>
      </c>
      <c r="U218" s="226">
        <f t="shared" si="520"/>
        <v>0</v>
      </c>
      <c r="V218" s="235">
        <f t="shared" si="520"/>
        <v>0</v>
      </c>
      <c r="W218" s="226">
        <f t="shared" si="520"/>
        <v>0</v>
      </c>
      <c r="X218" s="226">
        <f t="shared" si="520"/>
        <v>0</v>
      </c>
      <c r="Y218" s="235">
        <f t="shared" si="520"/>
        <v>0</v>
      </c>
      <c r="Z218" s="227">
        <f t="shared" si="520"/>
        <v>0</v>
      </c>
      <c r="AA218" s="228">
        <f>SUM(AA219:AA223,AA228:AA230)</f>
        <v>0</v>
      </c>
      <c r="AB218" s="226">
        <f t="shared" ref="AB218:AK218" si="521">SUM(AB219:AB223,AB228:AB230)</f>
        <v>0</v>
      </c>
      <c r="AC218" s="236">
        <f t="shared" si="521"/>
        <v>0</v>
      </c>
      <c r="AD218" s="226">
        <f t="shared" si="521"/>
        <v>0</v>
      </c>
      <c r="AE218" s="236">
        <f t="shared" si="521"/>
        <v>0</v>
      </c>
      <c r="AF218" s="226">
        <f t="shared" si="521"/>
        <v>0</v>
      </c>
      <c r="AG218" s="235">
        <f t="shared" si="521"/>
        <v>0</v>
      </c>
      <c r="AH218" s="226">
        <f t="shared" si="521"/>
        <v>0</v>
      </c>
      <c r="AI218" s="226">
        <f t="shared" si="521"/>
        <v>0</v>
      </c>
      <c r="AJ218" s="235">
        <f t="shared" si="521"/>
        <v>0</v>
      </c>
      <c r="AK218" s="227">
        <f t="shared" si="521"/>
        <v>0</v>
      </c>
      <c r="AL218" s="228">
        <f>SUM(AL219:AL223,AL228:AL230)</f>
        <v>0</v>
      </c>
      <c r="AM218" s="226">
        <f t="shared" ref="AM218:AV218" si="522">SUM(AM219:AM223,AM228:AM230)</f>
        <v>0</v>
      </c>
      <c r="AN218" s="236">
        <f t="shared" si="522"/>
        <v>0</v>
      </c>
      <c r="AO218" s="226">
        <f t="shared" si="522"/>
        <v>0</v>
      </c>
      <c r="AP218" s="236">
        <f t="shared" si="522"/>
        <v>0</v>
      </c>
      <c r="AQ218" s="226">
        <f t="shared" si="522"/>
        <v>0</v>
      </c>
      <c r="AR218" s="235">
        <f t="shared" si="522"/>
        <v>0</v>
      </c>
      <c r="AS218" s="226">
        <f t="shared" si="522"/>
        <v>0</v>
      </c>
      <c r="AT218" s="226">
        <f t="shared" si="522"/>
        <v>0</v>
      </c>
      <c r="AU218" s="235">
        <f t="shared" si="522"/>
        <v>0</v>
      </c>
      <c r="AV218" s="227">
        <f t="shared" si="522"/>
        <v>0</v>
      </c>
      <c r="AW218" s="228">
        <f>SUM(AW219:AW223,AW228:AW230)</f>
        <v>0</v>
      </c>
      <c r="AX218" s="226">
        <f t="shared" ref="AX218:BG218" si="523">SUM(AX219:AX223,AX228:AX230)</f>
        <v>0</v>
      </c>
      <c r="AY218" s="236">
        <f t="shared" si="523"/>
        <v>0</v>
      </c>
      <c r="AZ218" s="226">
        <f t="shared" si="523"/>
        <v>0</v>
      </c>
      <c r="BA218" s="236">
        <f t="shared" si="523"/>
        <v>0</v>
      </c>
      <c r="BB218" s="226">
        <f t="shared" si="523"/>
        <v>0</v>
      </c>
      <c r="BC218" s="235">
        <f t="shared" si="523"/>
        <v>0</v>
      </c>
      <c r="BD218" s="226">
        <f t="shared" si="523"/>
        <v>0</v>
      </c>
      <c r="BE218" s="226">
        <f t="shared" si="523"/>
        <v>0</v>
      </c>
      <c r="BF218" s="235">
        <f t="shared" si="523"/>
        <v>0</v>
      </c>
      <c r="BG218" s="227">
        <f t="shared" si="523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24">IF(E224-E225&gt;=0,0,"Ошибка")</f>
        <v>0</v>
      </c>
      <c r="BK218" s="253">
        <f t="shared" si="524"/>
        <v>0</v>
      </c>
      <c r="BL218" s="253">
        <f t="shared" si="524"/>
        <v>0</v>
      </c>
      <c r="BM218" s="253">
        <f t="shared" si="524"/>
        <v>0</v>
      </c>
      <c r="BN218" s="253">
        <f t="shared" si="524"/>
        <v>0</v>
      </c>
      <c r="BO218" s="253">
        <f t="shared" si="524"/>
        <v>0</v>
      </c>
      <c r="BP218" s="253">
        <f t="shared" si="524"/>
        <v>0</v>
      </c>
      <c r="BQ218" s="253">
        <f t="shared" si="524"/>
        <v>0</v>
      </c>
      <c r="BR218" s="253">
        <f t="shared" si="524"/>
        <v>0</v>
      </c>
      <c r="BS218" s="253">
        <f t="shared" si="524"/>
        <v>0</v>
      </c>
      <c r="BT218" s="253">
        <f t="shared" si="524"/>
        <v>0</v>
      </c>
      <c r="BU218" s="253">
        <f t="shared" si="524"/>
        <v>0</v>
      </c>
      <c r="BV218" s="253">
        <f t="shared" si="524"/>
        <v>0</v>
      </c>
      <c r="BW218" s="253">
        <f t="shared" si="524"/>
        <v>0</v>
      </c>
      <c r="BX218" s="253">
        <f t="shared" si="524"/>
        <v>0</v>
      </c>
      <c r="BY218" s="253">
        <f t="shared" si="524"/>
        <v>0</v>
      </c>
      <c r="BZ218" s="253">
        <f t="shared" si="524"/>
        <v>0</v>
      </c>
      <c r="CA218" s="253">
        <f t="shared" si="524"/>
        <v>0</v>
      </c>
      <c r="CB218" s="253">
        <f t="shared" si="524"/>
        <v>0</v>
      </c>
      <c r="CC218" s="253">
        <f t="shared" si="524"/>
        <v>0</v>
      </c>
      <c r="CD218" s="253">
        <f t="shared" si="524"/>
        <v>0</v>
      </c>
      <c r="CE218" s="253">
        <f t="shared" si="524"/>
        <v>0</v>
      </c>
      <c r="CF218" s="253">
        <f t="shared" si="524"/>
        <v>0</v>
      </c>
      <c r="CG218" s="253">
        <f t="shared" si="524"/>
        <v>0</v>
      </c>
      <c r="CH218" s="253">
        <f t="shared" si="524"/>
        <v>0</v>
      </c>
      <c r="CI218" s="253">
        <f t="shared" si="524"/>
        <v>0</v>
      </c>
      <c r="CJ218" s="253">
        <f t="shared" si="524"/>
        <v>0</v>
      </c>
      <c r="CK218" s="253">
        <f t="shared" si="524"/>
        <v>0</v>
      </c>
      <c r="CL218" s="253">
        <f t="shared" si="524"/>
        <v>0</v>
      </c>
      <c r="CM218" s="253">
        <f t="shared" si="524"/>
        <v>0</v>
      </c>
      <c r="CN218" s="253">
        <f t="shared" si="524"/>
        <v>0</v>
      </c>
      <c r="CO218" s="253">
        <f t="shared" si="524"/>
        <v>0</v>
      </c>
      <c r="CP218" s="253">
        <f t="shared" ref="CP218:DL218" si="525">IF(AK224-AK225&gt;=0,0,"Ошибка")</f>
        <v>0</v>
      </c>
      <c r="CQ218" s="253">
        <f t="shared" si="525"/>
        <v>0</v>
      </c>
      <c r="CR218" s="253">
        <f t="shared" si="525"/>
        <v>0</v>
      </c>
      <c r="CS218" s="253">
        <f t="shared" si="525"/>
        <v>0</v>
      </c>
      <c r="CT218" s="253">
        <f t="shared" si="525"/>
        <v>0</v>
      </c>
      <c r="CU218" s="253">
        <f t="shared" si="525"/>
        <v>0</v>
      </c>
      <c r="CV218" s="253">
        <f t="shared" si="525"/>
        <v>0</v>
      </c>
      <c r="CW218" s="253">
        <f t="shared" si="525"/>
        <v>0</v>
      </c>
      <c r="CX218" s="253">
        <f t="shared" si="525"/>
        <v>0</v>
      </c>
      <c r="CY218" s="253">
        <f t="shared" si="525"/>
        <v>0</v>
      </c>
      <c r="CZ218" s="253">
        <f t="shared" si="525"/>
        <v>0</v>
      </c>
      <c r="DA218" s="253">
        <f t="shared" si="525"/>
        <v>0</v>
      </c>
      <c r="DB218" s="253">
        <f t="shared" si="525"/>
        <v>0</v>
      </c>
      <c r="DC218" s="253">
        <f t="shared" si="525"/>
        <v>0</v>
      </c>
      <c r="DD218" s="253">
        <f t="shared" si="525"/>
        <v>0</v>
      </c>
      <c r="DE218" s="253">
        <f t="shared" si="525"/>
        <v>0</v>
      </c>
      <c r="DF218" s="253">
        <f t="shared" si="525"/>
        <v>0</v>
      </c>
      <c r="DG218" s="253">
        <f t="shared" si="525"/>
        <v>0</v>
      </c>
      <c r="DH218" s="253">
        <f t="shared" si="525"/>
        <v>0</v>
      </c>
      <c r="DI218" s="253">
        <f t="shared" si="525"/>
        <v>0</v>
      </c>
      <c r="DJ218" s="253">
        <f t="shared" si="525"/>
        <v>0</v>
      </c>
      <c r="DK218" s="253">
        <f t="shared" si="525"/>
        <v>0</v>
      </c>
      <c r="DL218" s="253">
        <f t="shared" si="525"/>
        <v>0</v>
      </c>
    </row>
    <row r="219" spans="1:116" s="27" customFormat="1" ht="24">
      <c r="A219" s="272" t="str">
        <f t="shared" ref="A219:A230" si="52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27">SUM(J219:L219)</f>
        <v>0</v>
      </c>
      <c r="H219" s="236">
        <f>ROUND(SUM(S219,AD219,AO219,AZ219),1)</f>
        <v>0</v>
      </c>
      <c r="I219" s="236">
        <f t="shared" ref="I219:I230" si="528">SUM(M219:O219)</f>
        <v>0</v>
      </c>
      <c r="J219" s="236">
        <f t="shared" ref="J219:O230" si="529">ROUND(SUM(U219,AF219,AQ219,BB219),1)</f>
        <v>0</v>
      </c>
      <c r="K219" s="236">
        <f t="shared" si="529"/>
        <v>0</v>
      </c>
      <c r="L219" s="236">
        <f t="shared" si="529"/>
        <v>0</v>
      </c>
      <c r="M219" s="236">
        <f t="shared" si="529"/>
        <v>0</v>
      </c>
      <c r="N219" s="236">
        <f t="shared" si="529"/>
        <v>0</v>
      </c>
      <c r="O219" s="236">
        <f t="shared" si="529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9">
        <f t="shared" ref="BH219:BH231" si="530">IF((COUNTA(BJ219:DL219)-COUNTIF(BJ219:DL219,0))=0,0,CONCATENATE("Ошибки!-",COUNTA(BJ219:DL219)-COUNTIF(BJ219:DL219,0)))</f>
        <v>0</v>
      </c>
      <c r="BI219" s="255" t="str">
        <f t="shared" ref="BI219:BI230" si="531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32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33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34">IF(ROUND((AA219-AB219),5)&gt;=0,0,"Ошибка!")</f>
        <v>0</v>
      </c>
      <c r="CH219" s="318"/>
      <c r="CI219" s="253">
        <f t="shared" ref="CI219:CI230" si="535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36">IF(ROUND((AL219-AM219),5)&gt;=0,0,"Ошибка!")</f>
        <v>0</v>
      </c>
      <c r="CS219" s="318"/>
      <c r="CT219" s="253">
        <f t="shared" ref="CT219:CT230" si="537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38">IF(ROUND((AW219-AX219),5)&gt;=0,0,"Ошибка!")</f>
        <v>0</v>
      </c>
      <c r="DD219" s="318"/>
      <c r="DE219" s="253">
        <f t="shared" ref="DE219:DE230" si="539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>
      <c r="A220" s="272" t="str">
        <f t="shared" si="52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40">ROUND(SUM(P220,AA220,AL220,AW220),0)</f>
        <v>0</v>
      </c>
      <c r="F220" s="236">
        <f t="shared" ref="F220:F230" si="541">ROUND(SUM(Q220,AB220,AM220,AX220),1)</f>
        <v>0</v>
      </c>
      <c r="G220" s="236">
        <f t="shared" si="527"/>
        <v>0</v>
      </c>
      <c r="H220" s="236">
        <f t="shared" ref="H220:H230" si="542">ROUND(SUM(S220,AD220,AO220,AZ220),1)</f>
        <v>0</v>
      </c>
      <c r="I220" s="236">
        <f t="shared" si="528"/>
        <v>0</v>
      </c>
      <c r="J220" s="236">
        <f t="shared" si="529"/>
        <v>0</v>
      </c>
      <c r="K220" s="236">
        <f t="shared" si="529"/>
        <v>0</v>
      </c>
      <c r="L220" s="236">
        <f t="shared" si="529"/>
        <v>0</v>
      </c>
      <c r="M220" s="236">
        <f t="shared" si="529"/>
        <v>0</v>
      </c>
      <c r="N220" s="236">
        <f t="shared" si="529"/>
        <v>0</v>
      </c>
      <c r="O220" s="236">
        <f t="shared" si="529"/>
        <v>0</v>
      </c>
      <c r="P220" s="220"/>
      <c r="Q220" s="221"/>
      <c r="R220" s="237">
        <f t="shared" ref="R220:R230" si="543">SUM(U220:W220)</f>
        <v>0</v>
      </c>
      <c r="S220" s="221"/>
      <c r="T220" s="237">
        <f t="shared" ref="T220:T229" si="544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45">SUM(AF220:AH220)</f>
        <v>0</v>
      </c>
      <c r="AD220" s="221"/>
      <c r="AE220" s="237">
        <f t="shared" ref="AE220:AE229" si="546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47">SUM(AQ220:AS220)</f>
        <v>0</v>
      </c>
      <c r="AO220" s="221"/>
      <c r="AP220" s="237">
        <f t="shared" ref="AP220:AP229" si="548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49">SUM(BB220:BD220)</f>
        <v>0</v>
      </c>
      <c r="AZ220" s="221"/>
      <c r="BA220" s="237">
        <f t="shared" ref="BA220:BA229" si="550">SUM(BE220:BG220)</f>
        <v>0</v>
      </c>
      <c r="BB220" s="221"/>
      <c r="BC220" s="233"/>
      <c r="BD220" s="221"/>
      <c r="BE220" s="221"/>
      <c r="BF220" s="233"/>
      <c r="BG220" s="221"/>
      <c r="BH220" s="379">
        <f t="shared" si="530"/>
        <v>0</v>
      </c>
      <c r="BI220" s="255" t="str">
        <f t="shared" si="531"/>
        <v>03</v>
      </c>
      <c r="BJ220" s="318"/>
      <c r="BK220" s="253">
        <f t="shared" ref="BK220:BK230" si="551">IF(ROUND((E220-F220),5)&gt;=0,0,"Ошибка!")</f>
        <v>0</v>
      </c>
      <c r="BL220" s="318"/>
      <c r="BM220" s="253">
        <f t="shared" si="532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33"/>
        <v>0</v>
      </c>
      <c r="BW220" s="318"/>
      <c r="BX220" s="253">
        <f t="shared" ref="BX220:BX230" si="552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34"/>
        <v>0</v>
      </c>
      <c r="CH220" s="318"/>
      <c r="CI220" s="253">
        <f t="shared" si="535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36"/>
        <v>0</v>
      </c>
      <c r="CS220" s="318"/>
      <c r="CT220" s="253">
        <f t="shared" si="537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38"/>
        <v>0</v>
      </c>
      <c r="DD220" s="318"/>
      <c r="DE220" s="253">
        <f t="shared" si="539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>
      <c r="A221" s="272" t="str">
        <f t="shared" si="52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40"/>
        <v>0</v>
      </c>
      <c r="F221" s="236">
        <f t="shared" si="541"/>
        <v>0</v>
      </c>
      <c r="G221" s="236">
        <f t="shared" si="527"/>
        <v>0</v>
      </c>
      <c r="H221" s="236">
        <f t="shared" si="542"/>
        <v>0</v>
      </c>
      <c r="I221" s="236">
        <f t="shared" si="528"/>
        <v>0</v>
      </c>
      <c r="J221" s="236">
        <f t="shared" si="529"/>
        <v>0</v>
      </c>
      <c r="K221" s="236">
        <f t="shared" si="529"/>
        <v>0</v>
      </c>
      <c r="L221" s="236">
        <f t="shared" si="529"/>
        <v>0</v>
      </c>
      <c r="M221" s="236">
        <f t="shared" si="529"/>
        <v>0</v>
      </c>
      <c r="N221" s="236">
        <f t="shared" si="529"/>
        <v>0</v>
      </c>
      <c r="O221" s="236">
        <f t="shared" si="529"/>
        <v>0</v>
      </c>
      <c r="P221" s="220"/>
      <c r="Q221" s="221"/>
      <c r="R221" s="237">
        <f t="shared" si="543"/>
        <v>0</v>
      </c>
      <c r="S221" s="221"/>
      <c r="T221" s="237">
        <f t="shared" si="544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45"/>
        <v>0</v>
      </c>
      <c r="AD221" s="221"/>
      <c r="AE221" s="237">
        <f t="shared" si="546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47"/>
        <v>0</v>
      </c>
      <c r="AO221" s="221"/>
      <c r="AP221" s="237">
        <f t="shared" si="548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49"/>
        <v>0</v>
      </c>
      <c r="AZ221" s="221"/>
      <c r="BA221" s="237">
        <f t="shared" si="550"/>
        <v>0</v>
      </c>
      <c r="BB221" s="221"/>
      <c r="BC221" s="233"/>
      <c r="BD221" s="221"/>
      <c r="BE221" s="221"/>
      <c r="BF221" s="233"/>
      <c r="BG221" s="221"/>
      <c r="BH221" s="379">
        <f t="shared" si="530"/>
        <v>0</v>
      </c>
      <c r="BI221" s="255" t="str">
        <f t="shared" si="531"/>
        <v>04</v>
      </c>
      <c r="BJ221" s="318"/>
      <c r="BK221" s="253">
        <f t="shared" si="551"/>
        <v>0</v>
      </c>
      <c r="BL221" s="318"/>
      <c r="BM221" s="253">
        <f t="shared" si="532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33"/>
        <v>0</v>
      </c>
      <c r="BW221" s="318"/>
      <c r="BX221" s="253">
        <f t="shared" si="552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34"/>
        <v>0</v>
      </c>
      <c r="CH221" s="318"/>
      <c r="CI221" s="253">
        <f t="shared" si="535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36"/>
        <v>0</v>
      </c>
      <c r="CS221" s="318"/>
      <c r="CT221" s="253">
        <f t="shared" si="537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38"/>
        <v>0</v>
      </c>
      <c r="DD221" s="318"/>
      <c r="DE221" s="253">
        <f t="shared" si="539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>
      <c r="A222" s="272" t="str">
        <f t="shared" si="52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40"/>
        <v>0</v>
      </c>
      <c r="F222" s="236">
        <f t="shared" si="541"/>
        <v>0</v>
      </c>
      <c r="G222" s="236">
        <f t="shared" si="527"/>
        <v>0</v>
      </c>
      <c r="H222" s="236">
        <f t="shared" si="542"/>
        <v>0</v>
      </c>
      <c r="I222" s="236">
        <f t="shared" si="528"/>
        <v>0</v>
      </c>
      <c r="J222" s="236">
        <f t="shared" si="529"/>
        <v>0</v>
      </c>
      <c r="K222" s="236">
        <f t="shared" si="529"/>
        <v>0</v>
      </c>
      <c r="L222" s="236">
        <f t="shared" si="529"/>
        <v>0</v>
      </c>
      <c r="M222" s="236">
        <f t="shared" si="529"/>
        <v>0</v>
      </c>
      <c r="N222" s="236">
        <f t="shared" si="529"/>
        <v>0</v>
      </c>
      <c r="O222" s="236">
        <f t="shared" si="529"/>
        <v>0</v>
      </c>
      <c r="P222" s="220"/>
      <c r="Q222" s="221"/>
      <c r="R222" s="237">
        <f t="shared" si="543"/>
        <v>0</v>
      </c>
      <c r="S222" s="221"/>
      <c r="T222" s="237">
        <f t="shared" si="544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45"/>
        <v>0</v>
      </c>
      <c r="AD222" s="221"/>
      <c r="AE222" s="237">
        <f t="shared" si="546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47"/>
        <v>0</v>
      </c>
      <c r="AO222" s="221"/>
      <c r="AP222" s="237">
        <f t="shared" si="548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49"/>
        <v>0</v>
      </c>
      <c r="AZ222" s="221"/>
      <c r="BA222" s="237">
        <f t="shared" si="550"/>
        <v>0</v>
      </c>
      <c r="BB222" s="221"/>
      <c r="BC222" s="233"/>
      <c r="BD222" s="221"/>
      <c r="BE222" s="221"/>
      <c r="BF222" s="233"/>
      <c r="BG222" s="221"/>
      <c r="BH222" s="379">
        <f t="shared" si="530"/>
        <v>0</v>
      </c>
      <c r="BI222" s="255" t="str">
        <f t="shared" si="531"/>
        <v>05</v>
      </c>
      <c r="BJ222" s="318"/>
      <c r="BK222" s="253">
        <f t="shared" si="551"/>
        <v>0</v>
      </c>
      <c r="BL222" s="318"/>
      <c r="BM222" s="253">
        <f t="shared" si="532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33"/>
        <v>0</v>
      </c>
      <c r="BW222" s="318"/>
      <c r="BX222" s="253">
        <f t="shared" si="552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34"/>
        <v>0</v>
      </c>
      <c r="CH222" s="318"/>
      <c r="CI222" s="253">
        <f t="shared" si="535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36"/>
        <v>0</v>
      </c>
      <c r="CS222" s="318"/>
      <c r="CT222" s="253">
        <f t="shared" si="537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38"/>
        <v>0</v>
      </c>
      <c r="DD222" s="318"/>
      <c r="DE222" s="253">
        <f t="shared" si="539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>
      <c r="A223" s="272" t="str">
        <f t="shared" si="52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40"/>
        <v>0</v>
      </c>
      <c r="F223" s="236">
        <f t="shared" si="541"/>
        <v>0</v>
      </c>
      <c r="G223" s="236">
        <f t="shared" si="527"/>
        <v>0</v>
      </c>
      <c r="H223" s="236">
        <f t="shared" si="542"/>
        <v>0</v>
      </c>
      <c r="I223" s="236">
        <f t="shared" si="528"/>
        <v>0</v>
      </c>
      <c r="J223" s="236">
        <f t="shared" si="529"/>
        <v>0</v>
      </c>
      <c r="K223" s="236">
        <f t="shared" si="529"/>
        <v>0</v>
      </c>
      <c r="L223" s="236">
        <f t="shared" si="529"/>
        <v>0</v>
      </c>
      <c r="M223" s="236">
        <f t="shared" si="529"/>
        <v>0</v>
      </c>
      <c r="N223" s="236">
        <f t="shared" si="529"/>
        <v>0</v>
      </c>
      <c r="O223" s="236">
        <f t="shared" si="529"/>
        <v>0</v>
      </c>
      <c r="P223" s="220"/>
      <c r="Q223" s="221"/>
      <c r="R223" s="237">
        <f t="shared" si="543"/>
        <v>0</v>
      </c>
      <c r="S223" s="221"/>
      <c r="T223" s="237">
        <f t="shared" si="544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45"/>
        <v>0</v>
      </c>
      <c r="AD223" s="221"/>
      <c r="AE223" s="237">
        <f t="shared" si="546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47"/>
        <v>0</v>
      </c>
      <c r="AO223" s="221"/>
      <c r="AP223" s="237">
        <f t="shared" si="548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49"/>
        <v>0</v>
      </c>
      <c r="AZ223" s="221"/>
      <c r="BA223" s="237">
        <f t="shared" si="550"/>
        <v>0</v>
      </c>
      <c r="BB223" s="221"/>
      <c r="BC223" s="233"/>
      <c r="BD223" s="221"/>
      <c r="BE223" s="221"/>
      <c r="BF223" s="233"/>
      <c r="BG223" s="221"/>
      <c r="BH223" s="379">
        <f t="shared" si="530"/>
        <v>0</v>
      </c>
      <c r="BI223" s="255" t="str">
        <f t="shared" si="531"/>
        <v>06</v>
      </c>
      <c r="BJ223" s="318"/>
      <c r="BK223" s="253">
        <f t="shared" si="551"/>
        <v>0</v>
      </c>
      <c r="BL223" s="318"/>
      <c r="BM223" s="253">
        <f t="shared" si="532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33"/>
        <v>0</v>
      </c>
      <c r="BW223" s="318"/>
      <c r="BX223" s="253">
        <f t="shared" si="552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34"/>
        <v>0</v>
      </c>
      <c r="CH223" s="318"/>
      <c r="CI223" s="253">
        <f t="shared" si="535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36"/>
        <v>0</v>
      </c>
      <c r="CS223" s="318"/>
      <c r="CT223" s="253">
        <f t="shared" si="537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38"/>
        <v>0</v>
      </c>
      <c r="DD223" s="318"/>
      <c r="DE223" s="253">
        <f t="shared" si="539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>
      <c r="A224" s="272" t="str">
        <f t="shared" si="52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40"/>
        <v>0</v>
      </c>
      <c r="F224" s="236">
        <f t="shared" si="541"/>
        <v>0</v>
      </c>
      <c r="G224" s="236">
        <f t="shared" si="527"/>
        <v>0</v>
      </c>
      <c r="H224" s="236">
        <f t="shared" si="542"/>
        <v>0</v>
      </c>
      <c r="I224" s="236">
        <f t="shared" si="528"/>
        <v>0</v>
      </c>
      <c r="J224" s="236">
        <f t="shared" si="529"/>
        <v>0</v>
      </c>
      <c r="K224" s="236">
        <f t="shared" si="529"/>
        <v>0</v>
      </c>
      <c r="L224" s="236">
        <f t="shared" si="529"/>
        <v>0</v>
      </c>
      <c r="M224" s="236">
        <f t="shared" si="529"/>
        <v>0</v>
      </c>
      <c r="N224" s="236">
        <f t="shared" si="529"/>
        <v>0</v>
      </c>
      <c r="O224" s="236">
        <f t="shared" si="529"/>
        <v>0</v>
      </c>
      <c r="P224" s="220"/>
      <c r="Q224" s="221"/>
      <c r="R224" s="237">
        <f t="shared" si="543"/>
        <v>0</v>
      </c>
      <c r="S224" s="221"/>
      <c r="T224" s="237">
        <f t="shared" si="544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45"/>
        <v>0</v>
      </c>
      <c r="AD224" s="221"/>
      <c r="AE224" s="237">
        <f t="shared" si="546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47"/>
        <v>0</v>
      </c>
      <c r="AO224" s="221"/>
      <c r="AP224" s="237">
        <f t="shared" si="548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49"/>
        <v>0</v>
      </c>
      <c r="AZ224" s="221"/>
      <c r="BA224" s="237">
        <f t="shared" si="550"/>
        <v>0</v>
      </c>
      <c r="BB224" s="221"/>
      <c r="BC224" s="233"/>
      <c r="BD224" s="221"/>
      <c r="BE224" s="221"/>
      <c r="BF224" s="233"/>
      <c r="BG224" s="221"/>
      <c r="BH224" s="379">
        <f t="shared" si="530"/>
        <v>0</v>
      </c>
      <c r="BI224" s="255" t="str">
        <f t="shared" si="531"/>
        <v>07</v>
      </c>
      <c r="BJ224" s="318"/>
      <c r="BK224" s="253">
        <f t="shared" si="551"/>
        <v>0</v>
      </c>
      <c r="BL224" s="318"/>
      <c r="BM224" s="253">
        <f t="shared" si="532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33"/>
        <v>0</v>
      </c>
      <c r="BW224" s="318"/>
      <c r="BX224" s="253">
        <f t="shared" si="552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34"/>
        <v>0</v>
      </c>
      <c r="CH224" s="318"/>
      <c r="CI224" s="253">
        <f t="shared" si="535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36"/>
        <v>0</v>
      </c>
      <c r="CS224" s="318"/>
      <c r="CT224" s="253">
        <f t="shared" si="537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38"/>
        <v>0</v>
      </c>
      <c r="DD224" s="318"/>
      <c r="DE224" s="253">
        <f t="shared" si="539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>
      <c r="A225" s="272" t="str">
        <f t="shared" si="52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40"/>
        <v>0</v>
      </c>
      <c r="F225" s="236">
        <f t="shared" si="541"/>
        <v>0</v>
      </c>
      <c r="G225" s="236">
        <f t="shared" si="527"/>
        <v>0</v>
      </c>
      <c r="H225" s="236">
        <f t="shared" si="542"/>
        <v>0</v>
      </c>
      <c r="I225" s="236">
        <f t="shared" si="528"/>
        <v>0</v>
      </c>
      <c r="J225" s="236">
        <f t="shared" si="529"/>
        <v>0</v>
      </c>
      <c r="K225" s="236">
        <f t="shared" si="529"/>
        <v>0</v>
      </c>
      <c r="L225" s="236">
        <f t="shared" si="529"/>
        <v>0</v>
      </c>
      <c r="M225" s="236">
        <f t="shared" si="529"/>
        <v>0</v>
      </c>
      <c r="N225" s="236">
        <f t="shared" si="529"/>
        <v>0</v>
      </c>
      <c r="O225" s="236">
        <f t="shared" si="529"/>
        <v>0</v>
      </c>
      <c r="P225" s="220"/>
      <c r="Q225" s="221"/>
      <c r="R225" s="237">
        <f t="shared" si="543"/>
        <v>0</v>
      </c>
      <c r="S225" s="221"/>
      <c r="T225" s="237">
        <f t="shared" si="544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45"/>
        <v>0</v>
      </c>
      <c r="AD225" s="221"/>
      <c r="AE225" s="237">
        <f t="shared" si="546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47"/>
        <v>0</v>
      </c>
      <c r="AO225" s="221"/>
      <c r="AP225" s="237">
        <f t="shared" si="548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49"/>
        <v>0</v>
      </c>
      <c r="AZ225" s="221"/>
      <c r="BA225" s="237">
        <f t="shared" si="550"/>
        <v>0</v>
      </c>
      <c r="BB225" s="221"/>
      <c r="BC225" s="233"/>
      <c r="BD225" s="221"/>
      <c r="BE225" s="221"/>
      <c r="BF225" s="233"/>
      <c r="BG225" s="221"/>
      <c r="BH225" s="379">
        <f t="shared" si="530"/>
        <v>0</v>
      </c>
      <c r="BI225" s="255" t="str">
        <f t="shared" si="531"/>
        <v>08</v>
      </c>
      <c r="BJ225" s="318"/>
      <c r="BK225" s="253">
        <f t="shared" si="551"/>
        <v>0</v>
      </c>
      <c r="BL225" s="318"/>
      <c r="BM225" s="253">
        <f t="shared" si="532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33"/>
        <v>0</v>
      </c>
      <c r="BW225" s="318"/>
      <c r="BX225" s="253">
        <f t="shared" si="552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34"/>
        <v>0</v>
      </c>
      <c r="CH225" s="318"/>
      <c r="CI225" s="253">
        <f t="shared" si="535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36"/>
        <v>0</v>
      </c>
      <c r="CS225" s="318"/>
      <c r="CT225" s="253">
        <f t="shared" si="537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38"/>
        <v>0</v>
      </c>
      <c r="DD225" s="318"/>
      <c r="DE225" s="253">
        <f t="shared" si="539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>
      <c r="A226" s="272" t="str">
        <f t="shared" si="52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40"/>
        <v>0</v>
      </c>
      <c r="F226" s="236">
        <f t="shared" si="541"/>
        <v>0</v>
      </c>
      <c r="G226" s="236">
        <f t="shared" si="527"/>
        <v>0</v>
      </c>
      <c r="H226" s="236">
        <f t="shared" si="542"/>
        <v>0</v>
      </c>
      <c r="I226" s="236">
        <f t="shared" si="528"/>
        <v>0</v>
      </c>
      <c r="J226" s="236">
        <f t="shared" si="529"/>
        <v>0</v>
      </c>
      <c r="K226" s="236">
        <f t="shared" si="529"/>
        <v>0</v>
      </c>
      <c r="L226" s="236">
        <f t="shared" si="529"/>
        <v>0</v>
      </c>
      <c r="M226" s="236">
        <f t="shared" si="529"/>
        <v>0</v>
      </c>
      <c r="N226" s="236">
        <f t="shared" si="529"/>
        <v>0</v>
      </c>
      <c r="O226" s="236">
        <f t="shared" si="529"/>
        <v>0</v>
      </c>
      <c r="P226" s="220"/>
      <c r="Q226" s="221"/>
      <c r="R226" s="237">
        <f t="shared" si="543"/>
        <v>0</v>
      </c>
      <c r="S226" s="221"/>
      <c r="T226" s="237">
        <f t="shared" si="544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45"/>
        <v>0</v>
      </c>
      <c r="AD226" s="221"/>
      <c r="AE226" s="237">
        <f t="shared" si="546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47"/>
        <v>0</v>
      </c>
      <c r="AO226" s="221"/>
      <c r="AP226" s="237">
        <f t="shared" si="548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49"/>
        <v>0</v>
      </c>
      <c r="AZ226" s="221"/>
      <c r="BA226" s="237">
        <f t="shared" si="550"/>
        <v>0</v>
      </c>
      <c r="BB226" s="221"/>
      <c r="BC226" s="233"/>
      <c r="BD226" s="221"/>
      <c r="BE226" s="221"/>
      <c r="BF226" s="233"/>
      <c r="BG226" s="221"/>
      <c r="BH226" s="379">
        <f t="shared" si="530"/>
        <v>0</v>
      </c>
      <c r="BI226" s="255" t="str">
        <f t="shared" si="531"/>
        <v>09</v>
      </c>
      <c r="BJ226" s="318"/>
      <c r="BK226" s="253">
        <f t="shared" si="551"/>
        <v>0</v>
      </c>
      <c r="BL226" s="318"/>
      <c r="BM226" s="253">
        <f t="shared" si="532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33"/>
        <v>0</v>
      </c>
      <c r="BW226" s="318"/>
      <c r="BX226" s="253">
        <f t="shared" si="552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34"/>
        <v>0</v>
      </c>
      <c r="CH226" s="318"/>
      <c r="CI226" s="253">
        <f t="shared" si="535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36"/>
        <v>0</v>
      </c>
      <c r="CS226" s="318"/>
      <c r="CT226" s="253">
        <f t="shared" si="537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38"/>
        <v>0</v>
      </c>
      <c r="DD226" s="318"/>
      <c r="DE226" s="253">
        <f t="shared" si="539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>
      <c r="A227" s="272" t="str">
        <f t="shared" si="52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40"/>
        <v>0</v>
      </c>
      <c r="F227" s="236">
        <f t="shared" si="541"/>
        <v>0</v>
      </c>
      <c r="G227" s="236">
        <f t="shared" si="527"/>
        <v>0</v>
      </c>
      <c r="H227" s="236">
        <f t="shared" si="542"/>
        <v>0</v>
      </c>
      <c r="I227" s="236">
        <f t="shared" si="528"/>
        <v>0</v>
      </c>
      <c r="J227" s="236">
        <f t="shared" si="529"/>
        <v>0</v>
      </c>
      <c r="K227" s="236">
        <f t="shared" si="529"/>
        <v>0</v>
      </c>
      <c r="L227" s="236">
        <f t="shared" si="529"/>
        <v>0</v>
      </c>
      <c r="M227" s="236">
        <f t="shared" si="529"/>
        <v>0</v>
      </c>
      <c r="N227" s="236">
        <f t="shared" si="529"/>
        <v>0</v>
      </c>
      <c r="O227" s="236">
        <f t="shared" si="529"/>
        <v>0</v>
      </c>
      <c r="P227" s="220"/>
      <c r="Q227" s="221"/>
      <c r="R227" s="237">
        <f t="shared" si="543"/>
        <v>0</v>
      </c>
      <c r="S227" s="221"/>
      <c r="T227" s="237">
        <f t="shared" si="544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45"/>
        <v>0</v>
      </c>
      <c r="AD227" s="221"/>
      <c r="AE227" s="237">
        <f t="shared" si="546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47"/>
        <v>0</v>
      </c>
      <c r="AO227" s="221"/>
      <c r="AP227" s="237">
        <f t="shared" si="548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49"/>
        <v>0</v>
      </c>
      <c r="AZ227" s="221"/>
      <c r="BA227" s="237">
        <f t="shared" si="550"/>
        <v>0</v>
      </c>
      <c r="BB227" s="221"/>
      <c r="BC227" s="233"/>
      <c r="BD227" s="221"/>
      <c r="BE227" s="221"/>
      <c r="BF227" s="233"/>
      <c r="BG227" s="221"/>
      <c r="BH227" s="379">
        <f t="shared" si="530"/>
        <v>0</v>
      </c>
      <c r="BI227" s="255" t="str">
        <f t="shared" si="531"/>
        <v>10</v>
      </c>
      <c r="BJ227" s="318"/>
      <c r="BK227" s="253">
        <f t="shared" si="551"/>
        <v>0</v>
      </c>
      <c r="BL227" s="318"/>
      <c r="BM227" s="253">
        <f t="shared" si="532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33"/>
        <v>0</v>
      </c>
      <c r="BW227" s="318"/>
      <c r="BX227" s="253">
        <f t="shared" si="552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34"/>
        <v>0</v>
      </c>
      <c r="CH227" s="318"/>
      <c r="CI227" s="253">
        <f t="shared" si="535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36"/>
        <v>0</v>
      </c>
      <c r="CS227" s="318"/>
      <c r="CT227" s="253">
        <f t="shared" si="537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38"/>
        <v>0</v>
      </c>
      <c r="DD227" s="318"/>
      <c r="DE227" s="253">
        <f t="shared" si="539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">
      <c r="A228" s="272" t="str">
        <f t="shared" si="52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40"/>
        <v>0</v>
      </c>
      <c r="F228" s="236">
        <f t="shared" si="541"/>
        <v>0</v>
      </c>
      <c r="G228" s="236">
        <f t="shared" si="527"/>
        <v>0</v>
      </c>
      <c r="H228" s="236">
        <f t="shared" si="542"/>
        <v>0</v>
      </c>
      <c r="I228" s="236">
        <f t="shared" si="528"/>
        <v>0</v>
      </c>
      <c r="J228" s="236">
        <f t="shared" si="529"/>
        <v>0</v>
      </c>
      <c r="K228" s="236">
        <f t="shared" si="529"/>
        <v>0</v>
      </c>
      <c r="L228" s="236">
        <f t="shared" si="529"/>
        <v>0</v>
      </c>
      <c r="M228" s="236">
        <f t="shared" si="529"/>
        <v>0</v>
      </c>
      <c r="N228" s="236">
        <f t="shared" si="529"/>
        <v>0</v>
      </c>
      <c r="O228" s="236">
        <f t="shared" si="529"/>
        <v>0</v>
      </c>
      <c r="P228" s="220"/>
      <c r="Q228" s="221"/>
      <c r="R228" s="237">
        <f t="shared" si="543"/>
        <v>0</v>
      </c>
      <c r="S228" s="221"/>
      <c r="T228" s="237">
        <f t="shared" si="544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45"/>
        <v>0</v>
      </c>
      <c r="AD228" s="221"/>
      <c r="AE228" s="237">
        <f t="shared" si="546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47"/>
        <v>0</v>
      </c>
      <c r="AO228" s="221"/>
      <c r="AP228" s="237">
        <f t="shared" si="548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49"/>
        <v>0</v>
      </c>
      <c r="AZ228" s="221"/>
      <c r="BA228" s="237">
        <f t="shared" si="550"/>
        <v>0</v>
      </c>
      <c r="BB228" s="221"/>
      <c r="BC228" s="233"/>
      <c r="BD228" s="221"/>
      <c r="BE228" s="221"/>
      <c r="BF228" s="233"/>
      <c r="BG228" s="221"/>
      <c r="BH228" s="379">
        <f t="shared" si="530"/>
        <v>0</v>
      </c>
      <c r="BI228" s="255" t="str">
        <f t="shared" si="531"/>
        <v>11</v>
      </c>
      <c r="BJ228" s="318"/>
      <c r="BK228" s="253">
        <f t="shared" si="551"/>
        <v>0</v>
      </c>
      <c r="BL228" s="318"/>
      <c r="BM228" s="253">
        <f t="shared" si="532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33"/>
        <v>0</v>
      </c>
      <c r="BW228" s="318"/>
      <c r="BX228" s="253">
        <f t="shared" si="552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34"/>
        <v>0</v>
      </c>
      <c r="CH228" s="318"/>
      <c r="CI228" s="253">
        <f t="shared" si="535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36"/>
        <v>0</v>
      </c>
      <c r="CS228" s="318"/>
      <c r="CT228" s="253">
        <f t="shared" si="537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38"/>
        <v>0</v>
      </c>
      <c r="DD228" s="318"/>
      <c r="DE228" s="253">
        <f t="shared" si="539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">
      <c r="A229" s="272" t="str">
        <f t="shared" si="52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40"/>
        <v>0</v>
      </c>
      <c r="F229" s="236">
        <f t="shared" si="541"/>
        <v>0</v>
      </c>
      <c r="G229" s="236">
        <f t="shared" si="527"/>
        <v>0</v>
      </c>
      <c r="H229" s="236">
        <f t="shared" si="542"/>
        <v>0</v>
      </c>
      <c r="I229" s="236">
        <f t="shared" si="528"/>
        <v>0</v>
      </c>
      <c r="J229" s="236">
        <f t="shared" si="529"/>
        <v>0</v>
      </c>
      <c r="K229" s="236">
        <f t="shared" si="529"/>
        <v>0</v>
      </c>
      <c r="L229" s="236">
        <f t="shared" si="529"/>
        <v>0</v>
      </c>
      <c r="M229" s="236">
        <f t="shared" si="529"/>
        <v>0</v>
      </c>
      <c r="N229" s="236">
        <f t="shared" si="529"/>
        <v>0</v>
      </c>
      <c r="O229" s="236">
        <f t="shared" si="529"/>
        <v>0</v>
      </c>
      <c r="P229" s="220"/>
      <c r="Q229" s="221"/>
      <c r="R229" s="237">
        <f t="shared" si="543"/>
        <v>0</v>
      </c>
      <c r="S229" s="221"/>
      <c r="T229" s="237">
        <f t="shared" si="544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45"/>
        <v>0</v>
      </c>
      <c r="AD229" s="221"/>
      <c r="AE229" s="237">
        <f t="shared" si="546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47"/>
        <v>0</v>
      </c>
      <c r="AO229" s="221"/>
      <c r="AP229" s="237">
        <f t="shared" si="548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49"/>
        <v>0</v>
      </c>
      <c r="AZ229" s="221"/>
      <c r="BA229" s="237">
        <f t="shared" si="550"/>
        <v>0</v>
      </c>
      <c r="BB229" s="221"/>
      <c r="BC229" s="233"/>
      <c r="BD229" s="221"/>
      <c r="BE229" s="221"/>
      <c r="BF229" s="233"/>
      <c r="BG229" s="221"/>
      <c r="BH229" s="379">
        <f t="shared" si="530"/>
        <v>0</v>
      </c>
      <c r="BI229" s="255" t="str">
        <f t="shared" si="531"/>
        <v>12</v>
      </c>
      <c r="BJ229" s="318"/>
      <c r="BK229" s="253">
        <f t="shared" si="551"/>
        <v>0</v>
      </c>
      <c r="BL229" s="318"/>
      <c r="BM229" s="253">
        <f t="shared" si="532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33"/>
        <v>0</v>
      </c>
      <c r="BW229" s="318"/>
      <c r="BX229" s="253">
        <f t="shared" si="552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34"/>
        <v>0</v>
      </c>
      <c r="CH229" s="318"/>
      <c r="CI229" s="253">
        <f t="shared" si="535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36"/>
        <v>0</v>
      </c>
      <c r="CS229" s="318"/>
      <c r="CT229" s="253">
        <f t="shared" si="537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38"/>
        <v>0</v>
      </c>
      <c r="DD229" s="318"/>
      <c r="DE229" s="253">
        <f t="shared" si="539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thickBot="1">
      <c r="A230" s="272" t="str">
        <f t="shared" si="52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40"/>
        <v>0</v>
      </c>
      <c r="F230" s="236">
        <f t="shared" si="541"/>
        <v>0</v>
      </c>
      <c r="G230" s="236">
        <f t="shared" si="527"/>
        <v>0</v>
      </c>
      <c r="H230" s="236">
        <f t="shared" si="542"/>
        <v>0</v>
      </c>
      <c r="I230" s="236">
        <f t="shared" si="528"/>
        <v>0</v>
      </c>
      <c r="J230" s="236">
        <f t="shared" si="529"/>
        <v>0</v>
      </c>
      <c r="K230" s="236">
        <f t="shared" si="529"/>
        <v>0</v>
      </c>
      <c r="L230" s="236">
        <f t="shared" si="529"/>
        <v>0</v>
      </c>
      <c r="M230" s="236">
        <f t="shared" si="529"/>
        <v>0</v>
      </c>
      <c r="N230" s="236">
        <f t="shared" si="529"/>
        <v>0</v>
      </c>
      <c r="O230" s="236">
        <f>ROUND(SUM(Z230,AK230,AV230,BG230),1)</f>
        <v>0</v>
      </c>
      <c r="P230" s="223"/>
      <c r="Q230" s="224"/>
      <c r="R230" s="238">
        <f t="shared" si="543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45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47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49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9">
        <f t="shared" si="530"/>
        <v>0</v>
      </c>
      <c r="BI230" s="319" t="str">
        <f t="shared" si="531"/>
        <v>13</v>
      </c>
      <c r="BJ230" s="320"/>
      <c r="BK230" s="321">
        <f t="shared" si="551"/>
        <v>0</v>
      </c>
      <c r="BL230" s="320"/>
      <c r="BM230" s="321">
        <f t="shared" si="532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33"/>
        <v>0</v>
      </c>
      <c r="BW230" s="320"/>
      <c r="BX230" s="321">
        <f t="shared" si="552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34"/>
        <v>0</v>
      </c>
      <c r="CH230" s="320"/>
      <c r="CI230" s="321">
        <f t="shared" si="535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36"/>
        <v>0</v>
      </c>
      <c r="CS230" s="320"/>
      <c r="CT230" s="321">
        <f t="shared" si="537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38"/>
        <v>0</v>
      </c>
      <c r="DD230" s="320"/>
      <c r="DE230" s="321">
        <f t="shared" si="539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30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53">IF(ROUND(E237-SUM(E238,E240:E241),5)&gt;=0,0,"Ошибка")</f>
        <v>0</v>
      </c>
      <c r="BK231" s="285">
        <f t="shared" si="553"/>
        <v>0</v>
      </c>
      <c r="BL231" s="285">
        <f t="shared" si="553"/>
        <v>0</v>
      </c>
      <c r="BM231" s="285">
        <f t="shared" si="553"/>
        <v>0</v>
      </c>
      <c r="BN231" s="285">
        <f t="shared" si="553"/>
        <v>0</v>
      </c>
      <c r="BO231" s="285">
        <f t="shared" si="553"/>
        <v>0</v>
      </c>
      <c r="BP231" s="285">
        <f t="shared" si="553"/>
        <v>0</v>
      </c>
      <c r="BQ231" s="285">
        <f t="shared" si="553"/>
        <v>0</v>
      </c>
      <c r="BR231" s="285">
        <f t="shared" si="553"/>
        <v>0</v>
      </c>
      <c r="BS231" s="285">
        <f t="shared" si="553"/>
        <v>0</v>
      </c>
      <c r="BT231" s="285">
        <f t="shared" si="553"/>
        <v>0</v>
      </c>
      <c r="BU231" s="285">
        <f t="shared" si="553"/>
        <v>0</v>
      </c>
      <c r="BV231" s="285">
        <f t="shared" si="553"/>
        <v>0</v>
      </c>
      <c r="BW231" s="285">
        <f t="shared" si="553"/>
        <v>0</v>
      </c>
      <c r="BX231" s="285">
        <f t="shared" si="553"/>
        <v>0</v>
      </c>
      <c r="BY231" s="285">
        <f t="shared" si="553"/>
        <v>0</v>
      </c>
      <c r="BZ231" s="285">
        <f t="shared" si="553"/>
        <v>0</v>
      </c>
      <c r="CA231" s="285">
        <f t="shared" si="553"/>
        <v>0</v>
      </c>
      <c r="CB231" s="285">
        <f t="shared" si="553"/>
        <v>0</v>
      </c>
      <c r="CC231" s="285">
        <f t="shared" si="553"/>
        <v>0</v>
      </c>
      <c r="CD231" s="285">
        <f t="shared" si="553"/>
        <v>0</v>
      </c>
      <c r="CE231" s="285">
        <f t="shared" si="553"/>
        <v>0</v>
      </c>
      <c r="CF231" s="285">
        <f t="shared" si="553"/>
        <v>0</v>
      </c>
      <c r="CG231" s="285">
        <f t="shared" si="553"/>
        <v>0</v>
      </c>
      <c r="CH231" s="285">
        <f t="shared" si="553"/>
        <v>0</v>
      </c>
      <c r="CI231" s="285">
        <f t="shared" si="553"/>
        <v>0</v>
      </c>
      <c r="CJ231" s="285">
        <f t="shared" si="553"/>
        <v>0</v>
      </c>
      <c r="CK231" s="285">
        <f t="shared" si="553"/>
        <v>0</v>
      </c>
      <c r="CL231" s="285">
        <f t="shared" si="553"/>
        <v>0</v>
      </c>
      <c r="CM231" s="285">
        <f t="shared" si="553"/>
        <v>0</v>
      </c>
      <c r="CN231" s="285">
        <f t="shared" si="553"/>
        <v>0</v>
      </c>
      <c r="CO231" s="285">
        <f t="shared" si="553"/>
        <v>0</v>
      </c>
      <c r="CP231" s="285">
        <f t="shared" ref="CP231:DL231" si="554">IF(ROUND(AK237-SUM(AK238,AK240:AK241),5)&gt;=0,0,"Ошибка")</f>
        <v>0</v>
      </c>
      <c r="CQ231" s="285">
        <f t="shared" si="554"/>
        <v>0</v>
      </c>
      <c r="CR231" s="285">
        <f t="shared" si="554"/>
        <v>0</v>
      </c>
      <c r="CS231" s="285">
        <f t="shared" si="554"/>
        <v>0</v>
      </c>
      <c r="CT231" s="285">
        <f t="shared" si="554"/>
        <v>0</v>
      </c>
      <c r="CU231" s="285">
        <f t="shared" si="554"/>
        <v>0</v>
      </c>
      <c r="CV231" s="285">
        <f t="shared" si="554"/>
        <v>0</v>
      </c>
      <c r="CW231" s="285">
        <f t="shared" si="554"/>
        <v>0</v>
      </c>
      <c r="CX231" s="285">
        <f t="shared" si="554"/>
        <v>0</v>
      </c>
      <c r="CY231" s="285">
        <f t="shared" si="554"/>
        <v>0</v>
      </c>
      <c r="CZ231" s="285">
        <f t="shared" si="554"/>
        <v>0</v>
      </c>
      <c r="DA231" s="285">
        <f t="shared" si="554"/>
        <v>0</v>
      </c>
      <c r="DB231" s="285">
        <f t="shared" si="554"/>
        <v>0</v>
      </c>
      <c r="DC231" s="285">
        <f t="shared" si="554"/>
        <v>0</v>
      </c>
      <c r="DD231" s="285">
        <f t="shared" si="554"/>
        <v>0</v>
      </c>
      <c r="DE231" s="285">
        <f t="shared" si="554"/>
        <v>0</v>
      </c>
      <c r="DF231" s="285">
        <f t="shared" si="554"/>
        <v>0</v>
      </c>
      <c r="DG231" s="285">
        <f t="shared" si="554"/>
        <v>0</v>
      </c>
      <c r="DH231" s="285">
        <f t="shared" si="554"/>
        <v>0</v>
      </c>
      <c r="DI231" s="285">
        <f t="shared" si="554"/>
        <v>0</v>
      </c>
      <c r="DJ231" s="285">
        <f t="shared" si="554"/>
        <v>0</v>
      </c>
      <c r="DK231" s="285">
        <f t="shared" si="554"/>
        <v>0</v>
      </c>
      <c r="DL231" s="285">
        <f t="shared" si="554"/>
        <v>0</v>
      </c>
    </row>
    <row r="232" spans="1:116" s="27" customFormat="1" ht="24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55">SUM(J233:J237,J242:J244)</f>
        <v>0</v>
      </c>
      <c r="K232" s="236">
        <f t="shared" si="555"/>
        <v>0</v>
      </c>
      <c r="L232" s="236">
        <f t="shared" si="555"/>
        <v>0</v>
      </c>
      <c r="M232" s="236">
        <f t="shared" si="555"/>
        <v>0</v>
      </c>
      <c r="N232" s="236">
        <f t="shared" si="555"/>
        <v>0</v>
      </c>
      <c r="O232" s="236">
        <f t="shared" si="555"/>
        <v>0</v>
      </c>
      <c r="P232" s="228">
        <f>SUM(P233:P237,P242:P244)</f>
        <v>0</v>
      </c>
      <c r="Q232" s="226">
        <f t="shared" ref="Q232:Z232" si="556">SUM(Q233:Q237,Q242:Q244)</f>
        <v>0</v>
      </c>
      <c r="R232" s="236">
        <f t="shared" si="556"/>
        <v>0</v>
      </c>
      <c r="S232" s="226">
        <f t="shared" si="556"/>
        <v>0</v>
      </c>
      <c r="T232" s="236">
        <f t="shared" si="556"/>
        <v>0</v>
      </c>
      <c r="U232" s="226">
        <f t="shared" si="556"/>
        <v>0</v>
      </c>
      <c r="V232" s="235">
        <f t="shared" si="556"/>
        <v>0</v>
      </c>
      <c r="W232" s="226">
        <f t="shared" si="556"/>
        <v>0</v>
      </c>
      <c r="X232" s="226">
        <f t="shared" si="556"/>
        <v>0</v>
      </c>
      <c r="Y232" s="235">
        <f t="shared" si="556"/>
        <v>0</v>
      </c>
      <c r="Z232" s="227">
        <f t="shared" si="556"/>
        <v>0</v>
      </c>
      <c r="AA232" s="228">
        <f>SUM(AA233:AA237,AA242:AA244)</f>
        <v>0</v>
      </c>
      <c r="AB232" s="226">
        <f t="shared" ref="AB232:AK232" si="557">SUM(AB233:AB237,AB242:AB244)</f>
        <v>0</v>
      </c>
      <c r="AC232" s="236">
        <f t="shared" si="557"/>
        <v>0</v>
      </c>
      <c r="AD232" s="226">
        <f t="shared" si="557"/>
        <v>0</v>
      </c>
      <c r="AE232" s="236">
        <f t="shared" si="557"/>
        <v>0</v>
      </c>
      <c r="AF232" s="226">
        <f t="shared" si="557"/>
        <v>0</v>
      </c>
      <c r="AG232" s="235">
        <f t="shared" si="557"/>
        <v>0</v>
      </c>
      <c r="AH232" s="226">
        <f t="shared" si="557"/>
        <v>0</v>
      </c>
      <c r="AI232" s="226">
        <f t="shared" si="557"/>
        <v>0</v>
      </c>
      <c r="AJ232" s="235">
        <f t="shared" si="557"/>
        <v>0</v>
      </c>
      <c r="AK232" s="227">
        <f t="shared" si="557"/>
        <v>0</v>
      </c>
      <c r="AL232" s="228">
        <f>SUM(AL233:AL237,AL242:AL244)</f>
        <v>0</v>
      </c>
      <c r="AM232" s="226">
        <f t="shared" ref="AM232:AV232" si="558">SUM(AM233:AM237,AM242:AM244)</f>
        <v>0</v>
      </c>
      <c r="AN232" s="236">
        <f t="shared" si="558"/>
        <v>0</v>
      </c>
      <c r="AO232" s="226">
        <f t="shared" si="558"/>
        <v>0</v>
      </c>
      <c r="AP232" s="236">
        <f t="shared" si="558"/>
        <v>0</v>
      </c>
      <c r="AQ232" s="226">
        <f t="shared" si="558"/>
        <v>0</v>
      </c>
      <c r="AR232" s="235">
        <f t="shared" si="558"/>
        <v>0</v>
      </c>
      <c r="AS232" s="226">
        <f t="shared" si="558"/>
        <v>0</v>
      </c>
      <c r="AT232" s="226">
        <f t="shared" si="558"/>
        <v>0</v>
      </c>
      <c r="AU232" s="235">
        <f t="shared" si="558"/>
        <v>0</v>
      </c>
      <c r="AV232" s="227">
        <f t="shared" si="558"/>
        <v>0</v>
      </c>
      <c r="AW232" s="228">
        <f>SUM(AW233:AW237,AW242:AW244)</f>
        <v>0</v>
      </c>
      <c r="AX232" s="226">
        <f t="shared" ref="AX232:BG232" si="559">SUM(AX233:AX237,AX242:AX244)</f>
        <v>0</v>
      </c>
      <c r="AY232" s="236">
        <f t="shared" si="559"/>
        <v>0</v>
      </c>
      <c r="AZ232" s="226">
        <f t="shared" si="559"/>
        <v>0</v>
      </c>
      <c r="BA232" s="236">
        <f t="shared" si="559"/>
        <v>0</v>
      </c>
      <c r="BB232" s="226">
        <f t="shared" si="559"/>
        <v>0</v>
      </c>
      <c r="BC232" s="235">
        <f t="shared" si="559"/>
        <v>0</v>
      </c>
      <c r="BD232" s="226">
        <f t="shared" si="559"/>
        <v>0</v>
      </c>
      <c r="BE232" s="226">
        <f t="shared" si="559"/>
        <v>0</v>
      </c>
      <c r="BF232" s="235">
        <f t="shared" si="559"/>
        <v>0</v>
      </c>
      <c r="BG232" s="227">
        <f t="shared" si="559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560">IF(E238-E239&gt;=0,0,"Ошибка")</f>
        <v>0</v>
      </c>
      <c r="BK232" s="253">
        <f t="shared" si="560"/>
        <v>0</v>
      </c>
      <c r="BL232" s="253">
        <f t="shared" si="560"/>
        <v>0</v>
      </c>
      <c r="BM232" s="253">
        <f t="shared" si="560"/>
        <v>0</v>
      </c>
      <c r="BN232" s="253">
        <f t="shared" si="560"/>
        <v>0</v>
      </c>
      <c r="BO232" s="253">
        <f t="shared" si="560"/>
        <v>0</v>
      </c>
      <c r="BP232" s="253">
        <f t="shared" si="560"/>
        <v>0</v>
      </c>
      <c r="BQ232" s="253">
        <f t="shared" si="560"/>
        <v>0</v>
      </c>
      <c r="BR232" s="253">
        <f t="shared" si="560"/>
        <v>0</v>
      </c>
      <c r="BS232" s="253">
        <f t="shared" si="560"/>
        <v>0</v>
      </c>
      <c r="BT232" s="253">
        <f t="shared" si="560"/>
        <v>0</v>
      </c>
      <c r="BU232" s="253">
        <f t="shared" si="560"/>
        <v>0</v>
      </c>
      <c r="BV232" s="253">
        <f t="shared" si="560"/>
        <v>0</v>
      </c>
      <c r="BW232" s="253">
        <f t="shared" si="560"/>
        <v>0</v>
      </c>
      <c r="BX232" s="253">
        <f t="shared" si="560"/>
        <v>0</v>
      </c>
      <c r="BY232" s="253">
        <f t="shared" si="560"/>
        <v>0</v>
      </c>
      <c r="BZ232" s="253">
        <f t="shared" si="560"/>
        <v>0</v>
      </c>
      <c r="CA232" s="253">
        <f t="shared" si="560"/>
        <v>0</v>
      </c>
      <c r="CB232" s="253">
        <f t="shared" si="560"/>
        <v>0</v>
      </c>
      <c r="CC232" s="253">
        <f t="shared" si="560"/>
        <v>0</v>
      </c>
      <c r="CD232" s="253">
        <f t="shared" si="560"/>
        <v>0</v>
      </c>
      <c r="CE232" s="253">
        <f t="shared" si="560"/>
        <v>0</v>
      </c>
      <c r="CF232" s="253">
        <f t="shared" si="560"/>
        <v>0</v>
      </c>
      <c r="CG232" s="253">
        <f t="shared" si="560"/>
        <v>0</v>
      </c>
      <c r="CH232" s="253">
        <f t="shared" si="560"/>
        <v>0</v>
      </c>
      <c r="CI232" s="253">
        <f t="shared" si="560"/>
        <v>0</v>
      </c>
      <c r="CJ232" s="253">
        <f t="shared" si="560"/>
        <v>0</v>
      </c>
      <c r="CK232" s="253">
        <f t="shared" si="560"/>
        <v>0</v>
      </c>
      <c r="CL232" s="253">
        <f t="shared" si="560"/>
        <v>0</v>
      </c>
      <c r="CM232" s="253">
        <f t="shared" si="560"/>
        <v>0</v>
      </c>
      <c r="CN232" s="253">
        <f t="shared" si="560"/>
        <v>0</v>
      </c>
      <c r="CO232" s="253">
        <f t="shared" si="560"/>
        <v>0</v>
      </c>
      <c r="CP232" s="253">
        <f t="shared" ref="CP232:DL232" si="561">IF(AK238-AK239&gt;=0,0,"Ошибка")</f>
        <v>0</v>
      </c>
      <c r="CQ232" s="253">
        <f t="shared" si="561"/>
        <v>0</v>
      </c>
      <c r="CR232" s="253">
        <f t="shared" si="561"/>
        <v>0</v>
      </c>
      <c r="CS232" s="253">
        <f t="shared" si="561"/>
        <v>0</v>
      </c>
      <c r="CT232" s="253">
        <f t="shared" si="561"/>
        <v>0</v>
      </c>
      <c r="CU232" s="253">
        <f t="shared" si="561"/>
        <v>0</v>
      </c>
      <c r="CV232" s="253">
        <f t="shared" si="561"/>
        <v>0</v>
      </c>
      <c r="CW232" s="253">
        <f t="shared" si="561"/>
        <v>0</v>
      </c>
      <c r="CX232" s="253">
        <f t="shared" si="561"/>
        <v>0</v>
      </c>
      <c r="CY232" s="253">
        <f t="shared" si="561"/>
        <v>0</v>
      </c>
      <c r="CZ232" s="253">
        <f t="shared" si="561"/>
        <v>0</v>
      </c>
      <c r="DA232" s="253">
        <f t="shared" si="561"/>
        <v>0</v>
      </c>
      <c r="DB232" s="253">
        <f t="shared" si="561"/>
        <v>0</v>
      </c>
      <c r="DC232" s="253">
        <f t="shared" si="561"/>
        <v>0</v>
      </c>
      <c r="DD232" s="253">
        <f t="shared" si="561"/>
        <v>0</v>
      </c>
      <c r="DE232" s="253">
        <f t="shared" si="561"/>
        <v>0</v>
      </c>
      <c r="DF232" s="253">
        <f t="shared" si="561"/>
        <v>0</v>
      </c>
      <c r="DG232" s="253">
        <f t="shared" si="561"/>
        <v>0</v>
      </c>
      <c r="DH232" s="253">
        <f t="shared" si="561"/>
        <v>0</v>
      </c>
      <c r="DI232" s="253">
        <f t="shared" si="561"/>
        <v>0</v>
      </c>
      <c r="DJ232" s="253">
        <f t="shared" si="561"/>
        <v>0</v>
      </c>
      <c r="DK232" s="253">
        <f t="shared" si="561"/>
        <v>0</v>
      </c>
      <c r="DL232" s="253">
        <f t="shared" si="561"/>
        <v>0</v>
      </c>
    </row>
    <row r="233" spans="1:116" s="27" customFormat="1" ht="24">
      <c r="A233" s="272" t="str">
        <f t="shared" ref="A233:A244" si="562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563">SUM(J233:L233)</f>
        <v>0</v>
      </c>
      <c r="H233" s="236">
        <f>ROUND(SUM(S233,AD233,AO233,AZ233),1)</f>
        <v>0</v>
      </c>
      <c r="I233" s="236">
        <f t="shared" ref="I233:I244" si="564">SUM(M233:O233)</f>
        <v>0</v>
      </c>
      <c r="J233" s="236">
        <f t="shared" ref="J233:O244" si="565">ROUND(SUM(U233,AF233,AQ233,BB233),1)</f>
        <v>0</v>
      </c>
      <c r="K233" s="236">
        <f t="shared" si="565"/>
        <v>0</v>
      </c>
      <c r="L233" s="236">
        <f t="shared" si="565"/>
        <v>0</v>
      </c>
      <c r="M233" s="236">
        <f t="shared" si="565"/>
        <v>0</v>
      </c>
      <c r="N233" s="236">
        <f t="shared" si="565"/>
        <v>0</v>
      </c>
      <c r="O233" s="236">
        <f t="shared" si="565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9">
        <f t="shared" ref="BH233:BH245" si="566">IF((COUNTA(BJ233:DL233)-COUNTIF(BJ233:DL233,0))=0,0,CONCATENATE("Ошибки!-",COUNTA(BJ233:DL233)-COUNTIF(BJ233:DL233,0)))</f>
        <v>0</v>
      </c>
      <c r="BI233" s="255" t="str">
        <f t="shared" ref="BI233:BI244" si="567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568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569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570">IF(ROUND((AA233-AB233),5)&gt;=0,0,"Ошибка!")</f>
        <v>0</v>
      </c>
      <c r="CH233" s="318"/>
      <c r="CI233" s="253">
        <f t="shared" ref="CI233:CI244" si="57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572">IF(ROUND((AL233-AM233),5)&gt;=0,0,"Ошибка!")</f>
        <v>0</v>
      </c>
      <c r="CS233" s="318"/>
      <c r="CT233" s="253">
        <f t="shared" ref="CT233:CT244" si="573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574">IF(ROUND((AW233-AX233),5)&gt;=0,0,"Ошибка!")</f>
        <v>0</v>
      </c>
      <c r="DD233" s="318"/>
      <c r="DE233" s="253">
        <f t="shared" ref="DE233:DE244" si="575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>
      <c r="A234" s="272" t="str">
        <f t="shared" si="562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576">ROUND(SUM(P234,AA234,AL234,AW234),0)</f>
        <v>0</v>
      </c>
      <c r="F234" s="236">
        <f t="shared" ref="F234:F244" si="577">ROUND(SUM(Q234,AB234,AM234,AX234),1)</f>
        <v>0</v>
      </c>
      <c r="G234" s="236">
        <f t="shared" si="563"/>
        <v>0</v>
      </c>
      <c r="H234" s="236">
        <f t="shared" ref="H234:H244" si="578">ROUND(SUM(S234,AD234,AO234,AZ234),1)</f>
        <v>0</v>
      </c>
      <c r="I234" s="236">
        <f t="shared" si="564"/>
        <v>0</v>
      </c>
      <c r="J234" s="236">
        <f t="shared" si="565"/>
        <v>0</v>
      </c>
      <c r="K234" s="236">
        <f t="shared" si="565"/>
        <v>0</v>
      </c>
      <c r="L234" s="236">
        <f t="shared" si="565"/>
        <v>0</v>
      </c>
      <c r="M234" s="236">
        <f t="shared" si="565"/>
        <v>0</v>
      </c>
      <c r="N234" s="236">
        <f t="shared" si="565"/>
        <v>0</v>
      </c>
      <c r="O234" s="236">
        <f t="shared" si="565"/>
        <v>0</v>
      </c>
      <c r="P234" s="220"/>
      <c r="Q234" s="221"/>
      <c r="R234" s="237">
        <f t="shared" ref="R234:R244" si="579">SUM(U234:W234)</f>
        <v>0</v>
      </c>
      <c r="S234" s="221"/>
      <c r="T234" s="237">
        <f t="shared" ref="T234:T243" si="580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81">SUM(AF234:AH234)</f>
        <v>0</v>
      </c>
      <c r="AD234" s="221"/>
      <c r="AE234" s="237">
        <f t="shared" ref="AE234:AE243" si="582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83">SUM(AQ234:AS234)</f>
        <v>0</v>
      </c>
      <c r="AO234" s="221"/>
      <c r="AP234" s="237">
        <f t="shared" ref="AP234:AP243" si="584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85">SUM(BB234:BD234)</f>
        <v>0</v>
      </c>
      <c r="AZ234" s="221"/>
      <c r="BA234" s="237">
        <f t="shared" ref="BA234:BA243" si="586">SUM(BE234:BG234)</f>
        <v>0</v>
      </c>
      <c r="BB234" s="221"/>
      <c r="BC234" s="233"/>
      <c r="BD234" s="221"/>
      <c r="BE234" s="221"/>
      <c r="BF234" s="233"/>
      <c r="BG234" s="221"/>
      <c r="BH234" s="379">
        <f t="shared" si="566"/>
        <v>0</v>
      </c>
      <c r="BI234" s="255" t="str">
        <f t="shared" si="567"/>
        <v>03</v>
      </c>
      <c r="BJ234" s="318"/>
      <c r="BK234" s="253">
        <f t="shared" ref="BK234:BK244" si="587">IF(ROUND((E234-F234),5)&gt;=0,0,"Ошибка!")</f>
        <v>0</v>
      </c>
      <c r="BL234" s="318"/>
      <c r="BM234" s="253">
        <f t="shared" si="568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569"/>
        <v>0</v>
      </c>
      <c r="BW234" s="318"/>
      <c r="BX234" s="253">
        <f t="shared" ref="BX234:BX244" si="588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570"/>
        <v>0</v>
      </c>
      <c r="CH234" s="318"/>
      <c r="CI234" s="253">
        <f t="shared" si="57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572"/>
        <v>0</v>
      </c>
      <c r="CS234" s="318"/>
      <c r="CT234" s="253">
        <f t="shared" si="573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574"/>
        <v>0</v>
      </c>
      <c r="DD234" s="318"/>
      <c r="DE234" s="253">
        <f t="shared" si="575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>
      <c r="A235" s="272" t="str">
        <f t="shared" si="562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576"/>
        <v>0</v>
      </c>
      <c r="F235" s="236">
        <f t="shared" si="577"/>
        <v>0</v>
      </c>
      <c r="G235" s="236">
        <f t="shared" si="563"/>
        <v>0</v>
      </c>
      <c r="H235" s="236">
        <f t="shared" si="578"/>
        <v>0</v>
      </c>
      <c r="I235" s="236">
        <f t="shared" si="564"/>
        <v>0</v>
      </c>
      <c r="J235" s="236">
        <f t="shared" si="565"/>
        <v>0</v>
      </c>
      <c r="K235" s="236">
        <f t="shared" si="565"/>
        <v>0</v>
      </c>
      <c r="L235" s="236">
        <f t="shared" si="565"/>
        <v>0</v>
      </c>
      <c r="M235" s="236">
        <f t="shared" si="565"/>
        <v>0</v>
      </c>
      <c r="N235" s="236">
        <f t="shared" si="565"/>
        <v>0</v>
      </c>
      <c r="O235" s="236">
        <f t="shared" si="565"/>
        <v>0</v>
      </c>
      <c r="P235" s="220"/>
      <c r="Q235" s="221"/>
      <c r="R235" s="237">
        <f t="shared" si="579"/>
        <v>0</v>
      </c>
      <c r="S235" s="221"/>
      <c r="T235" s="237">
        <f t="shared" si="58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81"/>
        <v>0</v>
      </c>
      <c r="AD235" s="221"/>
      <c r="AE235" s="237">
        <f t="shared" si="58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83"/>
        <v>0</v>
      </c>
      <c r="AO235" s="221"/>
      <c r="AP235" s="237">
        <f t="shared" si="58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85"/>
        <v>0</v>
      </c>
      <c r="AZ235" s="221"/>
      <c r="BA235" s="237">
        <f t="shared" si="586"/>
        <v>0</v>
      </c>
      <c r="BB235" s="221"/>
      <c r="BC235" s="233"/>
      <c r="BD235" s="221"/>
      <c r="BE235" s="221"/>
      <c r="BF235" s="233"/>
      <c r="BG235" s="221"/>
      <c r="BH235" s="379">
        <f t="shared" si="566"/>
        <v>0</v>
      </c>
      <c r="BI235" s="255" t="str">
        <f t="shared" si="567"/>
        <v>04</v>
      </c>
      <c r="BJ235" s="318"/>
      <c r="BK235" s="253">
        <f t="shared" si="587"/>
        <v>0</v>
      </c>
      <c r="BL235" s="318"/>
      <c r="BM235" s="253">
        <f t="shared" si="568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569"/>
        <v>0</v>
      </c>
      <c r="BW235" s="318"/>
      <c r="BX235" s="253">
        <f t="shared" si="588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570"/>
        <v>0</v>
      </c>
      <c r="CH235" s="318"/>
      <c r="CI235" s="253">
        <f t="shared" si="57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572"/>
        <v>0</v>
      </c>
      <c r="CS235" s="318"/>
      <c r="CT235" s="253">
        <f t="shared" si="573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574"/>
        <v>0</v>
      </c>
      <c r="DD235" s="318"/>
      <c r="DE235" s="253">
        <f t="shared" si="575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>
      <c r="A236" s="272" t="str">
        <f t="shared" si="562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576"/>
        <v>0</v>
      </c>
      <c r="F236" s="236">
        <f t="shared" si="577"/>
        <v>0</v>
      </c>
      <c r="G236" s="236">
        <f t="shared" si="563"/>
        <v>0</v>
      </c>
      <c r="H236" s="236">
        <f t="shared" si="578"/>
        <v>0</v>
      </c>
      <c r="I236" s="236">
        <f t="shared" si="564"/>
        <v>0</v>
      </c>
      <c r="J236" s="236">
        <f t="shared" si="565"/>
        <v>0</v>
      </c>
      <c r="K236" s="236">
        <f t="shared" si="565"/>
        <v>0</v>
      </c>
      <c r="L236" s="236">
        <f t="shared" si="565"/>
        <v>0</v>
      </c>
      <c r="M236" s="236">
        <f t="shared" si="565"/>
        <v>0</v>
      </c>
      <c r="N236" s="236">
        <f t="shared" si="565"/>
        <v>0</v>
      </c>
      <c r="O236" s="236">
        <f t="shared" si="565"/>
        <v>0</v>
      </c>
      <c r="P236" s="220"/>
      <c r="Q236" s="221"/>
      <c r="R236" s="237">
        <f t="shared" si="579"/>
        <v>0</v>
      </c>
      <c r="S236" s="221"/>
      <c r="T236" s="237">
        <f t="shared" si="580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81"/>
        <v>0</v>
      </c>
      <c r="AD236" s="221"/>
      <c r="AE236" s="237">
        <f t="shared" si="582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83"/>
        <v>0</v>
      </c>
      <c r="AO236" s="221"/>
      <c r="AP236" s="237">
        <f t="shared" si="584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85"/>
        <v>0</v>
      </c>
      <c r="AZ236" s="221"/>
      <c r="BA236" s="237">
        <f t="shared" si="586"/>
        <v>0</v>
      </c>
      <c r="BB236" s="221"/>
      <c r="BC236" s="233"/>
      <c r="BD236" s="221"/>
      <c r="BE236" s="221"/>
      <c r="BF236" s="233"/>
      <c r="BG236" s="221"/>
      <c r="BH236" s="379">
        <f t="shared" si="566"/>
        <v>0</v>
      </c>
      <c r="BI236" s="255" t="str">
        <f t="shared" si="567"/>
        <v>05</v>
      </c>
      <c r="BJ236" s="318"/>
      <c r="BK236" s="253">
        <f t="shared" si="587"/>
        <v>0</v>
      </c>
      <c r="BL236" s="318"/>
      <c r="BM236" s="253">
        <f t="shared" si="568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569"/>
        <v>0</v>
      </c>
      <c r="BW236" s="318"/>
      <c r="BX236" s="253">
        <f t="shared" si="588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570"/>
        <v>0</v>
      </c>
      <c r="CH236" s="318"/>
      <c r="CI236" s="253">
        <f t="shared" si="57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572"/>
        <v>0</v>
      </c>
      <c r="CS236" s="318"/>
      <c r="CT236" s="253">
        <f t="shared" si="573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574"/>
        <v>0</v>
      </c>
      <c r="DD236" s="318"/>
      <c r="DE236" s="253">
        <f t="shared" si="575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>
      <c r="A237" s="272" t="str">
        <f t="shared" si="562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576"/>
        <v>0</v>
      </c>
      <c r="F237" s="236">
        <f t="shared" si="577"/>
        <v>0</v>
      </c>
      <c r="G237" s="236">
        <f t="shared" si="563"/>
        <v>0</v>
      </c>
      <c r="H237" s="236">
        <f t="shared" si="578"/>
        <v>0</v>
      </c>
      <c r="I237" s="236">
        <f t="shared" si="564"/>
        <v>0</v>
      </c>
      <c r="J237" s="236">
        <f t="shared" si="565"/>
        <v>0</v>
      </c>
      <c r="K237" s="236">
        <f t="shared" si="565"/>
        <v>0</v>
      </c>
      <c r="L237" s="236">
        <f t="shared" si="565"/>
        <v>0</v>
      </c>
      <c r="M237" s="236">
        <f t="shared" si="565"/>
        <v>0</v>
      </c>
      <c r="N237" s="236">
        <f t="shared" si="565"/>
        <v>0</v>
      </c>
      <c r="O237" s="236">
        <f t="shared" si="565"/>
        <v>0</v>
      </c>
      <c r="P237" s="220"/>
      <c r="Q237" s="221"/>
      <c r="R237" s="237">
        <f t="shared" si="579"/>
        <v>0</v>
      </c>
      <c r="S237" s="221"/>
      <c r="T237" s="237">
        <f t="shared" si="580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81"/>
        <v>0</v>
      </c>
      <c r="AD237" s="221"/>
      <c r="AE237" s="237">
        <f t="shared" si="582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83"/>
        <v>0</v>
      </c>
      <c r="AO237" s="221"/>
      <c r="AP237" s="237">
        <f t="shared" si="584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85"/>
        <v>0</v>
      </c>
      <c r="AZ237" s="221"/>
      <c r="BA237" s="237">
        <f t="shared" si="586"/>
        <v>0</v>
      </c>
      <c r="BB237" s="221"/>
      <c r="BC237" s="233"/>
      <c r="BD237" s="221"/>
      <c r="BE237" s="221"/>
      <c r="BF237" s="233"/>
      <c r="BG237" s="221"/>
      <c r="BH237" s="379">
        <f t="shared" si="566"/>
        <v>0</v>
      </c>
      <c r="BI237" s="255" t="str">
        <f t="shared" si="567"/>
        <v>06</v>
      </c>
      <c r="BJ237" s="318"/>
      <c r="BK237" s="253">
        <f t="shared" si="587"/>
        <v>0</v>
      </c>
      <c r="BL237" s="318"/>
      <c r="BM237" s="253">
        <f t="shared" si="568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569"/>
        <v>0</v>
      </c>
      <c r="BW237" s="318"/>
      <c r="BX237" s="253">
        <f t="shared" si="588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570"/>
        <v>0</v>
      </c>
      <c r="CH237" s="318"/>
      <c r="CI237" s="253">
        <f t="shared" si="57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572"/>
        <v>0</v>
      </c>
      <c r="CS237" s="318"/>
      <c r="CT237" s="253">
        <f t="shared" si="573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574"/>
        <v>0</v>
      </c>
      <c r="DD237" s="318"/>
      <c r="DE237" s="253">
        <f t="shared" si="575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>
      <c r="A238" s="272" t="str">
        <f t="shared" si="562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576"/>
        <v>0</v>
      </c>
      <c r="F238" s="236">
        <f t="shared" si="577"/>
        <v>0</v>
      </c>
      <c r="G238" s="236">
        <f t="shared" si="563"/>
        <v>0</v>
      </c>
      <c r="H238" s="236">
        <f t="shared" si="578"/>
        <v>0</v>
      </c>
      <c r="I238" s="236">
        <f t="shared" si="564"/>
        <v>0</v>
      </c>
      <c r="J238" s="236">
        <f t="shared" si="565"/>
        <v>0</v>
      </c>
      <c r="K238" s="236">
        <f t="shared" si="565"/>
        <v>0</v>
      </c>
      <c r="L238" s="236">
        <f t="shared" si="565"/>
        <v>0</v>
      </c>
      <c r="M238" s="236">
        <f t="shared" si="565"/>
        <v>0</v>
      </c>
      <c r="N238" s="236">
        <f t="shared" si="565"/>
        <v>0</v>
      </c>
      <c r="O238" s="236">
        <f t="shared" si="565"/>
        <v>0</v>
      </c>
      <c r="P238" s="220"/>
      <c r="Q238" s="221"/>
      <c r="R238" s="237">
        <f t="shared" si="579"/>
        <v>0</v>
      </c>
      <c r="S238" s="221"/>
      <c r="T238" s="237">
        <f t="shared" si="580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81"/>
        <v>0</v>
      </c>
      <c r="AD238" s="221"/>
      <c r="AE238" s="237">
        <f t="shared" si="582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83"/>
        <v>0</v>
      </c>
      <c r="AO238" s="221"/>
      <c r="AP238" s="237">
        <f t="shared" si="584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85"/>
        <v>0</v>
      </c>
      <c r="AZ238" s="221"/>
      <c r="BA238" s="237">
        <f t="shared" si="586"/>
        <v>0</v>
      </c>
      <c r="BB238" s="221"/>
      <c r="BC238" s="233"/>
      <c r="BD238" s="221"/>
      <c r="BE238" s="221"/>
      <c r="BF238" s="233"/>
      <c r="BG238" s="221"/>
      <c r="BH238" s="379">
        <f t="shared" si="566"/>
        <v>0</v>
      </c>
      <c r="BI238" s="255" t="str">
        <f t="shared" si="567"/>
        <v>07</v>
      </c>
      <c r="BJ238" s="318"/>
      <c r="BK238" s="253">
        <f t="shared" si="587"/>
        <v>0</v>
      </c>
      <c r="BL238" s="318"/>
      <c r="BM238" s="253">
        <f t="shared" si="568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569"/>
        <v>0</v>
      </c>
      <c r="BW238" s="318"/>
      <c r="BX238" s="253">
        <f t="shared" si="588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570"/>
        <v>0</v>
      </c>
      <c r="CH238" s="318"/>
      <c r="CI238" s="253">
        <f t="shared" si="57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572"/>
        <v>0</v>
      </c>
      <c r="CS238" s="318"/>
      <c r="CT238" s="253">
        <f t="shared" si="573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574"/>
        <v>0</v>
      </c>
      <c r="DD238" s="318"/>
      <c r="DE238" s="253">
        <f t="shared" si="575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>
      <c r="A239" s="272" t="str">
        <f t="shared" si="562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576"/>
        <v>0</v>
      </c>
      <c r="F239" s="236">
        <f t="shared" si="577"/>
        <v>0</v>
      </c>
      <c r="G239" s="236">
        <f t="shared" si="563"/>
        <v>0</v>
      </c>
      <c r="H239" s="236">
        <f t="shared" si="578"/>
        <v>0</v>
      </c>
      <c r="I239" s="236">
        <f t="shared" si="564"/>
        <v>0</v>
      </c>
      <c r="J239" s="236">
        <f t="shared" si="565"/>
        <v>0</v>
      </c>
      <c r="K239" s="236">
        <f t="shared" si="565"/>
        <v>0</v>
      </c>
      <c r="L239" s="236">
        <f t="shared" si="565"/>
        <v>0</v>
      </c>
      <c r="M239" s="236">
        <f t="shared" si="565"/>
        <v>0</v>
      </c>
      <c r="N239" s="236">
        <f t="shared" si="565"/>
        <v>0</v>
      </c>
      <c r="O239" s="236">
        <f t="shared" si="565"/>
        <v>0</v>
      </c>
      <c r="P239" s="220"/>
      <c r="Q239" s="221"/>
      <c r="R239" s="237">
        <f t="shared" si="579"/>
        <v>0</v>
      </c>
      <c r="S239" s="221"/>
      <c r="T239" s="237">
        <f t="shared" si="580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81"/>
        <v>0</v>
      </c>
      <c r="AD239" s="221"/>
      <c r="AE239" s="237">
        <f t="shared" si="582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83"/>
        <v>0</v>
      </c>
      <c r="AO239" s="221"/>
      <c r="AP239" s="237">
        <f t="shared" si="584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85"/>
        <v>0</v>
      </c>
      <c r="AZ239" s="221"/>
      <c r="BA239" s="237">
        <f t="shared" si="586"/>
        <v>0</v>
      </c>
      <c r="BB239" s="221"/>
      <c r="BC239" s="233"/>
      <c r="BD239" s="221"/>
      <c r="BE239" s="221"/>
      <c r="BF239" s="233"/>
      <c r="BG239" s="221"/>
      <c r="BH239" s="379">
        <f t="shared" si="566"/>
        <v>0</v>
      </c>
      <c r="BI239" s="255" t="str">
        <f t="shared" si="567"/>
        <v>08</v>
      </c>
      <c r="BJ239" s="318"/>
      <c r="BK239" s="253">
        <f t="shared" si="587"/>
        <v>0</v>
      </c>
      <c r="BL239" s="318"/>
      <c r="BM239" s="253">
        <f t="shared" si="568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569"/>
        <v>0</v>
      </c>
      <c r="BW239" s="318"/>
      <c r="BX239" s="253">
        <f t="shared" si="588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570"/>
        <v>0</v>
      </c>
      <c r="CH239" s="318"/>
      <c r="CI239" s="253">
        <f t="shared" si="57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572"/>
        <v>0</v>
      </c>
      <c r="CS239" s="318"/>
      <c r="CT239" s="253">
        <f t="shared" si="573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574"/>
        <v>0</v>
      </c>
      <c r="DD239" s="318"/>
      <c r="DE239" s="253">
        <f t="shared" si="575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>
      <c r="A240" s="272" t="str">
        <f t="shared" si="562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576"/>
        <v>0</v>
      </c>
      <c r="F240" s="236">
        <f t="shared" si="577"/>
        <v>0</v>
      </c>
      <c r="G240" s="236">
        <f t="shared" si="563"/>
        <v>0</v>
      </c>
      <c r="H240" s="236">
        <f t="shared" si="578"/>
        <v>0</v>
      </c>
      <c r="I240" s="236">
        <f t="shared" si="564"/>
        <v>0</v>
      </c>
      <c r="J240" s="236">
        <f t="shared" si="565"/>
        <v>0</v>
      </c>
      <c r="K240" s="236">
        <f t="shared" si="565"/>
        <v>0</v>
      </c>
      <c r="L240" s="236">
        <f t="shared" si="565"/>
        <v>0</v>
      </c>
      <c r="M240" s="236">
        <f t="shared" si="565"/>
        <v>0</v>
      </c>
      <c r="N240" s="236">
        <f t="shared" si="565"/>
        <v>0</v>
      </c>
      <c r="O240" s="236">
        <f t="shared" si="565"/>
        <v>0</v>
      </c>
      <c r="P240" s="220"/>
      <c r="Q240" s="221"/>
      <c r="R240" s="237">
        <f t="shared" si="579"/>
        <v>0</v>
      </c>
      <c r="S240" s="221"/>
      <c r="T240" s="237">
        <f t="shared" si="580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81"/>
        <v>0</v>
      </c>
      <c r="AD240" s="221"/>
      <c r="AE240" s="237">
        <f t="shared" si="582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83"/>
        <v>0</v>
      </c>
      <c r="AO240" s="221"/>
      <c r="AP240" s="237">
        <f t="shared" si="584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85"/>
        <v>0</v>
      </c>
      <c r="AZ240" s="221"/>
      <c r="BA240" s="237">
        <f t="shared" si="586"/>
        <v>0</v>
      </c>
      <c r="BB240" s="221"/>
      <c r="BC240" s="233"/>
      <c r="BD240" s="221"/>
      <c r="BE240" s="221"/>
      <c r="BF240" s="233"/>
      <c r="BG240" s="221"/>
      <c r="BH240" s="379">
        <f t="shared" si="566"/>
        <v>0</v>
      </c>
      <c r="BI240" s="255" t="str">
        <f t="shared" si="567"/>
        <v>09</v>
      </c>
      <c r="BJ240" s="318"/>
      <c r="BK240" s="253">
        <f t="shared" si="587"/>
        <v>0</v>
      </c>
      <c r="BL240" s="318"/>
      <c r="BM240" s="253">
        <f t="shared" si="568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569"/>
        <v>0</v>
      </c>
      <c r="BW240" s="318"/>
      <c r="BX240" s="253">
        <f t="shared" si="588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570"/>
        <v>0</v>
      </c>
      <c r="CH240" s="318"/>
      <c r="CI240" s="253">
        <f t="shared" si="57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572"/>
        <v>0</v>
      </c>
      <c r="CS240" s="318"/>
      <c r="CT240" s="253">
        <f t="shared" si="573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574"/>
        <v>0</v>
      </c>
      <c r="DD240" s="318"/>
      <c r="DE240" s="253">
        <f t="shared" si="575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>
      <c r="A241" s="272" t="str">
        <f t="shared" si="562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576"/>
        <v>0</v>
      </c>
      <c r="F241" s="236">
        <f t="shared" si="577"/>
        <v>0</v>
      </c>
      <c r="G241" s="236">
        <f t="shared" si="563"/>
        <v>0</v>
      </c>
      <c r="H241" s="236">
        <f t="shared" si="578"/>
        <v>0</v>
      </c>
      <c r="I241" s="236">
        <f t="shared" si="564"/>
        <v>0</v>
      </c>
      <c r="J241" s="236">
        <f t="shared" si="565"/>
        <v>0</v>
      </c>
      <c r="K241" s="236">
        <f t="shared" si="565"/>
        <v>0</v>
      </c>
      <c r="L241" s="236">
        <f t="shared" si="565"/>
        <v>0</v>
      </c>
      <c r="M241" s="236">
        <f t="shared" si="565"/>
        <v>0</v>
      </c>
      <c r="N241" s="236">
        <f t="shared" si="565"/>
        <v>0</v>
      </c>
      <c r="O241" s="236">
        <f t="shared" si="565"/>
        <v>0</v>
      </c>
      <c r="P241" s="220"/>
      <c r="Q241" s="221"/>
      <c r="R241" s="237">
        <f t="shared" si="579"/>
        <v>0</v>
      </c>
      <c r="S241" s="221"/>
      <c r="T241" s="237">
        <f t="shared" si="580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81"/>
        <v>0</v>
      </c>
      <c r="AD241" s="221"/>
      <c r="AE241" s="237">
        <f t="shared" si="582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83"/>
        <v>0</v>
      </c>
      <c r="AO241" s="221"/>
      <c r="AP241" s="237">
        <f t="shared" si="584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85"/>
        <v>0</v>
      </c>
      <c r="AZ241" s="221"/>
      <c r="BA241" s="237">
        <f t="shared" si="586"/>
        <v>0</v>
      </c>
      <c r="BB241" s="221"/>
      <c r="BC241" s="233"/>
      <c r="BD241" s="221"/>
      <c r="BE241" s="221"/>
      <c r="BF241" s="233"/>
      <c r="BG241" s="221"/>
      <c r="BH241" s="379">
        <f t="shared" si="566"/>
        <v>0</v>
      </c>
      <c r="BI241" s="255" t="str">
        <f t="shared" si="567"/>
        <v>10</v>
      </c>
      <c r="BJ241" s="318"/>
      <c r="BK241" s="253">
        <f t="shared" si="587"/>
        <v>0</v>
      </c>
      <c r="BL241" s="318"/>
      <c r="BM241" s="253">
        <f t="shared" si="568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569"/>
        <v>0</v>
      </c>
      <c r="BW241" s="318"/>
      <c r="BX241" s="253">
        <f t="shared" si="588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570"/>
        <v>0</v>
      </c>
      <c r="CH241" s="318"/>
      <c r="CI241" s="253">
        <f t="shared" si="57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572"/>
        <v>0</v>
      </c>
      <c r="CS241" s="318"/>
      <c r="CT241" s="253">
        <f t="shared" si="573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574"/>
        <v>0</v>
      </c>
      <c r="DD241" s="318"/>
      <c r="DE241" s="253">
        <f t="shared" si="575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">
      <c r="A242" s="272" t="str">
        <f t="shared" si="562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576"/>
        <v>0</v>
      </c>
      <c r="F242" s="236">
        <f t="shared" si="577"/>
        <v>0</v>
      </c>
      <c r="G242" s="236">
        <f t="shared" si="563"/>
        <v>0</v>
      </c>
      <c r="H242" s="236">
        <f t="shared" si="578"/>
        <v>0</v>
      </c>
      <c r="I242" s="236">
        <f t="shared" si="564"/>
        <v>0</v>
      </c>
      <c r="J242" s="236">
        <f t="shared" si="565"/>
        <v>0</v>
      </c>
      <c r="K242" s="236">
        <f t="shared" si="565"/>
        <v>0</v>
      </c>
      <c r="L242" s="236">
        <f t="shared" si="565"/>
        <v>0</v>
      </c>
      <c r="M242" s="236">
        <f t="shared" si="565"/>
        <v>0</v>
      </c>
      <c r="N242" s="236">
        <f t="shared" si="565"/>
        <v>0</v>
      </c>
      <c r="O242" s="236">
        <f t="shared" si="565"/>
        <v>0</v>
      </c>
      <c r="P242" s="220"/>
      <c r="Q242" s="221"/>
      <c r="R242" s="237">
        <f t="shared" si="579"/>
        <v>0</v>
      </c>
      <c r="S242" s="221"/>
      <c r="T242" s="237">
        <f t="shared" si="580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81"/>
        <v>0</v>
      </c>
      <c r="AD242" s="221"/>
      <c r="AE242" s="237">
        <f t="shared" si="582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83"/>
        <v>0</v>
      </c>
      <c r="AO242" s="221"/>
      <c r="AP242" s="237">
        <f t="shared" si="584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85"/>
        <v>0</v>
      </c>
      <c r="AZ242" s="221"/>
      <c r="BA242" s="237">
        <f t="shared" si="586"/>
        <v>0</v>
      </c>
      <c r="BB242" s="221"/>
      <c r="BC242" s="233"/>
      <c r="BD242" s="221"/>
      <c r="BE242" s="221"/>
      <c r="BF242" s="233"/>
      <c r="BG242" s="221"/>
      <c r="BH242" s="379">
        <f t="shared" si="566"/>
        <v>0</v>
      </c>
      <c r="BI242" s="255" t="str">
        <f t="shared" si="567"/>
        <v>11</v>
      </c>
      <c r="BJ242" s="318"/>
      <c r="BK242" s="253">
        <f t="shared" si="587"/>
        <v>0</v>
      </c>
      <c r="BL242" s="318"/>
      <c r="BM242" s="253">
        <f t="shared" si="568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569"/>
        <v>0</v>
      </c>
      <c r="BW242" s="318"/>
      <c r="BX242" s="253">
        <f t="shared" si="588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570"/>
        <v>0</v>
      </c>
      <c r="CH242" s="318"/>
      <c r="CI242" s="253">
        <f t="shared" si="57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572"/>
        <v>0</v>
      </c>
      <c r="CS242" s="318"/>
      <c r="CT242" s="253">
        <f t="shared" si="573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574"/>
        <v>0</v>
      </c>
      <c r="DD242" s="318"/>
      <c r="DE242" s="253">
        <f t="shared" si="575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">
      <c r="A243" s="272" t="str">
        <f t="shared" si="562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576"/>
        <v>0</v>
      </c>
      <c r="F243" s="236">
        <f t="shared" si="577"/>
        <v>0</v>
      </c>
      <c r="G243" s="236">
        <f t="shared" si="563"/>
        <v>0</v>
      </c>
      <c r="H243" s="236">
        <f t="shared" si="578"/>
        <v>0</v>
      </c>
      <c r="I243" s="236">
        <f t="shared" si="564"/>
        <v>0</v>
      </c>
      <c r="J243" s="236">
        <f t="shared" si="565"/>
        <v>0</v>
      </c>
      <c r="K243" s="236">
        <f t="shared" si="565"/>
        <v>0</v>
      </c>
      <c r="L243" s="236">
        <f t="shared" si="565"/>
        <v>0</v>
      </c>
      <c r="M243" s="236">
        <f t="shared" si="565"/>
        <v>0</v>
      </c>
      <c r="N243" s="236">
        <f t="shared" si="565"/>
        <v>0</v>
      </c>
      <c r="O243" s="236">
        <f t="shared" si="565"/>
        <v>0</v>
      </c>
      <c r="P243" s="220"/>
      <c r="Q243" s="221"/>
      <c r="R243" s="237">
        <f t="shared" si="579"/>
        <v>0</v>
      </c>
      <c r="S243" s="221"/>
      <c r="T243" s="237">
        <f t="shared" si="580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81"/>
        <v>0</v>
      </c>
      <c r="AD243" s="221"/>
      <c r="AE243" s="237">
        <f t="shared" si="582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83"/>
        <v>0</v>
      </c>
      <c r="AO243" s="221"/>
      <c r="AP243" s="237">
        <f t="shared" si="584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85"/>
        <v>0</v>
      </c>
      <c r="AZ243" s="221"/>
      <c r="BA243" s="237">
        <f t="shared" si="586"/>
        <v>0</v>
      </c>
      <c r="BB243" s="221"/>
      <c r="BC243" s="233"/>
      <c r="BD243" s="221"/>
      <c r="BE243" s="221"/>
      <c r="BF243" s="233"/>
      <c r="BG243" s="221"/>
      <c r="BH243" s="379">
        <f t="shared" si="566"/>
        <v>0</v>
      </c>
      <c r="BI243" s="255" t="str">
        <f t="shared" si="567"/>
        <v>12</v>
      </c>
      <c r="BJ243" s="318"/>
      <c r="BK243" s="253">
        <f t="shared" si="587"/>
        <v>0</v>
      </c>
      <c r="BL243" s="318"/>
      <c r="BM243" s="253">
        <f t="shared" si="568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569"/>
        <v>0</v>
      </c>
      <c r="BW243" s="318"/>
      <c r="BX243" s="253">
        <f t="shared" si="588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570"/>
        <v>0</v>
      </c>
      <c r="CH243" s="318"/>
      <c r="CI243" s="253">
        <f t="shared" si="57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572"/>
        <v>0</v>
      </c>
      <c r="CS243" s="318"/>
      <c r="CT243" s="253">
        <f t="shared" si="573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574"/>
        <v>0</v>
      </c>
      <c r="DD243" s="318"/>
      <c r="DE243" s="253">
        <f t="shared" si="575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thickBot="1">
      <c r="A244" s="272" t="str">
        <f t="shared" si="562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576"/>
        <v>0</v>
      </c>
      <c r="F244" s="236">
        <f t="shared" si="577"/>
        <v>0</v>
      </c>
      <c r="G244" s="236">
        <f t="shared" si="563"/>
        <v>0</v>
      </c>
      <c r="H244" s="236">
        <f t="shared" si="578"/>
        <v>0</v>
      </c>
      <c r="I244" s="236">
        <f t="shared" si="564"/>
        <v>0</v>
      </c>
      <c r="J244" s="236">
        <f t="shared" si="565"/>
        <v>0</v>
      </c>
      <c r="K244" s="236">
        <f t="shared" si="565"/>
        <v>0</v>
      </c>
      <c r="L244" s="236">
        <f t="shared" si="565"/>
        <v>0</v>
      </c>
      <c r="M244" s="236">
        <f t="shared" si="565"/>
        <v>0</v>
      </c>
      <c r="N244" s="236">
        <f t="shared" si="565"/>
        <v>0</v>
      </c>
      <c r="O244" s="236">
        <f>ROUND(SUM(Z244,AK244,AV244,BG244),1)</f>
        <v>0</v>
      </c>
      <c r="P244" s="223"/>
      <c r="Q244" s="224"/>
      <c r="R244" s="238">
        <f t="shared" si="579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81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83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85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9">
        <f t="shared" si="566"/>
        <v>0</v>
      </c>
      <c r="BI244" s="319" t="str">
        <f t="shared" si="567"/>
        <v>13</v>
      </c>
      <c r="BJ244" s="320"/>
      <c r="BK244" s="321">
        <f t="shared" si="587"/>
        <v>0</v>
      </c>
      <c r="BL244" s="320"/>
      <c r="BM244" s="321">
        <f t="shared" si="568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569"/>
        <v>0</v>
      </c>
      <c r="BW244" s="320"/>
      <c r="BX244" s="321">
        <f t="shared" si="588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570"/>
        <v>0</v>
      </c>
      <c r="CH244" s="320"/>
      <c r="CI244" s="321">
        <f t="shared" si="57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572"/>
        <v>0</v>
      </c>
      <c r="CS244" s="320"/>
      <c r="CT244" s="321">
        <f t="shared" si="573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574"/>
        <v>0</v>
      </c>
      <c r="DD244" s="320"/>
      <c r="DE244" s="321">
        <f t="shared" si="575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566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89">IF(ROUND(E251-SUM(E252,E254:E255),5)&gt;=0,0,"Ошибка")</f>
        <v>0</v>
      </c>
      <c r="BK245" s="285">
        <f t="shared" si="589"/>
        <v>0</v>
      </c>
      <c r="BL245" s="285">
        <f t="shared" si="589"/>
        <v>0</v>
      </c>
      <c r="BM245" s="285">
        <f t="shared" si="589"/>
        <v>0</v>
      </c>
      <c r="BN245" s="285">
        <f t="shared" si="589"/>
        <v>0</v>
      </c>
      <c r="BO245" s="285">
        <f t="shared" si="589"/>
        <v>0</v>
      </c>
      <c r="BP245" s="285">
        <f t="shared" si="589"/>
        <v>0</v>
      </c>
      <c r="BQ245" s="285">
        <f t="shared" si="589"/>
        <v>0</v>
      </c>
      <c r="BR245" s="285">
        <f t="shared" si="589"/>
        <v>0</v>
      </c>
      <c r="BS245" s="285">
        <f t="shared" si="589"/>
        <v>0</v>
      </c>
      <c r="BT245" s="285">
        <f t="shared" si="589"/>
        <v>0</v>
      </c>
      <c r="BU245" s="285">
        <f t="shared" si="589"/>
        <v>0</v>
      </c>
      <c r="BV245" s="285">
        <f t="shared" si="589"/>
        <v>0</v>
      </c>
      <c r="BW245" s="285">
        <f t="shared" si="589"/>
        <v>0</v>
      </c>
      <c r="BX245" s="285">
        <f t="shared" si="589"/>
        <v>0</v>
      </c>
      <c r="BY245" s="285">
        <f t="shared" si="589"/>
        <v>0</v>
      </c>
      <c r="BZ245" s="285">
        <f t="shared" si="589"/>
        <v>0</v>
      </c>
      <c r="CA245" s="285">
        <f t="shared" si="589"/>
        <v>0</v>
      </c>
      <c r="CB245" s="285">
        <f t="shared" si="589"/>
        <v>0</v>
      </c>
      <c r="CC245" s="285">
        <f t="shared" si="589"/>
        <v>0</v>
      </c>
      <c r="CD245" s="285">
        <f t="shared" si="589"/>
        <v>0</v>
      </c>
      <c r="CE245" s="285">
        <f t="shared" si="589"/>
        <v>0</v>
      </c>
      <c r="CF245" s="285">
        <f t="shared" si="589"/>
        <v>0</v>
      </c>
      <c r="CG245" s="285">
        <f t="shared" si="589"/>
        <v>0</v>
      </c>
      <c r="CH245" s="285">
        <f t="shared" si="589"/>
        <v>0</v>
      </c>
      <c r="CI245" s="285">
        <f t="shared" si="589"/>
        <v>0</v>
      </c>
      <c r="CJ245" s="285">
        <f t="shared" si="589"/>
        <v>0</v>
      </c>
      <c r="CK245" s="285">
        <f t="shared" si="589"/>
        <v>0</v>
      </c>
      <c r="CL245" s="285">
        <f t="shared" si="589"/>
        <v>0</v>
      </c>
      <c r="CM245" s="285">
        <f t="shared" si="589"/>
        <v>0</v>
      </c>
      <c r="CN245" s="285">
        <f t="shared" si="589"/>
        <v>0</v>
      </c>
      <c r="CO245" s="285">
        <f t="shared" si="589"/>
        <v>0</v>
      </c>
      <c r="CP245" s="285">
        <f t="shared" ref="CP245:DL245" si="590">IF(ROUND(AK251-SUM(AK252,AK254:AK255),5)&gt;=0,0,"Ошибка")</f>
        <v>0</v>
      </c>
      <c r="CQ245" s="285">
        <f t="shared" si="590"/>
        <v>0</v>
      </c>
      <c r="CR245" s="285">
        <f t="shared" si="590"/>
        <v>0</v>
      </c>
      <c r="CS245" s="285">
        <f t="shared" si="590"/>
        <v>0</v>
      </c>
      <c r="CT245" s="285">
        <f t="shared" si="590"/>
        <v>0</v>
      </c>
      <c r="CU245" s="285">
        <f t="shared" si="590"/>
        <v>0</v>
      </c>
      <c r="CV245" s="285">
        <f t="shared" si="590"/>
        <v>0</v>
      </c>
      <c r="CW245" s="285">
        <f t="shared" si="590"/>
        <v>0</v>
      </c>
      <c r="CX245" s="285">
        <f t="shared" si="590"/>
        <v>0</v>
      </c>
      <c r="CY245" s="285">
        <f t="shared" si="590"/>
        <v>0</v>
      </c>
      <c r="CZ245" s="285">
        <f t="shared" si="590"/>
        <v>0</v>
      </c>
      <c r="DA245" s="285">
        <f t="shared" si="590"/>
        <v>0</v>
      </c>
      <c r="DB245" s="285">
        <f t="shared" si="590"/>
        <v>0</v>
      </c>
      <c r="DC245" s="285">
        <f t="shared" si="590"/>
        <v>0</v>
      </c>
      <c r="DD245" s="285">
        <f t="shared" si="590"/>
        <v>0</v>
      </c>
      <c r="DE245" s="285">
        <f t="shared" si="590"/>
        <v>0</v>
      </c>
      <c r="DF245" s="285">
        <f t="shared" si="590"/>
        <v>0</v>
      </c>
      <c r="DG245" s="285">
        <f t="shared" si="590"/>
        <v>0</v>
      </c>
      <c r="DH245" s="285">
        <f t="shared" si="590"/>
        <v>0</v>
      </c>
      <c r="DI245" s="285">
        <f t="shared" si="590"/>
        <v>0</v>
      </c>
      <c r="DJ245" s="285">
        <f t="shared" si="590"/>
        <v>0</v>
      </c>
      <c r="DK245" s="285">
        <f t="shared" si="590"/>
        <v>0</v>
      </c>
      <c r="DL245" s="285">
        <f t="shared" si="590"/>
        <v>0</v>
      </c>
    </row>
    <row r="246" spans="1:116" s="27" customFormat="1" ht="24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91">SUM(J247:J251,J256:J258)</f>
        <v>0</v>
      </c>
      <c r="K246" s="236">
        <f t="shared" si="591"/>
        <v>0</v>
      </c>
      <c r="L246" s="236">
        <f t="shared" si="591"/>
        <v>0</v>
      </c>
      <c r="M246" s="236">
        <f t="shared" si="591"/>
        <v>0</v>
      </c>
      <c r="N246" s="236">
        <f t="shared" si="591"/>
        <v>0</v>
      </c>
      <c r="O246" s="236">
        <f t="shared" si="591"/>
        <v>0</v>
      </c>
      <c r="P246" s="228">
        <f>SUM(P247:P251,P256:P258)</f>
        <v>0</v>
      </c>
      <c r="Q246" s="226">
        <f t="shared" ref="Q246:Z246" si="592">SUM(Q247:Q251,Q256:Q258)</f>
        <v>0</v>
      </c>
      <c r="R246" s="236">
        <f t="shared" si="592"/>
        <v>0</v>
      </c>
      <c r="S246" s="226">
        <f t="shared" si="592"/>
        <v>0</v>
      </c>
      <c r="T246" s="236">
        <f t="shared" si="592"/>
        <v>0</v>
      </c>
      <c r="U246" s="226">
        <f t="shared" si="592"/>
        <v>0</v>
      </c>
      <c r="V246" s="235">
        <f t="shared" si="592"/>
        <v>0</v>
      </c>
      <c r="W246" s="226">
        <f t="shared" si="592"/>
        <v>0</v>
      </c>
      <c r="X246" s="226">
        <f t="shared" si="592"/>
        <v>0</v>
      </c>
      <c r="Y246" s="235">
        <f t="shared" si="592"/>
        <v>0</v>
      </c>
      <c r="Z246" s="227">
        <f t="shared" si="592"/>
        <v>0</v>
      </c>
      <c r="AA246" s="228">
        <f>SUM(AA247:AA251,AA256:AA258)</f>
        <v>0</v>
      </c>
      <c r="AB246" s="226">
        <f t="shared" ref="AB246:AK246" si="593">SUM(AB247:AB251,AB256:AB258)</f>
        <v>0</v>
      </c>
      <c r="AC246" s="236">
        <f t="shared" si="593"/>
        <v>0</v>
      </c>
      <c r="AD246" s="226">
        <f t="shared" si="593"/>
        <v>0</v>
      </c>
      <c r="AE246" s="236">
        <f t="shared" si="593"/>
        <v>0</v>
      </c>
      <c r="AF246" s="226">
        <f t="shared" si="593"/>
        <v>0</v>
      </c>
      <c r="AG246" s="235">
        <f t="shared" si="593"/>
        <v>0</v>
      </c>
      <c r="AH246" s="226">
        <f t="shared" si="593"/>
        <v>0</v>
      </c>
      <c r="AI246" s="226">
        <f t="shared" si="593"/>
        <v>0</v>
      </c>
      <c r="AJ246" s="235">
        <f t="shared" si="593"/>
        <v>0</v>
      </c>
      <c r="AK246" s="227">
        <f t="shared" si="593"/>
        <v>0</v>
      </c>
      <c r="AL246" s="228">
        <f>SUM(AL247:AL251,AL256:AL258)</f>
        <v>0</v>
      </c>
      <c r="AM246" s="226">
        <f t="shared" ref="AM246:AV246" si="594">SUM(AM247:AM251,AM256:AM258)</f>
        <v>0</v>
      </c>
      <c r="AN246" s="236">
        <f t="shared" si="594"/>
        <v>0</v>
      </c>
      <c r="AO246" s="226">
        <f t="shared" si="594"/>
        <v>0</v>
      </c>
      <c r="AP246" s="236">
        <f t="shared" si="594"/>
        <v>0</v>
      </c>
      <c r="AQ246" s="226">
        <f t="shared" si="594"/>
        <v>0</v>
      </c>
      <c r="AR246" s="235">
        <f t="shared" si="594"/>
        <v>0</v>
      </c>
      <c r="AS246" s="226">
        <f t="shared" si="594"/>
        <v>0</v>
      </c>
      <c r="AT246" s="226">
        <f t="shared" si="594"/>
        <v>0</v>
      </c>
      <c r="AU246" s="235">
        <f t="shared" si="594"/>
        <v>0</v>
      </c>
      <c r="AV246" s="227">
        <f t="shared" si="594"/>
        <v>0</v>
      </c>
      <c r="AW246" s="228">
        <f>SUM(AW247:AW251,AW256:AW258)</f>
        <v>0</v>
      </c>
      <c r="AX246" s="226">
        <f t="shared" ref="AX246:BG246" si="595">SUM(AX247:AX251,AX256:AX258)</f>
        <v>0</v>
      </c>
      <c r="AY246" s="236">
        <f t="shared" si="595"/>
        <v>0</v>
      </c>
      <c r="AZ246" s="226">
        <f t="shared" si="595"/>
        <v>0</v>
      </c>
      <c r="BA246" s="236">
        <f t="shared" si="595"/>
        <v>0</v>
      </c>
      <c r="BB246" s="226">
        <f t="shared" si="595"/>
        <v>0</v>
      </c>
      <c r="BC246" s="235">
        <f t="shared" si="595"/>
        <v>0</v>
      </c>
      <c r="BD246" s="226">
        <f t="shared" si="595"/>
        <v>0</v>
      </c>
      <c r="BE246" s="226">
        <f t="shared" si="595"/>
        <v>0</v>
      </c>
      <c r="BF246" s="235">
        <f t="shared" si="595"/>
        <v>0</v>
      </c>
      <c r="BG246" s="227">
        <f t="shared" si="595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96">IF(E252-E253&gt;=0,0,"Ошибка")</f>
        <v>0</v>
      </c>
      <c r="BK246" s="253">
        <f t="shared" si="596"/>
        <v>0</v>
      </c>
      <c r="BL246" s="253">
        <f t="shared" si="596"/>
        <v>0</v>
      </c>
      <c r="BM246" s="253">
        <f t="shared" si="596"/>
        <v>0</v>
      </c>
      <c r="BN246" s="253">
        <f t="shared" si="596"/>
        <v>0</v>
      </c>
      <c r="BO246" s="253">
        <f t="shared" si="596"/>
        <v>0</v>
      </c>
      <c r="BP246" s="253">
        <f t="shared" si="596"/>
        <v>0</v>
      </c>
      <c r="BQ246" s="253">
        <f t="shared" si="596"/>
        <v>0</v>
      </c>
      <c r="BR246" s="253">
        <f t="shared" si="596"/>
        <v>0</v>
      </c>
      <c r="BS246" s="253">
        <f t="shared" si="596"/>
        <v>0</v>
      </c>
      <c r="BT246" s="253">
        <f t="shared" si="596"/>
        <v>0</v>
      </c>
      <c r="BU246" s="253">
        <f t="shared" si="596"/>
        <v>0</v>
      </c>
      <c r="BV246" s="253">
        <f t="shared" si="596"/>
        <v>0</v>
      </c>
      <c r="BW246" s="253">
        <f t="shared" si="596"/>
        <v>0</v>
      </c>
      <c r="BX246" s="253">
        <f t="shared" si="596"/>
        <v>0</v>
      </c>
      <c r="BY246" s="253">
        <f t="shared" si="596"/>
        <v>0</v>
      </c>
      <c r="BZ246" s="253">
        <f t="shared" si="596"/>
        <v>0</v>
      </c>
      <c r="CA246" s="253">
        <f t="shared" si="596"/>
        <v>0</v>
      </c>
      <c r="CB246" s="253">
        <f t="shared" si="596"/>
        <v>0</v>
      </c>
      <c r="CC246" s="253">
        <f t="shared" si="596"/>
        <v>0</v>
      </c>
      <c r="CD246" s="253">
        <f t="shared" si="596"/>
        <v>0</v>
      </c>
      <c r="CE246" s="253">
        <f t="shared" si="596"/>
        <v>0</v>
      </c>
      <c r="CF246" s="253">
        <f t="shared" si="596"/>
        <v>0</v>
      </c>
      <c r="CG246" s="253">
        <f t="shared" si="596"/>
        <v>0</v>
      </c>
      <c r="CH246" s="253">
        <f t="shared" si="596"/>
        <v>0</v>
      </c>
      <c r="CI246" s="253">
        <f t="shared" si="596"/>
        <v>0</v>
      </c>
      <c r="CJ246" s="253">
        <f t="shared" si="596"/>
        <v>0</v>
      </c>
      <c r="CK246" s="253">
        <f t="shared" si="596"/>
        <v>0</v>
      </c>
      <c r="CL246" s="253">
        <f t="shared" si="596"/>
        <v>0</v>
      </c>
      <c r="CM246" s="253">
        <f t="shared" si="596"/>
        <v>0</v>
      </c>
      <c r="CN246" s="253">
        <f t="shared" si="596"/>
        <v>0</v>
      </c>
      <c r="CO246" s="253">
        <f t="shared" si="596"/>
        <v>0</v>
      </c>
      <c r="CP246" s="253">
        <f t="shared" ref="CP246:DL246" si="597">IF(AK252-AK253&gt;=0,0,"Ошибка")</f>
        <v>0</v>
      </c>
      <c r="CQ246" s="253">
        <f t="shared" si="597"/>
        <v>0</v>
      </c>
      <c r="CR246" s="253">
        <f t="shared" si="597"/>
        <v>0</v>
      </c>
      <c r="CS246" s="253">
        <f t="shared" si="597"/>
        <v>0</v>
      </c>
      <c r="CT246" s="253">
        <f t="shared" si="597"/>
        <v>0</v>
      </c>
      <c r="CU246" s="253">
        <f t="shared" si="597"/>
        <v>0</v>
      </c>
      <c r="CV246" s="253">
        <f t="shared" si="597"/>
        <v>0</v>
      </c>
      <c r="CW246" s="253">
        <f t="shared" si="597"/>
        <v>0</v>
      </c>
      <c r="CX246" s="253">
        <f t="shared" si="597"/>
        <v>0</v>
      </c>
      <c r="CY246" s="253">
        <f t="shared" si="597"/>
        <v>0</v>
      </c>
      <c r="CZ246" s="253">
        <f t="shared" si="597"/>
        <v>0</v>
      </c>
      <c r="DA246" s="253">
        <f t="shared" si="597"/>
        <v>0</v>
      </c>
      <c r="DB246" s="253">
        <f t="shared" si="597"/>
        <v>0</v>
      </c>
      <c r="DC246" s="253">
        <f t="shared" si="597"/>
        <v>0</v>
      </c>
      <c r="DD246" s="253">
        <f t="shared" si="597"/>
        <v>0</v>
      </c>
      <c r="DE246" s="253">
        <f t="shared" si="597"/>
        <v>0</v>
      </c>
      <c r="DF246" s="253">
        <f t="shared" si="597"/>
        <v>0</v>
      </c>
      <c r="DG246" s="253">
        <f t="shared" si="597"/>
        <v>0</v>
      </c>
      <c r="DH246" s="253">
        <f t="shared" si="597"/>
        <v>0</v>
      </c>
      <c r="DI246" s="253">
        <f t="shared" si="597"/>
        <v>0</v>
      </c>
      <c r="DJ246" s="253">
        <f t="shared" si="597"/>
        <v>0</v>
      </c>
      <c r="DK246" s="253">
        <f t="shared" si="597"/>
        <v>0</v>
      </c>
      <c r="DL246" s="253">
        <f t="shared" si="597"/>
        <v>0</v>
      </c>
    </row>
    <row r="247" spans="1:116" s="27" customFormat="1" ht="24">
      <c r="A247" s="272" t="str">
        <f t="shared" ref="A247:A258" si="598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599">SUM(J247:L247)</f>
        <v>0</v>
      </c>
      <c r="H247" s="236">
        <f>ROUND(SUM(S247,AD247,AO247,AZ247),1)</f>
        <v>0</v>
      </c>
      <c r="I247" s="236">
        <f t="shared" ref="I247:I258" si="600">SUM(M247:O247)</f>
        <v>0</v>
      </c>
      <c r="J247" s="236">
        <f t="shared" ref="J247:O258" si="601">ROUND(SUM(U247,AF247,AQ247,BB247),1)</f>
        <v>0</v>
      </c>
      <c r="K247" s="236">
        <f t="shared" si="601"/>
        <v>0</v>
      </c>
      <c r="L247" s="236">
        <f t="shared" si="601"/>
        <v>0</v>
      </c>
      <c r="M247" s="236">
        <f t="shared" si="601"/>
        <v>0</v>
      </c>
      <c r="N247" s="236">
        <f t="shared" si="601"/>
        <v>0</v>
      </c>
      <c r="O247" s="236">
        <f t="shared" si="601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9">
        <f t="shared" ref="BH247:BH259" si="602">IF((COUNTA(BJ247:DL247)-COUNTIF(BJ247:DL247,0))=0,0,CONCATENATE("Ошибки!-",COUNTA(BJ247:DL247)-COUNTIF(BJ247:DL247,0)))</f>
        <v>0</v>
      </c>
      <c r="BI247" s="255" t="str">
        <f t="shared" ref="BI247:BI258" si="60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0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0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06">IF(ROUND((AA247-AB247),5)&gt;=0,0,"Ошибка!")</f>
        <v>0</v>
      </c>
      <c r="CH247" s="318"/>
      <c r="CI247" s="253">
        <f t="shared" ref="CI247:CI258" si="60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08">IF(ROUND((AL247-AM247),5)&gt;=0,0,"Ошибка!")</f>
        <v>0</v>
      </c>
      <c r="CS247" s="318"/>
      <c r="CT247" s="253">
        <f t="shared" ref="CT247:CT258" si="60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10">IF(ROUND((AW247-AX247),5)&gt;=0,0,"Ошибка!")</f>
        <v>0</v>
      </c>
      <c r="DD247" s="318"/>
      <c r="DE247" s="253">
        <f t="shared" ref="DE247:DE258" si="61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>
      <c r="A248" s="272" t="str">
        <f t="shared" si="598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12">ROUND(SUM(P248,AA248,AL248,AW248),0)</f>
        <v>0</v>
      </c>
      <c r="F248" s="236">
        <f t="shared" ref="F248:F258" si="613">ROUND(SUM(Q248,AB248,AM248,AX248),1)</f>
        <v>0</v>
      </c>
      <c r="G248" s="236">
        <f t="shared" si="599"/>
        <v>0</v>
      </c>
      <c r="H248" s="236">
        <f t="shared" ref="H248:H258" si="614">ROUND(SUM(S248,AD248,AO248,AZ248),1)</f>
        <v>0</v>
      </c>
      <c r="I248" s="236">
        <f t="shared" si="600"/>
        <v>0</v>
      </c>
      <c r="J248" s="236">
        <f t="shared" si="601"/>
        <v>0</v>
      </c>
      <c r="K248" s="236">
        <f t="shared" si="601"/>
        <v>0</v>
      </c>
      <c r="L248" s="236">
        <f t="shared" si="601"/>
        <v>0</v>
      </c>
      <c r="M248" s="236">
        <f t="shared" si="601"/>
        <v>0</v>
      </c>
      <c r="N248" s="236">
        <f t="shared" si="601"/>
        <v>0</v>
      </c>
      <c r="O248" s="236">
        <f t="shared" si="601"/>
        <v>0</v>
      </c>
      <c r="P248" s="220"/>
      <c r="Q248" s="221"/>
      <c r="R248" s="237">
        <f t="shared" ref="R248:R258" si="615">SUM(U248:W248)</f>
        <v>0</v>
      </c>
      <c r="S248" s="221"/>
      <c r="T248" s="237">
        <f t="shared" ref="T248:T257" si="61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17">SUM(AF248:AH248)</f>
        <v>0</v>
      </c>
      <c r="AD248" s="221"/>
      <c r="AE248" s="237">
        <f t="shared" ref="AE248:AE257" si="61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19">SUM(AQ248:AS248)</f>
        <v>0</v>
      </c>
      <c r="AO248" s="221"/>
      <c r="AP248" s="237">
        <f t="shared" ref="AP248:AP257" si="62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21">SUM(BB248:BD248)</f>
        <v>0</v>
      </c>
      <c r="AZ248" s="221"/>
      <c r="BA248" s="237">
        <f t="shared" ref="BA248:BA257" si="622">SUM(BE248:BG248)</f>
        <v>0</v>
      </c>
      <c r="BB248" s="221"/>
      <c r="BC248" s="233"/>
      <c r="BD248" s="221"/>
      <c r="BE248" s="221"/>
      <c r="BF248" s="233"/>
      <c r="BG248" s="221"/>
      <c r="BH248" s="379">
        <f t="shared" si="602"/>
        <v>0</v>
      </c>
      <c r="BI248" s="255" t="str">
        <f t="shared" si="603"/>
        <v>03</v>
      </c>
      <c r="BJ248" s="318"/>
      <c r="BK248" s="253">
        <f t="shared" ref="BK248:BK258" si="623">IF(ROUND((E248-F248),5)&gt;=0,0,"Ошибка!")</f>
        <v>0</v>
      </c>
      <c r="BL248" s="318"/>
      <c r="BM248" s="253">
        <f t="shared" si="60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05"/>
        <v>0</v>
      </c>
      <c r="BW248" s="318"/>
      <c r="BX248" s="253">
        <f t="shared" ref="BX248:BX258" si="62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06"/>
        <v>0</v>
      </c>
      <c r="CH248" s="318"/>
      <c r="CI248" s="253">
        <f t="shared" si="60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08"/>
        <v>0</v>
      </c>
      <c r="CS248" s="318"/>
      <c r="CT248" s="253">
        <f t="shared" si="60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10"/>
        <v>0</v>
      </c>
      <c r="DD248" s="318"/>
      <c r="DE248" s="253">
        <f t="shared" si="611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>
      <c r="A249" s="272" t="str">
        <f t="shared" si="598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12"/>
        <v>0</v>
      </c>
      <c r="F249" s="236">
        <f t="shared" si="613"/>
        <v>0</v>
      </c>
      <c r="G249" s="236">
        <f t="shared" si="599"/>
        <v>0</v>
      </c>
      <c r="H249" s="236">
        <f t="shared" si="614"/>
        <v>0</v>
      </c>
      <c r="I249" s="236">
        <f t="shared" si="600"/>
        <v>0</v>
      </c>
      <c r="J249" s="236">
        <f t="shared" si="601"/>
        <v>0</v>
      </c>
      <c r="K249" s="236">
        <f t="shared" si="601"/>
        <v>0</v>
      </c>
      <c r="L249" s="236">
        <f t="shared" si="601"/>
        <v>0</v>
      </c>
      <c r="M249" s="236">
        <f t="shared" si="601"/>
        <v>0</v>
      </c>
      <c r="N249" s="236">
        <f t="shared" si="601"/>
        <v>0</v>
      </c>
      <c r="O249" s="236">
        <f t="shared" si="601"/>
        <v>0</v>
      </c>
      <c r="P249" s="220"/>
      <c r="Q249" s="221"/>
      <c r="R249" s="237">
        <f t="shared" si="615"/>
        <v>0</v>
      </c>
      <c r="S249" s="221"/>
      <c r="T249" s="237">
        <f t="shared" si="61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17"/>
        <v>0</v>
      </c>
      <c r="AD249" s="221"/>
      <c r="AE249" s="237">
        <f t="shared" si="61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19"/>
        <v>0</v>
      </c>
      <c r="AO249" s="221"/>
      <c r="AP249" s="237">
        <f t="shared" si="62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21"/>
        <v>0</v>
      </c>
      <c r="AZ249" s="221"/>
      <c r="BA249" s="237">
        <f t="shared" si="622"/>
        <v>0</v>
      </c>
      <c r="BB249" s="221"/>
      <c r="BC249" s="233"/>
      <c r="BD249" s="221"/>
      <c r="BE249" s="221"/>
      <c r="BF249" s="233"/>
      <c r="BG249" s="221"/>
      <c r="BH249" s="379">
        <f t="shared" si="602"/>
        <v>0</v>
      </c>
      <c r="BI249" s="255" t="str">
        <f t="shared" si="603"/>
        <v>04</v>
      </c>
      <c r="BJ249" s="318"/>
      <c r="BK249" s="253">
        <f t="shared" si="623"/>
        <v>0</v>
      </c>
      <c r="BL249" s="318"/>
      <c r="BM249" s="253">
        <f t="shared" si="60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05"/>
        <v>0</v>
      </c>
      <c r="BW249" s="318"/>
      <c r="BX249" s="253">
        <f t="shared" si="62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06"/>
        <v>0</v>
      </c>
      <c r="CH249" s="318"/>
      <c r="CI249" s="253">
        <f t="shared" si="60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08"/>
        <v>0</v>
      </c>
      <c r="CS249" s="318"/>
      <c r="CT249" s="253">
        <f t="shared" si="60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10"/>
        <v>0</v>
      </c>
      <c r="DD249" s="318"/>
      <c r="DE249" s="253">
        <f t="shared" si="611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>
      <c r="A250" s="272" t="str">
        <f t="shared" si="598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12"/>
        <v>0</v>
      </c>
      <c r="F250" s="236">
        <f t="shared" si="613"/>
        <v>0</v>
      </c>
      <c r="G250" s="236">
        <f t="shared" si="599"/>
        <v>0</v>
      </c>
      <c r="H250" s="236">
        <f t="shared" si="614"/>
        <v>0</v>
      </c>
      <c r="I250" s="236">
        <f t="shared" si="600"/>
        <v>0</v>
      </c>
      <c r="J250" s="236">
        <f t="shared" si="601"/>
        <v>0</v>
      </c>
      <c r="K250" s="236">
        <f t="shared" si="601"/>
        <v>0</v>
      </c>
      <c r="L250" s="236">
        <f t="shared" si="601"/>
        <v>0</v>
      </c>
      <c r="M250" s="236">
        <f t="shared" si="601"/>
        <v>0</v>
      </c>
      <c r="N250" s="236">
        <f t="shared" si="601"/>
        <v>0</v>
      </c>
      <c r="O250" s="236">
        <f t="shared" si="601"/>
        <v>0</v>
      </c>
      <c r="P250" s="220"/>
      <c r="Q250" s="221"/>
      <c r="R250" s="237">
        <f t="shared" si="615"/>
        <v>0</v>
      </c>
      <c r="S250" s="221"/>
      <c r="T250" s="237">
        <f t="shared" si="61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17"/>
        <v>0</v>
      </c>
      <c r="AD250" s="221"/>
      <c r="AE250" s="237">
        <f t="shared" si="61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19"/>
        <v>0</v>
      </c>
      <c r="AO250" s="221"/>
      <c r="AP250" s="237">
        <f t="shared" si="62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21"/>
        <v>0</v>
      </c>
      <c r="AZ250" s="221"/>
      <c r="BA250" s="237">
        <f t="shared" si="622"/>
        <v>0</v>
      </c>
      <c r="BB250" s="221"/>
      <c r="BC250" s="233"/>
      <c r="BD250" s="221"/>
      <c r="BE250" s="221"/>
      <c r="BF250" s="233"/>
      <c r="BG250" s="221"/>
      <c r="BH250" s="379">
        <f t="shared" si="602"/>
        <v>0</v>
      </c>
      <c r="BI250" s="255" t="str">
        <f t="shared" si="603"/>
        <v>05</v>
      </c>
      <c r="BJ250" s="318"/>
      <c r="BK250" s="253">
        <f t="shared" si="623"/>
        <v>0</v>
      </c>
      <c r="BL250" s="318"/>
      <c r="BM250" s="253">
        <f t="shared" si="60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05"/>
        <v>0</v>
      </c>
      <c r="BW250" s="318"/>
      <c r="BX250" s="253">
        <f t="shared" si="62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06"/>
        <v>0</v>
      </c>
      <c r="CH250" s="318"/>
      <c r="CI250" s="253">
        <f t="shared" si="60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08"/>
        <v>0</v>
      </c>
      <c r="CS250" s="318"/>
      <c r="CT250" s="253">
        <f t="shared" si="60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10"/>
        <v>0</v>
      </c>
      <c r="DD250" s="318"/>
      <c r="DE250" s="253">
        <f t="shared" si="611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>
      <c r="A251" s="272" t="str">
        <f t="shared" si="598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12"/>
        <v>0</v>
      </c>
      <c r="F251" s="236">
        <f t="shared" si="613"/>
        <v>0</v>
      </c>
      <c r="G251" s="236">
        <f t="shared" si="599"/>
        <v>0</v>
      </c>
      <c r="H251" s="236">
        <f t="shared" si="614"/>
        <v>0</v>
      </c>
      <c r="I251" s="236">
        <f t="shared" si="600"/>
        <v>0</v>
      </c>
      <c r="J251" s="236">
        <f t="shared" si="601"/>
        <v>0</v>
      </c>
      <c r="K251" s="236">
        <f t="shared" si="601"/>
        <v>0</v>
      </c>
      <c r="L251" s="236">
        <f t="shared" si="601"/>
        <v>0</v>
      </c>
      <c r="M251" s="236">
        <f t="shared" si="601"/>
        <v>0</v>
      </c>
      <c r="N251" s="236">
        <f t="shared" si="601"/>
        <v>0</v>
      </c>
      <c r="O251" s="236">
        <f t="shared" si="601"/>
        <v>0</v>
      </c>
      <c r="P251" s="220"/>
      <c r="Q251" s="221"/>
      <c r="R251" s="237">
        <f t="shared" si="615"/>
        <v>0</v>
      </c>
      <c r="S251" s="221"/>
      <c r="T251" s="237">
        <f t="shared" si="61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17"/>
        <v>0</v>
      </c>
      <c r="AD251" s="221"/>
      <c r="AE251" s="237">
        <f t="shared" si="61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19"/>
        <v>0</v>
      </c>
      <c r="AO251" s="221"/>
      <c r="AP251" s="237">
        <f t="shared" si="62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21"/>
        <v>0</v>
      </c>
      <c r="AZ251" s="221"/>
      <c r="BA251" s="237">
        <f t="shared" si="622"/>
        <v>0</v>
      </c>
      <c r="BB251" s="221"/>
      <c r="BC251" s="233"/>
      <c r="BD251" s="221"/>
      <c r="BE251" s="221"/>
      <c r="BF251" s="233"/>
      <c r="BG251" s="221"/>
      <c r="BH251" s="379">
        <f t="shared" si="602"/>
        <v>0</v>
      </c>
      <c r="BI251" s="255" t="str">
        <f t="shared" si="603"/>
        <v>06</v>
      </c>
      <c r="BJ251" s="318"/>
      <c r="BK251" s="253">
        <f t="shared" si="623"/>
        <v>0</v>
      </c>
      <c r="BL251" s="318"/>
      <c r="BM251" s="253">
        <f t="shared" si="60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05"/>
        <v>0</v>
      </c>
      <c r="BW251" s="318"/>
      <c r="BX251" s="253">
        <f t="shared" si="62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06"/>
        <v>0</v>
      </c>
      <c r="CH251" s="318"/>
      <c r="CI251" s="253">
        <f t="shared" si="60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08"/>
        <v>0</v>
      </c>
      <c r="CS251" s="318"/>
      <c r="CT251" s="253">
        <f t="shared" si="60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10"/>
        <v>0</v>
      </c>
      <c r="DD251" s="318"/>
      <c r="DE251" s="253">
        <f t="shared" si="611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>
      <c r="A252" s="272" t="str">
        <f t="shared" si="598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12"/>
        <v>0</v>
      </c>
      <c r="F252" s="236">
        <f t="shared" si="613"/>
        <v>0</v>
      </c>
      <c r="G252" s="236">
        <f t="shared" si="599"/>
        <v>0</v>
      </c>
      <c r="H252" s="236">
        <f t="shared" si="614"/>
        <v>0</v>
      </c>
      <c r="I252" s="236">
        <f t="shared" si="600"/>
        <v>0</v>
      </c>
      <c r="J252" s="236">
        <f t="shared" si="601"/>
        <v>0</v>
      </c>
      <c r="K252" s="236">
        <f t="shared" si="601"/>
        <v>0</v>
      </c>
      <c r="L252" s="236">
        <f t="shared" si="601"/>
        <v>0</v>
      </c>
      <c r="M252" s="236">
        <f t="shared" si="601"/>
        <v>0</v>
      </c>
      <c r="N252" s="236">
        <f t="shared" si="601"/>
        <v>0</v>
      </c>
      <c r="O252" s="236">
        <f t="shared" si="601"/>
        <v>0</v>
      </c>
      <c r="P252" s="220"/>
      <c r="Q252" s="221"/>
      <c r="R252" s="237">
        <f t="shared" si="615"/>
        <v>0</v>
      </c>
      <c r="S252" s="221"/>
      <c r="T252" s="237">
        <f t="shared" si="61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17"/>
        <v>0</v>
      </c>
      <c r="AD252" s="221"/>
      <c r="AE252" s="237">
        <f t="shared" si="61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19"/>
        <v>0</v>
      </c>
      <c r="AO252" s="221"/>
      <c r="AP252" s="237">
        <f t="shared" si="62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21"/>
        <v>0</v>
      </c>
      <c r="AZ252" s="221"/>
      <c r="BA252" s="237">
        <f t="shared" si="622"/>
        <v>0</v>
      </c>
      <c r="BB252" s="221"/>
      <c r="BC252" s="233"/>
      <c r="BD252" s="221"/>
      <c r="BE252" s="221"/>
      <c r="BF252" s="233"/>
      <c r="BG252" s="221"/>
      <c r="BH252" s="379">
        <f t="shared" si="602"/>
        <v>0</v>
      </c>
      <c r="BI252" s="255" t="str">
        <f t="shared" si="603"/>
        <v>07</v>
      </c>
      <c r="BJ252" s="318"/>
      <c r="BK252" s="253">
        <f t="shared" si="623"/>
        <v>0</v>
      </c>
      <c r="BL252" s="318"/>
      <c r="BM252" s="253">
        <f t="shared" si="60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05"/>
        <v>0</v>
      </c>
      <c r="BW252" s="318"/>
      <c r="BX252" s="253">
        <f t="shared" si="62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06"/>
        <v>0</v>
      </c>
      <c r="CH252" s="318"/>
      <c r="CI252" s="253">
        <f t="shared" si="60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08"/>
        <v>0</v>
      </c>
      <c r="CS252" s="318"/>
      <c r="CT252" s="253">
        <f t="shared" si="60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10"/>
        <v>0</v>
      </c>
      <c r="DD252" s="318"/>
      <c r="DE252" s="253">
        <f t="shared" si="611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>
      <c r="A253" s="272" t="str">
        <f t="shared" si="598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12"/>
        <v>0</v>
      </c>
      <c r="F253" s="236">
        <f t="shared" si="613"/>
        <v>0</v>
      </c>
      <c r="G253" s="236">
        <f t="shared" si="599"/>
        <v>0</v>
      </c>
      <c r="H253" s="236">
        <f t="shared" si="614"/>
        <v>0</v>
      </c>
      <c r="I253" s="236">
        <f t="shared" si="600"/>
        <v>0</v>
      </c>
      <c r="J253" s="236">
        <f t="shared" si="601"/>
        <v>0</v>
      </c>
      <c r="K253" s="236">
        <f t="shared" si="601"/>
        <v>0</v>
      </c>
      <c r="L253" s="236">
        <f t="shared" si="601"/>
        <v>0</v>
      </c>
      <c r="M253" s="236">
        <f t="shared" si="601"/>
        <v>0</v>
      </c>
      <c r="N253" s="236">
        <f t="shared" si="601"/>
        <v>0</v>
      </c>
      <c r="O253" s="236">
        <f t="shared" si="601"/>
        <v>0</v>
      </c>
      <c r="P253" s="220"/>
      <c r="Q253" s="221"/>
      <c r="R253" s="237">
        <f t="shared" si="615"/>
        <v>0</v>
      </c>
      <c r="S253" s="221"/>
      <c r="T253" s="237">
        <f t="shared" si="61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17"/>
        <v>0</v>
      </c>
      <c r="AD253" s="221"/>
      <c r="AE253" s="237">
        <f t="shared" si="61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19"/>
        <v>0</v>
      </c>
      <c r="AO253" s="221"/>
      <c r="AP253" s="237">
        <f t="shared" si="62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21"/>
        <v>0</v>
      </c>
      <c r="AZ253" s="221"/>
      <c r="BA253" s="237">
        <f t="shared" si="622"/>
        <v>0</v>
      </c>
      <c r="BB253" s="221"/>
      <c r="BC253" s="233"/>
      <c r="BD253" s="221"/>
      <c r="BE253" s="221"/>
      <c r="BF253" s="233"/>
      <c r="BG253" s="221"/>
      <c r="BH253" s="379">
        <f t="shared" si="602"/>
        <v>0</v>
      </c>
      <c r="BI253" s="255" t="str">
        <f t="shared" si="603"/>
        <v>08</v>
      </c>
      <c r="BJ253" s="318"/>
      <c r="BK253" s="253">
        <f t="shared" si="623"/>
        <v>0</v>
      </c>
      <c r="BL253" s="318"/>
      <c r="BM253" s="253">
        <f t="shared" si="60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05"/>
        <v>0</v>
      </c>
      <c r="BW253" s="318"/>
      <c r="BX253" s="253">
        <f t="shared" si="62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06"/>
        <v>0</v>
      </c>
      <c r="CH253" s="318"/>
      <c r="CI253" s="253">
        <f t="shared" si="60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08"/>
        <v>0</v>
      </c>
      <c r="CS253" s="318"/>
      <c r="CT253" s="253">
        <f t="shared" si="60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10"/>
        <v>0</v>
      </c>
      <c r="DD253" s="318"/>
      <c r="DE253" s="253">
        <f t="shared" si="611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>
      <c r="A254" s="272" t="str">
        <f t="shared" si="598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12"/>
        <v>0</v>
      </c>
      <c r="F254" s="236">
        <f t="shared" si="613"/>
        <v>0</v>
      </c>
      <c r="G254" s="236">
        <f t="shared" si="599"/>
        <v>0</v>
      </c>
      <c r="H254" s="236">
        <f t="shared" si="614"/>
        <v>0</v>
      </c>
      <c r="I254" s="236">
        <f t="shared" si="600"/>
        <v>0</v>
      </c>
      <c r="J254" s="236">
        <f t="shared" si="601"/>
        <v>0</v>
      </c>
      <c r="K254" s="236">
        <f t="shared" si="601"/>
        <v>0</v>
      </c>
      <c r="L254" s="236">
        <f t="shared" si="601"/>
        <v>0</v>
      </c>
      <c r="M254" s="236">
        <f t="shared" si="601"/>
        <v>0</v>
      </c>
      <c r="N254" s="236">
        <f t="shared" si="601"/>
        <v>0</v>
      </c>
      <c r="O254" s="236">
        <f t="shared" si="601"/>
        <v>0</v>
      </c>
      <c r="P254" s="220"/>
      <c r="Q254" s="221"/>
      <c r="R254" s="237">
        <f t="shared" si="615"/>
        <v>0</v>
      </c>
      <c r="S254" s="221"/>
      <c r="T254" s="237">
        <f t="shared" si="61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17"/>
        <v>0</v>
      </c>
      <c r="AD254" s="221"/>
      <c r="AE254" s="237">
        <f t="shared" si="61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19"/>
        <v>0</v>
      </c>
      <c r="AO254" s="221"/>
      <c r="AP254" s="237">
        <f t="shared" si="62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21"/>
        <v>0</v>
      </c>
      <c r="AZ254" s="221"/>
      <c r="BA254" s="237">
        <f t="shared" si="622"/>
        <v>0</v>
      </c>
      <c r="BB254" s="221"/>
      <c r="BC254" s="233"/>
      <c r="BD254" s="221"/>
      <c r="BE254" s="221"/>
      <c r="BF254" s="233"/>
      <c r="BG254" s="221"/>
      <c r="BH254" s="379">
        <f t="shared" si="602"/>
        <v>0</v>
      </c>
      <c r="BI254" s="255" t="str">
        <f t="shared" si="603"/>
        <v>09</v>
      </c>
      <c r="BJ254" s="318"/>
      <c r="BK254" s="253">
        <f t="shared" si="623"/>
        <v>0</v>
      </c>
      <c r="BL254" s="318"/>
      <c r="BM254" s="253">
        <f t="shared" si="60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05"/>
        <v>0</v>
      </c>
      <c r="BW254" s="318"/>
      <c r="BX254" s="253">
        <f t="shared" si="62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06"/>
        <v>0</v>
      </c>
      <c r="CH254" s="318"/>
      <c r="CI254" s="253">
        <f t="shared" si="60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08"/>
        <v>0</v>
      </c>
      <c r="CS254" s="318"/>
      <c r="CT254" s="253">
        <f t="shared" si="60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10"/>
        <v>0</v>
      </c>
      <c r="DD254" s="318"/>
      <c r="DE254" s="253">
        <f t="shared" si="611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>
      <c r="A255" s="272" t="str">
        <f t="shared" si="598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12"/>
        <v>0</v>
      </c>
      <c r="F255" s="236">
        <f t="shared" si="613"/>
        <v>0</v>
      </c>
      <c r="G255" s="236">
        <f t="shared" si="599"/>
        <v>0</v>
      </c>
      <c r="H255" s="236">
        <f t="shared" si="614"/>
        <v>0</v>
      </c>
      <c r="I255" s="236">
        <f t="shared" si="600"/>
        <v>0</v>
      </c>
      <c r="J255" s="236">
        <f t="shared" si="601"/>
        <v>0</v>
      </c>
      <c r="K255" s="236">
        <f t="shared" si="601"/>
        <v>0</v>
      </c>
      <c r="L255" s="236">
        <f t="shared" si="601"/>
        <v>0</v>
      </c>
      <c r="M255" s="236">
        <f t="shared" si="601"/>
        <v>0</v>
      </c>
      <c r="N255" s="236">
        <f t="shared" si="601"/>
        <v>0</v>
      </c>
      <c r="O255" s="236">
        <f t="shared" si="601"/>
        <v>0</v>
      </c>
      <c r="P255" s="220"/>
      <c r="Q255" s="221"/>
      <c r="R255" s="237">
        <f t="shared" si="615"/>
        <v>0</v>
      </c>
      <c r="S255" s="221"/>
      <c r="T255" s="237">
        <f t="shared" si="61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17"/>
        <v>0</v>
      </c>
      <c r="AD255" s="221"/>
      <c r="AE255" s="237">
        <f t="shared" si="61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19"/>
        <v>0</v>
      </c>
      <c r="AO255" s="221"/>
      <c r="AP255" s="237">
        <f t="shared" si="62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21"/>
        <v>0</v>
      </c>
      <c r="AZ255" s="221"/>
      <c r="BA255" s="237">
        <f t="shared" si="622"/>
        <v>0</v>
      </c>
      <c r="BB255" s="221"/>
      <c r="BC255" s="233"/>
      <c r="BD255" s="221"/>
      <c r="BE255" s="221"/>
      <c r="BF255" s="233"/>
      <c r="BG255" s="221"/>
      <c r="BH255" s="379">
        <f t="shared" si="602"/>
        <v>0</v>
      </c>
      <c r="BI255" s="255" t="str">
        <f t="shared" si="603"/>
        <v>10</v>
      </c>
      <c r="BJ255" s="318"/>
      <c r="BK255" s="253">
        <f t="shared" si="623"/>
        <v>0</v>
      </c>
      <c r="BL255" s="318"/>
      <c r="BM255" s="253">
        <f t="shared" si="60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05"/>
        <v>0</v>
      </c>
      <c r="BW255" s="318"/>
      <c r="BX255" s="253">
        <f t="shared" si="62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06"/>
        <v>0</v>
      </c>
      <c r="CH255" s="318"/>
      <c r="CI255" s="253">
        <f t="shared" si="60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08"/>
        <v>0</v>
      </c>
      <c r="CS255" s="318"/>
      <c r="CT255" s="253">
        <f t="shared" si="60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10"/>
        <v>0</v>
      </c>
      <c r="DD255" s="318"/>
      <c r="DE255" s="253">
        <f t="shared" si="611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">
      <c r="A256" s="272" t="str">
        <f t="shared" si="598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12"/>
        <v>0</v>
      </c>
      <c r="F256" s="236">
        <f t="shared" si="613"/>
        <v>0</v>
      </c>
      <c r="G256" s="236">
        <f t="shared" si="599"/>
        <v>0</v>
      </c>
      <c r="H256" s="236">
        <f t="shared" si="614"/>
        <v>0</v>
      </c>
      <c r="I256" s="236">
        <f t="shared" si="600"/>
        <v>0</v>
      </c>
      <c r="J256" s="236">
        <f t="shared" si="601"/>
        <v>0</v>
      </c>
      <c r="K256" s="236">
        <f t="shared" si="601"/>
        <v>0</v>
      </c>
      <c r="L256" s="236">
        <f t="shared" si="601"/>
        <v>0</v>
      </c>
      <c r="M256" s="236">
        <f t="shared" si="601"/>
        <v>0</v>
      </c>
      <c r="N256" s="236">
        <f t="shared" si="601"/>
        <v>0</v>
      </c>
      <c r="O256" s="236">
        <f t="shared" si="601"/>
        <v>0</v>
      </c>
      <c r="P256" s="220"/>
      <c r="Q256" s="221"/>
      <c r="R256" s="237">
        <f t="shared" si="615"/>
        <v>0</v>
      </c>
      <c r="S256" s="221"/>
      <c r="T256" s="237">
        <f t="shared" si="61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17"/>
        <v>0</v>
      </c>
      <c r="AD256" s="221"/>
      <c r="AE256" s="237">
        <f t="shared" si="61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19"/>
        <v>0</v>
      </c>
      <c r="AO256" s="221"/>
      <c r="AP256" s="237">
        <f t="shared" si="62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21"/>
        <v>0</v>
      </c>
      <c r="AZ256" s="221"/>
      <c r="BA256" s="237">
        <f t="shared" si="622"/>
        <v>0</v>
      </c>
      <c r="BB256" s="221"/>
      <c r="BC256" s="233"/>
      <c r="BD256" s="221"/>
      <c r="BE256" s="221"/>
      <c r="BF256" s="233"/>
      <c r="BG256" s="221"/>
      <c r="BH256" s="379">
        <f t="shared" si="602"/>
        <v>0</v>
      </c>
      <c r="BI256" s="255" t="str">
        <f t="shared" si="603"/>
        <v>11</v>
      </c>
      <c r="BJ256" s="318"/>
      <c r="BK256" s="253">
        <f t="shared" si="623"/>
        <v>0</v>
      </c>
      <c r="BL256" s="318"/>
      <c r="BM256" s="253">
        <f t="shared" si="60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05"/>
        <v>0</v>
      </c>
      <c r="BW256" s="318"/>
      <c r="BX256" s="253">
        <f t="shared" si="62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06"/>
        <v>0</v>
      </c>
      <c r="CH256" s="318"/>
      <c r="CI256" s="253">
        <f t="shared" si="60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08"/>
        <v>0</v>
      </c>
      <c r="CS256" s="318"/>
      <c r="CT256" s="253">
        <f t="shared" si="60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10"/>
        <v>0</v>
      </c>
      <c r="DD256" s="318"/>
      <c r="DE256" s="253">
        <f t="shared" si="611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">
      <c r="A257" s="272" t="str">
        <f t="shared" si="598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12"/>
        <v>0</v>
      </c>
      <c r="F257" s="236">
        <f t="shared" si="613"/>
        <v>0</v>
      </c>
      <c r="G257" s="236">
        <f t="shared" si="599"/>
        <v>0</v>
      </c>
      <c r="H257" s="236">
        <f t="shared" si="614"/>
        <v>0</v>
      </c>
      <c r="I257" s="236">
        <f t="shared" si="600"/>
        <v>0</v>
      </c>
      <c r="J257" s="236">
        <f t="shared" si="601"/>
        <v>0</v>
      </c>
      <c r="K257" s="236">
        <f t="shared" si="601"/>
        <v>0</v>
      </c>
      <c r="L257" s="236">
        <f t="shared" si="601"/>
        <v>0</v>
      </c>
      <c r="M257" s="236">
        <f t="shared" si="601"/>
        <v>0</v>
      </c>
      <c r="N257" s="236">
        <f t="shared" si="601"/>
        <v>0</v>
      </c>
      <c r="O257" s="236">
        <f t="shared" si="601"/>
        <v>0</v>
      </c>
      <c r="P257" s="220"/>
      <c r="Q257" s="221"/>
      <c r="R257" s="237">
        <f t="shared" si="615"/>
        <v>0</v>
      </c>
      <c r="S257" s="221"/>
      <c r="T257" s="237">
        <f t="shared" si="61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17"/>
        <v>0</v>
      </c>
      <c r="AD257" s="221"/>
      <c r="AE257" s="237">
        <f t="shared" si="61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19"/>
        <v>0</v>
      </c>
      <c r="AO257" s="221"/>
      <c r="AP257" s="237">
        <f t="shared" si="62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21"/>
        <v>0</v>
      </c>
      <c r="AZ257" s="221"/>
      <c r="BA257" s="237">
        <f t="shared" si="622"/>
        <v>0</v>
      </c>
      <c r="BB257" s="221"/>
      <c r="BC257" s="233"/>
      <c r="BD257" s="221"/>
      <c r="BE257" s="221"/>
      <c r="BF257" s="233"/>
      <c r="BG257" s="221"/>
      <c r="BH257" s="379">
        <f t="shared" si="602"/>
        <v>0</v>
      </c>
      <c r="BI257" s="255" t="str">
        <f t="shared" si="603"/>
        <v>12</v>
      </c>
      <c r="BJ257" s="318"/>
      <c r="BK257" s="253">
        <f t="shared" si="623"/>
        <v>0</v>
      </c>
      <c r="BL257" s="318"/>
      <c r="BM257" s="253">
        <f t="shared" si="60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05"/>
        <v>0</v>
      </c>
      <c r="BW257" s="318"/>
      <c r="BX257" s="253">
        <f t="shared" si="62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06"/>
        <v>0</v>
      </c>
      <c r="CH257" s="318"/>
      <c r="CI257" s="253">
        <f t="shared" si="60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08"/>
        <v>0</v>
      </c>
      <c r="CS257" s="318"/>
      <c r="CT257" s="253">
        <f t="shared" si="60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10"/>
        <v>0</v>
      </c>
      <c r="DD257" s="318"/>
      <c r="DE257" s="253">
        <f t="shared" si="611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thickBot="1">
      <c r="A258" s="272" t="str">
        <f t="shared" si="598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12"/>
        <v>0</v>
      </c>
      <c r="F258" s="236">
        <f t="shared" si="613"/>
        <v>0</v>
      </c>
      <c r="G258" s="236">
        <f t="shared" si="599"/>
        <v>0</v>
      </c>
      <c r="H258" s="236">
        <f t="shared" si="614"/>
        <v>0</v>
      </c>
      <c r="I258" s="236">
        <f t="shared" si="600"/>
        <v>0</v>
      </c>
      <c r="J258" s="236">
        <f t="shared" si="601"/>
        <v>0</v>
      </c>
      <c r="K258" s="236">
        <f t="shared" si="601"/>
        <v>0</v>
      </c>
      <c r="L258" s="236">
        <f t="shared" si="601"/>
        <v>0</v>
      </c>
      <c r="M258" s="236">
        <f t="shared" si="601"/>
        <v>0</v>
      </c>
      <c r="N258" s="236">
        <f t="shared" si="601"/>
        <v>0</v>
      </c>
      <c r="O258" s="236">
        <f>ROUND(SUM(Z258,AK258,AV258,BG258),1)</f>
        <v>0</v>
      </c>
      <c r="P258" s="223"/>
      <c r="Q258" s="224"/>
      <c r="R258" s="238">
        <f t="shared" si="61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1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1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2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9">
        <f t="shared" si="602"/>
        <v>0</v>
      </c>
      <c r="BI258" s="319" t="str">
        <f t="shared" si="603"/>
        <v>13</v>
      </c>
      <c r="BJ258" s="320"/>
      <c r="BK258" s="321">
        <f t="shared" si="623"/>
        <v>0</v>
      </c>
      <c r="BL258" s="320"/>
      <c r="BM258" s="321">
        <f t="shared" si="60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05"/>
        <v>0</v>
      </c>
      <c r="BW258" s="320"/>
      <c r="BX258" s="321">
        <f t="shared" si="62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06"/>
        <v>0</v>
      </c>
      <c r="CH258" s="320"/>
      <c r="CI258" s="321">
        <f t="shared" si="60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08"/>
        <v>0</v>
      </c>
      <c r="CS258" s="320"/>
      <c r="CT258" s="321">
        <f t="shared" si="60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10"/>
        <v>0</v>
      </c>
      <c r="DD258" s="320"/>
      <c r="DE258" s="321">
        <f t="shared" si="611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0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25">IF(ROUND(E265-SUM(E266,E268:E269),5)&gt;=0,0,"Ошибка")</f>
        <v>0</v>
      </c>
      <c r="BK259" s="285">
        <f t="shared" si="625"/>
        <v>0</v>
      </c>
      <c r="BL259" s="285">
        <f t="shared" si="625"/>
        <v>0</v>
      </c>
      <c r="BM259" s="285">
        <f t="shared" si="625"/>
        <v>0</v>
      </c>
      <c r="BN259" s="285">
        <f t="shared" si="625"/>
        <v>0</v>
      </c>
      <c r="BO259" s="285">
        <f t="shared" si="625"/>
        <v>0</v>
      </c>
      <c r="BP259" s="285">
        <f t="shared" si="625"/>
        <v>0</v>
      </c>
      <c r="BQ259" s="285">
        <f t="shared" si="625"/>
        <v>0</v>
      </c>
      <c r="BR259" s="285">
        <f t="shared" si="625"/>
        <v>0</v>
      </c>
      <c r="BS259" s="285">
        <f t="shared" si="625"/>
        <v>0</v>
      </c>
      <c r="BT259" s="285">
        <f t="shared" si="625"/>
        <v>0</v>
      </c>
      <c r="BU259" s="285">
        <f t="shared" si="625"/>
        <v>0</v>
      </c>
      <c r="BV259" s="285">
        <f t="shared" si="625"/>
        <v>0</v>
      </c>
      <c r="BW259" s="285">
        <f t="shared" si="625"/>
        <v>0</v>
      </c>
      <c r="BX259" s="285">
        <f t="shared" si="625"/>
        <v>0</v>
      </c>
      <c r="BY259" s="285">
        <f t="shared" si="625"/>
        <v>0</v>
      </c>
      <c r="BZ259" s="285">
        <f t="shared" si="625"/>
        <v>0</v>
      </c>
      <c r="CA259" s="285">
        <f t="shared" si="625"/>
        <v>0</v>
      </c>
      <c r="CB259" s="285">
        <f t="shared" si="625"/>
        <v>0</v>
      </c>
      <c r="CC259" s="285">
        <f t="shared" si="625"/>
        <v>0</v>
      </c>
      <c r="CD259" s="285">
        <f t="shared" si="625"/>
        <v>0</v>
      </c>
      <c r="CE259" s="285">
        <f t="shared" si="625"/>
        <v>0</v>
      </c>
      <c r="CF259" s="285">
        <f t="shared" si="625"/>
        <v>0</v>
      </c>
      <c r="CG259" s="285">
        <f t="shared" si="625"/>
        <v>0</v>
      </c>
      <c r="CH259" s="285">
        <f t="shared" si="625"/>
        <v>0</v>
      </c>
      <c r="CI259" s="285">
        <f t="shared" si="625"/>
        <v>0</v>
      </c>
      <c r="CJ259" s="285">
        <f t="shared" si="625"/>
        <v>0</v>
      </c>
      <c r="CK259" s="285">
        <f t="shared" si="625"/>
        <v>0</v>
      </c>
      <c r="CL259" s="285">
        <f t="shared" si="625"/>
        <v>0</v>
      </c>
      <c r="CM259" s="285">
        <f t="shared" si="625"/>
        <v>0</v>
      </c>
      <c r="CN259" s="285">
        <f t="shared" si="625"/>
        <v>0</v>
      </c>
      <c r="CO259" s="285">
        <f t="shared" si="625"/>
        <v>0</v>
      </c>
      <c r="CP259" s="285">
        <f t="shared" ref="CP259:DL259" si="626">IF(ROUND(AK265-SUM(AK266,AK268:AK269),5)&gt;=0,0,"Ошибка")</f>
        <v>0</v>
      </c>
      <c r="CQ259" s="285">
        <f t="shared" si="626"/>
        <v>0</v>
      </c>
      <c r="CR259" s="285">
        <f t="shared" si="626"/>
        <v>0</v>
      </c>
      <c r="CS259" s="285">
        <f t="shared" si="626"/>
        <v>0</v>
      </c>
      <c r="CT259" s="285">
        <f t="shared" si="626"/>
        <v>0</v>
      </c>
      <c r="CU259" s="285">
        <f t="shared" si="626"/>
        <v>0</v>
      </c>
      <c r="CV259" s="285">
        <f t="shared" si="626"/>
        <v>0</v>
      </c>
      <c r="CW259" s="285">
        <f t="shared" si="626"/>
        <v>0</v>
      </c>
      <c r="CX259" s="285">
        <f t="shared" si="626"/>
        <v>0</v>
      </c>
      <c r="CY259" s="285">
        <f t="shared" si="626"/>
        <v>0</v>
      </c>
      <c r="CZ259" s="285">
        <f t="shared" si="626"/>
        <v>0</v>
      </c>
      <c r="DA259" s="285">
        <f t="shared" si="626"/>
        <v>0</v>
      </c>
      <c r="DB259" s="285">
        <f t="shared" si="626"/>
        <v>0</v>
      </c>
      <c r="DC259" s="285">
        <f t="shared" si="626"/>
        <v>0</v>
      </c>
      <c r="DD259" s="285">
        <f t="shared" si="626"/>
        <v>0</v>
      </c>
      <c r="DE259" s="285">
        <f t="shared" si="626"/>
        <v>0</v>
      </c>
      <c r="DF259" s="285">
        <f t="shared" si="626"/>
        <v>0</v>
      </c>
      <c r="DG259" s="285">
        <f t="shared" si="626"/>
        <v>0</v>
      </c>
      <c r="DH259" s="285">
        <f t="shared" si="626"/>
        <v>0</v>
      </c>
      <c r="DI259" s="285">
        <f t="shared" si="626"/>
        <v>0</v>
      </c>
      <c r="DJ259" s="285">
        <f t="shared" si="626"/>
        <v>0</v>
      </c>
      <c r="DK259" s="285">
        <f t="shared" si="626"/>
        <v>0</v>
      </c>
      <c r="DL259" s="285">
        <f t="shared" si="626"/>
        <v>0</v>
      </c>
    </row>
    <row r="260" spans="1:116" s="27" customFormat="1" ht="24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27">SUM(J261:J265,J270:J272)</f>
        <v>0</v>
      </c>
      <c r="K260" s="236">
        <f t="shared" si="627"/>
        <v>0</v>
      </c>
      <c r="L260" s="236">
        <f t="shared" si="627"/>
        <v>0</v>
      </c>
      <c r="M260" s="236">
        <f t="shared" si="627"/>
        <v>0</v>
      </c>
      <c r="N260" s="236">
        <f t="shared" si="627"/>
        <v>0</v>
      </c>
      <c r="O260" s="236">
        <f t="shared" si="627"/>
        <v>0</v>
      </c>
      <c r="P260" s="228">
        <f>SUM(P261:P265,P270:P272)</f>
        <v>0</v>
      </c>
      <c r="Q260" s="226">
        <f t="shared" ref="Q260:Z260" si="628">SUM(Q261:Q265,Q270:Q272)</f>
        <v>0</v>
      </c>
      <c r="R260" s="236">
        <f t="shared" si="628"/>
        <v>0</v>
      </c>
      <c r="S260" s="226">
        <f t="shared" si="628"/>
        <v>0</v>
      </c>
      <c r="T260" s="236">
        <f t="shared" si="628"/>
        <v>0</v>
      </c>
      <c r="U260" s="226">
        <f t="shared" si="628"/>
        <v>0</v>
      </c>
      <c r="V260" s="235">
        <f t="shared" si="628"/>
        <v>0</v>
      </c>
      <c r="W260" s="226">
        <f t="shared" si="628"/>
        <v>0</v>
      </c>
      <c r="X260" s="226">
        <f t="shared" si="628"/>
        <v>0</v>
      </c>
      <c r="Y260" s="235">
        <f t="shared" si="628"/>
        <v>0</v>
      </c>
      <c r="Z260" s="227">
        <f t="shared" si="628"/>
        <v>0</v>
      </c>
      <c r="AA260" s="228">
        <f>SUM(AA261:AA265,AA270:AA272)</f>
        <v>0</v>
      </c>
      <c r="AB260" s="226">
        <f t="shared" ref="AB260:AK260" si="629">SUM(AB261:AB265,AB270:AB272)</f>
        <v>0</v>
      </c>
      <c r="AC260" s="236">
        <f t="shared" si="629"/>
        <v>0</v>
      </c>
      <c r="AD260" s="226">
        <f t="shared" si="629"/>
        <v>0</v>
      </c>
      <c r="AE260" s="236">
        <f t="shared" si="629"/>
        <v>0</v>
      </c>
      <c r="AF260" s="226">
        <f t="shared" si="629"/>
        <v>0</v>
      </c>
      <c r="AG260" s="235">
        <f t="shared" si="629"/>
        <v>0</v>
      </c>
      <c r="AH260" s="226">
        <f t="shared" si="629"/>
        <v>0</v>
      </c>
      <c r="AI260" s="226">
        <f t="shared" si="629"/>
        <v>0</v>
      </c>
      <c r="AJ260" s="235">
        <f t="shared" si="629"/>
        <v>0</v>
      </c>
      <c r="AK260" s="227">
        <f t="shared" si="629"/>
        <v>0</v>
      </c>
      <c r="AL260" s="228">
        <f>SUM(AL261:AL265,AL270:AL272)</f>
        <v>0</v>
      </c>
      <c r="AM260" s="226">
        <f t="shared" ref="AM260:AV260" si="630">SUM(AM261:AM265,AM270:AM272)</f>
        <v>0</v>
      </c>
      <c r="AN260" s="236">
        <f t="shared" si="630"/>
        <v>0</v>
      </c>
      <c r="AO260" s="226">
        <f t="shared" si="630"/>
        <v>0</v>
      </c>
      <c r="AP260" s="236">
        <f t="shared" si="630"/>
        <v>0</v>
      </c>
      <c r="AQ260" s="226">
        <f t="shared" si="630"/>
        <v>0</v>
      </c>
      <c r="AR260" s="235">
        <f t="shared" si="630"/>
        <v>0</v>
      </c>
      <c r="AS260" s="226">
        <f t="shared" si="630"/>
        <v>0</v>
      </c>
      <c r="AT260" s="226">
        <f t="shared" si="630"/>
        <v>0</v>
      </c>
      <c r="AU260" s="235">
        <f t="shared" si="630"/>
        <v>0</v>
      </c>
      <c r="AV260" s="227">
        <f t="shared" si="630"/>
        <v>0</v>
      </c>
      <c r="AW260" s="228">
        <f>SUM(AW261:AW265,AW270:AW272)</f>
        <v>0</v>
      </c>
      <c r="AX260" s="226">
        <f t="shared" ref="AX260:BG260" si="631">SUM(AX261:AX265,AX270:AX272)</f>
        <v>0</v>
      </c>
      <c r="AY260" s="236">
        <f t="shared" si="631"/>
        <v>0</v>
      </c>
      <c r="AZ260" s="226">
        <f t="shared" si="631"/>
        <v>0</v>
      </c>
      <c r="BA260" s="236">
        <f t="shared" si="631"/>
        <v>0</v>
      </c>
      <c r="BB260" s="226">
        <f t="shared" si="631"/>
        <v>0</v>
      </c>
      <c r="BC260" s="235">
        <f t="shared" si="631"/>
        <v>0</v>
      </c>
      <c r="BD260" s="226">
        <f t="shared" si="631"/>
        <v>0</v>
      </c>
      <c r="BE260" s="226">
        <f t="shared" si="631"/>
        <v>0</v>
      </c>
      <c r="BF260" s="235">
        <f t="shared" si="631"/>
        <v>0</v>
      </c>
      <c r="BG260" s="227">
        <f t="shared" si="631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32">IF(E266-E267&gt;=0,0,"Ошибка")</f>
        <v>0</v>
      </c>
      <c r="BK260" s="253">
        <f t="shared" si="632"/>
        <v>0</v>
      </c>
      <c r="BL260" s="253">
        <f t="shared" si="632"/>
        <v>0</v>
      </c>
      <c r="BM260" s="253">
        <f t="shared" si="632"/>
        <v>0</v>
      </c>
      <c r="BN260" s="253">
        <f t="shared" si="632"/>
        <v>0</v>
      </c>
      <c r="BO260" s="253">
        <f t="shared" si="632"/>
        <v>0</v>
      </c>
      <c r="BP260" s="253">
        <f t="shared" si="632"/>
        <v>0</v>
      </c>
      <c r="BQ260" s="253">
        <f t="shared" si="632"/>
        <v>0</v>
      </c>
      <c r="BR260" s="253">
        <f t="shared" si="632"/>
        <v>0</v>
      </c>
      <c r="BS260" s="253">
        <f t="shared" si="632"/>
        <v>0</v>
      </c>
      <c r="BT260" s="253">
        <f t="shared" si="632"/>
        <v>0</v>
      </c>
      <c r="BU260" s="253">
        <f t="shared" si="632"/>
        <v>0</v>
      </c>
      <c r="BV260" s="253">
        <f t="shared" si="632"/>
        <v>0</v>
      </c>
      <c r="BW260" s="253">
        <f t="shared" si="632"/>
        <v>0</v>
      </c>
      <c r="BX260" s="253">
        <f t="shared" si="632"/>
        <v>0</v>
      </c>
      <c r="BY260" s="253">
        <f t="shared" si="632"/>
        <v>0</v>
      </c>
      <c r="BZ260" s="253">
        <f t="shared" si="632"/>
        <v>0</v>
      </c>
      <c r="CA260" s="253">
        <f t="shared" si="632"/>
        <v>0</v>
      </c>
      <c r="CB260" s="253">
        <f t="shared" si="632"/>
        <v>0</v>
      </c>
      <c r="CC260" s="253">
        <f t="shared" si="632"/>
        <v>0</v>
      </c>
      <c r="CD260" s="253">
        <f t="shared" si="632"/>
        <v>0</v>
      </c>
      <c r="CE260" s="253">
        <f t="shared" si="632"/>
        <v>0</v>
      </c>
      <c r="CF260" s="253">
        <f t="shared" si="632"/>
        <v>0</v>
      </c>
      <c r="CG260" s="253">
        <f t="shared" si="632"/>
        <v>0</v>
      </c>
      <c r="CH260" s="253">
        <f t="shared" si="632"/>
        <v>0</v>
      </c>
      <c r="CI260" s="253">
        <f t="shared" si="632"/>
        <v>0</v>
      </c>
      <c r="CJ260" s="253">
        <f t="shared" si="632"/>
        <v>0</v>
      </c>
      <c r="CK260" s="253">
        <f t="shared" si="632"/>
        <v>0</v>
      </c>
      <c r="CL260" s="253">
        <f t="shared" si="632"/>
        <v>0</v>
      </c>
      <c r="CM260" s="253">
        <f t="shared" si="632"/>
        <v>0</v>
      </c>
      <c r="CN260" s="253">
        <f t="shared" si="632"/>
        <v>0</v>
      </c>
      <c r="CO260" s="253">
        <f t="shared" si="632"/>
        <v>0</v>
      </c>
      <c r="CP260" s="253">
        <f t="shared" ref="CP260:DL260" si="633">IF(AK266-AK267&gt;=0,0,"Ошибка")</f>
        <v>0</v>
      </c>
      <c r="CQ260" s="253">
        <f t="shared" si="633"/>
        <v>0</v>
      </c>
      <c r="CR260" s="253">
        <f t="shared" si="633"/>
        <v>0</v>
      </c>
      <c r="CS260" s="253">
        <f t="shared" si="633"/>
        <v>0</v>
      </c>
      <c r="CT260" s="253">
        <f t="shared" si="633"/>
        <v>0</v>
      </c>
      <c r="CU260" s="253">
        <f t="shared" si="633"/>
        <v>0</v>
      </c>
      <c r="CV260" s="253">
        <f t="shared" si="633"/>
        <v>0</v>
      </c>
      <c r="CW260" s="253">
        <f t="shared" si="633"/>
        <v>0</v>
      </c>
      <c r="CX260" s="253">
        <f t="shared" si="633"/>
        <v>0</v>
      </c>
      <c r="CY260" s="253">
        <f t="shared" si="633"/>
        <v>0</v>
      </c>
      <c r="CZ260" s="253">
        <f t="shared" si="633"/>
        <v>0</v>
      </c>
      <c r="DA260" s="253">
        <f t="shared" si="633"/>
        <v>0</v>
      </c>
      <c r="DB260" s="253">
        <f t="shared" si="633"/>
        <v>0</v>
      </c>
      <c r="DC260" s="253">
        <f t="shared" si="633"/>
        <v>0</v>
      </c>
      <c r="DD260" s="253">
        <f t="shared" si="633"/>
        <v>0</v>
      </c>
      <c r="DE260" s="253">
        <f t="shared" si="633"/>
        <v>0</v>
      </c>
      <c r="DF260" s="253">
        <f t="shared" si="633"/>
        <v>0</v>
      </c>
      <c r="DG260" s="253">
        <f t="shared" si="633"/>
        <v>0</v>
      </c>
      <c r="DH260" s="253">
        <f t="shared" si="633"/>
        <v>0</v>
      </c>
      <c r="DI260" s="253">
        <f t="shared" si="633"/>
        <v>0</v>
      </c>
      <c r="DJ260" s="253">
        <f t="shared" si="633"/>
        <v>0</v>
      </c>
      <c r="DK260" s="253">
        <f t="shared" si="633"/>
        <v>0</v>
      </c>
      <c r="DL260" s="253">
        <f t="shared" si="633"/>
        <v>0</v>
      </c>
    </row>
    <row r="261" spans="1:116" s="27" customFormat="1" ht="24">
      <c r="A261" s="272" t="str">
        <f t="shared" ref="A261:A272" si="634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35">SUM(J261:L261)</f>
        <v>0</v>
      </c>
      <c r="H261" s="236">
        <f>ROUND(SUM(S261,AD261,AO261,AZ261),1)</f>
        <v>0</v>
      </c>
      <c r="I261" s="236">
        <f t="shared" ref="I261:I272" si="636">SUM(M261:O261)</f>
        <v>0</v>
      </c>
      <c r="J261" s="236">
        <f t="shared" ref="J261:O272" si="637">ROUND(SUM(U261,AF261,AQ261,BB261),1)</f>
        <v>0</v>
      </c>
      <c r="K261" s="236">
        <f t="shared" si="637"/>
        <v>0</v>
      </c>
      <c r="L261" s="236">
        <f t="shared" si="637"/>
        <v>0</v>
      </c>
      <c r="M261" s="236">
        <f t="shared" si="637"/>
        <v>0</v>
      </c>
      <c r="N261" s="236">
        <f t="shared" si="637"/>
        <v>0</v>
      </c>
      <c r="O261" s="236">
        <f t="shared" si="637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9">
        <f t="shared" ref="BH261:BH273" si="638">IF((COUNTA(BJ261:DL261)-COUNTIF(BJ261:DL261,0))=0,0,CONCATENATE("Ошибки!-",COUNTA(BJ261:DL261)-COUNTIF(BJ261:DL261,0)))</f>
        <v>0</v>
      </c>
      <c r="BI261" s="255" t="str">
        <f t="shared" ref="BI261:BI272" si="639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40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41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42">IF(ROUND((AA261-AB261),5)&gt;=0,0,"Ошибка!")</f>
        <v>0</v>
      </c>
      <c r="CH261" s="318"/>
      <c r="CI261" s="253">
        <f t="shared" ref="CI261:CI272" si="643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44">IF(ROUND((AL261-AM261),5)&gt;=0,0,"Ошибка!")</f>
        <v>0</v>
      </c>
      <c r="CS261" s="318"/>
      <c r="CT261" s="253">
        <f t="shared" ref="CT261:CT272" si="64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46">IF(ROUND((AW261-AX261),5)&gt;=0,0,"Ошибка!")</f>
        <v>0</v>
      </c>
      <c r="DD261" s="318"/>
      <c r="DE261" s="253">
        <f t="shared" ref="DE261:DE272" si="64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>
      <c r="A262" s="272" t="str">
        <f t="shared" si="634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648">ROUND(SUM(P262,AA262,AL262,AW262),0)</f>
        <v>0</v>
      </c>
      <c r="F262" s="236">
        <f t="shared" ref="F262:F272" si="649">ROUND(SUM(Q262,AB262,AM262,AX262),1)</f>
        <v>0</v>
      </c>
      <c r="G262" s="236">
        <f t="shared" si="635"/>
        <v>0</v>
      </c>
      <c r="H262" s="236">
        <f t="shared" ref="H262:H272" si="650">ROUND(SUM(S262,AD262,AO262,AZ262),1)</f>
        <v>0</v>
      </c>
      <c r="I262" s="236">
        <f t="shared" si="636"/>
        <v>0</v>
      </c>
      <c r="J262" s="236">
        <f t="shared" si="637"/>
        <v>0</v>
      </c>
      <c r="K262" s="236">
        <f t="shared" si="637"/>
        <v>0</v>
      </c>
      <c r="L262" s="236">
        <f t="shared" si="637"/>
        <v>0</v>
      </c>
      <c r="M262" s="236">
        <f t="shared" si="637"/>
        <v>0</v>
      </c>
      <c r="N262" s="236">
        <f t="shared" si="637"/>
        <v>0</v>
      </c>
      <c r="O262" s="236">
        <f t="shared" si="637"/>
        <v>0</v>
      </c>
      <c r="P262" s="220"/>
      <c r="Q262" s="221"/>
      <c r="R262" s="237">
        <f t="shared" ref="R262:R272" si="651">SUM(U262:W262)</f>
        <v>0</v>
      </c>
      <c r="S262" s="221"/>
      <c r="T262" s="237">
        <f t="shared" ref="T262:T271" si="652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653">SUM(AF262:AH262)</f>
        <v>0</v>
      </c>
      <c r="AD262" s="221"/>
      <c r="AE262" s="237">
        <f t="shared" ref="AE262:AE271" si="654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655">SUM(AQ262:AS262)</f>
        <v>0</v>
      </c>
      <c r="AO262" s="221"/>
      <c r="AP262" s="237">
        <f t="shared" ref="AP262:AP271" si="656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657">SUM(BB262:BD262)</f>
        <v>0</v>
      </c>
      <c r="AZ262" s="221"/>
      <c r="BA262" s="237">
        <f t="shared" ref="BA262:BA271" si="658">SUM(BE262:BG262)</f>
        <v>0</v>
      </c>
      <c r="BB262" s="221"/>
      <c r="BC262" s="233"/>
      <c r="BD262" s="221"/>
      <c r="BE262" s="221"/>
      <c r="BF262" s="233"/>
      <c r="BG262" s="221"/>
      <c r="BH262" s="379">
        <f t="shared" si="638"/>
        <v>0</v>
      </c>
      <c r="BI262" s="255" t="str">
        <f t="shared" si="639"/>
        <v>03</v>
      </c>
      <c r="BJ262" s="318"/>
      <c r="BK262" s="253">
        <f t="shared" ref="BK262:BK272" si="659">IF(ROUND((E262-F262),5)&gt;=0,0,"Ошибка!")</f>
        <v>0</v>
      </c>
      <c r="BL262" s="318"/>
      <c r="BM262" s="253">
        <f t="shared" si="640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41"/>
        <v>0</v>
      </c>
      <c r="BW262" s="318"/>
      <c r="BX262" s="253">
        <f t="shared" ref="BX262:BX272" si="660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42"/>
        <v>0</v>
      </c>
      <c r="CH262" s="318"/>
      <c r="CI262" s="253">
        <f t="shared" si="643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44"/>
        <v>0</v>
      </c>
      <c r="CS262" s="318"/>
      <c r="CT262" s="253">
        <f t="shared" si="64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46"/>
        <v>0</v>
      </c>
      <c r="DD262" s="318"/>
      <c r="DE262" s="253">
        <f t="shared" si="64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>
      <c r="A263" s="272" t="str">
        <f t="shared" si="634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648"/>
        <v>0</v>
      </c>
      <c r="F263" s="236">
        <f t="shared" si="649"/>
        <v>0</v>
      </c>
      <c r="G263" s="236">
        <f t="shared" si="635"/>
        <v>0</v>
      </c>
      <c r="H263" s="236">
        <f t="shared" si="650"/>
        <v>0</v>
      </c>
      <c r="I263" s="236">
        <f t="shared" si="636"/>
        <v>0</v>
      </c>
      <c r="J263" s="236">
        <f t="shared" si="637"/>
        <v>0</v>
      </c>
      <c r="K263" s="236">
        <f t="shared" si="637"/>
        <v>0</v>
      </c>
      <c r="L263" s="236">
        <f t="shared" si="637"/>
        <v>0</v>
      </c>
      <c r="M263" s="236">
        <f t="shared" si="637"/>
        <v>0</v>
      </c>
      <c r="N263" s="236">
        <f t="shared" si="637"/>
        <v>0</v>
      </c>
      <c r="O263" s="236">
        <f t="shared" si="637"/>
        <v>0</v>
      </c>
      <c r="P263" s="220"/>
      <c r="Q263" s="221"/>
      <c r="R263" s="237">
        <f t="shared" si="651"/>
        <v>0</v>
      </c>
      <c r="S263" s="221"/>
      <c r="T263" s="237">
        <f t="shared" si="652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653"/>
        <v>0</v>
      </c>
      <c r="AD263" s="221"/>
      <c r="AE263" s="237">
        <f t="shared" si="654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655"/>
        <v>0</v>
      </c>
      <c r="AO263" s="221"/>
      <c r="AP263" s="237">
        <f t="shared" si="656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657"/>
        <v>0</v>
      </c>
      <c r="AZ263" s="221"/>
      <c r="BA263" s="237">
        <f t="shared" si="658"/>
        <v>0</v>
      </c>
      <c r="BB263" s="221"/>
      <c r="BC263" s="233"/>
      <c r="BD263" s="221"/>
      <c r="BE263" s="221"/>
      <c r="BF263" s="233"/>
      <c r="BG263" s="221"/>
      <c r="BH263" s="379">
        <f t="shared" si="638"/>
        <v>0</v>
      </c>
      <c r="BI263" s="255" t="str">
        <f t="shared" si="639"/>
        <v>04</v>
      </c>
      <c r="BJ263" s="318"/>
      <c r="BK263" s="253">
        <f t="shared" si="659"/>
        <v>0</v>
      </c>
      <c r="BL263" s="318"/>
      <c r="BM263" s="253">
        <f t="shared" si="640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41"/>
        <v>0</v>
      </c>
      <c r="BW263" s="318"/>
      <c r="BX263" s="253">
        <f t="shared" si="660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42"/>
        <v>0</v>
      </c>
      <c r="CH263" s="318"/>
      <c r="CI263" s="253">
        <f t="shared" si="643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44"/>
        <v>0</v>
      </c>
      <c r="CS263" s="318"/>
      <c r="CT263" s="253">
        <f t="shared" si="64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46"/>
        <v>0</v>
      </c>
      <c r="DD263" s="318"/>
      <c r="DE263" s="253">
        <f t="shared" si="64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>
      <c r="A264" s="272" t="str">
        <f t="shared" si="634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648"/>
        <v>0</v>
      </c>
      <c r="F264" s="236">
        <f t="shared" si="649"/>
        <v>0</v>
      </c>
      <c r="G264" s="236">
        <f t="shared" si="635"/>
        <v>0</v>
      </c>
      <c r="H264" s="236">
        <f t="shared" si="650"/>
        <v>0</v>
      </c>
      <c r="I264" s="236">
        <f t="shared" si="636"/>
        <v>0</v>
      </c>
      <c r="J264" s="236">
        <f t="shared" si="637"/>
        <v>0</v>
      </c>
      <c r="K264" s="236">
        <f t="shared" si="637"/>
        <v>0</v>
      </c>
      <c r="L264" s="236">
        <f t="shared" si="637"/>
        <v>0</v>
      </c>
      <c r="M264" s="236">
        <f t="shared" si="637"/>
        <v>0</v>
      </c>
      <c r="N264" s="236">
        <f t="shared" si="637"/>
        <v>0</v>
      </c>
      <c r="O264" s="236">
        <f t="shared" si="637"/>
        <v>0</v>
      </c>
      <c r="P264" s="220"/>
      <c r="Q264" s="221"/>
      <c r="R264" s="237">
        <f t="shared" si="651"/>
        <v>0</v>
      </c>
      <c r="S264" s="221"/>
      <c r="T264" s="237">
        <f t="shared" si="652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653"/>
        <v>0</v>
      </c>
      <c r="AD264" s="221"/>
      <c r="AE264" s="237">
        <f t="shared" si="654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655"/>
        <v>0</v>
      </c>
      <c r="AO264" s="221"/>
      <c r="AP264" s="237">
        <f t="shared" si="656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657"/>
        <v>0</v>
      </c>
      <c r="AZ264" s="221"/>
      <c r="BA264" s="237">
        <f t="shared" si="658"/>
        <v>0</v>
      </c>
      <c r="BB264" s="221"/>
      <c r="BC264" s="233"/>
      <c r="BD264" s="221"/>
      <c r="BE264" s="221"/>
      <c r="BF264" s="233"/>
      <c r="BG264" s="221"/>
      <c r="BH264" s="379">
        <f t="shared" si="638"/>
        <v>0</v>
      </c>
      <c r="BI264" s="255" t="str">
        <f t="shared" si="639"/>
        <v>05</v>
      </c>
      <c r="BJ264" s="318"/>
      <c r="BK264" s="253">
        <f t="shared" si="659"/>
        <v>0</v>
      </c>
      <c r="BL264" s="318"/>
      <c r="BM264" s="253">
        <f t="shared" si="640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41"/>
        <v>0</v>
      </c>
      <c r="BW264" s="318"/>
      <c r="BX264" s="253">
        <f t="shared" si="660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42"/>
        <v>0</v>
      </c>
      <c r="CH264" s="318"/>
      <c r="CI264" s="253">
        <f t="shared" si="643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44"/>
        <v>0</v>
      </c>
      <c r="CS264" s="318"/>
      <c r="CT264" s="253">
        <f t="shared" si="64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46"/>
        <v>0</v>
      </c>
      <c r="DD264" s="318"/>
      <c r="DE264" s="253">
        <f t="shared" si="64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>
      <c r="A265" s="272" t="str">
        <f t="shared" si="634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648"/>
        <v>0</v>
      </c>
      <c r="F265" s="236">
        <f t="shared" si="649"/>
        <v>0</v>
      </c>
      <c r="G265" s="236">
        <f t="shared" si="635"/>
        <v>0</v>
      </c>
      <c r="H265" s="236">
        <f t="shared" si="650"/>
        <v>0</v>
      </c>
      <c r="I265" s="236">
        <f t="shared" si="636"/>
        <v>0</v>
      </c>
      <c r="J265" s="236">
        <f t="shared" si="637"/>
        <v>0</v>
      </c>
      <c r="K265" s="236">
        <f t="shared" si="637"/>
        <v>0</v>
      </c>
      <c r="L265" s="236">
        <f t="shared" si="637"/>
        <v>0</v>
      </c>
      <c r="M265" s="236">
        <f t="shared" si="637"/>
        <v>0</v>
      </c>
      <c r="N265" s="236">
        <f t="shared" si="637"/>
        <v>0</v>
      </c>
      <c r="O265" s="236">
        <f t="shared" si="637"/>
        <v>0</v>
      </c>
      <c r="P265" s="220"/>
      <c r="Q265" s="221"/>
      <c r="R265" s="237">
        <f t="shared" si="651"/>
        <v>0</v>
      </c>
      <c r="S265" s="221"/>
      <c r="T265" s="237">
        <f t="shared" si="652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653"/>
        <v>0</v>
      </c>
      <c r="AD265" s="221"/>
      <c r="AE265" s="237">
        <f t="shared" si="654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655"/>
        <v>0</v>
      </c>
      <c r="AO265" s="221"/>
      <c r="AP265" s="237">
        <f t="shared" si="656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657"/>
        <v>0</v>
      </c>
      <c r="AZ265" s="221"/>
      <c r="BA265" s="237">
        <f t="shared" si="658"/>
        <v>0</v>
      </c>
      <c r="BB265" s="221"/>
      <c r="BC265" s="233"/>
      <c r="BD265" s="221"/>
      <c r="BE265" s="221"/>
      <c r="BF265" s="233"/>
      <c r="BG265" s="221"/>
      <c r="BH265" s="379">
        <f t="shared" si="638"/>
        <v>0</v>
      </c>
      <c r="BI265" s="255" t="str">
        <f t="shared" si="639"/>
        <v>06</v>
      </c>
      <c r="BJ265" s="318"/>
      <c r="BK265" s="253">
        <f t="shared" si="659"/>
        <v>0</v>
      </c>
      <c r="BL265" s="318"/>
      <c r="BM265" s="253">
        <f t="shared" si="640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41"/>
        <v>0</v>
      </c>
      <c r="BW265" s="318"/>
      <c r="BX265" s="253">
        <f t="shared" si="660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42"/>
        <v>0</v>
      </c>
      <c r="CH265" s="318"/>
      <c r="CI265" s="253">
        <f t="shared" si="643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44"/>
        <v>0</v>
      </c>
      <c r="CS265" s="318"/>
      <c r="CT265" s="253">
        <f t="shared" si="64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46"/>
        <v>0</v>
      </c>
      <c r="DD265" s="318"/>
      <c r="DE265" s="253">
        <f t="shared" si="64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>
      <c r="A266" s="272" t="str">
        <f t="shared" si="634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648"/>
        <v>0</v>
      </c>
      <c r="F266" s="236">
        <f t="shared" si="649"/>
        <v>0</v>
      </c>
      <c r="G266" s="236">
        <f t="shared" si="635"/>
        <v>0</v>
      </c>
      <c r="H266" s="236">
        <f t="shared" si="650"/>
        <v>0</v>
      </c>
      <c r="I266" s="236">
        <f t="shared" si="636"/>
        <v>0</v>
      </c>
      <c r="J266" s="236">
        <f t="shared" si="637"/>
        <v>0</v>
      </c>
      <c r="K266" s="236">
        <f t="shared" si="637"/>
        <v>0</v>
      </c>
      <c r="L266" s="236">
        <f t="shared" si="637"/>
        <v>0</v>
      </c>
      <c r="M266" s="236">
        <f t="shared" si="637"/>
        <v>0</v>
      </c>
      <c r="N266" s="236">
        <f t="shared" si="637"/>
        <v>0</v>
      </c>
      <c r="O266" s="236">
        <f t="shared" si="637"/>
        <v>0</v>
      </c>
      <c r="P266" s="220"/>
      <c r="Q266" s="221"/>
      <c r="R266" s="237">
        <f t="shared" si="651"/>
        <v>0</v>
      </c>
      <c r="S266" s="221"/>
      <c r="T266" s="237">
        <f t="shared" si="652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653"/>
        <v>0</v>
      </c>
      <c r="AD266" s="221"/>
      <c r="AE266" s="237">
        <f t="shared" si="654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655"/>
        <v>0</v>
      </c>
      <c r="AO266" s="221"/>
      <c r="AP266" s="237">
        <f t="shared" si="656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657"/>
        <v>0</v>
      </c>
      <c r="AZ266" s="221"/>
      <c r="BA266" s="237">
        <f t="shared" si="658"/>
        <v>0</v>
      </c>
      <c r="BB266" s="221"/>
      <c r="BC266" s="233"/>
      <c r="BD266" s="221"/>
      <c r="BE266" s="221"/>
      <c r="BF266" s="233"/>
      <c r="BG266" s="221"/>
      <c r="BH266" s="379">
        <f t="shared" si="638"/>
        <v>0</v>
      </c>
      <c r="BI266" s="255" t="str">
        <f t="shared" si="639"/>
        <v>07</v>
      </c>
      <c r="BJ266" s="318"/>
      <c r="BK266" s="253">
        <f t="shared" si="659"/>
        <v>0</v>
      </c>
      <c r="BL266" s="318"/>
      <c r="BM266" s="253">
        <f t="shared" si="640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41"/>
        <v>0</v>
      </c>
      <c r="BW266" s="318"/>
      <c r="BX266" s="253">
        <f t="shared" si="660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42"/>
        <v>0</v>
      </c>
      <c r="CH266" s="318"/>
      <c r="CI266" s="253">
        <f t="shared" si="643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44"/>
        <v>0</v>
      </c>
      <c r="CS266" s="318"/>
      <c r="CT266" s="253">
        <f t="shared" si="64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46"/>
        <v>0</v>
      </c>
      <c r="DD266" s="318"/>
      <c r="DE266" s="253">
        <f t="shared" si="64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>
      <c r="A267" s="272" t="str">
        <f t="shared" si="634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648"/>
        <v>0</v>
      </c>
      <c r="F267" s="236">
        <f t="shared" si="649"/>
        <v>0</v>
      </c>
      <c r="G267" s="236">
        <f t="shared" si="635"/>
        <v>0</v>
      </c>
      <c r="H267" s="236">
        <f t="shared" si="650"/>
        <v>0</v>
      </c>
      <c r="I267" s="236">
        <f t="shared" si="636"/>
        <v>0</v>
      </c>
      <c r="J267" s="236">
        <f t="shared" si="637"/>
        <v>0</v>
      </c>
      <c r="K267" s="236">
        <f t="shared" si="637"/>
        <v>0</v>
      </c>
      <c r="L267" s="236">
        <f t="shared" si="637"/>
        <v>0</v>
      </c>
      <c r="M267" s="236">
        <f t="shared" si="637"/>
        <v>0</v>
      </c>
      <c r="N267" s="236">
        <f t="shared" si="637"/>
        <v>0</v>
      </c>
      <c r="O267" s="236">
        <f t="shared" si="637"/>
        <v>0</v>
      </c>
      <c r="P267" s="220"/>
      <c r="Q267" s="221"/>
      <c r="R267" s="237">
        <f t="shared" si="651"/>
        <v>0</v>
      </c>
      <c r="S267" s="221"/>
      <c r="T267" s="237">
        <f t="shared" si="652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653"/>
        <v>0</v>
      </c>
      <c r="AD267" s="221"/>
      <c r="AE267" s="237">
        <f t="shared" si="654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655"/>
        <v>0</v>
      </c>
      <c r="AO267" s="221"/>
      <c r="AP267" s="237">
        <f t="shared" si="656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657"/>
        <v>0</v>
      </c>
      <c r="AZ267" s="221"/>
      <c r="BA267" s="237">
        <f t="shared" si="658"/>
        <v>0</v>
      </c>
      <c r="BB267" s="221"/>
      <c r="BC267" s="233"/>
      <c r="BD267" s="221"/>
      <c r="BE267" s="221"/>
      <c r="BF267" s="233"/>
      <c r="BG267" s="221"/>
      <c r="BH267" s="379">
        <f t="shared" si="638"/>
        <v>0</v>
      </c>
      <c r="BI267" s="255" t="str">
        <f t="shared" si="639"/>
        <v>08</v>
      </c>
      <c r="BJ267" s="318"/>
      <c r="BK267" s="253">
        <f t="shared" si="659"/>
        <v>0</v>
      </c>
      <c r="BL267" s="318"/>
      <c r="BM267" s="253">
        <f t="shared" si="640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41"/>
        <v>0</v>
      </c>
      <c r="BW267" s="318"/>
      <c r="BX267" s="253">
        <f t="shared" si="660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42"/>
        <v>0</v>
      </c>
      <c r="CH267" s="318"/>
      <c r="CI267" s="253">
        <f t="shared" si="643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44"/>
        <v>0</v>
      </c>
      <c r="CS267" s="318"/>
      <c r="CT267" s="253">
        <f t="shared" si="64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46"/>
        <v>0</v>
      </c>
      <c r="DD267" s="318"/>
      <c r="DE267" s="253">
        <f t="shared" si="64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>
      <c r="A268" s="272" t="str">
        <f t="shared" si="634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648"/>
        <v>0</v>
      </c>
      <c r="F268" s="236">
        <f t="shared" si="649"/>
        <v>0</v>
      </c>
      <c r="G268" s="236">
        <f t="shared" si="635"/>
        <v>0</v>
      </c>
      <c r="H268" s="236">
        <f t="shared" si="650"/>
        <v>0</v>
      </c>
      <c r="I268" s="236">
        <f t="shared" si="636"/>
        <v>0</v>
      </c>
      <c r="J268" s="236">
        <f t="shared" si="637"/>
        <v>0</v>
      </c>
      <c r="K268" s="236">
        <f t="shared" si="637"/>
        <v>0</v>
      </c>
      <c r="L268" s="236">
        <f t="shared" si="637"/>
        <v>0</v>
      </c>
      <c r="M268" s="236">
        <f t="shared" si="637"/>
        <v>0</v>
      </c>
      <c r="N268" s="236">
        <f t="shared" si="637"/>
        <v>0</v>
      </c>
      <c r="O268" s="236">
        <f t="shared" si="637"/>
        <v>0</v>
      </c>
      <c r="P268" s="220"/>
      <c r="Q268" s="221"/>
      <c r="R268" s="237">
        <f t="shared" si="651"/>
        <v>0</v>
      </c>
      <c r="S268" s="221"/>
      <c r="T268" s="237">
        <f t="shared" si="652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653"/>
        <v>0</v>
      </c>
      <c r="AD268" s="221"/>
      <c r="AE268" s="237">
        <f t="shared" si="654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655"/>
        <v>0</v>
      </c>
      <c r="AO268" s="221"/>
      <c r="AP268" s="237">
        <f t="shared" si="656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657"/>
        <v>0</v>
      </c>
      <c r="AZ268" s="221"/>
      <c r="BA268" s="237">
        <f t="shared" si="658"/>
        <v>0</v>
      </c>
      <c r="BB268" s="221"/>
      <c r="BC268" s="233"/>
      <c r="BD268" s="221"/>
      <c r="BE268" s="221"/>
      <c r="BF268" s="233"/>
      <c r="BG268" s="221"/>
      <c r="BH268" s="379">
        <f t="shared" si="638"/>
        <v>0</v>
      </c>
      <c r="BI268" s="255" t="str">
        <f t="shared" si="639"/>
        <v>09</v>
      </c>
      <c r="BJ268" s="318"/>
      <c r="BK268" s="253">
        <f t="shared" si="659"/>
        <v>0</v>
      </c>
      <c r="BL268" s="318"/>
      <c r="BM268" s="253">
        <f t="shared" si="640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41"/>
        <v>0</v>
      </c>
      <c r="BW268" s="318"/>
      <c r="BX268" s="253">
        <f t="shared" si="660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42"/>
        <v>0</v>
      </c>
      <c r="CH268" s="318"/>
      <c r="CI268" s="253">
        <f t="shared" si="643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44"/>
        <v>0</v>
      </c>
      <c r="CS268" s="318"/>
      <c r="CT268" s="253">
        <f t="shared" si="64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46"/>
        <v>0</v>
      </c>
      <c r="DD268" s="318"/>
      <c r="DE268" s="253">
        <f t="shared" si="64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>
      <c r="A269" s="272" t="str">
        <f t="shared" si="634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648"/>
        <v>0</v>
      </c>
      <c r="F269" s="236">
        <f t="shared" si="649"/>
        <v>0</v>
      </c>
      <c r="G269" s="236">
        <f t="shared" si="635"/>
        <v>0</v>
      </c>
      <c r="H269" s="236">
        <f t="shared" si="650"/>
        <v>0</v>
      </c>
      <c r="I269" s="236">
        <f t="shared" si="636"/>
        <v>0</v>
      </c>
      <c r="J269" s="236">
        <f t="shared" si="637"/>
        <v>0</v>
      </c>
      <c r="K269" s="236">
        <f t="shared" si="637"/>
        <v>0</v>
      </c>
      <c r="L269" s="236">
        <f t="shared" si="637"/>
        <v>0</v>
      </c>
      <c r="M269" s="236">
        <f t="shared" si="637"/>
        <v>0</v>
      </c>
      <c r="N269" s="236">
        <f t="shared" si="637"/>
        <v>0</v>
      </c>
      <c r="O269" s="236">
        <f t="shared" si="637"/>
        <v>0</v>
      </c>
      <c r="P269" s="220"/>
      <c r="Q269" s="221"/>
      <c r="R269" s="237">
        <f t="shared" si="651"/>
        <v>0</v>
      </c>
      <c r="S269" s="221"/>
      <c r="T269" s="237">
        <f t="shared" si="652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653"/>
        <v>0</v>
      </c>
      <c r="AD269" s="221"/>
      <c r="AE269" s="237">
        <f t="shared" si="654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655"/>
        <v>0</v>
      </c>
      <c r="AO269" s="221"/>
      <c r="AP269" s="237">
        <f t="shared" si="656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657"/>
        <v>0</v>
      </c>
      <c r="AZ269" s="221"/>
      <c r="BA269" s="237">
        <f t="shared" si="658"/>
        <v>0</v>
      </c>
      <c r="BB269" s="221"/>
      <c r="BC269" s="233"/>
      <c r="BD269" s="221"/>
      <c r="BE269" s="221"/>
      <c r="BF269" s="233"/>
      <c r="BG269" s="221"/>
      <c r="BH269" s="379">
        <f t="shared" si="638"/>
        <v>0</v>
      </c>
      <c r="BI269" s="255" t="str">
        <f t="shared" si="639"/>
        <v>10</v>
      </c>
      <c r="BJ269" s="318"/>
      <c r="BK269" s="253">
        <f t="shared" si="659"/>
        <v>0</v>
      </c>
      <c r="BL269" s="318"/>
      <c r="BM269" s="253">
        <f t="shared" si="640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41"/>
        <v>0</v>
      </c>
      <c r="BW269" s="318"/>
      <c r="BX269" s="253">
        <f t="shared" si="660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42"/>
        <v>0</v>
      </c>
      <c r="CH269" s="318"/>
      <c r="CI269" s="253">
        <f t="shared" si="643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44"/>
        <v>0</v>
      </c>
      <c r="CS269" s="318"/>
      <c r="CT269" s="253">
        <f t="shared" si="64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46"/>
        <v>0</v>
      </c>
      <c r="DD269" s="318"/>
      <c r="DE269" s="253">
        <f t="shared" si="64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">
      <c r="A270" s="272" t="str">
        <f t="shared" si="634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648"/>
        <v>0</v>
      </c>
      <c r="F270" s="236">
        <f t="shared" si="649"/>
        <v>0</v>
      </c>
      <c r="G270" s="236">
        <f t="shared" si="635"/>
        <v>0</v>
      </c>
      <c r="H270" s="236">
        <f t="shared" si="650"/>
        <v>0</v>
      </c>
      <c r="I270" s="236">
        <f t="shared" si="636"/>
        <v>0</v>
      </c>
      <c r="J270" s="236">
        <f t="shared" si="637"/>
        <v>0</v>
      </c>
      <c r="K270" s="236">
        <f t="shared" si="637"/>
        <v>0</v>
      </c>
      <c r="L270" s="236">
        <f t="shared" si="637"/>
        <v>0</v>
      </c>
      <c r="M270" s="236">
        <f t="shared" si="637"/>
        <v>0</v>
      </c>
      <c r="N270" s="236">
        <f t="shared" si="637"/>
        <v>0</v>
      </c>
      <c r="O270" s="236">
        <f t="shared" si="637"/>
        <v>0</v>
      </c>
      <c r="P270" s="220"/>
      <c r="Q270" s="221"/>
      <c r="R270" s="237">
        <f t="shared" si="651"/>
        <v>0</v>
      </c>
      <c r="S270" s="221"/>
      <c r="T270" s="237">
        <f t="shared" si="652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653"/>
        <v>0</v>
      </c>
      <c r="AD270" s="221"/>
      <c r="AE270" s="237">
        <f t="shared" si="654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655"/>
        <v>0</v>
      </c>
      <c r="AO270" s="221"/>
      <c r="AP270" s="237">
        <f t="shared" si="656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657"/>
        <v>0</v>
      </c>
      <c r="AZ270" s="221"/>
      <c r="BA270" s="237">
        <f t="shared" si="658"/>
        <v>0</v>
      </c>
      <c r="BB270" s="221"/>
      <c r="BC270" s="233"/>
      <c r="BD270" s="221"/>
      <c r="BE270" s="221"/>
      <c r="BF270" s="233"/>
      <c r="BG270" s="221"/>
      <c r="BH270" s="379">
        <f t="shared" si="638"/>
        <v>0</v>
      </c>
      <c r="BI270" s="255" t="str">
        <f t="shared" si="639"/>
        <v>11</v>
      </c>
      <c r="BJ270" s="318"/>
      <c r="BK270" s="253">
        <f t="shared" si="659"/>
        <v>0</v>
      </c>
      <c r="BL270" s="318"/>
      <c r="BM270" s="253">
        <f t="shared" si="640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41"/>
        <v>0</v>
      </c>
      <c r="BW270" s="318"/>
      <c r="BX270" s="253">
        <f t="shared" si="660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42"/>
        <v>0</v>
      </c>
      <c r="CH270" s="318"/>
      <c r="CI270" s="253">
        <f t="shared" si="643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44"/>
        <v>0</v>
      </c>
      <c r="CS270" s="318"/>
      <c r="CT270" s="253">
        <f t="shared" si="64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46"/>
        <v>0</v>
      </c>
      <c r="DD270" s="318"/>
      <c r="DE270" s="253">
        <f t="shared" si="64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">
      <c r="A271" s="272" t="str">
        <f t="shared" si="634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648"/>
        <v>0</v>
      </c>
      <c r="F271" s="236">
        <f t="shared" si="649"/>
        <v>0</v>
      </c>
      <c r="G271" s="236">
        <f t="shared" si="635"/>
        <v>0</v>
      </c>
      <c r="H271" s="236">
        <f t="shared" si="650"/>
        <v>0</v>
      </c>
      <c r="I271" s="236">
        <f t="shared" si="636"/>
        <v>0</v>
      </c>
      <c r="J271" s="236">
        <f t="shared" si="637"/>
        <v>0</v>
      </c>
      <c r="K271" s="236">
        <f t="shared" si="637"/>
        <v>0</v>
      </c>
      <c r="L271" s="236">
        <f t="shared" si="637"/>
        <v>0</v>
      </c>
      <c r="M271" s="236">
        <f t="shared" si="637"/>
        <v>0</v>
      </c>
      <c r="N271" s="236">
        <f t="shared" si="637"/>
        <v>0</v>
      </c>
      <c r="O271" s="236">
        <f t="shared" si="637"/>
        <v>0</v>
      </c>
      <c r="P271" s="220"/>
      <c r="Q271" s="221"/>
      <c r="R271" s="237">
        <f t="shared" si="651"/>
        <v>0</v>
      </c>
      <c r="S271" s="221"/>
      <c r="T271" s="237">
        <f t="shared" si="652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653"/>
        <v>0</v>
      </c>
      <c r="AD271" s="221"/>
      <c r="AE271" s="237">
        <f t="shared" si="654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655"/>
        <v>0</v>
      </c>
      <c r="AO271" s="221"/>
      <c r="AP271" s="237">
        <f t="shared" si="656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657"/>
        <v>0</v>
      </c>
      <c r="AZ271" s="221"/>
      <c r="BA271" s="237">
        <f t="shared" si="658"/>
        <v>0</v>
      </c>
      <c r="BB271" s="221"/>
      <c r="BC271" s="233"/>
      <c r="BD271" s="221"/>
      <c r="BE271" s="221"/>
      <c r="BF271" s="233"/>
      <c r="BG271" s="221"/>
      <c r="BH271" s="379">
        <f t="shared" si="638"/>
        <v>0</v>
      </c>
      <c r="BI271" s="255" t="str">
        <f t="shared" si="639"/>
        <v>12</v>
      </c>
      <c r="BJ271" s="318"/>
      <c r="BK271" s="253">
        <f t="shared" si="659"/>
        <v>0</v>
      </c>
      <c r="BL271" s="318"/>
      <c r="BM271" s="253">
        <f t="shared" si="640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41"/>
        <v>0</v>
      </c>
      <c r="BW271" s="318"/>
      <c r="BX271" s="253">
        <f t="shared" si="660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42"/>
        <v>0</v>
      </c>
      <c r="CH271" s="318"/>
      <c r="CI271" s="253">
        <f t="shared" si="643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44"/>
        <v>0</v>
      </c>
      <c r="CS271" s="318"/>
      <c r="CT271" s="253">
        <f t="shared" si="64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46"/>
        <v>0</v>
      </c>
      <c r="DD271" s="318"/>
      <c r="DE271" s="253">
        <f t="shared" si="64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thickBot="1">
      <c r="A272" s="272" t="str">
        <f t="shared" si="634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648"/>
        <v>0</v>
      </c>
      <c r="F272" s="236">
        <f t="shared" si="649"/>
        <v>0</v>
      </c>
      <c r="G272" s="236">
        <f t="shared" si="635"/>
        <v>0</v>
      </c>
      <c r="H272" s="236">
        <f t="shared" si="650"/>
        <v>0</v>
      </c>
      <c r="I272" s="236">
        <f t="shared" si="636"/>
        <v>0</v>
      </c>
      <c r="J272" s="236">
        <f t="shared" si="637"/>
        <v>0</v>
      </c>
      <c r="K272" s="236">
        <f t="shared" si="637"/>
        <v>0</v>
      </c>
      <c r="L272" s="236">
        <f t="shared" si="637"/>
        <v>0</v>
      </c>
      <c r="M272" s="236">
        <f t="shared" si="637"/>
        <v>0</v>
      </c>
      <c r="N272" s="236">
        <f t="shared" si="637"/>
        <v>0</v>
      </c>
      <c r="O272" s="236">
        <f>ROUND(SUM(Z272,AK272,AV272,BG272),1)</f>
        <v>0</v>
      </c>
      <c r="P272" s="223"/>
      <c r="Q272" s="224"/>
      <c r="R272" s="238">
        <f t="shared" si="651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653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655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657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9">
        <f t="shared" si="638"/>
        <v>0</v>
      </c>
      <c r="BI272" s="319" t="str">
        <f t="shared" si="639"/>
        <v>13</v>
      </c>
      <c r="BJ272" s="320"/>
      <c r="BK272" s="321">
        <f t="shared" si="659"/>
        <v>0</v>
      </c>
      <c r="BL272" s="320"/>
      <c r="BM272" s="321">
        <f t="shared" si="640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41"/>
        <v>0</v>
      </c>
      <c r="BW272" s="320"/>
      <c r="BX272" s="321">
        <f t="shared" si="660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42"/>
        <v>0</v>
      </c>
      <c r="CH272" s="320"/>
      <c r="CI272" s="321">
        <f t="shared" si="643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44"/>
        <v>0</v>
      </c>
      <c r="CS272" s="320"/>
      <c r="CT272" s="321">
        <f t="shared" si="64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46"/>
        <v>0</v>
      </c>
      <c r="DD272" s="320"/>
      <c r="DE272" s="321">
        <f t="shared" si="64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38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661">IF(ROUND(E279-SUM(E280,E282:E283),5)&gt;=0,0,"Ошибка")</f>
        <v>0</v>
      </c>
      <c r="BK273" s="285">
        <f t="shared" si="661"/>
        <v>0</v>
      </c>
      <c r="BL273" s="285">
        <f t="shared" si="661"/>
        <v>0</v>
      </c>
      <c r="BM273" s="285">
        <f t="shared" si="661"/>
        <v>0</v>
      </c>
      <c r="BN273" s="285">
        <f t="shared" si="661"/>
        <v>0</v>
      </c>
      <c r="BO273" s="285">
        <f t="shared" si="661"/>
        <v>0</v>
      </c>
      <c r="BP273" s="285">
        <f t="shared" si="661"/>
        <v>0</v>
      </c>
      <c r="BQ273" s="285">
        <f t="shared" si="661"/>
        <v>0</v>
      </c>
      <c r="BR273" s="285">
        <f t="shared" si="661"/>
        <v>0</v>
      </c>
      <c r="BS273" s="285">
        <f t="shared" si="661"/>
        <v>0</v>
      </c>
      <c r="BT273" s="285">
        <f t="shared" si="661"/>
        <v>0</v>
      </c>
      <c r="BU273" s="285">
        <f t="shared" si="661"/>
        <v>0</v>
      </c>
      <c r="BV273" s="285">
        <f t="shared" si="661"/>
        <v>0</v>
      </c>
      <c r="BW273" s="285">
        <f t="shared" si="661"/>
        <v>0</v>
      </c>
      <c r="BX273" s="285">
        <f t="shared" si="661"/>
        <v>0</v>
      </c>
      <c r="BY273" s="285">
        <f t="shared" si="661"/>
        <v>0</v>
      </c>
      <c r="BZ273" s="285">
        <f t="shared" si="661"/>
        <v>0</v>
      </c>
      <c r="CA273" s="285">
        <f t="shared" si="661"/>
        <v>0</v>
      </c>
      <c r="CB273" s="285">
        <f t="shared" si="661"/>
        <v>0</v>
      </c>
      <c r="CC273" s="285">
        <f t="shared" si="661"/>
        <v>0</v>
      </c>
      <c r="CD273" s="285">
        <f t="shared" si="661"/>
        <v>0</v>
      </c>
      <c r="CE273" s="285">
        <f t="shared" si="661"/>
        <v>0</v>
      </c>
      <c r="CF273" s="285">
        <f t="shared" si="661"/>
        <v>0</v>
      </c>
      <c r="CG273" s="285">
        <f t="shared" si="661"/>
        <v>0</v>
      </c>
      <c r="CH273" s="285">
        <f t="shared" si="661"/>
        <v>0</v>
      </c>
      <c r="CI273" s="285">
        <f t="shared" si="661"/>
        <v>0</v>
      </c>
      <c r="CJ273" s="285">
        <f t="shared" si="661"/>
        <v>0</v>
      </c>
      <c r="CK273" s="285">
        <f t="shared" si="661"/>
        <v>0</v>
      </c>
      <c r="CL273" s="285">
        <f t="shared" si="661"/>
        <v>0</v>
      </c>
      <c r="CM273" s="285">
        <f t="shared" si="661"/>
        <v>0</v>
      </c>
      <c r="CN273" s="285">
        <f t="shared" si="661"/>
        <v>0</v>
      </c>
      <c r="CO273" s="285">
        <f t="shared" si="661"/>
        <v>0</v>
      </c>
      <c r="CP273" s="285">
        <f t="shared" ref="CP273:DL273" si="662">IF(ROUND(AK279-SUM(AK280,AK282:AK283),5)&gt;=0,0,"Ошибка")</f>
        <v>0</v>
      </c>
      <c r="CQ273" s="285">
        <f t="shared" si="662"/>
        <v>0</v>
      </c>
      <c r="CR273" s="285">
        <f t="shared" si="662"/>
        <v>0</v>
      </c>
      <c r="CS273" s="285">
        <f t="shared" si="662"/>
        <v>0</v>
      </c>
      <c r="CT273" s="285">
        <f t="shared" si="662"/>
        <v>0</v>
      </c>
      <c r="CU273" s="285">
        <f t="shared" si="662"/>
        <v>0</v>
      </c>
      <c r="CV273" s="285">
        <f t="shared" si="662"/>
        <v>0</v>
      </c>
      <c r="CW273" s="285">
        <f t="shared" si="662"/>
        <v>0</v>
      </c>
      <c r="CX273" s="285">
        <f t="shared" si="662"/>
        <v>0</v>
      </c>
      <c r="CY273" s="285">
        <f t="shared" si="662"/>
        <v>0</v>
      </c>
      <c r="CZ273" s="285">
        <f t="shared" si="662"/>
        <v>0</v>
      </c>
      <c r="DA273" s="285">
        <f t="shared" si="662"/>
        <v>0</v>
      </c>
      <c r="DB273" s="285">
        <f t="shared" si="662"/>
        <v>0</v>
      </c>
      <c r="DC273" s="285">
        <f t="shared" si="662"/>
        <v>0</v>
      </c>
      <c r="DD273" s="285">
        <f t="shared" si="662"/>
        <v>0</v>
      </c>
      <c r="DE273" s="285">
        <f t="shared" si="662"/>
        <v>0</v>
      </c>
      <c r="DF273" s="285">
        <f t="shared" si="662"/>
        <v>0</v>
      </c>
      <c r="DG273" s="285">
        <f t="shared" si="662"/>
        <v>0</v>
      </c>
      <c r="DH273" s="285">
        <f t="shared" si="662"/>
        <v>0</v>
      </c>
      <c r="DI273" s="285">
        <f t="shared" si="662"/>
        <v>0</v>
      </c>
      <c r="DJ273" s="285">
        <f t="shared" si="662"/>
        <v>0</v>
      </c>
      <c r="DK273" s="285">
        <f t="shared" si="662"/>
        <v>0</v>
      </c>
      <c r="DL273" s="285">
        <f t="shared" si="662"/>
        <v>0</v>
      </c>
    </row>
    <row r="274" spans="1:116" s="27" customFormat="1" ht="24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663">SUM(J275:J279,J284:J286)</f>
        <v>0</v>
      </c>
      <c r="K274" s="236">
        <f t="shared" si="663"/>
        <v>0</v>
      </c>
      <c r="L274" s="236">
        <f t="shared" si="663"/>
        <v>0</v>
      </c>
      <c r="M274" s="236">
        <f t="shared" si="663"/>
        <v>0</v>
      </c>
      <c r="N274" s="236">
        <f t="shared" si="663"/>
        <v>0</v>
      </c>
      <c r="O274" s="236">
        <f t="shared" si="663"/>
        <v>0</v>
      </c>
      <c r="P274" s="228">
        <f>SUM(P275:P279,P284:P286)</f>
        <v>0</v>
      </c>
      <c r="Q274" s="226">
        <f t="shared" ref="Q274:Z274" si="664">SUM(Q275:Q279,Q284:Q286)</f>
        <v>0</v>
      </c>
      <c r="R274" s="236">
        <f t="shared" si="664"/>
        <v>0</v>
      </c>
      <c r="S274" s="226">
        <f t="shared" si="664"/>
        <v>0</v>
      </c>
      <c r="T274" s="236">
        <f t="shared" si="664"/>
        <v>0</v>
      </c>
      <c r="U274" s="226">
        <f t="shared" si="664"/>
        <v>0</v>
      </c>
      <c r="V274" s="235">
        <f t="shared" si="664"/>
        <v>0</v>
      </c>
      <c r="W274" s="226">
        <f t="shared" si="664"/>
        <v>0</v>
      </c>
      <c r="X274" s="226">
        <f t="shared" si="664"/>
        <v>0</v>
      </c>
      <c r="Y274" s="235">
        <f t="shared" si="664"/>
        <v>0</v>
      </c>
      <c r="Z274" s="227">
        <f t="shared" si="664"/>
        <v>0</v>
      </c>
      <c r="AA274" s="228">
        <f>SUM(AA275:AA279,AA284:AA286)</f>
        <v>0</v>
      </c>
      <c r="AB274" s="226">
        <f t="shared" ref="AB274:AK274" si="665">SUM(AB275:AB279,AB284:AB286)</f>
        <v>0</v>
      </c>
      <c r="AC274" s="236">
        <f t="shared" si="665"/>
        <v>0</v>
      </c>
      <c r="AD274" s="226">
        <f t="shared" si="665"/>
        <v>0</v>
      </c>
      <c r="AE274" s="236">
        <f t="shared" si="665"/>
        <v>0</v>
      </c>
      <c r="AF274" s="226">
        <f t="shared" si="665"/>
        <v>0</v>
      </c>
      <c r="AG274" s="235">
        <f t="shared" si="665"/>
        <v>0</v>
      </c>
      <c r="AH274" s="226">
        <f t="shared" si="665"/>
        <v>0</v>
      </c>
      <c r="AI274" s="226">
        <f t="shared" si="665"/>
        <v>0</v>
      </c>
      <c r="AJ274" s="235">
        <f t="shared" si="665"/>
        <v>0</v>
      </c>
      <c r="AK274" s="227">
        <f t="shared" si="665"/>
        <v>0</v>
      </c>
      <c r="AL274" s="228">
        <f>SUM(AL275:AL279,AL284:AL286)</f>
        <v>0</v>
      </c>
      <c r="AM274" s="226">
        <f t="shared" ref="AM274:AV274" si="666">SUM(AM275:AM279,AM284:AM286)</f>
        <v>0</v>
      </c>
      <c r="AN274" s="236">
        <f t="shared" si="666"/>
        <v>0</v>
      </c>
      <c r="AO274" s="226">
        <f t="shared" si="666"/>
        <v>0</v>
      </c>
      <c r="AP274" s="236">
        <f t="shared" si="666"/>
        <v>0</v>
      </c>
      <c r="AQ274" s="226">
        <f t="shared" si="666"/>
        <v>0</v>
      </c>
      <c r="AR274" s="235">
        <f t="shared" si="666"/>
        <v>0</v>
      </c>
      <c r="AS274" s="226">
        <f t="shared" si="666"/>
        <v>0</v>
      </c>
      <c r="AT274" s="226">
        <f t="shared" si="666"/>
        <v>0</v>
      </c>
      <c r="AU274" s="235">
        <f t="shared" si="666"/>
        <v>0</v>
      </c>
      <c r="AV274" s="227">
        <f t="shared" si="666"/>
        <v>0</v>
      </c>
      <c r="AW274" s="228">
        <f>SUM(AW275:AW279,AW284:AW286)</f>
        <v>0</v>
      </c>
      <c r="AX274" s="226">
        <f t="shared" ref="AX274:BG274" si="667">SUM(AX275:AX279,AX284:AX286)</f>
        <v>0</v>
      </c>
      <c r="AY274" s="236">
        <f t="shared" si="667"/>
        <v>0</v>
      </c>
      <c r="AZ274" s="226">
        <f t="shared" si="667"/>
        <v>0</v>
      </c>
      <c r="BA274" s="236">
        <f t="shared" si="667"/>
        <v>0</v>
      </c>
      <c r="BB274" s="226">
        <f t="shared" si="667"/>
        <v>0</v>
      </c>
      <c r="BC274" s="235">
        <f t="shared" si="667"/>
        <v>0</v>
      </c>
      <c r="BD274" s="226">
        <f t="shared" si="667"/>
        <v>0</v>
      </c>
      <c r="BE274" s="226">
        <f t="shared" si="667"/>
        <v>0</v>
      </c>
      <c r="BF274" s="235">
        <f t="shared" si="667"/>
        <v>0</v>
      </c>
      <c r="BG274" s="227">
        <f t="shared" si="667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668">IF(E280-E281&gt;=0,0,"Ошибка")</f>
        <v>0</v>
      </c>
      <c r="BK274" s="253">
        <f t="shared" si="668"/>
        <v>0</v>
      </c>
      <c r="BL274" s="253">
        <f t="shared" si="668"/>
        <v>0</v>
      </c>
      <c r="BM274" s="253">
        <f t="shared" si="668"/>
        <v>0</v>
      </c>
      <c r="BN274" s="253">
        <f t="shared" si="668"/>
        <v>0</v>
      </c>
      <c r="BO274" s="253">
        <f t="shared" si="668"/>
        <v>0</v>
      </c>
      <c r="BP274" s="253">
        <f t="shared" si="668"/>
        <v>0</v>
      </c>
      <c r="BQ274" s="253">
        <f t="shared" si="668"/>
        <v>0</v>
      </c>
      <c r="BR274" s="253">
        <f t="shared" si="668"/>
        <v>0</v>
      </c>
      <c r="BS274" s="253">
        <f t="shared" si="668"/>
        <v>0</v>
      </c>
      <c r="BT274" s="253">
        <f t="shared" si="668"/>
        <v>0</v>
      </c>
      <c r="BU274" s="253">
        <f t="shared" si="668"/>
        <v>0</v>
      </c>
      <c r="BV274" s="253">
        <f t="shared" si="668"/>
        <v>0</v>
      </c>
      <c r="BW274" s="253">
        <f t="shared" si="668"/>
        <v>0</v>
      </c>
      <c r="BX274" s="253">
        <f t="shared" si="668"/>
        <v>0</v>
      </c>
      <c r="BY274" s="253">
        <f t="shared" si="668"/>
        <v>0</v>
      </c>
      <c r="BZ274" s="253">
        <f t="shared" si="668"/>
        <v>0</v>
      </c>
      <c r="CA274" s="253">
        <f t="shared" si="668"/>
        <v>0</v>
      </c>
      <c r="CB274" s="253">
        <f t="shared" si="668"/>
        <v>0</v>
      </c>
      <c r="CC274" s="253">
        <f t="shared" si="668"/>
        <v>0</v>
      </c>
      <c r="CD274" s="253">
        <f t="shared" si="668"/>
        <v>0</v>
      </c>
      <c r="CE274" s="253">
        <f t="shared" si="668"/>
        <v>0</v>
      </c>
      <c r="CF274" s="253">
        <f t="shared" si="668"/>
        <v>0</v>
      </c>
      <c r="CG274" s="253">
        <f t="shared" si="668"/>
        <v>0</v>
      </c>
      <c r="CH274" s="253">
        <f t="shared" si="668"/>
        <v>0</v>
      </c>
      <c r="CI274" s="253">
        <f t="shared" si="668"/>
        <v>0</v>
      </c>
      <c r="CJ274" s="253">
        <f t="shared" si="668"/>
        <v>0</v>
      </c>
      <c r="CK274" s="253">
        <f t="shared" si="668"/>
        <v>0</v>
      </c>
      <c r="CL274" s="253">
        <f t="shared" si="668"/>
        <v>0</v>
      </c>
      <c r="CM274" s="253">
        <f t="shared" si="668"/>
        <v>0</v>
      </c>
      <c r="CN274" s="253">
        <f t="shared" si="668"/>
        <v>0</v>
      </c>
      <c r="CO274" s="253">
        <f t="shared" si="668"/>
        <v>0</v>
      </c>
      <c r="CP274" s="253">
        <f t="shared" ref="CP274:DL274" si="669">IF(AK280-AK281&gt;=0,0,"Ошибка")</f>
        <v>0</v>
      </c>
      <c r="CQ274" s="253">
        <f t="shared" si="669"/>
        <v>0</v>
      </c>
      <c r="CR274" s="253">
        <f t="shared" si="669"/>
        <v>0</v>
      </c>
      <c r="CS274" s="253">
        <f t="shared" si="669"/>
        <v>0</v>
      </c>
      <c r="CT274" s="253">
        <f t="shared" si="669"/>
        <v>0</v>
      </c>
      <c r="CU274" s="253">
        <f t="shared" si="669"/>
        <v>0</v>
      </c>
      <c r="CV274" s="253">
        <f t="shared" si="669"/>
        <v>0</v>
      </c>
      <c r="CW274" s="253">
        <f t="shared" si="669"/>
        <v>0</v>
      </c>
      <c r="CX274" s="253">
        <f t="shared" si="669"/>
        <v>0</v>
      </c>
      <c r="CY274" s="253">
        <f t="shared" si="669"/>
        <v>0</v>
      </c>
      <c r="CZ274" s="253">
        <f t="shared" si="669"/>
        <v>0</v>
      </c>
      <c r="DA274" s="253">
        <f t="shared" si="669"/>
        <v>0</v>
      </c>
      <c r="DB274" s="253">
        <f t="shared" si="669"/>
        <v>0</v>
      </c>
      <c r="DC274" s="253">
        <f t="shared" si="669"/>
        <v>0</v>
      </c>
      <c r="DD274" s="253">
        <f t="shared" si="669"/>
        <v>0</v>
      </c>
      <c r="DE274" s="253">
        <f t="shared" si="669"/>
        <v>0</v>
      </c>
      <c r="DF274" s="253">
        <f t="shared" si="669"/>
        <v>0</v>
      </c>
      <c r="DG274" s="253">
        <f t="shared" si="669"/>
        <v>0</v>
      </c>
      <c r="DH274" s="253">
        <f t="shared" si="669"/>
        <v>0</v>
      </c>
      <c r="DI274" s="253">
        <f t="shared" si="669"/>
        <v>0</v>
      </c>
      <c r="DJ274" s="253">
        <f t="shared" si="669"/>
        <v>0</v>
      </c>
      <c r="DK274" s="253">
        <f t="shared" si="669"/>
        <v>0</v>
      </c>
      <c r="DL274" s="253">
        <f t="shared" si="669"/>
        <v>0</v>
      </c>
    </row>
    <row r="275" spans="1:116" s="27" customFormat="1" ht="24">
      <c r="A275" s="272" t="str">
        <f t="shared" ref="A275:A286" si="670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671">SUM(J275:L275)</f>
        <v>0</v>
      </c>
      <c r="H275" s="236">
        <f>ROUND(SUM(S275,AD275,AO275,AZ275),1)</f>
        <v>0</v>
      </c>
      <c r="I275" s="236">
        <f t="shared" ref="I275:I286" si="672">SUM(M275:O275)</f>
        <v>0</v>
      </c>
      <c r="J275" s="236">
        <f t="shared" ref="J275:O286" si="673">ROUND(SUM(U275,AF275,AQ275,BB275),1)</f>
        <v>0</v>
      </c>
      <c r="K275" s="236">
        <f t="shared" si="673"/>
        <v>0</v>
      </c>
      <c r="L275" s="236">
        <f t="shared" si="673"/>
        <v>0</v>
      </c>
      <c r="M275" s="236">
        <f t="shared" si="673"/>
        <v>0</v>
      </c>
      <c r="N275" s="236">
        <f t="shared" si="673"/>
        <v>0</v>
      </c>
      <c r="O275" s="236">
        <f t="shared" si="673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9">
        <f t="shared" ref="BH275:BH287" si="674">IF((COUNTA(BJ275:DL275)-COUNTIF(BJ275:DL275,0))=0,0,CONCATENATE("Ошибки!-",COUNTA(BJ275:DL275)-COUNTIF(BJ275:DL275,0)))</f>
        <v>0</v>
      </c>
      <c r="BI275" s="255" t="str">
        <f t="shared" ref="BI275:BI286" si="675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676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677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678">IF(ROUND((AA275-AB275),5)&gt;=0,0,"Ошибка!")</f>
        <v>0</v>
      </c>
      <c r="CH275" s="318"/>
      <c r="CI275" s="253">
        <f t="shared" ref="CI275:CI286" si="679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680">IF(ROUND((AL275-AM275),5)&gt;=0,0,"Ошибка!")</f>
        <v>0</v>
      </c>
      <c r="CS275" s="318"/>
      <c r="CT275" s="253">
        <f t="shared" ref="CT275:CT286" si="681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682">IF(ROUND((AW275-AX275),5)&gt;=0,0,"Ошибка!")</f>
        <v>0</v>
      </c>
      <c r="DD275" s="318"/>
      <c r="DE275" s="253">
        <f t="shared" ref="DE275:DE286" si="683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>
      <c r="A276" s="272" t="str">
        <f t="shared" si="670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684">ROUND(SUM(P276,AA276,AL276,AW276),0)</f>
        <v>0</v>
      </c>
      <c r="F276" s="236">
        <f t="shared" ref="F276:F286" si="685">ROUND(SUM(Q276,AB276,AM276,AX276),1)</f>
        <v>0</v>
      </c>
      <c r="G276" s="236">
        <f t="shared" si="671"/>
        <v>0</v>
      </c>
      <c r="H276" s="236">
        <f t="shared" ref="H276:H286" si="686">ROUND(SUM(S276,AD276,AO276,AZ276),1)</f>
        <v>0</v>
      </c>
      <c r="I276" s="236">
        <f t="shared" si="672"/>
        <v>0</v>
      </c>
      <c r="J276" s="236">
        <f t="shared" si="673"/>
        <v>0</v>
      </c>
      <c r="K276" s="236">
        <f t="shared" si="673"/>
        <v>0</v>
      </c>
      <c r="L276" s="236">
        <f t="shared" si="673"/>
        <v>0</v>
      </c>
      <c r="M276" s="236">
        <f t="shared" si="673"/>
        <v>0</v>
      </c>
      <c r="N276" s="236">
        <f t="shared" si="673"/>
        <v>0</v>
      </c>
      <c r="O276" s="236">
        <f t="shared" si="673"/>
        <v>0</v>
      </c>
      <c r="P276" s="220"/>
      <c r="Q276" s="221"/>
      <c r="R276" s="237">
        <f t="shared" ref="R276:R286" si="687">SUM(U276:W276)</f>
        <v>0</v>
      </c>
      <c r="S276" s="221"/>
      <c r="T276" s="237">
        <f t="shared" ref="T276:T285" si="688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89">SUM(AF276:AH276)</f>
        <v>0</v>
      </c>
      <c r="AD276" s="221"/>
      <c r="AE276" s="237">
        <f t="shared" ref="AE276:AE285" si="690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91">SUM(AQ276:AS276)</f>
        <v>0</v>
      </c>
      <c r="AO276" s="221"/>
      <c r="AP276" s="237">
        <f t="shared" ref="AP276:AP285" si="692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93">SUM(BB276:BD276)</f>
        <v>0</v>
      </c>
      <c r="AZ276" s="221"/>
      <c r="BA276" s="237">
        <f t="shared" ref="BA276:BA285" si="694">SUM(BE276:BG276)</f>
        <v>0</v>
      </c>
      <c r="BB276" s="221"/>
      <c r="BC276" s="233"/>
      <c r="BD276" s="221"/>
      <c r="BE276" s="221"/>
      <c r="BF276" s="233"/>
      <c r="BG276" s="221"/>
      <c r="BH276" s="379">
        <f t="shared" si="674"/>
        <v>0</v>
      </c>
      <c r="BI276" s="255" t="str">
        <f t="shared" si="675"/>
        <v>03</v>
      </c>
      <c r="BJ276" s="318"/>
      <c r="BK276" s="253">
        <f t="shared" ref="BK276:BK286" si="695">IF(ROUND((E276-F276),5)&gt;=0,0,"Ошибка!")</f>
        <v>0</v>
      </c>
      <c r="BL276" s="318"/>
      <c r="BM276" s="253">
        <f t="shared" si="676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677"/>
        <v>0</v>
      </c>
      <c r="BW276" s="318"/>
      <c r="BX276" s="253">
        <f t="shared" ref="BX276:BX286" si="696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678"/>
        <v>0</v>
      </c>
      <c r="CH276" s="318"/>
      <c r="CI276" s="253">
        <f t="shared" si="679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680"/>
        <v>0</v>
      </c>
      <c r="CS276" s="318"/>
      <c r="CT276" s="253">
        <f t="shared" si="681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682"/>
        <v>0</v>
      </c>
      <c r="DD276" s="318"/>
      <c r="DE276" s="253">
        <f t="shared" si="683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>
      <c r="A277" s="272" t="str">
        <f t="shared" si="670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684"/>
        <v>0</v>
      </c>
      <c r="F277" s="236">
        <f t="shared" si="685"/>
        <v>0</v>
      </c>
      <c r="G277" s="236">
        <f t="shared" si="671"/>
        <v>0</v>
      </c>
      <c r="H277" s="236">
        <f t="shared" si="686"/>
        <v>0</v>
      </c>
      <c r="I277" s="236">
        <f t="shared" si="672"/>
        <v>0</v>
      </c>
      <c r="J277" s="236">
        <f t="shared" si="673"/>
        <v>0</v>
      </c>
      <c r="K277" s="236">
        <f t="shared" si="673"/>
        <v>0</v>
      </c>
      <c r="L277" s="236">
        <f t="shared" si="673"/>
        <v>0</v>
      </c>
      <c r="M277" s="236">
        <f t="shared" si="673"/>
        <v>0</v>
      </c>
      <c r="N277" s="236">
        <f t="shared" si="673"/>
        <v>0</v>
      </c>
      <c r="O277" s="236">
        <f t="shared" si="673"/>
        <v>0</v>
      </c>
      <c r="P277" s="220"/>
      <c r="Q277" s="221"/>
      <c r="R277" s="237">
        <f t="shared" si="687"/>
        <v>0</v>
      </c>
      <c r="S277" s="221"/>
      <c r="T277" s="237">
        <f t="shared" si="688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89"/>
        <v>0</v>
      </c>
      <c r="AD277" s="221"/>
      <c r="AE277" s="237">
        <f t="shared" si="690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91"/>
        <v>0</v>
      </c>
      <c r="AO277" s="221"/>
      <c r="AP277" s="237">
        <f t="shared" si="692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93"/>
        <v>0</v>
      </c>
      <c r="AZ277" s="221"/>
      <c r="BA277" s="237">
        <f t="shared" si="694"/>
        <v>0</v>
      </c>
      <c r="BB277" s="221"/>
      <c r="BC277" s="233"/>
      <c r="BD277" s="221"/>
      <c r="BE277" s="221"/>
      <c r="BF277" s="233"/>
      <c r="BG277" s="221"/>
      <c r="BH277" s="379">
        <f t="shared" si="674"/>
        <v>0</v>
      </c>
      <c r="BI277" s="255" t="str">
        <f t="shared" si="675"/>
        <v>04</v>
      </c>
      <c r="BJ277" s="318"/>
      <c r="BK277" s="253">
        <f t="shared" si="695"/>
        <v>0</v>
      </c>
      <c r="BL277" s="318"/>
      <c r="BM277" s="253">
        <f t="shared" si="676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677"/>
        <v>0</v>
      </c>
      <c r="BW277" s="318"/>
      <c r="BX277" s="253">
        <f t="shared" si="696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678"/>
        <v>0</v>
      </c>
      <c r="CH277" s="318"/>
      <c r="CI277" s="253">
        <f t="shared" si="679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680"/>
        <v>0</v>
      </c>
      <c r="CS277" s="318"/>
      <c r="CT277" s="253">
        <f t="shared" si="681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682"/>
        <v>0</v>
      </c>
      <c r="DD277" s="318"/>
      <c r="DE277" s="253">
        <f t="shared" si="683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>
      <c r="A278" s="272" t="str">
        <f t="shared" si="670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684"/>
        <v>0</v>
      </c>
      <c r="F278" s="236">
        <f t="shared" si="685"/>
        <v>0</v>
      </c>
      <c r="G278" s="236">
        <f t="shared" si="671"/>
        <v>0</v>
      </c>
      <c r="H278" s="236">
        <f t="shared" si="686"/>
        <v>0</v>
      </c>
      <c r="I278" s="236">
        <f t="shared" si="672"/>
        <v>0</v>
      </c>
      <c r="J278" s="236">
        <f t="shared" si="673"/>
        <v>0</v>
      </c>
      <c r="K278" s="236">
        <f t="shared" si="673"/>
        <v>0</v>
      </c>
      <c r="L278" s="236">
        <f t="shared" si="673"/>
        <v>0</v>
      </c>
      <c r="M278" s="236">
        <f t="shared" si="673"/>
        <v>0</v>
      </c>
      <c r="N278" s="236">
        <f t="shared" si="673"/>
        <v>0</v>
      </c>
      <c r="O278" s="236">
        <f t="shared" si="673"/>
        <v>0</v>
      </c>
      <c r="P278" s="220"/>
      <c r="Q278" s="221"/>
      <c r="R278" s="237">
        <f t="shared" si="687"/>
        <v>0</v>
      </c>
      <c r="S278" s="221"/>
      <c r="T278" s="237">
        <f t="shared" si="688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89"/>
        <v>0</v>
      </c>
      <c r="AD278" s="221"/>
      <c r="AE278" s="237">
        <f t="shared" si="690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91"/>
        <v>0</v>
      </c>
      <c r="AO278" s="221"/>
      <c r="AP278" s="237">
        <f t="shared" si="692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93"/>
        <v>0</v>
      </c>
      <c r="AZ278" s="221"/>
      <c r="BA278" s="237">
        <f t="shared" si="694"/>
        <v>0</v>
      </c>
      <c r="BB278" s="221"/>
      <c r="BC278" s="233"/>
      <c r="BD278" s="221"/>
      <c r="BE278" s="221"/>
      <c r="BF278" s="233"/>
      <c r="BG278" s="221"/>
      <c r="BH278" s="379">
        <f t="shared" si="674"/>
        <v>0</v>
      </c>
      <c r="BI278" s="255" t="str">
        <f t="shared" si="675"/>
        <v>05</v>
      </c>
      <c r="BJ278" s="318"/>
      <c r="BK278" s="253">
        <f t="shared" si="695"/>
        <v>0</v>
      </c>
      <c r="BL278" s="318"/>
      <c r="BM278" s="253">
        <f t="shared" si="676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677"/>
        <v>0</v>
      </c>
      <c r="BW278" s="318"/>
      <c r="BX278" s="253">
        <f t="shared" si="696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678"/>
        <v>0</v>
      </c>
      <c r="CH278" s="318"/>
      <c r="CI278" s="253">
        <f t="shared" si="679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680"/>
        <v>0</v>
      </c>
      <c r="CS278" s="318"/>
      <c r="CT278" s="253">
        <f t="shared" si="681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682"/>
        <v>0</v>
      </c>
      <c r="DD278" s="318"/>
      <c r="DE278" s="253">
        <f t="shared" si="683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>
      <c r="A279" s="272" t="str">
        <f t="shared" si="670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684"/>
        <v>0</v>
      </c>
      <c r="F279" s="236">
        <f t="shared" si="685"/>
        <v>0</v>
      </c>
      <c r="G279" s="236">
        <f t="shared" si="671"/>
        <v>0</v>
      </c>
      <c r="H279" s="236">
        <f t="shared" si="686"/>
        <v>0</v>
      </c>
      <c r="I279" s="236">
        <f t="shared" si="672"/>
        <v>0</v>
      </c>
      <c r="J279" s="236">
        <f t="shared" si="673"/>
        <v>0</v>
      </c>
      <c r="K279" s="236">
        <f t="shared" si="673"/>
        <v>0</v>
      </c>
      <c r="L279" s="236">
        <f t="shared" si="673"/>
        <v>0</v>
      </c>
      <c r="M279" s="236">
        <f t="shared" si="673"/>
        <v>0</v>
      </c>
      <c r="N279" s="236">
        <f t="shared" si="673"/>
        <v>0</v>
      </c>
      <c r="O279" s="236">
        <f t="shared" si="673"/>
        <v>0</v>
      </c>
      <c r="P279" s="220"/>
      <c r="Q279" s="221"/>
      <c r="R279" s="237">
        <f t="shared" si="687"/>
        <v>0</v>
      </c>
      <c r="S279" s="221"/>
      <c r="T279" s="237">
        <f t="shared" si="688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89"/>
        <v>0</v>
      </c>
      <c r="AD279" s="221"/>
      <c r="AE279" s="237">
        <f t="shared" si="690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91"/>
        <v>0</v>
      </c>
      <c r="AO279" s="221"/>
      <c r="AP279" s="237">
        <f t="shared" si="692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93"/>
        <v>0</v>
      </c>
      <c r="AZ279" s="221"/>
      <c r="BA279" s="237">
        <f t="shared" si="694"/>
        <v>0</v>
      </c>
      <c r="BB279" s="221"/>
      <c r="BC279" s="233"/>
      <c r="BD279" s="221"/>
      <c r="BE279" s="221"/>
      <c r="BF279" s="233"/>
      <c r="BG279" s="221"/>
      <c r="BH279" s="379">
        <f t="shared" si="674"/>
        <v>0</v>
      </c>
      <c r="BI279" s="255" t="str">
        <f t="shared" si="675"/>
        <v>06</v>
      </c>
      <c r="BJ279" s="318"/>
      <c r="BK279" s="253">
        <f t="shared" si="695"/>
        <v>0</v>
      </c>
      <c r="BL279" s="318"/>
      <c r="BM279" s="253">
        <f t="shared" si="676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677"/>
        <v>0</v>
      </c>
      <c r="BW279" s="318"/>
      <c r="BX279" s="253">
        <f t="shared" si="696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678"/>
        <v>0</v>
      </c>
      <c r="CH279" s="318"/>
      <c r="CI279" s="253">
        <f t="shared" si="679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680"/>
        <v>0</v>
      </c>
      <c r="CS279" s="318"/>
      <c r="CT279" s="253">
        <f t="shared" si="681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682"/>
        <v>0</v>
      </c>
      <c r="DD279" s="318"/>
      <c r="DE279" s="253">
        <f t="shared" si="683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>
      <c r="A280" s="272" t="str">
        <f t="shared" si="670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684"/>
        <v>0</v>
      </c>
      <c r="F280" s="236">
        <f t="shared" si="685"/>
        <v>0</v>
      </c>
      <c r="G280" s="236">
        <f t="shared" si="671"/>
        <v>0</v>
      </c>
      <c r="H280" s="236">
        <f t="shared" si="686"/>
        <v>0</v>
      </c>
      <c r="I280" s="236">
        <f t="shared" si="672"/>
        <v>0</v>
      </c>
      <c r="J280" s="236">
        <f t="shared" si="673"/>
        <v>0</v>
      </c>
      <c r="K280" s="236">
        <f t="shared" si="673"/>
        <v>0</v>
      </c>
      <c r="L280" s="236">
        <f t="shared" si="673"/>
        <v>0</v>
      </c>
      <c r="M280" s="236">
        <f t="shared" si="673"/>
        <v>0</v>
      </c>
      <c r="N280" s="236">
        <f t="shared" si="673"/>
        <v>0</v>
      </c>
      <c r="O280" s="236">
        <f t="shared" si="673"/>
        <v>0</v>
      </c>
      <c r="P280" s="220"/>
      <c r="Q280" s="221"/>
      <c r="R280" s="237">
        <f t="shared" si="687"/>
        <v>0</v>
      </c>
      <c r="S280" s="221"/>
      <c r="T280" s="237">
        <f t="shared" si="688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89"/>
        <v>0</v>
      </c>
      <c r="AD280" s="221"/>
      <c r="AE280" s="237">
        <f t="shared" si="690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91"/>
        <v>0</v>
      </c>
      <c r="AO280" s="221"/>
      <c r="AP280" s="237">
        <f t="shared" si="692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93"/>
        <v>0</v>
      </c>
      <c r="AZ280" s="221"/>
      <c r="BA280" s="237">
        <f t="shared" si="694"/>
        <v>0</v>
      </c>
      <c r="BB280" s="221"/>
      <c r="BC280" s="233"/>
      <c r="BD280" s="221"/>
      <c r="BE280" s="221"/>
      <c r="BF280" s="233"/>
      <c r="BG280" s="221"/>
      <c r="BH280" s="379">
        <f t="shared" si="674"/>
        <v>0</v>
      </c>
      <c r="BI280" s="255" t="str">
        <f t="shared" si="675"/>
        <v>07</v>
      </c>
      <c r="BJ280" s="318"/>
      <c r="BK280" s="253">
        <f t="shared" si="695"/>
        <v>0</v>
      </c>
      <c r="BL280" s="318"/>
      <c r="BM280" s="253">
        <f t="shared" si="676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677"/>
        <v>0</v>
      </c>
      <c r="BW280" s="318"/>
      <c r="BX280" s="253">
        <f t="shared" si="696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678"/>
        <v>0</v>
      </c>
      <c r="CH280" s="318"/>
      <c r="CI280" s="253">
        <f t="shared" si="679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680"/>
        <v>0</v>
      </c>
      <c r="CS280" s="318"/>
      <c r="CT280" s="253">
        <f t="shared" si="681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682"/>
        <v>0</v>
      </c>
      <c r="DD280" s="318"/>
      <c r="DE280" s="253">
        <f t="shared" si="683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>
      <c r="A281" s="272" t="str">
        <f t="shared" si="670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684"/>
        <v>0</v>
      </c>
      <c r="F281" s="236">
        <f t="shared" si="685"/>
        <v>0</v>
      </c>
      <c r="G281" s="236">
        <f t="shared" si="671"/>
        <v>0</v>
      </c>
      <c r="H281" s="236">
        <f t="shared" si="686"/>
        <v>0</v>
      </c>
      <c r="I281" s="236">
        <f t="shared" si="672"/>
        <v>0</v>
      </c>
      <c r="J281" s="236">
        <f t="shared" si="673"/>
        <v>0</v>
      </c>
      <c r="K281" s="236">
        <f t="shared" si="673"/>
        <v>0</v>
      </c>
      <c r="L281" s="236">
        <f t="shared" si="673"/>
        <v>0</v>
      </c>
      <c r="M281" s="236">
        <f t="shared" si="673"/>
        <v>0</v>
      </c>
      <c r="N281" s="236">
        <f t="shared" si="673"/>
        <v>0</v>
      </c>
      <c r="O281" s="236">
        <f t="shared" si="673"/>
        <v>0</v>
      </c>
      <c r="P281" s="220"/>
      <c r="Q281" s="221"/>
      <c r="R281" s="237">
        <f t="shared" si="687"/>
        <v>0</v>
      </c>
      <c r="S281" s="221"/>
      <c r="T281" s="237">
        <f t="shared" si="688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89"/>
        <v>0</v>
      </c>
      <c r="AD281" s="221"/>
      <c r="AE281" s="237">
        <f t="shared" si="690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91"/>
        <v>0</v>
      </c>
      <c r="AO281" s="221"/>
      <c r="AP281" s="237">
        <f t="shared" si="692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93"/>
        <v>0</v>
      </c>
      <c r="AZ281" s="221"/>
      <c r="BA281" s="237">
        <f t="shared" si="694"/>
        <v>0</v>
      </c>
      <c r="BB281" s="221"/>
      <c r="BC281" s="233"/>
      <c r="BD281" s="221"/>
      <c r="BE281" s="221"/>
      <c r="BF281" s="233"/>
      <c r="BG281" s="221"/>
      <c r="BH281" s="379">
        <f t="shared" si="674"/>
        <v>0</v>
      </c>
      <c r="BI281" s="255" t="str">
        <f t="shared" si="675"/>
        <v>08</v>
      </c>
      <c r="BJ281" s="318"/>
      <c r="BK281" s="253">
        <f t="shared" si="695"/>
        <v>0</v>
      </c>
      <c r="BL281" s="318"/>
      <c r="BM281" s="253">
        <f t="shared" si="676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677"/>
        <v>0</v>
      </c>
      <c r="BW281" s="318"/>
      <c r="BX281" s="253">
        <f t="shared" si="696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678"/>
        <v>0</v>
      </c>
      <c r="CH281" s="318"/>
      <c r="CI281" s="253">
        <f t="shared" si="679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680"/>
        <v>0</v>
      </c>
      <c r="CS281" s="318"/>
      <c r="CT281" s="253">
        <f t="shared" si="681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682"/>
        <v>0</v>
      </c>
      <c r="DD281" s="318"/>
      <c r="DE281" s="253">
        <f t="shared" si="683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>
      <c r="A282" s="272" t="str">
        <f t="shared" si="670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684"/>
        <v>0</v>
      </c>
      <c r="F282" s="236">
        <f t="shared" si="685"/>
        <v>0</v>
      </c>
      <c r="G282" s="236">
        <f t="shared" si="671"/>
        <v>0</v>
      </c>
      <c r="H282" s="236">
        <f t="shared" si="686"/>
        <v>0</v>
      </c>
      <c r="I282" s="236">
        <f t="shared" si="672"/>
        <v>0</v>
      </c>
      <c r="J282" s="236">
        <f t="shared" si="673"/>
        <v>0</v>
      </c>
      <c r="K282" s="236">
        <f t="shared" si="673"/>
        <v>0</v>
      </c>
      <c r="L282" s="236">
        <f t="shared" si="673"/>
        <v>0</v>
      </c>
      <c r="M282" s="236">
        <f t="shared" si="673"/>
        <v>0</v>
      </c>
      <c r="N282" s="236">
        <f t="shared" si="673"/>
        <v>0</v>
      </c>
      <c r="O282" s="236">
        <f t="shared" si="673"/>
        <v>0</v>
      </c>
      <c r="P282" s="220"/>
      <c r="Q282" s="221"/>
      <c r="R282" s="237">
        <f t="shared" si="687"/>
        <v>0</v>
      </c>
      <c r="S282" s="221"/>
      <c r="T282" s="237">
        <f t="shared" si="688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89"/>
        <v>0</v>
      </c>
      <c r="AD282" s="221"/>
      <c r="AE282" s="237">
        <f t="shared" si="690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91"/>
        <v>0</v>
      </c>
      <c r="AO282" s="221"/>
      <c r="AP282" s="237">
        <f t="shared" si="692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93"/>
        <v>0</v>
      </c>
      <c r="AZ282" s="221"/>
      <c r="BA282" s="237">
        <f t="shared" si="694"/>
        <v>0</v>
      </c>
      <c r="BB282" s="221"/>
      <c r="BC282" s="233"/>
      <c r="BD282" s="221"/>
      <c r="BE282" s="221"/>
      <c r="BF282" s="233"/>
      <c r="BG282" s="221"/>
      <c r="BH282" s="379">
        <f t="shared" si="674"/>
        <v>0</v>
      </c>
      <c r="BI282" s="255" t="str">
        <f t="shared" si="675"/>
        <v>09</v>
      </c>
      <c r="BJ282" s="318"/>
      <c r="BK282" s="253">
        <f t="shared" si="695"/>
        <v>0</v>
      </c>
      <c r="BL282" s="318"/>
      <c r="BM282" s="253">
        <f t="shared" si="676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677"/>
        <v>0</v>
      </c>
      <c r="BW282" s="318"/>
      <c r="BX282" s="253">
        <f t="shared" si="696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678"/>
        <v>0</v>
      </c>
      <c r="CH282" s="318"/>
      <c r="CI282" s="253">
        <f t="shared" si="679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680"/>
        <v>0</v>
      </c>
      <c r="CS282" s="318"/>
      <c r="CT282" s="253">
        <f t="shared" si="681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682"/>
        <v>0</v>
      </c>
      <c r="DD282" s="318"/>
      <c r="DE282" s="253">
        <f t="shared" si="683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>
      <c r="A283" s="272" t="str">
        <f t="shared" si="670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684"/>
        <v>0</v>
      </c>
      <c r="F283" s="236">
        <f t="shared" si="685"/>
        <v>0</v>
      </c>
      <c r="G283" s="236">
        <f t="shared" si="671"/>
        <v>0</v>
      </c>
      <c r="H283" s="236">
        <f t="shared" si="686"/>
        <v>0</v>
      </c>
      <c r="I283" s="236">
        <f t="shared" si="672"/>
        <v>0</v>
      </c>
      <c r="J283" s="236">
        <f t="shared" si="673"/>
        <v>0</v>
      </c>
      <c r="K283" s="236">
        <f t="shared" si="673"/>
        <v>0</v>
      </c>
      <c r="L283" s="236">
        <f t="shared" si="673"/>
        <v>0</v>
      </c>
      <c r="M283" s="236">
        <f t="shared" si="673"/>
        <v>0</v>
      </c>
      <c r="N283" s="236">
        <f t="shared" si="673"/>
        <v>0</v>
      </c>
      <c r="O283" s="236">
        <f t="shared" si="673"/>
        <v>0</v>
      </c>
      <c r="P283" s="220"/>
      <c r="Q283" s="221"/>
      <c r="R283" s="237">
        <f t="shared" si="687"/>
        <v>0</v>
      </c>
      <c r="S283" s="221"/>
      <c r="T283" s="237">
        <f t="shared" si="688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89"/>
        <v>0</v>
      </c>
      <c r="AD283" s="221"/>
      <c r="AE283" s="237">
        <f t="shared" si="690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91"/>
        <v>0</v>
      </c>
      <c r="AO283" s="221"/>
      <c r="AP283" s="237">
        <f t="shared" si="692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93"/>
        <v>0</v>
      </c>
      <c r="AZ283" s="221"/>
      <c r="BA283" s="237">
        <f t="shared" si="694"/>
        <v>0</v>
      </c>
      <c r="BB283" s="221"/>
      <c r="BC283" s="233"/>
      <c r="BD283" s="221"/>
      <c r="BE283" s="221"/>
      <c r="BF283" s="233"/>
      <c r="BG283" s="221"/>
      <c r="BH283" s="379">
        <f t="shared" si="674"/>
        <v>0</v>
      </c>
      <c r="BI283" s="255" t="str">
        <f t="shared" si="675"/>
        <v>10</v>
      </c>
      <c r="BJ283" s="318"/>
      <c r="BK283" s="253">
        <f t="shared" si="695"/>
        <v>0</v>
      </c>
      <c r="BL283" s="318"/>
      <c r="BM283" s="253">
        <f t="shared" si="676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677"/>
        <v>0</v>
      </c>
      <c r="BW283" s="318"/>
      <c r="BX283" s="253">
        <f t="shared" si="696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678"/>
        <v>0</v>
      </c>
      <c r="CH283" s="318"/>
      <c r="CI283" s="253">
        <f t="shared" si="679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680"/>
        <v>0</v>
      </c>
      <c r="CS283" s="318"/>
      <c r="CT283" s="253">
        <f t="shared" si="681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682"/>
        <v>0</v>
      </c>
      <c r="DD283" s="318"/>
      <c r="DE283" s="253">
        <f t="shared" si="683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">
      <c r="A284" s="272" t="str">
        <f t="shared" si="670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684"/>
        <v>0</v>
      </c>
      <c r="F284" s="236">
        <f t="shared" si="685"/>
        <v>0</v>
      </c>
      <c r="G284" s="236">
        <f t="shared" si="671"/>
        <v>0</v>
      </c>
      <c r="H284" s="236">
        <f t="shared" si="686"/>
        <v>0</v>
      </c>
      <c r="I284" s="236">
        <f t="shared" si="672"/>
        <v>0</v>
      </c>
      <c r="J284" s="236">
        <f t="shared" si="673"/>
        <v>0</v>
      </c>
      <c r="K284" s="236">
        <f t="shared" si="673"/>
        <v>0</v>
      </c>
      <c r="L284" s="236">
        <f t="shared" si="673"/>
        <v>0</v>
      </c>
      <c r="M284" s="236">
        <f t="shared" si="673"/>
        <v>0</v>
      </c>
      <c r="N284" s="236">
        <f t="shared" si="673"/>
        <v>0</v>
      </c>
      <c r="O284" s="236">
        <f t="shared" si="673"/>
        <v>0</v>
      </c>
      <c r="P284" s="220"/>
      <c r="Q284" s="221"/>
      <c r="R284" s="237">
        <f t="shared" si="687"/>
        <v>0</v>
      </c>
      <c r="S284" s="221"/>
      <c r="T284" s="237">
        <f t="shared" si="688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89"/>
        <v>0</v>
      </c>
      <c r="AD284" s="221"/>
      <c r="AE284" s="237">
        <f t="shared" si="690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91"/>
        <v>0</v>
      </c>
      <c r="AO284" s="221"/>
      <c r="AP284" s="237">
        <f t="shared" si="692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93"/>
        <v>0</v>
      </c>
      <c r="AZ284" s="221"/>
      <c r="BA284" s="237">
        <f t="shared" si="694"/>
        <v>0</v>
      </c>
      <c r="BB284" s="221"/>
      <c r="BC284" s="233"/>
      <c r="BD284" s="221"/>
      <c r="BE284" s="221"/>
      <c r="BF284" s="233"/>
      <c r="BG284" s="221"/>
      <c r="BH284" s="379">
        <f t="shared" si="674"/>
        <v>0</v>
      </c>
      <c r="BI284" s="255" t="str">
        <f t="shared" si="675"/>
        <v>11</v>
      </c>
      <c r="BJ284" s="318"/>
      <c r="BK284" s="253">
        <f t="shared" si="695"/>
        <v>0</v>
      </c>
      <c r="BL284" s="318"/>
      <c r="BM284" s="253">
        <f t="shared" si="676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677"/>
        <v>0</v>
      </c>
      <c r="BW284" s="318"/>
      <c r="BX284" s="253">
        <f t="shared" si="696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678"/>
        <v>0</v>
      </c>
      <c r="CH284" s="318"/>
      <c r="CI284" s="253">
        <f t="shared" si="679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680"/>
        <v>0</v>
      </c>
      <c r="CS284" s="318"/>
      <c r="CT284" s="253">
        <f t="shared" si="681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682"/>
        <v>0</v>
      </c>
      <c r="DD284" s="318"/>
      <c r="DE284" s="253">
        <f t="shared" si="683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">
      <c r="A285" s="272" t="str">
        <f t="shared" si="670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684"/>
        <v>0</v>
      </c>
      <c r="F285" s="236">
        <f t="shared" si="685"/>
        <v>0</v>
      </c>
      <c r="G285" s="236">
        <f t="shared" si="671"/>
        <v>0</v>
      </c>
      <c r="H285" s="236">
        <f t="shared" si="686"/>
        <v>0</v>
      </c>
      <c r="I285" s="236">
        <f t="shared" si="672"/>
        <v>0</v>
      </c>
      <c r="J285" s="236">
        <f t="shared" si="673"/>
        <v>0</v>
      </c>
      <c r="K285" s="236">
        <f t="shared" si="673"/>
        <v>0</v>
      </c>
      <c r="L285" s="236">
        <f t="shared" si="673"/>
        <v>0</v>
      </c>
      <c r="M285" s="236">
        <f t="shared" si="673"/>
        <v>0</v>
      </c>
      <c r="N285" s="236">
        <f t="shared" si="673"/>
        <v>0</v>
      </c>
      <c r="O285" s="236">
        <f t="shared" si="673"/>
        <v>0</v>
      </c>
      <c r="P285" s="220"/>
      <c r="Q285" s="221"/>
      <c r="R285" s="237">
        <f t="shared" si="687"/>
        <v>0</v>
      </c>
      <c r="S285" s="221"/>
      <c r="T285" s="237">
        <f t="shared" si="688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89"/>
        <v>0</v>
      </c>
      <c r="AD285" s="221"/>
      <c r="AE285" s="237">
        <f t="shared" si="690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91"/>
        <v>0</v>
      </c>
      <c r="AO285" s="221"/>
      <c r="AP285" s="237">
        <f t="shared" si="692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93"/>
        <v>0</v>
      </c>
      <c r="AZ285" s="221"/>
      <c r="BA285" s="237">
        <f t="shared" si="694"/>
        <v>0</v>
      </c>
      <c r="BB285" s="221"/>
      <c r="BC285" s="233"/>
      <c r="BD285" s="221"/>
      <c r="BE285" s="221"/>
      <c r="BF285" s="233"/>
      <c r="BG285" s="221"/>
      <c r="BH285" s="379">
        <f t="shared" si="674"/>
        <v>0</v>
      </c>
      <c r="BI285" s="255" t="str">
        <f t="shared" si="675"/>
        <v>12</v>
      </c>
      <c r="BJ285" s="318"/>
      <c r="BK285" s="253">
        <f t="shared" si="695"/>
        <v>0</v>
      </c>
      <c r="BL285" s="318"/>
      <c r="BM285" s="253">
        <f t="shared" si="676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677"/>
        <v>0</v>
      </c>
      <c r="BW285" s="318"/>
      <c r="BX285" s="253">
        <f t="shared" si="696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678"/>
        <v>0</v>
      </c>
      <c r="CH285" s="318"/>
      <c r="CI285" s="253">
        <f t="shared" si="679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680"/>
        <v>0</v>
      </c>
      <c r="CS285" s="318"/>
      <c r="CT285" s="253">
        <f t="shared" si="681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682"/>
        <v>0</v>
      </c>
      <c r="DD285" s="318"/>
      <c r="DE285" s="253">
        <f t="shared" si="683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thickBot="1">
      <c r="A286" s="272" t="str">
        <f t="shared" si="670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684"/>
        <v>0</v>
      </c>
      <c r="F286" s="236">
        <f t="shared" si="685"/>
        <v>0</v>
      </c>
      <c r="G286" s="236">
        <f t="shared" si="671"/>
        <v>0</v>
      </c>
      <c r="H286" s="236">
        <f t="shared" si="686"/>
        <v>0</v>
      </c>
      <c r="I286" s="236">
        <f t="shared" si="672"/>
        <v>0</v>
      </c>
      <c r="J286" s="236">
        <f t="shared" si="673"/>
        <v>0</v>
      </c>
      <c r="K286" s="236">
        <f t="shared" si="673"/>
        <v>0</v>
      </c>
      <c r="L286" s="236">
        <f t="shared" si="673"/>
        <v>0</v>
      </c>
      <c r="M286" s="236">
        <f t="shared" si="673"/>
        <v>0</v>
      </c>
      <c r="N286" s="236">
        <f t="shared" si="673"/>
        <v>0</v>
      </c>
      <c r="O286" s="236">
        <f>ROUND(SUM(Z286,AK286,AV286,BG286),1)</f>
        <v>0</v>
      </c>
      <c r="P286" s="223"/>
      <c r="Q286" s="224"/>
      <c r="R286" s="238">
        <f t="shared" si="687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89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91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93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9">
        <f t="shared" si="674"/>
        <v>0</v>
      </c>
      <c r="BI286" s="319" t="str">
        <f t="shared" si="675"/>
        <v>13</v>
      </c>
      <c r="BJ286" s="320"/>
      <c r="BK286" s="321">
        <f t="shared" si="695"/>
        <v>0</v>
      </c>
      <c r="BL286" s="320"/>
      <c r="BM286" s="321">
        <f t="shared" si="676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677"/>
        <v>0</v>
      </c>
      <c r="BW286" s="320"/>
      <c r="BX286" s="321">
        <f t="shared" si="696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678"/>
        <v>0</v>
      </c>
      <c r="CH286" s="320"/>
      <c r="CI286" s="321">
        <f t="shared" si="679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680"/>
        <v>0</v>
      </c>
      <c r="CS286" s="320"/>
      <c r="CT286" s="321">
        <f t="shared" si="681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682"/>
        <v>0</v>
      </c>
      <c r="DD286" s="320"/>
      <c r="DE286" s="321">
        <f t="shared" si="683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674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97">IF(ROUND(E293-SUM(E294,E296:E297),5)&gt;=0,0,"Ошибка")</f>
        <v>0</v>
      </c>
      <c r="BK287" s="285">
        <f t="shared" si="697"/>
        <v>0</v>
      </c>
      <c r="BL287" s="285">
        <f t="shared" si="697"/>
        <v>0</v>
      </c>
      <c r="BM287" s="285">
        <f t="shared" si="697"/>
        <v>0</v>
      </c>
      <c r="BN287" s="285">
        <f t="shared" si="697"/>
        <v>0</v>
      </c>
      <c r="BO287" s="285">
        <f t="shared" si="697"/>
        <v>0</v>
      </c>
      <c r="BP287" s="285">
        <f t="shared" si="697"/>
        <v>0</v>
      </c>
      <c r="BQ287" s="285">
        <f t="shared" si="697"/>
        <v>0</v>
      </c>
      <c r="BR287" s="285">
        <f t="shared" si="697"/>
        <v>0</v>
      </c>
      <c r="BS287" s="285">
        <f t="shared" si="697"/>
        <v>0</v>
      </c>
      <c r="BT287" s="285">
        <f t="shared" si="697"/>
        <v>0</v>
      </c>
      <c r="BU287" s="285">
        <f t="shared" si="697"/>
        <v>0</v>
      </c>
      <c r="BV287" s="285">
        <f t="shared" si="697"/>
        <v>0</v>
      </c>
      <c r="BW287" s="285">
        <f t="shared" si="697"/>
        <v>0</v>
      </c>
      <c r="BX287" s="285">
        <f t="shared" si="697"/>
        <v>0</v>
      </c>
      <c r="BY287" s="285">
        <f t="shared" si="697"/>
        <v>0</v>
      </c>
      <c r="BZ287" s="285">
        <f t="shared" si="697"/>
        <v>0</v>
      </c>
      <c r="CA287" s="285">
        <f t="shared" si="697"/>
        <v>0</v>
      </c>
      <c r="CB287" s="285">
        <f t="shared" si="697"/>
        <v>0</v>
      </c>
      <c r="CC287" s="285">
        <f t="shared" si="697"/>
        <v>0</v>
      </c>
      <c r="CD287" s="285">
        <f t="shared" si="697"/>
        <v>0</v>
      </c>
      <c r="CE287" s="285">
        <f t="shared" si="697"/>
        <v>0</v>
      </c>
      <c r="CF287" s="285">
        <f t="shared" si="697"/>
        <v>0</v>
      </c>
      <c r="CG287" s="285">
        <f t="shared" si="697"/>
        <v>0</v>
      </c>
      <c r="CH287" s="285">
        <f t="shared" si="697"/>
        <v>0</v>
      </c>
      <c r="CI287" s="285">
        <f t="shared" si="697"/>
        <v>0</v>
      </c>
      <c r="CJ287" s="285">
        <f t="shared" si="697"/>
        <v>0</v>
      </c>
      <c r="CK287" s="285">
        <f t="shared" si="697"/>
        <v>0</v>
      </c>
      <c r="CL287" s="285">
        <f t="shared" si="697"/>
        <v>0</v>
      </c>
      <c r="CM287" s="285">
        <f t="shared" si="697"/>
        <v>0</v>
      </c>
      <c r="CN287" s="285">
        <f t="shared" si="697"/>
        <v>0</v>
      </c>
      <c r="CO287" s="285">
        <f t="shared" si="697"/>
        <v>0</v>
      </c>
      <c r="CP287" s="285">
        <f t="shared" ref="CP287:DL287" si="698">IF(ROUND(AK293-SUM(AK294,AK296:AK297),5)&gt;=0,0,"Ошибка")</f>
        <v>0</v>
      </c>
      <c r="CQ287" s="285">
        <f t="shared" si="698"/>
        <v>0</v>
      </c>
      <c r="CR287" s="285">
        <f t="shared" si="698"/>
        <v>0</v>
      </c>
      <c r="CS287" s="285">
        <f t="shared" si="698"/>
        <v>0</v>
      </c>
      <c r="CT287" s="285">
        <f t="shared" si="698"/>
        <v>0</v>
      </c>
      <c r="CU287" s="285">
        <f t="shared" si="698"/>
        <v>0</v>
      </c>
      <c r="CV287" s="285">
        <f t="shared" si="698"/>
        <v>0</v>
      </c>
      <c r="CW287" s="285">
        <f t="shared" si="698"/>
        <v>0</v>
      </c>
      <c r="CX287" s="285">
        <f t="shared" si="698"/>
        <v>0</v>
      </c>
      <c r="CY287" s="285">
        <f t="shared" si="698"/>
        <v>0</v>
      </c>
      <c r="CZ287" s="285">
        <f t="shared" si="698"/>
        <v>0</v>
      </c>
      <c r="DA287" s="285">
        <f t="shared" si="698"/>
        <v>0</v>
      </c>
      <c r="DB287" s="285">
        <f t="shared" si="698"/>
        <v>0</v>
      </c>
      <c r="DC287" s="285">
        <f t="shared" si="698"/>
        <v>0</v>
      </c>
      <c r="DD287" s="285">
        <f t="shared" si="698"/>
        <v>0</v>
      </c>
      <c r="DE287" s="285">
        <f t="shared" si="698"/>
        <v>0</v>
      </c>
      <c r="DF287" s="285">
        <f t="shared" si="698"/>
        <v>0</v>
      </c>
      <c r="DG287" s="285">
        <f t="shared" si="698"/>
        <v>0</v>
      </c>
      <c r="DH287" s="285">
        <f t="shared" si="698"/>
        <v>0</v>
      </c>
      <c r="DI287" s="285">
        <f t="shared" si="698"/>
        <v>0</v>
      </c>
      <c r="DJ287" s="285">
        <f t="shared" si="698"/>
        <v>0</v>
      </c>
      <c r="DK287" s="285">
        <f t="shared" si="698"/>
        <v>0</v>
      </c>
      <c r="DL287" s="285">
        <f t="shared" si="698"/>
        <v>0</v>
      </c>
    </row>
    <row r="288" spans="1:116" s="27" customFormat="1" ht="24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99">SUM(J289:J293,J298:J300)</f>
        <v>0</v>
      </c>
      <c r="K288" s="236">
        <f t="shared" si="699"/>
        <v>0</v>
      </c>
      <c r="L288" s="236">
        <f t="shared" si="699"/>
        <v>0</v>
      </c>
      <c r="M288" s="236">
        <f t="shared" si="699"/>
        <v>0</v>
      </c>
      <c r="N288" s="236">
        <f t="shared" si="699"/>
        <v>0</v>
      </c>
      <c r="O288" s="236">
        <f t="shared" si="699"/>
        <v>0</v>
      </c>
      <c r="P288" s="228">
        <f>SUM(P289:P293,P298:P300)</f>
        <v>0</v>
      </c>
      <c r="Q288" s="226">
        <f t="shared" ref="Q288:Z288" si="700">SUM(Q289:Q293,Q298:Q300)</f>
        <v>0</v>
      </c>
      <c r="R288" s="236">
        <f t="shared" si="700"/>
        <v>0</v>
      </c>
      <c r="S288" s="226">
        <f t="shared" si="700"/>
        <v>0</v>
      </c>
      <c r="T288" s="236">
        <f t="shared" si="700"/>
        <v>0</v>
      </c>
      <c r="U288" s="226">
        <f t="shared" si="700"/>
        <v>0</v>
      </c>
      <c r="V288" s="235">
        <f t="shared" si="700"/>
        <v>0</v>
      </c>
      <c r="W288" s="226">
        <f t="shared" si="700"/>
        <v>0</v>
      </c>
      <c r="X288" s="226">
        <f t="shared" si="700"/>
        <v>0</v>
      </c>
      <c r="Y288" s="235">
        <f t="shared" si="700"/>
        <v>0</v>
      </c>
      <c r="Z288" s="227">
        <f t="shared" si="700"/>
        <v>0</v>
      </c>
      <c r="AA288" s="228">
        <f>SUM(AA289:AA293,AA298:AA300)</f>
        <v>0</v>
      </c>
      <c r="AB288" s="226">
        <f t="shared" ref="AB288:AK288" si="701">SUM(AB289:AB293,AB298:AB300)</f>
        <v>0</v>
      </c>
      <c r="AC288" s="236">
        <f t="shared" si="701"/>
        <v>0</v>
      </c>
      <c r="AD288" s="226">
        <f t="shared" si="701"/>
        <v>0</v>
      </c>
      <c r="AE288" s="236">
        <f t="shared" si="701"/>
        <v>0</v>
      </c>
      <c r="AF288" s="226">
        <f t="shared" si="701"/>
        <v>0</v>
      </c>
      <c r="AG288" s="235">
        <f t="shared" si="701"/>
        <v>0</v>
      </c>
      <c r="AH288" s="226">
        <f t="shared" si="701"/>
        <v>0</v>
      </c>
      <c r="AI288" s="226">
        <f t="shared" si="701"/>
        <v>0</v>
      </c>
      <c r="AJ288" s="235">
        <f t="shared" si="701"/>
        <v>0</v>
      </c>
      <c r="AK288" s="227">
        <f t="shared" si="701"/>
        <v>0</v>
      </c>
      <c r="AL288" s="228">
        <f>SUM(AL289:AL293,AL298:AL300)</f>
        <v>0</v>
      </c>
      <c r="AM288" s="226">
        <f t="shared" ref="AM288:AV288" si="702">SUM(AM289:AM293,AM298:AM300)</f>
        <v>0</v>
      </c>
      <c r="AN288" s="236">
        <f t="shared" si="702"/>
        <v>0</v>
      </c>
      <c r="AO288" s="226">
        <f t="shared" si="702"/>
        <v>0</v>
      </c>
      <c r="AP288" s="236">
        <f t="shared" si="702"/>
        <v>0</v>
      </c>
      <c r="AQ288" s="226">
        <f t="shared" si="702"/>
        <v>0</v>
      </c>
      <c r="AR288" s="235">
        <f t="shared" si="702"/>
        <v>0</v>
      </c>
      <c r="AS288" s="226">
        <f t="shared" si="702"/>
        <v>0</v>
      </c>
      <c r="AT288" s="226">
        <f t="shared" si="702"/>
        <v>0</v>
      </c>
      <c r="AU288" s="235">
        <f t="shared" si="702"/>
        <v>0</v>
      </c>
      <c r="AV288" s="227">
        <f t="shared" si="702"/>
        <v>0</v>
      </c>
      <c r="AW288" s="228">
        <f>SUM(AW289:AW293,AW298:AW300)</f>
        <v>0</v>
      </c>
      <c r="AX288" s="226">
        <f t="shared" ref="AX288:BG288" si="703">SUM(AX289:AX293,AX298:AX300)</f>
        <v>0</v>
      </c>
      <c r="AY288" s="236">
        <f t="shared" si="703"/>
        <v>0</v>
      </c>
      <c r="AZ288" s="226">
        <f t="shared" si="703"/>
        <v>0</v>
      </c>
      <c r="BA288" s="236">
        <f t="shared" si="703"/>
        <v>0</v>
      </c>
      <c r="BB288" s="226">
        <f t="shared" si="703"/>
        <v>0</v>
      </c>
      <c r="BC288" s="235">
        <f t="shared" si="703"/>
        <v>0</v>
      </c>
      <c r="BD288" s="226">
        <f t="shared" si="703"/>
        <v>0</v>
      </c>
      <c r="BE288" s="226">
        <f t="shared" si="703"/>
        <v>0</v>
      </c>
      <c r="BF288" s="235">
        <f t="shared" si="703"/>
        <v>0</v>
      </c>
      <c r="BG288" s="227">
        <f t="shared" si="703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04">IF(E294-E295&gt;=0,0,"Ошибка")</f>
        <v>0</v>
      </c>
      <c r="BK288" s="253">
        <f t="shared" si="704"/>
        <v>0</v>
      </c>
      <c r="BL288" s="253">
        <f t="shared" si="704"/>
        <v>0</v>
      </c>
      <c r="BM288" s="253">
        <f t="shared" si="704"/>
        <v>0</v>
      </c>
      <c r="BN288" s="253">
        <f t="shared" si="704"/>
        <v>0</v>
      </c>
      <c r="BO288" s="253">
        <f t="shared" si="704"/>
        <v>0</v>
      </c>
      <c r="BP288" s="253">
        <f t="shared" si="704"/>
        <v>0</v>
      </c>
      <c r="BQ288" s="253">
        <f t="shared" si="704"/>
        <v>0</v>
      </c>
      <c r="BR288" s="253">
        <f t="shared" si="704"/>
        <v>0</v>
      </c>
      <c r="BS288" s="253">
        <f t="shared" si="704"/>
        <v>0</v>
      </c>
      <c r="BT288" s="253">
        <f t="shared" si="704"/>
        <v>0</v>
      </c>
      <c r="BU288" s="253">
        <f t="shared" si="704"/>
        <v>0</v>
      </c>
      <c r="BV288" s="253">
        <f t="shared" si="704"/>
        <v>0</v>
      </c>
      <c r="BW288" s="253">
        <f t="shared" si="704"/>
        <v>0</v>
      </c>
      <c r="BX288" s="253">
        <f t="shared" si="704"/>
        <v>0</v>
      </c>
      <c r="BY288" s="253">
        <f t="shared" si="704"/>
        <v>0</v>
      </c>
      <c r="BZ288" s="253">
        <f t="shared" si="704"/>
        <v>0</v>
      </c>
      <c r="CA288" s="253">
        <f t="shared" si="704"/>
        <v>0</v>
      </c>
      <c r="CB288" s="253">
        <f t="shared" si="704"/>
        <v>0</v>
      </c>
      <c r="CC288" s="253">
        <f t="shared" si="704"/>
        <v>0</v>
      </c>
      <c r="CD288" s="253">
        <f t="shared" si="704"/>
        <v>0</v>
      </c>
      <c r="CE288" s="253">
        <f t="shared" si="704"/>
        <v>0</v>
      </c>
      <c r="CF288" s="253">
        <f t="shared" si="704"/>
        <v>0</v>
      </c>
      <c r="CG288" s="253">
        <f t="shared" si="704"/>
        <v>0</v>
      </c>
      <c r="CH288" s="253">
        <f t="shared" si="704"/>
        <v>0</v>
      </c>
      <c r="CI288" s="253">
        <f t="shared" si="704"/>
        <v>0</v>
      </c>
      <c r="CJ288" s="253">
        <f t="shared" si="704"/>
        <v>0</v>
      </c>
      <c r="CK288" s="253">
        <f t="shared" si="704"/>
        <v>0</v>
      </c>
      <c r="CL288" s="253">
        <f t="shared" si="704"/>
        <v>0</v>
      </c>
      <c r="CM288" s="253">
        <f t="shared" si="704"/>
        <v>0</v>
      </c>
      <c r="CN288" s="253">
        <f t="shared" si="704"/>
        <v>0</v>
      </c>
      <c r="CO288" s="253">
        <f t="shared" si="704"/>
        <v>0</v>
      </c>
      <c r="CP288" s="253">
        <f t="shared" ref="CP288:DL288" si="705">IF(AK294-AK295&gt;=0,0,"Ошибка")</f>
        <v>0</v>
      </c>
      <c r="CQ288" s="253">
        <f t="shared" si="705"/>
        <v>0</v>
      </c>
      <c r="CR288" s="253">
        <f t="shared" si="705"/>
        <v>0</v>
      </c>
      <c r="CS288" s="253">
        <f t="shared" si="705"/>
        <v>0</v>
      </c>
      <c r="CT288" s="253">
        <f t="shared" si="705"/>
        <v>0</v>
      </c>
      <c r="CU288" s="253">
        <f t="shared" si="705"/>
        <v>0</v>
      </c>
      <c r="CV288" s="253">
        <f t="shared" si="705"/>
        <v>0</v>
      </c>
      <c r="CW288" s="253">
        <f t="shared" si="705"/>
        <v>0</v>
      </c>
      <c r="CX288" s="253">
        <f t="shared" si="705"/>
        <v>0</v>
      </c>
      <c r="CY288" s="253">
        <f t="shared" si="705"/>
        <v>0</v>
      </c>
      <c r="CZ288" s="253">
        <f t="shared" si="705"/>
        <v>0</v>
      </c>
      <c r="DA288" s="253">
        <f t="shared" si="705"/>
        <v>0</v>
      </c>
      <c r="DB288" s="253">
        <f t="shared" si="705"/>
        <v>0</v>
      </c>
      <c r="DC288" s="253">
        <f t="shared" si="705"/>
        <v>0</v>
      </c>
      <c r="DD288" s="253">
        <f t="shared" si="705"/>
        <v>0</v>
      </c>
      <c r="DE288" s="253">
        <f t="shared" si="705"/>
        <v>0</v>
      </c>
      <c r="DF288" s="253">
        <f t="shared" si="705"/>
        <v>0</v>
      </c>
      <c r="DG288" s="253">
        <f t="shared" si="705"/>
        <v>0</v>
      </c>
      <c r="DH288" s="253">
        <f t="shared" si="705"/>
        <v>0</v>
      </c>
      <c r="DI288" s="253">
        <f t="shared" si="705"/>
        <v>0</v>
      </c>
      <c r="DJ288" s="253">
        <f t="shared" si="705"/>
        <v>0</v>
      </c>
      <c r="DK288" s="253">
        <f t="shared" si="705"/>
        <v>0</v>
      </c>
      <c r="DL288" s="253">
        <f t="shared" si="705"/>
        <v>0</v>
      </c>
    </row>
    <row r="289" spans="1:116" s="27" customFormat="1" ht="24">
      <c r="A289" s="272" t="str">
        <f t="shared" ref="A289:A300" si="70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07">SUM(J289:L289)</f>
        <v>0</v>
      </c>
      <c r="H289" s="236">
        <f>ROUND(SUM(S289,AD289,AO289,AZ289),1)</f>
        <v>0</v>
      </c>
      <c r="I289" s="236">
        <f t="shared" ref="I289:I300" si="708">SUM(M289:O289)</f>
        <v>0</v>
      </c>
      <c r="J289" s="236">
        <f t="shared" ref="J289:O300" si="709">ROUND(SUM(U289,AF289,AQ289,BB289),1)</f>
        <v>0</v>
      </c>
      <c r="K289" s="236">
        <f t="shared" si="709"/>
        <v>0</v>
      </c>
      <c r="L289" s="236">
        <f t="shared" si="709"/>
        <v>0</v>
      </c>
      <c r="M289" s="236">
        <f t="shared" si="709"/>
        <v>0</v>
      </c>
      <c r="N289" s="236">
        <f t="shared" si="709"/>
        <v>0</v>
      </c>
      <c r="O289" s="236">
        <f t="shared" si="709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9">
        <f t="shared" ref="BH289:BH301" si="710">IF((COUNTA(BJ289:DL289)-COUNTIF(BJ289:DL289,0))=0,0,CONCATENATE("Ошибки!-",COUNTA(BJ289:DL289)-COUNTIF(BJ289:DL289,0)))</f>
        <v>0</v>
      </c>
      <c r="BI289" s="255" t="str">
        <f t="shared" ref="BI289:BI300" si="711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12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13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14">IF(ROUND((AA289-AB289),5)&gt;=0,0,"Ошибка!")</f>
        <v>0</v>
      </c>
      <c r="CH289" s="318"/>
      <c r="CI289" s="253">
        <f t="shared" ref="CI289:CI300" si="715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16">IF(ROUND((AL289-AM289),5)&gt;=0,0,"Ошибка!")</f>
        <v>0</v>
      </c>
      <c r="CS289" s="318"/>
      <c r="CT289" s="253">
        <f t="shared" ref="CT289:CT300" si="717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18">IF(ROUND((AW289-AX289),5)&gt;=0,0,"Ошибка!")</f>
        <v>0</v>
      </c>
      <c r="DD289" s="318"/>
      <c r="DE289" s="253">
        <f t="shared" ref="DE289:DE300" si="71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>
      <c r="A290" s="272" t="str">
        <f t="shared" si="70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20">ROUND(SUM(P290,AA290,AL290,AW290),0)</f>
        <v>0</v>
      </c>
      <c r="F290" s="236">
        <f t="shared" ref="F290:F300" si="721">ROUND(SUM(Q290,AB290,AM290,AX290),1)</f>
        <v>0</v>
      </c>
      <c r="G290" s="236">
        <f t="shared" si="707"/>
        <v>0</v>
      </c>
      <c r="H290" s="236">
        <f t="shared" ref="H290:H300" si="722">ROUND(SUM(S290,AD290,AO290,AZ290),1)</f>
        <v>0</v>
      </c>
      <c r="I290" s="236">
        <f t="shared" si="708"/>
        <v>0</v>
      </c>
      <c r="J290" s="236">
        <f t="shared" si="709"/>
        <v>0</v>
      </c>
      <c r="K290" s="236">
        <f t="shared" si="709"/>
        <v>0</v>
      </c>
      <c r="L290" s="236">
        <f t="shared" si="709"/>
        <v>0</v>
      </c>
      <c r="M290" s="236">
        <f t="shared" si="709"/>
        <v>0</v>
      </c>
      <c r="N290" s="236">
        <f t="shared" si="709"/>
        <v>0</v>
      </c>
      <c r="O290" s="236">
        <f t="shared" si="709"/>
        <v>0</v>
      </c>
      <c r="P290" s="220"/>
      <c r="Q290" s="221"/>
      <c r="R290" s="237">
        <f t="shared" ref="R290:R300" si="723">SUM(U290:W290)</f>
        <v>0</v>
      </c>
      <c r="S290" s="221"/>
      <c r="T290" s="237">
        <f t="shared" ref="T290:T299" si="72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25">SUM(AF290:AH290)</f>
        <v>0</v>
      </c>
      <c r="AD290" s="221"/>
      <c r="AE290" s="237">
        <f t="shared" ref="AE290:AE299" si="72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27">SUM(AQ290:AS290)</f>
        <v>0</v>
      </c>
      <c r="AO290" s="221"/>
      <c r="AP290" s="237">
        <f t="shared" ref="AP290:AP299" si="72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29">SUM(BB290:BD290)</f>
        <v>0</v>
      </c>
      <c r="AZ290" s="221"/>
      <c r="BA290" s="237">
        <f t="shared" ref="BA290:BA299" si="730">SUM(BE290:BG290)</f>
        <v>0</v>
      </c>
      <c r="BB290" s="221"/>
      <c r="BC290" s="233"/>
      <c r="BD290" s="221"/>
      <c r="BE290" s="221"/>
      <c r="BF290" s="233"/>
      <c r="BG290" s="221"/>
      <c r="BH290" s="379">
        <f t="shared" si="710"/>
        <v>0</v>
      </c>
      <c r="BI290" s="255" t="str">
        <f t="shared" si="711"/>
        <v>03</v>
      </c>
      <c r="BJ290" s="318"/>
      <c r="BK290" s="253">
        <f t="shared" ref="BK290:BK300" si="731">IF(ROUND((E290-F290),5)&gt;=0,0,"Ошибка!")</f>
        <v>0</v>
      </c>
      <c r="BL290" s="318"/>
      <c r="BM290" s="253">
        <f t="shared" si="712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13"/>
        <v>0</v>
      </c>
      <c r="BW290" s="318"/>
      <c r="BX290" s="253">
        <f t="shared" ref="BX290:BX300" si="732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14"/>
        <v>0</v>
      </c>
      <c r="CH290" s="318"/>
      <c r="CI290" s="253">
        <f t="shared" si="715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16"/>
        <v>0</v>
      </c>
      <c r="CS290" s="318"/>
      <c r="CT290" s="253">
        <f t="shared" si="717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18"/>
        <v>0</v>
      </c>
      <c r="DD290" s="318"/>
      <c r="DE290" s="253">
        <f t="shared" si="719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>
      <c r="A291" s="272" t="str">
        <f t="shared" si="70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20"/>
        <v>0</v>
      </c>
      <c r="F291" s="236">
        <f t="shared" si="721"/>
        <v>0</v>
      </c>
      <c r="G291" s="236">
        <f t="shared" si="707"/>
        <v>0</v>
      </c>
      <c r="H291" s="236">
        <f t="shared" si="722"/>
        <v>0</v>
      </c>
      <c r="I291" s="236">
        <f t="shared" si="708"/>
        <v>0</v>
      </c>
      <c r="J291" s="236">
        <f t="shared" si="709"/>
        <v>0</v>
      </c>
      <c r="K291" s="236">
        <f t="shared" si="709"/>
        <v>0</v>
      </c>
      <c r="L291" s="236">
        <f t="shared" si="709"/>
        <v>0</v>
      </c>
      <c r="M291" s="236">
        <f t="shared" si="709"/>
        <v>0</v>
      </c>
      <c r="N291" s="236">
        <f t="shared" si="709"/>
        <v>0</v>
      </c>
      <c r="O291" s="236">
        <f t="shared" si="709"/>
        <v>0</v>
      </c>
      <c r="P291" s="220"/>
      <c r="Q291" s="221"/>
      <c r="R291" s="237">
        <f t="shared" si="723"/>
        <v>0</v>
      </c>
      <c r="S291" s="221"/>
      <c r="T291" s="237">
        <f t="shared" si="72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25"/>
        <v>0</v>
      </c>
      <c r="AD291" s="221"/>
      <c r="AE291" s="237">
        <f t="shared" si="72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27"/>
        <v>0</v>
      </c>
      <c r="AO291" s="221"/>
      <c r="AP291" s="237">
        <f t="shared" si="72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29"/>
        <v>0</v>
      </c>
      <c r="AZ291" s="221"/>
      <c r="BA291" s="237">
        <f t="shared" si="730"/>
        <v>0</v>
      </c>
      <c r="BB291" s="221"/>
      <c r="BC291" s="233"/>
      <c r="BD291" s="221"/>
      <c r="BE291" s="221"/>
      <c r="BF291" s="233"/>
      <c r="BG291" s="221"/>
      <c r="BH291" s="379">
        <f t="shared" si="710"/>
        <v>0</v>
      </c>
      <c r="BI291" s="255" t="str">
        <f t="shared" si="711"/>
        <v>04</v>
      </c>
      <c r="BJ291" s="318"/>
      <c r="BK291" s="253">
        <f t="shared" si="731"/>
        <v>0</v>
      </c>
      <c r="BL291" s="318"/>
      <c r="BM291" s="253">
        <f t="shared" si="712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13"/>
        <v>0</v>
      </c>
      <c r="BW291" s="318"/>
      <c r="BX291" s="253">
        <f t="shared" si="732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14"/>
        <v>0</v>
      </c>
      <c r="CH291" s="318"/>
      <c r="CI291" s="253">
        <f t="shared" si="715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16"/>
        <v>0</v>
      </c>
      <c r="CS291" s="318"/>
      <c r="CT291" s="253">
        <f t="shared" si="717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18"/>
        <v>0</v>
      </c>
      <c r="DD291" s="318"/>
      <c r="DE291" s="253">
        <f t="shared" si="719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>
      <c r="A292" s="272" t="str">
        <f t="shared" si="70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20"/>
        <v>0</v>
      </c>
      <c r="F292" s="236">
        <f t="shared" si="721"/>
        <v>0</v>
      </c>
      <c r="G292" s="236">
        <f t="shared" si="707"/>
        <v>0</v>
      </c>
      <c r="H292" s="236">
        <f t="shared" si="722"/>
        <v>0</v>
      </c>
      <c r="I292" s="236">
        <f t="shared" si="708"/>
        <v>0</v>
      </c>
      <c r="J292" s="236">
        <f t="shared" si="709"/>
        <v>0</v>
      </c>
      <c r="K292" s="236">
        <f t="shared" si="709"/>
        <v>0</v>
      </c>
      <c r="L292" s="236">
        <f t="shared" si="709"/>
        <v>0</v>
      </c>
      <c r="M292" s="236">
        <f t="shared" si="709"/>
        <v>0</v>
      </c>
      <c r="N292" s="236">
        <f t="shared" si="709"/>
        <v>0</v>
      </c>
      <c r="O292" s="236">
        <f t="shared" si="709"/>
        <v>0</v>
      </c>
      <c r="P292" s="220"/>
      <c r="Q292" s="221"/>
      <c r="R292" s="237">
        <f t="shared" si="723"/>
        <v>0</v>
      </c>
      <c r="S292" s="221"/>
      <c r="T292" s="237">
        <f t="shared" si="72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25"/>
        <v>0</v>
      </c>
      <c r="AD292" s="221"/>
      <c r="AE292" s="237">
        <f t="shared" si="72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27"/>
        <v>0</v>
      </c>
      <c r="AO292" s="221"/>
      <c r="AP292" s="237">
        <f t="shared" si="72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29"/>
        <v>0</v>
      </c>
      <c r="AZ292" s="221"/>
      <c r="BA292" s="237">
        <f t="shared" si="730"/>
        <v>0</v>
      </c>
      <c r="BB292" s="221"/>
      <c r="BC292" s="233"/>
      <c r="BD292" s="221"/>
      <c r="BE292" s="221"/>
      <c r="BF292" s="233"/>
      <c r="BG292" s="221"/>
      <c r="BH292" s="379">
        <f t="shared" si="710"/>
        <v>0</v>
      </c>
      <c r="BI292" s="255" t="str">
        <f t="shared" si="711"/>
        <v>05</v>
      </c>
      <c r="BJ292" s="318"/>
      <c r="BK292" s="253">
        <f t="shared" si="731"/>
        <v>0</v>
      </c>
      <c r="BL292" s="318"/>
      <c r="BM292" s="253">
        <f t="shared" si="712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13"/>
        <v>0</v>
      </c>
      <c r="BW292" s="318"/>
      <c r="BX292" s="253">
        <f t="shared" si="732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14"/>
        <v>0</v>
      </c>
      <c r="CH292" s="318"/>
      <c r="CI292" s="253">
        <f t="shared" si="715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16"/>
        <v>0</v>
      </c>
      <c r="CS292" s="318"/>
      <c r="CT292" s="253">
        <f t="shared" si="717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18"/>
        <v>0</v>
      </c>
      <c r="DD292" s="318"/>
      <c r="DE292" s="253">
        <f t="shared" si="719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>
      <c r="A293" s="272" t="str">
        <f t="shared" si="70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20"/>
        <v>0</v>
      </c>
      <c r="F293" s="236">
        <f t="shared" si="721"/>
        <v>0</v>
      </c>
      <c r="G293" s="236">
        <f t="shared" si="707"/>
        <v>0</v>
      </c>
      <c r="H293" s="236">
        <f t="shared" si="722"/>
        <v>0</v>
      </c>
      <c r="I293" s="236">
        <f t="shared" si="708"/>
        <v>0</v>
      </c>
      <c r="J293" s="236">
        <f t="shared" si="709"/>
        <v>0</v>
      </c>
      <c r="K293" s="236">
        <f t="shared" si="709"/>
        <v>0</v>
      </c>
      <c r="L293" s="236">
        <f t="shared" si="709"/>
        <v>0</v>
      </c>
      <c r="M293" s="236">
        <f t="shared" si="709"/>
        <v>0</v>
      </c>
      <c r="N293" s="236">
        <f t="shared" si="709"/>
        <v>0</v>
      </c>
      <c r="O293" s="236">
        <f t="shared" si="709"/>
        <v>0</v>
      </c>
      <c r="P293" s="220"/>
      <c r="Q293" s="221"/>
      <c r="R293" s="237">
        <f t="shared" si="723"/>
        <v>0</v>
      </c>
      <c r="S293" s="221"/>
      <c r="T293" s="237">
        <f t="shared" si="72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25"/>
        <v>0</v>
      </c>
      <c r="AD293" s="221"/>
      <c r="AE293" s="237">
        <f t="shared" si="72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27"/>
        <v>0</v>
      </c>
      <c r="AO293" s="221"/>
      <c r="AP293" s="237">
        <f t="shared" si="72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29"/>
        <v>0</v>
      </c>
      <c r="AZ293" s="221"/>
      <c r="BA293" s="237">
        <f t="shared" si="730"/>
        <v>0</v>
      </c>
      <c r="BB293" s="221"/>
      <c r="BC293" s="233"/>
      <c r="BD293" s="221"/>
      <c r="BE293" s="221"/>
      <c r="BF293" s="233"/>
      <c r="BG293" s="221"/>
      <c r="BH293" s="379">
        <f t="shared" si="710"/>
        <v>0</v>
      </c>
      <c r="BI293" s="255" t="str">
        <f t="shared" si="711"/>
        <v>06</v>
      </c>
      <c r="BJ293" s="318"/>
      <c r="BK293" s="253">
        <f t="shared" si="731"/>
        <v>0</v>
      </c>
      <c r="BL293" s="318"/>
      <c r="BM293" s="253">
        <f t="shared" si="712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13"/>
        <v>0</v>
      </c>
      <c r="BW293" s="318"/>
      <c r="BX293" s="253">
        <f t="shared" si="732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14"/>
        <v>0</v>
      </c>
      <c r="CH293" s="318"/>
      <c r="CI293" s="253">
        <f t="shared" si="715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16"/>
        <v>0</v>
      </c>
      <c r="CS293" s="318"/>
      <c r="CT293" s="253">
        <f t="shared" si="717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18"/>
        <v>0</v>
      </c>
      <c r="DD293" s="318"/>
      <c r="DE293" s="253">
        <f t="shared" si="719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>
      <c r="A294" s="272" t="str">
        <f t="shared" si="70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20"/>
        <v>0</v>
      </c>
      <c r="F294" s="236">
        <f t="shared" si="721"/>
        <v>0</v>
      </c>
      <c r="G294" s="236">
        <f t="shared" si="707"/>
        <v>0</v>
      </c>
      <c r="H294" s="236">
        <f t="shared" si="722"/>
        <v>0</v>
      </c>
      <c r="I294" s="236">
        <f t="shared" si="708"/>
        <v>0</v>
      </c>
      <c r="J294" s="236">
        <f t="shared" si="709"/>
        <v>0</v>
      </c>
      <c r="K294" s="236">
        <f t="shared" si="709"/>
        <v>0</v>
      </c>
      <c r="L294" s="236">
        <f t="shared" si="709"/>
        <v>0</v>
      </c>
      <c r="M294" s="236">
        <f t="shared" si="709"/>
        <v>0</v>
      </c>
      <c r="N294" s="236">
        <f t="shared" si="709"/>
        <v>0</v>
      </c>
      <c r="O294" s="236">
        <f t="shared" si="709"/>
        <v>0</v>
      </c>
      <c r="P294" s="220"/>
      <c r="Q294" s="221"/>
      <c r="R294" s="237">
        <f t="shared" si="723"/>
        <v>0</v>
      </c>
      <c r="S294" s="221"/>
      <c r="T294" s="237">
        <f t="shared" si="72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25"/>
        <v>0</v>
      </c>
      <c r="AD294" s="221"/>
      <c r="AE294" s="237">
        <f t="shared" si="72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27"/>
        <v>0</v>
      </c>
      <c r="AO294" s="221"/>
      <c r="AP294" s="237">
        <f t="shared" si="72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29"/>
        <v>0</v>
      </c>
      <c r="AZ294" s="221"/>
      <c r="BA294" s="237">
        <f t="shared" si="730"/>
        <v>0</v>
      </c>
      <c r="BB294" s="221"/>
      <c r="BC294" s="233"/>
      <c r="BD294" s="221"/>
      <c r="BE294" s="221"/>
      <c r="BF294" s="233"/>
      <c r="BG294" s="221"/>
      <c r="BH294" s="379">
        <f t="shared" si="710"/>
        <v>0</v>
      </c>
      <c r="BI294" s="255" t="str">
        <f t="shared" si="711"/>
        <v>07</v>
      </c>
      <c r="BJ294" s="318"/>
      <c r="BK294" s="253">
        <f t="shared" si="731"/>
        <v>0</v>
      </c>
      <c r="BL294" s="318"/>
      <c r="BM294" s="253">
        <f t="shared" si="712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13"/>
        <v>0</v>
      </c>
      <c r="BW294" s="318"/>
      <c r="BX294" s="253">
        <f t="shared" si="732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14"/>
        <v>0</v>
      </c>
      <c r="CH294" s="318"/>
      <c r="CI294" s="253">
        <f t="shared" si="715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16"/>
        <v>0</v>
      </c>
      <c r="CS294" s="318"/>
      <c r="CT294" s="253">
        <f t="shared" si="717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18"/>
        <v>0</v>
      </c>
      <c r="DD294" s="318"/>
      <c r="DE294" s="253">
        <f t="shared" si="719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>
      <c r="A295" s="272" t="str">
        <f t="shared" si="70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20"/>
        <v>0</v>
      </c>
      <c r="F295" s="236">
        <f t="shared" si="721"/>
        <v>0</v>
      </c>
      <c r="G295" s="236">
        <f t="shared" si="707"/>
        <v>0</v>
      </c>
      <c r="H295" s="236">
        <f t="shared" si="722"/>
        <v>0</v>
      </c>
      <c r="I295" s="236">
        <f t="shared" si="708"/>
        <v>0</v>
      </c>
      <c r="J295" s="236">
        <f t="shared" si="709"/>
        <v>0</v>
      </c>
      <c r="K295" s="236">
        <f t="shared" si="709"/>
        <v>0</v>
      </c>
      <c r="L295" s="236">
        <f t="shared" si="709"/>
        <v>0</v>
      </c>
      <c r="M295" s="236">
        <f t="shared" si="709"/>
        <v>0</v>
      </c>
      <c r="N295" s="236">
        <f t="shared" si="709"/>
        <v>0</v>
      </c>
      <c r="O295" s="236">
        <f t="shared" si="709"/>
        <v>0</v>
      </c>
      <c r="P295" s="220"/>
      <c r="Q295" s="221"/>
      <c r="R295" s="237">
        <f t="shared" si="723"/>
        <v>0</v>
      </c>
      <c r="S295" s="221"/>
      <c r="T295" s="237">
        <f t="shared" si="72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25"/>
        <v>0</v>
      </c>
      <c r="AD295" s="221"/>
      <c r="AE295" s="237">
        <f t="shared" si="72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27"/>
        <v>0</v>
      </c>
      <c r="AO295" s="221"/>
      <c r="AP295" s="237">
        <f t="shared" si="72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29"/>
        <v>0</v>
      </c>
      <c r="AZ295" s="221"/>
      <c r="BA295" s="237">
        <f t="shared" si="730"/>
        <v>0</v>
      </c>
      <c r="BB295" s="221"/>
      <c r="BC295" s="233"/>
      <c r="BD295" s="221"/>
      <c r="BE295" s="221"/>
      <c r="BF295" s="233"/>
      <c r="BG295" s="221"/>
      <c r="BH295" s="379">
        <f t="shared" si="710"/>
        <v>0</v>
      </c>
      <c r="BI295" s="255" t="str">
        <f t="shared" si="711"/>
        <v>08</v>
      </c>
      <c r="BJ295" s="318"/>
      <c r="BK295" s="253">
        <f t="shared" si="731"/>
        <v>0</v>
      </c>
      <c r="BL295" s="318"/>
      <c r="BM295" s="253">
        <f t="shared" si="712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13"/>
        <v>0</v>
      </c>
      <c r="BW295" s="318"/>
      <c r="BX295" s="253">
        <f t="shared" si="732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14"/>
        <v>0</v>
      </c>
      <c r="CH295" s="318"/>
      <c r="CI295" s="253">
        <f t="shared" si="715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16"/>
        <v>0</v>
      </c>
      <c r="CS295" s="318"/>
      <c r="CT295" s="253">
        <f t="shared" si="717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18"/>
        <v>0</v>
      </c>
      <c r="DD295" s="318"/>
      <c r="DE295" s="253">
        <f t="shared" si="719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>
      <c r="A296" s="272" t="str">
        <f t="shared" si="70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20"/>
        <v>0</v>
      </c>
      <c r="F296" s="236">
        <f t="shared" si="721"/>
        <v>0</v>
      </c>
      <c r="G296" s="236">
        <f t="shared" si="707"/>
        <v>0</v>
      </c>
      <c r="H296" s="236">
        <f t="shared" si="722"/>
        <v>0</v>
      </c>
      <c r="I296" s="236">
        <f t="shared" si="708"/>
        <v>0</v>
      </c>
      <c r="J296" s="236">
        <f t="shared" si="709"/>
        <v>0</v>
      </c>
      <c r="K296" s="236">
        <f t="shared" si="709"/>
        <v>0</v>
      </c>
      <c r="L296" s="236">
        <f t="shared" si="709"/>
        <v>0</v>
      </c>
      <c r="M296" s="236">
        <f t="shared" si="709"/>
        <v>0</v>
      </c>
      <c r="N296" s="236">
        <f t="shared" si="709"/>
        <v>0</v>
      </c>
      <c r="O296" s="236">
        <f t="shared" si="709"/>
        <v>0</v>
      </c>
      <c r="P296" s="220"/>
      <c r="Q296" s="221"/>
      <c r="R296" s="237">
        <f t="shared" si="723"/>
        <v>0</v>
      </c>
      <c r="S296" s="221"/>
      <c r="T296" s="237">
        <f t="shared" si="72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25"/>
        <v>0</v>
      </c>
      <c r="AD296" s="221"/>
      <c r="AE296" s="237">
        <f t="shared" si="72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27"/>
        <v>0</v>
      </c>
      <c r="AO296" s="221"/>
      <c r="AP296" s="237">
        <f t="shared" si="72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29"/>
        <v>0</v>
      </c>
      <c r="AZ296" s="221"/>
      <c r="BA296" s="237">
        <f t="shared" si="730"/>
        <v>0</v>
      </c>
      <c r="BB296" s="221"/>
      <c r="BC296" s="233"/>
      <c r="BD296" s="221"/>
      <c r="BE296" s="221"/>
      <c r="BF296" s="233"/>
      <c r="BG296" s="221"/>
      <c r="BH296" s="379">
        <f t="shared" si="710"/>
        <v>0</v>
      </c>
      <c r="BI296" s="255" t="str">
        <f t="shared" si="711"/>
        <v>09</v>
      </c>
      <c r="BJ296" s="318"/>
      <c r="BK296" s="253">
        <f t="shared" si="731"/>
        <v>0</v>
      </c>
      <c r="BL296" s="318"/>
      <c r="BM296" s="253">
        <f t="shared" si="712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13"/>
        <v>0</v>
      </c>
      <c r="BW296" s="318"/>
      <c r="BX296" s="253">
        <f t="shared" si="732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14"/>
        <v>0</v>
      </c>
      <c r="CH296" s="318"/>
      <c r="CI296" s="253">
        <f t="shared" si="715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16"/>
        <v>0</v>
      </c>
      <c r="CS296" s="318"/>
      <c r="CT296" s="253">
        <f t="shared" si="717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18"/>
        <v>0</v>
      </c>
      <c r="DD296" s="318"/>
      <c r="DE296" s="253">
        <f t="shared" si="719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>
      <c r="A297" s="272" t="str">
        <f t="shared" si="70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20"/>
        <v>0</v>
      </c>
      <c r="F297" s="236">
        <f t="shared" si="721"/>
        <v>0</v>
      </c>
      <c r="G297" s="236">
        <f t="shared" si="707"/>
        <v>0</v>
      </c>
      <c r="H297" s="236">
        <f t="shared" si="722"/>
        <v>0</v>
      </c>
      <c r="I297" s="236">
        <f t="shared" si="708"/>
        <v>0</v>
      </c>
      <c r="J297" s="236">
        <f t="shared" si="709"/>
        <v>0</v>
      </c>
      <c r="K297" s="236">
        <f t="shared" si="709"/>
        <v>0</v>
      </c>
      <c r="L297" s="236">
        <f t="shared" si="709"/>
        <v>0</v>
      </c>
      <c r="M297" s="236">
        <f t="shared" si="709"/>
        <v>0</v>
      </c>
      <c r="N297" s="236">
        <f t="shared" si="709"/>
        <v>0</v>
      </c>
      <c r="O297" s="236">
        <f t="shared" si="709"/>
        <v>0</v>
      </c>
      <c r="P297" s="220"/>
      <c r="Q297" s="221"/>
      <c r="R297" s="237">
        <f t="shared" si="723"/>
        <v>0</v>
      </c>
      <c r="S297" s="221"/>
      <c r="T297" s="237">
        <f t="shared" si="72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25"/>
        <v>0</v>
      </c>
      <c r="AD297" s="221"/>
      <c r="AE297" s="237">
        <f t="shared" si="72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27"/>
        <v>0</v>
      </c>
      <c r="AO297" s="221"/>
      <c r="AP297" s="237">
        <f t="shared" si="72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29"/>
        <v>0</v>
      </c>
      <c r="AZ297" s="221"/>
      <c r="BA297" s="237">
        <f t="shared" si="730"/>
        <v>0</v>
      </c>
      <c r="BB297" s="221"/>
      <c r="BC297" s="233"/>
      <c r="BD297" s="221"/>
      <c r="BE297" s="221"/>
      <c r="BF297" s="233"/>
      <c r="BG297" s="221"/>
      <c r="BH297" s="379">
        <f t="shared" si="710"/>
        <v>0</v>
      </c>
      <c r="BI297" s="255" t="str">
        <f t="shared" si="711"/>
        <v>10</v>
      </c>
      <c r="BJ297" s="318"/>
      <c r="BK297" s="253">
        <f t="shared" si="731"/>
        <v>0</v>
      </c>
      <c r="BL297" s="318"/>
      <c r="BM297" s="253">
        <f t="shared" si="712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13"/>
        <v>0</v>
      </c>
      <c r="BW297" s="318"/>
      <c r="BX297" s="253">
        <f t="shared" si="732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14"/>
        <v>0</v>
      </c>
      <c r="CH297" s="318"/>
      <c r="CI297" s="253">
        <f t="shared" si="715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16"/>
        <v>0</v>
      </c>
      <c r="CS297" s="318"/>
      <c r="CT297" s="253">
        <f t="shared" si="717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18"/>
        <v>0</v>
      </c>
      <c r="DD297" s="318"/>
      <c r="DE297" s="253">
        <f t="shared" si="719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">
      <c r="A298" s="272" t="str">
        <f t="shared" si="70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20"/>
        <v>0</v>
      </c>
      <c r="F298" s="236">
        <f t="shared" si="721"/>
        <v>0</v>
      </c>
      <c r="G298" s="236">
        <f t="shared" si="707"/>
        <v>0</v>
      </c>
      <c r="H298" s="236">
        <f t="shared" si="722"/>
        <v>0</v>
      </c>
      <c r="I298" s="236">
        <f t="shared" si="708"/>
        <v>0</v>
      </c>
      <c r="J298" s="236">
        <f t="shared" si="709"/>
        <v>0</v>
      </c>
      <c r="K298" s="236">
        <f t="shared" si="709"/>
        <v>0</v>
      </c>
      <c r="L298" s="236">
        <f t="shared" si="709"/>
        <v>0</v>
      </c>
      <c r="M298" s="236">
        <f t="shared" si="709"/>
        <v>0</v>
      </c>
      <c r="N298" s="236">
        <f t="shared" si="709"/>
        <v>0</v>
      </c>
      <c r="O298" s="236">
        <f t="shared" si="709"/>
        <v>0</v>
      </c>
      <c r="P298" s="220"/>
      <c r="Q298" s="221"/>
      <c r="R298" s="237">
        <f t="shared" si="723"/>
        <v>0</v>
      </c>
      <c r="S298" s="221"/>
      <c r="T298" s="237">
        <f t="shared" si="72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25"/>
        <v>0</v>
      </c>
      <c r="AD298" s="221"/>
      <c r="AE298" s="237">
        <f t="shared" si="72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27"/>
        <v>0</v>
      </c>
      <c r="AO298" s="221"/>
      <c r="AP298" s="237">
        <f t="shared" si="72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29"/>
        <v>0</v>
      </c>
      <c r="AZ298" s="221"/>
      <c r="BA298" s="237">
        <f t="shared" si="730"/>
        <v>0</v>
      </c>
      <c r="BB298" s="221"/>
      <c r="BC298" s="233"/>
      <c r="BD298" s="221"/>
      <c r="BE298" s="221"/>
      <c r="BF298" s="233"/>
      <c r="BG298" s="221"/>
      <c r="BH298" s="379">
        <f t="shared" si="710"/>
        <v>0</v>
      </c>
      <c r="BI298" s="255" t="str">
        <f t="shared" si="711"/>
        <v>11</v>
      </c>
      <c r="BJ298" s="318"/>
      <c r="BK298" s="253">
        <f t="shared" si="731"/>
        <v>0</v>
      </c>
      <c r="BL298" s="318"/>
      <c r="BM298" s="253">
        <f t="shared" si="712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13"/>
        <v>0</v>
      </c>
      <c r="BW298" s="318"/>
      <c r="BX298" s="253">
        <f t="shared" si="732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14"/>
        <v>0</v>
      </c>
      <c r="CH298" s="318"/>
      <c r="CI298" s="253">
        <f t="shared" si="715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16"/>
        <v>0</v>
      </c>
      <c r="CS298" s="318"/>
      <c r="CT298" s="253">
        <f t="shared" si="717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18"/>
        <v>0</v>
      </c>
      <c r="DD298" s="318"/>
      <c r="DE298" s="253">
        <f t="shared" si="719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">
      <c r="A299" s="272" t="str">
        <f t="shared" si="70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20"/>
        <v>0</v>
      </c>
      <c r="F299" s="236">
        <f t="shared" si="721"/>
        <v>0</v>
      </c>
      <c r="G299" s="236">
        <f t="shared" si="707"/>
        <v>0</v>
      </c>
      <c r="H299" s="236">
        <f t="shared" si="722"/>
        <v>0</v>
      </c>
      <c r="I299" s="236">
        <f t="shared" si="708"/>
        <v>0</v>
      </c>
      <c r="J299" s="236">
        <f t="shared" si="709"/>
        <v>0</v>
      </c>
      <c r="K299" s="236">
        <f t="shared" si="709"/>
        <v>0</v>
      </c>
      <c r="L299" s="236">
        <f t="shared" si="709"/>
        <v>0</v>
      </c>
      <c r="M299" s="236">
        <f t="shared" si="709"/>
        <v>0</v>
      </c>
      <c r="N299" s="236">
        <f t="shared" si="709"/>
        <v>0</v>
      </c>
      <c r="O299" s="236">
        <f t="shared" si="709"/>
        <v>0</v>
      </c>
      <c r="P299" s="220"/>
      <c r="Q299" s="221"/>
      <c r="R299" s="237">
        <f t="shared" si="723"/>
        <v>0</v>
      </c>
      <c r="S299" s="221"/>
      <c r="T299" s="237">
        <f t="shared" si="72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25"/>
        <v>0</v>
      </c>
      <c r="AD299" s="221"/>
      <c r="AE299" s="237">
        <f t="shared" si="72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27"/>
        <v>0</v>
      </c>
      <c r="AO299" s="221"/>
      <c r="AP299" s="237">
        <f t="shared" si="72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29"/>
        <v>0</v>
      </c>
      <c r="AZ299" s="221"/>
      <c r="BA299" s="237">
        <f t="shared" si="730"/>
        <v>0</v>
      </c>
      <c r="BB299" s="221"/>
      <c r="BC299" s="233"/>
      <c r="BD299" s="221"/>
      <c r="BE299" s="221"/>
      <c r="BF299" s="233"/>
      <c r="BG299" s="221"/>
      <c r="BH299" s="379">
        <f t="shared" si="710"/>
        <v>0</v>
      </c>
      <c r="BI299" s="255" t="str">
        <f t="shared" si="711"/>
        <v>12</v>
      </c>
      <c r="BJ299" s="318"/>
      <c r="BK299" s="253">
        <f t="shared" si="731"/>
        <v>0</v>
      </c>
      <c r="BL299" s="318"/>
      <c r="BM299" s="253">
        <f t="shared" si="712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13"/>
        <v>0</v>
      </c>
      <c r="BW299" s="318"/>
      <c r="BX299" s="253">
        <f t="shared" si="732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14"/>
        <v>0</v>
      </c>
      <c r="CH299" s="318"/>
      <c r="CI299" s="253">
        <f t="shared" si="715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16"/>
        <v>0</v>
      </c>
      <c r="CS299" s="318"/>
      <c r="CT299" s="253">
        <f t="shared" si="717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18"/>
        <v>0</v>
      </c>
      <c r="DD299" s="318"/>
      <c r="DE299" s="253">
        <f t="shared" si="719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thickBot="1">
      <c r="A300" s="272" t="str">
        <f t="shared" si="70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20"/>
        <v>0</v>
      </c>
      <c r="F300" s="236">
        <f t="shared" si="721"/>
        <v>0</v>
      </c>
      <c r="G300" s="236">
        <f t="shared" si="707"/>
        <v>0</v>
      </c>
      <c r="H300" s="236">
        <f t="shared" si="722"/>
        <v>0</v>
      </c>
      <c r="I300" s="236">
        <f t="shared" si="708"/>
        <v>0</v>
      </c>
      <c r="J300" s="236">
        <f t="shared" si="709"/>
        <v>0</v>
      </c>
      <c r="K300" s="236">
        <f t="shared" si="709"/>
        <v>0</v>
      </c>
      <c r="L300" s="236">
        <f t="shared" si="709"/>
        <v>0</v>
      </c>
      <c r="M300" s="236">
        <f t="shared" si="709"/>
        <v>0</v>
      </c>
      <c r="N300" s="236">
        <f t="shared" si="709"/>
        <v>0</v>
      </c>
      <c r="O300" s="236">
        <f>ROUND(SUM(Z300,AK300,AV300,BG300),1)</f>
        <v>0</v>
      </c>
      <c r="P300" s="223"/>
      <c r="Q300" s="224"/>
      <c r="R300" s="238">
        <f t="shared" si="72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2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2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2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9">
        <f t="shared" si="710"/>
        <v>0</v>
      </c>
      <c r="BI300" s="319" t="str">
        <f t="shared" si="711"/>
        <v>13</v>
      </c>
      <c r="BJ300" s="320"/>
      <c r="BK300" s="321">
        <f t="shared" si="731"/>
        <v>0</v>
      </c>
      <c r="BL300" s="320"/>
      <c r="BM300" s="321">
        <f t="shared" si="712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13"/>
        <v>0</v>
      </c>
      <c r="BW300" s="320"/>
      <c r="BX300" s="321">
        <f t="shared" si="732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14"/>
        <v>0</v>
      </c>
      <c r="CH300" s="320"/>
      <c r="CI300" s="321">
        <f t="shared" si="715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16"/>
        <v>0</v>
      </c>
      <c r="CS300" s="320"/>
      <c r="CT300" s="321">
        <f t="shared" si="717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18"/>
        <v>0</v>
      </c>
      <c r="DD300" s="320"/>
      <c r="DE300" s="321">
        <f t="shared" si="719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10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33">IF(ROUND(E307-SUM(E308,E310:E311),5)&gt;=0,0,"Ошибка")</f>
        <v>0</v>
      </c>
      <c r="BK301" s="285">
        <f t="shared" si="733"/>
        <v>0</v>
      </c>
      <c r="BL301" s="285">
        <f t="shared" si="733"/>
        <v>0</v>
      </c>
      <c r="BM301" s="285">
        <f t="shared" si="733"/>
        <v>0</v>
      </c>
      <c r="BN301" s="285">
        <f t="shared" si="733"/>
        <v>0</v>
      </c>
      <c r="BO301" s="285">
        <f t="shared" si="733"/>
        <v>0</v>
      </c>
      <c r="BP301" s="285">
        <f t="shared" si="733"/>
        <v>0</v>
      </c>
      <c r="BQ301" s="285">
        <f t="shared" si="733"/>
        <v>0</v>
      </c>
      <c r="BR301" s="285">
        <f t="shared" si="733"/>
        <v>0</v>
      </c>
      <c r="BS301" s="285">
        <f t="shared" si="733"/>
        <v>0</v>
      </c>
      <c r="BT301" s="285">
        <f t="shared" si="733"/>
        <v>0</v>
      </c>
      <c r="BU301" s="285">
        <f t="shared" si="733"/>
        <v>0</v>
      </c>
      <c r="BV301" s="285">
        <f t="shared" si="733"/>
        <v>0</v>
      </c>
      <c r="BW301" s="285">
        <f t="shared" si="733"/>
        <v>0</v>
      </c>
      <c r="BX301" s="285">
        <f t="shared" si="733"/>
        <v>0</v>
      </c>
      <c r="BY301" s="285">
        <f t="shared" si="733"/>
        <v>0</v>
      </c>
      <c r="BZ301" s="285">
        <f t="shared" si="733"/>
        <v>0</v>
      </c>
      <c r="CA301" s="285">
        <f t="shared" si="733"/>
        <v>0</v>
      </c>
      <c r="CB301" s="285">
        <f t="shared" si="733"/>
        <v>0</v>
      </c>
      <c r="CC301" s="285">
        <f t="shared" si="733"/>
        <v>0</v>
      </c>
      <c r="CD301" s="285">
        <f t="shared" si="733"/>
        <v>0</v>
      </c>
      <c r="CE301" s="285">
        <f t="shared" si="733"/>
        <v>0</v>
      </c>
      <c r="CF301" s="285">
        <f t="shared" si="733"/>
        <v>0</v>
      </c>
      <c r="CG301" s="285">
        <f t="shared" si="733"/>
        <v>0</v>
      </c>
      <c r="CH301" s="285">
        <f t="shared" si="733"/>
        <v>0</v>
      </c>
      <c r="CI301" s="285">
        <f t="shared" si="733"/>
        <v>0</v>
      </c>
      <c r="CJ301" s="285">
        <f t="shared" si="733"/>
        <v>0</v>
      </c>
      <c r="CK301" s="285">
        <f t="shared" si="733"/>
        <v>0</v>
      </c>
      <c r="CL301" s="285">
        <f t="shared" si="733"/>
        <v>0</v>
      </c>
      <c r="CM301" s="285">
        <f t="shared" si="733"/>
        <v>0</v>
      </c>
      <c r="CN301" s="285">
        <f t="shared" si="733"/>
        <v>0</v>
      </c>
      <c r="CO301" s="285">
        <f t="shared" si="733"/>
        <v>0</v>
      </c>
      <c r="CP301" s="285">
        <f t="shared" ref="CP301:DL301" si="734">IF(ROUND(AK307-SUM(AK308,AK310:AK311),5)&gt;=0,0,"Ошибка")</f>
        <v>0</v>
      </c>
      <c r="CQ301" s="285">
        <f t="shared" si="734"/>
        <v>0</v>
      </c>
      <c r="CR301" s="285">
        <f t="shared" si="734"/>
        <v>0</v>
      </c>
      <c r="CS301" s="285">
        <f t="shared" si="734"/>
        <v>0</v>
      </c>
      <c r="CT301" s="285">
        <f t="shared" si="734"/>
        <v>0</v>
      </c>
      <c r="CU301" s="285">
        <f t="shared" si="734"/>
        <v>0</v>
      </c>
      <c r="CV301" s="285">
        <f t="shared" si="734"/>
        <v>0</v>
      </c>
      <c r="CW301" s="285">
        <f t="shared" si="734"/>
        <v>0</v>
      </c>
      <c r="CX301" s="285">
        <f t="shared" si="734"/>
        <v>0</v>
      </c>
      <c r="CY301" s="285">
        <f t="shared" si="734"/>
        <v>0</v>
      </c>
      <c r="CZ301" s="285">
        <f t="shared" si="734"/>
        <v>0</v>
      </c>
      <c r="DA301" s="285">
        <f t="shared" si="734"/>
        <v>0</v>
      </c>
      <c r="DB301" s="285">
        <f t="shared" si="734"/>
        <v>0</v>
      </c>
      <c r="DC301" s="285">
        <f t="shared" si="734"/>
        <v>0</v>
      </c>
      <c r="DD301" s="285">
        <f t="shared" si="734"/>
        <v>0</v>
      </c>
      <c r="DE301" s="285">
        <f t="shared" si="734"/>
        <v>0</v>
      </c>
      <c r="DF301" s="285">
        <f t="shared" si="734"/>
        <v>0</v>
      </c>
      <c r="DG301" s="285">
        <f t="shared" si="734"/>
        <v>0</v>
      </c>
      <c r="DH301" s="285">
        <f t="shared" si="734"/>
        <v>0</v>
      </c>
      <c r="DI301" s="285">
        <f t="shared" si="734"/>
        <v>0</v>
      </c>
      <c r="DJ301" s="285">
        <f t="shared" si="734"/>
        <v>0</v>
      </c>
      <c r="DK301" s="285">
        <f t="shared" si="734"/>
        <v>0</v>
      </c>
      <c r="DL301" s="285">
        <f t="shared" si="734"/>
        <v>0</v>
      </c>
    </row>
    <row r="302" spans="1:116" s="27" customFormat="1" ht="24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35">SUM(J303:J307,J312:J314)</f>
        <v>0</v>
      </c>
      <c r="K302" s="236">
        <f t="shared" si="735"/>
        <v>0</v>
      </c>
      <c r="L302" s="236">
        <f t="shared" si="735"/>
        <v>0</v>
      </c>
      <c r="M302" s="236">
        <f t="shared" si="735"/>
        <v>0</v>
      </c>
      <c r="N302" s="236">
        <f t="shared" si="735"/>
        <v>0</v>
      </c>
      <c r="O302" s="236">
        <f t="shared" si="735"/>
        <v>0</v>
      </c>
      <c r="P302" s="228">
        <f>SUM(P303:P307,P312:P314)</f>
        <v>0</v>
      </c>
      <c r="Q302" s="226">
        <f t="shared" ref="Q302:Z302" si="736">SUM(Q303:Q307,Q312:Q314)</f>
        <v>0</v>
      </c>
      <c r="R302" s="236">
        <f t="shared" si="736"/>
        <v>0</v>
      </c>
      <c r="S302" s="226">
        <f t="shared" si="736"/>
        <v>0</v>
      </c>
      <c r="T302" s="236">
        <f t="shared" si="736"/>
        <v>0</v>
      </c>
      <c r="U302" s="226">
        <f t="shared" si="736"/>
        <v>0</v>
      </c>
      <c r="V302" s="235">
        <f t="shared" si="736"/>
        <v>0</v>
      </c>
      <c r="W302" s="226">
        <f t="shared" si="736"/>
        <v>0</v>
      </c>
      <c r="X302" s="226">
        <f t="shared" si="736"/>
        <v>0</v>
      </c>
      <c r="Y302" s="235">
        <f t="shared" si="736"/>
        <v>0</v>
      </c>
      <c r="Z302" s="227">
        <f t="shared" si="736"/>
        <v>0</v>
      </c>
      <c r="AA302" s="228">
        <f>SUM(AA303:AA307,AA312:AA314)</f>
        <v>0</v>
      </c>
      <c r="AB302" s="226">
        <f t="shared" ref="AB302:AK302" si="737">SUM(AB303:AB307,AB312:AB314)</f>
        <v>0</v>
      </c>
      <c r="AC302" s="236">
        <f t="shared" si="737"/>
        <v>0</v>
      </c>
      <c r="AD302" s="226">
        <f t="shared" si="737"/>
        <v>0</v>
      </c>
      <c r="AE302" s="236">
        <f t="shared" si="737"/>
        <v>0</v>
      </c>
      <c r="AF302" s="226">
        <f t="shared" si="737"/>
        <v>0</v>
      </c>
      <c r="AG302" s="235">
        <f t="shared" si="737"/>
        <v>0</v>
      </c>
      <c r="AH302" s="226">
        <f t="shared" si="737"/>
        <v>0</v>
      </c>
      <c r="AI302" s="226">
        <f t="shared" si="737"/>
        <v>0</v>
      </c>
      <c r="AJ302" s="235">
        <f t="shared" si="737"/>
        <v>0</v>
      </c>
      <c r="AK302" s="227">
        <f t="shared" si="737"/>
        <v>0</v>
      </c>
      <c r="AL302" s="228">
        <f>SUM(AL303:AL307,AL312:AL314)</f>
        <v>0</v>
      </c>
      <c r="AM302" s="226">
        <f t="shared" ref="AM302:AV302" si="738">SUM(AM303:AM307,AM312:AM314)</f>
        <v>0</v>
      </c>
      <c r="AN302" s="236">
        <f t="shared" si="738"/>
        <v>0</v>
      </c>
      <c r="AO302" s="226">
        <f t="shared" si="738"/>
        <v>0</v>
      </c>
      <c r="AP302" s="236">
        <f t="shared" si="738"/>
        <v>0</v>
      </c>
      <c r="AQ302" s="226">
        <f t="shared" si="738"/>
        <v>0</v>
      </c>
      <c r="AR302" s="235">
        <f t="shared" si="738"/>
        <v>0</v>
      </c>
      <c r="AS302" s="226">
        <f t="shared" si="738"/>
        <v>0</v>
      </c>
      <c r="AT302" s="226">
        <f t="shared" si="738"/>
        <v>0</v>
      </c>
      <c r="AU302" s="235">
        <f t="shared" si="738"/>
        <v>0</v>
      </c>
      <c r="AV302" s="227">
        <f t="shared" si="738"/>
        <v>0</v>
      </c>
      <c r="AW302" s="228">
        <f>SUM(AW303:AW307,AW312:AW314)</f>
        <v>0</v>
      </c>
      <c r="AX302" s="226">
        <f t="shared" ref="AX302:BG302" si="739">SUM(AX303:AX307,AX312:AX314)</f>
        <v>0</v>
      </c>
      <c r="AY302" s="236">
        <f t="shared" si="739"/>
        <v>0</v>
      </c>
      <c r="AZ302" s="226">
        <f t="shared" si="739"/>
        <v>0</v>
      </c>
      <c r="BA302" s="236">
        <f t="shared" si="739"/>
        <v>0</v>
      </c>
      <c r="BB302" s="226">
        <f t="shared" si="739"/>
        <v>0</v>
      </c>
      <c r="BC302" s="235">
        <f t="shared" si="739"/>
        <v>0</v>
      </c>
      <c r="BD302" s="226">
        <f t="shared" si="739"/>
        <v>0</v>
      </c>
      <c r="BE302" s="226">
        <f t="shared" si="739"/>
        <v>0</v>
      </c>
      <c r="BF302" s="235">
        <f t="shared" si="739"/>
        <v>0</v>
      </c>
      <c r="BG302" s="227">
        <f t="shared" si="739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40">IF(E308-E309&gt;=0,0,"Ошибка")</f>
        <v>0</v>
      </c>
      <c r="BK302" s="253">
        <f t="shared" si="740"/>
        <v>0</v>
      </c>
      <c r="BL302" s="253">
        <f t="shared" si="740"/>
        <v>0</v>
      </c>
      <c r="BM302" s="253">
        <f t="shared" si="740"/>
        <v>0</v>
      </c>
      <c r="BN302" s="253">
        <f t="shared" si="740"/>
        <v>0</v>
      </c>
      <c r="BO302" s="253">
        <f t="shared" si="740"/>
        <v>0</v>
      </c>
      <c r="BP302" s="253">
        <f t="shared" si="740"/>
        <v>0</v>
      </c>
      <c r="BQ302" s="253">
        <f t="shared" si="740"/>
        <v>0</v>
      </c>
      <c r="BR302" s="253">
        <f t="shared" si="740"/>
        <v>0</v>
      </c>
      <c r="BS302" s="253">
        <f t="shared" si="740"/>
        <v>0</v>
      </c>
      <c r="BT302" s="253">
        <f t="shared" si="740"/>
        <v>0</v>
      </c>
      <c r="BU302" s="253">
        <f t="shared" si="740"/>
        <v>0</v>
      </c>
      <c r="BV302" s="253">
        <f t="shared" si="740"/>
        <v>0</v>
      </c>
      <c r="BW302" s="253">
        <f t="shared" si="740"/>
        <v>0</v>
      </c>
      <c r="BX302" s="253">
        <f t="shared" si="740"/>
        <v>0</v>
      </c>
      <c r="BY302" s="253">
        <f t="shared" si="740"/>
        <v>0</v>
      </c>
      <c r="BZ302" s="253">
        <f t="shared" si="740"/>
        <v>0</v>
      </c>
      <c r="CA302" s="253">
        <f t="shared" si="740"/>
        <v>0</v>
      </c>
      <c r="CB302" s="253">
        <f t="shared" si="740"/>
        <v>0</v>
      </c>
      <c r="CC302" s="253">
        <f t="shared" si="740"/>
        <v>0</v>
      </c>
      <c r="CD302" s="253">
        <f t="shared" si="740"/>
        <v>0</v>
      </c>
      <c r="CE302" s="253">
        <f t="shared" si="740"/>
        <v>0</v>
      </c>
      <c r="CF302" s="253">
        <f t="shared" si="740"/>
        <v>0</v>
      </c>
      <c r="CG302" s="253">
        <f t="shared" si="740"/>
        <v>0</v>
      </c>
      <c r="CH302" s="253">
        <f t="shared" si="740"/>
        <v>0</v>
      </c>
      <c r="CI302" s="253">
        <f t="shared" si="740"/>
        <v>0</v>
      </c>
      <c r="CJ302" s="253">
        <f t="shared" si="740"/>
        <v>0</v>
      </c>
      <c r="CK302" s="253">
        <f t="shared" si="740"/>
        <v>0</v>
      </c>
      <c r="CL302" s="253">
        <f t="shared" si="740"/>
        <v>0</v>
      </c>
      <c r="CM302" s="253">
        <f t="shared" si="740"/>
        <v>0</v>
      </c>
      <c r="CN302" s="253">
        <f t="shared" si="740"/>
        <v>0</v>
      </c>
      <c r="CO302" s="253">
        <f t="shared" si="740"/>
        <v>0</v>
      </c>
      <c r="CP302" s="253">
        <f t="shared" ref="CP302:DL302" si="741">IF(AK308-AK309&gt;=0,0,"Ошибка")</f>
        <v>0</v>
      </c>
      <c r="CQ302" s="253">
        <f t="shared" si="741"/>
        <v>0</v>
      </c>
      <c r="CR302" s="253">
        <f t="shared" si="741"/>
        <v>0</v>
      </c>
      <c r="CS302" s="253">
        <f t="shared" si="741"/>
        <v>0</v>
      </c>
      <c r="CT302" s="253">
        <f t="shared" si="741"/>
        <v>0</v>
      </c>
      <c r="CU302" s="253">
        <f t="shared" si="741"/>
        <v>0</v>
      </c>
      <c r="CV302" s="253">
        <f t="shared" si="741"/>
        <v>0</v>
      </c>
      <c r="CW302" s="253">
        <f t="shared" si="741"/>
        <v>0</v>
      </c>
      <c r="CX302" s="253">
        <f t="shared" si="741"/>
        <v>0</v>
      </c>
      <c r="CY302" s="253">
        <f t="shared" si="741"/>
        <v>0</v>
      </c>
      <c r="CZ302" s="253">
        <f t="shared" si="741"/>
        <v>0</v>
      </c>
      <c r="DA302" s="253">
        <f t="shared" si="741"/>
        <v>0</v>
      </c>
      <c r="DB302" s="253">
        <f t="shared" si="741"/>
        <v>0</v>
      </c>
      <c r="DC302" s="253">
        <f t="shared" si="741"/>
        <v>0</v>
      </c>
      <c r="DD302" s="253">
        <f t="shared" si="741"/>
        <v>0</v>
      </c>
      <c r="DE302" s="253">
        <f t="shared" si="741"/>
        <v>0</v>
      </c>
      <c r="DF302" s="253">
        <f t="shared" si="741"/>
        <v>0</v>
      </c>
      <c r="DG302" s="253">
        <f t="shared" si="741"/>
        <v>0</v>
      </c>
      <c r="DH302" s="253">
        <f t="shared" si="741"/>
        <v>0</v>
      </c>
      <c r="DI302" s="253">
        <f t="shared" si="741"/>
        <v>0</v>
      </c>
      <c r="DJ302" s="253">
        <f t="shared" si="741"/>
        <v>0</v>
      </c>
      <c r="DK302" s="253">
        <f t="shared" si="741"/>
        <v>0</v>
      </c>
      <c r="DL302" s="253">
        <f t="shared" si="741"/>
        <v>0</v>
      </c>
    </row>
    <row r="303" spans="1:116" s="27" customFormat="1" ht="24">
      <c r="A303" s="272" t="str">
        <f t="shared" ref="A303:A314" si="742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743">SUM(J303:L303)</f>
        <v>0</v>
      </c>
      <c r="H303" s="236">
        <f>ROUND(SUM(S303,AD303,AO303,AZ303),1)</f>
        <v>0</v>
      </c>
      <c r="I303" s="236">
        <f t="shared" ref="I303:I314" si="744">SUM(M303:O303)</f>
        <v>0</v>
      </c>
      <c r="J303" s="236">
        <f t="shared" ref="J303:O314" si="745">ROUND(SUM(U303,AF303,AQ303,BB303),1)</f>
        <v>0</v>
      </c>
      <c r="K303" s="236">
        <f t="shared" si="745"/>
        <v>0</v>
      </c>
      <c r="L303" s="236">
        <f t="shared" si="745"/>
        <v>0</v>
      </c>
      <c r="M303" s="236">
        <f t="shared" si="745"/>
        <v>0</v>
      </c>
      <c r="N303" s="236">
        <f t="shared" si="745"/>
        <v>0</v>
      </c>
      <c r="O303" s="236">
        <f t="shared" si="745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9">
        <f t="shared" ref="BH303:BH315" si="746">IF((COUNTA(BJ303:DL303)-COUNTIF(BJ303:DL303,0))=0,0,CONCATENATE("Ошибки!-",COUNTA(BJ303:DL303)-COUNTIF(BJ303:DL303,0)))</f>
        <v>0</v>
      </c>
      <c r="BI303" s="255" t="str">
        <f t="shared" ref="BI303:BI314" si="747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748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749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750">IF(ROUND((AA303-AB303),5)&gt;=0,0,"Ошибка!")</f>
        <v>0</v>
      </c>
      <c r="CH303" s="318"/>
      <c r="CI303" s="253">
        <f t="shared" ref="CI303:CI314" si="751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752">IF(ROUND((AL303-AM303),5)&gt;=0,0,"Ошибка!")</f>
        <v>0</v>
      </c>
      <c r="CS303" s="318"/>
      <c r="CT303" s="253">
        <f t="shared" ref="CT303:CT314" si="753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754">IF(ROUND((AW303-AX303),5)&gt;=0,0,"Ошибка!")</f>
        <v>0</v>
      </c>
      <c r="DD303" s="318"/>
      <c r="DE303" s="253">
        <f t="shared" ref="DE303:DE314" si="755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>
      <c r="A304" s="272" t="str">
        <f t="shared" si="742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756">ROUND(SUM(P304,AA304,AL304,AW304),0)</f>
        <v>0</v>
      </c>
      <c r="F304" s="236">
        <f t="shared" ref="F304:F314" si="757">ROUND(SUM(Q304,AB304,AM304,AX304),1)</f>
        <v>0</v>
      </c>
      <c r="G304" s="236">
        <f t="shared" si="743"/>
        <v>0</v>
      </c>
      <c r="H304" s="236">
        <f t="shared" ref="H304:H314" si="758">ROUND(SUM(S304,AD304,AO304,AZ304),1)</f>
        <v>0</v>
      </c>
      <c r="I304" s="236">
        <f t="shared" si="744"/>
        <v>0</v>
      </c>
      <c r="J304" s="236">
        <f t="shared" si="745"/>
        <v>0</v>
      </c>
      <c r="K304" s="236">
        <f t="shared" si="745"/>
        <v>0</v>
      </c>
      <c r="L304" s="236">
        <f t="shared" si="745"/>
        <v>0</v>
      </c>
      <c r="M304" s="236">
        <f t="shared" si="745"/>
        <v>0</v>
      </c>
      <c r="N304" s="236">
        <f t="shared" si="745"/>
        <v>0</v>
      </c>
      <c r="O304" s="236">
        <f t="shared" si="745"/>
        <v>0</v>
      </c>
      <c r="P304" s="220"/>
      <c r="Q304" s="221"/>
      <c r="R304" s="237">
        <f t="shared" ref="R304:R314" si="759">SUM(U304:W304)</f>
        <v>0</v>
      </c>
      <c r="S304" s="221"/>
      <c r="T304" s="237">
        <f t="shared" ref="T304:T313" si="760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761">SUM(AF304:AH304)</f>
        <v>0</v>
      </c>
      <c r="AD304" s="221"/>
      <c r="AE304" s="237">
        <f t="shared" ref="AE304:AE313" si="762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763">SUM(AQ304:AS304)</f>
        <v>0</v>
      </c>
      <c r="AO304" s="221"/>
      <c r="AP304" s="237">
        <f t="shared" ref="AP304:AP313" si="764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765">SUM(BB304:BD304)</f>
        <v>0</v>
      </c>
      <c r="AZ304" s="221"/>
      <c r="BA304" s="237">
        <f t="shared" ref="BA304:BA313" si="766">SUM(BE304:BG304)</f>
        <v>0</v>
      </c>
      <c r="BB304" s="221"/>
      <c r="BC304" s="233"/>
      <c r="BD304" s="221"/>
      <c r="BE304" s="221"/>
      <c r="BF304" s="233"/>
      <c r="BG304" s="221"/>
      <c r="BH304" s="379">
        <f t="shared" si="746"/>
        <v>0</v>
      </c>
      <c r="BI304" s="255" t="str">
        <f t="shared" si="747"/>
        <v>03</v>
      </c>
      <c r="BJ304" s="318"/>
      <c r="BK304" s="253">
        <f t="shared" ref="BK304:BK314" si="767">IF(ROUND((E304-F304),5)&gt;=0,0,"Ошибка!")</f>
        <v>0</v>
      </c>
      <c r="BL304" s="318"/>
      <c r="BM304" s="253">
        <f t="shared" si="748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749"/>
        <v>0</v>
      </c>
      <c r="BW304" s="318"/>
      <c r="BX304" s="253">
        <f t="shared" ref="BX304:BX314" si="76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750"/>
        <v>0</v>
      </c>
      <c r="CH304" s="318"/>
      <c r="CI304" s="253">
        <f t="shared" si="751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752"/>
        <v>0</v>
      </c>
      <c r="CS304" s="318"/>
      <c r="CT304" s="253">
        <f t="shared" si="753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754"/>
        <v>0</v>
      </c>
      <c r="DD304" s="318"/>
      <c r="DE304" s="253">
        <f t="shared" si="755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>
      <c r="A305" s="272" t="str">
        <f t="shared" si="742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756"/>
        <v>0</v>
      </c>
      <c r="F305" s="236">
        <f t="shared" si="757"/>
        <v>0</v>
      </c>
      <c r="G305" s="236">
        <f t="shared" si="743"/>
        <v>0</v>
      </c>
      <c r="H305" s="236">
        <f t="shared" si="758"/>
        <v>0</v>
      </c>
      <c r="I305" s="236">
        <f t="shared" si="744"/>
        <v>0</v>
      </c>
      <c r="J305" s="236">
        <f t="shared" si="745"/>
        <v>0</v>
      </c>
      <c r="K305" s="236">
        <f t="shared" si="745"/>
        <v>0</v>
      </c>
      <c r="L305" s="236">
        <f t="shared" si="745"/>
        <v>0</v>
      </c>
      <c r="M305" s="236">
        <f t="shared" si="745"/>
        <v>0</v>
      </c>
      <c r="N305" s="236">
        <f t="shared" si="745"/>
        <v>0</v>
      </c>
      <c r="O305" s="236">
        <f t="shared" si="745"/>
        <v>0</v>
      </c>
      <c r="P305" s="220"/>
      <c r="Q305" s="221"/>
      <c r="R305" s="237">
        <f t="shared" si="759"/>
        <v>0</v>
      </c>
      <c r="S305" s="221"/>
      <c r="T305" s="237">
        <f t="shared" si="760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761"/>
        <v>0</v>
      </c>
      <c r="AD305" s="221"/>
      <c r="AE305" s="237">
        <f t="shared" si="762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763"/>
        <v>0</v>
      </c>
      <c r="AO305" s="221"/>
      <c r="AP305" s="237">
        <f t="shared" si="764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765"/>
        <v>0</v>
      </c>
      <c r="AZ305" s="221"/>
      <c r="BA305" s="237">
        <f t="shared" si="766"/>
        <v>0</v>
      </c>
      <c r="BB305" s="221"/>
      <c r="BC305" s="233"/>
      <c r="BD305" s="221"/>
      <c r="BE305" s="221"/>
      <c r="BF305" s="233"/>
      <c r="BG305" s="221"/>
      <c r="BH305" s="379">
        <f t="shared" si="746"/>
        <v>0</v>
      </c>
      <c r="BI305" s="255" t="str">
        <f t="shared" si="747"/>
        <v>04</v>
      </c>
      <c r="BJ305" s="318"/>
      <c r="BK305" s="253">
        <f t="shared" si="767"/>
        <v>0</v>
      </c>
      <c r="BL305" s="318"/>
      <c r="BM305" s="253">
        <f t="shared" si="748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749"/>
        <v>0</v>
      </c>
      <c r="BW305" s="318"/>
      <c r="BX305" s="253">
        <f t="shared" si="76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750"/>
        <v>0</v>
      </c>
      <c r="CH305" s="318"/>
      <c r="CI305" s="253">
        <f t="shared" si="751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752"/>
        <v>0</v>
      </c>
      <c r="CS305" s="318"/>
      <c r="CT305" s="253">
        <f t="shared" si="753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754"/>
        <v>0</v>
      </c>
      <c r="DD305" s="318"/>
      <c r="DE305" s="253">
        <f t="shared" si="755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>
      <c r="A306" s="272" t="str">
        <f t="shared" si="742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756"/>
        <v>0</v>
      </c>
      <c r="F306" s="236">
        <f t="shared" si="757"/>
        <v>0</v>
      </c>
      <c r="G306" s="236">
        <f t="shared" si="743"/>
        <v>0</v>
      </c>
      <c r="H306" s="236">
        <f t="shared" si="758"/>
        <v>0</v>
      </c>
      <c r="I306" s="236">
        <f t="shared" si="744"/>
        <v>0</v>
      </c>
      <c r="J306" s="236">
        <f t="shared" si="745"/>
        <v>0</v>
      </c>
      <c r="K306" s="236">
        <f t="shared" si="745"/>
        <v>0</v>
      </c>
      <c r="L306" s="236">
        <f t="shared" si="745"/>
        <v>0</v>
      </c>
      <c r="M306" s="236">
        <f t="shared" si="745"/>
        <v>0</v>
      </c>
      <c r="N306" s="236">
        <f t="shared" si="745"/>
        <v>0</v>
      </c>
      <c r="O306" s="236">
        <f t="shared" si="745"/>
        <v>0</v>
      </c>
      <c r="P306" s="220"/>
      <c r="Q306" s="221"/>
      <c r="R306" s="237">
        <f t="shared" si="759"/>
        <v>0</v>
      </c>
      <c r="S306" s="221"/>
      <c r="T306" s="237">
        <f t="shared" si="760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761"/>
        <v>0</v>
      </c>
      <c r="AD306" s="221"/>
      <c r="AE306" s="237">
        <f t="shared" si="762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763"/>
        <v>0</v>
      </c>
      <c r="AO306" s="221"/>
      <c r="AP306" s="237">
        <f t="shared" si="764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765"/>
        <v>0</v>
      </c>
      <c r="AZ306" s="221"/>
      <c r="BA306" s="237">
        <f t="shared" si="766"/>
        <v>0</v>
      </c>
      <c r="BB306" s="221"/>
      <c r="BC306" s="233"/>
      <c r="BD306" s="221"/>
      <c r="BE306" s="221"/>
      <c r="BF306" s="233"/>
      <c r="BG306" s="221"/>
      <c r="BH306" s="379">
        <f t="shared" si="746"/>
        <v>0</v>
      </c>
      <c r="BI306" s="255" t="str">
        <f t="shared" si="747"/>
        <v>05</v>
      </c>
      <c r="BJ306" s="318"/>
      <c r="BK306" s="253">
        <f t="shared" si="767"/>
        <v>0</v>
      </c>
      <c r="BL306" s="318"/>
      <c r="BM306" s="253">
        <f t="shared" si="748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749"/>
        <v>0</v>
      </c>
      <c r="BW306" s="318"/>
      <c r="BX306" s="253">
        <f t="shared" si="76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750"/>
        <v>0</v>
      </c>
      <c r="CH306" s="318"/>
      <c r="CI306" s="253">
        <f t="shared" si="751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752"/>
        <v>0</v>
      </c>
      <c r="CS306" s="318"/>
      <c r="CT306" s="253">
        <f t="shared" si="753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754"/>
        <v>0</v>
      </c>
      <c r="DD306" s="318"/>
      <c r="DE306" s="253">
        <f t="shared" si="755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>
      <c r="A307" s="272" t="str">
        <f t="shared" si="742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756"/>
        <v>0</v>
      </c>
      <c r="F307" s="236">
        <f t="shared" si="757"/>
        <v>0</v>
      </c>
      <c r="G307" s="236">
        <f t="shared" si="743"/>
        <v>0</v>
      </c>
      <c r="H307" s="236">
        <f t="shared" si="758"/>
        <v>0</v>
      </c>
      <c r="I307" s="236">
        <f t="shared" si="744"/>
        <v>0</v>
      </c>
      <c r="J307" s="236">
        <f t="shared" si="745"/>
        <v>0</v>
      </c>
      <c r="K307" s="236">
        <f t="shared" si="745"/>
        <v>0</v>
      </c>
      <c r="L307" s="236">
        <f t="shared" si="745"/>
        <v>0</v>
      </c>
      <c r="M307" s="236">
        <f t="shared" si="745"/>
        <v>0</v>
      </c>
      <c r="N307" s="236">
        <f t="shared" si="745"/>
        <v>0</v>
      </c>
      <c r="O307" s="236">
        <f t="shared" si="745"/>
        <v>0</v>
      </c>
      <c r="P307" s="220"/>
      <c r="Q307" s="221"/>
      <c r="R307" s="237">
        <f t="shared" si="759"/>
        <v>0</v>
      </c>
      <c r="S307" s="221"/>
      <c r="T307" s="237">
        <f t="shared" si="760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761"/>
        <v>0</v>
      </c>
      <c r="AD307" s="221"/>
      <c r="AE307" s="237">
        <f t="shared" si="762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763"/>
        <v>0</v>
      </c>
      <c r="AO307" s="221"/>
      <c r="AP307" s="237">
        <f t="shared" si="764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765"/>
        <v>0</v>
      </c>
      <c r="AZ307" s="221"/>
      <c r="BA307" s="237">
        <f t="shared" si="766"/>
        <v>0</v>
      </c>
      <c r="BB307" s="221"/>
      <c r="BC307" s="233"/>
      <c r="BD307" s="221"/>
      <c r="BE307" s="221"/>
      <c r="BF307" s="233"/>
      <c r="BG307" s="221"/>
      <c r="BH307" s="379">
        <f t="shared" si="746"/>
        <v>0</v>
      </c>
      <c r="BI307" s="255" t="str">
        <f t="shared" si="747"/>
        <v>06</v>
      </c>
      <c r="BJ307" s="318"/>
      <c r="BK307" s="253">
        <f t="shared" si="767"/>
        <v>0</v>
      </c>
      <c r="BL307" s="318"/>
      <c r="BM307" s="253">
        <f t="shared" si="748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749"/>
        <v>0</v>
      </c>
      <c r="BW307" s="318"/>
      <c r="BX307" s="253">
        <f t="shared" si="76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750"/>
        <v>0</v>
      </c>
      <c r="CH307" s="318"/>
      <c r="CI307" s="253">
        <f t="shared" si="751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752"/>
        <v>0</v>
      </c>
      <c r="CS307" s="318"/>
      <c r="CT307" s="253">
        <f t="shared" si="753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754"/>
        <v>0</v>
      </c>
      <c r="DD307" s="318"/>
      <c r="DE307" s="253">
        <f t="shared" si="755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>
      <c r="A308" s="272" t="str">
        <f t="shared" si="742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756"/>
        <v>0</v>
      </c>
      <c r="F308" s="236">
        <f t="shared" si="757"/>
        <v>0</v>
      </c>
      <c r="G308" s="236">
        <f t="shared" si="743"/>
        <v>0</v>
      </c>
      <c r="H308" s="236">
        <f t="shared" si="758"/>
        <v>0</v>
      </c>
      <c r="I308" s="236">
        <f t="shared" si="744"/>
        <v>0</v>
      </c>
      <c r="J308" s="236">
        <f t="shared" si="745"/>
        <v>0</v>
      </c>
      <c r="K308" s="236">
        <f t="shared" si="745"/>
        <v>0</v>
      </c>
      <c r="L308" s="236">
        <f t="shared" si="745"/>
        <v>0</v>
      </c>
      <c r="M308" s="236">
        <f t="shared" si="745"/>
        <v>0</v>
      </c>
      <c r="N308" s="236">
        <f t="shared" si="745"/>
        <v>0</v>
      </c>
      <c r="O308" s="236">
        <f t="shared" si="745"/>
        <v>0</v>
      </c>
      <c r="P308" s="220"/>
      <c r="Q308" s="221"/>
      <c r="R308" s="237">
        <f t="shared" si="759"/>
        <v>0</v>
      </c>
      <c r="S308" s="221"/>
      <c r="T308" s="237">
        <f t="shared" si="760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761"/>
        <v>0</v>
      </c>
      <c r="AD308" s="221"/>
      <c r="AE308" s="237">
        <f t="shared" si="762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763"/>
        <v>0</v>
      </c>
      <c r="AO308" s="221"/>
      <c r="AP308" s="237">
        <f t="shared" si="764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765"/>
        <v>0</v>
      </c>
      <c r="AZ308" s="221"/>
      <c r="BA308" s="237">
        <f t="shared" si="766"/>
        <v>0</v>
      </c>
      <c r="BB308" s="221"/>
      <c r="BC308" s="233"/>
      <c r="BD308" s="221"/>
      <c r="BE308" s="221"/>
      <c r="BF308" s="233"/>
      <c r="BG308" s="221"/>
      <c r="BH308" s="379">
        <f t="shared" si="746"/>
        <v>0</v>
      </c>
      <c r="BI308" s="255" t="str">
        <f t="shared" si="747"/>
        <v>07</v>
      </c>
      <c r="BJ308" s="318"/>
      <c r="BK308" s="253">
        <f t="shared" si="767"/>
        <v>0</v>
      </c>
      <c r="BL308" s="318"/>
      <c r="BM308" s="253">
        <f t="shared" si="748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749"/>
        <v>0</v>
      </c>
      <c r="BW308" s="318"/>
      <c r="BX308" s="253">
        <f t="shared" si="76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750"/>
        <v>0</v>
      </c>
      <c r="CH308" s="318"/>
      <c r="CI308" s="253">
        <f t="shared" si="751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752"/>
        <v>0</v>
      </c>
      <c r="CS308" s="318"/>
      <c r="CT308" s="253">
        <f t="shared" si="753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754"/>
        <v>0</v>
      </c>
      <c r="DD308" s="318"/>
      <c r="DE308" s="253">
        <f t="shared" si="755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>
      <c r="A309" s="272" t="str">
        <f t="shared" si="742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756"/>
        <v>0</v>
      </c>
      <c r="F309" s="236">
        <f t="shared" si="757"/>
        <v>0</v>
      </c>
      <c r="G309" s="236">
        <f t="shared" si="743"/>
        <v>0</v>
      </c>
      <c r="H309" s="236">
        <f t="shared" si="758"/>
        <v>0</v>
      </c>
      <c r="I309" s="236">
        <f t="shared" si="744"/>
        <v>0</v>
      </c>
      <c r="J309" s="236">
        <f t="shared" si="745"/>
        <v>0</v>
      </c>
      <c r="K309" s="236">
        <f t="shared" si="745"/>
        <v>0</v>
      </c>
      <c r="L309" s="236">
        <f t="shared" si="745"/>
        <v>0</v>
      </c>
      <c r="M309" s="236">
        <f t="shared" si="745"/>
        <v>0</v>
      </c>
      <c r="N309" s="236">
        <f t="shared" si="745"/>
        <v>0</v>
      </c>
      <c r="O309" s="236">
        <f t="shared" si="745"/>
        <v>0</v>
      </c>
      <c r="P309" s="220"/>
      <c r="Q309" s="221"/>
      <c r="R309" s="237">
        <f t="shared" si="759"/>
        <v>0</v>
      </c>
      <c r="S309" s="221"/>
      <c r="T309" s="237">
        <f t="shared" si="760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761"/>
        <v>0</v>
      </c>
      <c r="AD309" s="221"/>
      <c r="AE309" s="237">
        <f t="shared" si="762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763"/>
        <v>0</v>
      </c>
      <c r="AO309" s="221"/>
      <c r="AP309" s="237">
        <f t="shared" si="764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765"/>
        <v>0</v>
      </c>
      <c r="AZ309" s="221"/>
      <c r="BA309" s="237">
        <f t="shared" si="766"/>
        <v>0</v>
      </c>
      <c r="BB309" s="221"/>
      <c r="BC309" s="233"/>
      <c r="BD309" s="221"/>
      <c r="BE309" s="221"/>
      <c r="BF309" s="233"/>
      <c r="BG309" s="221"/>
      <c r="BH309" s="379">
        <f t="shared" si="746"/>
        <v>0</v>
      </c>
      <c r="BI309" s="255" t="str">
        <f t="shared" si="747"/>
        <v>08</v>
      </c>
      <c r="BJ309" s="318"/>
      <c r="BK309" s="253">
        <f t="shared" si="767"/>
        <v>0</v>
      </c>
      <c r="BL309" s="318"/>
      <c r="BM309" s="253">
        <f t="shared" si="748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749"/>
        <v>0</v>
      </c>
      <c r="BW309" s="318"/>
      <c r="BX309" s="253">
        <f t="shared" si="76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750"/>
        <v>0</v>
      </c>
      <c r="CH309" s="318"/>
      <c r="CI309" s="253">
        <f t="shared" si="751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752"/>
        <v>0</v>
      </c>
      <c r="CS309" s="318"/>
      <c r="CT309" s="253">
        <f t="shared" si="753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754"/>
        <v>0</v>
      </c>
      <c r="DD309" s="318"/>
      <c r="DE309" s="253">
        <f t="shared" si="755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>
      <c r="A310" s="272" t="str">
        <f t="shared" si="742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756"/>
        <v>0</v>
      </c>
      <c r="F310" s="236">
        <f t="shared" si="757"/>
        <v>0</v>
      </c>
      <c r="G310" s="236">
        <f t="shared" si="743"/>
        <v>0</v>
      </c>
      <c r="H310" s="236">
        <f t="shared" si="758"/>
        <v>0</v>
      </c>
      <c r="I310" s="236">
        <f t="shared" si="744"/>
        <v>0</v>
      </c>
      <c r="J310" s="236">
        <f t="shared" si="745"/>
        <v>0</v>
      </c>
      <c r="K310" s="236">
        <f t="shared" si="745"/>
        <v>0</v>
      </c>
      <c r="L310" s="236">
        <f t="shared" si="745"/>
        <v>0</v>
      </c>
      <c r="M310" s="236">
        <f t="shared" si="745"/>
        <v>0</v>
      </c>
      <c r="N310" s="236">
        <f t="shared" si="745"/>
        <v>0</v>
      </c>
      <c r="O310" s="236">
        <f t="shared" si="745"/>
        <v>0</v>
      </c>
      <c r="P310" s="220"/>
      <c r="Q310" s="221"/>
      <c r="R310" s="237">
        <f t="shared" si="759"/>
        <v>0</v>
      </c>
      <c r="S310" s="221"/>
      <c r="T310" s="237">
        <f t="shared" si="760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761"/>
        <v>0</v>
      </c>
      <c r="AD310" s="221"/>
      <c r="AE310" s="237">
        <f t="shared" si="762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763"/>
        <v>0</v>
      </c>
      <c r="AO310" s="221"/>
      <c r="AP310" s="237">
        <f t="shared" si="764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765"/>
        <v>0</v>
      </c>
      <c r="AZ310" s="221"/>
      <c r="BA310" s="237">
        <f t="shared" si="766"/>
        <v>0</v>
      </c>
      <c r="BB310" s="221"/>
      <c r="BC310" s="233"/>
      <c r="BD310" s="221"/>
      <c r="BE310" s="221"/>
      <c r="BF310" s="233"/>
      <c r="BG310" s="221"/>
      <c r="BH310" s="379">
        <f t="shared" si="746"/>
        <v>0</v>
      </c>
      <c r="BI310" s="255" t="str">
        <f t="shared" si="747"/>
        <v>09</v>
      </c>
      <c r="BJ310" s="318"/>
      <c r="BK310" s="253">
        <f t="shared" si="767"/>
        <v>0</v>
      </c>
      <c r="BL310" s="318"/>
      <c r="BM310" s="253">
        <f t="shared" si="748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749"/>
        <v>0</v>
      </c>
      <c r="BW310" s="318"/>
      <c r="BX310" s="253">
        <f t="shared" si="76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750"/>
        <v>0</v>
      </c>
      <c r="CH310" s="318"/>
      <c r="CI310" s="253">
        <f t="shared" si="751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752"/>
        <v>0</v>
      </c>
      <c r="CS310" s="318"/>
      <c r="CT310" s="253">
        <f t="shared" si="753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754"/>
        <v>0</v>
      </c>
      <c r="DD310" s="318"/>
      <c r="DE310" s="253">
        <f t="shared" si="755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>
      <c r="A311" s="272" t="str">
        <f t="shared" si="742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756"/>
        <v>0</v>
      </c>
      <c r="F311" s="236">
        <f t="shared" si="757"/>
        <v>0</v>
      </c>
      <c r="G311" s="236">
        <f t="shared" si="743"/>
        <v>0</v>
      </c>
      <c r="H311" s="236">
        <f t="shared" si="758"/>
        <v>0</v>
      </c>
      <c r="I311" s="236">
        <f t="shared" si="744"/>
        <v>0</v>
      </c>
      <c r="J311" s="236">
        <f t="shared" si="745"/>
        <v>0</v>
      </c>
      <c r="K311" s="236">
        <f t="shared" si="745"/>
        <v>0</v>
      </c>
      <c r="L311" s="236">
        <f t="shared" si="745"/>
        <v>0</v>
      </c>
      <c r="M311" s="236">
        <f t="shared" si="745"/>
        <v>0</v>
      </c>
      <c r="N311" s="236">
        <f t="shared" si="745"/>
        <v>0</v>
      </c>
      <c r="O311" s="236">
        <f t="shared" si="745"/>
        <v>0</v>
      </c>
      <c r="P311" s="220"/>
      <c r="Q311" s="221"/>
      <c r="R311" s="237">
        <f t="shared" si="759"/>
        <v>0</v>
      </c>
      <c r="S311" s="221"/>
      <c r="T311" s="237">
        <f t="shared" si="760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761"/>
        <v>0</v>
      </c>
      <c r="AD311" s="221"/>
      <c r="AE311" s="237">
        <f t="shared" si="762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763"/>
        <v>0</v>
      </c>
      <c r="AO311" s="221"/>
      <c r="AP311" s="237">
        <f t="shared" si="764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765"/>
        <v>0</v>
      </c>
      <c r="AZ311" s="221"/>
      <c r="BA311" s="237">
        <f t="shared" si="766"/>
        <v>0</v>
      </c>
      <c r="BB311" s="221"/>
      <c r="BC311" s="233"/>
      <c r="BD311" s="221"/>
      <c r="BE311" s="221"/>
      <c r="BF311" s="233"/>
      <c r="BG311" s="221"/>
      <c r="BH311" s="379">
        <f t="shared" si="746"/>
        <v>0</v>
      </c>
      <c r="BI311" s="255" t="str">
        <f t="shared" si="747"/>
        <v>10</v>
      </c>
      <c r="BJ311" s="318"/>
      <c r="BK311" s="253">
        <f t="shared" si="767"/>
        <v>0</v>
      </c>
      <c r="BL311" s="318"/>
      <c r="BM311" s="253">
        <f t="shared" si="748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749"/>
        <v>0</v>
      </c>
      <c r="BW311" s="318"/>
      <c r="BX311" s="253">
        <f t="shared" si="76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750"/>
        <v>0</v>
      </c>
      <c r="CH311" s="318"/>
      <c r="CI311" s="253">
        <f t="shared" si="751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752"/>
        <v>0</v>
      </c>
      <c r="CS311" s="318"/>
      <c r="CT311" s="253">
        <f t="shared" si="753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754"/>
        <v>0</v>
      </c>
      <c r="DD311" s="318"/>
      <c r="DE311" s="253">
        <f t="shared" si="755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">
      <c r="A312" s="272" t="str">
        <f t="shared" si="742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756"/>
        <v>0</v>
      </c>
      <c r="F312" s="236">
        <f t="shared" si="757"/>
        <v>0</v>
      </c>
      <c r="G312" s="236">
        <f t="shared" si="743"/>
        <v>0</v>
      </c>
      <c r="H312" s="236">
        <f t="shared" si="758"/>
        <v>0</v>
      </c>
      <c r="I312" s="236">
        <f t="shared" si="744"/>
        <v>0</v>
      </c>
      <c r="J312" s="236">
        <f t="shared" si="745"/>
        <v>0</v>
      </c>
      <c r="K312" s="236">
        <f t="shared" si="745"/>
        <v>0</v>
      </c>
      <c r="L312" s="236">
        <f t="shared" si="745"/>
        <v>0</v>
      </c>
      <c r="M312" s="236">
        <f t="shared" si="745"/>
        <v>0</v>
      </c>
      <c r="N312" s="236">
        <f t="shared" si="745"/>
        <v>0</v>
      </c>
      <c r="O312" s="236">
        <f t="shared" si="745"/>
        <v>0</v>
      </c>
      <c r="P312" s="220"/>
      <c r="Q312" s="221"/>
      <c r="R312" s="237">
        <f t="shared" si="759"/>
        <v>0</v>
      </c>
      <c r="S312" s="221"/>
      <c r="T312" s="237">
        <f t="shared" si="760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761"/>
        <v>0</v>
      </c>
      <c r="AD312" s="221"/>
      <c r="AE312" s="237">
        <f t="shared" si="762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763"/>
        <v>0</v>
      </c>
      <c r="AO312" s="221"/>
      <c r="AP312" s="237">
        <f t="shared" si="764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765"/>
        <v>0</v>
      </c>
      <c r="AZ312" s="221"/>
      <c r="BA312" s="237">
        <f t="shared" si="766"/>
        <v>0</v>
      </c>
      <c r="BB312" s="221"/>
      <c r="BC312" s="233"/>
      <c r="BD312" s="221"/>
      <c r="BE312" s="221"/>
      <c r="BF312" s="233"/>
      <c r="BG312" s="221"/>
      <c r="BH312" s="379">
        <f t="shared" si="746"/>
        <v>0</v>
      </c>
      <c r="BI312" s="255" t="str">
        <f t="shared" si="747"/>
        <v>11</v>
      </c>
      <c r="BJ312" s="318"/>
      <c r="BK312" s="253">
        <f t="shared" si="767"/>
        <v>0</v>
      </c>
      <c r="BL312" s="318"/>
      <c r="BM312" s="253">
        <f t="shared" si="748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749"/>
        <v>0</v>
      </c>
      <c r="BW312" s="318"/>
      <c r="BX312" s="253">
        <f t="shared" si="76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750"/>
        <v>0</v>
      </c>
      <c r="CH312" s="318"/>
      <c r="CI312" s="253">
        <f t="shared" si="751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752"/>
        <v>0</v>
      </c>
      <c r="CS312" s="318"/>
      <c r="CT312" s="253">
        <f t="shared" si="753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754"/>
        <v>0</v>
      </c>
      <c r="DD312" s="318"/>
      <c r="DE312" s="253">
        <f t="shared" si="755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">
      <c r="A313" s="272" t="str">
        <f t="shared" si="742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756"/>
        <v>0</v>
      </c>
      <c r="F313" s="236">
        <f t="shared" si="757"/>
        <v>0</v>
      </c>
      <c r="G313" s="236">
        <f t="shared" si="743"/>
        <v>0</v>
      </c>
      <c r="H313" s="236">
        <f t="shared" si="758"/>
        <v>0</v>
      </c>
      <c r="I313" s="236">
        <f t="shared" si="744"/>
        <v>0</v>
      </c>
      <c r="J313" s="236">
        <f t="shared" si="745"/>
        <v>0</v>
      </c>
      <c r="K313" s="236">
        <f t="shared" si="745"/>
        <v>0</v>
      </c>
      <c r="L313" s="236">
        <f t="shared" si="745"/>
        <v>0</v>
      </c>
      <c r="M313" s="236">
        <f t="shared" si="745"/>
        <v>0</v>
      </c>
      <c r="N313" s="236">
        <f t="shared" si="745"/>
        <v>0</v>
      </c>
      <c r="O313" s="236">
        <f t="shared" si="745"/>
        <v>0</v>
      </c>
      <c r="P313" s="220"/>
      <c r="Q313" s="221"/>
      <c r="R313" s="237">
        <f t="shared" si="759"/>
        <v>0</v>
      </c>
      <c r="S313" s="221"/>
      <c r="T313" s="237">
        <f t="shared" si="760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761"/>
        <v>0</v>
      </c>
      <c r="AD313" s="221"/>
      <c r="AE313" s="237">
        <f t="shared" si="762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763"/>
        <v>0</v>
      </c>
      <c r="AO313" s="221"/>
      <c r="AP313" s="237">
        <f t="shared" si="764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765"/>
        <v>0</v>
      </c>
      <c r="AZ313" s="221"/>
      <c r="BA313" s="237">
        <f t="shared" si="766"/>
        <v>0</v>
      </c>
      <c r="BB313" s="221"/>
      <c r="BC313" s="233"/>
      <c r="BD313" s="221"/>
      <c r="BE313" s="221"/>
      <c r="BF313" s="233"/>
      <c r="BG313" s="221"/>
      <c r="BH313" s="379">
        <f t="shared" si="746"/>
        <v>0</v>
      </c>
      <c r="BI313" s="255" t="str">
        <f t="shared" si="747"/>
        <v>12</v>
      </c>
      <c r="BJ313" s="318"/>
      <c r="BK313" s="253">
        <f t="shared" si="767"/>
        <v>0</v>
      </c>
      <c r="BL313" s="318"/>
      <c r="BM313" s="253">
        <f t="shared" si="748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749"/>
        <v>0</v>
      </c>
      <c r="BW313" s="318"/>
      <c r="BX313" s="253">
        <f t="shared" si="76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750"/>
        <v>0</v>
      </c>
      <c r="CH313" s="318"/>
      <c r="CI313" s="253">
        <f t="shared" si="751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752"/>
        <v>0</v>
      </c>
      <c r="CS313" s="318"/>
      <c r="CT313" s="253">
        <f t="shared" si="753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754"/>
        <v>0</v>
      </c>
      <c r="DD313" s="318"/>
      <c r="DE313" s="253">
        <f t="shared" si="755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thickBot="1">
      <c r="A314" s="272" t="str">
        <f t="shared" si="742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756"/>
        <v>0</v>
      </c>
      <c r="F314" s="236">
        <f t="shared" si="757"/>
        <v>0</v>
      </c>
      <c r="G314" s="236">
        <f t="shared" si="743"/>
        <v>0</v>
      </c>
      <c r="H314" s="236">
        <f t="shared" si="758"/>
        <v>0</v>
      </c>
      <c r="I314" s="236">
        <f t="shared" si="744"/>
        <v>0</v>
      </c>
      <c r="J314" s="236">
        <f t="shared" si="745"/>
        <v>0</v>
      </c>
      <c r="K314" s="236">
        <f t="shared" si="745"/>
        <v>0</v>
      </c>
      <c r="L314" s="236">
        <f t="shared" si="745"/>
        <v>0</v>
      </c>
      <c r="M314" s="236">
        <f t="shared" si="745"/>
        <v>0</v>
      </c>
      <c r="N314" s="236">
        <f t="shared" si="745"/>
        <v>0</v>
      </c>
      <c r="O314" s="236">
        <f>ROUND(SUM(Z314,AK314,AV314,BG314),1)</f>
        <v>0</v>
      </c>
      <c r="P314" s="223"/>
      <c r="Q314" s="224"/>
      <c r="R314" s="238">
        <f t="shared" si="759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761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763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765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9">
        <f t="shared" si="746"/>
        <v>0</v>
      </c>
      <c r="BI314" s="319" t="str">
        <f t="shared" si="747"/>
        <v>13</v>
      </c>
      <c r="BJ314" s="320"/>
      <c r="BK314" s="321">
        <f t="shared" si="767"/>
        <v>0</v>
      </c>
      <c r="BL314" s="320"/>
      <c r="BM314" s="321">
        <f t="shared" si="748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749"/>
        <v>0</v>
      </c>
      <c r="BW314" s="320"/>
      <c r="BX314" s="321">
        <f t="shared" si="76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750"/>
        <v>0</v>
      </c>
      <c r="CH314" s="320"/>
      <c r="CI314" s="321">
        <f t="shared" si="751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752"/>
        <v>0</v>
      </c>
      <c r="CS314" s="320"/>
      <c r="CT314" s="321">
        <f t="shared" si="753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754"/>
        <v>0</v>
      </c>
      <c r="DD314" s="320"/>
      <c r="DE314" s="321">
        <f t="shared" si="755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746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769">IF(ROUND(E321-SUM(E322,E324:E325),5)&gt;=0,0,"Ошибка")</f>
        <v>0</v>
      </c>
      <c r="BK315" s="285">
        <f t="shared" si="769"/>
        <v>0</v>
      </c>
      <c r="BL315" s="285">
        <f t="shared" si="769"/>
        <v>0</v>
      </c>
      <c r="BM315" s="285">
        <f t="shared" si="769"/>
        <v>0</v>
      </c>
      <c r="BN315" s="285">
        <f t="shared" si="769"/>
        <v>0</v>
      </c>
      <c r="BO315" s="285">
        <f t="shared" si="769"/>
        <v>0</v>
      </c>
      <c r="BP315" s="285">
        <f t="shared" si="769"/>
        <v>0</v>
      </c>
      <c r="BQ315" s="285">
        <f t="shared" si="769"/>
        <v>0</v>
      </c>
      <c r="BR315" s="285">
        <f t="shared" si="769"/>
        <v>0</v>
      </c>
      <c r="BS315" s="285">
        <f t="shared" si="769"/>
        <v>0</v>
      </c>
      <c r="BT315" s="285">
        <f t="shared" si="769"/>
        <v>0</v>
      </c>
      <c r="BU315" s="285">
        <f t="shared" si="769"/>
        <v>0</v>
      </c>
      <c r="BV315" s="285">
        <f t="shared" si="769"/>
        <v>0</v>
      </c>
      <c r="BW315" s="285">
        <f t="shared" si="769"/>
        <v>0</v>
      </c>
      <c r="BX315" s="285">
        <f t="shared" si="769"/>
        <v>0</v>
      </c>
      <c r="BY315" s="285">
        <f t="shared" si="769"/>
        <v>0</v>
      </c>
      <c r="BZ315" s="285">
        <f t="shared" si="769"/>
        <v>0</v>
      </c>
      <c r="CA315" s="285">
        <f t="shared" si="769"/>
        <v>0</v>
      </c>
      <c r="CB315" s="285">
        <f t="shared" si="769"/>
        <v>0</v>
      </c>
      <c r="CC315" s="285">
        <f t="shared" si="769"/>
        <v>0</v>
      </c>
      <c r="CD315" s="285">
        <f t="shared" si="769"/>
        <v>0</v>
      </c>
      <c r="CE315" s="285">
        <f t="shared" si="769"/>
        <v>0</v>
      </c>
      <c r="CF315" s="285">
        <f t="shared" si="769"/>
        <v>0</v>
      </c>
      <c r="CG315" s="285">
        <f t="shared" si="769"/>
        <v>0</v>
      </c>
      <c r="CH315" s="285">
        <f t="shared" si="769"/>
        <v>0</v>
      </c>
      <c r="CI315" s="285">
        <f t="shared" si="769"/>
        <v>0</v>
      </c>
      <c r="CJ315" s="285">
        <f t="shared" si="769"/>
        <v>0</v>
      </c>
      <c r="CK315" s="285">
        <f t="shared" si="769"/>
        <v>0</v>
      </c>
      <c r="CL315" s="285">
        <f t="shared" si="769"/>
        <v>0</v>
      </c>
      <c r="CM315" s="285">
        <f t="shared" si="769"/>
        <v>0</v>
      </c>
      <c r="CN315" s="285">
        <f t="shared" si="769"/>
        <v>0</v>
      </c>
      <c r="CO315" s="285">
        <f t="shared" si="769"/>
        <v>0</v>
      </c>
      <c r="CP315" s="285">
        <f t="shared" ref="CP315:DL315" si="770">IF(ROUND(AK321-SUM(AK322,AK324:AK325),5)&gt;=0,0,"Ошибка")</f>
        <v>0</v>
      </c>
      <c r="CQ315" s="285">
        <f t="shared" si="770"/>
        <v>0</v>
      </c>
      <c r="CR315" s="285">
        <f t="shared" si="770"/>
        <v>0</v>
      </c>
      <c r="CS315" s="285">
        <f t="shared" si="770"/>
        <v>0</v>
      </c>
      <c r="CT315" s="285">
        <f t="shared" si="770"/>
        <v>0</v>
      </c>
      <c r="CU315" s="285">
        <f t="shared" si="770"/>
        <v>0</v>
      </c>
      <c r="CV315" s="285">
        <f t="shared" si="770"/>
        <v>0</v>
      </c>
      <c r="CW315" s="285">
        <f t="shared" si="770"/>
        <v>0</v>
      </c>
      <c r="CX315" s="285">
        <f t="shared" si="770"/>
        <v>0</v>
      </c>
      <c r="CY315" s="285">
        <f t="shared" si="770"/>
        <v>0</v>
      </c>
      <c r="CZ315" s="285">
        <f t="shared" si="770"/>
        <v>0</v>
      </c>
      <c r="DA315" s="285">
        <f t="shared" si="770"/>
        <v>0</v>
      </c>
      <c r="DB315" s="285">
        <f t="shared" si="770"/>
        <v>0</v>
      </c>
      <c r="DC315" s="285">
        <f t="shared" si="770"/>
        <v>0</v>
      </c>
      <c r="DD315" s="285">
        <f t="shared" si="770"/>
        <v>0</v>
      </c>
      <c r="DE315" s="285">
        <f t="shared" si="770"/>
        <v>0</v>
      </c>
      <c r="DF315" s="285">
        <f t="shared" si="770"/>
        <v>0</v>
      </c>
      <c r="DG315" s="285">
        <f t="shared" si="770"/>
        <v>0</v>
      </c>
      <c r="DH315" s="285">
        <f t="shared" si="770"/>
        <v>0</v>
      </c>
      <c r="DI315" s="285">
        <f t="shared" si="770"/>
        <v>0</v>
      </c>
      <c r="DJ315" s="285">
        <f t="shared" si="770"/>
        <v>0</v>
      </c>
      <c r="DK315" s="285">
        <f t="shared" si="770"/>
        <v>0</v>
      </c>
      <c r="DL315" s="285">
        <f t="shared" si="770"/>
        <v>0</v>
      </c>
    </row>
    <row r="316" spans="1:116" s="27" customFormat="1" ht="24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771">SUM(J317:J321,J326:J328)</f>
        <v>0</v>
      </c>
      <c r="K316" s="236">
        <f t="shared" si="771"/>
        <v>0</v>
      </c>
      <c r="L316" s="236">
        <f t="shared" si="771"/>
        <v>0</v>
      </c>
      <c r="M316" s="236">
        <f t="shared" si="771"/>
        <v>0</v>
      </c>
      <c r="N316" s="236">
        <f t="shared" si="771"/>
        <v>0</v>
      </c>
      <c r="O316" s="236">
        <f t="shared" si="771"/>
        <v>0</v>
      </c>
      <c r="P316" s="228">
        <f>SUM(P317:P321,P326:P328)</f>
        <v>0</v>
      </c>
      <c r="Q316" s="226">
        <f t="shared" ref="Q316:Z316" si="772">SUM(Q317:Q321,Q326:Q328)</f>
        <v>0</v>
      </c>
      <c r="R316" s="236">
        <f t="shared" si="772"/>
        <v>0</v>
      </c>
      <c r="S316" s="226">
        <f t="shared" si="772"/>
        <v>0</v>
      </c>
      <c r="T316" s="236">
        <f t="shared" si="772"/>
        <v>0</v>
      </c>
      <c r="U316" s="226">
        <f t="shared" si="772"/>
        <v>0</v>
      </c>
      <c r="V316" s="235">
        <f t="shared" si="772"/>
        <v>0</v>
      </c>
      <c r="W316" s="226">
        <f t="shared" si="772"/>
        <v>0</v>
      </c>
      <c r="X316" s="226">
        <f t="shared" si="772"/>
        <v>0</v>
      </c>
      <c r="Y316" s="235">
        <f t="shared" si="772"/>
        <v>0</v>
      </c>
      <c r="Z316" s="227">
        <f t="shared" si="772"/>
        <v>0</v>
      </c>
      <c r="AA316" s="228">
        <f>SUM(AA317:AA321,AA326:AA328)</f>
        <v>0</v>
      </c>
      <c r="AB316" s="226">
        <f t="shared" ref="AB316:AK316" si="773">SUM(AB317:AB321,AB326:AB328)</f>
        <v>0</v>
      </c>
      <c r="AC316" s="236">
        <f t="shared" si="773"/>
        <v>0</v>
      </c>
      <c r="AD316" s="226">
        <f t="shared" si="773"/>
        <v>0</v>
      </c>
      <c r="AE316" s="236">
        <f t="shared" si="773"/>
        <v>0</v>
      </c>
      <c r="AF316" s="226">
        <f t="shared" si="773"/>
        <v>0</v>
      </c>
      <c r="AG316" s="235">
        <f t="shared" si="773"/>
        <v>0</v>
      </c>
      <c r="AH316" s="226">
        <f t="shared" si="773"/>
        <v>0</v>
      </c>
      <c r="AI316" s="226">
        <f t="shared" si="773"/>
        <v>0</v>
      </c>
      <c r="AJ316" s="235">
        <f t="shared" si="773"/>
        <v>0</v>
      </c>
      <c r="AK316" s="227">
        <f t="shared" si="773"/>
        <v>0</v>
      </c>
      <c r="AL316" s="228">
        <f>SUM(AL317:AL321,AL326:AL328)</f>
        <v>0</v>
      </c>
      <c r="AM316" s="226">
        <f t="shared" ref="AM316:AV316" si="774">SUM(AM317:AM321,AM326:AM328)</f>
        <v>0</v>
      </c>
      <c r="AN316" s="236">
        <f t="shared" si="774"/>
        <v>0</v>
      </c>
      <c r="AO316" s="226">
        <f t="shared" si="774"/>
        <v>0</v>
      </c>
      <c r="AP316" s="236">
        <f t="shared" si="774"/>
        <v>0</v>
      </c>
      <c r="AQ316" s="226">
        <f t="shared" si="774"/>
        <v>0</v>
      </c>
      <c r="AR316" s="235">
        <f t="shared" si="774"/>
        <v>0</v>
      </c>
      <c r="AS316" s="226">
        <f t="shared" si="774"/>
        <v>0</v>
      </c>
      <c r="AT316" s="226">
        <f t="shared" si="774"/>
        <v>0</v>
      </c>
      <c r="AU316" s="235">
        <f t="shared" si="774"/>
        <v>0</v>
      </c>
      <c r="AV316" s="227">
        <f t="shared" si="774"/>
        <v>0</v>
      </c>
      <c r="AW316" s="228">
        <f>SUM(AW317:AW321,AW326:AW328)</f>
        <v>0</v>
      </c>
      <c r="AX316" s="226">
        <f t="shared" ref="AX316:BG316" si="775">SUM(AX317:AX321,AX326:AX328)</f>
        <v>0</v>
      </c>
      <c r="AY316" s="236">
        <f t="shared" si="775"/>
        <v>0</v>
      </c>
      <c r="AZ316" s="226">
        <f t="shared" si="775"/>
        <v>0</v>
      </c>
      <c r="BA316" s="236">
        <f t="shared" si="775"/>
        <v>0</v>
      </c>
      <c r="BB316" s="226">
        <f t="shared" si="775"/>
        <v>0</v>
      </c>
      <c r="BC316" s="235">
        <f t="shared" si="775"/>
        <v>0</v>
      </c>
      <c r="BD316" s="226">
        <f t="shared" si="775"/>
        <v>0</v>
      </c>
      <c r="BE316" s="226">
        <f t="shared" si="775"/>
        <v>0</v>
      </c>
      <c r="BF316" s="235">
        <f t="shared" si="775"/>
        <v>0</v>
      </c>
      <c r="BG316" s="227">
        <f t="shared" si="77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776">IF(E322-E323&gt;=0,0,"Ошибка")</f>
        <v>0</v>
      </c>
      <c r="BK316" s="253">
        <f t="shared" si="776"/>
        <v>0</v>
      </c>
      <c r="BL316" s="253">
        <f t="shared" si="776"/>
        <v>0</v>
      </c>
      <c r="BM316" s="253">
        <f t="shared" si="776"/>
        <v>0</v>
      </c>
      <c r="BN316" s="253">
        <f t="shared" si="776"/>
        <v>0</v>
      </c>
      <c r="BO316" s="253">
        <f t="shared" si="776"/>
        <v>0</v>
      </c>
      <c r="BP316" s="253">
        <f t="shared" si="776"/>
        <v>0</v>
      </c>
      <c r="BQ316" s="253">
        <f t="shared" si="776"/>
        <v>0</v>
      </c>
      <c r="BR316" s="253">
        <f t="shared" si="776"/>
        <v>0</v>
      </c>
      <c r="BS316" s="253">
        <f t="shared" si="776"/>
        <v>0</v>
      </c>
      <c r="BT316" s="253">
        <f t="shared" si="776"/>
        <v>0</v>
      </c>
      <c r="BU316" s="253">
        <f t="shared" si="776"/>
        <v>0</v>
      </c>
      <c r="BV316" s="253">
        <f t="shared" si="776"/>
        <v>0</v>
      </c>
      <c r="BW316" s="253">
        <f t="shared" si="776"/>
        <v>0</v>
      </c>
      <c r="BX316" s="253">
        <f t="shared" si="776"/>
        <v>0</v>
      </c>
      <c r="BY316" s="253">
        <f t="shared" si="776"/>
        <v>0</v>
      </c>
      <c r="BZ316" s="253">
        <f t="shared" si="776"/>
        <v>0</v>
      </c>
      <c r="CA316" s="253">
        <f t="shared" si="776"/>
        <v>0</v>
      </c>
      <c r="CB316" s="253">
        <f t="shared" si="776"/>
        <v>0</v>
      </c>
      <c r="CC316" s="253">
        <f t="shared" si="776"/>
        <v>0</v>
      </c>
      <c r="CD316" s="253">
        <f t="shared" si="776"/>
        <v>0</v>
      </c>
      <c r="CE316" s="253">
        <f t="shared" si="776"/>
        <v>0</v>
      </c>
      <c r="CF316" s="253">
        <f t="shared" si="776"/>
        <v>0</v>
      </c>
      <c r="CG316" s="253">
        <f t="shared" si="776"/>
        <v>0</v>
      </c>
      <c r="CH316" s="253">
        <f t="shared" si="776"/>
        <v>0</v>
      </c>
      <c r="CI316" s="253">
        <f t="shared" si="776"/>
        <v>0</v>
      </c>
      <c r="CJ316" s="253">
        <f t="shared" si="776"/>
        <v>0</v>
      </c>
      <c r="CK316" s="253">
        <f t="shared" si="776"/>
        <v>0</v>
      </c>
      <c r="CL316" s="253">
        <f t="shared" si="776"/>
        <v>0</v>
      </c>
      <c r="CM316" s="253">
        <f t="shared" si="776"/>
        <v>0</v>
      </c>
      <c r="CN316" s="253">
        <f t="shared" si="776"/>
        <v>0</v>
      </c>
      <c r="CO316" s="253">
        <f t="shared" si="776"/>
        <v>0</v>
      </c>
      <c r="CP316" s="253">
        <f t="shared" ref="CP316:DL316" si="777">IF(AK322-AK323&gt;=0,0,"Ошибка")</f>
        <v>0</v>
      </c>
      <c r="CQ316" s="253">
        <f t="shared" si="777"/>
        <v>0</v>
      </c>
      <c r="CR316" s="253">
        <f t="shared" si="777"/>
        <v>0</v>
      </c>
      <c r="CS316" s="253">
        <f t="shared" si="777"/>
        <v>0</v>
      </c>
      <c r="CT316" s="253">
        <f t="shared" si="777"/>
        <v>0</v>
      </c>
      <c r="CU316" s="253">
        <f t="shared" si="777"/>
        <v>0</v>
      </c>
      <c r="CV316" s="253">
        <f t="shared" si="777"/>
        <v>0</v>
      </c>
      <c r="CW316" s="253">
        <f t="shared" si="777"/>
        <v>0</v>
      </c>
      <c r="CX316" s="253">
        <f t="shared" si="777"/>
        <v>0</v>
      </c>
      <c r="CY316" s="253">
        <f t="shared" si="777"/>
        <v>0</v>
      </c>
      <c r="CZ316" s="253">
        <f t="shared" si="777"/>
        <v>0</v>
      </c>
      <c r="DA316" s="253">
        <f t="shared" si="777"/>
        <v>0</v>
      </c>
      <c r="DB316" s="253">
        <f t="shared" si="777"/>
        <v>0</v>
      </c>
      <c r="DC316" s="253">
        <f t="shared" si="777"/>
        <v>0</v>
      </c>
      <c r="DD316" s="253">
        <f t="shared" si="777"/>
        <v>0</v>
      </c>
      <c r="DE316" s="253">
        <f t="shared" si="777"/>
        <v>0</v>
      </c>
      <c r="DF316" s="253">
        <f t="shared" si="777"/>
        <v>0</v>
      </c>
      <c r="DG316" s="253">
        <f t="shared" si="777"/>
        <v>0</v>
      </c>
      <c r="DH316" s="253">
        <f t="shared" si="777"/>
        <v>0</v>
      </c>
      <c r="DI316" s="253">
        <f t="shared" si="777"/>
        <v>0</v>
      </c>
      <c r="DJ316" s="253">
        <f t="shared" si="777"/>
        <v>0</v>
      </c>
      <c r="DK316" s="253">
        <f t="shared" si="777"/>
        <v>0</v>
      </c>
      <c r="DL316" s="253">
        <f t="shared" si="777"/>
        <v>0</v>
      </c>
    </row>
    <row r="317" spans="1:116" s="27" customFormat="1" ht="24">
      <c r="A317" s="272" t="str">
        <f t="shared" ref="A317:A328" si="77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779">SUM(J317:L317)</f>
        <v>0</v>
      </c>
      <c r="H317" s="236">
        <f>ROUND(SUM(S317,AD317,AO317,AZ317),1)</f>
        <v>0</v>
      </c>
      <c r="I317" s="236">
        <f t="shared" ref="I317:I328" si="780">SUM(M317:O317)</f>
        <v>0</v>
      </c>
      <c r="J317" s="236">
        <f t="shared" ref="J317:O328" si="781">ROUND(SUM(U317,AF317,AQ317,BB317),1)</f>
        <v>0</v>
      </c>
      <c r="K317" s="236">
        <f t="shared" si="781"/>
        <v>0</v>
      </c>
      <c r="L317" s="236">
        <f t="shared" si="781"/>
        <v>0</v>
      </c>
      <c r="M317" s="236">
        <f t="shared" si="781"/>
        <v>0</v>
      </c>
      <c r="N317" s="236">
        <f t="shared" si="781"/>
        <v>0</v>
      </c>
      <c r="O317" s="236">
        <f t="shared" si="78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9">
        <f t="shared" ref="BH317:BH327" si="782">IF((COUNTA(BJ317:DL317)-COUNTIF(BJ317:DL317,0))=0,0,CONCATENATE("Ошибки!-",COUNTA(BJ317:DL317)-COUNTIF(BJ317:DL317,0)))</f>
        <v>0</v>
      </c>
      <c r="BI317" s="255" t="str">
        <f t="shared" ref="BI317:BI328" si="783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78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785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786">IF(ROUND((AA317-AB317),5)&gt;=0,0,"Ошибка!")</f>
        <v>0</v>
      </c>
      <c r="CH317" s="318"/>
      <c r="CI317" s="253">
        <f t="shared" ref="CI317:CI328" si="787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788">IF(ROUND((AL317-AM317),5)&gt;=0,0,"Ошибка!")</f>
        <v>0</v>
      </c>
      <c r="CS317" s="318"/>
      <c r="CT317" s="253">
        <f t="shared" ref="CT317:CT328" si="789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790">IF(ROUND((AW317-AX317),5)&gt;=0,0,"Ошибка!")</f>
        <v>0</v>
      </c>
      <c r="DD317" s="318"/>
      <c r="DE317" s="253">
        <f t="shared" ref="DE317:DE328" si="791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>
      <c r="A318" s="272" t="str">
        <f t="shared" si="77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792">ROUND(SUM(P318,AA318,AL318,AW318),0)</f>
        <v>0</v>
      </c>
      <c r="F318" s="236">
        <f t="shared" ref="F318:F328" si="793">ROUND(SUM(Q318,AB318,AM318,AX318),1)</f>
        <v>0</v>
      </c>
      <c r="G318" s="236">
        <f t="shared" si="779"/>
        <v>0</v>
      </c>
      <c r="H318" s="236">
        <f t="shared" ref="H318:H328" si="794">ROUND(SUM(S318,AD318,AO318,AZ318),1)</f>
        <v>0</v>
      </c>
      <c r="I318" s="236">
        <f t="shared" si="780"/>
        <v>0</v>
      </c>
      <c r="J318" s="236">
        <f t="shared" si="781"/>
        <v>0</v>
      </c>
      <c r="K318" s="236">
        <f t="shared" si="781"/>
        <v>0</v>
      </c>
      <c r="L318" s="236">
        <f t="shared" si="781"/>
        <v>0</v>
      </c>
      <c r="M318" s="236">
        <f t="shared" si="781"/>
        <v>0</v>
      </c>
      <c r="N318" s="236">
        <f t="shared" si="781"/>
        <v>0</v>
      </c>
      <c r="O318" s="236">
        <f t="shared" si="781"/>
        <v>0</v>
      </c>
      <c r="P318" s="220"/>
      <c r="Q318" s="221"/>
      <c r="R318" s="237">
        <f t="shared" ref="R318:R328" si="795">SUM(U318:W318)</f>
        <v>0</v>
      </c>
      <c r="S318" s="221"/>
      <c r="T318" s="237">
        <f t="shared" ref="T318:T327" si="796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97">SUM(AF318:AH318)</f>
        <v>0</v>
      </c>
      <c r="AD318" s="221"/>
      <c r="AE318" s="237">
        <f t="shared" ref="AE318:AE327" si="798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99">SUM(AQ318:AS318)</f>
        <v>0</v>
      </c>
      <c r="AO318" s="221"/>
      <c r="AP318" s="237">
        <f t="shared" ref="AP318:AP327" si="800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01">SUM(BB318:BD318)</f>
        <v>0</v>
      </c>
      <c r="AZ318" s="221"/>
      <c r="BA318" s="237">
        <f t="shared" ref="BA318:BA327" si="802">SUM(BE318:BG318)</f>
        <v>0</v>
      </c>
      <c r="BB318" s="221"/>
      <c r="BC318" s="233"/>
      <c r="BD318" s="221"/>
      <c r="BE318" s="221"/>
      <c r="BF318" s="233"/>
      <c r="BG318" s="221"/>
      <c r="BH318" s="379">
        <f t="shared" si="782"/>
        <v>0</v>
      </c>
      <c r="BI318" s="255" t="str">
        <f t="shared" si="783"/>
        <v>03</v>
      </c>
      <c r="BJ318" s="318"/>
      <c r="BK318" s="253">
        <f t="shared" ref="BK318:BK328" si="803">IF(ROUND((E318-F318),5)&gt;=0,0,"Ошибка!")</f>
        <v>0</v>
      </c>
      <c r="BL318" s="318"/>
      <c r="BM318" s="253">
        <f t="shared" si="78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785"/>
        <v>0</v>
      </c>
      <c r="BW318" s="318"/>
      <c r="BX318" s="253">
        <f t="shared" ref="BX318:BX328" si="80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786"/>
        <v>0</v>
      </c>
      <c r="CH318" s="318"/>
      <c r="CI318" s="253">
        <f t="shared" si="787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788"/>
        <v>0</v>
      </c>
      <c r="CS318" s="318"/>
      <c r="CT318" s="253">
        <f t="shared" si="789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790"/>
        <v>0</v>
      </c>
      <c r="DD318" s="318"/>
      <c r="DE318" s="253">
        <f t="shared" si="791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>
      <c r="A319" s="272" t="str">
        <f t="shared" si="77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792"/>
        <v>0</v>
      </c>
      <c r="F319" s="236">
        <f t="shared" si="793"/>
        <v>0</v>
      </c>
      <c r="G319" s="236">
        <f t="shared" si="779"/>
        <v>0</v>
      </c>
      <c r="H319" s="236">
        <f t="shared" si="794"/>
        <v>0</v>
      </c>
      <c r="I319" s="236">
        <f t="shared" si="780"/>
        <v>0</v>
      </c>
      <c r="J319" s="236">
        <f t="shared" si="781"/>
        <v>0</v>
      </c>
      <c r="K319" s="236">
        <f t="shared" si="781"/>
        <v>0</v>
      </c>
      <c r="L319" s="236">
        <f t="shared" si="781"/>
        <v>0</v>
      </c>
      <c r="M319" s="236">
        <f t="shared" si="781"/>
        <v>0</v>
      </c>
      <c r="N319" s="236">
        <f t="shared" si="781"/>
        <v>0</v>
      </c>
      <c r="O319" s="236">
        <f t="shared" si="781"/>
        <v>0</v>
      </c>
      <c r="P319" s="220"/>
      <c r="Q319" s="221"/>
      <c r="R319" s="237">
        <f t="shared" si="795"/>
        <v>0</v>
      </c>
      <c r="S319" s="221"/>
      <c r="T319" s="237">
        <f t="shared" si="796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97"/>
        <v>0</v>
      </c>
      <c r="AD319" s="221"/>
      <c r="AE319" s="237">
        <f t="shared" si="798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99"/>
        <v>0</v>
      </c>
      <c r="AO319" s="221"/>
      <c r="AP319" s="237">
        <f t="shared" si="800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01"/>
        <v>0</v>
      </c>
      <c r="AZ319" s="221"/>
      <c r="BA319" s="237">
        <f t="shared" si="802"/>
        <v>0</v>
      </c>
      <c r="BB319" s="221"/>
      <c r="BC319" s="233"/>
      <c r="BD319" s="221"/>
      <c r="BE319" s="221"/>
      <c r="BF319" s="233"/>
      <c r="BG319" s="221"/>
      <c r="BH319" s="379">
        <f t="shared" si="782"/>
        <v>0</v>
      </c>
      <c r="BI319" s="255" t="str">
        <f t="shared" si="783"/>
        <v>04</v>
      </c>
      <c r="BJ319" s="318"/>
      <c r="BK319" s="253">
        <f t="shared" si="803"/>
        <v>0</v>
      </c>
      <c r="BL319" s="318"/>
      <c r="BM319" s="253">
        <f t="shared" si="78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785"/>
        <v>0</v>
      </c>
      <c r="BW319" s="318"/>
      <c r="BX319" s="253">
        <f t="shared" si="80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786"/>
        <v>0</v>
      </c>
      <c r="CH319" s="318"/>
      <c r="CI319" s="253">
        <f t="shared" si="787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788"/>
        <v>0</v>
      </c>
      <c r="CS319" s="318"/>
      <c r="CT319" s="253">
        <f t="shared" si="789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790"/>
        <v>0</v>
      </c>
      <c r="DD319" s="318"/>
      <c r="DE319" s="253">
        <f t="shared" si="791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>
      <c r="A320" s="272" t="str">
        <f t="shared" si="77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792"/>
        <v>0</v>
      </c>
      <c r="F320" s="236">
        <f t="shared" si="793"/>
        <v>0</v>
      </c>
      <c r="G320" s="236">
        <f t="shared" si="779"/>
        <v>0</v>
      </c>
      <c r="H320" s="236">
        <f t="shared" si="794"/>
        <v>0</v>
      </c>
      <c r="I320" s="236">
        <f t="shared" si="780"/>
        <v>0</v>
      </c>
      <c r="J320" s="236">
        <f t="shared" si="781"/>
        <v>0</v>
      </c>
      <c r="K320" s="236">
        <f t="shared" si="781"/>
        <v>0</v>
      </c>
      <c r="L320" s="236">
        <f t="shared" si="781"/>
        <v>0</v>
      </c>
      <c r="M320" s="236">
        <f t="shared" si="781"/>
        <v>0</v>
      </c>
      <c r="N320" s="236">
        <f t="shared" si="781"/>
        <v>0</v>
      </c>
      <c r="O320" s="236">
        <f t="shared" si="781"/>
        <v>0</v>
      </c>
      <c r="P320" s="220"/>
      <c r="Q320" s="221"/>
      <c r="R320" s="237">
        <f t="shared" si="795"/>
        <v>0</v>
      </c>
      <c r="S320" s="221"/>
      <c r="T320" s="237">
        <f t="shared" si="796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97"/>
        <v>0</v>
      </c>
      <c r="AD320" s="221"/>
      <c r="AE320" s="237">
        <f t="shared" si="798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99"/>
        <v>0</v>
      </c>
      <c r="AO320" s="221"/>
      <c r="AP320" s="237">
        <f t="shared" si="800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01"/>
        <v>0</v>
      </c>
      <c r="AZ320" s="221"/>
      <c r="BA320" s="237">
        <f t="shared" si="802"/>
        <v>0</v>
      </c>
      <c r="BB320" s="221"/>
      <c r="BC320" s="233"/>
      <c r="BD320" s="221"/>
      <c r="BE320" s="221"/>
      <c r="BF320" s="233"/>
      <c r="BG320" s="221"/>
      <c r="BH320" s="379">
        <f t="shared" si="782"/>
        <v>0</v>
      </c>
      <c r="BI320" s="255" t="str">
        <f t="shared" si="783"/>
        <v>05</v>
      </c>
      <c r="BJ320" s="318"/>
      <c r="BK320" s="253">
        <f t="shared" si="803"/>
        <v>0</v>
      </c>
      <c r="BL320" s="318"/>
      <c r="BM320" s="253">
        <f t="shared" si="78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785"/>
        <v>0</v>
      </c>
      <c r="BW320" s="318"/>
      <c r="BX320" s="253">
        <f t="shared" si="80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786"/>
        <v>0</v>
      </c>
      <c r="CH320" s="318"/>
      <c r="CI320" s="253">
        <f t="shared" si="787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788"/>
        <v>0</v>
      </c>
      <c r="CS320" s="318"/>
      <c r="CT320" s="253">
        <f t="shared" si="789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790"/>
        <v>0</v>
      </c>
      <c r="DD320" s="318"/>
      <c r="DE320" s="253">
        <f t="shared" si="791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>
      <c r="A321" s="272" t="str">
        <f t="shared" si="77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792"/>
        <v>0</v>
      </c>
      <c r="F321" s="236">
        <f t="shared" si="793"/>
        <v>0</v>
      </c>
      <c r="G321" s="236">
        <f t="shared" si="779"/>
        <v>0</v>
      </c>
      <c r="H321" s="236">
        <f t="shared" si="794"/>
        <v>0</v>
      </c>
      <c r="I321" s="236">
        <f t="shared" si="780"/>
        <v>0</v>
      </c>
      <c r="J321" s="236">
        <f t="shared" si="781"/>
        <v>0</v>
      </c>
      <c r="K321" s="236">
        <f t="shared" si="781"/>
        <v>0</v>
      </c>
      <c r="L321" s="236">
        <f t="shared" si="781"/>
        <v>0</v>
      </c>
      <c r="M321" s="236">
        <f t="shared" si="781"/>
        <v>0</v>
      </c>
      <c r="N321" s="236">
        <f t="shared" si="781"/>
        <v>0</v>
      </c>
      <c r="O321" s="236">
        <f t="shared" si="781"/>
        <v>0</v>
      </c>
      <c r="P321" s="220"/>
      <c r="Q321" s="221"/>
      <c r="R321" s="237">
        <f t="shared" si="795"/>
        <v>0</v>
      </c>
      <c r="S321" s="221"/>
      <c r="T321" s="237">
        <f t="shared" si="796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97"/>
        <v>0</v>
      </c>
      <c r="AD321" s="221"/>
      <c r="AE321" s="237">
        <f t="shared" si="798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99"/>
        <v>0</v>
      </c>
      <c r="AO321" s="221"/>
      <c r="AP321" s="237">
        <f t="shared" si="800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01"/>
        <v>0</v>
      </c>
      <c r="AZ321" s="221"/>
      <c r="BA321" s="237">
        <f t="shared" si="802"/>
        <v>0</v>
      </c>
      <c r="BB321" s="221"/>
      <c r="BC321" s="233"/>
      <c r="BD321" s="221"/>
      <c r="BE321" s="221"/>
      <c r="BF321" s="233"/>
      <c r="BG321" s="221"/>
      <c r="BH321" s="379">
        <f t="shared" si="782"/>
        <v>0</v>
      </c>
      <c r="BI321" s="255" t="str">
        <f t="shared" si="783"/>
        <v>06</v>
      </c>
      <c r="BJ321" s="318"/>
      <c r="BK321" s="253">
        <f t="shared" si="803"/>
        <v>0</v>
      </c>
      <c r="BL321" s="318"/>
      <c r="BM321" s="253">
        <f t="shared" si="78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785"/>
        <v>0</v>
      </c>
      <c r="BW321" s="318"/>
      <c r="BX321" s="253">
        <f t="shared" si="80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786"/>
        <v>0</v>
      </c>
      <c r="CH321" s="318"/>
      <c r="CI321" s="253">
        <f t="shared" si="787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788"/>
        <v>0</v>
      </c>
      <c r="CS321" s="318"/>
      <c r="CT321" s="253">
        <f t="shared" si="789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790"/>
        <v>0</v>
      </c>
      <c r="DD321" s="318"/>
      <c r="DE321" s="253">
        <f t="shared" si="791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>
      <c r="A322" s="272" t="str">
        <f t="shared" si="77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792"/>
        <v>0</v>
      </c>
      <c r="F322" s="236">
        <f t="shared" si="793"/>
        <v>0</v>
      </c>
      <c r="G322" s="236">
        <f t="shared" si="779"/>
        <v>0</v>
      </c>
      <c r="H322" s="236">
        <f t="shared" si="794"/>
        <v>0</v>
      </c>
      <c r="I322" s="236">
        <f t="shared" si="780"/>
        <v>0</v>
      </c>
      <c r="J322" s="236">
        <f t="shared" si="781"/>
        <v>0</v>
      </c>
      <c r="K322" s="236">
        <f t="shared" si="781"/>
        <v>0</v>
      </c>
      <c r="L322" s="236">
        <f t="shared" si="781"/>
        <v>0</v>
      </c>
      <c r="M322" s="236">
        <f t="shared" si="781"/>
        <v>0</v>
      </c>
      <c r="N322" s="236">
        <f t="shared" si="781"/>
        <v>0</v>
      </c>
      <c r="O322" s="236">
        <f t="shared" si="781"/>
        <v>0</v>
      </c>
      <c r="P322" s="220"/>
      <c r="Q322" s="221"/>
      <c r="R322" s="237">
        <f t="shared" si="795"/>
        <v>0</v>
      </c>
      <c r="S322" s="221"/>
      <c r="T322" s="237">
        <f t="shared" si="796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97"/>
        <v>0</v>
      </c>
      <c r="AD322" s="221"/>
      <c r="AE322" s="237">
        <f t="shared" si="798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99"/>
        <v>0</v>
      </c>
      <c r="AO322" s="221"/>
      <c r="AP322" s="237">
        <f t="shared" si="800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01"/>
        <v>0</v>
      </c>
      <c r="AZ322" s="221"/>
      <c r="BA322" s="237">
        <f t="shared" si="802"/>
        <v>0</v>
      </c>
      <c r="BB322" s="221"/>
      <c r="BC322" s="233"/>
      <c r="BD322" s="221"/>
      <c r="BE322" s="221"/>
      <c r="BF322" s="233"/>
      <c r="BG322" s="221"/>
      <c r="BH322" s="379">
        <f t="shared" si="782"/>
        <v>0</v>
      </c>
      <c r="BI322" s="255" t="str">
        <f t="shared" si="783"/>
        <v>07</v>
      </c>
      <c r="BJ322" s="318"/>
      <c r="BK322" s="253">
        <f t="shared" si="803"/>
        <v>0</v>
      </c>
      <c r="BL322" s="318"/>
      <c r="BM322" s="253">
        <f t="shared" si="78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785"/>
        <v>0</v>
      </c>
      <c r="BW322" s="318"/>
      <c r="BX322" s="253">
        <f t="shared" si="80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786"/>
        <v>0</v>
      </c>
      <c r="CH322" s="318"/>
      <c r="CI322" s="253">
        <f t="shared" si="787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788"/>
        <v>0</v>
      </c>
      <c r="CS322" s="318"/>
      <c r="CT322" s="253">
        <f t="shared" si="789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790"/>
        <v>0</v>
      </c>
      <c r="DD322" s="318"/>
      <c r="DE322" s="253">
        <f t="shared" si="791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>
      <c r="A323" s="272" t="str">
        <f t="shared" si="77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792"/>
        <v>0</v>
      </c>
      <c r="F323" s="236">
        <f t="shared" si="793"/>
        <v>0</v>
      </c>
      <c r="G323" s="236">
        <f t="shared" si="779"/>
        <v>0</v>
      </c>
      <c r="H323" s="236">
        <f t="shared" si="794"/>
        <v>0</v>
      </c>
      <c r="I323" s="236">
        <f t="shared" si="780"/>
        <v>0</v>
      </c>
      <c r="J323" s="236">
        <f t="shared" si="781"/>
        <v>0</v>
      </c>
      <c r="K323" s="236">
        <f t="shared" si="781"/>
        <v>0</v>
      </c>
      <c r="L323" s="236">
        <f t="shared" si="781"/>
        <v>0</v>
      </c>
      <c r="M323" s="236">
        <f t="shared" si="781"/>
        <v>0</v>
      </c>
      <c r="N323" s="236">
        <f t="shared" si="781"/>
        <v>0</v>
      </c>
      <c r="O323" s="236">
        <f t="shared" si="781"/>
        <v>0</v>
      </c>
      <c r="P323" s="220"/>
      <c r="Q323" s="221"/>
      <c r="R323" s="237">
        <f t="shared" si="795"/>
        <v>0</v>
      </c>
      <c r="S323" s="221"/>
      <c r="T323" s="237">
        <f t="shared" si="796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97"/>
        <v>0</v>
      </c>
      <c r="AD323" s="221"/>
      <c r="AE323" s="237">
        <f t="shared" si="798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99"/>
        <v>0</v>
      </c>
      <c r="AO323" s="221"/>
      <c r="AP323" s="237">
        <f t="shared" si="800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01"/>
        <v>0</v>
      </c>
      <c r="AZ323" s="221"/>
      <c r="BA323" s="237">
        <f t="shared" si="802"/>
        <v>0</v>
      </c>
      <c r="BB323" s="221"/>
      <c r="BC323" s="233"/>
      <c r="BD323" s="221"/>
      <c r="BE323" s="221"/>
      <c r="BF323" s="233"/>
      <c r="BG323" s="221"/>
      <c r="BH323" s="379">
        <f t="shared" si="782"/>
        <v>0</v>
      </c>
      <c r="BI323" s="255" t="str">
        <f t="shared" si="783"/>
        <v>08</v>
      </c>
      <c r="BJ323" s="318"/>
      <c r="BK323" s="253">
        <f t="shared" si="803"/>
        <v>0</v>
      </c>
      <c r="BL323" s="318"/>
      <c r="BM323" s="253">
        <f t="shared" si="78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785"/>
        <v>0</v>
      </c>
      <c r="BW323" s="318"/>
      <c r="BX323" s="253">
        <f t="shared" si="80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786"/>
        <v>0</v>
      </c>
      <c r="CH323" s="318"/>
      <c r="CI323" s="253">
        <f t="shared" si="787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788"/>
        <v>0</v>
      </c>
      <c r="CS323" s="318"/>
      <c r="CT323" s="253">
        <f t="shared" si="789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790"/>
        <v>0</v>
      </c>
      <c r="DD323" s="318"/>
      <c r="DE323" s="253">
        <f t="shared" si="791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>
      <c r="A324" s="272" t="str">
        <f t="shared" si="77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792"/>
        <v>0</v>
      </c>
      <c r="F324" s="236">
        <f t="shared" si="793"/>
        <v>0</v>
      </c>
      <c r="G324" s="236">
        <f t="shared" si="779"/>
        <v>0</v>
      </c>
      <c r="H324" s="236">
        <f t="shared" si="794"/>
        <v>0</v>
      </c>
      <c r="I324" s="236">
        <f t="shared" si="780"/>
        <v>0</v>
      </c>
      <c r="J324" s="236">
        <f t="shared" si="781"/>
        <v>0</v>
      </c>
      <c r="K324" s="236">
        <f t="shared" si="781"/>
        <v>0</v>
      </c>
      <c r="L324" s="236">
        <f t="shared" si="781"/>
        <v>0</v>
      </c>
      <c r="M324" s="236">
        <f t="shared" si="781"/>
        <v>0</v>
      </c>
      <c r="N324" s="236">
        <f t="shared" si="781"/>
        <v>0</v>
      </c>
      <c r="O324" s="236">
        <f t="shared" si="781"/>
        <v>0</v>
      </c>
      <c r="P324" s="220"/>
      <c r="Q324" s="221"/>
      <c r="R324" s="237">
        <f t="shared" si="795"/>
        <v>0</v>
      </c>
      <c r="S324" s="221"/>
      <c r="T324" s="237">
        <f t="shared" si="796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97"/>
        <v>0</v>
      </c>
      <c r="AD324" s="221"/>
      <c r="AE324" s="237">
        <f t="shared" si="798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99"/>
        <v>0</v>
      </c>
      <c r="AO324" s="221"/>
      <c r="AP324" s="237">
        <f t="shared" si="800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01"/>
        <v>0</v>
      </c>
      <c r="AZ324" s="221"/>
      <c r="BA324" s="237">
        <f t="shared" si="802"/>
        <v>0</v>
      </c>
      <c r="BB324" s="221"/>
      <c r="BC324" s="233"/>
      <c r="BD324" s="221"/>
      <c r="BE324" s="221"/>
      <c r="BF324" s="233"/>
      <c r="BG324" s="221"/>
      <c r="BH324" s="379">
        <f t="shared" si="782"/>
        <v>0</v>
      </c>
      <c r="BI324" s="255" t="str">
        <f t="shared" si="783"/>
        <v>09</v>
      </c>
      <c r="BJ324" s="318"/>
      <c r="BK324" s="253">
        <f t="shared" si="803"/>
        <v>0</v>
      </c>
      <c r="BL324" s="318"/>
      <c r="BM324" s="253">
        <f t="shared" si="78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785"/>
        <v>0</v>
      </c>
      <c r="BW324" s="318"/>
      <c r="BX324" s="253">
        <f t="shared" si="80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786"/>
        <v>0</v>
      </c>
      <c r="CH324" s="318"/>
      <c r="CI324" s="253">
        <f t="shared" si="787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788"/>
        <v>0</v>
      </c>
      <c r="CS324" s="318"/>
      <c r="CT324" s="253">
        <f t="shared" si="789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790"/>
        <v>0</v>
      </c>
      <c r="DD324" s="318"/>
      <c r="DE324" s="253">
        <f t="shared" si="791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>
      <c r="A325" s="272" t="str">
        <f t="shared" si="77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792"/>
        <v>0</v>
      </c>
      <c r="F325" s="236">
        <f t="shared" si="793"/>
        <v>0</v>
      </c>
      <c r="G325" s="236">
        <f t="shared" si="779"/>
        <v>0</v>
      </c>
      <c r="H325" s="236">
        <f t="shared" si="794"/>
        <v>0</v>
      </c>
      <c r="I325" s="236">
        <f t="shared" si="780"/>
        <v>0</v>
      </c>
      <c r="J325" s="236">
        <f t="shared" si="781"/>
        <v>0</v>
      </c>
      <c r="K325" s="236">
        <f t="shared" si="781"/>
        <v>0</v>
      </c>
      <c r="L325" s="236">
        <f t="shared" si="781"/>
        <v>0</v>
      </c>
      <c r="M325" s="236">
        <f t="shared" si="781"/>
        <v>0</v>
      </c>
      <c r="N325" s="236">
        <f t="shared" si="781"/>
        <v>0</v>
      </c>
      <c r="O325" s="236">
        <f t="shared" si="781"/>
        <v>0</v>
      </c>
      <c r="P325" s="220"/>
      <c r="Q325" s="221"/>
      <c r="R325" s="237">
        <f t="shared" si="795"/>
        <v>0</v>
      </c>
      <c r="S325" s="221"/>
      <c r="T325" s="237">
        <f t="shared" si="796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97"/>
        <v>0</v>
      </c>
      <c r="AD325" s="221"/>
      <c r="AE325" s="237">
        <f t="shared" si="798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99"/>
        <v>0</v>
      </c>
      <c r="AO325" s="221"/>
      <c r="AP325" s="237">
        <f t="shared" si="800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01"/>
        <v>0</v>
      </c>
      <c r="AZ325" s="221"/>
      <c r="BA325" s="237">
        <f t="shared" si="802"/>
        <v>0</v>
      </c>
      <c r="BB325" s="221"/>
      <c r="BC325" s="233"/>
      <c r="BD325" s="221"/>
      <c r="BE325" s="221"/>
      <c r="BF325" s="233"/>
      <c r="BG325" s="221"/>
      <c r="BH325" s="379">
        <f t="shared" si="782"/>
        <v>0</v>
      </c>
      <c r="BI325" s="255" t="str">
        <f t="shared" si="783"/>
        <v>10</v>
      </c>
      <c r="BJ325" s="318"/>
      <c r="BK325" s="253">
        <f t="shared" si="803"/>
        <v>0</v>
      </c>
      <c r="BL325" s="318"/>
      <c r="BM325" s="253">
        <f t="shared" si="78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785"/>
        <v>0</v>
      </c>
      <c r="BW325" s="318"/>
      <c r="BX325" s="253">
        <f t="shared" si="80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786"/>
        <v>0</v>
      </c>
      <c r="CH325" s="318"/>
      <c r="CI325" s="253">
        <f t="shared" si="787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788"/>
        <v>0</v>
      </c>
      <c r="CS325" s="318"/>
      <c r="CT325" s="253">
        <f t="shared" si="789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790"/>
        <v>0</v>
      </c>
      <c r="DD325" s="318"/>
      <c r="DE325" s="253">
        <f t="shared" si="791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">
      <c r="A326" s="272" t="str">
        <f t="shared" si="77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792"/>
        <v>0</v>
      </c>
      <c r="F326" s="236">
        <f t="shared" si="793"/>
        <v>0</v>
      </c>
      <c r="G326" s="236">
        <f t="shared" si="779"/>
        <v>0</v>
      </c>
      <c r="H326" s="236">
        <f t="shared" si="794"/>
        <v>0</v>
      </c>
      <c r="I326" s="236">
        <f t="shared" si="780"/>
        <v>0</v>
      </c>
      <c r="J326" s="236">
        <f t="shared" si="781"/>
        <v>0</v>
      </c>
      <c r="K326" s="236">
        <f t="shared" si="781"/>
        <v>0</v>
      </c>
      <c r="L326" s="236">
        <f t="shared" si="781"/>
        <v>0</v>
      </c>
      <c r="M326" s="236">
        <f t="shared" si="781"/>
        <v>0</v>
      </c>
      <c r="N326" s="236">
        <f t="shared" si="781"/>
        <v>0</v>
      </c>
      <c r="O326" s="236">
        <f t="shared" si="781"/>
        <v>0</v>
      </c>
      <c r="P326" s="220"/>
      <c r="Q326" s="221"/>
      <c r="R326" s="237">
        <f t="shared" si="795"/>
        <v>0</v>
      </c>
      <c r="S326" s="221"/>
      <c r="T326" s="237">
        <f t="shared" si="796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97"/>
        <v>0</v>
      </c>
      <c r="AD326" s="221"/>
      <c r="AE326" s="237">
        <f t="shared" si="798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99"/>
        <v>0</v>
      </c>
      <c r="AO326" s="221"/>
      <c r="AP326" s="237">
        <f t="shared" si="800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01"/>
        <v>0</v>
      </c>
      <c r="AZ326" s="221"/>
      <c r="BA326" s="237">
        <f t="shared" si="802"/>
        <v>0</v>
      </c>
      <c r="BB326" s="221"/>
      <c r="BC326" s="233"/>
      <c r="BD326" s="221"/>
      <c r="BE326" s="221"/>
      <c r="BF326" s="233"/>
      <c r="BG326" s="221"/>
      <c r="BH326" s="379">
        <f t="shared" si="782"/>
        <v>0</v>
      </c>
      <c r="BI326" s="255" t="str">
        <f t="shared" si="783"/>
        <v>11</v>
      </c>
      <c r="BJ326" s="318"/>
      <c r="BK326" s="253">
        <f t="shared" si="803"/>
        <v>0</v>
      </c>
      <c r="BL326" s="318"/>
      <c r="BM326" s="253">
        <f t="shared" si="78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785"/>
        <v>0</v>
      </c>
      <c r="BW326" s="318"/>
      <c r="BX326" s="253">
        <f t="shared" si="80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786"/>
        <v>0</v>
      </c>
      <c r="CH326" s="318"/>
      <c r="CI326" s="253">
        <f t="shared" si="787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788"/>
        <v>0</v>
      </c>
      <c r="CS326" s="318"/>
      <c r="CT326" s="253">
        <f t="shared" si="789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790"/>
        <v>0</v>
      </c>
      <c r="DD326" s="318"/>
      <c r="DE326" s="253">
        <f t="shared" si="791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">
      <c r="A327" s="272" t="str">
        <f t="shared" si="77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792"/>
        <v>0</v>
      </c>
      <c r="F327" s="236">
        <f t="shared" si="793"/>
        <v>0</v>
      </c>
      <c r="G327" s="236">
        <f t="shared" si="779"/>
        <v>0</v>
      </c>
      <c r="H327" s="236">
        <f t="shared" si="794"/>
        <v>0</v>
      </c>
      <c r="I327" s="236">
        <f t="shared" si="780"/>
        <v>0</v>
      </c>
      <c r="J327" s="236">
        <f t="shared" si="781"/>
        <v>0</v>
      </c>
      <c r="K327" s="236">
        <f t="shared" si="781"/>
        <v>0</v>
      </c>
      <c r="L327" s="236">
        <f t="shared" si="781"/>
        <v>0</v>
      </c>
      <c r="M327" s="236">
        <f t="shared" si="781"/>
        <v>0</v>
      </c>
      <c r="N327" s="236">
        <f t="shared" si="781"/>
        <v>0</v>
      </c>
      <c r="O327" s="236">
        <f t="shared" si="781"/>
        <v>0</v>
      </c>
      <c r="P327" s="220"/>
      <c r="Q327" s="221"/>
      <c r="R327" s="237">
        <f t="shared" si="795"/>
        <v>0</v>
      </c>
      <c r="S327" s="221"/>
      <c r="T327" s="237">
        <f t="shared" si="796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97"/>
        <v>0</v>
      </c>
      <c r="AD327" s="221"/>
      <c r="AE327" s="237">
        <f t="shared" si="798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99"/>
        <v>0</v>
      </c>
      <c r="AO327" s="221"/>
      <c r="AP327" s="237">
        <f t="shared" si="800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01"/>
        <v>0</v>
      </c>
      <c r="AZ327" s="221"/>
      <c r="BA327" s="237">
        <f t="shared" si="802"/>
        <v>0</v>
      </c>
      <c r="BB327" s="221"/>
      <c r="BC327" s="233"/>
      <c r="BD327" s="221"/>
      <c r="BE327" s="221"/>
      <c r="BF327" s="233"/>
      <c r="BG327" s="221"/>
      <c r="BH327" s="379">
        <f t="shared" si="782"/>
        <v>0</v>
      </c>
      <c r="BI327" s="255" t="str">
        <f t="shared" si="783"/>
        <v>12</v>
      </c>
      <c r="BJ327" s="318"/>
      <c r="BK327" s="253">
        <f t="shared" si="803"/>
        <v>0</v>
      </c>
      <c r="BL327" s="318"/>
      <c r="BM327" s="253">
        <f t="shared" si="78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785"/>
        <v>0</v>
      </c>
      <c r="BW327" s="318"/>
      <c r="BX327" s="253">
        <f t="shared" si="80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786"/>
        <v>0</v>
      </c>
      <c r="CH327" s="318"/>
      <c r="CI327" s="253">
        <f t="shared" si="787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788"/>
        <v>0</v>
      </c>
      <c r="CS327" s="318"/>
      <c r="CT327" s="253">
        <f t="shared" si="789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790"/>
        <v>0</v>
      </c>
      <c r="DD327" s="318"/>
      <c r="DE327" s="253">
        <f t="shared" si="791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thickBot="1">
      <c r="A328" s="272" t="str">
        <f t="shared" si="77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792"/>
        <v>0</v>
      </c>
      <c r="F328" s="236">
        <f t="shared" si="793"/>
        <v>0</v>
      </c>
      <c r="G328" s="236">
        <f t="shared" si="779"/>
        <v>0</v>
      </c>
      <c r="H328" s="236">
        <f t="shared" si="794"/>
        <v>0</v>
      </c>
      <c r="I328" s="236">
        <f t="shared" si="780"/>
        <v>0</v>
      </c>
      <c r="J328" s="236">
        <f t="shared" si="781"/>
        <v>0</v>
      </c>
      <c r="K328" s="236">
        <f t="shared" si="781"/>
        <v>0</v>
      </c>
      <c r="L328" s="236">
        <f t="shared" si="781"/>
        <v>0</v>
      </c>
      <c r="M328" s="236">
        <f t="shared" si="781"/>
        <v>0</v>
      </c>
      <c r="N328" s="236">
        <f t="shared" si="781"/>
        <v>0</v>
      </c>
      <c r="O328" s="236">
        <f>ROUND(SUM(Z328,AK328,AV328,BG328),1)</f>
        <v>0</v>
      </c>
      <c r="P328" s="223"/>
      <c r="Q328" s="224"/>
      <c r="R328" s="238">
        <f t="shared" si="795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97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99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01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9">
        <f>IF((COUNTA(BJ328:DL328)-COUNTIF(BJ328:DL328,0))=0,0,CONCATENATE("Ошибки!-",COUNTA(BJ328:DL328)-COUNTIF(BJ328:DL328,0)))</f>
        <v>0</v>
      </c>
      <c r="BI328" s="319" t="str">
        <f t="shared" si="783"/>
        <v>13</v>
      </c>
      <c r="BJ328" s="320"/>
      <c r="BK328" s="321">
        <f t="shared" si="803"/>
        <v>0</v>
      </c>
      <c r="BL328" s="320"/>
      <c r="BM328" s="321">
        <f t="shared" si="78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785"/>
        <v>0</v>
      </c>
      <c r="BW328" s="320"/>
      <c r="BX328" s="321">
        <f t="shared" si="80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786"/>
        <v>0</v>
      </c>
      <c r="CH328" s="320"/>
      <c r="CI328" s="321">
        <f t="shared" si="787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788"/>
        <v>0</v>
      </c>
      <c r="CS328" s="320"/>
      <c r="CT328" s="321">
        <f t="shared" si="789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790"/>
        <v>0</v>
      </c>
      <c r="DD328" s="320"/>
      <c r="DE328" s="321">
        <f t="shared" si="791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10" t="s">
        <v>272</v>
      </c>
      <c r="C333" s="710"/>
      <c r="D333" s="546" t="s">
        <v>379</v>
      </c>
      <c r="E333" s="546"/>
      <c r="F333" s="546"/>
      <c r="G333" s="546"/>
      <c r="H333" s="546"/>
      <c r="J333" s="711" t="s">
        <v>372</v>
      </c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</row>
    <row r="335" spans="1:116" ht="14.25" customHeight="1">
      <c r="A335" s="317" t="s">
        <v>237</v>
      </c>
      <c r="B335" s="17"/>
      <c r="D335" s="554" t="s">
        <v>388</v>
      </c>
      <c r="E335" s="554"/>
      <c r="F335" s="554"/>
      <c r="G335" s="19"/>
      <c r="J335" s="554" t="s">
        <v>387</v>
      </c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theme="6" tint="0.39997558519241921"/>
  </sheetPr>
  <dimension ref="A1:DL357"/>
  <sheetViews>
    <sheetView showZeros="0" zoomScale="90" zoomScaleNormal="90" zoomScaleSheetLayoutView="71" workbookViewId="0">
      <pane xSplit="4" ySplit="5" topLeftCell="K6" activePane="bottomRight" state="frozen"/>
      <selection activeCell="DK44" sqref="DK44"/>
      <selection pane="topRight" activeCell="DK44" sqref="DK44"/>
      <selection pane="bottomLeft" activeCell="DK44" sqref="DK44"/>
      <selection pane="bottomRight" activeCell="B1" sqref="B1:O19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9" t="s">
        <v>273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07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Кино
1 квартал -
гр.1</v>
      </c>
      <c r="BV2" s="246" t="str">
        <f t="shared" si="0"/>
        <v>Кино
1 квартал -
гр.2</v>
      </c>
      <c r="BW2" s="246" t="str">
        <f t="shared" si="0"/>
        <v>Кино
1 квартал -
гр.3</v>
      </c>
      <c r="BX2" s="246" t="str">
        <f t="shared" si="0"/>
        <v>Кино
1 квартал -
гр.4</v>
      </c>
      <c r="BY2" s="246" t="str">
        <f t="shared" si="0"/>
        <v>Кино
1 квартал -
гр.5</v>
      </c>
      <c r="BZ2" s="246" t="str">
        <f t="shared" si="0"/>
        <v>Кино
1 квартал -
гр.6</v>
      </c>
      <c r="CA2" s="246" t="str">
        <f t="shared" si="0"/>
        <v>Кино
1 квартал -
гр.7</v>
      </c>
      <c r="CB2" s="246" t="str">
        <f t="shared" si="0"/>
        <v>Кино
1 квартал -
гр.8</v>
      </c>
      <c r="CC2" s="246" t="str">
        <f t="shared" si="0"/>
        <v>Кино
1 квартал -
гр.9</v>
      </c>
      <c r="CD2" s="246" t="str">
        <f t="shared" si="0"/>
        <v>Кино
1 квартал -
гр.10</v>
      </c>
      <c r="CE2" s="246" t="str">
        <f t="shared" si="0"/>
        <v>Кино
1 квартал -
гр.11</v>
      </c>
      <c r="CF2" s="246" t="str">
        <f t="shared" si="0"/>
        <v>Кино
2 квартал -
гр.1</v>
      </c>
      <c r="CG2" s="246" t="str">
        <f t="shared" si="0"/>
        <v>Кино
2 квартал -
гр.2</v>
      </c>
      <c r="CH2" s="246" t="str">
        <f t="shared" si="0"/>
        <v>Кино
2 квартал -
гр.3</v>
      </c>
      <c r="CI2" s="246" t="str">
        <f t="shared" si="0"/>
        <v>Кино
2 квартал -
гр.4</v>
      </c>
      <c r="CJ2" s="246" t="str">
        <f t="shared" si="0"/>
        <v>Кино
2 квартал -
гр.5</v>
      </c>
      <c r="CK2" s="246" t="str">
        <f t="shared" si="0"/>
        <v>Кино
2 квартал -
гр.6</v>
      </c>
      <c r="CL2" s="246" t="str">
        <f t="shared" si="0"/>
        <v>Кино
2 квартал -
гр.7</v>
      </c>
      <c r="CM2" s="246" t="str">
        <f t="shared" si="0"/>
        <v>Кино
2 квартал -
гр.8</v>
      </c>
      <c r="CN2" s="246" t="str">
        <f t="shared" si="0"/>
        <v>Кино
2 квартал -
гр.9</v>
      </c>
      <c r="CO2" s="246" t="str">
        <f t="shared" si="0"/>
        <v>Кино
2 квартал -
гр.10</v>
      </c>
      <c r="CP2" s="246" t="str">
        <f t="shared" si="0"/>
        <v>Кино
2 квартал -
гр.11</v>
      </c>
      <c r="CQ2" s="246" t="str">
        <f t="shared" si="0"/>
        <v>Кино
3 квартал -
гр.1</v>
      </c>
      <c r="CR2" s="246" t="str">
        <f t="shared" si="0"/>
        <v>Кино
3 квартал -
гр.2</v>
      </c>
      <c r="CS2" s="246" t="str">
        <f t="shared" si="0"/>
        <v>Кино
3 квартал -
гр.3</v>
      </c>
      <c r="CT2" s="246" t="str">
        <f t="shared" si="0"/>
        <v>Кино
3 квартал -
гр.4</v>
      </c>
      <c r="CU2" s="246" t="str">
        <f t="shared" si="0"/>
        <v>Кино
3 квартал -
гр.5</v>
      </c>
      <c r="CV2" s="246" t="str">
        <f t="shared" si="0"/>
        <v>Кино
3 квартал -
гр.6</v>
      </c>
      <c r="CW2" s="246" t="str">
        <f t="shared" si="0"/>
        <v>Кино
3 квартал -
гр.7</v>
      </c>
      <c r="CX2" s="246" t="str">
        <f t="shared" si="0"/>
        <v>Кино
3 квартал -
гр.8</v>
      </c>
      <c r="CY2" s="246" t="str">
        <f t="shared" si="0"/>
        <v>Кино
3 квартал -
гр.9</v>
      </c>
      <c r="CZ2" s="246" t="str">
        <f t="shared" si="0"/>
        <v>Кино
3 квартал -
гр.10</v>
      </c>
      <c r="DA2" s="246" t="str">
        <f t="shared" si="0"/>
        <v>Кино
3 квартал -
гр.11</v>
      </c>
      <c r="DB2" s="246" t="str">
        <f t="shared" si="0"/>
        <v>Кино
4 квартал -
гр.1</v>
      </c>
      <c r="DC2" s="246" t="str">
        <f t="shared" si="0"/>
        <v>Кино
4 квартал -
гр.2</v>
      </c>
      <c r="DD2" s="246" t="str">
        <f t="shared" si="0"/>
        <v>Кино
4 квартал -
гр.3</v>
      </c>
      <c r="DE2" s="246" t="str">
        <f t="shared" si="0"/>
        <v>Кино
4 квартал -
гр.4</v>
      </c>
      <c r="DF2" s="246" t="str">
        <f t="shared" si="0"/>
        <v>Кино
4 квартал -
гр.5</v>
      </c>
      <c r="DG2" s="246" t="str">
        <f t="shared" si="0"/>
        <v>Кино
4 квартал -
гр.6</v>
      </c>
      <c r="DH2" s="246" t="str">
        <f t="shared" si="0"/>
        <v>Кино
4 квартал -
гр.7</v>
      </c>
      <c r="DI2" s="246" t="str">
        <f t="shared" si="0"/>
        <v>Кино
4 квартал -
гр.8</v>
      </c>
      <c r="DJ2" s="246" t="str">
        <f t="shared" si="0"/>
        <v>Кино
4 квартал -
гр.9</v>
      </c>
      <c r="DK2" s="246" t="str">
        <f t="shared" si="0"/>
        <v>Кино
4 квартал -
гр.10</v>
      </c>
      <c r="DL2" s="246" t="str">
        <f t="shared" si="0"/>
        <v>Кино
4 квартал -
гр.11</v>
      </c>
    </row>
    <row r="3" spans="1:116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Кино
1 квартал -
гр.1</v>
      </c>
      <c r="Q5" s="218" t="str">
        <f>CONCATENATE($B$1,"
",P1," -
гр.",$F$5)</f>
        <v>Кино
1 квартал -
гр.2</v>
      </c>
      <c r="R5" s="218" t="str">
        <f>CONCATENATE($B$1,"
",P1," -
гр.",$G$5)</f>
        <v>Кино
1 квартал -
гр.3</v>
      </c>
      <c r="S5" s="218" t="str">
        <f>CONCATENATE($B$1,"
",P1," -
гр.",$H$5)</f>
        <v>Кино
1 квартал -
гр.4</v>
      </c>
      <c r="T5" s="218" t="str">
        <f>CONCATENATE($B$1,"
",P1," -
гр.",$I$5)</f>
        <v>Кино
1 квартал -
гр.5</v>
      </c>
      <c r="U5" s="218" t="str">
        <f>CONCATENATE($B$1,"
",P1," -
гр.",$J$5)</f>
        <v>Кино
1 квартал -
гр.6</v>
      </c>
      <c r="V5" s="218" t="str">
        <f>CONCATENATE($B$1,"
",P1," -
гр.",$K$5)</f>
        <v>Кино
1 квартал -
гр.7</v>
      </c>
      <c r="W5" s="218" t="str">
        <f>CONCATENATE($B$1,"
",P1," -
гр.",$L$5)</f>
        <v>Кино
1 квартал -
гр.8</v>
      </c>
      <c r="X5" s="218" t="str">
        <f>CONCATENATE($B$1,"
",P1," -
гр.",$M$5)</f>
        <v>Кино
1 квартал -
гр.9</v>
      </c>
      <c r="Y5" s="218" t="str">
        <f>CONCATENATE($B$1,"
",P1," -
гр.",$N$5)</f>
        <v>Кино
1 квартал -
гр.10</v>
      </c>
      <c r="Z5" s="219" t="str">
        <f>CONCATENATE($B$1,"
",P1," -
гр.",$O$5)</f>
        <v>Кино
1 квартал -
гр.11</v>
      </c>
      <c r="AA5" s="210" t="str">
        <f>CONCATENATE($B$1,"
",AA1," -
гр.",$E$5)</f>
        <v>Кино
2 квартал -
гр.1</v>
      </c>
      <c r="AB5" s="218" t="str">
        <f>CONCATENATE($B$1,"
",AA1," -
гр.",$F$5)</f>
        <v>Кино
2 квартал -
гр.2</v>
      </c>
      <c r="AC5" s="218" t="str">
        <f>CONCATENATE($B$1,"
",AA1," -
гр.",$G$5)</f>
        <v>Кино
2 квартал -
гр.3</v>
      </c>
      <c r="AD5" s="218" t="str">
        <f>CONCATENATE($B$1,"
",AA1," -
гр.",$H$5)</f>
        <v>Кино
2 квартал -
гр.4</v>
      </c>
      <c r="AE5" s="218" t="str">
        <f>CONCATENATE($B$1,"
",AA1," -
гр.",$I$5)</f>
        <v>Кино
2 квартал -
гр.5</v>
      </c>
      <c r="AF5" s="218" t="str">
        <f>CONCATENATE($B$1,"
",AA1," -
гр.",$J$5)</f>
        <v>Кино
2 квартал -
гр.6</v>
      </c>
      <c r="AG5" s="218" t="str">
        <f>CONCATENATE($B$1,"
",AA1," -
гр.",$K$5)</f>
        <v>Кино
2 квартал -
гр.7</v>
      </c>
      <c r="AH5" s="218" t="str">
        <f>CONCATENATE($B$1,"
",AA1," -
гр.",$L$5)</f>
        <v>Кино
2 квартал -
гр.8</v>
      </c>
      <c r="AI5" s="218" t="str">
        <f>CONCATENATE($B$1,"
",AA1," -
гр.",$M$5)</f>
        <v>Кино
2 квартал -
гр.9</v>
      </c>
      <c r="AJ5" s="218" t="str">
        <f>CONCATENATE($B$1,"
",AA1," -
гр.",$N$5)</f>
        <v>Кино
2 квартал -
гр.10</v>
      </c>
      <c r="AK5" s="219" t="str">
        <f>CONCATENATE($B$1,"
",AA1," -
гр.",$O$5)</f>
        <v>Кино
2 квартал -
гр.11</v>
      </c>
      <c r="AL5" s="210" t="str">
        <f>CONCATENATE($B$1,"
",AL1," -
гр.",$E$5)</f>
        <v>Кино
3 квартал -
гр.1</v>
      </c>
      <c r="AM5" s="218" t="str">
        <f>CONCATENATE($B$1,"
",AL1," -
гр.",$F$5)</f>
        <v>Кино
3 квартал -
гр.2</v>
      </c>
      <c r="AN5" s="218" t="str">
        <f>CONCATENATE($B$1,"
",AL1," -
гр.",$G$5)</f>
        <v>Кино
3 квартал -
гр.3</v>
      </c>
      <c r="AO5" s="218" t="str">
        <f>CONCATENATE($B$1,"
",AL1," -
гр.",$H$5)</f>
        <v>Кино
3 квартал -
гр.4</v>
      </c>
      <c r="AP5" s="218" t="str">
        <f>CONCATENATE($B$1,"
",AL1," -
гр.",$I$5)</f>
        <v>Кино
3 квартал -
гр.5</v>
      </c>
      <c r="AQ5" s="218" t="str">
        <f>CONCATENATE($B$1,"
",AL1," -
гр.",$J$5)</f>
        <v>Кино
3 квартал -
гр.6</v>
      </c>
      <c r="AR5" s="218" t="str">
        <f>CONCATENATE($B$1,"
",AL1," -
гр.",$K$5)</f>
        <v>Кино
3 квартал -
гр.7</v>
      </c>
      <c r="AS5" s="218" t="str">
        <f>CONCATENATE($B$1,"
",AL1," -
гр.",$L$5)</f>
        <v>Кино
3 квартал -
гр.8</v>
      </c>
      <c r="AT5" s="218" t="str">
        <f>CONCATENATE($B$1,"
",AL1," -
гр.",$M$5)</f>
        <v>Кино
3 квартал -
гр.9</v>
      </c>
      <c r="AU5" s="218" t="str">
        <f>CONCATENATE($B$1,"
",AL1," -
гр.",$N$5)</f>
        <v>Кино
3 квартал -
гр.10</v>
      </c>
      <c r="AV5" s="219" t="str">
        <f>CONCATENATE($B$1,"
",AL1," -
гр.",$O$5)</f>
        <v>Кино
3 квартал -
гр.11</v>
      </c>
      <c r="AW5" s="210" t="str">
        <f>CONCATENATE($B$1,"
",AW1," -
гр.",$E$5)</f>
        <v>Кино
4 квартал -
гр.1</v>
      </c>
      <c r="AX5" s="218" t="str">
        <f>CONCATENATE($B$1,"
",AW1," -
гр.",$F$5)</f>
        <v>Кино
4 квартал -
гр.2</v>
      </c>
      <c r="AY5" s="218" t="str">
        <f>CONCATENATE($B$1,"
",AW1," -
гр.",$G$5)</f>
        <v>Кино
4 квартал -
гр.3</v>
      </c>
      <c r="AZ5" s="218" t="str">
        <f>CONCATENATE($B$1,"
",AW1," -
гр.",$H$5)</f>
        <v>Кино
4 квартал -
гр.4</v>
      </c>
      <c r="BA5" s="218" t="str">
        <f>CONCATENATE($B$1,"
",AW1," -
гр.",$I$5)</f>
        <v>Кино
4 квартал -
гр.5</v>
      </c>
      <c r="BB5" s="218" t="str">
        <f>CONCATENATE($B$1,"
",AW1," -
гр.",$J$5)</f>
        <v>Кино
4 квартал -
гр.6</v>
      </c>
      <c r="BC5" s="218" t="str">
        <f>CONCATENATE($B$1,"
",AW1," -
гр.",$K$5)</f>
        <v>Кино
4 квартал -
гр.7</v>
      </c>
      <c r="BD5" s="218" t="str">
        <f>CONCATENATE($B$1,"
",AW1," -
гр.",$L$5)</f>
        <v>Кино
4 квартал -
гр.8</v>
      </c>
      <c r="BE5" s="218" t="str">
        <f>CONCATENATE($B$1,"
",AW1," -
гр.",$M$5)</f>
        <v>Кино
4 квартал -
гр.9</v>
      </c>
      <c r="BF5" s="218" t="str">
        <f>CONCATENATE($B$1,"
",AW1," -
гр.",$N$5)</f>
        <v>Кино
4 квартал -
гр.10</v>
      </c>
      <c r="BG5" s="219" t="str">
        <f>CONCATENATE($B$1,"
",AW1," -
гр.",$O$5)</f>
        <v>Кино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",B1)</f>
        <v>Свод - Кино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17</v>
      </c>
      <c r="F6" s="276">
        <f t="shared" si="2"/>
        <v>0</v>
      </c>
      <c r="G6" s="276">
        <f>SUM(G7:G11,G16:G18)</f>
        <v>586.5</v>
      </c>
      <c r="H6" s="276">
        <f t="shared" si="2"/>
        <v>586.5</v>
      </c>
      <c r="I6" s="276">
        <f>SUM(I7:I11,I16:I18)</f>
        <v>0</v>
      </c>
      <c r="J6" s="276">
        <f t="shared" si="2"/>
        <v>567.5</v>
      </c>
      <c r="K6" s="276">
        <f t="shared" si="2"/>
        <v>0</v>
      </c>
      <c r="L6" s="276">
        <f t="shared" si="2"/>
        <v>19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Кино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1</v>
      </c>
      <c r="F7" s="276">
        <f t="shared" ref="F7:O18" si="5">SUMIF($B$21:$B$328,$B7,F$21:F$328)</f>
        <v>0</v>
      </c>
      <c r="G7" s="276">
        <f>SUM(J7:L7)</f>
        <v>79.5</v>
      </c>
      <c r="H7" s="276">
        <f t="shared" si="5"/>
        <v>79.5</v>
      </c>
      <c r="I7" s="276">
        <f>SUM(M7:O7)</f>
        <v>0</v>
      </c>
      <c r="J7" s="276">
        <f t="shared" si="5"/>
        <v>69.5</v>
      </c>
      <c r="K7" s="276">
        <f t="shared" si="5"/>
        <v>0</v>
      </c>
      <c r="L7" s="276">
        <f t="shared" si="5"/>
        <v>10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 t="shared" ref="BK7:BK18" si="8">IF(ROUND((E7-F7),5)&gt;=0,0,"Ошибка!")</f>
        <v>0</v>
      </c>
      <c r="BL7" s="248"/>
      <c r="BM7" s="253">
        <f t="shared" ref="BM7:BM18" si="9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Кино</v>
      </c>
      <c r="B8" s="277" t="s">
        <v>229</v>
      </c>
      <c r="C8" s="275" t="s">
        <v>58</v>
      </c>
      <c r="D8" s="275" t="s">
        <v>8</v>
      </c>
      <c r="E8" s="301">
        <f t="shared" ref="E8:E17" si="10">SUMIF($B$21:$B$328,$B8,E$21:E$328)</f>
        <v>1</v>
      </c>
      <c r="F8" s="276">
        <f t="shared" si="5"/>
        <v>0</v>
      </c>
      <c r="G8" s="276">
        <f t="shared" ref="G8:G16" si="11">SUM(J8:L8)</f>
        <v>53.7</v>
      </c>
      <c r="H8" s="276">
        <f t="shared" si="5"/>
        <v>53.7</v>
      </c>
      <c r="I8" s="276">
        <f t="shared" ref="I8:I16" si="12">SUM(M8:O8)</f>
        <v>0</v>
      </c>
      <c r="J8" s="276">
        <f t="shared" si="5"/>
        <v>48.7</v>
      </c>
      <c r="K8" s="276">
        <f t="shared" si="5"/>
        <v>0</v>
      </c>
      <c r="L8" s="276">
        <f t="shared" si="5"/>
        <v>5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si="8"/>
        <v>0</v>
      </c>
      <c r="BL8" s="248"/>
      <c r="BM8" s="253">
        <f t="shared" si="9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Кино</v>
      </c>
      <c r="B9" s="278" t="s">
        <v>102</v>
      </c>
      <c r="C9" s="275" t="s">
        <v>99</v>
      </c>
      <c r="D9" s="275" t="s">
        <v>9</v>
      </c>
      <c r="E9" s="301">
        <f t="shared" si="10"/>
        <v>0</v>
      </c>
      <c r="F9" s="276">
        <f t="shared" si="5"/>
        <v>0</v>
      </c>
      <c r="G9" s="276">
        <f t="shared" si="11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8"/>
        <v>0</v>
      </c>
      <c r="BL9" s="248"/>
      <c r="BM9" s="253">
        <f t="shared" si="9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Кино</v>
      </c>
      <c r="B10" s="278" t="s">
        <v>103</v>
      </c>
      <c r="C10" s="275" t="s">
        <v>100</v>
      </c>
      <c r="D10" s="275" t="s">
        <v>10</v>
      </c>
      <c r="E10" s="301">
        <f t="shared" si="10"/>
        <v>0</v>
      </c>
      <c r="F10" s="276">
        <f t="shared" si="5"/>
        <v>0</v>
      </c>
      <c r="G10" s="276">
        <f t="shared" si="11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8"/>
        <v>0</v>
      </c>
      <c r="BL10" s="248"/>
      <c r="BM10" s="253">
        <f t="shared" si="9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Кино</v>
      </c>
      <c r="B11" s="278" t="s">
        <v>104</v>
      </c>
      <c r="C11" s="275" t="s">
        <v>101</v>
      </c>
      <c r="D11" s="275" t="s">
        <v>59</v>
      </c>
      <c r="E11" s="301">
        <f t="shared" si="10"/>
        <v>2</v>
      </c>
      <c r="F11" s="276">
        <f t="shared" si="5"/>
        <v>0</v>
      </c>
      <c r="G11" s="276">
        <f>SUM(J11:L11)</f>
        <v>53.6</v>
      </c>
      <c r="H11" s="276">
        <f t="shared" si="5"/>
        <v>53.6</v>
      </c>
      <c r="I11" s="276">
        <f>SUM(M11:O11)</f>
        <v>0</v>
      </c>
      <c r="J11" s="276">
        <f t="shared" si="5"/>
        <v>53.6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8"/>
        <v>0</v>
      </c>
      <c r="BL11" s="248"/>
      <c r="BM11" s="253">
        <f t="shared" si="9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Кино</v>
      </c>
      <c r="B12" s="279" t="s">
        <v>234</v>
      </c>
      <c r="C12" s="275" t="s">
        <v>71</v>
      </c>
      <c r="D12" s="275" t="s">
        <v>60</v>
      </c>
      <c r="E12" s="301">
        <f t="shared" si="10"/>
        <v>0</v>
      </c>
      <c r="F12" s="276">
        <f t="shared" si="5"/>
        <v>0</v>
      </c>
      <c r="G12" s="276">
        <f t="shared" si="11"/>
        <v>0</v>
      </c>
      <c r="H12" s="276">
        <f t="shared" si="5"/>
        <v>0</v>
      </c>
      <c r="I12" s="276">
        <f t="shared" si="12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8"/>
        <v>0</v>
      </c>
      <c r="BL12" s="248"/>
      <c r="BM12" s="253">
        <f t="shared" si="9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Кино</v>
      </c>
      <c r="B13" s="280" t="s">
        <v>72</v>
      </c>
      <c r="C13" s="275" t="s">
        <v>73</v>
      </c>
      <c r="D13" s="275" t="s">
        <v>61</v>
      </c>
      <c r="E13" s="301">
        <f t="shared" si="10"/>
        <v>0</v>
      </c>
      <c r="F13" s="276">
        <f t="shared" si="5"/>
        <v>0</v>
      </c>
      <c r="G13" s="276">
        <f t="shared" si="11"/>
        <v>0</v>
      </c>
      <c r="H13" s="276">
        <f t="shared" si="5"/>
        <v>0</v>
      </c>
      <c r="I13" s="276">
        <f t="shared" si="12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8"/>
        <v>0</v>
      </c>
      <c r="BL13" s="248"/>
      <c r="BM13" s="253">
        <f t="shared" si="9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Кино</v>
      </c>
      <c r="B14" s="281" t="s">
        <v>106</v>
      </c>
      <c r="C14" s="275" t="s">
        <v>107</v>
      </c>
      <c r="D14" s="275" t="s">
        <v>63</v>
      </c>
      <c r="E14" s="301">
        <f t="shared" si="10"/>
        <v>0</v>
      </c>
      <c r="F14" s="276">
        <f t="shared" si="5"/>
        <v>0</v>
      </c>
      <c r="G14" s="276">
        <f t="shared" si="11"/>
        <v>0</v>
      </c>
      <c r="H14" s="276">
        <f t="shared" si="5"/>
        <v>0</v>
      </c>
      <c r="I14" s="276">
        <f t="shared" si="12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8"/>
        <v>0</v>
      </c>
      <c r="BL14" s="248"/>
      <c r="BM14" s="253">
        <f t="shared" si="9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Кино</v>
      </c>
      <c r="B15" s="281" t="s">
        <v>74</v>
      </c>
      <c r="C15" s="275" t="s">
        <v>76</v>
      </c>
      <c r="D15" s="275" t="s">
        <v>64</v>
      </c>
      <c r="E15" s="301">
        <f t="shared" si="10"/>
        <v>0</v>
      </c>
      <c r="F15" s="276">
        <f t="shared" si="5"/>
        <v>0</v>
      </c>
      <c r="G15" s="276">
        <f t="shared" si="11"/>
        <v>0</v>
      </c>
      <c r="H15" s="276">
        <f t="shared" si="5"/>
        <v>0</v>
      </c>
      <c r="I15" s="276">
        <f t="shared" si="12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8"/>
        <v>0</v>
      </c>
      <c r="BL15" s="248"/>
      <c r="BM15" s="253">
        <f t="shared" si="9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">
      <c r="A16" s="273" t="str">
        <f t="shared" si="4"/>
        <v>Свод - Кино</v>
      </c>
      <c r="B16" s="277" t="s">
        <v>230</v>
      </c>
      <c r="C16" s="275" t="s">
        <v>77</v>
      </c>
      <c r="D16" s="275" t="s">
        <v>65</v>
      </c>
      <c r="E16" s="301">
        <f t="shared" si="10"/>
        <v>0</v>
      </c>
      <c r="F16" s="276">
        <f t="shared" si="5"/>
        <v>0</v>
      </c>
      <c r="G16" s="276">
        <f t="shared" si="11"/>
        <v>0</v>
      </c>
      <c r="H16" s="276">
        <f t="shared" si="5"/>
        <v>0</v>
      </c>
      <c r="I16" s="276">
        <f t="shared" si="12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8"/>
        <v>0</v>
      </c>
      <c r="BL16" s="248"/>
      <c r="BM16" s="253">
        <f t="shared" si="9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">
      <c r="A17" s="273" t="str">
        <f t="shared" si="4"/>
        <v>Свод - Кино</v>
      </c>
      <c r="B17" s="277" t="s">
        <v>231</v>
      </c>
      <c r="C17" s="275" t="s">
        <v>78</v>
      </c>
      <c r="D17" s="275" t="s">
        <v>66</v>
      </c>
      <c r="E17" s="301">
        <f t="shared" si="10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8"/>
        <v>0</v>
      </c>
      <c r="BL17" s="248"/>
      <c r="BM17" s="253">
        <f t="shared" si="9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Кино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13</v>
      </c>
      <c r="F18" s="304">
        <f t="shared" si="5"/>
        <v>0</v>
      </c>
      <c r="G18" s="304">
        <f>SUM(J18:L18)</f>
        <v>399.7</v>
      </c>
      <c r="H18" s="304">
        <f t="shared" si="5"/>
        <v>399.7</v>
      </c>
      <c r="I18" s="304">
        <f>SUM(M18:O18)</f>
        <v>0</v>
      </c>
      <c r="J18" s="304">
        <f t="shared" si="5"/>
        <v>395.7</v>
      </c>
      <c r="K18" s="304">
        <f t="shared" si="5"/>
        <v>0</v>
      </c>
      <c r="L18" s="304">
        <f t="shared" si="5"/>
        <v>4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8"/>
        <v>0</v>
      </c>
      <c r="BL18" s="320"/>
      <c r="BM18" s="321">
        <f t="shared" si="9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25.5">
      <c r="A19" s="273" t="str">
        <f t="shared" si="4"/>
        <v>Свод - Кино</v>
      </c>
      <c r="B19" s="289" t="s">
        <v>274</v>
      </c>
      <c r="C19" s="230"/>
      <c r="D19" s="230"/>
      <c r="E19" s="306">
        <f>'П-4_стр.2,3_Авто'!CB16</f>
        <v>17</v>
      </c>
      <c r="F19" s="307">
        <f>'П-4_стр.2,3_Авто'!CY16</f>
        <v>0</v>
      </c>
      <c r="G19" s="307">
        <f>'П-4_стр.2,3_Авто'!BQ38</f>
        <v>586.5</v>
      </c>
      <c r="H19" s="316" t="s">
        <v>237</v>
      </c>
      <c r="I19" s="307">
        <f>'П-4_стр.2,3_Авто'!CH38</f>
        <v>0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МУ"Культурный центр "Юбилейный"</v>
      </c>
      <c r="B21" s="712" t="s">
        <v>362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МУ"Культурный центр "Юбилейный"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МУ"Культурный центр "Юбилейный"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МУ"Культурный центр "Юбилейный"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МУ"Культурный центр "Юбилейный"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</row>
    <row r="22" spans="1:116" s="27" customFormat="1" ht="24">
      <c r="A22" s="272" t="str">
        <f>A21</f>
        <v>МУ"Культурный центр "Юбилейный"</v>
      </c>
      <c r="B22" s="211" t="s">
        <v>232</v>
      </c>
      <c r="C22" s="37" t="s">
        <v>47</v>
      </c>
      <c r="D22" s="37" t="s">
        <v>6</v>
      </c>
      <c r="E22" s="308">
        <f t="shared" ref="E22:O22" si="15">SUM(E23:E27,E32:E34)</f>
        <v>17</v>
      </c>
      <c r="F22" s="236">
        <f t="shared" si="15"/>
        <v>0</v>
      </c>
      <c r="G22" s="236">
        <f>SUM(G23:G27,G32:G34)</f>
        <v>586.5</v>
      </c>
      <c r="H22" s="236">
        <f t="shared" si="15"/>
        <v>586.5</v>
      </c>
      <c r="I22" s="236">
        <f>SUM(I23:I27,I32:I34)</f>
        <v>0</v>
      </c>
      <c r="J22" s="236">
        <f t="shared" si="15"/>
        <v>567.5</v>
      </c>
      <c r="K22" s="236">
        <f t="shared" si="15"/>
        <v>0</v>
      </c>
      <c r="L22" s="236">
        <f t="shared" si="15"/>
        <v>19</v>
      </c>
      <c r="M22" s="236">
        <f t="shared" si="15"/>
        <v>0</v>
      </c>
      <c r="N22" s="236">
        <f t="shared" si="15"/>
        <v>0</v>
      </c>
      <c r="O22" s="236">
        <f t="shared" si="15"/>
        <v>0</v>
      </c>
      <c r="P22" s="228">
        <f t="shared" ref="P22:AA22" si="16">SUM(P23:P27,P32:P34)</f>
        <v>17</v>
      </c>
      <c r="Q22" s="226">
        <f t="shared" si="16"/>
        <v>0</v>
      </c>
      <c r="R22" s="236">
        <f t="shared" si="16"/>
        <v>586.5</v>
      </c>
      <c r="S22" s="226">
        <f t="shared" si="16"/>
        <v>586.5</v>
      </c>
      <c r="T22" s="236">
        <f t="shared" si="16"/>
        <v>0</v>
      </c>
      <c r="U22" s="226">
        <f t="shared" si="16"/>
        <v>567.5</v>
      </c>
      <c r="V22" s="235">
        <f t="shared" si="16"/>
        <v>0</v>
      </c>
      <c r="W22" s="226">
        <f t="shared" si="16"/>
        <v>19</v>
      </c>
      <c r="X22" s="226">
        <f t="shared" si="16"/>
        <v>0</v>
      </c>
      <c r="Y22" s="235">
        <f t="shared" si="16"/>
        <v>0</v>
      </c>
      <c r="Z22" s="227">
        <f t="shared" si="16"/>
        <v>0</v>
      </c>
      <c r="AA22" s="228">
        <f t="shared" si="16"/>
        <v>0</v>
      </c>
      <c r="AB22" s="226">
        <f t="shared" ref="AB22:AK22" si="17">SUM(AB23:AB27,AB32:AB34)</f>
        <v>0</v>
      </c>
      <c r="AC22" s="236">
        <f t="shared" si="17"/>
        <v>0</v>
      </c>
      <c r="AD22" s="226">
        <f t="shared" si="17"/>
        <v>0</v>
      </c>
      <c r="AE22" s="236">
        <f t="shared" si="17"/>
        <v>0</v>
      </c>
      <c r="AF22" s="226">
        <f t="shared" si="17"/>
        <v>0</v>
      </c>
      <c r="AG22" s="235">
        <f t="shared" si="17"/>
        <v>0</v>
      </c>
      <c r="AH22" s="226">
        <f t="shared" si="17"/>
        <v>0</v>
      </c>
      <c r="AI22" s="226">
        <f t="shared" si="17"/>
        <v>0</v>
      </c>
      <c r="AJ22" s="235">
        <f t="shared" si="17"/>
        <v>0</v>
      </c>
      <c r="AK22" s="227">
        <f t="shared" si="17"/>
        <v>0</v>
      </c>
      <c r="AL22" s="228">
        <f>SUM(AL23:AL27,AL32:AL34)</f>
        <v>0</v>
      </c>
      <c r="AM22" s="226">
        <f t="shared" ref="AM22:AV22" si="18">SUM(AM23:AM27,AM32:AM34)</f>
        <v>0</v>
      </c>
      <c r="AN22" s="236">
        <f t="shared" si="18"/>
        <v>0</v>
      </c>
      <c r="AO22" s="226">
        <f t="shared" si="18"/>
        <v>0</v>
      </c>
      <c r="AP22" s="236">
        <f t="shared" si="18"/>
        <v>0</v>
      </c>
      <c r="AQ22" s="226">
        <f t="shared" si="18"/>
        <v>0</v>
      </c>
      <c r="AR22" s="235">
        <f t="shared" si="18"/>
        <v>0</v>
      </c>
      <c r="AS22" s="226">
        <f t="shared" si="18"/>
        <v>0</v>
      </c>
      <c r="AT22" s="226">
        <f t="shared" si="18"/>
        <v>0</v>
      </c>
      <c r="AU22" s="235">
        <f t="shared" si="18"/>
        <v>0</v>
      </c>
      <c r="AV22" s="227">
        <f t="shared" si="18"/>
        <v>0</v>
      </c>
      <c r="AW22" s="228">
        <f>SUM(AW23:AW27,AW32:AW34)</f>
        <v>0</v>
      </c>
      <c r="AX22" s="226">
        <f t="shared" ref="AX22:BG22" si="19">SUM(AX23:AX27,AX32:AX34)</f>
        <v>0</v>
      </c>
      <c r="AY22" s="236">
        <f t="shared" si="19"/>
        <v>0</v>
      </c>
      <c r="AZ22" s="226">
        <f t="shared" si="19"/>
        <v>0</v>
      </c>
      <c r="BA22" s="236">
        <f t="shared" si="19"/>
        <v>0</v>
      </c>
      <c r="BB22" s="226">
        <f t="shared" si="19"/>
        <v>0</v>
      </c>
      <c r="BC22" s="235">
        <f t="shared" si="19"/>
        <v>0</v>
      </c>
      <c r="BD22" s="226">
        <f t="shared" si="19"/>
        <v>0</v>
      </c>
      <c r="BE22" s="226">
        <f t="shared" si="19"/>
        <v>0</v>
      </c>
      <c r="BF22" s="235">
        <f t="shared" si="19"/>
        <v>0</v>
      </c>
      <c r="BG22" s="227">
        <f t="shared" si="19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20">IF(E28-E29&gt;=0,0,"Ошибка")</f>
        <v>0</v>
      </c>
      <c r="BK22" s="253">
        <f t="shared" si="20"/>
        <v>0</v>
      </c>
      <c r="BL22" s="253">
        <f t="shared" si="20"/>
        <v>0</v>
      </c>
      <c r="BM22" s="253">
        <f t="shared" si="20"/>
        <v>0</v>
      </c>
      <c r="BN22" s="253">
        <f t="shared" si="20"/>
        <v>0</v>
      </c>
      <c r="BO22" s="253">
        <f t="shared" si="20"/>
        <v>0</v>
      </c>
      <c r="BP22" s="253">
        <f t="shared" si="20"/>
        <v>0</v>
      </c>
      <c r="BQ22" s="253">
        <f t="shared" si="20"/>
        <v>0</v>
      </c>
      <c r="BR22" s="253">
        <f t="shared" si="20"/>
        <v>0</v>
      </c>
      <c r="BS22" s="253">
        <f t="shared" si="20"/>
        <v>0</v>
      </c>
      <c r="BT22" s="253">
        <f t="shared" si="20"/>
        <v>0</v>
      </c>
      <c r="BU22" s="253">
        <f t="shared" si="20"/>
        <v>0</v>
      </c>
      <c r="BV22" s="253">
        <f t="shared" si="20"/>
        <v>0</v>
      </c>
      <c r="BW22" s="253">
        <f t="shared" si="20"/>
        <v>0</v>
      </c>
      <c r="BX22" s="253">
        <f t="shared" si="20"/>
        <v>0</v>
      </c>
      <c r="BY22" s="253">
        <f t="shared" si="20"/>
        <v>0</v>
      </c>
      <c r="BZ22" s="253">
        <f t="shared" si="20"/>
        <v>0</v>
      </c>
      <c r="CA22" s="253">
        <f t="shared" si="20"/>
        <v>0</v>
      </c>
      <c r="CB22" s="253">
        <f t="shared" si="20"/>
        <v>0</v>
      </c>
      <c r="CC22" s="253">
        <f t="shared" si="20"/>
        <v>0</v>
      </c>
      <c r="CD22" s="253">
        <f t="shared" si="20"/>
        <v>0</v>
      </c>
      <c r="CE22" s="253">
        <f t="shared" si="20"/>
        <v>0</v>
      </c>
      <c r="CF22" s="253">
        <f t="shared" si="20"/>
        <v>0</v>
      </c>
      <c r="CG22" s="253">
        <f t="shared" si="20"/>
        <v>0</v>
      </c>
      <c r="CH22" s="253">
        <f t="shared" si="20"/>
        <v>0</v>
      </c>
      <c r="CI22" s="253">
        <f t="shared" si="20"/>
        <v>0</v>
      </c>
      <c r="CJ22" s="253">
        <f t="shared" si="20"/>
        <v>0</v>
      </c>
      <c r="CK22" s="253">
        <f t="shared" si="20"/>
        <v>0</v>
      </c>
      <c r="CL22" s="253">
        <f t="shared" si="20"/>
        <v>0</v>
      </c>
      <c r="CM22" s="253">
        <f t="shared" si="20"/>
        <v>0</v>
      </c>
      <c r="CN22" s="253">
        <f t="shared" si="20"/>
        <v>0</v>
      </c>
      <c r="CO22" s="253">
        <f t="shared" si="20"/>
        <v>0</v>
      </c>
      <c r="CP22" s="253">
        <f t="shared" ref="CP22:DL22" si="21">IF(AK28-AK29&gt;=0,0,"Ошибка")</f>
        <v>0</v>
      </c>
      <c r="CQ22" s="253">
        <f t="shared" si="21"/>
        <v>0</v>
      </c>
      <c r="CR22" s="253">
        <f t="shared" si="21"/>
        <v>0</v>
      </c>
      <c r="CS22" s="253">
        <f t="shared" si="21"/>
        <v>0</v>
      </c>
      <c r="CT22" s="253">
        <f t="shared" si="21"/>
        <v>0</v>
      </c>
      <c r="CU22" s="253">
        <f t="shared" si="21"/>
        <v>0</v>
      </c>
      <c r="CV22" s="253">
        <f t="shared" si="21"/>
        <v>0</v>
      </c>
      <c r="CW22" s="253">
        <f t="shared" si="21"/>
        <v>0</v>
      </c>
      <c r="CX22" s="253">
        <f t="shared" si="21"/>
        <v>0</v>
      </c>
      <c r="CY22" s="253">
        <f t="shared" si="21"/>
        <v>0</v>
      </c>
      <c r="CZ22" s="253">
        <f t="shared" si="21"/>
        <v>0</v>
      </c>
      <c r="DA22" s="253">
        <f t="shared" si="21"/>
        <v>0</v>
      </c>
      <c r="DB22" s="253">
        <f t="shared" si="21"/>
        <v>0</v>
      </c>
      <c r="DC22" s="253">
        <f t="shared" si="21"/>
        <v>0</v>
      </c>
      <c r="DD22" s="253">
        <f t="shared" si="21"/>
        <v>0</v>
      </c>
      <c r="DE22" s="253">
        <f t="shared" si="21"/>
        <v>0</v>
      </c>
      <c r="DF22" s="253">
        <f t="shared" si="21"/>
        <v>0</v>
      </c>
      <c r="DG22" s="253">
        <f t="shared" si="21"/>
        <v>0</v>
      </c>
      <c r="DH22" s="253">
        <f t="shared" si="21"/>
        <v>0</v>
      </c>
      <c r="DI22" s="253">
        <f t="shared" si="21"/>
        <v>0</v>
      </c>
      <c r="DJ22" s="253">
        <f t="shared" si="21"/>
        <v>0</v>
      </c>
      <c r="DK22" s="253">
        <f t="shared" si="21"/>
        <v>0</v>
      </c>
      <c r="DL22" s="253">
        <f t="shared" si="21"/>
        <v>0</v>
      </c>
    </row>
    <row r="23" spans="1:116" s="27" customFormat="1" ht="24">
      <c r="A23" s="272" t="str">
        <f t="shared" ref="A23:A34" si="22">A22</f>
        <v>МУ"Культурный центр "Юбилейный"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1</v>
      </c>
      <c r="F23" s="236">
        <f>ROUND(SUM(Q23,AB23,AM23,AX23),1)</f>
        <v>0</v>
      </c>
      <c r="G23" s="236">
        <f>SUM(J23:L23)</f>
        <v>79.5</v>
      </c>
      <c r="H23" s="236">
        <f>ROUND(SUM(S23,AD23,AO23,AZ23),1)</f>
        <v>79.5</v>
      </c>
      <c r="I23" s="236">
        <f>SUM(M23:O23)</f>
        <v>0</v>
      </c>
      <c r="J23" s="236">
        <f t="shared" ref="J23:O34" si="23">ROUND(SUM(U23,AF23,AQ23,BB23),1)</f>
        <v>69.5</v>
      </c>
      <c r="K23" s="236">
        <f t="shared" si="23"/>
        <v>0</v>
      </c>
      <c r="L23" s="236">
        <f t="shared" si="23"/>
        <v>10</v>
      </c>
      <c r="M23" s="236">
        <f t="shared" si="23"/>
        <v>0</v>
      </c>
      <c r="N23" s="236">
        <f t="shared" si="23"/>
        <v>0</v>
      </c>
      <c r="O23" s="236">
        <f t="shared" si="23"/>
        <v>0</v>
      </c>
      <c r="P23" s="220">
        <v>1</v>
      </c>
      <c r="Q23" s="221"/>
      <c r="R23" s="237">
        <f>SUM(U23:W23)</f>
        <v>79.5</v>
      </c>
      <c r="S23" s="221">
        <v>79.5</v>
      </c>
      <c r="T23" s="237">
        <f>SUM(X23:Z23)</f>
        <v>0</v>
      </c>
      <c r="U23" s="221">
        <v>69.5</v>
      </c>
      <c r="V23" s="233"/>
      <c r="W23" s="221">
        <v>10</v>
      </c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9">
        <f t="shared" ref="BH23:BH34" si="24">IF((COUNTA(BJ23:DL23)-COUNTIF(BJ23:DL23,0))=0,0,CONCATENATE("Ошибки!-",COUNTA(BJ23:DL23)-COUNTIF(BJ23:DL23,0)))</f>
        <v>0</v>
      </c>
      <c r="BI23" s="255" t="str">
        <f t="shared" ref="BI23:BI34" si="25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6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7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28">IF(ROUND((AA23-AB23),5)&gt;=0,0,"Ошибка!")</f>
        <v>0</v>
      </c>
      <c r="CH23" s="318"/>
      <c r="CI23" s="253">
        <f t="shared" ref="CI23:CI34" si="29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0">IF(ROUND((AL23-AM23),5)&gt;=0,0,"Ошибка!")</f>
        <v>0</v>
      </c>
      <c r="CS23" s="318"/>
      <c r="CT23" s="253">
        <f t="shared" ref="CT23:CT34" si="31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2">IF(ROUND((AW23-AX23),5)&gt;=0,0,"Ошибка!")</f>
        <v>0</v>
      </c>
      <c r="DD23" s="318"/>
      <c r="DE23" s="253">
        <f t="shared" ref="DE23:DE34" si="33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22"/>
        <v>МУ"Культурный центр "Юбилейный"</v>
      </c>
      <c r="B24" s="212" t="s">
        <v>229</v>
      </c>
      <c r="C24" s="37" t="s">
        <v>58</v>
      </c>
      <c r="D24" s="37" t="s">
        <v>8</v>
      </c>
      <c r="E24" s="308">
        <f t="shared" ref="E24:E34" si="34">ROUND(SUM(P24,AA24,AL24,AW24),0)</f>
        <v>1</v>
      </c>
      <c r="F24" s="236">
        <f t="shared" ref="F24:F34" si="35">ROUND(SUM(Q24,AB24,AM24,AX24),1)</f>
        <v>0</v>
      </c>
      <c r="G24" s="236">
        <f t="shared" ref="G24:G32" si="36">SUM(J24:L24)</f>
        <v>53.7</v>
      </c>
      <c r="H24" s="236">
        <f t="shared" ref="H24:H34" si="37">ROUND(SUM(S24,AD24,AO24,AZ24),1)</f>
        <v>53.7</v>
      </c>
      <c r="I24" s="236">
        <f t="shared" ref="I24:I32" si="38">SUM(M24:O24)</f>
        <v>0</v>
      </c>
      <c r="J24" s="236">
        <f t="shared" si="23"/>
        <v>48.7</v>
      </c>
      <c r="K24" s="236">
        <f t="shared" si="23"/>
        <v>0</v>
      </c>
      <c r="L24" s="236">
        <f t="shared" si="23"/>
        <v>5</v>
      </c>
      <c r="M24" s="236">
        <f t="shared" si="23"/>
        <v>0</v>
      </c>
      <c r="N24" s="236">
        <f t="shared" si="23"/>
        <v>0</v>
      </c>
      <c r="O24" s="236">
        <f t="shared" si="23"/>
        <v>0</v>
      </c>
      <c r="P24" s="220">
        <v>1</v>
      </c>
      <c r="Q24" s="221"/>
      <c r="R24" s="237">
        <f t="shared" ref="R24:R34" si="39">SUM(U24:W24)</f>
        <v>53.7</v>
      </c>
      <c r="S24" s="221">
        <v>53.7</v>
      </c>
      <c r="T24" s="237">
        <f t="shared" ref="T24:T33" si="40">SUM(X24:Z24)</f>
        <v>0</v>
      </c>
      <c r="U24" s="221">
        <v>48.7</v>
      </c>
      <c r="V24" s="233"/>
      <c r="W24" s="221">
        <v>5</v>
      </c>
      <c r="X24" s="221"/>
      <c r="Y24" s="233"/>
      <c r="Z24" s="221"/>
      <c r="AA24" s="220"/>
      <c r="AB24" s="221"/>
      <c r="AC24" s="237">
        <f t="shared" ref="AC24:AC34" si="41">SUM(AF24:AH24)</f>
        <v>0</v>
      </c>
      <c r="AD24" s="221"/>
      <c r="AE24" s="237">
        <f t="shared" ref="AE24:AE33" si="42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3">SUM(AQ24:AS24)</f>
        <v>0</v>
      </c>
      <c r="AO24" s="221"/>
      <c r="AP24" s="237">
        <f t="shared" ref="AP24:AP33" si="44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5">SUM(BB24:BD24)</f>
        <v>0</v>
      </c>
      <c r="AZ24" s="221"/>
      <c r="BA24" s="237">
        <f t="shared" ref="BA24:BA33" si="46">SUM(BE24:BG24)</f>
        <v>0</v>
      </c>
      <c r="BB24" s="221"/>
      <c r="BC24" s="233"/>
      <c r="BD24" s="221"/>
      <c r="BE24" s="221"/>
      <c r="BF24" s="233"/>
      <c r="BG24" s="221"/>
      <c r="BH24" s="379">
        <f t="shared" si="24"/>
        <v>0</v>
      </c>
      <c r="BI24" s="255" t="str">
        <f t="shared" si="25"/>
        <v>03</v>
      </c>
      <c r="BJ24" s="318"/>
      <c r="BK24" s="253">
        <f t="shared" ref="BK24:BK34" si="47">IF(ROUND((E24-F24),5)&gt;=0,0,"Ошибка!")</f>
        <v>0</v>
      </c>
      <c r="BL24" s="318"/>
      <c r="BM24" s="253">
        <f t="shared" si="26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7"/>
        <v>0</v>
      </c>
      <c r="BW24" s="318"/>
      <c r="BX24" s="253">
        <f t="shared" ref="BX24:BX34" si="4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28"/>
        <v>0</v>
      </c>
      <c r="CH24" s="318"/>
      <c r="CI24" s="253">
        <f t="shared" si="29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0"/>
        <v>0</v>
      </c>
      <c r="CS24" s="318"/>
      <c r="CT24" s="253">
        <f t="shared" si="31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2"/>
        <v>0</v>
      </c>
      <c r="DD24" s="318"/>
      <c r="DE24" s="253">
        <f t="shared" si="33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22"/>
        <v>МУ"Культурный центр "Юбилейный"</v>
      </c>
      <c r="B25" s="169" t="s">
        <v>102</v>
      </c>
      <c r="C25" s="37" t="s">
        <v>99</v>
      </c>
      <c r="D25" s="37" t="s">
        <v>9</v>
      </c>
      <c r="E25" s="308">
        <f t="shared" si="34"/>
        <v>0</v>
      </c>
      <c r="F25" s="236">
        <f t="shared" si="35"/>
        <v>0</v>
      </c>
      <c r="G25" s="236">
        <f t="shared" si="36"/>
        <v>0</v>
      </c>
      <c r="H25" s="236">
        <f t="shared" si="37"/>
        <v>0</v>
      </c>
      <c r="I25" s="236">
        <f>SUM(M25:O25)</f>
        <v>0</v>
      </c>
      <c r="J25" s="236">
        <f t="shared" si="23"/>
        <v>0</v>
      </c>
      <c r="K25" s="236">
        <f t="shared" si="23"/>
        <v>0</v>
      </c>
      <c r="L25" s="236">
        <f t="shared" si="23"/>
        <v>0</v>
      </c>
      <c r="M25" s="236">
        <f t="shared" si="23"/>
        <v>0</v>
      </c>
      <c r="N25" s="236">
        <f t="shared" si="23"/>
        <v>0</v>
      </c>
      <c r="O25" s="236">
        <f t="shared" si="23"/>
        <v>0</v>
      </c>
      <c r="P25" s="220"/>
      <c r="Q25" s="221"/>
      <c r="R25" s="237">
        <f t="shared" si="39"/>
        <v>0</v>
      </c>
      <c r="S25" s="221"/>
      <c r="T25" s="237">
        <f t="shared" si="40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1"/>
        <v>0</v>
      </c>
      <c r="AD25" s="221"/>
      <c r="AE25" s="237">
        <f t="shared" si="42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3"/>
        <v>0</v>
      </c>
      <c r="AO25" s="221"/>
      <c r="AP25" s="237">
        <f t="shared" si="44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5"/>
        <v>0</v>
      </c>
      <c r="AZ25" s="221"/>
      <c r="BA25" s="237">
        <f t="shared" si="46"/>
        <v>0</v>
      </c>
      <c r="BB25" s="221"/>
      <c r="BC25" s="233"/>
      <c r="BD25" s="221"/>
      <c r="BE25" s="221"/>
      <c r="BF25" s="233"/>
      <c r="BG25" s="221"/>
      <c r="BH25" s="379">
        <f t="shared" si="24"/>
        <v>0</v>
      </c>
      <c r="BI25" s="255" t="str">
        <f t="shared" si="25"/>
        <v>04</v>
      </c>
      <c r="BJ25" s="318"/>
      <c r="BK25" s="253">
        <f t="shared" si="47"/>
        <v>0</v>
      </c>
      <c r="BL25" s="318"/>
      <c r="BM25" s="253">
        <f t="shared" si="26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7"/>
        <v>0</v>
      </c>
      <c r="BW25" s="318"/>
      <c r="BX25" s="253">
        <f t="shared" si="48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28"/>
        <v>0</v>
      </c>
      <c r="CH25" s="318"/>
      <c r="CI25" s="253">
        <f t="shared" si="29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0"/>
        <v>0</v>
      </c>
      <c r="CS25" s="318"/>
      <c r="CT25" s="253">
        <f t="shared" si="31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2"/>
        <v>0</v>
      </c>
      <c r="DD25" s="318"/>
      <c r="DE25" s="253">
        <f t="shared" si="33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22"/>
        <v>МУ"Культурный центр "Юбилейный"</v>
      </c>
      <c r="B26" s="169" t="s">
        <v>103</v>
      </c>
      <c r="C26" s="37" t="s">
        <v>100</v>
      </c>
      <c r="D26" s="37" t="s">
        <v>10</v>
      </c>
      <c r="E26" s="308">
        <f t="shared" si="34"/>
        <v>0</v>
      </c>
      <c r="F26" s="236">
        <f t="shared" si="35"/>
        <v>0</v>
      </c>
      <c r="G26" s="236">
        <f t="shared" si="36"/>
        <v>0</v>
      </c>
      <c r="H26" s="236">
        <f t="shared" si="37"/>
        <v>0</v>
      </c>
      <c r="I26" s="236">
        <f>SUM(M26:O26)</f>
        <v>0</v>
      </c>
      <c r="J26" s="236">
        <f t="shared" si="23"/>
        <v>0</v>
      </c>
      <c r="K26" s="236">
        <f t="shared" si="23"/>
        <v>0</v>
      </c>
      <c r="L26" s="236">
        <f t="shared" si="23"/>
        <v>0</v>
      </c>
      <c r="M26" s="236">
        <f t="shared" si="23"/>
        <v>0</v>
      </c>
      <c r="N26" s="236">
        <f t="shared" si="23"/>
        <v>0</v>
      </c>
      <c r="O26" s="236">
        <f t="shared" si="23"/>
        <v>0</v>
      </c>
      <c r="P26" s="220"/>
      <c r="Q26" s="221"/>
      <c r="R26" s="237">
        <f t="shared" si="39"/>
        <v>0</v>
      </c>
      <c r="S26" s="221"/>
      <c r="T26" s="237">
        <f t="shared" si="40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41"/>
        <v>0</v>
      </c>
      <c r="AD26" s="221"/>
      <c r="AE26" s="237">
        <f t="shared" si="42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3"/>
        <v>0</v>
      </c>
      <c r="AO26" s="221"/>
      <c r="AP26" s="237">
        <f t="shared" si="44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5"/>
        <v>0</v>
      </c>
      <c r="AZ26" s="221"/>
      <c r="BA26" s="237">
        <f t="shared" si="46"/>
        <v>0</v>
      </c>
      <c r="BB26" s="221"/>
      <c r="BC26" s="233"/>
      <c r="BD26" s="221"/>
      <c r="BE26" s="221"/>
      <c r="BF26" s="233"/>
      <c r="BG26" s="221"/>
      <c r="BH26" s="379">
        <f t="shared" si="24"/>
        <v>0</v>
      </c>
      <c r="BI26" s="255" t="str">
        <f t="shared" si="25"/>
        <v>05</v>
      </c>
      <c r="BJ26" s="318"/>
      <c r="BK26" s="253">
        <f t="shared" si="47"/>
        <v>0</v>
      </c>
      <c r="BL26" s="318"/>
      <c r="BM26" s="253">
        <f t="shared" si="26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7"/>
        <v>0</v>
      </c>
      <c r="BW26" s="318"/>
      <c r="BX26" s="253">
        <f t="shared" si="48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28"/>
        <v>0</v>
      </c>
      <c r="CH26" s="318"/>
      <c r="CI26" s="253">
        <f t="shared" si="29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0"/>
        <v>0</v>
      </c>
      <c r="CS26" s="318"/>
      <c r="CT26" s="253">
        <f t="shared" si="31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2"/>
        <v>0</v>
      </c>
      <c r="DD26" s="318"/>
      <c r="DE26" s="253">
        <f t="shared" si="33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22"/>
        <v>МУ"Культурный центр "Юбилейный"</v>
      </c>
      <c r="B27" s="169" t="s">
        <v>104</v>
      </c>
      <c r="C27" s="37" t="s">
        <v>101</v>
      </c>
      <c r="D27" s="37" t="s">
        <v>59</v>
      </c>
      <c r="E27" s="308">
        <f t="shared" si="34"/>
        <v>2</v>
      </c>
      <c r="F27" s="236">
        <f t="shared" si="35"/>
        <v>0</v>
      </c>
      <c r="G27" s="236">
        <f>SUM(J27:L27)</f>
        <v>53.6</v>
      </c>
      <c r="H27" s="236">
        <f t="shared" si="37"/>
        <v>53.6</v>
      </c>
      <c r="I27" s="236">
        <f>SUM(M27:O27)</f>
        <v>0</v>
      </c>
      <c r="J27" s="236">
        <f t="shared" si="23"/>
        <v>53.6</v>
      </c>
      <c r="K27" s="236">
        <f t="shared" si="23"/>
        <v>0</v>
      </c>
      <c r="L27" s="236">
        <f t="shared" si="23"/>
        <v>0</v>
      </c>
      <c r="M27" s="236">
        <f t="shared" si="23"/>
        <v>0</v>
      </c>
      <c r="N27" s="236">
        <f t="shared" si="23"/>
        <v>0</v>
      </c>
      <c r="O27" s="236">
        <f t="shared" si="23"/>
        <v>0</v>
      </c>
      <c r="P27" s="220">
        <v>2</v>
      </c>
      <c r="Q27" s="221"/>
      <c r="R27" s="237">
        <f t="shared" si="39"/>
        <v>53.6</v>
      </c>
      <c r="S27" s="221">
        <v>53.6</v>
      </c>
      <c r="T27" s="237">
        <f t="shared" si="40"/>
        <v>0</v>
      </c>
      <c r="U27" s="221">
        <v>53.6</v>
      </c>
      <c r="V27" s="233"/>
      <c r="W27" s="221"/>
      <c r="X27" s="221"/>
      <c r="Y27" s="233"/>
      <c r="Z27" s="221"/>
      <c r="AA27" s="220"/>
      <c r="AB27" s="221"/>
      <c r="AC27" s="237">
        <f t="shared" si="41"/>
        <v>0</v>
      </c>
      <c r="AD27" s="221"/>
      <c r="AE27" s="237">
        <f t="shared" si="42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3"/>
        <v>0</v>
      </c>
      <c r="AO27" s="221"/>
      <c r="AP27" s="237">
        <f t="shared" si="44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5"/>
        <v>0</v>
      </c>
      <c r="AZ27" s="221"/>
      <c r="BA27" s="237">
        <f t="shared" si="46"/>
        <v>0</v>
      </c>
      <c r="BB27" s="221"/>
      <c r="BC27" s="233"/>
      <c r="BD27" s="221"/>
      <c r="BE27" s="221"/>
      <c r="BF27" s="233"/>
      <c r="BG27" s="221"/>
      <c r="BH27" s="379">
        <f t="shared" si="24"/>
        <v>0</v>
      </c>
      <c r="BI27" s="255" t="str">
        <f t="shared" si="25"/>
        <v>06</v>
      </c>
      <c r="BJ27" s="318"/>
      <c r="BK27" s="253">
        <f t="shared" si="47"/>
        <v>0</v>
      </c>
      <c r="BL27" s="318"/>
      <c r="BM27" s="253">
        <f t="shared" si="26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7"/>
        <v>0</v>
      </c>
      <c r="BW27" s="318"/>
      <c r="BX27" s="253">
        <f t="shared" si="48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28"/>
        <v>0</v>
      </c>
      <c r="CH27" s="318"/>
      <c r="CI27" s="253">
        <f t="shared" si="29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0"/>
        <v>0</v>
      </c>
      <c r="CS27" s="318"/>
      <c r="CT27" s="253">
        <f t="shared" si="31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2"/>
        <v>0</v>
      </c>
      <c r="DD27" s="318"/>
      <c r="DE27" s="253">
        <f t="shared" si="33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22"/>
        <v>МУ"Культурный центр "Юбилейный"</v>
      </c>
      <c r="B28" s="214" t="s">
        <v>234</v>
      </c>
      <c r="C28" s="37" t="s">
        <v>71</v>
      </c>
      <c r="D28" s="37" t="s">
        <v>60</v>
      </c>
      <c r="E28" s="308">
        <f t="shared" si="34"/>
        <v>0</v>
      </c>
      <c r="F28" s="236">
        <f t="shared" si="35"/>
        <v>0</v>
      </c>
      <c r="G28" s="236">
        <f t="shared" si="36"/>
        <v>0</v>
      </c>
      <c r="H28" s="236">
        <f t="shared" si="37"/>
        <v>0</v>
      </c>
      <c r="I28" s="236">
        <f t="shared" si="38"/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20"/>
      <c r="Q28" s="221"/>
      <c r="R28" s="237">
        <f t="shared" si="39"/>
        <v>0</v>
      </c>
      <c r="S28" s="221"/>
      <c r="T28" s="237">
        <f t="shared" si="4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1"/>
        <v>0</v>
      </c>
      <c r="AD28" s="221"/>
      <c r="AE28" s="237">
        <f t="shared" si="4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3"/>
        <v>0</v>
      </c>
      <c r="AO28" s="221"/>
      <c r="AP28" s="237">
        <f t="shared" si="4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5"/>
        <v>0</v>
      </c>
      <c r="AZ28" s="221"/>
      <c r="BA28" s="237">
        <f t="shared" si="46"/>
        <v>0</v>
      </c>
      <c r="BB28" s="221"/>
      <c r="BC28" s="233"/>
      <c r="BD28" s="221"/>
      <c r="BE28" s="221"/>
      <c r="BF28" s="233"/>
      <c r="BG28" s="221"/>
      <c r="BH28" s="379">
        <f t="shared" si="24"/>
        <v>0</v>
      </c>
      <c r="BI28" s="255" t="str">
        <f t="shared" si="25"/>
        <v>07</v>
      </c>
      <c r="BJ28" s="318"/>
      <c r="BK28" s="253">
        <f t="shared" si="47"/>
        <v>0</v>
      </c>
      <c r="BL28" s="318"/>
      <c r="BM28" s="253">
        <f t="shared" si="26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7"/>
        <v>0</v>
      </c>
      <c r="BW28" s="318"/>
      <c r="BX28" s="253">
        <f t="shared" si="48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28"/>
        <v>0</v>
      </c>
      <c r="CH28" s="318"/>
      <c r="CI28" s="253">
        <f t="shared" si="29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0"/>
        <v>0</v>
      </c>
      <c r="CS28" s="318"/>
      <c r="CT28" s="253">
        <f t="shared" si="31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2"/>
        <v>0</v>
      </c>
      <c r="DD28" s="318"/>
      <c r="DE28" s="253">
        <f t="shared" si="33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22"/>
        <v>МУ"Культурный центр "Юбилейный"</v>
      </c>
      <c r="B29" s="213" t="s">
        <v>72</v>
      </c>
      <c r="C29" s="37" t="s">
        <v>73</v>
      </c>
      <c r="D29" s="37" t="s">
        <v>61</v>
      </c>
      <c r="E29" s="308">
        <f t="shared" si="34"/>
        <v>0</v>
      </c>
      <c r="F29" s="236">
        <f t="shared" si="35"/>
        <v>0</v>
      </c>
      <c r="G29" s="236">
        <f t="shared" si="36"/>
        <v>0</v>
      </c>
      <c r="H29" s="236">
        <f t="shared" si="37"/>
        <v>0</v>
      </c>
      <c r="I29" s="236">
        <f t="shared" si="38"/>
        <v>0</v>
      </c>
      <c r="J29" s="236">
        <f t="shared" si="23"/>
        <v>0</v>
      </c>
      <c r="K29" s="236">
        <f t="shared" si="23"/>
        <v>0</v>
      </c>
      <c r="L29" s="236">
        <f t="shared" si="23"/>
        <v>0</v>
      </c>
      <c r="M29" s="236">
        <f t="shared" si="23"/>
        <v>0</v>
      </c>
      <c r="N29" s="236">
        <f t="shared" si="23"/>
        <v>0</v>
      </c>
      <c r="O29" s="236">
        <f t="shared" si="23"/>
        <v>0</v>
      </c>
      <c r="P29" s="220"/>
      <c r="Q29" s="221"/>
      <c r="R29" s="237">
        <f t="shared" si="39"/>
        <v>0</v>
      </c>
      <c r="S29" s="221"/>
      <c r="T29" s="237">
        <f t="shared" si="4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1"/>
        <v>0</v>
      </c>
      <c r="AD29" s="221"/>
      <c r="AE29" s="237">
        <f t="shared" si="4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3"/>
        <v>0</v>
      </c>
      <c r="AO29" s="221"/>
      <c r="AP29" s="237">
        <f t="shared" si="4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5"/>
        <v>0</v>
      </c>
      <c r="AZ29" s="221"/>
      <c r="BA29" s="237">
        <f t="shared" si="46"/>
        <v>0</v>
      </c>
      <c r="BB29" s="221"/>
      <c r="BC29" s="233"/>
      <c r="BD29" s="221"/>
      <c r="BE29" s="221"/>
      <c r="BF29" s="233"/>
      <c r="BG29" s="221"/>
      <c r="BH29" s="379">
        <f t="shared" si="24"/>
        <v>0</v>
      </c>
      <c r="BI29" s="255" t="str">
        <f t="shared" si="25"/>
        <v>08</v>
      </c>
      <c r="BJ29" s="318"/>
      <c r="BK29" s="253">
        <f t="shared" si="47"/>
        <v>0</v>
      </c>
      <c r="BL29" s="318"/>
      <c r="BM29" s="253">
        <f t="shared" si="26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7"/>
        <v>0</v>
      </c>
      <c r="BW29" s="318"/>
      <c r="BX29" s="253">
        <f t="shared" si="48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28"/>
        <v>0</v>
      </c>
      <c r="CH29" s="318"/>
      <c r="CI29" s="253">
        <f t="shared" si="29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0"/>
        <v>0</v>
      </c>
      <c r="CS29" s="318"/>
      <c r="CT29" s="253">
        <f t="shared" si="31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2"/>
        <v>0</v>
      </c>
      <c r="DD29" s="318"/>
      <c r="DE29" s="253">
        <f t="shared" si="33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22"/>
        <v>МУ"Культурный центр "Юбилейный"</v>
      </c>
      <c r="B30" s="170" t="s">
        <v>106</v>
      </c>
      <c r="C30" s="37" t="s">
        <v>107</v>
      </c>
      <c r="D30" s="37" t="s">
        <v>63</v>
      </c>
      <c r="E30" s="308">
        <f t="shared" si="34"/>
        <v>0</v>
      </c>
      <c r="F30" s="236">
        <f t="shared" si="35"/>
        <v>0</v>
      </c>
      <c r="G30" s="236">
        <f t="shared" si="36"/>
        <v>0</v>
      </c>
      <c r="H30" s="236">
        <f t="shared" si="37"/>
        <v>0</v>
      </c>
      <c r="I30" s="236">
        <f t="shared" si="38"/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20"/>
      <c r="Q30" s="221"/>
      <c r="R30" s="237">
        <f t="shared" si="39"/>
        <v>0</v>
      </c>
      <c r="S30" s="221"/>
      <c r="T30" s="237">
        <f t="shared" si="4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1"/>
        <v>0</v>
      </c>
      <c r="AD30" s="221"/>
      <c r="AE30" s="237">
        <f t="shared" si="4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3"/>
        <v>0</v>
      </c>
      <c r="AO30" s="221"/>
      <c r="AP30" s="237">
        <f t="shared" si="4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5"/>
        <v>0</v>
      </c>
      <c r="AZ30" s="221"/>
      <c r="BA30" s="237">
        <f t="shared" si="46"/>
        <v>0</v>
      </c>
      <c r="BB30" s="221"/>
      <c r="BC30" s="233"/>
      <c r="BD30" s="221"/>
      <c r="BE30" s="221"/>
      <c r="BF30" s="233"/>
      <c r="BG30" s="221"/>
      <c r="BH30" s="379">
        <f t="shared" si="24"/>
        <v>0</v>
      </c>
      <c r="BI30" s="255" t="str">
        <f t="shared" si="25"/>
        <v>09</v>
      </c>
      <c r="BJ30" s="318"/>
      <c r="BK30" s="253">
        <f t="shared" si="47"/>
        <v>0</v>
      </c>
      <c r="BL30" s="318"/>
      <c r="BM30" s="253">
        <f t="shared" si="26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7"/>
        <v>0</v>
      </c>
      <c r="BW30" s="318"/>
      <c r="BX30" s="253">
        <f t="shared" si="48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28"/>
        <v>0</v>
      </c>
      <c r="CH30" s="318"/>
      <c r="CI30" s="253">
        <f t="shared" si="29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0"/>
        <v>0</v>
      </c>
      <c r="CS30" s="318"/>
      <c r="CT30" s="253">
        <f t="shared" si="31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2"/>
        <v>0</v>
      </c>
      <c r="DD30" s="318"/>
      <c r="DE30" s="253">
        <f t="shared" si="33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22"/>
        <v>МУ"Культурный центр "Юбилейный"</v>
      </c>
      <c r="B31" s="170" t="s">
        <v>74</v>
      </c>
      <c r="C31" s="37" t="s">
        <v>76</v>
      </c>
      <c r="D31" s="37" t="s">
        <v>64</v>
      </c>
      <c r="E31" s="308">
        <f t="shared" si="34"/>
        <v>0</v>
      </c>
      <c r="F31" s="236">
        <f t="shared" si="35"/>
        <v>0</v>
      </c>
      <c r="G31" s="236">
        <f t="shared" si="36"/>
        <v>0</v>
      </c>
      <c r="H31" s="236">
        <f t="shared" si="37"/>
        <v>0</v>
      </c>
      <c r="I31" s="236">
        <f t="shared" si="38"/>
        <v>0</v>
      </c>
      <c r="J31" s="236">
        <f t="shared" si="23"/>
        <v>0</v>
      </c>
      <c r="K31" s="236">
        <f t="shared" si="23"/>
        <v>0</v>
      </c>
      <c r="L31" s="236">
        <f t="shared" si="23"/>
        <v>0</v>
      </c>
      <c r="M31" s="236">
        <f t="shared" si="23"/>
        <v>0</v>
      </c>
      <c r="N31" s="236">
        <f t="shared" si="23"/>
        <v>0</v>
      </c>
      <c r="O31" s="236">
        <f t="shared" si="23"/>
        <v>0</v>
      </c>
      <c r="P31" s="220"/>
      <c r="Q31" s="221"/>
      <c r="R31" s="237">
        <f t="shared" si="39"/>
        <v>0</v>
      </c>
      <c r="S31" s="221"/>
      <c r="T31" s="237">
        <f t="shared" si="4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1"/>
        <v>0</v>
      </c>
      <c r="AD31" s="221"/>
      <c r="AE31" s="237">
        <f t="shared" si="4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3"/>
        <v>0</v>
      </c>
      <c r="AO31" s="221"/>
      <c r="AP31" s="237">
        <f t="shared" si="4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5"/>
        <v>0</v>
      </c>
      <c r="AZ31" s="221"/>
      <c r="BA31" s="237">
        <f t="shared" si="46"/>
        <v>0</v>
      </c>
      <c r="BB31" s="221"/>
      <c r="BC31" s="233"/>
      <c r="BD31" s="221"/>
      <c r="BE31" s="221"/>
      <c r="BF31" s="233"/>
      <c r="BG31" s="221"/>
      <c r="BH31" s="379">
        <f t="shared" si="24"/>
        <v>0</v>
      </c>
      <c r="BI31" s="255" t="str">
        <f t="shared" si="25"/>
        <v>10</v>
      </c>
      <c r="BJ31" s="318"/>
      <c r="BK31" s="253">
        <f t="shared" si="47"/>
        <v>0</v>
      </c>
      <c r="BL31" s="318"/>
      <c r="BM31" s="253">
        <f t="shared" si="26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7"/>
        <v>0</v>
      </c>
      <c r="BW31" s="318"/>
      <c r="BX31" s="253">
        <f t="shared" si="48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28"/>
        <v>0</v>
      </c>
      <c r="CH31" s="318"/>
      <c r="CI31" s="253">
        <f t="shared" si="29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0"/>
        <v>0</v>
      </c>
      <c r="CS31" s="318"/>
      <c r="CT31" s="253">
        <f t="shared" si="31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2"/>
        <v>0</v>
      </c>
      <c r="DD31" s="318"/>
      <c r="DE31" s="253">
        <f t="shared" si="33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">
      <c r="A32" s="272" t="str">
        <f t="shared" si="22"/>
        <v>МУ"Культурный центр "Юбилейный"</v>
      </c>
      <c r="B32" s="212" t="s">
        <v>230</v>
      </c>
      <c r="C32" s="37" t="s">
        <v>77</v>
      </c>
      <c r="D32" s="37" t="s">
        <v>65</v>
      </c>
      <c r="E32" s="308">
        <f t="shared" si="34"/>
        <v>0</v>
      </c>
      <c r="F32" s="236">
        <f t="shared" si="35"/>
        <v>0</v>
      </c>
      <c r="G32" s="236">
        <f t="shared" si="36"/>
        <v>0</v>
      </c>
      <c r="H32" s="236">
        <f t="shared" si="37"/>
        <v>0</v>
      </c>
      <c r="I32" s="236">
        <f t="shared" si="38"/>
        <v>0</v>
      </c>
      <c r="J32" s="236">
        <f t="shared" si="23"/>
        <v>0</v>
      </c>
      <c r="K32" s="236">
        <f t="shared" si="23"/>
        <v>0</v>
      </c>
      <c r="L32" s="236">
        <f t="shared" si="23"/>
        <v>0</v>
      </c>
      <c r="M32" s="236">
        <f t="shared" si="23"/>
        <v>0</v>
      </c>
      <c r="N32" s="236">
        <f t="shared" si="23"/>
        <v>0</v>
      </c>
      <c r="O32" s="236">
        <f t="shared" si="23"/>
        <v>0</v>
      </c>
      <c r="P32" s="220"/>
      <c r="Q32" s="221"/>
      <c r="R32" s="237">
        <f t="shared" si="39"/>
        <v>0</v>
      </c>
      <c r="S32" s="221"/>
      <c r="T32" s="237">
        <f t="shared" si="4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1"/>
        <v>0</v>
      </c>
      <c r="AD32" s="221"/>
      <c r="AE32" s="237">
        <f t="shared" si="4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3"/>
        <v>0</v>
      </c>
      <c r="AO32" s="221"/>
      <c r="AP32" s="237">
        <f t="shared" si="4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5"/>
        <v>0</v>
      </c>
      <c r="AZ32" s="221"/>
      <c r="BA32" s="237">
        <f t="shared" si="46"/>
        <v>0</v>
      </c>
      <c r="BB32" s="221"/>
      <c r="BC32" s="233"/>
      <c r="BD32" s="221"/>
      <c r="BE32" s="221"/>
      <c r="BF32" s="233"/>
      <c r="BG32" s="221"/>
      <c r="BH32" s="379">
        <f t="shared" si="24"/>
        <v>0</v>
      </c>
      <c r="BI32" s="255" t="str">
        <f t="shared" si="25"/>
        <v>11</v>
      </c>
      <c r="BJ32" s="318"/>
      <c r="BK32" s="253">
        <f t="shared" si="47"/>
        <v>0</v>
      </c>
      <c r="BL32" s="318"/>
      <c r="BM32" s="253">
        <f t="shared" si="26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7"/>
        <v>0</v>
      </c>
      <c r="BW32" s="318"/>
      <c r="BX32" s="253">
        <f t="shared" si="48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28"/>
        <v>0</v>
      </c>
      <c r="CH32" s="318"/>
      <c r="CI32" s="253">
        <f t="shared" si="29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0"/>
        <v>0</v>
      </c>
      <c r="CS32" s="318"/>
      <c r="CT32" s="253">
        <f t="shared" si="31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2"/>
        <v>0</v>
      </c>
      <c r="DD32" s="318"/>
      <c r="DE32" s="253">
        <f t="shared" si="33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">
      <c r="A33" s="272" t="str">
        <f t="shared" si="22"/>
        <v>МУ"Культурный центр "Юбилейный"</v>
      </c>
      <c r="B33" s="212" t="s">
        <v>231</v>
      </c>
      <c r="C33" s="37" t="s">
        <v>78</v>
      </c>
      <c r="D33" s="37" t="s">
        <v>66</v>
      </c>
      <c r="E33" s="308">
        <f t="shared" si="34"/>
        <v>0</v>
      </c>
      <c r="F33" s="236">
        <f t="shared" si="35"/>
        <v>0</v>
      </c>
      <c r="G33" s="236">
        <f>SUM(J33:L33)</f>
        <v>0</v>
      </c>
      <c r="H33" s="236">
        <f t="shared" si="37"/>
        <v>0</v>
      </c>
      <c r="I33" s="236">
        <f>SUM(M33:O33)</f>
        <v>0</v>
      </c>
      <c r="J33" s="236">
        <f t="shared" si="23"/>
        <v>0</v>
      </c>
      <c r="K33" s="236">
        <f t="shared" si="23"/>
        <v>0</v>
      </c>
      <c r="L33" s="236">
        <f t="shared" si="23"/>
        <v>0</v>
      </c>
      <c r="M33" s="236">
        <f t="shared" si="23"/>
        <v>0</v>
      </c>
      <c r="N33" s="236">
        <f t="shared" si="23"/>
        <v>0</v>
      </c>
      <c r="O33" s="236">
        <f t="shared" si="23"/>
        <v>0</v>
      </c>
      <c r="P33" s="220"/>
      <c r="Q33" s="221"/>
      <c r="R33" s="237">
        <f t="shared" si="39"/>
        <v>0</v>
      </c>
      <c r="S33" s="221"/>
      <c r="T33" s="237">
        <f t="shared" si="40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1"/>
        <v>0</v>
      </c>
      <c r="AD33" s="221"/>
      <c r="AE33" s="237">
        <f t="shared" si="42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3"/>
        <v>0</v>
      </c>
      <c r="AO33" s="221"/>
      <c r="AP33" s="237">
        <f t="shared" si="44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5"/>
        <v>0</v>
      </c>
      <c r="AZ33" s="221"/>
      <c r="BA33" s="237">
        <f t="shared" si="46"/>
        <v>0</v>
      </c>
      <c r="BB33" s="221"/>
      <c r="BC33" s="233"/>
      <c r="BD33" s="221"/>
      <c r="BE33" s="221"/>
      <c r="BF33" s="233"/>
      <c r="BG33" s="221"/>
      <c r="BH33" s="379">
        <f t="shared" si="24"/>
        <v>0</v>
      </c>
      <c r="BI33" s="255" t="str">
        <f t="shared" si="25"/>
        <v>12</v>
      </c>
      <c r="BJ33" s="318"/>
      <c r="BK33" s="253">
        <f t="shared" si="47"/>
        <v>0</v>
      </c>
      <c r="BL33" s="318"/>
      <c r="BM33" s="253">
        <f t="shared" si="26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7"/>
        <v>0</v>
      </c>
      <c r="BW33" s="318"/>
      <c r="BX33" s="253">
        <f t="shared" si="48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28"/>
        <v>0</v>
      </c>
      <c r="CH33" s="318"/>
      <c r="CI33" s="253">
        <f t="shared" si="29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0"/>
        <v>0</v>
      </c>
      <c r="CS33" s="318"/>
      <c r="CT33" s="253">
        <f t="shared" si="31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2"/>
        <v>0</v>
      </c>
      <c r="DD33" s="318"/>
      <c r="DE33" s="253">
        <f t="shared" si="33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22"/>
        <v>МУ"Культурный центр "Юбилейный"</v>
      </c>
      <c r="B34" s="169" t="s">
        <v>75</v>
      </c>
      <c r="C34" s="37" t="s">
        <v>79</v>
      </c>
      <c r="D34" s="37" t="s">
        <v>67</v>
      </c>
      <c r="E34" s="308">
        <f t="shared" si="34"/>
        <v>13</v>
      </c>
      <c r="F34" s="236">
        <f t="shared" si="35"/>
        <v>0</v>
      </c>
      <c r="G34" s="236">
        <f>SUM(J34:L34)</f>
        <v>399.7</v>
      </c>
      <c r="H34" s="236">
        <f t="shared" si="37"/>
        <v>399.7</v>
      </c>
      <c r="I34" s="236">
        <f>SUM(M34:O34)</f>
        <v>0</v>
      </c>
      <c r="J34" s="236">
        <f t="shared" si="23"/>
        <v>395.7</v>
      </c>
      <c r="K34" s="236">
        <f t="shared" si="23"/>
        <v>0</v>
      </c>
      <c r="L34" s="236">
        <f t="shared" si="23"/>
        <v>4</v>
      </c>
      <c r="M34" s="236">
        <f t="shared" si="23"/>
        <v>0</v>
      </c>
      <c r="N34" s="236">
        <f t="shared" si="23"/>
        <v>0</v>
      </c>
      <c r="O34" s="236">
        <f>ROUND(SUM(Z34,AK34,AV34,BG34),1)</f>
        <v>0</v>
      </c>
      <c r="P34" s="223">
        <v>13</v>
      </c>
      <c r="Q34" s="224"/>
      <c r="R34" s="238">
        <f t="shared" si="39"/>
        <v>399.7</v>
      </c>
      <c r="S34" s="224">
        <v>399.7</v>
      </c>
      <c r="T34" s="238">
        <f>SUM(X34:Z34)</f>
        <v>0</v>
      </c>
      <c r="U34" s="224">
        <v>395.7</v>
      </c>
      <c r="V34" s="234"/>
      <c r="W34" s="224">
        <v>4</v>
      </c>
      <c r="X34" s="224"/>
      <c r="Y34" s="234"/>
      <c r="Z34" s="224"/>
      <c r="AA34" s="223"/>
      <c r="AB34" s="224"/>
      <c r="AC34" s="238">
        <f t="shared" si="41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3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5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9">
        <f t="shared" si="24"/>
        <v>0</v>
      </c>
      <c r="BI34" s="319" t="str">
        <f t="shared" si="25"/>
        <v>13</v>
      </c>
      <c r="BJ34" s="320"/>
      <c r="BK34" s="321">
        <f t="shared" si="47"/>
        <v>0</v>
      </c>
      <c r="BL34" s="320"/>
      <c r="BM34" s="321">
        <f t="shared" si="26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7"/>
        <v>0</v>
      </c>
      <c r="BW34" s="320"/>
      <c r="BX34" s="321">
        <f t="shared" si="4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28"/>
        <v>0</v>
      </c>
      <c r="CH34" s="320"/>
      <c r="CI34" s="321">
        <f t="shared" si="29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0"/>
        <v>0</v>
      </c>
      <c r="CS34" s="320"/>
      <c r="CT34" s="321">
        <f t="shared" si="31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2"/>
        <v>0</v>
      </c>
      <c r="DD34" s="320"/>
      <c r="DE34" s="321">
        <f t="shared" si="33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12" t="s">
        <v>246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Внести наименование учреждения 2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Внести наименование учреждения 2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Внести наименование учреждения 2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Внести наименование учреждения 2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9">IF(ROUND(E41-SUM(E42,E44:E45),5)&gt;=0,0,"Ошибка")</f>
        <v>0</v>
      </c>
      <c r="BK35" s="285">
        <f t="shared" si="49"/>
        <v>0</v>
      </c>
      <c r="BL35" s="285">
        <f t="shared" si="49"/>
        <v>0</v>
      </c>
      <c r="BM35" s="285">
        <f t="shared" si="49"/>
        <v>0</v>
      </c>
      <c r="BN35" s="285">
        <f t="shared" si="49"/>
        <v>0</v>
      </c>
      <c r="BO35" s="285">
        <f t="shared" si="49"/>
        <v>0</v>
      </c>
      <c r="BP35" s="285">
        <f t="shared" si="49"/>
        <v>0</v>
      </c>
      <c r="BQ35" s="285">
        <f t="shared" si="49"/>
        <v>0</v>
      </c>
      <c r="BR35" s="285">
        <f t="shared" si="49"/>
        <v>0</v>
      </c>
      <c r="BS35" s="285">
        <f t="shared" si="49"/>
        <v>0</v>
      </c>
      <c r="BT35" s="285">
        <f t="shared" si="49"/>
        <v>0</v>
      </c>
      <c r="BU35" s="285">
        <f t="shared" si="49"/>
        <v>0</v>
      </c>
      <c r="BV35" s="285">
        <f t="shared" si="49"/>
        <v>0</v>
      </c>
      <c r="BW35" s="285">
        <f t="shared" si="49"/>
        <v>0</v>
      </c>
      <c r="BX35" s="285">
        <f t="shared" si="49"/>
        <v>0</v>
      </c>
      <c r="BY35" s="285">
        <f t="shared" si="49"/>
        <v>0</v>
      </c>
      <c r="BZ35" s="285">
        <f t="shared" si="49"/>
        <v>0</v>
      </c>
      <c r="CA35" s="285">
        <f t="shared" si="49"/>
        <v>0</v>
      </c>
      <c r="CB35" s="285">
        <f t="shared" si="49"/>
        <v>0</v>
      </c>
      <c r="CC35" s="285">
        <f t="shared" si="49"/>
        <v>0</v>
      </c>
      <c r="CD35" s="285">
        <f t="shared" si="49"/>
        <v>0</v>
      </c>
      <c r="CE35" s="285">
        <f t="shared" si="49"/>
        <v>0</v>
      </c>
      <c r="CF35" s="285">
        <f t="shared" si="49"/>
        <v>0</v>
      </c>
      <c r="CG35" s="285">
        <f t="shared" si="49"/>
        <v>0</v>
      </c>
      <c r="CH35" s="285">
        <f t="shared" si="49"/>
        <v>0</v>
      </c>
      <c r="CI35" s="285">
        <f t="shared" si="49"/>
        <v>0</v>
      </c>
      <c r="CJ35" s="285">
        <f t="shared" si="49"/>
        <v>0</v>
      </c>
      <c r="CK35" s="285">
        <f t="shared" si="49"/>
        <v>0</v>
      </c>
      <c r="CL35" s="285">
        <f t="shared" si="49"/>
        <v>0</v>
      </c>
      <c r="CM35" s="285">
        <f t="shared" si="49"/>
        <v>0</v>
      </c>
      <c r="CN35" s="285">
        <f t="shared" si="49"/>
        <v>0</v>
      </c>
      <c r="CO35" s="285">
        <f t="shared" si="49"/>
        <v>0</v>
      </c>
      <c r="CP35" s="285">
        <f t="shared" ref="CP35:DL35" si="50">IF(ROUND(AK41-SUM(AK42,AK44:AK45),5)&gt;=0,0,"Ошибка")</f>
        <v>0</v>
      </c>
      <c r="CQ35" s="285">
        <f t="shared" si="50"/>
        <v>0</v>
      </c>
      <c r="CR35" s="285">
        <f t="shared" si="50"/>
        <v>0</v>
      </c>
      <c r="CS35" s="285">
        <f t="shared" si="50"/>
        <v>0</v>
      </c>
      <c r="CT35" s="285">
        <f t="shared" si="50"/>
        <v>0</v>
      </c>
      <c r="CU35" s="285">
        <f t="shared" si="50"/>
        <v>0</v>
      </c>
      <c r="CV35" s="285">
        <f t="shared" si="50"/>
        <v>0</v>
      </c>
      <c r="CW35" s="285">
        <f t="shared" si="50"/>
        <v>0</v>
      </c>
      <c r="CX35" s="285">
        <f t="shared" si="50"/>
        <v>0</v>
      </c>
      <c r="CY35" s="285">
        <f t="shared" si="50"/>
        <v>0</v>
      </c>
      <c r="CZ35" s="285">
        <f t="shared" si="50"/>
        <v>0</v>
      </c>
      <c r="DA35" s="285">
        <f t="shared" si="50"/>
        <v>0</v>
      </c>
      <c r="DB35" s="285">
        <f t="shared" si="50"/>
        <v>0</v>
      </c>
      <c r="DC35" s="285">
        <f t="shared" si="50"/>
        <v>0</v>
      </c>
      <c r="DD35" s="285">
        <f t="shared" si="50"/>
        <v>0</v>
      </c>
      <c r="DE35" s="285">
        <f t="shared" si="50"/>
        <v>0</v>
      </c>
      <c r="DF35" s="285">
        <f t="shared" si="50"/>
        <v>0</v>
      </c>
      <c r="DG35" s="285">
        <f t="shared" si="50"/>
        <v>0</v>
      </c>
      <c r="DH35" s="285">
        <f t="shared" si="50"/>
        <v>0</v>
      </c>
      <c r="DI35" s="285">
        <f t="shared" si="50"/>
        <v>0</v>
      </c>
      <c r="DJ35" s="285">
        <f t="shared" si="50"/>
        <v>0</v>
      </c>
      <c r="DK35" s="285">
        <f t="shared" si="50"/>
        <v>0</v>
      </c>
      <c r="DL35" s="285">
        <f t="shared" si="50"/>
        <v>0</v>
      </c>
    </row>
    <row r="36" spans="1:116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51">SUM(J37:J41,J46:J48)</f>
        <v>0</v>
      </c>
      <c r="K36" s="236">
        <f t="shared" si="51"/>
        <v>0</v>
      </c>
      <c r="L36" s="236">
        <f t="shared" si="51"/>
        <v>0</v>
      </c>
      <c r="M36" s="236">
        <f t="shared" si="51"/>
        <v>0</v>
      </c>
      <c r="N36" s="236">
        <f t="shared" si="51"/>
        <v>0</v>
      </c>
      <c r="O36" s="236">
        <f t="shared" si="51"/>
        <v>0</v>
      </c>
      <c r="P36" s="228">
        <f>SUM(P37:P41,P46:P48)</f>
        <v>0</v>
      </c>
      <c r="Q36" s="226">
        <f t="shared" ref="Q36:Z36" si="52">SUM(Q37:Q41,Q46:Q48)</f>
        <v>0</v>
      </c>
      <c r="R36" s="236">
        <f t="shared" si="52"/>
        <v>0</v>
      </c>
      <c r="S36" s="226">
        <f t="shared" si="52"/>
        <v>0</v>
      </c>
      <c r="T36" s="236">
        <f t="shared" si="52"/>
        <v>0</v>
      </c>
      <c r="U36" s="226">
        <f t="shared" si="52"/>
        <v>0</v>
      </c>
      <c r="V36" s="235">
        <f t="shared" si="52"/>
        <v>0</v>
      </c>
      <c r="W36" s="226">
        <f t="shared" si="52"/>
        <v>0</v>
      </c>
      <c r="X36" s="226">
        <f t="shared" si="52"/>
        <v>0</v>
      </c>
      <c r="Y36" s="235">
        <f t="shared" si="52"/>
        <v>0</v>
      </c>
      <c r="Z36" s="227">
        <f t="shared" si="52"/>
        <v>0</v>
      </c>
      <c r="AA36" s="228">
        <f>SUM(AA37:AA41,AA46:AA48)</f>
        <v>0</v>
      </c>
      <c r="AB36" s="226">
        <f t="shared" ref="AB36:AK36" si="53">SUM(AB37:AB41,AB46:AB48)</f>
        <v>0</v>
      </c>
      <c r="AC36" s="236">
        <f t="shared" si="53"/>
        <v>0</v>
      </c>
      <c r="AD36" s="226">
        <f t="shared" si="53"/>
        <v>0</v>
      </c>
      <c r="AE36" s="236">
        <f t="shared" si="53"/>
        <v>0</v>
      </c>
      <c r="AF36" s="226">
        <f t="shared" si="53"/>
        <v>0</v>
      </c>
      <c r="AG36" s="235">
        <f t="shared" si="53"/>
        <v>0</v>
      </c>
      <c r="AH36" s="226">
        <f t="shared" si="53"/>
        <v>0</v>
      </c>
      <c r="AI36" s="226">
        <f t="shared" si="53"/>
        <v>0</v>
      </c>
      <c r="AJ36" s="235">
        <f t="shared" si="53"/>
        <v>0</v>
      </c>
      <c r="AK36" s="227">
        <f t="shared" si="53"/>
        <v>0</v>
      </c>
      <c r="AL36" s="228">
        <f>SUM(AL37:AL41,AL46:AL48)</f>
        <v>0</v>
      </c>
      <c r="AM36" s="226">
        <f t="shared" ref="AM36:AV36" si="54">SUM(AM37:AM41,AM46:AM48)</f>
        <v>0</v>
      </c>
      <c r="AN36" s="236">
        <f t="shared" si="54"/>
        <v>0</v>
      </c>
      <c r="AO36" s="226">
        <f t="shared" si="54"/>
        <v>0</v>
      </c>
      <c r="AP36" s="236">
        <f t="shared" si="54"/>
        <v>0</v>
      </c>
      <c r="AQ36" s="226">
        <f t="shared" si="54"/>
        <v>0</v>
      </c>
      <c r="AR36" s="235">
        <f t="shared" si="54"/>
        <v>0</v>
      </c>
      <c r="AS36" s="226">
        <f t="shared" si="54"/>
        <v>0</v>
      </c>
      <c r="AT36" s="226">
        <f t="shared" si="54"/>
        <v>0</v>
      </c>
      <c r="AU36" s="235">
        <f t="shared" si="54"/>
        <v>0</v>
      </c>
      <c r="AV36" s="227">
        <f t="shared" si="54"/>
        <v>0</v>
      </c>
      <c r="AW36" s="228">
        <f>SUM(AW37:AW41,AW46:AW48)</f>
        <v>0</v>
      </c>
      <c r="AX36" s="226">
        <f t="shared" ref="AX36:BG36" si="55">SUM(AX37:AX41,AX46:AX48)</f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</row>
    <row r="37" spans="1:116" s="27" customFormat="1" ht="24">
      <c r="A37" s="272" t="str">
        <f t="shared" ref="A37:A48" si="5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59">SUM(J37:L37)</f>
        <v>0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O48" si="61">ROUND(SUM(U37,AF37,AQ37,BB37),1)</f>
        <v>0</v>
      </c>
      <c r="K37" s="236">
        <f t="shared" si="61"/>
        <v>0</v>
      </c>
      <c r="L37" s="236">
        <f t="shared" si="61"/>
        <v>0</v>
      </c>
      <c r="M37" s="236">
        <f t="shared" si="61"/>
        <v>0</v>
      </c>
      <c r="N37" s="236">
        <f t="shared" si="61"/>
        <v>0</v>
      </c>
      <c r="O37" s="236">
        <f t="shared" si="6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9">
        <f t="shared" ref="BH37:BH49" si="62">IF((COUNTA(BJ37:DL37)-COUNTIF(BJ37:DL37,0))=0,0,CONCATENATE("Ошибки!-",COUNTA(BJ37:DL37)-COUNTIF(BJ37:DL37,0)))</f>
        <v>0</v>
      </c>
      <c r="BI37" s="255" t="str">
        <f t="shared" ref="BI37:BI48" si="63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65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66">IF(ROUND((AA37-AB37),5)&gt;=0,0,"Ошибка!")</f>
        <v>0</v>
      </c>
      <c r="CH37" s="318"/>
      <c r="CI37" s="253">
        <f t="shared" ref="CI37:CI48" si="67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68">IF(ROUND((AL37-AM37),5)&gt;=0,0,"Ошибка!")</f>
        <v>0</v>
      </c>
      <c r="CS37" s="318"/>
      <c r="CT37" s="253">
        <f t="shared" ref="CT37:CT48" si="69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0">IF(ROUND((AW37-AX37),5)&gt;=0,0,"Ошибка!")</f>
        <v>0</v>
      </c>
      <c r="DD37" s="318"/>
      <c r="DE37" s="253">
        <f t="shared" ref="DE37:DE48" si="71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5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72">ROUND(SUM(P38,AA38,AL38,AW38),0)</f>
        <v>0</v>
      </c>
      <c r="F38" s="236">
        <f t="shared" ref="F38:F48" si="73">ROUND(SUM(Q38,AB38,AM38,AX38),1)</f>
        <v>0</v>
      </c>
      <c r="G38" s="236">
        <f t="shared" si="59"/>
        <v>0</v>
      </c>
      <c r="H38" s="236">
        <f t="shared" ref="H38:H48" si="74">ROUND(SUM(S38,AD38,AO38,AZ38),1)</f>
        <v>0</v>
      </c>
      <c r="I38" s="236">
        <f t="shared" si="60"/>
        <v>0</v>
      </c>
      <c r="J38" s="236">
        <f t="shared" si="61"/>
        <v>0</v>
      </c>
      <c r="K38" s="236">
        <f t="shared" si="61"/>
        <v>0</v>
      </c>
      <c r="L38" s="236">
        <f t="shared" si="61"/>
        <v>0</v>
      </c>
      <c r="M38" s="236">
        <f t="shared" si="61"/>
        <v>0</v>
      </c>
      <c r="N38" s="236">
        <f t="shared" si="61"/>
        <v>0</v>
      </c>
      <c r="O38" s="236">
        <f t="shared" si="61"/>
        <v>0</v>
      </c>
      <c r="P38" s="220"/>
      <c r="Q38" s="221"/>
      <c r="R38" s="237">
        <f t="shared" ref="R38:R48" si="75">SUM(U38:W38)</f>
        <v>0</v>
      </c>
      <c r="S38" s="221"/>
      <c r="T38" s="237">
        <f t="shared" ref="T38:T47" si="76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77">SUM(AF38:AH38)</f>
        <v>0</v>
      </c>
      <c r="AD38" s="221"/>
      <c r="AE38" s="237">
        <f t="shared" ref="AE38:AE47" si="78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9">SUM(AQ38:AS38)</f>
        <v>0</v>
      </c>
      <c r="AO38" s="221"/>
      <c r="AP38" s="237">
        <f t="shared" ref="AP38:AP47" si="80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1">SUM(BB38:BD38)</f>
        <v>0</v>
      </c>
      <c r="AZ38" s="221"/>
      <c r="BA38" s="237">
        <f t="shared" ref="BA38:BA47" si="82">SUM(BE38:BG38)</f>
        <v>0</v>
      </c>
      <c r="BB38" s="221"/>
      <c r="BC38" s="233"/>
      <c r="BD38" s="221"/>
      <c r="BE38" s="221"/>
      <c r="BF38" s="233"/>
      <c r="BG38" s="221"/>
      <c r="BH38" s="379">
        <f t="shared" si="62"/>
        <v>0</v>
      </c>
      <c r="BI38" s="255" t="str">
        <f t="shared" si="63"/>
        <v>03</v>
      </c>
      <c r="BJ38" s="318"/>
      <c r="BK38" s="253">
        <f t="shared" ref="BK38:BK48" si="83">IF(ROUND((E38-F38),5)&gt;=0,0,"Ошибка!")</f>
        <v>0</v>
      </c>
      <c r="BL38" s="318"/>
      <c r="BM38" s="253">
        <f t="shared" si="64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65"/>
        <v>0</v>
      </c>
      <c r="BW38" s="318"/>
      <c r="BX38" s="253">
        <f t="shared" ref="BX38:BX48" si="8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66"/>
        <v>0</v>
      </c>
      <c r="CH38" s="318"/>
      <c r="CI38" s="253">
        <f t="shared" si="67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68"/>
        <v>0</v>
      </c>
      <c r="CS38" s="318"/>
      <c r="CT38" s="253">
        <f t="shared" si="69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0"/>
        <v>0</v>
      </c>
      <c r="DD38" s="318"/>
      <c r="DE38" s="253">
        <f t="shared" si="71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5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72"/>
        <v>0</v>
      </c>
      <c r="F39" s="236">
        <f t="shared" si="73"/>
        <v>0</v>
      </c>
      <c r="G39" s="236">
        <f t="shared" si="59"/>
        <v>0</v>
      </c>
      <c r="H39" s="236">
        <f t="shared" si="74"/>
        <v>0</v>
      </c>
      <c r="I39" s="236">
        <f t="shared" si="60"/>
        <v>0</v>
      </c>
      <c r="J39" s="236">
        <f t="shared" si="61"/>
        <v>0</v>
      </c>
      <c r="K39" s="236">
        <f t="shared" si="61"/>
        <v>0</v>
      </c>
      <c r="L39" s="236">
        <f t="shared" si="61"/>
        <v>0</v>
      </c>
      <c r="M39" s="236">
        <f t="shared" si="61"/>
        <v>0</v>
      </c>
      <c r="N39" s="236">
        <f t="shared" si="61"/>
        <v>0</v>
      </c>
      <c r="O39" s="236">
        <f t="shared" si="61"/>
        <v>0</v>
      </c>
      <c r="P39" s="220"/>
      <c r="Q39" s="221"/>
      <c r="R39" s="237">
        <f t="shared" si="75"/>
        <v>0</v>
      </c>
      <c r="S39" s="221"/>
      <c r="T39" s="237">
        <f t="shared" si="76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77"/>
        <v>0</v>
      </c>
      <c r="AD39" s="221"/>
      <c r="AE39" s="237">
        <f t="shared" si="78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9"/>
        <v>0</v>
      </c>
      <c r="AO39" s="221"/>
      <c r="AP39" s="237">
        <f t="shared" si="80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1"/>
        <v>0</v>
      </c>
      <c r="AZ39" s="221"/>
      <c r="BA39" s="237">
        <f t="shared" si="82"/>
        <v>0</v>
      </c>
      <c r="BB39" s="221"/>
      <c r="BC39" s="233"/>
      <c r="BD39" s="221"/>
      <c r="BE39" s="221"/>
      <c r="BF39" s="233"/>
      <c r="BG39" s="221"/>
      <c r="BH39" s="379">
        <f t="shared" si="62"/>
        <v>0</v>
      </c>
      <c r="BI39" s="255" t="str">
        <f t="shared" si="63"/>
        <v>04</v>
      </c>
      <c r="BJ39" s="318"/>
      <c r="BK39" s="253">
        <f t="shared" si="83"/>
        <v>0</v>
      </c>
      <c r="BL39" s="318"/>
      <c r="BM39" s="253">
        <f t="shared" si="64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65"/>
        <v>0</v>
      </c>
      <c r="BW39" s="318"/>
      <c r="BX39" s="253">
        <f t="shared" si="84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66"/>
        <v>0</v>
      </c>
      <c r="CH39" s="318"/>
      <c r="CI39" s="253">
        <f t="shared" si="67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68"/>
        <v>0</v>
      </c>
      <c r="CS39" s="318"/>
      <c r="CT39" s="253">
        <f t="shared" si="69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0"/>
        <v>0</v>
      </c>
      <c r="DD39" s="318"/>
      <c r="DE39" s="253">
        <f t="shared" si="71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5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72"/>
        <v>0</v>
      </c>
      <c r="F40" s="236">
        <f t="shared" si="73"/>
        <v>0</v>
      </c>
      <c r="G40" s="236">
        <f t="shared" si="59"/>
        <v>0</v>
      </c>
      <c r="H40" s="236">
        <f t="shared" si="74"/>
        <v>0</v>
      </c>
      <c r="I40" s="236">
        <f t="shared" si="60"/>
        <v>0</v>
      </c>
      <c r="J40" s="236">
        <f t="shared" si="61"/>
        <v>0</v>
      </c>
      <c r="K40" s="236">
        <f t="shared" si="61"/>
        <v>0</v>
      </c>
      <c r="L40" s="236">
        <f t="shared" si="61"/>
        <v>0</v>
      </c>
      <c r="M40" s="236">
        <f t="shared" si="61"/>
        <v>0</v>
      </c>
      <c r="N40" s="236">
        <f t="shared" si="61"/>
        <v>0</v>
      </c>
      <c r="O40" s="236">
        <f t="shared" si="61"/>
        <v>0</v>
      </c>
      <c r="P40" s="220"/>
      <c r="Q40" s="221"/>
      <c r="R40" s="237">
        <f t="shared" si="75"/>
        <v>0</v>
      </c>
      <c r="S40" s="221"/>
      <c r="T40" s="237">
        <f t="shared" si="76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77"/>
        <v>0</v>
      </c>
      <c r="AD40" s="221"/>
      <c r="AE40" s="237">
        <f t="shared" si="78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9"/>
        <v>0</v>
      </c>
      <c r="AO40" s="221"/>
      <c r="AP40" s="237">
        <f t="shared" si="80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1"/>
        <v>0</v>
      </c>
      <c r="AZ40" s="221"/>
      <c r="BA40" s="237">
        <f t="shared" si="82"/>
        <v>0</v>
      </c>
      <c r="BB40" s="221"/>
      <c r="BC40" s="233"/>
      <c r="BD40" s="221"/>
      <c r="BE40" s="221"/>
      <c r="BF40" s="233"/>
      <c r="BG40" s="221"/>
      <c r="BH40" s="379">
        <f t="shared" si="62"/>
        <v>0</v>
      </c>
      <c r="BI40" s="255" t="str">
        <f t="shared" si="63"/>
        <v>05</v>
      </c>
      <c r="BJ40" s="318"/>
      <c r="BK40" s="253">
        <f t="shared" si="83"/>
        <v>0</v>
      </c>
      <c r="BL40" s="318"/>
      <c r="BM40" s="253">
        <f t="shared" si="64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65"/>
        <v>0</v>
      </c>
      <c r="BW40" s="318"/>
      <c r="BX40" s="253">
        <f t="shared" si="84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66"/>
        <v>0</v>
      </c>
      <c r="CH40" s="318"/>
      <c r="CI40" s="253">
        <f t="shared" si="67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68"/>
        <v>0</v>
      </c>
      <c r="CS40" s="318"/>
      <c r="CT40" s="253">
        <f t="shared" si="69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0"/>
        <v>0</v>
      </c>
      <c r="DD40" s="318"/>
      <c r="DE40" s="253">
        <f t="shared" si="71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5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72"/>
        <v>0</v>
      </c>
      <c r="F41" s="236">
        <f t="shared" si="73"/>
        <v>0</v>
      </c>
      <c r="G41" s="236">
        <f t="shared" si="59"/>
        <v>0</v>
      </c>
      <c r="H41" s="236">
        <f t="shared" si="74"/>
        <v>0</v>
      </c>
      <c r="I41" s="236">
        <f t="shared" si="60"/>
        <v>0</v>
      </c>
      <c r="J41" s="236">
        <f t="shared" si="61"/>
        <v>0</v>
      </c>
      <c r="K41" s="236">
        <f t="shared" si="61"/>
        <v>0</v>
      </c>
      <c r="L41" s="236">
        <f t="shared" si="61"/>
        <v>0</v>
      </c>
      <c r="M41" s="236">
        <f t="shared" si="61"/>
        <v>0</v>
      </c>
      <c r="N41" s="236">
        <f t="shared" si="61"/>
        <v>0</v>
      </c>
      <c r="O41" s="236">
        <f t="shared" si="61"/>
        <v>0</v>
      </c>
      <c r="P41" s="220"/>
      <c r="Q41" s="221"/>
      <c r="R41" s="237">
        <f t="shared" si="75"/>
        <v>0</v>
      </c>
      <c r="S41" s="221"/>
      <c r="T41" s="237">
        <f t="shared" si="76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77"/>
        <v>0</v>
      </c>
      <c r="AD41" s="221"/>
      <c r="AE41" s="237">
        <f t="shared" si="78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9"/>
        <v>0</v>
      </c>
      <c r="AO41" s="221"/>
      <c r="AP41" s="237">
        <f t="shared" si="80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1"/>
        <v>0</v>
      </c>
      <c r="AZ41" s="221"/>
      <c r="BA41" s="237">
        <f t="shared" si="82"/>
        <v>0</v>
      </c>
      <c r="BB41" s="221"/>
      <c r="BC41" s="233"/>
      <c r="BD41" s="221"/>
      <c r="BE41" s="221"/>
      <c r="BF41" s="233"/>
      <c r="BG41" s="221"/>
      <c r="BH41" s="379">
        <f t="shared" si="62"/>
        <v>0</v>
      </c>
      <c r="BI41" s="255" t="str">
        <f t="shared" si="63"/>
        <v>06</v>
      </c>
      <c r="BJ41" s="318"/>
      <c r="BK41" s="253">
        <f t="shared" si="83"/>
        <v>0</v>
      </c>
      <c r="BL41" s="318"/>
      <c r="BM41" s="253">
        <f t="shared" si="64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65"/>
        <v>0</v>
      </c>
      <c r="BW41" s="318"/>
      <c r="BX41" s="253">
        <f t="shared" si="84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66"/>
        <v>0</v>
      </c>
      <c r="CH41" s="318"/>
      <c r="CI41" s="253">
        <f t="shared" si="67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68"/>
        <v>0</v>
      </c>
      <c r="CS41" s="318"/>
      <c r="CT41" s="253">
        <f t="shared" si="69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0"/>
        <v>0</v>
      </c>
      <c r="DD41" s="318"/>
      <c r="DE41" s="253">
        <f t="shared" si="71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5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72"/>
        <v>0</v>
      </c>
      <c r="F42" s="236">
        <f t="shared" si="73"/>
        <v>0</v>
      </c>
      <c r="G42" s="236">
        <f t="shared" si="59"/>
        <v>0</v>
      </c>
      <c r="H42" s="236">
        <f t="shared" si="74"/>
        <v>0</v>
      </c>
      <c r="I42" s="236">
        <f t="shared" si="60"/>
        <v>0</v>
      </c>
      <c r="J42" s="236">
        <f t="shared" si="61"/>
        <v>0</v>
      </c>
      <c r="K42" s="236">
        <f t="shared" si="61"/>
        <v>0</v>
      </c>
      <c r="L42" s="236">
        <f t="shared" si="61"/>
        <v>0</v>
      </c>
      <c r="M42" s="236">
        <f t="shared" si="61"/>
        <v>0</v>
      </c>
      <c r="N42" s="236">
        <f t="shared" si="61"/>
        <v>0</v>
      </c>
      <c r="O42" s="236">
        <f t="shared" si="61"/>
        <v>0</v>
      </c>
      <c r="P42" s="220"/>
      <c r="Q42" s="221"/>
      <c r="R42" s="237">
        <f t="shared" si="75"/>
        <v>0</v>
      </c>
      <c r="S42" s="221"/>
      <c r="T42" s="237">
        <f t="shared" si="76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77"/>
        <v>0</v>
      </c>
      <c r="AD42" s="221"/>
      <c r="AE42" s="237">
        <f t="shared" si="78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9"/>
        <v>0</v>
      </c>
      <c r="AO42" s="221"/>
      <c r="AP42" s="237">
        <f t="shared" si="80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1"/>
        <v>0</v>
      </c>
      <c r="AZ42" s="221"/>
      <c r="BA42" s="237">
        <f t="shared" si="82"/>
        <v>0</v>
      </c>
      <c r="BB42" s="221"/>
      <c r="BC42" s="233"/>
      <c r="BD42" s="221"/>
      <c r="BE42" s="221"/>
      <c r="BF42" s="233"/>
      <c r="BG42" s="221"/>
      <c r="BH42" s="379">
        <f t="shared" si="62"/>
        <v>0</v>
      </c>
      <c r="BI42" s="255" t="str">
        <f t="shared" si="63"/>
        <v>07</v>
      </c>
      <c r="BJ42" s="318"/>
      <c r="BK42" s="253">
        <f t="shared" si="83"/>
        <v>0</v>
      </c>
      <c r="BL42" s="318"/>
      <c r="BM42" s="253">
        <f t="shared" si="64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65"/>
        <v>0</v>
      </c>
      <c r="BW42" s="318"/>
      <c r="BX42" s="253">
        <f t="shared" si="84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66"/>
        <v>0</v>
      </c>
      <c r="CH42" s="318"/>
      <c r="CI42" s="253">
        <f t="shared" si="67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68"/>
        <v>0</v>
      </c>
      <c r="CS42" s="318"/>
      <c r="CT42" s="253">
        <f t="shared" si="69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0"/>
        <v>0</v>
      </c>
      <c r="DD42" s="318"/>
      <c r="DE42" s="253">
        <f t="shared" si="71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5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72"/>
        <v>0</v>
      </c>
      <c r="F43" s="236">
        <f t="shared" si="73"/>
        <v>0</v>
      </c>
      <c r="G43" s="236">
        <f t="shared" si="59"/>
        <v>0</v>
      </c>
      <c r="H43" s="236">
        <f t="shared" si="74"/>
        <v>0</v>
      </c>
      <c r="I43" s="236">
        <f t="shared" si="60"/>
        <v>0</v>
      </c>
      <c r="J43" s="236">
        <f t="shared" si="61"/>
        <v>0</v>
      </c>
      <c r="K43" s="236">
        <f t="shared" si="61"/>
        <v>0</v>
      </c>
      <c r="L43" s="236">
        <f t="shared" si="61"/>
        <v>0</v>
      </c>
      <c r="M43" s="236">
        <f t="shared" si="61"/>
        <v>0</v>
      </c>
      <c r="N43" s="236">
        <f t="shared" si="61"/>
        <v>0</v>
      </c>
      <c r="O43" s="236">
        <f t="shared" si="61"/>
        <v>0</v>
      </c>
      <c r="P43" s="220"/>
      <c r="Q43" s="221"/>
      <c r="R43" s="237">
        <f t="shared" si="75"/>
        <v>0</v>
      </c>
      <c r="S43" s="221"/>
      <c r="T43" s="237">
        <f t="shared" si="76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77"/>
        <v>0</v>
      </c>
      <c r="AD43" s="221"/>
      <c r="AE43" s="237">
        <f t="shared" si="78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9"/>
        <v>0</v>
      </c>
      <c r="AO43" s="221"/>
      <c r="AP43" s="237">
        <f t="shared" si="80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1"/>
        <v>0</v>
      </c>
      <c r="AZ43" s="221"/>
      <c r="BA43" s="237">
        <f t="shared" si="82"/>
        <v>0</v>
      </c>
      <c r="BB43" s="221"/>
      <c r="BC43" s="233"/>
      <c r="BD43" s="221"/>
      <c r="BE43" s="221"/>
      <c r="BF43" s="233"/>
      <c r="BG43" s="221"/>
      <c r="BH43" s="379">
        <f t="shared" si="62"/>
        <v>0</v>
      </c>
      <c r="BI43" s="255" t="str">
        <f t="shared" si="63"/>
        <v>08</v>
      </c>
      <c r="BJ43" s="318"/>
      <c r="BK43" s="253">
        <f t="shared" si="83"/>
        <v>0</v>
      </c>
      <c r="BL43" s="318"/>
      <c r="BM43" s="253">
        <f t="shared" si="64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65"/>
        <v>0</v>
      </c>
      <c r="BW43" s="318"/>
      <c r="BX43" s="253">
        <f t="shared" si="84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66"/>
        <v>0</v>
      </c>
      <c r="CH43" s="318"/>
      <c r="CI43" s="253">
        <f t="shared" si="67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68"/>
        <v>0</v>
      </c>
      <c r="CS43" s="318"/>
      <c r="CT43" s="253">
        <f t="shared" si="69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0"/>
        <v>0</v>
      </c>
      <c r="DD43" s="318"/>
      <c r="DE43" s="253">
        <f t="shared" si="71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5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72"/>
        <v>0</v>
      </c>
      <c r="F44" s="236">
        <f t="shared" si="73"/>
        <v>0</v>
      </c>
      <c r="G44" s="236">
        <f t="shared" si="59"/>
        <v>0</v>
      </c>
      <c r="H44" s="236">
        <f t="shared" si="74"/>
        <v>0</v>
      </c>
      <c r="I44" s="236">
        <f t="shared" si="60"/>
        <v>0</v>
      </c>
      <c r="J44" s="236">
        <f t="shared" si="61"/>
        <v>0</v>
      </c>
      <c r="K44" s="236">
        <f t="shared" si="61"/>
        <v>0</v>
      </c>
      <c r="L44" s="236">
        <f t="shared" si="61"/>
        <v>0</v>
      </c>
      <c r="M44" s="236">
        <f t="shared" si="61"/>
        <v>0</v>
      </c>
      <c r="N44" s="236">
        <f t="shared" si="61"/>
        <v>0</v>
      </c>
      <c r="O44" s="236">
        <f t="shared" si="61"/>
        <v>0</v>
      </c>
      <c r="P44" s="220"/>
      <c r="Q44" s="221"/>
      <c r="R44" s="237">
        <f t="shared" si="75"/>
        <v>0</v>
      </c>
      <c r="S44" s="221"/>
      <c r="T44" s="237">
        <f t="shared" si="76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77"/>
        <v>0</v>
      </c>
      <c r="AD44" s="221"/>
      <c r="AE44" s="237">
        <f t="shared" si="78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9"/>
        <v>0</v>
      </c>
      <c r="AO44" s="221"/>
      <c r="AP44" s="237">
        <f t="shared" si="80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1"/>
        <v>0</v>
      </c>
      <c r="AZ44" s="221"/>
      <c r="BA44" s="237">
        <f t="shared" si="82"/>
        <v>0</v>
      </c>
      <c r="BB44" s="221"/>
      <c r="BC44" s="233"/>
      <c r="BD44" s="221"/>
      <c r="BE44" s="221"/>
      <c r="BF44" s="233"/>
      <c r="BG44" s="221"/>
      <c r="BH44" s="379">
        <f t="shared" si="62"/>
        <v>0</v>
      </c>
      <c r="BI44" s="255" t="str">
        <f t="shared" si="63"/>
        <v>09</v>
      </c>
      <c r="BJ44" s="318"/>
      <c r="BK44" s="253">
        <f t="shared" si="83"/>
        <v>0</v>
      </c>
      <c r="BL44" s="318"/>
      <c r="BM44" s="253">
        <f t="shared" si="64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65"/>
        <v>0</v>
      </c>
      <c r="BW44" s="318"/>
      <c r="BX44" s="253">
        <f t="shared" si="84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66"/>
        <v>0</v>
      </c>
      <c r="CH44" s="318"/>
      <c r="CI44" s="253">
        <f t="shared" si="67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68"/>
        <v>0</v>
      </c>
      <c r="CS44" s="318"/>
      <c r="CT44" s="253">
        <f t="shared" si="69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0"/>
        <v>0</v>
      </c>
      <c r="DD44" s="318"/>
      <c r="DE44" s="253">
        <f t="shared" si="71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5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72"/>
        <v>0</v>
      </c>
      <c r="F45" s="236">
        <f t="shared" si="73"/>
        <v>0</v>
      </c>
      <c r="G45" s="236">
        <f t="shared" si="59"/>
        <v>0</v>
      </c>
      <c r="H45" s="236">
        <f t="shared" si="74"/>
        <v>0</v>
      </c>
      <c r="I45" s="236">
        <f t="shared" si="60"/>
        <v>0</v>
      </c>
      <c r="J45" s="236">
        <f t="shared" si="61"/>
        <v>0</v>
      </c>
      <c r="K45" s="236">
        <f t="shared" si="61"/>
        <v>0</v>
      </c>
      <c r="L45" s="236">
        <f t="shared" si="61"/>
        <v>0</v>
      </c>
      <c r="M45" s="236">
        <f t="shared" si="61"/>
        <v>0</v>
      </c>
      <c r="N45" s="236">
        <f t="shared" si="61"/>
        <v>0</v>
      </c>
      <c r="O45" s="236">
        <f t="shared" si="61"/>
        <v>0</v>
      </c>
      <c r="P45" s="220"/>
      <c r="Q45" s="221"/>
      <c r="R45" s="237">
        <f t="shared" si="75"/>
        <v>0</v>
      </c>
      <c r="S45" s="221"/>
      <c r="T45" s="237">
        <f t="shared" si="76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77"/>
        <v>0</v>
      </c>
      <c r="AD45" s="221"/>
      <c r="AE45" s="237">
        <f t="shared" si="78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9"/>
        <v>0</v>
      </c>
      <c r="AO45" s="221"/>
      <c r="AP45" s="237">
        <f t="shared" si="80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1"/>
        <v>0</v>
      </c>
      <c r="AZ45" s="221"/>
      <c r="BA45" s="237">
        <f t="shared" si="82"/>
        <v>0</v>
      </c>
      <c r="BB45" s="221"/>
      <c r="BC45" s="233"/>
      <c r="BD45" s="221"/>
      <c r="BE45" s="221"/>
      <c r="BF45" s="233"/>
      <c r="BG45" s="221"/>
      <c r="BH45" s="379">
        <f t="shared" si="62"/>
        <v>0</v>
      </c>
      <c r="BI45" s="255" t="str">
        <f t="shared" si="63"/>
        <v>10</v>
      </c>
      <c r="BJ45" s="318"/>
      <c r="BK45" s="253">
        <f t="shared" si="83"/>
        <v>0</v>
      </c>
      <c r="BL45" s="318"/>
      <c r="BM45" s="253">
        <f t="shared" si="64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65"/>
        <v>0</v>
      </c>
      <c r="BW45" s="318"/>
      <c r="BX45" s="253">
        <f t="shared" si="84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66"/>
        <v>0</v>
      </c>
      <c r="CH45" s="318"/>
      <c r="CI45" s="253">
        <f t="shared" si="67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68"/>
        <v>0</v>
      </c>
      <c r="CS45" s="318"/>
      <c r="CT45" s="253">
        <f t="shared" si="69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0"/>
        <v>0</v>
      </c>
      <c r="DD45" s="318"/>
      <c r="DE45" s="253">
        <f t="shared" si="71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">
      <c r="A46" s="272" t="str">
        <f t="shared" si="5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72"/>
        <v>0</v>
      </c>
      <c r="F46" s="236">
        <f t="shared" si="73"/>
        <v>0</v>
      </c>
      <c r="G46" s="236">
        <f t="shared" si="59"/>
        <v>0</v>
      </c>
      <c r="H46" s="236">
        <f t="shared" si="74"/>
        <v>0</v>
      </c>
      <c r="I46" s="236">
        <f t="shared" si="60"/>
        <v>0</v>
      </c>
      <c r="J46" s="236">
        <f t="shared" si="61"/>
        <v>0</v>
      </c>
      <c r="K46" s="236">
        <f t="shared" si="61"/>
        <v>0</v>
      </c>
      <c r="L46" s="236">
        <f t="shared" si="61"/>
        <v>0</v>
      </c>
      <c r="M46" s="236">
        <f t="shared" si="61"/>
        <v>0</v>
      </c>
      <c r="N46" s="236">
        <f t="shared" si="61"/>
        <v>0</v>
      </c>
      <c r="O46" s="236">
        <f t="shared" si="61"/>
        <v>0</v>
      </c>
      <c r="P46" s="220"/>
      <c r="Q46" s="221"/>
      <c r="R46" s="237">
        <f t="shared" si="75"/>
        <v>0</v>
      </c>
      <c r="S46" s="221"/>
      <c r="T46" s="237">
        <f t="shared" si="76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77"/>
        <v>0</v>
      </c>
      <c r="AD46" s="221"/>
      <c r="AE46" s="237">
        <f t="shared" si="78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9"/>
        <v>0</v>
      </c>
      <c r="AO46" s="221"/>
      <c r="AP46" s="237">
        <f t="shared" si="80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1"/>
        <v>0</v>
      </c>
      <c r="AZ46" s="221"/>
      <c r="BA46" s="237">
        <f t="shared" si="82"/>
        <v>0</v>
      </c>
      <c r="BB46" s="221"/>
      <c r="BC46" s="233"/>
      <c r="BD46" s="221"/>
      <c r="BE46" s="221"/>
      <c r="BF46" s="233"/>
      <c r="BG46" s="221"/>
      <c r="BH46" s="379">
        <f t="shared" si="62"/>
        <v>0</v>
      </c>
      <c r="BI46" s="255" t="str">
        <f t="shared" si="63"/>
        <v>11</v>
      </c>
      <c r="BJ46" s="318"/>
      <c r="BK46" s="253">
        <f t="shared" si="83"/>
        <v>0</v>
      </c>
      <c r="BL46" s="318"/>
      <c r="BM46" s="253">
        <f t="shared" si="64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65"/>
        <v>0</v>
      </c>
      <c r="BW46" s="318"/>
      <c r="BX46" s="253">
        <f t="shared" si="84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66"/>
        <v>0</v>
      </c>
      <c r="CH46" s="318"/>
      <c r="CI46" s="253">
        <f t="shared" si="67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68"/>
        <v>0</v>
      </c>
      <c r="CS46" s="318"/>
      <c r="CT46" s="253">
        <f t="shared" si="69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0"/>
        <v>0</v>
      </c>
      <c r="DD46" s="318"/>
      <c r="DE46" s="253">
        <f t="shared" si="71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">
      <c r="A47" s="272" t="str">
        <f t="shared" si="5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72"/>
        <v>0</v>
      </c>
      <c r="F47" s="236">
        <f t="shared" si="73"/>
        <v>0</v>
      </c>
      <c r="G47" s="236">
        <f t="shared" si="59"/>
        <v>0</v>
      </c>
      <c r="H47" s="236">
        <f t="shared" si="74"/>
        <v>0</v>
      </c>
      <c r="I47" s="236">
        <f t="shared" si="60"/>
        <v>0</v>
      </c>
      <c r="J47" s="236">
        <f t="shared" si="61"/>
        <v>0</v>
      </c>
      <c r="K47" s="236">
        <f t="shared" si="61"/>
        <v>0</v>
      </c>
      <c r="L47" s="236">
        <f t="shared" si="61"/>
        <v>0</v>
      </c>
      <c r="M47" s="236">
        <f t="shared" si="61"/>
        <v>0</v>
      </c>
      <c r="N47" s="236">
        <f t="shared" si="61"/>
        <v>0</v>
      </c>
      <c r="O47" s="236">
        <f t="shared" si="61"/>
        <v>0</v>
      </c>
      <c r="P47" s="220"/>
      <c r="Q47" s="221"/>
      <c r="R47" s="237">
        <f t="shared" si="75"/>
        <v>0</v>
      </c>
      <c r="S47" s="221"/>
      <c r="T47" s="237">
        <f t="shared" si="76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77"/>
        <v>0</v>
      </c>
      <c r="AD47" s="221"/>
      <c r="AE47" s="237">
        <f t="shared" si="78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9"/>
        <v>0</v>
      </c>
      <c r="AO47" s="221"/>
      <c r="AP47" s="237">
        <f t="shared" si="80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1"/>
        <v>0</v>
      </c>
      <c r="AZ47" s="221"/>
      <c r="BA47" s="237">
        <f t="shared" si="82"/>
        <v>0</v>
      </c>
      <c r="BB47" s="221"/>
      <c r="BC47" s="233"/>
      <c r="BD47" s="221"/>
      <c r="BE47" s="221"/>
      <c r="BF47" s="233"/>
      <c r="BG47" s="221"/>
      <c r="BH47" s="379">
        <f t="shared" si="62"/>
        <v>0</v>
      </c>
      <c r="BI47" s="255" t="str">
        <f t="shared" si="63"/>
        <v>12</v>
      </c>
      <c r="BJ47" s="318"/>
      <c r="BK47" s="253">
        <f t="shared" si="83"/>
        <v>0</v>
      </c>
      <c r="BL47" s="318"/>
      <c r="BM47" s="253">
        <f t="shared" si="64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65"/>
        <v>0</v>
      </c>
      <c r="BW47" s="318"/>
      <c r="BX47" s="253">
        <f t="shared" si="84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66"/>
        <v>0</v>
      </c>
      <c r="CH47" s="318"/>
      <c r="CI47" s="253">
        <f t="shared" si="67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68"/>
        <v>0</v>
      </c>
      <c r="CS47" s="318"/>
      <c r="CT47" s="253">
        <f t="shared" si="69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0"/>
        <v>0</v>
      </c>
      <c r="DD47" s="318"/>
      <c r="DE47" s="253">
        <f t="shared" si="71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5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72"/>
        <v>0</v>
      </c>
      <c r="F48" s="236">
        <f t="shared" si="73"/>
        <v>0</v>
      </c>
      <c r="G48" s="236">
        <f t="shared" si="59"/>
        <v>0</v>
      </c>
      <c r="H48" s="236">
        <f t="shared" si="74"/>
        <v>0</v>
      </c>
      <c r="I48" s="236">
        <f t="shared" si="60"/>
        <v>0</v>
      </c>
      <c r="J48" s="236">
        <f t="shared" si="61"/>
        <v>0</v>
      </c>
      <c r="K48" s="236">
        <f t="shared" si="61"/>
        <v>0</v>
      </c>
      <c r="L48" s="236">
        <f t="shared" si="61"/>
        <v>0</v>
      </c>
      <c r="M48" s="236">
        <f t="shared" si="61"/>
        <v>0</v>
      </c>
      <c r="N48" s="236">
        <f t="shared" si="61"/>
        <v>0</v>
      </c>
      <c r="O48" s="236">
        <f>ROUND(SUM(Z48,AK48,AV48,BG48),1)</f>
        <v>0</v>
      </c>
      <c r="P48" s="223"/>
      <c r="Q48" s="224"/>
      <c r="R48" s="238">
        <f t="shared" si="75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77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9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1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9">
        <f t="shared" si="62"/>
        <v>0</v>
      </c>
      <c r="BI48" s="319" t="str">
        <f t="shared" si="63"/>
        <v>13</v>
      </c>
      <c r="BJ48" s="320"/>
      <c r="BK48" s="321">
        <f t="shared" si="83"/>
        <v>0</v>
      </c>
      <c r="BL48" s="320"/>
      <c r="BM48" s="321">
        <f t="shared" si="6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65"/>
        <v>0</v>
      </c>
      <c r="BW48" s="320"/>
      <c r="BX48" s="321">
        <f t="shared" si="8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66"/>
        <v>0</v>
      </c>
      <c r="CH48" s="320"/>
      <c r="CI48" s="321">
        <f t="shared" si="67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68"/>
        <v>0</v>
      </c>
      <c r="CS48" s="320"/>
      <c r="CT48" s="321">
        <f t="shared" si="69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0"/>
        <v>0</v>
      </c>
      <c r="DD48" s="320"/>
      <c r="DE48" s="321">
        <f t="shared" si="71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12" t="s">
        <v>247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Внести наименование учреждения 3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Внести наименование учреждения 3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Внести наименование учреждения 3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Внести наименование учреждения 3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2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85">IF(ROUND(E55-SUM(E56,E58:E59),5)&gt;=0,0,"Ошибка")</f>
        <v>0</v>
      </c>
      <c r="BK49" s="285">
        <f t="shared" si="85"/>
        <v>0</v>
      </c>
      <c r="BL49" s="285">
        <f t="shared" si="85"/>
        <v>0</v>
      </c>
      <c r="BM49" s="285">
        <f t="shared" si="85"/>
        <v>0</v>
      </c>
      <c r="BN49" s="285">
        <f t="shared" si="85"/>
        <v>0</v>
      </c>
      <c r="BO49" s="285">
        <f t="shared" si="85"/>
        <v>0</v>
      </c>
      <c r="BP49" s="285">
        <f t="shared" si="85"/>
        <v>0</v>
      </c>
      <c r="BQ49" s="285">
        <f t="shared" si="85"/>
        <v>0</v>
      </c>
      <c r="BR49" s="285">
        <f t="shared" si="85"/>
        <v>0</v>
      </c>
      <c r="BS49" s="285">
        <f t="shared" si="85"/>
        <v>0</v>
      </c>
      <c r="BT49" s="285">
        <f t="shared" si="85"/>
        <v>0</v>
      </c>
      <c r="BU49" s="285">
        <f t="shared" si="85"/>
        <v>0</v>
      </c>
      <c r="BV49" s="285">
        <f t="shared" si="85"/>
        <v>0</v>
      </c>
      <c r="BW49" s="285">
        <f t="shared" si="85"/>
        <v>0</v>
      </c>
      <c r="BX49" s="285">
        <f t="shared" si="85"/>
        <v>0</v>
      </c>
      <c r="BY49" s="285">
        <f t="shared" si="85"/>
        <v>0</v>
      </c>
      <c r="BZ49" s="285">
        <f t="shared" si="85"/>
        <v>0</v>
      </c>
      <c r="CA49" s="285">
        <f t="shared" si="85"/>
        <v>0</v>
      </c>
      <c r="CB49" s="285">
        <f t="shared" si="85"/>
        <v>0</v>
      </c>
      <c r="CC49" s="285">
        <f t="shared" si="85"/>
        <v>0</v>
      </c>
      <c r="CD49" s="285">
        <f t="shared" si="85"/>
        <v>0</v>
      </c>
      <c r="CE49" s="285">
        <f t="shared" si="85"/>
        <v>0</v>
      </c>
      <c r="CF49" s="285">
        <f t="shared" si="85"/>
        <v>0</v>
      </c>
      <c r="CG49" s="285">
        <f t="shared" si="85"/>
        <v>0</v>
      </c>
      <c r="CH49" s="285">
        <f t="shared" si="85"/>
        <v>0</v>
      </c>
      <c r="CI49" s="285">
        <f t="shared" si="85"/>
        <v>0</v>
      </c>
      <c r="CJ49" s="285">
        <f t="shared" si="85"/>
        <v>0</v>
      </c>
      <c r="CK49" s="285">
        <f t="shared" si="85"/>
        <v>0</v>
      </c>
      <c r="CL49" s="285">
        <f t="shared" si="85"/>
        <v>0</v>
      </c>
      <c r="CM49" s="285">
        <f t="shared" si="85"/>
        <v>0</v>
      </c>
      <c r="CN49" s="285">
        <f t="shared" si="85"/>
        <v>0</v>
      </c>
      <c r="CO49" s="285">
        <f t="shared" si="85"/>
        <v>0</v>
      </c>
      <c r="CP49" s="285">
        <f t="shared" ref="CP49:DL49" si="86">IF(ROUND(AK55-SUM(AK56,AK58:AK59),5)&gt;=0,0,"Ошибка")</f>
        <v>0</v>
      </c>
      <c r="CQ49" s="285">
        <f t="shared" si="86"/>
        <v>0</v>
      </c>
      <c r="CR49" s="285">
        <f t="shared" si="86"/>
        <v>0</v>
      </c>
      <c r="CS49" s="285">
        <f t="shared" si="86"/>
        <v>0</v>
      </c>
      <c r="CT49" s="285">
        <f t="shared" si="86"/>
        <v>0</v>
      </c>
      <c r="CU49" s="285">
        <f t="shared" si="86"/>
        <v>0</v>
      </c>
      <c r="CV49" s="285">
        <f t="shared" si="86"/>
        <v>0</v>
      </c>
      <c r="CW49" s="285">
        <f t="shared" si="86"/>
        <v>0</v>
      </c>
      <c r="CX49" s="285">
        <f t="shared" si="86"/>
        <v>0</v>
      </c>
      <c r="CY49" s="285">
        <f t="shared" si="86"/>
        <v>0</v>
      </c>
      <c r="CZ49" s="285">
        <f t="shared" si="86"/>
        <v>0</v>
      </c>
      <c r="DA49" s="285">
        <f t="shared" si="86"/>
        <v>0</v>
      </c>
      <c r="DB49" s="285">
        <f t="shared" si="86"/>
        <v>0</v>
      </c>
      <c r="DC49" s="285">
        <f t="shared" si="86"/>
        <v>0</v>
      </c>
      <c r="DD49" s="285">
        <f t="shared" si="86"/>
        <v>0</v>
      </c>
      <c r="DE49" s="285">
        <f t="shared" si="86"/>
        <v>0</v>
      </c>
      <c r="DF49" s="285">
        <f t="shared" si="86"/>
        <v>0</v>
      </c>
      <c r="DG49" s="285">
        <f t="shared" si="86"/>
        <v>0</v>
      </c>
      <c r="DH49" s="285">
        <f t="shared" si="86"/>
        <v>0</v>
      </c>
      <c r="DI49" s="285">
        <f t="shared" si="86"/>
        <v>0</v>
      </c>
      <c r="DJ49" s="285">
        <f t="shared" si="86"/>
        <v>0</v>
      </c>
      <c r="DK49" s="285">
        <f t="shared" si="86"/>
        <v>0</v>
      </c>
      <c r="DL49" s="285">
        <f t="shared" si="86"/>
        <v>0</v>
      </c>
    </row>
    <row r="50" spans="1:116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87">SUM(J51:J55,J60:J62)</f>
        <v>0</v>
      </c>
      <c r="K50" s="236">
        <f t="shared" si="87"/>
        <v>0</v>
      </c>
      <c r="L50" s="236">
        <f t="shared" si="87"/>
        <v>0</v>
      </c>
      <c r="M50" s="236">
        <f t="shared" si="87"/>
        <v>0</v>
      </c>
      <c r="N50" s="236">
        <f t="shared" si="87"/>
        <v>0</v>
      </c>
      <c r="O50" s="236">
        <f t="shared" si="87"/>
        <v>0</v>
      </c>
      <c r="P50" s="228">
        <f>SUM(P51:P55,P60:P62)</f>
        <v>0</v>
      </c>
      <c r="Q50" s="226">
        <f t="shared" ref="Q50:Z50" si="88">SUM(Q51:Q55,Q60:Q62)</f>
        <v>0</v>
      </c>
      <c r="R50" s="236">
        <f t="shared" si="88"/>
        <v>0</v>
      </c>
      <c r="S50" s="226">
        <f t="shared" si="88"/>
        <v>0</v>
      </c>
      <c r="T50" s="236">
        <f t="shared" si="88"/>
        <v>0</v>
      </c>
      <c r="U50" s="226">
        <f t="shared" si="88"/>
        <v>0</v>
      </c>
      <c r="V50" s="235">
        <f t="shared" si="88"/>
        <v>0</v>
      </c>
      <c r="W50" s="226">
        <f t="shared" si="88"/>
        <v>0</v>
      </c>
      <c r="X50" s="226">
        <f t="shared" si="88"/>
        <v>0</v>
      </c>
      <c r="Y50" s="235">
        <f t="shared" si="88"/>
        <v>0</v>
      </c>
      <c r="Z50" s="227">
        <f t="shared" si="88"/>
        <v>0</v>
      </c>
      <c r="AA50" s="228">
        <f>SUM(AA51:AA55,AA60:AA62)</f>
        <v>0</v>
      </c>
      <c r="AB50" s="226">
        <f t="shared" ref="AB50:AK50" si="89">SUM(AB51:AB55,AB60:AB62)</f>
        <v>0</v>
      </c>
      <c r="AC50" s="236">
        <f t="shared" si="89"/>
        <v>0</v>
      </c>
      <c r="AD50" s="226">
        <f t="shared" si="89"/>
        <v>0</v>
      </c>
      <c r="AE50" s="236">
        <f t="shared" si="89"/>
        <v>0</v>
      </c>
      <c r="AF50" s="226">
        <f t="shared" si="89"/>
        <v>0</v>
      </c>
      <c r="AG50" s="235">
        <f t="shared" si="89"/>
        <v>0</v>
      </c>
      <c r="AH50" s="226">
        <f t="shared" si="89"/>
        <v>0</v>
      </c>
      <c r="AI50" s="226">
        <f t="shared" si="89"/>
        <v>0</v>
      </c>
      <c r="AJ50" s="235">
        <f t="shared" si="89"/>
        <v>0</v>
      </c>
      <c r="AK50" s="227">
        <f t="shared" si="89"/>
        <v>0</v>
      </c>
      <c r="AL50" s="228">
        <f>SUM(AL51:AL55,AL60:AL62)</f>
        <v>0</v>
      </c>
      <c r="AM50" s="226">
        <f t="shared" ref="AM50:AV50" si="90">SUM(AM51:AM55,AM60:AM62)</f>
        <v>0</v>
      </c>
      <c r="AN50" s="236">
        <f t="shared" si="90"/>
        <v>0</v>
      </c>
      <c r="AO50" s="226">
        <f t="shared" si="90"/>
        <v>0</v>
      </c>
      <c r="AP50" s="236">
        <f t="shared" si="90"/>
        <v>0</v>
      </c>
      <c r="AQ50" s="226">
        <f t="shared" si="90"/>
        <v>0</v>
      </c>
      <c r="AR50" s="235">
        <f t="shared" si="90"/>
        <v>0</v>
      </c>
      <c r="AS50" s="226">
        <f t="shared" si="90"/>
        <v>0</v>
      </c>
      <c r="AT50" s="226">
        <f t="shared" si="90"/>
        <v>0</v>
      </c>
      <c r="AU50" s="235">
        <f t="shared" si="90"/>
        <v>0</v>
      </c>
      <c r="AV50" s="227">
        <f t="shared" si="90"/>
        <v>0</v>
      </c>
      <c r="AW50" s="228">
        <f>SUM(AW51:AW55,AW60:AW62)</f>
        <v>0</v>
      </c>
      <c r="AX50" s="226">
        <f t="shared" ref="AX50:BG50" si="91">SUM(AX51:AX55,AX60:AX62)</f>
        <v>0</v>
      </c>
      <c r="AY50" s="236">
        <f t="shared" si="91"/>
        <v>0</v>
      </c>
      <c r="AZ50" s="226">
        <f t="shared" si="91"/>
        <v>0</v>
      </c>
      <c r="BA50" s="236">
        <f t="shared" si="91"/>
        <v>0</v>
      </c>
      <c r="BB50" s="226">
        <f t="shared" si="91"/>
        <v>0</v>
      </c>
      <c r="BC50" s="235">
        <f t="shared" si="91"/>
        <v>0</v>
      </c>
      <c r="BD50" s="226">
        <f t="shared" si="91"/>
        <v>0</v>
      </c>
      <c r="BE50" s="226">
        <f t="shared" si="91"/>
        <v>0</v>
      </c>
      <c r="BF50" s="235">
        <f t="shared" si="91"/>
        <v>0</v>
      </c>
      <c r="BG50" s="227">
        <f t="shared" si="91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2">IF(E56-E57&gt;=0,0,"Ошибка")</f>
        <v>0</v>
      </c>
      <c r="BK50" s="253">
        <f t="shared" si="92"/>
        <v>0</v>
      </c>
      <c r="BL50" s="253">
        <f t="shared" si="92"/>
        <v>0</v>
      </c>
      <c r="BM50" s="253">
        <f t="shared" si="92"/>
        <v>0</v>
      </c>
      <c r="BN50" s="253">
        <f t="shared" si="92"/>
        <v>0</v>
      </c>
      <c r="BO50" s="253">
        <f t="shared" si="92"/>
        <v>0</v>
      </c>
      <c r="BP50" s="253">
        <f t="shared" si="92"/>
        <v>0</v>
      </c>
      <c r="BQ50" s="253">
        <f t="shared" si="92"/>
        <v>0</v>
      </c>
      <c r="BR50" s="253">
        <f t="shared" si="92"/>
        <v>0</v>
      </c>
      <c r="BS50" s="253">
        <f t="shared" si="92"/>
        <v>0</v>
      </c>
      <c r="BT50" s="253">
        <f t="shared" si="92"/>
        <v>0</v>
      </c>
      <c r="BU50" s="253">
        <f t="shared" si="92"/>
        <v>0</v>
      </c>
      <c r="BV50" s="253">
        <f t="shared" si="92"/>
        <v>0</v>
      </c>
      <c r="BW50" s="253">
        <f t="shared" si="92"/>
        <v>0</v>
      </c>
      <c r="BX50" s="253">
        <f t="shared" si="92"/>
        <v>0</v>
      </c>
      <c r="BY50" s="253">
        <f t="shared" si="92"/>
        <v>0</v>
      </c>
      <c r="BZ50" s="253">
        <f t="shared" si="92"/>
        <v>0</v>
      </c>
      <c r="CA50" s="253">
        <f t="shared" si="92"/>
        <v>0</v>
      </c>
      <c r="CB50" s="253">
        <f t="shared" si="92"/>
        <v>0</v>
      </c>
      <c r="CC50" s="253">
        <f t="shared" si="92"/>
        <v>0</v>
      </c>
      <c r="CD50" s="253">
        <f t="shared" si="92"/>
        <v>0</v>
      </c>
      <c r="CE50" s="253">
        <f t="shared" si="92"/>
        <v>0</v>
      </c>
      <c r="CF50" s="253">
        <f t="shared" si="92"/>
        <v>0</v>
      </c>
      <c r="CG50" s="253">
        <f t="shared" si="92"/>
        <v>0</v>
      </c>
      <c r="CH50" s="253">
        <f t="shared" si="92"/>
        <v>0</v>
      </c>
      <c r="CI50" s="253">
        <f t="shared" si="92"/>
        <v>0</v>
      </c>
      <c r="CJ50" s="253">
        <f t="shared" si="92"/>
        <v>0</v>
      </c>
      <c r="CK50" s="253">
        <f t="shared" si="92"/>
        <v>0</v>
      </c>
      <c r="CL50" s="253">
        <f t="shared" si="92"/>
        <v>0</v>
      </c>
      <c r="CM50" s="253">
        <f t="shared" si="92"/>
        <v>0</v>
      </c>
      <c r="CN50" s="253">
        <f t="shared" si="92"/>
        <v>0</v>
      </c>
      <c r="CO50" s="253">
        <f t="shared" si="92"/>
        <v>0</v>
      </c>
      <c r="CP50" s="253">
        <f t="shared" ref="CP50:DL50" si="93">IF(AK56-AK57&gt;=0,0,"Ошибка")</f>
        <v>0</v>
      </c>
      <c r="CQ50" s="253">
        <f t="shared" si="93"/>
        <v>0</v>
      </c>
      <c r="CR50" s="253">
        <f t="shared" si="93"/>
        <v>0</v>
      </c>
      <c r="CS50" s="253">
        <f t="shared" si="93"/>
        <v>0</v>
      </c>
      <c r="CT50" s="253">
        <f t="shared" si="93"/>
        <v>0</v>
      </c>
      <c r="CU50" s="253">
        <f t="shared" si="93"/>
        <v>0</v>
      </c>
      <c r="CV50" s="253">
        <f t="shared" si="93"/>
        <v>0</v>
      </c>
      <c r="CW50" s="253">
        <f t="shared" si="93"/>
        <v>0</v>
      </c>
      <c r="CX50" s="253">
        <f t="shared" si="93"/>
        <v>0</v>
      </c>
      <c r="CY50" s="253">
        <f t="shared" si="93"/>
        <v>0</v>
      </c>
      <c r="CZ50" s="253">
        <f t="shared" si="93"/>
        <v>0</v>
      </c>
      <c r="DA50" s="253">
        <f t="shared" si="93"/>
        <v>0</v>
      </c>
      <c r="DB50" s="253">
        <f t="shared" si="93"/>
        <v>0</v>
      </c>
      <c r="DC50" s="253">
        <f t="shared" si="93"/>
        <v>0</v>
      </c>
      <c r="DD50" s="253">
        <f t="shared" si="93"/>
        <v>0</v>
      </c>
      <c r="DE50" s="253">
        <f t="shared" si="93"/>
        <v>0</v>
      </c>
      <c r="DF50" s="253">
        <f t="shared" si="93"/>
        <v>0</v>
      </c>
      <c r="DG50" s="253">
        <f t="shared" si="93"/>
        <v>0</v>
      </c>
      <c r="DH50" s="253">
        <f t="shared" si="93"/>
        <v>0</v>
      </c>
      <c r="DI50" s="253">
        <f t="shared" si="93"/>
        <v>0</v>
      </c>
      <c r="DJ50" s="253">
        <f t="shared" si="93"/>
        <v>0</v>
      </c>
      <c r="DK50" s="253">
        <f t="shared" si="93"/>
        <v>0</v>
      </c>
      <c r="DL50" s="253">
        <f t="shared" si="93"/>
        <v>0</v>
      </c>
    </row>
    <row r="51" spans="1:116" s="27" customFormat="1" ht="24">
      <c r="A51" s="272" t="str">
        <f t="shared" ref="A51:A62" si="94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95">SUM(J51:L51)</f>
        <v>0</v>
      </c>
      <c r="H51" s="236">
        <f>ROUND(SUM(S51,AD51,AO51,AZ51),1)</f>
        <v>0</v>
      </c>
      <c r="I51" s="236">
        <f t="shared" ref="I51:I62" si="96">SUM(M51:O51)</f>
        <v>0</v>
      </c>
      <c r="J51" s="236">
        <f t="shared" ref="J51:O62" si="97">ROUND(SUM(U51,AF51,AQ51,BB51),1)</f>
        <v>0</v>
      </c>
      <c r="K51" s="236">
        <f t="shared" si="97"/>
        <v>0</v>
      </c>
      <c r="L51" s="236">
        <f t="shared" si="97"/>
        <v>0</v>
      </c>
      <c r="M51" s="236">
        <f t="shared" si="97"/>
        <v>0</v>
      </c>
      <c r="N51" s="236">
        <f t="shared" si="97"/>
        <v>0</v>
      </c>
      <c r="O51" s="236">
        <f t="shared" si="97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9">
        <f t="shared" ref="BH51:BH63" si="98">IF((COUNTA(BJ51:DL51)-COUNTIF(BJ51:DL51,0))=0,0,CONCATENATE("Ошибки!-",COUNTA(BJ51:DL51)-COUNTIF(BJ51:DL51,0)))</f>
        <v>0</v>
      </c>
      <c r="BI51" s="255" t="str">
        <f t="shared" ref="BI51:BI62" si="99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0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1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02">IF(ROUND((AA51-AB51),5)&gt;=0,0,"Ошибка!")</f>
        <v>0</v>
      </c>
      <c r="CH51" s="318"/>
      <c r="CI51" s="253">
        <f t="shared" ref="CI51:CI62" si="103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04">IF(ROUND((AL51-AM51),5)&gt;=0,0,"Ошибка!")</f>
        <v>0</v>
      </c>
      <c r="CS51" s="318"/>
      <c r="CT51" s="253">
        <f t="shared" ref="CT51:CT62" si="10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06">IF(ROUND((AW51-AX51),5)&gt;=0,0,"Ошибка!")</f>
        <v>0</v>
      </c>
      <c r="DD51" s="318"/>
      <c r="DE51" s="253">
        <f t="shared" ref="DE51:DE62" si="107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94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108">ROUND(SUM(P52,AA52,AL52,AW52),0)</f>
        <v>0</v>
      </c>
      <c r="F52" s="236">
        <f t="shared" ref="F52:F62" si="109">ROUND(SUM(Q52,AB52,AM52,AX52),1)</f>
        <v>0</v>
      </c>
      <c r="G52" s="236">
        <f t="shared" si="95"/>
        <v>0</v>
      </c>
      <c r="H52" s="236">
        <f t="shared" ref="H52:H62" si="110">ROUND(SUM(S52,AD52,AO52,AZ52),1)</f>
        <v>0</v>
      </c>
      <c r="I52" s="236">
        <f t="shared" si="96"/>
        <v>0</v>
      </c>
      <c r="J52" s="236">
        <f t="shared" si="97"/>
        <v>0</v>
      </c>
      <c r="K52" s="236">
        <f t="shared" si="97"/>
        <v>0</v>
      </c>
      <c r="L52" s="236">
        <f t="shared" si="97"/>
        <v>0</v>
      </c>
      <c r="M52" s="236">
        <f t="shared" si="97"/>
        <v>0</v>
      </c>
      <c r="N52" s="236">
        <f t="shared" si="97"/>
        <v>0</v>
      </c>
      <c r="O52" s="236">
        <f t="shared" si="97"/>
        <v>0</v>
      </c>
      <c r="P52" s="220"/>
      <c r="Q52" s="221"/>
      <c r="R52" s="237">
        <f t="shared" ref="R52:R62" si="111">SUM(U52:W52)</f>
        <v>0</v>
      </c>
      <c r="S52" s="221"/>
      <c r="T52" s="237">
        <f t="shared" ref="T52:T61" si="112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13">SUM(AF52:AH52)</f>
        <v>0</v>
      </c>
      <c r="AD52" s="221"/>
      <c r="AE52" s="237">
        <f t="shared" ref="AE52:AE61" si="114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15">SUM(AQ52:AS52)</f>
        <v>0</v>
      </c>
      <c r="AO52" s="221"/>
      <c r="AP52" s="237">
        <f t="shared" ref="AP52:AP61" si="116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17">SUM(BB52:BD52)</f>
        <v>0</v>
      </c>
      <c r="AZ52" s="221"/>
      <c r="BA52" s="237">
        <f t="shared" ref="BA52:BA61" si="118">SUM(BE52:BG52)</f>
        <v>0</v>
      </c>
      <c r="BB52" s="221"/>
      <c r="BC52" s="233"/>
      <c r="BD52" s="221"/>
      <c r="BE52" s="221"/>
      <c r="BF52" s="233"/>
      <c r="BG52" s="221"/>
      <c r="BH52" s="379">
        <f t="shared" si="98"/>
        <v>0</v>
      </c>
      <c r="BI52" s="255" t="str">
        <f t="shared" si="99"/>
        <v>03</v>
      </c>
      <c r="BJ52" s="318"/>
      <c r="BK52" s="253">
        <f t="shared" ref="BK52:BK62" si="119">IF(ROUND((E52-F52),5)&gt;=0,0,"Ошибка!")</f>
        <v>0</v>
      </c>
      <c r="BL52" s="318"/>
      <c r="BM52" s="253">
        <f t="shared" si="100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1"/>
        <v>0</v>
      </c>
      <c r="BW52" s="318"/>
      <c r="BX52" s="253">
        <f t="shared" ref="BX52:BX62" si="120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02"/>
        <v>0</v>
      </c>
      <c r="CH52" s="318"/>
      <c r="CI52" s="253">
        <f t="shared" si="103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04"/>
        <v>0</v>
      </c>
      <c r="CS52" s="318"/>
      <c r="CT52" s="253">
        <f t="shared" si="105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06"/>
        <v>0</v>
      </c>
      <c r="DD52" s="318"/>
      <c r="DE52" s="253">
        <f t="shared" si="107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94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108"/>
        <v>0</v>
      </c>
      <c r="F53" s="236">
        <f t="shared" si="109"/>
        <v>0</v>
      </c>
      <c r="G53" s="236">
        <f t="shared" si="95"/>
        <v>0</v>
      </c>
      <c r="H53" s="236">
        <f t="shared" si="110"/>
        <v>0</v>
      </c>
      <c r="I53" s="236">
        <f t="shared" si="96"/>
        <v>0</v>
      </c>
      <c r="J53" s="236">
        <f t="shared" si="97"/>
        <v>0</v>
      </c>
      <c r="K53" s="236">
        <f t="shared" si="97"/>
        <v>0</v>
      </c>
      <c r="L53" s="236">
        <f t="shared" si="97"/>
        <v>0</v>
      </c>
      <c r="M53" s="236">
        <f t="shared" si="97"/>
        <v>0</v>
      </c>
      <c r="N53" s="236">
        <f t="shared" si="97"/>
        <v>0</v>
      </c>
      <c r="O53" s="236">
        <f t="shared" si="97"/>
        <v>0</v>
      </c>
      <c r="P53" s="220"/>
      <c r="Q53" s="221"/>
      <c r="R53" s="237">
        <f t="shared" si="111"/>
        <v>0</v>
      </c>
      <c r="S53" s="221"/>
      <c r="T53" s="237">
        <f t="shared" si="112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13"/>
        <v>0</v>
      </c>
      <c r="AD53" s="221"/>
      <c r="AE53" s="237">
        <f t="shared" si="114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15"/>
        <v>0</v>
      </c>
      <c r="AO53" s="221"/>
      <c r="AP53" s="237">
        <f t="shared" si="116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17"/>
        <v>0</v>
      </c>
      <c r="AZ53" s="221"/>
      <c r="BA53" s="237">
        <f t="shared" si="118"/>
        <v>0</v>
      </c>
      <c r="BB53" s="221"/>
      <c r="BC53" s="233"/>
      <c r="BD53" s="221"/>
      <c r="BE53" s="221"/>
      <c r="BF53" s="233"/>
      <c r="BG53" s="221"/>
      <c r="BH53" s="379">
        <f t="shared" si="98"/>
        <v>0</v>
      </c>
      <c r="BI53" s="255" t="str">
        <f t="shared" si="99"/>
        <v>04</v>
      </c>
      <c r="BJ53" s="318"/>
      <c r="BK53" s="253">
        <f t="shared" si="119"/>
        <v>0</v>
      </c>
      <c r="BL53" s="318"/>
      <c r="BM53" s="253">
        <f t="shared" si="100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1"/>
        <v>0</v>
      </c>
      <c r="BW53" s="318"/>
      <c r="BX53" s="253">
        <f t="shared" si="120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02"/>
        <v>0</v>
      </c>
      <c r="CH53" s="318"/>
      <c r="CI53" s="253">
        <f t="shared" si="103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04"/>
        <v>0</v>
      </c>
      <c r="CS53" s="318"/>
      <c r="CT53" s="253">
        <f t="shared" si="105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06"/>
        <v>0</v>
      </c>
      <c r="DD53" s="318"/>
      <c r="DE53" s="253">
        <f t="shared" si="107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94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108"/>
        <v>0</v>
      </c>
      <c r="F54" s="236">
        <f t="shared" si="109"/>
        <v>0</v>
      </c>
      <c r="G54" s="236">
        <f t="shared" si="95"/>
        <v>0</v>
      </c>
      <c r="H54" s="236">
        <f t="shared" si="110"/>
        <v>0</v>
      </c>
      <c r="I54" s="236">
        <f t="shared" si="96"/>
        <v>0</v>
      </c>
      <c r="J54" s="236">
        <f t="shared" si="97"/>
        <v>0</v>
      </c>
      <c r="K54" s="236">
        <f t="shared" si="97"/>
        <v>0</v>
      </c>
      <c r="L54" s="236">
        <f t="shared" si="97"/>
        <v>0</v>
      </c>
      <c r="M54" s="236">
        <f t="shared" si="97"/>
        <v>0</v>
      </c>
      <c r="N54" s="236">
        <f t="shared" si="97"/>
        <v>0</v>
      </c>
      <c r="O54" s="236">
        <f t="shared" si="97"/>
        <v>0</v>
      </c>
      <c r="P54" s="220"/>
      <c r="Q54" s="221"/>
      <c r="R54" s="237">
        <f t="shared" si="111"/>
        <v>0</v>
      </c>
      <c r="S54" s="221"/>
      <c r="T54" s="237">
        <f t="shared" si="112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13"/>
        <v>0</v>
      </c>
      <c r="AD54" s="221"/>
      <c r="AE54" s="237">
        <f t="shared" si="114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15"/>
        <v>0</v>
      </c>
      <c r="AO54" s="221"/>
      <c r="AP54" s="237">
        <f t="shared" si="116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17"/>
        <v>0</v>
      </c>
      <c r="AZ54" s="221"/>
      <c r="BA54" s="237">
        <f t="shared" si="118"/>
        <v>0</v>
      </c>
      <c r="BB54" s="221"/>
      <c r="BC54" s="233"/>
      <c r="BD54" s="221"/>
      <c r="BE54" s="221"/>
      <c r="BF54" s="233"/>
      <c r="BG54" s="221"/>
      <c r="BH54" s="379">
        <f t="shared" si="98"/>
        <v>0</v>
      </c>
      <c r="BI54" s="255" t="str">
        <f t="shared" si="99"/>
        <v>05</v>
      </c>
      <c r="BJ54" s="318"/>
      <c r="BK54" s="253">
        <f t="shared" si="119"/>
        <v>0</v>
      </c>
      <c r="BL54" s="318"/>
      <c r="BM54" s="253">
        <f t="shared" si="100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1"/>
        <v>0</v>
      </c>
      <c r="BW54" s="318"/>
      <c r="BX54" s="253">
        <f t="shared" si="120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02"/>
        <v>0</v>
      </c>
      <c r="CH54" s="318"/>
      <c r="CI54" s="253">
        <f t="shared" si="103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04"/>
        <v>0</v>
      </c>
      <c r="CS54" s="318"/>
      <c r="CT54" s="253">
        <f t="shared" si="105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06"/>
        <v>0</v>
      </c>
      <c r="DD54" s="318"/>
      <c r="DE54" s="253">
        <f t="shared" si="107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94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108"/>
        <v>0</v>
      </c>
      <c r="F55" s="236">
        <f t="shared" si="109"/>
        <v>0</v>
      </c>
      <c r="G55" s="236">
        <f t="shared" si="95"/>
        <v>0</v>
      </c>
      <c r="H55" s="236">
        <f t="shared" si="110"/>
        <v>0</v>
      </c>
      <c r="I55" s="236">
        <f t="shared" si="96"/>
        <v>0</v>
      </c>
      <c r="J55" s="236">
        <f t="shared" si="97"/>
        <v>0</v>
      </c>
      <c r="K55" s="236">
        <f t="shared" si="97"/>
        <v>0</v>
      </c>
      <c r="L55" s="236">
        <f t="shared" si="97"/>
        <v>0</v>
      </c>
      <c r="M55" s="236">
        <f t="shared" si="97"/>
        <v>0</v>
      </c>
      <c r="N55" s="236">
        <f t="shared" si="97"/>
        <v>0</v>
      </c>
      <c r="O55" s="236">
        <f t="shared" si="97"/>
        <v>0</v>
      </c>
      <c r="P55" s="220"/>
      <c r="Q55" s="221"/>
      <c r="R55" s="237">
        <f t="shared" si="111"/>
        <v>0</v>
      </c>
      <c r="S55" s="221"/>
      <c r="T55" s="237">
        <f t="shared" si="112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13"/>
        <v>0</v>
      </c>
      <c r="AD55" s="221"/>
      <c r="AE55" s="237">
        <f t="shared" si="114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15"/>
        <v>0</v>
      </c>
      <c r="AO55" s="221"/>
      <c r="AP55" s="237">
        <f t="shared" si="116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17"/>
        <v>0</v>
      </c>
      <c r="AZ55" s="221"/>
      <c r="BA55" s="237">
        <f t="shared" si="118"/>
        <v>0</v>
      </c>
      <c r="BB55" s="221"/>
      <c r="BC55" s="233"/>
      <c r="BD55" s="221"/>
      <c r="BE55" s="221"/>
      <c r="BF55" s="233"/>
      <c r="BG55" s="221"/>
      <c r="BH55" s="379">
        <f t="shared" si="98"/>
        <v>0</v>
      </c>
      <c r="BI55" s="255" t="str">
        <f t="shared" si="99"/>
        <v>06</v>
      </c>
      <c r="BJ55" s="318"/>
      <c r="BK55" s="253">
        <f t="shared" si="119"/>
        <v>0</v>
      </c>
      <c r="BL55" s="318"/>
      <c r="BM55" s="253">
        <f t="shared" si="100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1"/>
        <v>0</v>
      </c>
      <c r="BW55" s="318"/>
      <c r="BX55" s="253">
        <f t="shared" si="120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02"/>
        <v>0</v>
      </c>
      <c r="CH55" s="318"/>
      <c r="CI55" s="253">
        <f t="shared" si="103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04"/>
        <v>0</v>
      </c>
      <c r="CS55" s="318"/>
      <c r="CT55" s="253">
        <f t="shared" si="105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06"/>
        <v>0</v>
      </c>
      <c r="DD55" s="318"/>
      <c r="DE55" s="253">
        <f t="shared" si="107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94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108"/>
        <v>0</v>
      </c>
      <c r="F56" s="236">
        <f t="shared" si="109"/>
        <v>0</v>
      </c>
      <c r="G56" s="236">
        <f t="shared" si="95"/>
        <v>0</v>
      </c>
      <c r="H56" s="236">
        <f t="shared" si="110"/>
        <v>0</v>
      </c>
      <c r="I56" s="236">
        <f t="shared" si="96"/>
        <v>0</v>
      </c>
      <c r="J56" s="236">
        <f t="shared" si="97"/>
        <v>0</v>
      </c>
      <c r="K56" s="236">
        <f t="shared" si="97"/>
        <v>0</v>
      </c>
      <c r="L56" s="236">
        <f t="shared" si="97"/>
        <v>0</v>
      </c>
      <c r="M56" s="236">
        <f t="shared" si="97"/>
        <v>0</v>
      </c>
      <c r="N56" s="236">
        <f t="shared" si="97"/>
        <v>0</v>
      </c>
      <c r="O56" s="236">
        <f t="shared" si="97"/>
        <v>0</v>
      </c>
      <c r="P56" s="220"/>
      <c r="Q56" s="221"/>
      <c r="R56" s="237">
        <f t="shared" si="111"/>
        <v>0</v>
      </c>
      <c r="S56" s="221"/>
      <c r="T56" s="237">
        <f t="shared" si="112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13"/>
        <v>0</v>
      </c>
      <c r="AD56" s="221"/>
      <c r="AE56" s="237">
        <f t="shared" si="114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15"/>
        <v>0</v>
      </c>
      <c r="AO56" s="221"/>
      <c r="AP56" s="237">
        <f t="shared" si="116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17"/>
        <v>0</v>
      </c>
      <c r="AZ56" s="221"/>
      <c r="BA56" s="237">
        <f t="shared" si="118"/>
        <v>0</v>
      </c>
      <c r="BB56" s="221"/>
      <c r="BC56" s="233"/>
      <c r="BD56" s="221"/>
      <c r="BE56" s="221"/>
      <c r="BF56" s="233"/>
      <c r="BG56" s="221"/>
      <c r="BH56" s="379">
        <f t="shared" si="98"/>
        <v>0</v>
      </c>
      <c r="BI56" s="255" t="str">
        <f t="shared" si="99"/>
        <v>07</v>
      </c>
      <c r="BJ56" s="318"/>
      <c r="BK56" s="253">
        <f t="shared" si="119"/>
        <v>0</v>
      </c>
      <c r="BL56" s="318"/>
      <c r="BM56" s="253">
        <f t="shared" si="100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1"/>
        <v>0</v>
      </c>
      <c r="BW56" s="318"/>
      <c r="BX56" s="253">
        <f t="shared" si="120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02"/>
        <v>0</v>
      </c>
      <c r="CH56" s="318"/>
      <c r="CI56" s="253">
        <f t="shared" si="103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04"/>
        <v>0</v>
      </c>
      <c r="CS56" s="318"/>
      <c r="CT56" s="253">
        <f t="shared" si="105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06"/>
        <v>0</v>
      </c>
      <c r="DD56" s="318"/>
      <c r="DE56" s="253">
        <f t="shared" si="107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94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108"/>
        <v>0</v>
      </c>
      <c r="F57" s="236">
        <f t="shared" si="109"/>
        <v>0</v>
      </c>
      <c r="G57" s="236">
        <f t="shared" si="95"/>
        <v>0</v>
      </c>
      <c r="H57" s="236">
        <f t="shared" si="110"/>
        <v>0</v>
      </c>
      <c r="I57" s="236">
        <f t="shared" si="96"/>
        <v>0</v>
      </c>
      <c r="J57" s="236">
        <f t="shared" si="97"/>
        <v>0</v>
      </c>
      <c r="K57" s="236">
        <f t="shared" si="97"/>
        <v>0</v>
      </c>
      <c r="L57" s="236">
        <f t="shared" si="97"/>
        <v>0</v>
      </c>
      <c r="M57" s="236">
        <f t="shared" si="97"/>
        <v>0</v>
      </c>
      <c r="N57" s="236">
        <f t="shared" si="97"/>
        <v>0</v>
      </c>
      <c r="O57" s="236">
        <f t="shared" si="97"/>
        <v>0</v>
      </c>
      <c r="P57" s="220"/>
      <c r="Q57" s="221"/>
      <c r="R57" s="237">
        <f t="shared" si="111"/>
        <v>0</v>
      </c>
      <c r="S57" s="221"/>
      <c r="T57" s="237">
        <f t="shared" si="112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13"/>
        <v>0</v>
      </c>
      <c r="AD57" s="221"/>
      <c r="AE57" s="237">
        <f t="shared" si="114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15"/>
        <v>0</v>
      </c>
      <c r="AO57" s="221"/>
      <c r="AP57" s="237">
        <f t="shared" si="116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17"/>
        <v>0</v>
      </c>
      <c r="AZ57" s="221"/>
      <c r="BA57" s="237">
        <f t="shared" si="118"/>
        <v>0</v>
      </c>
      <c r="BB57" s="221"/>
      <c r="BC57" s="233"/>
      <c r="BD57" s="221"/>
      <c r="BE57" s="221"/>
      <c r="BF57" s="233"/>
      <c r="BG57" s="221"/>
      <c r="BH57" s="379">
        <f t="shared" si="98"/>
        <v>0</v>
      </c>
      <c r="BI57" s="255" t="str">
        <f t="shared" si="99"/>
        <v>08</v>
      </c>
      <c r="BJ57" s="318"/>
      <c r="BK57" s="253">
        <f t="shared" si="119"/>
        <v>0</v>
      </c>
      <c r="BL57" s="318"/>
      <c r="BM57" s="253">
        <f t="shared" si="100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1"/>
        <v>0</v>
      </c>
      <c r="BW57" s="318"/>
      <c r="BX57" s="253">
        <f t="shared" si="120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02"/>
        <v>0</v>
      </c>
      <c r="CH57" s="318"/>
      <c r="CI57" s="253">
        <f t="shared" si="103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04"/>
        <v>0</v>
      </c>
      <c r="CS57" s="318"/>
      <c r="CT57" s="253">
        <f t="shared" si="105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06"/>
        <v>0</v>
      </c>
      <c r="DD57" s="318"/>
      <c r="DE57" s="253">
        <f t="shared" si="107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94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108"/>
        <v>0</v>
      </c>
      <c r="F58" s="236">
        <f t="shared" si="109"/>
        <v>0</v>
      </c>
      <c r="G58" s="236">
        <f t="shared" si="95"/>
        <v>0</v>
      </c>
      <c r="H58" s="236">
        <f t="shared" si="110"/>
        <v>0</v>
      </c>
      <c r="I58" s="236">
        <f t="shared" si="96"/>
        <v>0</v>
      </c>
      <c r="J58" s="236">
        <f t="shared" si="97"/>
        <v>0</v>
      </c>
      <c r="K58" s="236">
        <f t="shared" si="97"/>
        <v>0</v>
      </c>
      <c r="L58" s="236">
        <f t="shared" si="97"/>
        <v>0</v>
      </c>
      <c r="M58" s="236">
        <f t="shared" si="97"/>
        <v>0</v>
      </c>
      <c r="N58" s="236">
        <f t="shared" si="97"/>
        <v>0</v>
      </c>
      <c r="O58" s="236">
        <f t="shared" si="97"/>
        <v>0</v>
      </c>
      <c r="P58" s="220"/>
      <c r="Q58" s="221"/>
      <c r="R58" s="237">
        <f t="shared" si="111"/>
        <v>0</v>
      </c>
      <c r="S58" s="221"/>
      <c r="T58" s="237">
        <f t="shared" si="112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13"/>
        <v>0</v>
      </c>
      <c r="AD58" s="221"/>
      <c r="AE58" s="237">
        <f t="shared" si="114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15"/>
        <v>0</v>
      </c>
      <c r="AO58" s="221"/>
      <c r="AP58" s="237">
        <f t="shared" si="116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17"/>
        <v>0</v>
      </c>
      <c r="AZ58" s="221"/>
      <c r="BA58" s="237">
        <f t="shared" si="118"/>
        <v>0</v>
      </c>
      <c r="BB58" s="221"/>
      <c r="BC58" s="233"/>
      <c r="BD58" s="221"/>
      <c r="BE58" s="221"/>
      <c r="BF58" s="233"/>
      <c r="BG58" s="221"/>
      <c r="BH58" s="379">
        <f t="shared" si="98"/>
        <v>0</v>
      </c>
      <c r="BI58" s="255" t="str">
        <f t="shared" si="99"/>
        <v>09</v>
      </c>
      <c r="BJ58" s="318"/>
      <c r="BK58" s="253">
        <f t="shared" si="119"/>
        <v>0</v>
      </c>
      <c r="BL58" s="318"/>
      <c r="BM58" s="253">
        <f t="shared" si="100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1"/>
        <v>0</v>
      </c>
      <c r="BW58" s="318"/>
      <c r="BX58" s="253">
        <f t="shared" si="120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02"/>
        <v>0</v>
      </c>
      <c r="CH58" s="318"/>
      <c r="CI58" s="253">
        <f t="shared" si="103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04"/>
        <v>0</v>
      </c>
      <c r="CS58" s="318"/>
      <c r="CT58" s="253">
        <f t="shared" si="105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06"/>
        <v>0</v>
      </c>
      <c r="DD58" s="318"/>
      <c r="DE58" s="253">
        <f t="shared" si="107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94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108"/>
        <v>0</v>
      </c>
      <c r="F59" s="236">
        <f t="shared" si="109"/>
        <v>0</v>
      </c>
      <c r="G59" s="236">
        <f t="shared" si="95"/>
        <v>0</v>
      </c>
      <c r="H59" s="236">
        <f t="shared" si="110"/>
        <v>0</v>
      </c>
      <c r="I59" s="236">
        <f t="shared" si="96"/>
        <v>0</v>
      </c>
      <c r="J59" s="236">
        <f t="shared" si="97"/>
        <v>0</v>
      </c>
      <c r="K59" s="236">
        <f t="shared" si="97"/>
        <v>0</v>
      </c>
      <c r="L59" s="236">
        <f t="shared" si="97"/>
        <v>0</v>
      </c>
      <c r="M59" s="236">
        <f t="shared" si="97"/>
        <v>0</v>
      </c>
      <c r="N59" s="236">
        <f t="shared" si="97"/>
        <v>0</v>
      </c>
      <c r="O59" s="236">
        <f t="shared" si="97"/>
        <v>0</v>
      </c>
      <c r="P59" s="220"/>
      <c r="Q59" s="221"/>
      <c r="R59" s="237">
        <f t="shared" si="111"/>
        <v>0</v>
      </c>
      <c r="S59" s="221"/>
      <c r="T59" s="237">
        <f t="shared" si="11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13"/>
        <v>0</v>
      </c>
      <c r="AD59" s="221"/>
      <c r="AE59" s="237">
        <f t="shared" si="11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15"/>
        <v>0</v>
      </c>
      <c r="AO59" s="221"/>
      <c r="AP59" s="237">
        <f t="shared" si="11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17"/>
        <v>0</v>
      </c>
      <c r="AZ59" s="221"/>
      <c r="BA59" s="237">
        <f t="shared" si="118"/>
        <v>0</v>
      </c>
      <c r="BB59" s="221"/>
      <c r="BC59" s="233"/>
      <c r="BD59" s="221"/>
      <c r="BE59" s="221"/>
      <c r="BF59" s="233"/>
      <c r="BG59" s="221"/>
      <c r="BH59" s="379">
        <f t="shared" si="98"/>
        <v>0</v>
      </c>
      <c r="BI59" s="255" t="str">
        <f t="shared" si="99"/>
        <v>10</v>
      </c>
      <c r="BJ59" s="318"/>
      <c r="BK59" s="253">
        <f t="shared" si="119"/>
        <v>0</v>
      </c>
      <c r="BL59" s="318"/>
      <c r="BM59" s="253">
        <f t="shared" si="100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1"/>
        <v>0</v>
      </c>
      <c r="BW59" s="318"/>
      <c r="BX59" s="253">
        <f t="shared" si="120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02"/>
        <v>0</v>
      </c>
      <c r="CH59" s="318"/>
      <c r="CI59" s="253">
        <f t="shared" si="103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04"/>
        <v>0</v>
      </c>
      <c r="CS59" s="318"/>
      <c r="CT59" s="253">
        <f t="shared" si="105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06"/>
        <v>0</v>
      </c>
      <c r="DD59" s="318"/>
      <c r="DE59" s="253">
        <f t="shared" si="107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">
      <c r="A60" s="272" t="str">
        <f t="shared" si="94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108"/>
        <v>0</v>
      </c>
      <c r="F60" s="236">
        <f t="shared" si="109"/>
        <v>0</v>
      </c>
      <c r="G60" s="236">
        <f t="shared" si="95"/>
        <v>0</v>
      </c>
      <c r="H60" s="236">
        <f t="shared" si="110"/>
        <v>0</v>
      </c>
      <c r="I60" s="236">
        <f t="shared" si="96"/>
        <v>0</v>
      </c>
      <c r="J60" s="236">
        <f t="shared" si="97"/>
        <v>0</v>
      </c>
      <c r="K60" s="236">
        <f t="shared" si="97"/>
        <v>0</v>
      </c>
      <c r="L60" s="236">
        <f t="shared" si="97"/>
        <v>0</v>
      </c>
      <c r="M60" s="236">
        <f t="shared" si="97"/>
        <v>0</v>
      </c>
      <c r="N60" s="236">
        <f t="shared" si="97"/>
        <v>0</v>
      </c>
      <c r="O60" s="236">
        <f t="shared" si="97"/>
        <v>0</v>
      </c>
      <c r="P60" s="220"/>
      <c r="Q60" s="221"/>
      <c r="R60" s="237">
        <f t="shared" si="111"/>
        <v>0</v>
      </c>
      <c r="S60" s="221"/>
      <c r="T60" s="237">
        <f t="shared" si="11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13"/>
        <v>0</v>
      </c>
      <c r="AD60" s="221"/>
      <c r="AE60" s="237">
        <f t="shared" si="11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15"/>
        <v>0</v>
      </c>
      <c r="AO60" s="221"/>
      <c r="AP60" s="237">
        <f t="shared" si="11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17"/>
        <v>0</v>
      </c>
      <c r="AZ60" s="221"/>
      <c r="BA60" s="237">
        <f t="shared" si="118"/>
        <v>0</v>
      </c>
      <c r="BB60" s="221"/>
      <c r="BC60" s="233"/>
      <c r="BD60" s="221"/>
      <c r="BE60" s="221"/>
      <c r="BF60" s="233"/>
      <c r="BG60" s="221"/>
      <c r="BH60" s="379">
        <f t="shared" si="98"/>
        <v>0</v>
      </c>
      <c r="BI60" s="255" t="str">
        <f t="shared" si="99"/>
        <v>11</v>
      </c>
      <c r="BJ60" s="318"/>
      <c r="BK60" s="253">
        <f t="shared" si="119"/>
        <v>0</v>
      </c>
      <c r="BL60" s="318"/>
      <c r="BM60" s="253">
        <f t="shared" si="100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1"/>
        <v>0</v>
      </c>
      <c r="BW60" s="318"/>
      <c r="BX60" s="253">
        <f t="shared" si="120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02"/>
        <v>0</v>
      </c>
      <c r="CH60" s="318"/>
      <c r="CI60" s="253">
        <f t="shared" si="103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04"/>
        <v>0</v>
      </c>
      <c r="CS60" s="318"/>
      <c r="CT60" s="253">
        <f t="shared" si="105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06"/>
        <v>0</v>
      </c>
      <c r="DD60" s="318"/>
      <c r="DE60" s="253">
        <f t="shared" si="107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">
      <c r="A61" s="272" t="str">
        <f t="shared" si="94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108"/>
        <v>0</v>
      </c>
      <c r="F61" s="236">
        <f t="shared" si="109"/>
        <v>0</v>
      </c>
      <c r="G61" s="236">
        <f t="shared" si="95"/>
        <v>0</v>
      </c>
      <c r="H61" s="236">
        <f t="shared" si="110"/>
        <v>0</v>
      </c>
      <c r="I61" s="236">
        <f t="shared" si="96"/>
        <v>0</v>
      </c>
      <c r="J61" s="236">
        <f t="shared" si="97"/>
        <v>0</v>
      </c>
      <c r="K61" s="236">
        <f t="shared" si="97"/>
        <v>0</v>
      </c>
      <c r="L61" s="236">
        <f t="shared" si="97"/>
        <v>0</v>
      </c>
      <c r="M61" s="236">
        <f t="shared" si="97"/>
        <v>0</v>
      </c>
      <c r="N61" s="236">
        <f t="shared" si="97"/>
        <v>0</v>
      </c>
      <c r="O61" s="236">
        <f t="shared" si="97"/>
        <v>0</v>
      </c>
      <c r="P61" s="220"/>
      <c r="Q61" s="221"/>
      <c r="R61" s="237">
        <f t="shared" si="111"/>
        <v>0</v>
      </c>
      <c r="S61" s="221"/>
      <c r="T61" s="237">
        <f t="shared" si="11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13"/>
        <v>0</v>
      </c>
      <c r="AD61" s="221"/>
      <c r="AE61" s="237">
        <f t="shared" si="11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15"/>
        <v>0</v>
      </c>
      <c r="AO61" s="221"/>
      <c r="AP61" s="237">
        <f t="shared" si="11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17"/>
        <v>0</v>
      </c>
      <c r="AZ61" s="221"/>
      <c r="BA61" s="237">
        <f t="shared" si="118"/>
        <v>0</v>
      </c>
      <c r="BB61" s="221"/>
      <c r="BC61" s="233"/>
      <c r="BD61" s="221"/>
      <c r="BE61" s="221"/>
      <c r="BF61" s="233"/>
      <c r="BG61" s="221"/>
      <c r="BH61" s="379">
        <f t="shared" si="98"/>
        <v>0</v>
      </c>
      <c r="BI61" s="255" t="str">
        <f t="shared" si="99"/>
        <v>12</v>
      </c>
      <c r="BJ61" s="318"/>
      <c r="BK61" s="253">
        <f t="shared" si="119"/>
        <v>0</v>
      </c>
      <c r="BL61" s="318"/>
      <c r="BM61" s="253">
        <f t="shared" si="100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1"/>
        <v>0</v>
      </c>
      <c r="BW61" s="318"/>
      <c r="BX61" s="253">
        <f t="shared" si="120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02"/>
        <v>0</v>
      </c>
      <c r="CH61" s="318"/>
      <c r="CI61" s="253">
        <f t="shared" si="103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04"/>
        <v>0</v>
      </c>
      <c r="CS61" s="318"/>
      <c r="CT61" s="253">
        <f t="shared" si="105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06"/>
        <v>0</v>
      </c>
      <c r="DD61" s="318"/>
      <c r="DE61" s="253">
        <f t="shared" si="107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94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108"/>
        <v>0</v>
      </c>
      <c r="F62" s="236">
        <f t="shared" si="109"/>
        <v>0</v>
      </c>
      <c r="G62" s="236">
        <f t="shared" si="95"/>
        <v>0</v>
      </c>
      <c r="H62" s="236">
        <f t="shared" si="110"/>
        <v>0</v>
      </c>
      <c r="I62" s="236">
        <f t="shared" si="96"/>
        <v>0</v>
      </c>
      <c r="J62" s="236">
        <f t="shared" si="97"/>
        <v>0</v>
      </c>
      <c r="K62" s="236">
        <f t="shared" si="97"/>
        <v>0</v>
      </c>
      <c r="L62" s="236">
        <f t="shared" si="97"/>
        <v>0</v>
      </c>
      <c r="M62" s="236">
        <f t="shared" si="97"/>
        <v>0</v>
      </c>
      <c r="N62" s="236">
        <f t="shared" si="97"/>
        <v>0</v>
      </c>
      <c r="O62" s="236">
        <f>ROUND(SUM(Z62,AK62,AV62,BG62),1)</f>
        <v>0</v>
      </c>
      <c r="P62" s="223"/>
      <c r="Q62" s="224"/>
      <c r="R62" s="238">
        <f t="shared" si="111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13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15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17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9">
        <f t="shared" si="98"/>
        <v>0</v>
      </c>
      <c r="BI62" s="319" t="str">
        <f t="shared" si="99"/>
        <v>13</v>
      </c>
      <c r="BJ62" s="320"/>
      <c r="BK62" s="321">
        <f t="shared" si="119"/>
        <v>0</v>
      </c>
      <c r="BL62" s="320"/>
      <c r="BM62" s="321">
        <f t="shared" si="100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1"/>
        <v>0</v>
      </c>
      <c r="BW62" s="320"/>
      <c r="BX62" s="321">
        <f t="shared" si="120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02"/>
        <v>0</v>
      </c>
      <c r="CH62" s="320"/>
      <c r="CI62" s="321">
        <f t="shared" si="103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04"/>
        <v>0</v>
      </c>
      <c r="CS62" s="320"/>
      <c r="CT62" s="321">
        <f t="shared" si="10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06"/>
        <v>0</v>
      </c>
      <c r="DD62" s="320"/>
      <c r="DE62" s="321">
        <f t="shared" si="107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customHeight="1">
      <c r="A63" s="271" t="str">
        <f>B63</f>
        <v>Внести наименование учреждения 4</v>
      </c>
      <c r="B63" s="712" t="s">
        <v>248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Внести наименование учреждения 4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Внести наименование учреждения 4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Внести наименование учреждения 4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Внести наименование учреждения 4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98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1">IF(ROUND(E69-SUM(E70,E72:E73),5)&gt;=0,0,"Ошибка")</f>
        <v>0</v>
      </c>
      <c r="BK63" s="285">
        <f t="shared" si="121"/>
        <v>0</v>
      </c>
      <c r="BL63" s="285">
        <f t="shared" si="121"/>
        <v>0</v>
      </c>
      <c r="BM63" s="285">
        <f t="shared" si="121"/>
        <v>0</v>
      </c>
      <c r="BN63" s="285">
        <f t="shared" si="121"/>
        <v>0</v>
      </c>
      <c r="BO63" s="285">
        <f t="shared" si="121"/>
        <v>0</v>
      </c>
      <c r="BP63" s="285">
        <f t="shared" si="121"/>
        <v>0</v>
      </c>
      <c r="BQ63" s="285">
        <f t="shared" si="121"/>
        <v>0</v>
      </c>
      <c r="BR63" s="285">
        <f t="shared" si="121"/>
        <v>0</v>
      </c>
      <c r="BS63" s="285">
        <f t="shared" si="121"/>
        <v>0</v>
      </c>
      <c r="BT63" s="285">
        <f t="shared" si="121"/>
        <v>0</v>
      </c>
      <c r="BU63" s="285">
        <f t="shared" si="121"/>
        <v>0</v>
      </c>
      <c r="BV63" s="285">
        <f t="shared" si="121"/>
        <v>0</v>
      </c>
      <c r="BW63" s="285">
        <f t="shared" si="121"/>
        <v>0</v>
      </c>
      <c r="BX63" s="285">
        <f t="shared" si="121"/>
        <v>0</v>
      </c>
      <c r="BY63" s="285">
        <f t="shared" si="121"/>
        <v>0</v>
      </c>
      <c r="BZ63" s="285">
        <f t="shared" si="121"/>
        <v>0</v>
      </c>
      <c r="CA63" s="285">
        <f t="shared" si="121"/>
        <v>0</v>
      </c>
      <c r="CB63" s="285">
        <f t="shared" si="121"/>
        <v>0</v>
      </c>
      <c r="CC63" s="285">
        <f t="shared" si="121"/>
        <v>0</v>
      </c>
      <c r="CD63" s="285">
        <f t="shared" si="121"/>
        <v>0</v>
      </c>
      <c r="CE63" s="285">
        <f t="shared" si="121"/>
        <v>0</v>
      </c>
      <c r="CF63" s="285">
        <f t="shared" si="121"/>
        <v>0</v>
      </c>
      <c r="CG63" s="285">
        <f t="shared" si="121"/>
        <v>0</v>
      </c>
      <c r="CH63" s="285">
        <f t="shared" si="121"/>
        <v>0</v>
      </c>
      <c r="CI63" s="285">
        <f t="shared" si="121"/>
        <v>0</v>
      </c>
      <c r="CJ63" s="285">
        <f t="shared" si="121"/>
        <v>0</v>
      </c>
      <c r="CK63" s="285">
        <f t="shared" si="121"/>
        <v>0</v>
      </c>
      <c r="CL63" s="285">
        <f t="shared" si="121"/>
        <v>0</v>
      </c>
      <c r="CM63" s="285">
        <f t="shared" si="121"/>
        <v>0</v>
      </c>
      <c r="CN63" s="285">
        <f t="shared" si="121"/>
        <v>0</v>
      </c>
      <c r="CO63" s="285">
        <f t="shared" si="121"/>
        <v>0</v>
      </c>
      <c r="CP63" s="285">
        <f t="shared" ref="CP63:DL63" si="122">IF(ROUND(AK69-SUM(AK70,AK72:AK73),5)&gt;=0,0,"Ошибка")</f>
        <v>0</v>
      </c>
      <c r="CQ63" s="285">
        <f t="shared" si="122"/>
        <v>0</v>
      </c>
      <c r="CR63" s="285">
        <f t="shared" si="122"/>
        <v>0</v>
      </c>
      <c r="CS63" s="285">
        <f t="shared" si="122"/>
        <v>0</v>
      </c>
      <c r="CT63" s="285">
        <f t="shared" si="122"/>
        <v>0</v>
      </c>
      <c r="CU63" s="285">
        <f t="shared" si="122"/>
        <v>0</v>
      </c>
      <c r="CV63" s="285">
        <f t="shared" si="122"/>
        <v>0</v>
      </c>
      <c r="CW63" s="285">
        <f t="shared" si="122"/>
        <v>0</v>
      </c>
      <c r="CX63" s="285">
        <f t="shared" si="122"/>
        <v>0</v>
      </c>
      <c r="CY63" s="285">
        <f t="shared" si="122"/>
        <v>0</v>
      </c>
      <c r="CZ63" s="285">
        <f t="shared" si="122"/>
        <v>0</v>
      </c>
      <c r="DA63" s="285">
        <f t="shared" si="122"/>
        <v>0</v>
      </c>
      <c r="DB63" s="285">
        <f t="shared" si="122"/>
        <v>0</v>
      </c>
      <c r="DC63" s="285">
        <f t="shared" si="122"/>
        <v>0</v>
      </c>
      <c r="DD63" s="285">
        <f t="shared" si="122"/>
        <v>0</v>
      </c>
      <c r="DE63" s="285">
        <f t="shared" si="122"/>
        <v>0</v>
      </c>
      <c r="DF63" s="285">
        <f t="shared" si="122"/>
        <v>0</v>
      </c>
      <c r="DG63" s="285">
        <f t="shared" si="122"/>
        <v>0</v>
      </c>
      <c r="DH63" s="285">
        <f t="shared" si="122"/>
        <v>0</v>
      </c>
      <c r="DI63" s="285">
        <f t="shared" si="122"/>
        <v>0</v>
      </c>
      <c r="DJ63" s="285">
        <f t="shared" si="122"/>
        <v>0</v>
      </c>
      <c r="DK63" s="285">
        <f t="shared" si="122"/>
        <v>0</v>
      </c>
      <c r="DL63" s="285">
        <f t="shared" si="122"/>
        <v>0</v>
      </c>
    </row>
    <row r="64" spans="1:116" s="27" customFormat="1" ht="24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23">SUM(J65:J69,J74:J76)</f>
        <v>0</v>
      </c>
      <c r="K64" s="236">
        <f t="shared" si="123"/>
        <v>0</v>
      </c>
      <c r="L64" s="236">
        <f t="shared" si="123"/>
        <v>0</v>
      </c>
      <c r="M64" s="236">
        <f t="shared" si="123"/>
        <v>0</v>
      </c>
      <c r="N64" s="236">
        <f t="shared" si="123"/>
        <v>0</v>
      </c>
      <c r="O64" s="236">
        <f t="shared" si="123"/>
        <v>0</v>
      </c>
      <c r="P64" s="228">
        <f>SUM(P65:P69,P74:P76)</f>
        <v>0</v>
      </c>
      <c r="Q64" s="226">
        <f t="shared" ref="Q64:Z64" si="124">SUM(Q65:Q69,Q74:Q76)</f>
        <v>0</v>
      </c>
      <c r="R64" s="236">
        <f t="shared" si="124"/>
        <v>0</v>
      </c>
      <c r="S64" s="226">
        <f t="shared" si="124"/>
        <v>0</v>
      </c>
      <c r="T64" s="236">
        <f t="shared" si="124"/>
        <v>0</v>
      </c>
      <c r="U64" s="226">
        <f t="shared" si="124"/>
        <v>0</v>
      </c>
      <c r="V64" s="235">
        <f t="shared" si="124"/>
        <v>0</v>
      </c>
      <c r="W64" s="226">
        <f t="shared" si="124"/>
        <v>0</v>
      </c>
      <c r="X64" s="226">
        <f t="shared" si="124"/>
        <v>0</v>
      </c>
      <c r="Y64" s="235">
        <f t="shared" si="124"/>
        <v>0</v>
      </c>
      <c r="Z64" s="227">
        <f t="shared" si="124"/>
        <v>0</v>
      </c>
      <c r="AA64" s="228">
        <f>SUM(AA65:AA69,AA74:AA76)</f>
        <v>0</v>
      </c>
      <c r="AB64" s="226">
        <f t="shared" ref="AB64:AK64" si="125">SUM(AB65:AB69,AB74:AB76)</f>
        <v>0</v>
      </c>
      <c r="AC64" s="236">
        <f t="shared" si="125"/>
        <v>0</v>
      </c>
      <c r="AD64" s="226">
        <f t="shared" si="125"/>
        <v>0</v>
      </c>
      <c r="AE64" s="236">
        <f t="shared" si="125"/>
        <v>0</v>
      </c>
      <c r="AF64" s="226">
        <f t="shared" si="125"/>
        <v>0</v>
      </c>
      <c r="AG64" s="235">
        <f t="shared" si="125"/>
        <v>0</v>
      </c>
      <c r="AH64" s="226">
        <f t="shared" si="125"/>
        <v>0</v>
      </c>
      <c r="AI64" s="226">
        <f t="shared" si="125"/>
        <v>0</v>
      </c>
      <c r="AJ64" s="235">
        <f t="shared" si="125"/>
        <v>0</v>
      </c>
      <c r="AK64" s="227">
        <f t="shared" si="125"/>
        <v>0</v>
      </c>
      <c r="AL64" s="228">
        <f>SUM(AL65:AL69,AL74:AL76)</f>
        <v>0</v>
      </c>
      <c r="AM64" s="226">
        <f t="shared" ref="AM64:AV64" si="126">SUM(AM65:AM69,AM74:AM76)</f>
        <v>0</v>
      </c>
      <c r="AN64" s="236">
        <f t="shared" si="126"/>
        <v>0</v>
      </c>
      <c r="AO64" s="226">
        <f t="shared" si="126"/>
        <v>0</v>
      </c>
      <c r="AP64" s="236">
        <f t="shared" si="126"/>
        <v>0</v>
      </c>
      <c r="AQ64" s="226">
        <f t="shared" si="126"/>
        <v>0</v>
      </c>
      <c r="AR64" s="235">
        <f t="shared" si="126"/>
        <v>0</v>
      </c>
      <c r="AS64" s="226">
        <f t="shared" si="126"/>
        <v>0</v>
      </c>
      <c r="AT64" s="226">
        <f t="shared" si="126"/>
        <v>0</v>
      </c>
      <c r="AU64" s="235">
        <f t="shared" si="126"/>
        <v>0</v>
      </c>
      <c r="AV64" s="227">
        <f t="shared" si="126"/>
        <v>0</v>
      </c>
      <c r="AW64" s="228">
        <f>SUM(AW65:AW69,AW74:AW76)</f>
        <v>0</v>
      </c>
      <c r="AX64" s="226">
        <f t="shared" ref="AX64:BG64" si="127">SUM(AX65:AX69,AX74:AX76)</f>
        <v>0</v>
      </c>
      <c r="AY64" s="236">
        <f t="shared" si="127"/>
        <v>0</v>
      </c>
      <c r="AZ64" s="226">
        <f t="shared" si="127"/>
        <v>0</v>
      </c>
      <c r="BA64" s="236">
        <f t="shared" si="127"/>
        <v>0</v>
      </c>
      <c r="BB64" s="226">
        <f t="shared" si="127"/>
        <v>0</v>
      </c>
      <c r="BC64" s="235">
        <f t="shared" si="127"/>
        <v>0</v>
      </c>
      <c r="BD64" s="226">
        <f t="shared" si="127"/>
        <v>0</v>
      </c>
      <c r="BE64" s="226">
        <f t="shared" si="127"/>
        <v>0</v>
      </c>
      <c r="BF64" s="235">
        <f t="shared" si="127"/>
        <v>0</v>
      </c>
      <c r="BG64" s="227">
        <f t="shared" si="127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28">IF(E70-E71&gt;=0,0,"Ошибка")</f>
        <v>0</v>
      </c>
      <c r="BK64" s="253">
        <f t="shared" si="128"/>
        <v>0</v>
      </c>
      <c r="BL64" s="253">
        <f t="shared" si="128"/>
        <v>0</v>
      </c>
      <c r="BM64" s="253">
        <f t="shared" si="128"/>
        <v>0</v>
      </c>
      <c r="BN64" s="253">
        <f t="shared" si="128"/>
        <v>0</v>
      </c>
      <c r="BO64" s="253">
        <f t="shared" si="128"/>
        <v>0</v>
      </c>
      <c r="BP64" s="253">
        <f t="shared" si="128"/>
        <v>0</v>
      </c>
      <c r="BQ64" s="253">
        <f t="shared" si="128"/>
        <v>0</v>
      </c>
      <c r="BR64" s="253">
        <f t="shared" si="128"/>
        <v>0</v>
      </c>
      <c r="BS64" s="253">
        <f t="shared" si="128"/>
        <v>0</v>
      </c>
      <c r="BT64" s="253">
        <f t="shared" si="128"/>
        <v>0</v>
      </c>
      <c r="BU64" s="253">
        <f t="shared" si="128"/>
        <v>0</v>
      </c>
      <c r="BV64" s="253">
        <f t="shared" si="128"/>
        <v>0</v>
      </c>
      <c r="BW64" s="253">
        <f t="shared" si="128"/>
        <v>0</v>
      </c>
      <c r="BX64" s="253">
        <f t="shared" si="128"/>
        <v>0</v>
      </c>
      <c r="BY64" s="253">
        <f t="shared" si="128"/>
        <v>0</v>
      </c>
      <c r="BZ64" s="253">
        <f t="shared" si="128"/>
        <v>0</v>
      </c>
      <c r="CA64" s="253">
        <f t="shared" si="128"/>
        <v>0</v>
      </c>
      <c r="CB64" s="253">
        <f t="shared" si="128"/>
        <v>0</v>
      </c>
      <c r="CC64" s="253">
        <f t="shared" si="128"/>
        <v>0</v>
      </c>
      <c r="CD64" s="253">
        <f t="shared" si="128"/>
        <v>0</v>
      </c>
      <c r="CE64" s="253">
        <f t="shared" si="128"/>
        <v>0</v>
      </c>
      <c r="CF64" s="253">
        <f t="shared" si="128"/>
        <v>0</v>
      </c>
      <c r="CG64" s="253">
        <f t="shared" si="128"/>
        <v>0</v>
      </c>
      <c r="CH64" s="253">
        <f t="shared" si="128"/>
        <v>0</v>
      </c>
      <c r="CI64" s="253">
        <f t="shared" si="128"/>
        <v>0</v>
      </c>
      <c r="CJ64" s="253">
        <f t="shared" si="128"/>
        <v>0</v>
      </c>
      <c r="CK64" s="253">
        <f t="shared" si="128"/>
        <v>0</v>
      </c>
      <c r="CL64" s="253">
        <f t="shared" si="128"/>
        <v>0</v>
      </c>
      <c r="CM64" s="253">
        <f t="shared" si="128"/>
        <v>0</v>
      </c>
      <c r="CN64" s="253">
        <f t="shared" si="128"/>
        <v>0</v>
      </c>
      <c r="CO64" s="253">
        <f t="shared" si="128"/>
        <v>0</v>
      </c>
      <c r="CP64" s="253">
        <f t="shared" ref="CP64:DL64" si="129">IF(AK70-AK71&gt;=0,0,"Ошибка")</f>
        <v>0</v>
      </c>
      <c r="CQ64" s="253">
        <f t="shared" si="129"/>
        <v>0</v>
      </c>
      <c r="CR64" s="253">
        <f t="shared" si="129"/>
        <v>0</v>
      </c>
      <c r="CS64" s="253">
        <f t="shared" si="129"/>
        <v>0</v>
      </c>
      <c r="CT64" s="253">
        <f t="shared" si="129"/>
        <v>0</v>
      </c>
      <c r="CU64" s="253">
        <f t="shared" si="129"/>
        <v>0</v>
      </c>
      <c r="CV64" s="253">
        <f t="shared" si="129"/>
        <v>0</v>
      </c>
      <c r="CW64" s="253">
        <f t="shared" si="129"/>
        <v>0</v>
      </c>
      <c r="CX64" s="253">
        <f t="shared" si="129"/>
        <v>0</v>
      </c>
      <c r="CY64" s="253">
        <f t="shared" si="129"/>
        <v>0</v>
      </c>
      <c r="CZ64" s="253">
        <f t="shared" si="129"/>
        <v>0</v>
      </c>
      <c r="DA64" s="253">
        <f t="shared" si="129"/>
        <v>0</v>
      </c>
      <c r="DB64" s="253">
        <f t="shared" si="129"/>
        <v>0</v>
      </c>
      <c r="DC64" s="253">
        <f t="shared" si="129"/>
        <v>0</v>
      </c>
      <c r="DD64" s="253">
        <f t="shared" si="129"/>
        <v>0</v>
      </c>
      <c r="DE64" s="253">
        <f t="shared" si="129"/>
        <v>0</v>
      </c>
      <c r="DF64" s="253">
        <f t="shared" si="129"/>
        <v>0</v>
      </c>
      <c r="DG64" s="253">
        <f t="shared" si="129"/>
        <v>0</v>
      </c>
      <c r="DH64" s="253">
        <f t="shared" si="129"/>
        <v>0</v>
      </c>
      <c r="DI64" s="253">
        <f t="shared" si="129"/>
        <v>0</v>
      </c>
      <c r="DJ64" s="253">
        <f t="shared" si="129"/>
        <v>0</v>
      </c>
      <c r="DK64" s="253">
        <f t="shared" si="129"/>
        <v>0</v>
      </c>
      <c r="DL64" s="253">
        <f t="shared" si="129"/>
        <v>0</v>
      </c>
    </row>
    <row r="65" spans="1:116" s="27" customFormat="1" ht="24">
      <c r="A65" s="272" t="str">
        <f t="shared" ref="A65:A76" si="13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31">SUM(J65:L65)</f>
        <v>0</v>
      </c>
      <c r="H65" s="236">
        <f>ROUND(SUM(S65,AD65,AO65,AZ65),1)</f>
        <v>0</v>
      </c>
      <c r="I65" s="236">
        <f t="shared" ref="I65:I76" si="132">SUM(M65:O65)</f>
        <v>0</v>
      </c>
      <c r="J65" s="236">
        <f t="shared" ref="J65:O76" si="133">ROUND(SUM(U65,AF65,AQ65,BB65),1)</f>
        <v>0</v>
      </c>
      <c r="K65" s="236">
        <f t="shared" si="133"/>
        <v>0</v>
      </c>
      <c r="L65" s="236">
        <f t="shared" si="133"/>
        <v>0</v>
      </c>
      <c r="M65" s="236">
        <f t="shared" si="133"/>
        <v>0</v>
      </c>
      <c r="N65" s="236">
        <f t="shared" si="133"/>
        <v>0</v>
      </c>
      <c r="O65" s="236">
        <f t="shared" si="13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9">
        <f t="shared" ref="BH65:BH77" si="134">IF((COUNTA(BJ65:DL65)-COUNTIF(BJ65:DL65,0))=0,0,CONCATENATE("Ошибки!-",COUNTA(BJ65:DL65)-COUNTIF(BJ65:DL65,0)))</f>
        <v>0</v>
      </c>
      <c r="BI65" s="255" t="str">
        <f t="shared" ref="BI65:BI76" si="135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3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37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38">IF(ROUND((AA65-AB65),5)&gt;=0,0,"Ошибка!")</f>
        <v>0</v>
      </c>
      <c r="CH65" s="318"/>
      <c r="CI65" s="253">
        <f t="shared" ref="CI65:CI76" si="139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40">IF(ROUND((AL65-AM65),5)&gt;=0,0,"Ошибка!")</f>
        <v>0</v>
      </c>
      <c r="CS65" s="318"/>
      <c r="CT65" s="253">
        <f t="shared" ref="CT65:CT76" si="141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42">IF(ROUND((AW65-AX65),5)&gt;=0,0,"Ошибка!")</f>
        <v>0</v>
      </c>
      <c r="DD65" s="318"/>
      <c r="DE65" s="253">
        <f t="shared" ref="DE65:DE76" si="143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>
      <c r="A66" s="272" t="str">
        <f t="shared" si="13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44">ROUND(SUM(P66,AA66,AL66,AW66),0)</f>
        <v>0</v>
      </c>
      <c r="F66" s="236">
        <f t="shared" ref="F66:F76" si="145">ROUND(SUM(Q66,AB66,AM66,AX66),1)</f>
        <v>0</v>
      </c>
      <c r="G66" s="236">
        <f t="shared" si="131"/>
        <v>0</v>
      </c>
      <c r="H66" s="236">
        <f t="shared" ref="H66:H76" si="146">ROUND(SUM(S66,AD66,AO66,AZ66),1)</f>
        <v>0</v>
      </c>
      <c r="I66" s="236">
        <f t="shared" si="132"/>
        <v>0</v>
      </c>
      <c r="J66" s="236">
        <f t="shared" si="133"/>
        <v>0</v>
      </c>
      <c r="K66" s="236">
        <f t="shared" si="133"/>
        <v>0</v>
      </c>
      <c r="L66" s="236">
        <f t="shared" si="133"/>
        <v>0</v>
      </c>
      <c r="M66" s="236">
        <f t="shared" si="133"/>
        <v>0</v>
      </c>
      <c r="N66" s="236">
        <f t="shared" si="133"/>
        <v>0</v>
      </c>
      <c r="O66" s="236">
        <f t="shared" si="133"/>
        <v>0</v>
      </c>
      <c r="P66" s="220"/>
      <c r="Q66" s="221"/>
      <c r="R66" s="237">
        <f t="shared" ref="R66:R76" si="147">SUM(U66:W66)</f>
        <v>0</v>
      </c>
      <c r="S66" s="221"/>
      <c r="T66" s="237">
        <f t="shared" ref="T66:T75" si="148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49">SUM(AF66:AH66)</f>
        <v>0</v>
      </c>
      <c r="AD66" s="221"/>
      <c r="AE66" s="237">
        <f t="shared" ref="AE66:AE75" si="150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51">SUM(AQ66:AS66)</f>
        <v>0</v>
      </c>
      <c r="AO66" s="221"/>
      <c r="AP66" s="237">
        <f t="shared" ref="AP66:AP75" si="152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53">SUM(BB66:BD66)</f>
        <v>0</v>
      </c>
      <c r="AZ66" s="221"/>
      <c r="BA66" s="237">
        <f t="shared" ref="BA66:BA75" si="154">SUM(BE66:BG66)</f>
        <v>0</v>
      </c>
      <c r="BB66" s="221"/>
      <c r="BC66" s="233"/>
      <c r="BD66" s="221"/>
      <c r="BE66" s="221"/>
      <c r="BF66" s="233"/>
      <c r="BG66" s="221"/>
      <c r="BH66" s="379">
        <f t="shared" si="134"/>
        <v>0</v>
      </c>
      <c r="BI66" s="255" t="str">
        <f t="shared" si="135"/>
        <v>03</v>
      </c>
      <c r="BJ66" s="318"/>
      <c r="BK66" s="253">
        <f t="shared" ref="BK66:BK76" si="155">IF(ROUND((E66-F66),5)&gt;=0,0,"Ошибка!")</f>
        <v>0</v>
      </c>
      <c r="BL66" s="318"/>
      <c r="BM66" s="253">
        <f t="shared" si="136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37"/>
        <v>0</v>
      </c>
      <c r="BW66" s="318"/>
      <c r="BX66" s="253">
        <f t="shared" ref="BX66:BX76" si="156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38"/>
        <v>0</v>
      </c>
      <c r="CH66" s="318"/>
      <c r="CI66" s="253">
        <f t="shared" si="139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40"/>
        <v>0</v>
      </c>
      <c r="CS66" s="318"/>
      <c r="CT66" s="253">
        <f t="shared" si="141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42"/>
        <v>0</v>
      </c>
      <c r="DD66" s="318"/>
      <c r="DE66" s="253">
        <f t="shared" si="143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>
      <c r="A67" s="272" t="str">
        <f t="shared" si="13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44"/>
        <v>0</v>
      </c>
      <c r="F67" s="236">
        <f t="shared" si="145"/>
        <v>0</v>
      </c>
      <c r="G67" s="236">
        <f t="shared" si="131"/>
        <v>0</v>
      </c>
      <c r="H67" s="236">
        <f t="shared" si="146"/>
        <v>0</v>
      </c>
      <c r="I67" s="236">
        <f t="shared" si="132"/>
        <v>0</v>
      </c>
      <c r="J67" s="236">
        <f t="shared" si="133"/>
        <v>0</v>
      </c>
      <c r="K67" s="236">
        <f t="shared" si="133"/>
        <v>0</v>
      </c>
      <c r="L67" s="236">
        <f t="shared" si="133"/>
        <v>0</v>
      </c>
      <c r="M67" s="236">
        <f t="shared" si="133"/>
        <v>0</v>
      </c>
      <c r="N67" s="236">
        <f t="shared" si="133"/>
        <v>0</v>
      </c>
      <c r="O67" s="236">
        <f t="shared" si="133"/>
        <v>0</v>
      </c>
      <c r="P67" s="220"/>
      <c r="Q67" s="221"/>
      <c r="R67" s="237">
        <f t="shared" si="147"/>
        <v>0</v>
      </c>
      <c r="S67" s="221"/>
      <c r="T67" s="237">
        <f t="shared" si="148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49"/>
        <v>0</v>
      </c>
      <c r="AD67" s="221"/>
      <c r="AE67" s="237">
        <f t="shared" si="150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51"/>
        <v>0</v>
      </c>
      <c r="AO67" s="221"/>
      <c r="AP67" s="237">
        <f t="shared" si="152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53"/>
        <v>0</v>
      </c>
      <c r="AZ67" s="221"/>
      <c r="BA67" s="237">
        <f t="shared" si="154"/>
        <v>0</v>
      </c>
      <c r="BB67" s="221"/>
      <c r="BC67" s="233"/>
      <c r="BD67" s="221"/>
      <c r="BE67" s="221"/>
      <c r="BF67" s="233"/>
      <c r="BG67" s="221"/>
      <c r="BH67" s="379">
        <f t="shared" si="134"/>
        <v>0</v>
      </c>
      <c r="BI67" s="255" t="str">
        <f t="shared" si="135"/>
        <v>04</v>
      </c>
      <c r="BJ67" s="318"/>
      <c r="BK67" s="253">
        <f t="shared" si="155"/>
        <v>0</v>
      </c>
      <c r="BL67" s="318"/>
      <c r="BM67" s="253">
        <f t="shared" si="136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37"/>
        <v>0</v>
      </c>
      <c r="BW67" s="318"/>
      <c r="BX67" s="253">
        <f t="shared" si="156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38"/>
        <v>0</v>
      </c>
      <c r="CH67" s="318"/>
      <c r="CI67" s="253">
        <f t="shared" si="139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40"/>
        <v>0</v>
      </c>
      <c r="CS67" s="318"/>
      <c r="CT67" s="253">
        <f t="shared" si="141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42"/>
        <v>0</v>
      </c>
      <c r="DD67" s="318"/>
      <c r="DE67" s="253">
        <f t="shared" si="143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>
      <c r="A68" s="272" t="str">
        <f t="shared" si="13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44"/>
        <v>0</v>
      </c>
      <c r="F68" s="236">
        <f t="shared" si="145"/>
        <v>0</v>
      </c>
      <c r="G68" s="236">
        <f t="shared" si="131"/>
        <v>0</v>
      </c>
      <c r="H68" s="236">
        <f t="shared" si="146"/>
        <v>0</v>
      </c>
      <c r="I68" s="236">
        <f t="shared" si="132"/>
        <v>0</v>
      </c>
      <c r="J68" s="236">
        <f t="shared" si="133"/>
        <v>0</v>
      </c>
      <c r="K68" s="236">
        <f t="shared" si="133"/>
        <v>0</v>
      </c>
      <c r="L68" s="236">
        <f t="shared" si="133"/>
        <v>0</v>
      </c>
      <c r="M68" s="236">
        <f t="shared" si="133"/>
        <v>0</v>
      </c>
      <c r="N68" s="236">
        <f t="shared" si="133"/>
        <v>0</v>
      </c>
      <c r="O68" s="236">
        <f t="shared" si="133"/>
        <v>0</v>
      </c>
      <c r="P68" s="220"/>
      <c r="Q68" s="221"/>
      <c r="R68" s="237">
        <f t="shared" si="147"/>
        <v>0</v>
      </c>
      <c r="S68" s="221"/>
      <c r="T68" s="237">
        <f t="shared" si="148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49"/>
        <v>0</v>
      </c>
      <c r="AD68" s="221"/>
      <c r="AE68" s="237">
        <f t="shared" si="150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51"/>
        <v>0</v>
      </c>
      <c r="AO68" s="221"/>
      <c r="AP68" s="237">
        <f t="shared" si="152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53"/>
        <v>0</v>
      </c>
      <c r="AZ68" s="221"/>
      <c r="BA68" s="237">
        <f t="shared" si="154"/>
        <v>0</v>
      </c>
      <c r="BB68" s="221"/>
      <c r="BC68" s="233"/>
      <c r="BD68" s="221"/>
      <c r="BE68" s="221"/>
      <c r="BF68" s="233"/>
      <c r="BG68" s="221"/>
      <c r="BH68" s="379">
        <f t="shared" si="134"/>
        <v>0</v>
      </c>
      <c r="BI68" s="255" t="str">
        <f t="shared" si="135"/>
        <v>05</v>
      </c>
      <c r="BJ68" s="318"/>
      <c r="BK68" s="253">
        <f t="shared" si="155"/>
        <v>0</v>
      </c>
      <c r="BL68" s="318"/>
      <c r="BM68" s="253">
        <f t="shared" si="136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37"/>
        <v>0</v>
      </c>
      <c r="BW68" s="318"/>
      <c r="BX68" s="253">
        <f t="shared" si="156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38"/>
        <v>0</v>
      </c>
      <c r="CH68" s="318"/>
      <c r="CI68" s="253">
        <f t="shared" si="139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40"/>
        <v>0</v>
      </c>
      <c r="CS68" s="318"/>
      <c r="CT68" s="253">
        <f t="shared" si="141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42"/>
        <v>0</v>
      </c>
      <c r="DD68" s="318"/>
      <c r="DE68" s="253">
        <f t="shared" si="143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>
      <c r="A69" s="272" t="str">
        <f t="shared" si="13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44"/>
        <v>0</v>
      </c>
      <c r="F69" s="236">
        <f t="shared" si="145"/>
        <v>0</v>
      </c>
      <c r="G69" s="236">
        <f t="shared" si="131"/>
        <v>0</v>
      </c>
      <c r="H69" s="236">
        <f t="shared" si="146"/>
        <v>0</v>
      </c>
      <c r="I69" s="236">
        <f t="shared" si="132"/>
        <v>0</v>
      </c>
      <c r="J69" s="236">
        <f t="shared" si="133"/>
        <v>0</v>
      </c>
      <c r="K69" s="236">
        <f t="shared" si="133"/>
        <v>0</v>
      </c>
      <c r="L69" s="236">
        <f t="shared" si="133"/>
        <v>0</v>
      </c>
      <c r="M69" s="236">
        <f t="shared" si="133"/>
        <v>0</v>
      </c>
      <c r="N69" s="236">
        <f t="shared" si="133"/>
        <v>0</v>
      </c>
      <c r="O69" s="236">
        <f t="shared" si="133"/>
        <v>0</v>
      </c>
      <c r="P69" s="220"/>
      <c r="Q69" s="221"/>
      <c r="R69" s="237">
        <f t="shared" si="147"/>
        <v>0</v>
      </c>
      <c r="S69" s="221"/>
      <c r="T69" s="237">
        <f t="shared" si="148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49"/>
        <v>0</v>
      </c>
      <c r="AD69" s="221"/>
      <c r="AE69" s="237">
        <f t="shared" si="150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51"/>
        <v>0</v>
      </c>
      <c r="AO69" s="221"/>
      <c r="AP69" s="237">
        <f t="shared" si="152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53"/>
        <v>0</v>
      </c>
      <c r="AZ69" s="221"/>
      <c r="BA69" s="237">
        <f t="shared" si="154"/>
        <v>0</v>
      </c>
      <c r="BB69" s="221"/>
      <c r="BC69" s="233"/>
      <c r="BD69" s="221"/>
      <c r="BE69" s="221"/>
      <c r="BF69" s="233"/>
      <c r="BG69" s="221"/>
      <c r="BH69" s="379">
        <f t="shared" si="134"/>
        <v>0</v>
      </c>
      <c r="BI69" s="255" t="str">
        <f t="shared" si="135"/>
        <v>06</v>
      </c>
      <c r="BJ69" s="318"/>
      <c r="BK69" s="253">
        <f t="shared" si="155"/>
        <v>0</v>
      </c>
      <c r="BL69" s="318"/>
      <c r="BM69" s="253">
        <f t="shared" si="136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37"/>
        <v>0</v>
      </c>
      <c r="BW69" s="318"/>
      <c r="BX69" s="253">
        <f t="shared" si="156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38"/>
        <v>0</v>
      </c>
      <c r="CH69" s="318"/>
      <c r="CI69" s="253">
        <f t="shared" si="139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40"/>
        <v>0</v>
      </c>
      <c r="CS69" s="318"/>
      <c r="CT69" s="253">
        <f t="shared" si="141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42"/>
        <v>0</v>
      </c>
      <c r="DD69" s="318"/>
      <c r="DE69" s="253">
        <f t="shared" si="143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>
      <c r="A70" s="272" t="str">
        <f t="shared" si="13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44"/>
        <v>0</v>
      </c>
      <c r="F70" s="236">
        <f t="shared" si="145"/>
        <v>0</v>
      </c>
      <c r="G70" s="236">
        <f t="shared" si="131"/>
        <v>0</v>
      </c>
      <c r="H70" s="236">
        <f t="shared" si="146"/>
        <v>0</v>
      </c>
      <c r="I70" s="236">
        <f t="shared" si="132"/>
        <v>0</v>
      </c>
      <c r="J70" s="236">
        <f t="shared" si="133"/>
        <v>0</v>
      </c>
      <c r="K70" s="236">
        <f t="shared" si="133"/>
        <v>0</v>
      </c>
      <c r="L70" s="236">
        <f t="shared" si="133"/>
        <v>0</v>
      </c>
      <c r="M70" s="236">
        <f t="shared" si="133"/>
        <v>0</v>
      </c>
      <c r="N70" s="236">
        <f t="shared" si="133"/>
        <v>0</v>
      </c>
      <c r="O70" s="236">
        <f t="shared" si="133"/>
        <v>0</v>
      </c>
      <c r="P70" s="220"/>
      <c r="Q70" s="221"/>
      <c r="R70" s="237">
        <f t="shared" si="147"/>
        <v>0</v>
      </c>
      <c r="S70" s="221"/>
      <c r="T70" s="237">
        <f t="shared" si="148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49"/>
        <v>0</v>
      </c>
      <c r="AD70" s="221"/>
      <c r="AE70" s="237">
        <f t="shared" si="150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51"/>
        <v>0</v>
      </c>
      <c r="AO70" s="221"/>
      <c r="AP70" s="237">
        <f t="shared" si="152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53"/>
        <v>0</v>
      </c>
      <c r="AZ70" s="221"/>
      <c r="BA70" s="237">
        <f t="shared" si="154"/>
        <v>0</v>
      </c>
      <c r="BB70" s="221"/>
      <c r="BC70" s="233"/>
      <c r="BD70" s="221"/>
      <c r="BE70" s="221"/>
      <c r="BF70" s="233"/>
      <c r="BG70" s="221"/>
      <c r="BH70" s="379">
        <f t="shared" si="134"/>
        <v>0</v>
      </c>
      <c r="BI70" s="255" t="str">
        <f t="shared" si="135"/>
        <v>07</v>
      </c>
      <c r="BJ70" s="318"/>
      <c r="BK70" s="253">
        <f t="shared" si="155"/>
        <v>0</v>
      </c>
      <c r="BL70" s="318"/>
      <c r="BM70" s="253">
        <f t="shared" si="136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37"/>
        <v>0</v>
      </c>
      <c r="BW70" s="318"/>
      <c r="BX70" s="253">
        <f t="shared" si="156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38"/>
        <v>0</v>
      </c>
      <c r="CH70" s="318"/>
      <c r="CI70" s="253">
        <f t="shared" si="139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40"/>
        <v>0</v>
      </c>
      <c r="CS70" s="318"/>
      <c r="CT70" s="253">
        <f t="shared" si="141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42"/>
        <v>0</v>
      </c>
      <c r="DD70" s="318"/>
      <c r="DE70" s="253">
        <f t="shared" si="143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>
      <c r="A71" s="272" t="str">
        <f t="shared" si="13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44"/>
        <v>0</v>
      </c>
      <c r="F71" s="236">
        <f t="shared" si="145"/>
        <v>0</v>
      </c>
      <c r="G71" s="236">
        <f t="shared" si="131"/>
        <v>0</v>
      </c>
      <c r="H71" s="236">
        <f t="shared" si="146"/>
        <v>0</v>
      </c>
      <c r="I71" s="236">
        <f t="shared" si="132"/>
        <v>0</v>
      </c>
      <c r="J71" s="236">
        <f t="shared" si="133"/>
        <v>0</v>
      </c>
      <c r="K71" s="236">
        <f t="shared" si="133"/>
        <v>0</v>
      </c>
      <c r="L71" s="236">
        <f t="shared" si="133"/>
        <v>0</v>
      </c>
      <c r="M71" s="236">
        <f t="shared" si="133"/>
        <v>0</v>
      </c>
      <c r="N71" s="236">
        <f t="shared" si="133"/>
        <v>0</v>
      </c>
      <c r="O71" s="236">
        <f t="shared" si="133"/>
        <v>0</v>
      </c>
      <c r="P71" s="220"/>
      <c r="Q71" s="221"/>
      <c r="R71" s="237">
        <f t="shared" si="147"/>
        <v>0</v>
      </c>
      <c r="S71" s="221"/>
      <c r="T71" s="237">
        <f t="shared" si="148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49"/>
        <v>0</v>
      </c>
      <c r="AD71" s="221"/>
      <c r="AE71" s="237">
        <f t="shared" si="150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51"/>
        <v>0</v>
      </c>
      <c r="AO71" s="221"/>
      <c r="AP71" s="237">
        <f t="shared" si="152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53"/>
        <v>0</v>
      </c>
      <c r="AZ71" s="221"/>
      <c r="BA71" s="237">
        <f t="shared" si="154"/>
        <v>0</v>
      </c>
      <c r="BB71" s="221"/>
      <c r="BC71" s="233"/>
      <c r="BD71" s="221"/>
      <c r="BE71" s="221"/>
      <c r="BF71" s="233"/>
      <c r="BG71" s="221"/>
      <c r="BH71" s="379">
        <f t="shared" si="134"/>
        <v>0</v>
      </c>
      <c r="BI71" s="255" t="str">
        <f t="shared" si="135"/>
        <v>08</v>
      </c>
      <c r="BJ71" s="318"/>
      <c r="BK71" s="253">
        <f t="shared" si="155"/>
        <v>0</v>
      </c>
      <c r="BL71" s="318"/>
      <c r="BM71" s="253">
        <f t="shared" si="136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37"/>
        <v>0</v>
      </c>
      <c r="BW71" s="318"/>
      <c r="BX71" s="253">
        <f t="shared" si="156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38"/>
        <v>0</v>
      </c>
      <c r="CH71" s="318"/>
      <c r="CI71" s="253">
        <f t="shared" si="139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40"/>
        <v>0</v>
      </c>
      <c r="CS71" s="318"/>
      <c r="CT71" s="253">
        <f t="shared" si="141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42"/>
        <v>0</v>
      </c>
      <c r="DD71" s="318"/>
      <c r="DE71" s="253">
        <f t="shared" si="143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>
      <c r="A72" s="272" t="str">
        <f t="shared" si="13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44"/>
        <v>0</v>
      </c>
      <c r="F72" s="236">
        <f t="shared" si="145"/>
        <v>0</v>
      </c>
      <c r="G72" s="236">
        <f t="shared" si="131"/>
        <v>0</v>
      </c>
      <c r="H72" s="236">
        <f t="shared" si="146"/>
        <v>0</v>
      </c>
      <c r="I72" s="236">
        <f t="shared" si="132"/>
        <v>0</v>
      </c>
      <c r="J72" s="236">
        <f t="shared" si="133"/>
        <v>0</v>
      </c>
      <c r="K72" s="236">
        <f t="shared" si="133"/>
        <v>0</v>
      </c>
      <c r="L72" s="236">
        <f t="shared" si="133"/>
        <v>0</v>
      </c>
      <c r="M72" s="236">
        <f t="shared" si="133"/>
        <v>0</v>
      </c>
      <c r="N72" s="236">
        <f t="shared" si="133"/>
        <v>0</v>
      </c>
      <c r="O72" s="236">
        <f t="shared" si="133"/>
        <v>0</v>
      </c>
      <c r="P72" s="220"/>
      <c r="Q72" s="221"/>
      <c r="R72" s="237">
        <f t="shared" si="147"/>
        <v>0</v>
      </c>
      <c r="S72" s="221"/>
      <c r="T72" s="237">
        <f t="shared" si="148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49"/>
        <v>0</v>
      </c>
      <c r="AD72" s="221"/>
      <c r="AE72" s="237">
        <f t="shared" si="150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51"/>
        <v>0</v>
      </c>
      <c r="AO72" s="221"/>
      <c r="AP72" s="237">
        <f t="shared" si="152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53"/>
        <v>0</v>
      </c>
      <c r="AZ72" s="221"/>
      <c r="BA72" s="237">
        <f t="shared" si="154"/>
        <v>0</v>
      </c>
      <c r="BB72" s="221"/>
      <c r="BC72" s="233"/>
      <c r="BD72" s="221"/>
      <c r="BE72" s="221"/>
      <c r="BF72" s="233"/>
      <c r="BG72" s="221"/>
      <c r="BH72" s="379">
        <f t="shared" si="134"/>
        <v>0</v>
      </c>
      <c r="BI72" s="255" t="str">
        <f t="shared" si="135"/>
        <v>09</v>
      </c>
      <c r="BJ72" s="318"/>
      <c r="BK72" s="253">
        <f t="shared" si="155"/>
        <v>0</v>
      </c>
      <c r="BL72" s="318"/>
      <c r="BM72" s="253">
        <f t="shared" si="136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37"/>
        <v>0</v>
      </c>
      <c r="BW72" s="318"/>
      <c r="BX72" s="253">
        <f t="shared" si="156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38"/>
        <v>0</v>
      </c>
      <c r="CH72" s="318"/>
      <c r="CI72" s="253">
        <f t="shared" si="139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40"/>
        <v>0</v>
      </c>
      <c r="CS72" s="318"/>
      <c r="CT72" s="253">
        <f t="shared" si="141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42"/>
        <v>0</v>
      </c>
      <c r="DD72" s="318"/>
      <c r="DE72" s="253">
        <f t="shared" si="143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>
      <c r="A73" s="272" t="str">
        <f t="shared" si="13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44"/>
        <v>0</v>
      </c>
      <c r="F73" s="236">
        <f t="shared" si="145"/>
        <v>0</v>
      </c>
      <c r="G73" s="236">
        <f t="shared" si="131"/>
        <v>0</v>
      </c>
      <c r="H73" s="236">
        <f t="shared" si="146"/>
        <v>0</v>
      </c>
      <c r="I73" s="236">
        <f t="shared" si="132"/>
        <v>0</v>
      </c>
      <c r="J73" s="236">
        <f t="shared" si="133"/>
        <v>0</v>
      </c>
      <c r="K73" s="236">
        <f t="shared" si="133"/>
        <v>0</v>
      </c>
      <c r="L73" s="236">
        <f t="shared" si="133"/>
        <v>0</v>
      </c>
      <c r="M73" s="236">
        <f t="shared" si="133"/>
        <v>0</v>
      </c>
      <c r="N73" s="236">
        <f t="shared" si="133"/>
        <v>0</v>
      </c>
      <c r="O73" s="236">
        <f t="shared" si="133"/>
        <v>0</v>
      </c>
      <c r="P73" s="220"/>
      <c r="Q73" s="221"/>
      <c r="R73" s="237">
        <f t="shared" si="147"/>
        <v>0</v>
      </c>
      <c r="S73" s="221"/>
      <c r="T73" s="237">
        <f t="shared" si="148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49"/>
        <v>0</v>
      </c>
      <c r="AD73" s="221"/>
      <c r="AE73" s="237">
        <f t="shared" si="150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51"/>
        <v>0</v>
      </c>
      <c r="AO73" s="221"/>
      <c r="AP73" s="237">
        <f t="shared" si="152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53"/>
        <v>0</v>
      </c>
      <c r="AZ73" s="221"/>
      <c r="BA73" s="237">
        <f t="shared" si="154"/>
        <v>0</v>
      </c>
      <c r="BB73" s="221"/>
      <c r="BC73" s="233"/>
      <c r="BD73" s="221"/>
      <c r="BE73" s="221"/>
      <c r="BF73" s="233"/>
      <c r="BG73" s="221"/>
      <c r="BH73" s="379">
        <f t="shared" si="134"/>
        <v>0</v>
      </c>
      <c r="BI73" s="255" t="str">
        <f t="shared" si="135"/>
        <v>10</v>
      </c>
      <c r="BJ73" s="318"/>
      <c r="BK73" s="253">
        <f t="shared" si="155"/>
        <v>0</v>
      </c>
      <c r="BL73" s="318"/>
      <c r="BM73" s="253">
        <f t="shared" si="136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37"/>
        <v>0</v>
      </c>
      <c r="BW73" s="318"/>
      <c r="BX73" s="253">
        <f t="shared" si="156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38"/>
        <v>0</v>
      </c>
      <c r="CH73" s="318"/>
      <c r="CI73" s="253">
        <f t="shared" si="139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40"/>
        <v>0</v>
      </c>
      <c r="CS73" s="318"/>
      <c r="CT73" s="253">
        <f t="shared" si="141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42"/>
        <v>0</v>
      </c>
      <c r="DD73" s="318"/>
      <c r="DE73" s="253">
        <f t="shared" si="143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">
      <c r="A74" s="272" t="str">
        <f t="shared" si="13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44"/>
        <v>0</v>
      </c>
      <c r="F74" s="236">
        <f t="shared" si="145"/>
        <v>0</v>
      </c>
      <c r="G74" s="236">
        <f t="shared" si="131"/>
        <v>0</v>
      </c>
      <c r="H74" s="236">
        <f t="shared" si="146"/>
        <v>0</v>
      </c>
      <c r="I74" s="236">
        <f t="shared" si="132"/>
        <v>0</v>
      </c>
      <c r="J74" s="236">
        <f t="shared" si="133"/>
        <v>0</v>
      </c>
      <c r="K74" s="236">
        <f t="shared" si="133"/>
        <v>0</v>
      </c>
      <c r="L74" s="236">
        <f t="shared" si="133"/>
        <v>0</v>
      </c>
      <c r="M74" s="236">
        <f t="shared" si="133"/>
        <v>0</v>
      </c>
      <c r="N74" s="236">
        <f t="shared" si="133"/>
        <v>0</v>
      </c>
      <c r="O74" s="236">
        <f t="shared" si="133"/>
        <v>0</v>
      </c>
      <c r="P74" s="220"/>
      <c r="Q74" s="221"/>
      <c r="R74" s="237">
        <f t="shared" si="147"/>
        <v>0</v>
      </c>
      <c r="S74" s="221"/>
      <c r="T74" s="237">
        <f t="shared" si="148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49"/>
        <v>0</v>
      </c>
      <c r="AD74" s="221"/>
      <c r="AE74" s="237">
        <f t="shared" si="150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51"/>
        <v>0</v>
      </c>
      <c r="AO74" s="221"/>
      <c r="AP74" s="237">
        <f t="shared" si="152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53"/>
        <v>0</v>
      </c>
      <c r="AZ74" s="221"/>
      <c r="BA74" s="237">
        <f t="shared" si="154"/>
        <v>0</v>
      </c>
      <c r="BB74" s="221"/>
      <c r="BC74" s="233"/>
      <c r="BD74" s="221"/>
      <c r="BE74" s="221"/>
      <c r="BF74" s="233"/>
      <c r="BG74" s="221"/>
      <c r="BH74" s="379">
        <f t="shared" si="134"/>
        <v>0</v>
      </c>
      <c r="BI74" s="255" t="str">
        <f t="shared" si="135"/>
        <v>11</v>
      </c>
      <c r="BJ74" s="318"/>
      <c r="BK74" s="253">
        <f t="shared" si="155"/>
        <v>0</v>
      </c>
      <c r="BL74" s="318"/>
      <c r="BM74" s="253">
        <f t="shared" si="136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37"/>
        <v>0</v>
      </c>
      <c r="BW74" s="318"/>
      <c r="BX74" s="253">
        <f t="shared" si="156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38"/>
        <v>0</v>
      </c>
      <c r="CH74" s="318"/>
      <c r="CI74" s="253">
        <f t="shared" si="139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40"/>
        <v>0</v>
      </c>
      <c r="CS74" s="318"/>
      <c r="CT74" s="253">
        <f t="shared" si="141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42"/>
        <v>0</v>
      </c>
      <c r="DD74" s="318"/>
      <c r="DE74" s="253">
        <f t="shared" si="143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">
      <c r="A75" s="272" t="str">
        <f t="shared" si="13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44"/>
        <v>0</v>
      </c>
      <c r="F75" s="236">
        <f t="shared" si="145"/>
        <v>0</v>
      </c>
      <c r="G75" s="236">
        <f t="shared" si="131"/>
        <v>0</v>
      </c>
      <c r="H75" s="236">
        <f t="shared" si="146"/>
        <v>0</v>
      </c>
      <c r="I75" s="236">
        <f t="shared" si="132"/>
        <v>0</v>
      </c>
      <c r="J75" s="236">
        <f t="shared" si="133"/>
        <v>0</v>
      </c>
      <c r="K75" s="236">
        <f t="shared" si="133"/>
        <v>0</v>
      </c>
      <c r="L75" s="236">
        <f t="shared" si="133"/>
        <v>0</v>
      </c>
      <c r="M75" s="236">
        <f t="shared" si="133"/>
        <v>0</v>
      </c>
      <c r="N75" s="236">
        <f t="shared" si="133"/>
        <v>0</v>
      </c>
      <c r="O75" s="236">
        <f t="shared" si="133"/>
        <v>0</v>
      </c>
      <c r="P75" s="220"/>
      <c r="Q75" s="221"/>
      <c r="R75" s="237">
        <f t="shared" si="147"/>
        <v>0</v>
      </c>
      <c r="S75" s="221"/>
      <c r="T75" s="237">
        <f t="shared" si="148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49"/>
        <v>0</v>
      </c>
      <c r="AD75" s="221"/>
      <c r="AE75" s="237">
        <f t="shared" si="150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51"/>
        <v>0</v>
      </c>
      <c r="AO75" s="221"/>
      <c r="AP75" s="237">
        <f t="shared" si="152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53"/>
        <v>0</v>
      </c>
      <c r="AZ75" s="221"/>
      <c r="BA75" s="237">
        <f t="shared" si="154"/>
        <v>0</v>
      </c>
      <c r="BB75" s="221"/>
      <c r="BC75" s="233"/>
      <c r="BD75" s="221"/>
      <c r="BE75" s="221"/>
      <c r="BF75" s="233"/>
      <c r="BG75" s="221"/>
      <c r="BH75" s="379">
        <f t="shared" si="134"/>
        <v>0</v>
      </c>
      <c r="BI75" s="255" t="str">
        <f t="shared" si="135"/>
        <v>12</v>
      </c>
      <c r="BJ75" s="318"/>
      <c r="BK75" s="253">
        <f t="shared" si="155"/>
        <v>0</v>
      </c>
      <c r="BL75" s="318"/>
      <c r="BM75" s="253">
        <f t="shared" si="136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37"/>
        <v>0</v>
      </c>
      <c r="BW75" s="318"/>
      <c r="BX75" s="253">
        <f t="shared" si="156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38"/>
        <v>0</v>
      </c>
      <c r="CH75" s="318"/>
      <c r="CI75" s="253">
        <f t="shared" si="139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40"/>
        <v>0</v>
      </c>
      <c r="CS75" s="318"/>
      <c r="CT75" s="253">
        <f t="shared" si="141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42"/>
        <v>0</v>
      </c>
      <c r="DD75" s="318"/>
      <c r="DE75" s="253">
        <f t="shared" si="143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thickBot="1">
      <c r="A76" s="272" t="str">
        <f t="shared" si="13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44"/>
        <v>0</v>
      </c>
      <c r="F76" s="236">
        <f t="shared" si="145"/>
        <v>0</v>
      </c>
      <c r="G76" s="236">
        <f t="shared" si="131"/>
        <v>0</v>
      </c>
      <c r="H76" s="236">
        <f t="shared" si="146"/>
        <v>0</v>
      </c>
      <c r="I76" s="236">
        <f t="shared" si="132"/>
        <v>0</v>
      </c>
      <c r="J76" s="236">
        <f t="shared" si="133"/>
        <v>0</v>
      </c>
      <c r="K76" s="236">
        <f t="shared" si="133"/>
        <v>0</v>
      </c>
      <c r="L76" s="236">
        <f t="shared" si="133"/>
        <v>0</v>
      </c>
      <c r="M76" s="236">
        <f t="shared" si="133"/>
        <v>0</v>
      </c>
      <c r="N76" s="236">
        <f t="shared" si="133"/>
        <v>0</v>
      </c>
      <c r="O76" s="236">
        <f>ROUND(SUM(Z76,AK76,AV76,BG76),1)</f>
        <v>0</v>
      </c>
      <c r="P76" s="223"/>
      <c r="Q76" s="224"/>
      <c r="R76" s="238">
        <f t="shared" si="147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49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51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53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9">
        <f t="shared" si="134"/>
        <v>0</v>
      </c>
      <c r="BI76" s="319" t="str">
        <f t="shared" si="135"/>
        <v>13</v>
      </c>
      <c r="BJ76" s="320"/>
      <c r="BK76" s="321">
        <f t="shared" si="155"/>
        <v>0</v>
      </c>
      <c r="BL76" s="320"/>
      <c r="BM76" s="321">
        <f t="shared" si="13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37"/>
        <v>0</v>
      </c>
      <c r="BW76" s="320"/>
      <c r="BX76" s="321">
        <f t="shared" si="156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38"/>
        <v>0</v>
      </c>
      <c r="CH76" s="320"/>
      <c r="CI76" s="321">
        <f t="shared" si="139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40"/>
        <v>0</v>
      </c>
      <c r="CS76" s="320"/>
      <c r="CT76" s="321">
        <f t="shared" si="141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42"/>
        <v>0</v>
      </c>
      <c r="DD76" s="320"/>
      <c r="DE76" s="321">
        <f t="shared" si="143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customHeight="1">
      <c r="A77" s="271" t="str">
        <f>B77</f>
        <v>Внести наименование учреждения 5</v>
      </c>
      <c r="B77" s="712" t="s">
        <v>249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Внести наименование учреждения 5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Внести наименование учреждения 5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Внести наименование учреждения 5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Внести наименование учреждения 5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34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57">IF(ROUND(E83-SUM(E84,E86:E87),5)&gt;=0,0,"Ошибка")</f>
        <v>0</v>
      </c>
      <c r="BK77" s="285">
        <f t="shared" si="157"/>
        <v>0</v>
      </c>
      <c r="BL77" s="285">
        <f t="shared" si="157"/>
        <v>0</v>
      </c>
      <c r="BM77" s="285">
        <f t="shared" si="157"/>
        <v>0</v>
      </c>
      <c r="BN77" s="285">
        <f t="shared" si="157"/>
        <v>0</v>
      </c>
      <c r="BO77" s="285">
        <f t="shared" si="157"/>
        <v>0</v>
      </c>
      <c r="BP77" s="285">
        <f t="shared" si="157"/>
        <v>0</v>
      </c>
      <c r="BQ77" s="285">
        <f t="shared" si="157"/>
        <v>0</v>
      </c>
      <c r="BR77" s="285">
        <f t="shared" si="157"/>
        <v>0</v>
      </c>
      <c r="BS77" s="285">
        <f t="shared" si="157"/>
        <v>0</v>
      </c>
      <c r="BT77" s="285">
        <f t="shared" si="157"/>
        <v>0</v>
      </c>
      <c r="BU77" s="285">
        <f t="shared" si="157"/>
        <v>0</v>
      </c>
      <c r="BV77" s="285">
        <f t="shared" si="157"/>
        <v>0</v>
      </c>
      <c r="BW77" s="285">
        <f t="shared" si="157"/>
        <v>0</v>
      </c>
      <c r="BX77" s="285">
        <f t="shared" si="157"/>
        <v>0</v>
      </c>
      <c r="BY77" s="285">
        <f t="shared" si="157"/>
        <v>0</v>
      </c>
      <c r="BZ77" s="285">
        <f t="shared" si="157"/>
        <v>0</v>
      </c>
      <c r="CA77" s="285">
        <f t="shared" si="157"/>
        <v>0</v>
      </c>
      <c r="CB77" s="285">
        <f t="shared" si="157"/>
        <v>0</v>
      </c>
      <c r="CC77" s="285">
        <f t="shared" si="157"/>
        <v>0</v>
      </c>
      <c r="CD77" s="285">
        <f t="shared" si="157"/>
        <v>0</v>
      </c>
      <c r="CE77" s="285">
        <f t="shared" si="157"/>
        <v>0</v>
      </c>
      <c r="CF77" s="285">
        <f t="shared" si="157"/>
        <v>0</v>
      </c>
      <c r="CG77" s="285">
        <f t="shared" si="157"/>
        <v>0</v>
      </c>
      <c r="CH77" s="285">
        <f t="shared" si="157"/>
        <v>0</v>
      </c>
      <c r="CI77" s="285">
        <f t="shared" si="157"/>
        <v>0</v>
      </c>
      <c r="CJ77" s="285">
        <f t="shared" si="157"/>
        <v>0</v>
      </c>
      <c r="CK77" s="285">
        <f t="shared" si="157"/>
        <v>0</v>
      </c>
      <c r="CL77" s="285">
        <f t="shared" si="157"/>
        <v>0</v>
      </c>
      <c r="CM77" s="285">
        <f t="shared" si="157"/>
        <v>0</v>
      </c>
      <c r="CN77" s="285">
        <f t="shared" si="157"/>
        <v>0</v>
      </c>
      <c r="CO77" s="285">
        <f t="shared" si="157"/>
        <v>0</v>
      </c>
      <c r="CP77" s="285">
        <f t="shared" ref="CP77:DL77" si="158">IF(ROUND(AK83-SUM(AK84,AK86:AK87),5)&gt;=0,0,"Ошибка")</f>
        <v>0</v>
      </c>
      <c r="CQ77" s="285">
        <f t="shared" si="158"/>
        <v>0</v>
      </c>
      <c r="CR77" s="285">
        <f t="shared" si="158"/>
        <v>0</v>
      </c>
      <c r="CS77" s="285">
        <f t="shared" si="158"/>
        <v>0</v>
      </c>
      <c r="CT77" s="285">
        <f t="shared" si="158"/>
        <v>0</v>
      </c>
      <c r="CU77" s="285">
        <f t="shared" si="158"/>
        <v>0</v>
      </c>
      <c r="CV77" s="285">
        <f t="shared" si="158"/>
        <v>0</v>
      </c>
      <c r="CW77" s="285">
        <f t="shared" si="158"/>
        <v>0</v>
      </c>
      <c r="CX77" s="285">
        <f t="shared" si="158"/>
        <v>0</v>
      </c>
      <c r="CY77" s="285">
        <f t="shared" si="158"/>
        <v>0</v>
      </c>
      <c r="CZ77" s="285">
        <f t="shared" si="158"/>
        <v>0</v>
      </c>
      <c r="DA77" s="285">
        <f t="shared" si="158"/>
        <v>0</v>
      </c>
      <c r="DB77" s="285">
        <f t="shared" si="158"/>
        <v>0</v>
      </c>
      <c r="DC77" s="285">
        <f t="shared" si="158"/>
        <v>0</v>
      </c>
      <c r="DD77" s="285">
        <f t="shared" si="158"/>
        <v>0</v>
      </c>
      <c r="DE77" s="285">
        <f t="shared" si="158"/>
        <v>0</v>
      </c>
      <c r="DF77" s="285">
        <f t="shared" si="158"/>
        <v>0</v>
      </c>
      <c r="DG77" s="285">
        <f t="shared" si="158"/>
        <v>0</v>
      </c>
      <c r="DH77" s="285">
        <f t="shared" si="158"/>
        <v>0</v>
      </c>
      <c r="DI77" s="285">
        <f t="shared" si="158"/>
        <v>0</v>
      </c>
      <c r="DJ77" s="285">
        <f t="shared" si="158"/>
        <v>0</v>
      </c>
      <c r="DK77" s="285">
        <f t="shared" si="158"/>
        <v>0</v>
      </c>
      <c r="DL77" s="285">
        <f t="shared" si="158"/>
        <v>0</v>
      </c>
    </row>
    <row r="78" spans="1:116" s="27" customFormat="1" ht="24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59">SUM(J79:J83,J88:J90)</f>
        <v>0</v>
      </c>
      <c r="K78" s="236">
        <f t="shared" si="159"/>
        <v>0</v>
      </c>
      <c r="L78" s="236">
        <f t="shared" si="159"/>
        <v>0</v>
      </c>
      <c r="M78" s="236">
        <f t="shared" si="159"/>
        <v>0</v>
      </c>
      <c r="N78" s="236">
        <f t="shared" si="159"/>
        <v>0</v>
      </c>
      <c r="O78" s="236">
        <f t="shared" si="159"/>
        <v>0</v>
      </c>
      <c r="P78" s="228">
        <f>SUM(P79:P83,P88:P90)</f>
        <v>0</v>
      </c>
      <c r="Q78" s="226">
        <f t="shared" ref="Q78:Z78" si="160">SUM(Q79:Q83,Q88:Q90)</f>
        <v>0</v>
      </c>
      <c r="R78" s="236">
        <f t="shared" si="160"/>
        <v>0</v>
      </c>
      <c r="S78" s="226">
        <f t="shared" si="160"/>
        <v>0</v>
      </c>
      <c r="T78" s="236">
        <f t="shared" si="160"/>
        <v>0</v>
      </c>
      <c r="U78" s="226">
        <f t="shared" si="160"/>
        <v>0</v>
      </c>
      <c r="V78" s="235">
        <f t="shared" si="160"/>
        <v>0</v>
      </c>
      <c r="W78" s="226">
        <f t="shared" si="160"/>
        <v>0</v>
      </c>
      <c r="X78" s="226">
        <f t="shared" si="160"/>
        <v>0</v>
      </c>
      <c r="Y78" s="235">
        <f t="shared" si="160"/>
        <v>0</v>
      </c>
      <c r="Z78" s="227">
        <f t="shared" si="160"/>
        <v>0</v>
      </c>
      <c r="AA78" s="228">
        <f>SUM(AA79:AA83,AA88:AA90)</f>
        <v>0</v>
      </c>
      <c r="AB78" s="226">
        <f t="shared" ref="AB78:AK78" si="161">SUM(AB79:AB83,AB88:AB90)</f>
        <v>0</v>
      </c>
      <c r="AC78" s="236">
        <f t="shared" si="161"/>
        <v>0</v>
      </c>
      <c r="AD78" s="226">
        <f t="shared" si="161"/>
        <v>0</v>
      </c>
      <c r="AE78" s="236">
        <f t="shared" si="161"/>
        <v>0</v>
      </c>
      <c r="AF78" s="226">
        <f t="shared" si="161"/>
        <v>0</v>
      </c>
      <c r="AG78" s="235">
        <f t="shared" si="161"/>
        <v>0</v>
      </c>
      <c r="AH78" s="226">
        <f t="shared" si="161"/>
        <v>0</v>
      </c>
      <c r="AI78" s="226">
        <f t="shared" si="161"/>
        <v>0</v>
      </c>
      <c r="AJ78" s="235">
        <f t="shared" si="161"/>
        <v>0</v>
      </c>
      <c r="AK78" s="227">
        <f t="shared" si="161"/>
        <v>0</v>
      </c>
      <c r="AL78" s="228">
        <f>SUM(AL79:AL83,AL88:AL90)</f>
        <v>0</v>
      </c>
      <c r="AM78" s="226">
        <f t="shared" ref="AM78:AV78" si="162">SUM(AM79:AM83,AM88:AM90)</f>
        <v>0</v>
      </c>
      <c r="AN78" s="236">
        <f t="shared" si="162"/>
        <v>0</v>
      </c>
      <c r="AO78" s="226">
        <f t="shared" si="162"/>
        <v>0</v>
      </c>
      <c r="AP78" s="236">
        <f t="shared" si="162"/>
        <v>0</v>
      </c>
      <c r="AQ78" s="226">
        <f t="shared" si="162"/>
        <v>0</v>
      </c>
      <c r="AR78" s="235">
        <f t="shared" si="162"/>
        <v>0</v>
      </c>
      <c r="AS78" s="226">
        <f t="shared" si="162"/>
        <v>0</v>
      </c>
      <c r="AT78" s="226">
        <f t="shared" si="162"/>
        <v>0</v>
      </c>
      <c r="AU78" s="235">
        <f t="shared" si="162"/>
        <v>0</v>
      </c>
      <c r="AV78" s="227">
        <f t="shared" si="162"/>
        <v>0</v>
      </c>
      <c r="AW78" s="228">
        <f>SUM(AW79:AW83,AW88:AW90)</f>
        <v>0</v>
      </c>
      <c r="AX78" s="226">
        <f t="shared" ref="AX78:BG78" si="163">SUM(AX79:AX83,AX88:AX90)</f>
        <v>0</v>
      </c>
      <c r="AY78" s="236">
        <f t="shared" si="163"/>
        <v>0</v>
      </c>
      <c r="AZ78" s="226">
        <f t="shared" si="163"/>
        <v>0</v>
      </c>
      <c r="BA78" s="236">
        <f t="shared" si="163"/>
        <v>0</v>
      </c>
      <c r="BB78" s="226">
        <f t="shared" si="163"/>
        <v>0</v>
      </c>
      <c r="BC78" s="235">
        <f t="shared" si="163"/>
        <v>0</v>
      </c>
      <c r="BD78" s="226">
        <f t="shared" si="163"/>
        <v>0</v>
      </c>
      <c r="BE78" s="226">
        <f t="shared" si="163"/>
        <v>0</v>
      </c>
      <c r="BF78" s="235">
        <f t="shared" si="163"/>
        <v>0</v>
      </c>
      <c r="BG78" s="227">
        <f t="shared" si="163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64">IF(E84-E85&gt;=0,0,"Ошибка")</f>
        <v>0</v>
      </c>
      <c r="BK78" s="253">
        <f t="shared" si="164"/>
        <v>0</v>
      </c>
      <c r="BL78" s="253">
        <f t="shared" si="164"/>
        <v>0</v>
      </c>
      <c r="BM78" s="253">
        <f t="shared" si="164"/>
        <v>0</v>
      </c>
      <c r="BN78" s="253">
        <f t="shared" si="164"/>
        <v>0</v>
      </c>
      <c r="BO78" s="253">
        <f t="shared" si="164"/>
        <v>0</v>
      </c>
      <c r="BP78" s="253">
        <f t="shared" si="164"/>
        <v>0</v>
      </c>
      <c r="BQ78" s="253">
        <f t="shared" si="164"/>
        <v>0</v>
      </c>
      <c r="BR78" s="253">
        <f t="shared" si="164"/>
        <v>0</v>
      </c>
      <c r="BS78" s="253">
        <f t="shared" si="164"/>
        <v>0</v>
      </c>
      <c r="BT78" s="253">
        <f t="shared" si="164"/>
        <v>0</v>
      </c>
      <c r="BU78" s="253">
        <f t="shared" si="164"/>
        <v>0</v>
      </c>
      <c r="BV78" s="253">
        <f t="shared" si="164"/>
        <v>0</v>
      </c>
      <c r="BW78" s="253">
        <f t="shared" si="164"/>
        <v>0</v>
      </c>
      <c r="BX78" s="253">
        <f t="shared" si="164"/>
        <v>0</v>
      </c>
      <c r="BY78" s="253">
        <f t="shared" si="164"/>
        <v>0</v>
      </c>
      <c r="BZ78" s="253">
        <f t="shared" si="164"/>
        <v>0</v>
      </c>
      <c r="CA78" s="253">
        <f t="shared" si="164"/>
        <v>0</v>
      </c>
      <c r="CB78" s="253">
        <f t="shared" si="164"/>
        <v>0</v>
      </c>
      <c r="CC78" s="253">
        <f t="shared" si="164"/>
        <v>0</v>
      </c>
      <c r="CD78" s="253">
        <f t="shared" si="164"/>
        <v>0</v>
      </c>
      <c r="CE78" s="253">
        <f t="shared" si="164"/>
        <v>0</v>
      </c>
      <c r="CF78" s="253">
        <f t="shared" si="164"/>
        <v>0</v>
      </c>
      <c r="CG78" s="253">
        <f t="shared" si="164"/>
        <v>0</v>
      </c>
      <c r="CH78" s="253">
        <f t="shared" si="164"/>
        <v>0</v>
      </c>
      <c r="CI78" s="253">
        <f t="shared" si="164"/>
        <v>0</v>
      </c>
      <c r="CJ78" s="253">
        <f t="shared" si="164"/>
        <v>0</v>
      </c>
      <c r="CK78" s="253">
        <f t="shared" si="164"/>
        <v>0</v>
      </c>
      <c r="CL78" s="253">
        <f t="shared" si="164"/>
        <v>0</v>
      </c>
      <c r="CM78" s="253">
        <f t="shared" si="164"/>
        <v>0</v>
      </c>
      <c r="CN78" s="253">
        <f t="shared" si="164"/>
        <v>0</v>
      </c>
      <c r="CO78" s="253">
        <f t="shared" si="164"/>
        <v>0</v>
      </c>
      <c r="CP78" s="253">
        <f t="shared" ref="CP78:DL78" si="165">IF(AK84-AK85&gt;=0,0,"Ошибка")</f>
        <v>0</v>
      </c>
      <c r="CQ78" s="253">
        <f t="shared" si="165"/>
        <v>0</v>
      </c>
      <c r="CR78" s="253">
        <f t="shared" si="165"/>
        <v>0</v>
      </c>
      <c r="CS78" s="253">
        <f t="shared" si="165"/>
        <v>0</v>
      </c>
      <c r="CT78" s="253">
        <f t="shared" si="165"/>
        <v>0</v>
      </c>
      <c r="CU78" s="253">
        <f t="shared" si="165"/>
        <v>0</v>
      </c>
      <c r="CV78" s="253">
        <f t="shared" si="165"/>
        <v>0</v>
      </c>
      <c r="CW78" s="253">
        <f t="shared" si="165"/>
        <v>0</v>
      </c>
      <c r="CX78" s="253">
        <f t="shared" si="165"/>
        <v>0</v>
      </c>
      <c r="CY78" s="253">
        <f t="shared" si="165"/>
        <v>0</v>
      </c>
      <c r="CZ78" s="253">
        <f t="shared" si="165"/>
        <v>0</v>
      </c>
      <c r="DA78" s="253">
        <f t="shared" si="165"/>
        <v>0</v>
      </c>
      <c r="DB78" s="253">
        <f t="shared" si="165"/>
        <v>0</v>
      </c>
      <c r="DC78" s="253">
        <f t="shared" si="165"/>
        <v>0</v>
      </c>
      <c r="DD78" s="253">
        <f t="shared" si="165"/>
        <v>0</v>
      </c>
      <c r="DE78" s="253">
        <f t="shared" si="165"/>
        <v>0</v>
      </c>
      <c r="DF78" s="253">
        <f t="shared" si="165"/>
        <v>0</v>
      </c>
      <c r="DG78" s="253">
        <f t="shared" si="165"/>
        <v>0</v>
      </c>
      <c r="DH78" s="253">
        <f t="shared" si="165"/>
        <v>0</v>
      </c>
      <c r="DI78" s="253">
        <f t="shared" si="165"/>
        <v>0</v>
      </c>
      <c r="DJ78" s="253">
        <f t="shared" si="165"/>
        <v>0</v>
      </c>
      <c r="DK78" s="253">
        <f t="shared" si="165"/>
        <v>0</v>
      </c>
      <c r="DL78" s="253">
        <f t="shared" si="165"/>
        <v>0</v>
      </c>
    </row>
    <row r="79" spans="1:116" s="27" customFormat="1" ht="24">
      <c r="A79" s="272" t="str">
        <f t="shared" ref="A79:A90" si="166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67">SUM(J79:L79)</f>
        <v>0</v>
      </c>
      <c r="H79" s="236">
        <f>ROUND(SUM(S79,AD79,AO79,AZ79),1)</f>
        <v>0</v>
      </c>
      <c r="I79" s="236">
        <f t="shared" ref="I79:I90" si="168">SUM(M79:O79)</f>
        <v>0</v>
      </c>
      <c r="J79" s="236">
        <f t="shared" ref="J79:O90" si="169">ROUND(SUM(U79,AF79,AQ79,BB79),1)</f>
        <v>0</v>
      </c>
      <c r="K79" s="236">
        <f t="shared" si="169"/>
        <v>0</v>
      </c>
      <c r="L79" s="236">
        <f t="shared" si="169"/>
        <v>0</v>
      </c>
      <c r="M79" s="236">
        <f t="shared" si="169"/>
        <v>0</v>
      </c>
      <c r="N79" s="236">
        <f t="shared" si="169"/>
        <v>0</v>
      </c>
      <c r="O79" s="236">
        <f t="shared" si="169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9">
        <f t="shared" ref="BH79:BH91" si="170">IF((COUNTA(BJ79:DL79)-COUNTIF(BJ79:DL79,0))=0,0,CONCATENATE("Ошибки!-",COUNTA(BJ79:DL79)-COUNTIF(BJ79:DL79,0)))</f>
        <v>0</v>
      </c>
      <c r="BI79" s="255" t="str">
        <f t="shared" ref="BI79:BI90" si="171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72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73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74">IF(ROUND((AA79-AB79),5)&gt;=0,0,"Ошибка!")</f>
        <v>0</v>
      </c>
      <c r="CH79" s="318"/>
      <c r="CI79" s="253">
        <f t="shared" ref="CI79:CI90" si="175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76">IF(ROUND((AL79-AM79),5)&gt;=0,0,"Ошибка!")</f>
        <v>0</v>
      </c>
      <c r="CS79" s="318"/>
      <c r="CT79" s="253">
        <f t="shared" ref="CT79:CT90" si="177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78">IF(ROUND((AW79-AX79),5)&gt;=0,0,"Ошибка!")</f>
        <v>0</v>
      </c>
      <c r="DD79" s="318"/>
      <c r="DE79" s="253">
        <f t="shared" ref="DE79:DE90" si="179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>
      <c r="A80" s="272" t="str">
        <f t="shared" si="166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80">ROUND(SUM(P80,AA80,AL80,AW80),0)</f>
        <v>0</v>
      </c>
      <c r="F80" s="236">
        <f t="shared" ref="F80:F90" si="181">ROUND(SUM(Q80,AB80,AM80,AX80),1)</f>
        <v>0</v>
      </c>
      <c r="G80" s="236">
        <f t="shared" si="167"/>
        <v>0</v>
      </c>
      <c r="H80" s="236">
        <f t="shared" ref="H80:H90" si="182">ROUND(SUM(S80,AD80,AO80,AZ80),1)</f>
        <v>0</v>
      </c>
      <c r="I80" s="236">
        <f t="shared" si="168"/>
        <v>0</v>
      </c>
      <c r="J80" s="236">
        <f t="shared" si="169"/>
        <v>0</v>
      </c>
      <c r="K80" s="236">
        <f t="shared" si="169"/>
        <v>0</v>
      </c>
      <c r="L80" s="236">
        <f t="shared" si="169"/>
        <v>0</v>
      </c>
      <c r="M80" s="236">
        <f t="shared" si="169"/>
        <v>0</v>
      </c>
      <c r="N80" s="236">
        <f t="shared" si="169"/>
        <v>0</v>
      </c>
      <c r="O80" s="236">
        <f t="shared" si="169"/>
        <v>0</v>
      </c>
      <c r="P80" s="220"/>
      <c r="Q80" s="221"/>
      <c r="R80" s="237">
        <f t="shared" ref="R80:R90" si="183">SUM(U80:W80)</f>
        <v>0</v>
      </c>
      <c r="S80" s="221"/>
      <c r="T80" s="237">
        <f t="shared" ref="T80:T89" si="184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85">SUM(AF80:AH80)</f>
        <v>0</v>
      </c>
      <c r="AD80" s="221"/>
      <c r="AE80" s="237">
        <f t="shared" ref="AE80:AE89" si="186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87">SUM(AQ80:AS80)</f>
        <v>0</v>
      </c>
      <c r="AO80" s="221"/>
      <c r="AP80" s="237">
        <f t="shared" ref="AP80:AP89" si="188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89">SUM(BB80:BD80)</f>
        <v>0</v>
      </c>
      <c r="AZ80" s="221"/>
      <c r="BA80" s="237">
        <f t="shared" ref="BA80:BA89" si="190">SUM(BE80:BG80)</f>
        <v>0</v>
      </c>
      <c r="BB80" s="221"/>
      <c r="BC80" s="233"/>
      <c r="BD80" s="221"/>
      <c r="BE80" s="221"/>
      <c r="BF80" s="233"/>
      <c r="BG80" s="221"/>
      <c r="BH80" s="379">
        <f t="shared" si="170"/>
        <v>0</v>
      </c>
      <c r="BI80" s="255" t="str">
        <f t="shared" si="171"/>
        <v>03</v>
      </c>
      <c r="BJ80" s="318"/>
      <c r="BK80" s="253">
        <f t="shared" ref="BK80:BK90" si="191">IF(ROUND((E80-F80),5)&gt;=0,0,"Ошибка!")</f>
        <v>0</v>
      </c>
      <c r="BL80" s="318"/>
      <c r="BM80" s="253">
        <f t="shared" si="172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73"/>
        <v>0</v>
      </c>
      <c r="BW80" s="318"/>
      <c r="BX80" s="253">
        <f t="shared" ref="BX80:BX90" si="192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74"/>
        <v>0</v>
      </c>
      <c r="CH80" s="318"/>
      <c r="CI80" s="253">
        <f t="shared" si="175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76"/>
        <v>0</v>
      </c>
      <c r="CS80" s="318"/>
      <c r="CT80" s="253">
        <f t="shared" si="177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78"/>
        <v>0</v>
      </c>
      <c r="DD80" s="318"/>
      <c r="DE80" s="253">
        <f t="shared" si="179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>
      <c r="A81" s="272" t="str">
        <f t="shared" si="166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80"/>
        <v>0</v>
      </c>
      <c r="F81" s="236">
        <f t="shared" si="181"/>
        <v>0</v>
      </c>
      <c r="G81" s="236">
        <f t="shared" si="167"/>
        <v>0</v>
      </c>
      <c r="H81" s="236">
        <f t="shared" si="182"/>
        <v>0</v>
      </c>
      <c r="I81" s="236">
        <f t="shared" si="168"/>
        <v>0</v>
      </c>
      <c r="J81" s="236">
        <f t="shared" si="169"/>
        <v>0</v>
      </c>
      <c r="K81" s="236">
        <f t="shared" si="169"/>
        <v>0</v>
      </c>
      <c r="L81" s="236">
        <f t="shared" si="169"/>
        <v>0</v>
      </c>
      <c r="M81" s="236">
        <f t="shared" si="169"/>
        <v>0</v>
      </c>
      <c r="N81" s="236">
        <f t="shared" si="169"/>
        <v>0</v>
      </c>
      <c r="O81" s="236">
        <f t="shared" si="169"/>
        <v>0</v>
      </c>
      <c r="P81" s="220"/>
      <c r="Q81" s="221"/>
      <c r="R81" s="237">
        <f t="shared" si="183"/>
        <v>0</v>
      </c>
      <c r="S81" s="221"/>
      <c r="T81" s="237">
        <f t="shared" si="184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85"/>
        <v>0</v>
      </c>
      <c r="AD81" s="221"/>
      <c r="AE81" s="237">
        <f t="shared" si="186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87"/>
        <v>0</v>
      </c>
      <c r="AO81" s="221"/>
      <c r="AP81" s="237">
        <f t="shared" si="188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89"/>
        <v>0</v>
      </c>
      <c r="AZ81" s="221"/>
      <c r="BA81" s="237">
        <f t="shared" si="190"/>
        <v>0</v>
      </c>
      <c r="BB81" s="221"/>
      <c r="BC81" s="233"/>
      <c r="BD81" s="221"/>
      <c r="BE81" s="221"/>
      <c r="BF81" s="233"/>
      <c r="BG81" s="221"/>
      <c r="BH81" s="379">
        <f t="shared" si="170"/>
        <v>0</v>
      </c>
      <c r="BI81" s="255" t="str">
        <f t="shared" si="171"/>
        <v>04</v>
      </c>
      <c r="BJ81" s="318"/>
      <c r="BK81" s="253">
        <f t="shared" si="191"/>
        <v>0</v>
      </c>
      <c r="BL81" s="318"/>
      <c r="BM81" s="253">
        <f t="shared" si="172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73"/>
        <v>0</v>
      </c>
      <c r="BW81" s="318"/>
      <c r="BX81" s="253">
        <f t="shared" si="192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74"/>
        <v>0</v>
      </c>
      <c r="CH81" s="318"/>
      <c r="CI81" s="253">
        <f t="shared" si="175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76"/>
        <v>0</v>
      </c>
      <c r="CS81" s="318"/>
      <c r="CT81" s="253">
        <f t="shared" si="177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78"/>
        <v>0</v>
      </c>
      <c r="DD81" s="318"/>
      <c r="DE81" s="253">
        <f t="shared" si="179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>
      <c r="A82" s="272" t="str">
        <f t="shared" si="166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80"/>
        <v>0</v>
      </c>
      <c r="F82" s="236">
        <f t="shared" si="181"/>
        <v>0</v>
      </c>
      <c r="G82" s="236">
        <f t="shared" si="167"/>
        <v>0</v>
      </c>
      <c r="H82" s="236">
        <f t="shared" si="182"/>
        <v>0</v>
      </c>
      <c r="I82" s="236">
        <f t="shared" si="168"/>
        <v>0</v>
      </c>
      <c r="J82" s="236">
        <f t="shared" si="169"/>
        <v>0</v>
      </c>
      <c r="K82" s="236">
        <f t="shared" si="169"/>
        <v>0</v>
      </c>
      <c r="L82" s="236">
        <f t="shared" si="169"/>
        <v>0</v>
      </c>
      <c r="M82" s="236">
        <f t="shared" si="169"/>
        <v>0</v>
      </c>
      <c r="N82" s="236">
        <f t="shared" si="169"/>
        <v>0</v>
      </c>
      <c r="O82" s="236">
        <f t="shared" si="169"/>
        <v>0</v>
      </c>
      <c r="P82" s="220"/>
      <c r="Q82" s="221"/>
      <c r="R82" s="237">
        <f t="shared" si="183"/>
        <v>0</v>
      </c>
      <c r="S82" s="221"/>
      <c r="T82" s="237">
        <f t="shared" si="184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85"/>
        <v>0</v>
      </c>
      <c r="AD82" s="221"/>
      <c r="AE82" s="237">
        <f t="shared" si="186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87"/>
        <v>0</v>
      </c>
      <c r="AO82" s="221"/>
      <c r="AP82" s="237">
        <f t="shared" si="188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89"/>
        <v>0</v>
      </c>
      <c r="AZ82" s="221"/>
      <c r="BA82" s="237">
        <f t="shared" si="190"/>
        <v>0</v>
      </c>
      <c r="BB82" s="221"/>
      <c r="BC82" s="233"/>
      <c r="BD82" s="221"/>
      <c r="BE82" s="221"/>
      <c r="BF82" s="233"/>
      <c r="BG82" s="221"/>
      <c r="BH82" s="379">
        <f t="shared" si="170"/>
        <v>0</v>
      </c>
      <c r="BI82" s="255" t="str">
        <f t="shared" si="171"/>
        <v>05</v>
      </c>
      <c r="BJ82" s="318"/>
      <c r="BK82" s="253">
        <f t="shared" si="191"/>
        <v>0</v>
      </c>
      <c r="BL82" s="318"/>
      <c r="BM82" s="253">
        <f t="shared" si="172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>
        <f t="shared" si="173"/>
        <v>0</v>
      </c>
      <c r="BW82" s="318"/>
      <c r="BX82" s="253">
        <f t="shared" si="192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74"/>
        <v>0</v>
      </c>
      <c r="CH82" s="318"/>
      <c r="CI82" s="253">
        <f t="shared" si="175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76"/>
        <v>0</v>
      </c>
      <c r="CS82" s="318"/>
      <c r="CT82" s="253">
        <f t="shared" si="177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78"/>
        <v>0</v>
      </c>
      <c r="DD82" s="318"/>
      <c r="DE82" s="253">
        <f t="shared" si="179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>
      <c r="A83" s="272" t="str">
        <f t="shared" si="166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80"/>
        <v>0</v>
      </c>
      <c r="F83" s="236">
        <f t="shared" si="181"/>
        <v>0</v>
      </c>
      <c r="G83" s="236">
        <f t="shared" si="167"/>
        <v>0</v>
      </c>
      <c r="H83" s="236">
        <f t="shared" si="182"/>
        <v>0</v>
      </c>
      <c r="I83" s="236">
        <f t="shared" si="168"/>
        <v>0</v>
      </c>
      <c r="J83" s="236">
        <f t="shared" si="169"/>
        <v>0</v>
      </c>
      <c r="K83" s="236">
        <f t="shared" si="169"/>
        <v>0</v>
      </c>
      <c r="L83" s="236">
        <f t="shared" si="169"/>
        <v>0</v>
      </c>
      <c r="M83" s="236">
        <f t="shared" si="169"/>
        <v>0</v>
      </c>
      <c r="N83" s="236">
        <f t="shared" si="169"/>
        <v>0</v>
      </c>
      <c r="O83" s="236">
        <f t="shared" si="169"/>
        <v>0</v>
      </c>
      <c r="P83" s="220"/>
      <c r="Q83" s="221"/>
      <c r="R83" s="237">
        <f t="shared" si="183"/>
        <v>0</v>
      </c>
      <c r="S83" s="221"/>
      <c r="T83" s="237">
        <f t="shared" si="184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85"/>
        <v>0</v>
      </c>
      <c r="AD83" s="221"/>
      <c r="AE83" s="237">
        <f t="shared" si="186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87"/>
        <v>0</v>
      </c>
      <c r="AO83" s="221"/>
      <c r="AP83" s="237">
        <f t="shared" si="188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89"/>
        <v>0</v>
      </c>
      <c r="AZ83" s="221"/>
      <c r="BA83" s="237">
        <f t="shared" si="190"/>
        <v>0</v>
      </c>
      <c r="BB83" s="221"/>
      <c r="BC83" s="233"/>
      <c r="BD83" s="221"/>
      <c r="BE83" s="221"/>
      <c r="BF83" s="233"/>
      <c r="BG83" s="221"/>
      <c r="BH83" s="379">
        <f t="shared" si="170"/>
        <v>0</v>
      </c>
      <c r="BI83" s="255" t="str">
        <f t="shared" si="171"/>
        <v>06</v>
      </c>
      <c r="BJ83" s="318"/>
      <c r="BK83" s="253">
        <f t="shared" si="191"/>
        <v>0</v>
      </c>
      <c r="BL83" s="318"/>
      <c r="BM83" s="253">
        <f t="shared" si="172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73"/>
        <v>0</v>
      </c>
      <c r="BW83" s="318"/>
      <c r="BX83" s="253">
        <f t="shared" si="192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74"/>
        <v>0</v>
      </c>
      <c r="CH83" s="318"/>
      <c r="CI83" s="253">
        <f t="shared" si="175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76"/>
        <v>0</v>
      </c>
      <c r="CS83" s="318"/>
      <c r="CT83" s="253">
        <f t="shared" si="177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78"/>
        <v>0</v>
      </c>
      <c r="DD83" s="318"/>
      <c r="DE83" s="253">
        <f t="shared" si="179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>
      <c r="A84" s="272" t="str">
        <f t="shared" si="166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80"/>
        <v>0</v>
      </c>
      <c r="F84" s="236">
        <f t="shared" si="181"/>
        <v>0</v>
      </c>
      <c r="G84" s="236">
        <f t="shared" si="167"/>
        <v>0</v>
      </c>
      <c r="H84" s="236">
        <f t="shared" si="182"/>
        <v>0</v>
      </c>
      <c r="I84" s="236">
        <f t="shared" si="168"/>
        <v>0</v>
      </c>
      <c r="J84" s="236">
        <f t="shared" si="169"/>
        <v>0</v>
      </c>
      <c r="K84" s="236">
        <f t="shared" si="169"/>
        <v>0</v>
      </c>
      <c r="L84" s="236">
        <f t="shared" si="169"/>
        <v>0</v>
      </c>
      <c r="M84" s="236">
        <f t="shared" si="169"/>
        <v>0</v>
      </c>
      <c r="N84" s="236">
        <f t="shared" si="169"/>
        <v>0</v>
      </c>
      <c r="O84" s="236">
        <f t="shared" si="169"/>
        <v>0</v>
      </c>
      <c r="P84" s="220"/>
      <c r="Q84" s="221"/>
      <c r="R84" s="237">
        <f t="shared" si="183"/>
        <v>0</v>
      </c>
      <c r="S84" s="221"/>
      <c r="T84" s="237">
        <f t="shared" si="184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85"/>
        <v>0</v>
      </c>
      <c r="AD84" s="221"/>
      <c r="AE84" s="237">
        <f t="shared" si="186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87"/>
        <v>0</v>
      </c>
      <c r="AO84" s="221"/>
      <c r="AP84" s="237">
        <f t="shared" si="188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89"/>
        <v>0</v>
      </c>
      <c r="AZ84" s="221"/>
      <c r="BA84" s="237">
        <f t="shared" si="190"/>
        <v>0</v>
      </c>
      <c r="BB84" s="221"/>
      <c r="BC84" s="233"/>
      <c r="BD84" s="221"/>
      <c r="BE84" s="221"/>
      <c r="BF84" s="233"/>
      <c r="BG84" s="221"/>
      <c r="BH84" s="379">
        <f t="shared" si="170"/>
        <v>0</v>
      </c>
      <c r="BI84" s="255" t="str">
        <f t="shared" si="171"/>
        <v>07</v>
      </c>
      <c r="BJ84" s="318"/>
      <c r="BK84" s="253">
        <f t="shared" si="191"/>
        <v>0</v>
      </c>
      <c r="BL84" s="318"/>
      <c r="BM84" s="253">
        <f t="shared" si="172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73"/>
        <v>0</v>
      </c>
      <c r="BW84" s="318"/>
      <c r="BX84" s="253">
        <f t="shared" si="192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74"/>
        <v>0</v>
      </c>
      <c r="CH84" s="318"/>
      <c r="CI84" s="253">
        <f t="shared" si="175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76"/>
        <v>0</v>
      </c>
      <c r="CS84" s="318"/>
      <c r="CT84" s="253">
        <f t="shared" si="177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78"/>
        <v>0</v>
      </c>
      <c r="DD84" s="318"/>
      <c r="DE84" s="253">
        <f t="shared" si="179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>
      <c r="A85" s="272" t="str">
        <f t="shared" si="166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80"/>
        <v>0</v>
      </c>
      <c r="F85" s="236">
        <f t="shared" si="181"/>
        <v>0</v>
      </c>
      <c r="G85" s="236">
        <f t="shared" si="167"/>
        <v>0</v>
      </c>
      <c r="H85" s="236">
        <f t="shared" si="182"/>
        <v>0</v>
      </c>
      <c r="I85" s="236">
        <f t="shared" si="168"/>
        <v>0</v>
      </c>
      <c r="J85" s="236">
        <f t="shared" si="169"/>
        <v>0</v>
      </c>
      <c r="K85" s="236">
        <f t="shared" si="169"/>
        <v>0</v>
      </c>
      <c r="L85" s="236">
        <f t="shared" si="169"/>
        <v>0</v>
      </c>
      <c r="M85" s="236">
        <f t="shared" si="169"/>
        <v>0</v>
      </c>
      <c r="N85" s="236">
        <f t="shared" si="169"/>
        <v>0</v>
      </c>
      <c r="O85" s="236">
        <f t="shared" si="169"/>
        <v>0</v>
      </c>
      <c r="P85" s="220"/>
      <c r="Q85" s="221"/>
      <c r="R85" s="237">
        <f t="shared" si="183"/>
        <v>0</v>
      </c>
      <c r="S85" s="221"/>
      <c r="T85" s="237">
        <f t="shared" si="184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85"/>
        <v>0</v>
      </c>
      <c r="AD85" s="221"/>
      <c r="AE85" s="237">
        <f t="shared" si="186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87"/>
        <v>0</v>
      </c>
      <c r="AO85" s="221"/>
      <c r="AP85" s="237">
        <f t="shared" si="188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89"/>
        <v>0</v>
      </c>
      <c r="AZ85" s="221"/>
      <c r="BA85" s="237">
        <f t="shared" si="190"/>
        <v>0</v>
      </c>
      <c r="BB85" s="221"/>
      <c r="BC85" s="233"/>
      <c r="BD85" s="221"/>
      <c r="BE85" s="221"/>
      <c r="BF85" s="233"/>
      <c r="BG85" s="221"/>
      <c r="BH85" s="379">
        <f t="shared" si="170"/>
        <v>0</v>
      </c>
      <c r="BI85" s="255" t="str">
        <f t="shared" si="171"/>
        <v>08</v>
      </c>
      <c r="BJ85" s="318"/>
      <c r="BK85" s="253">
        <f t="shared" si="191"/>
        <v>0</v>
      </c>
      <c r="BL85" s="318"/>
      <c r="BM85" s="253">
        <f t="shared" si="172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73"/>
        <v>0</v>
      </c>
      <c r="BW85" s="318"/>
      <c r="BX85" s="253">
        <f t="shared" si="192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74"/>
        <v>0</v>
      </c>
      <c r="CH85" s="318"/>
      <c r="CI85" s="253">
        <f t="shared" si="175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76"/>
        <v>0</v>
      </c>
      <c r="CS85" s="318"/>
      <c r="CT85" s="253">
        <f t="shared" si="177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78"/>
        <v>0</v>
      </c>
      <c r="DD85" s="318"/>
      <c r="DE85" s="253">
        <f t="shared" si="179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>
      <c r="A86" s="272" t="str">
        <f t="shared" si="166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80"/>
        <v>0</v>
      </c>
      <c r="F86" s="236">
        <f t="shared" si="181"/>
        <v>0</v>
      </c>
      <c r="G86" s="236">
        <f t="shared" si="167"/>
        <v>0</v>
      </c>
      <c r="H86" s="236">
        <f t="shared" si="182"/>
        <v>0</v>
      </c>
      <c r="I86" s="236">
        <f t="shared" si="168"/>
        <v>0</v>
      </c>
      <c r="J86" s="236">
        <f t="shared" si="169"/>
        <v>0</v>
      </c>
      <c r="K86" s="236">
        <f t="shared" si="169"/>
        <v>0</v>
      </c>
      <c r="L86" s="236">
        <f t="shared" si="169"/>
        <v>0</v>
      </c>
      <c r="M86" s="236">
        <f t="shared" si="169"/>
        <v>0</v>
      </c>
      <c r="N86" s="236">
        <f t="shared" si="169"/>
        <v>0</v>
      </c>
      <c r="O86" s="236">
        <f t="shared" si="169"/>
        <v>0</v>
      </c>
      <c r="P86" s="220"/>
      <c r="Q86" s="221"/>
      <c r="R86" s="237">
        <f t="shared" si="183"/>
        <v>0</v>
      </c>
      <c r="S86" s="221"/>
      <c r="T86" s="237">
        <f t="shared" si="184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85"/>
        <v>0</v>
      </c>
      <c r="AD86" s="221"/>
      <c r="AE86" s="237">
        <f t="shared" si="186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87"/>
        <v>0</v>
      </c>
      <c r="AO86" s="221"/>
      <c r="AP86" s="237">
        <f t="shared" si="188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89"/>
        <v>0</v>
      </c>
      <c r="AZ86" s="221"/>
      <c r="BA86" s="237">
        <f t="shared" si="190"/>
        <v>0</v>
      </c>
      <c r="BB86" s="221"/>
      <c r="BC86" s="233"/>
      <c r="BD86" s="221"/>
      <c r="BE86" s="221"/>
      <c r="BF86" s="233"/>
      <c r="BG86" s="221"/>
      <c r="BH86" s="379">
        <f t="shared" si="170"/>
        <v>0</v>
      </c>
      <c r="BI86" s="255" t="str">
        <f t="shared" si="171"/>
        <v>09</v>
      </c>
      <c r="BJ86" s="318"/>
      <c r="BK86" s="253">
        <f t="shared" si="191"/>
        <v>0</v>
      </c>
      <c r="BL86" s="318"/>
      <c r="BM86" s="253">
        <f t="shared" si="172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73"/>
        <v>0</v>
      </c>
      <c r="BW86" s="318"/>
      <c r="BX86" s="253">
        <f t="shared" si="192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74"/>
        <v>0</v>
      </c>
      <c r="CH86" s="318"/>
      <c r="CI86" s="253">
        <f t="shared" si="175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76"/>
        <v>0</v>
      </c>
      <c r="CS86" s="318"/>
      <c r="CT86" s="253">
        <f t="shared" si="177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78"/>
        <v>0</v>
      </c>
      <c r="DD86" s="318"/>
      <c r="DE86" s="253">
        <f t="shared" si="179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>
      <c r="A87" s="272" t="str">
        <f t="shared" si="166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80"/>
        <v>0</v>
      </c>
      <c r="F87" s="236">
        <f t="shared" si="181"/>
        <v>0</v>
      </c>
      <c r="G87" s="236">
        <f t="shared" si="167"/>
        <v>0</v>
      </c>
      <c r="H87" s="236">
        <f t="shared" si="182"/>
        <v>0</v>
      </c>
      <c r="I87" s="236">
        <f t="shared" si="168"/>
        <v>0</v>
      </c>
      <c r="J87" s="236">
        <f t="shared" si="169"/>
        <v>0</v>
      </c>
      <c r="K87" s="236">
        <f t="shared" si="169"/>
        <v>0</v>
      </c>
      <c r="L87" s="236">
        <f t="shared" si="169"/>
        <v>0</v>
      </c>
      <c r="M87" s="236">
        <f t="shared" si="169"/>
        <v>0</v>
      </c>
      <c r="N87" s="236">
        <f t="shared" si="169"/>
        <v>0</v>
      </c>
      <c r="O87" s="236">
        <f t="shared" si="169"/>
        <v>0</v>
      </c>
      <c r="P87" s="220"/>
      <c r="Q87" s="221"/>
      <c r="R87" s="237">
        <f t="shared" si="183"/>
        <v>0</v>
      </c>
      <c r="S87" s="221"/>
      <c r="T87" s="237">
        <f t="shared" si="184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85"/>
        <v>0</v>
      </c>
      <c r="AD87" s="221"/>
      <c r="AE87" s="237">
        <f t="shared" si="186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87"/>
        <v>0</v>
      </c>
      <c r="AO87" s="221"/>
      <c r="AP87" s="237">
        <f t="shared" si="188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89"/>
        <v>0</v>
      </c>
      <c r="AZ87" s="221"/>
      <c r="BA87" s="237">
        <f t="shared" si="190"/>
        <v>0</v>
      </c>
      <c r="BB87" s="221"/>
      <c r="BC87" s="233"/>
      <c r="BD87" s="221"/>
      <c r="BE87" s="221"/>
      <c r="BF87" s="233"/>
      <c r="BG87" s="221"/>
      <c r="BH87" s="379">
        <f t="shared" si="170"/>
        <v>0</v>
      </c>
      <c r="BI87" s="255" t="str">
        <f t="shared" si="171"/>
        <v>10</v>
      </c>
      <c r="BJ87" s="318"/>
      <c r="BK87" s="253">
        <f t="shared" si="191"/>
        <v>0</v>
      </c>
      <c r="BL87" s="318"/>
      <c r="BM87" s="253">
        <f t="shared" si="172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73"/>
        <v>0</v>
      </c>
      <c r="BW87" s="318"/>
      <c r="BX87" s="253">
        <f t="shared" si="192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74"/>
        <v>0</v>
      </c>
      <c r="CH87" s="318"/>
      <c r="CI87" s="253">
        <f t="shared" si="175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76"/>
        <v>0</v>
      </c>
      <c r="CS87" s="318"/>
      <c r="CT87" s="253">
        <f t="shared" si="177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78"/>
        <v>0</v>
      </c>
      <c r="DD87" s="318"/>
      <c r="DE87" s="253">
        <f t="shared" si="179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">
      <c r="A88" s="272" t="str">
        <f t="shared" si="166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80"/>
        <v>0</v>
      </c>
      <c r="F88" s="236">
        <f t="shared" si="181"/>
        <v>0</v>
      </c>
      <c r="G88" s="236">
        <f t="shared" si="167"/>
        <v>0</v>
      </c>
      <c r="H88" s="236">
        <f t="shared" si="182"/>
        <v>0</v>
      </c>
      <c r="I88" s="236">
        <f t="shared" si="168"/>
        <v>0</v>
      </c>
      <c r="J88" s="236">
        <f t="shared" si="169"/>
        <v>0</v>
      </c>
      <c r="K88" s="236">
        <f t="shared" si="169"/>
        <v>0</v>
      </c>
      <c r="L88" s="236">
        <f t="shared" si="169"/>
        <v>0</v>
      </c>
      <c r="M88" s="236">
        <f t="shared" si="169"/>
        <v>0</v>
      </c>
      <c r="N88" s="236">
        <f t="shared" si="169"/>
        <v>0</v>
      </c>
      <c r="O88" s="236">
        <f t="shared" si="169"/>
        <v>0</v>
      </c>
      <c r="P88" s="220"/>
      <c r="Q88" s="221"/>
      <c r="R88" s="237">
        <f t="shared" si="183"/>
        <v>0</v>
      </c>
      <c r="S88" s="221"/>
      <c r="T88" s="237">
        <f t="shared" si="184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85"/>
        <v>0</v>
      </c>
      <c r="AD88" s="221"/>
      <c r="AE88" s="237">
        <f t="shared" si="186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87"/>
        <v>0</v>
      </c>
      <c r="AO88" s="221"/>
      <c r="AP88" s="237">
        <f t="shared" si="188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89"/>
        <v>0</v>
      </c>
      <c r="AZ88" s="221"/>
      <c r="BA88" s="237">
        <f t="shared" si="190"/>
        <v>0</v>
      </c>
      <c r="BB88" s="221"/>
      <c r="BC88" s="233"/>
      <c r="BD88" s="221"/>
      <c r="BE88" s="221"/>
      <c r="BF88" s="233"/>
      <c r="BG88" s="221"/>
      <c r="BH88" s="379">
        <f t="shared" si="170"/>
        <v>0</v>
      </c>
      <c r="BI88" s="255" t="str">
        <f t="shared" si="171"/>
        <v>11</v>
      </c>
      <c r="BJ88" s="318"/>
      <c r="BK88" s="253">
        <f t="shared" si="191"/>
        <v>0</v>
      </c>
      <c r="BL88" s="318"/>
      <c r="BM88" s="253">
        <f t="shared" si="172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73"/>
        <v>0</v>
      </c>
      <c r="BW88" s="318"/>
      <c r="BX88" s="253">
        <f t="shared" si="192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74"/>
        <v>0</v>
      </c>
      <c r="CH88" s="318"/>
      <c r="CI88" s="253">
        <f t="shared" si="175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76"/>
        <v>0</v>
      </c>
      <c r="CS88" s="318"/>
      <c r="CT88" s="253">
        <f t="shared" si="177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78"/>
        <v>0</v>
      </c>
      <c r="DD88" s="318"/>
      <c r="DE88" s="253">
        <f t="shared" si="179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">
      <c r="A89" s="272" t="str">
        <f t="shared" si="166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80"/>
        <v>0</v>
      </c>
      <c r="F89" s="236">
        <f t="shared" si="181"/>
        <v>0</v>
      </c>
      <c r="G89" s="236">
        <f t="shared" si="167"/>
        <v>0</v>
      </c>
      <c r="H89" s="236">
        <f t="shared" si="182"/>
        <v>0</v>
      </c>
      <c r="I89" s="236">
        <f t="shared" si="168"/>
        <v>0</v>
      </c>
      <c r="J89" s="236">
        <f t="shared" si="169"/>
        <v>0</v>
      </c>
      <c r="K89" s="236">
        <f t="shared" si="169"/>
        <v>0</v>
      </c>
      <c r="L89" s="236">
        <f t="shared" si="169"/>
        <v>0</v>
      </c>
      <c r="M89" s="236">
        <f t="shared" si="169"/>
        <v>0</v>
      </c>
      <c r="N89" s="236">
        <f t="shared" si="169"/>
        <v>0</v>
      </c>
      <c r="O89" s="236">
        <f t="shared" si="169"/>
        <v>0</v>
      </c>
      <c r="P89" s="220"/>
      <c r="Q89" s="221"/>
      <c r="R89" s="237">
        <f t="shared" si="183"/>
        <v>0</v>
      </c>
      <c r="S89" s="221"/>
      <c r="T89" s="237">
        <f t="shared" si="184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85"/>
        <v>0</v>
      </c>
      <c r="AD89" s="221"/>
      <c r="AE89" s="237">
        <f t="shared" si="186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87"/>
        <v>0</v>
      </c>
      <c r="AO89" s="221"/>
      <c r="AP89" s="237">
        <f t="shared" si="188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89"/>
        <v>0</v>
      </c>
      <c r="AZ89" s="221"/>
      <c r="BA89" s="237">
        <f t="shared" si="190"/>
        <v>0</v>
      </c>
      <c r="BB89" s="221"/>
      <c r="BC89" s="233"/>
      <c r="BD89" s="221"/>
      <c r="BE89" s="221"/>
      <c r="BF89" s="233"/>
      <c r="BG89" s="221"/>
      <c r="BH89" s="379">
        <f t="shared" si="170"/>
        <v>0</v>
      </c>
      <c r="BI89" s="255" t="str">
        <f t="shared" si="171"/>
        <v>12</v>
      </c>
      <c r="BJ89" s="318"/>
      <c r="BK89" s="253">
        <f t="shared" si="191"/>
        <v>0</v>
      </c>
      <c r="BL89" s="318"/>
      <c r="BM89" s="253">
        <f t="shared" si="172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73"/>
        <v>0</v>
      </c>
      <c r="BW89" s="318"/>
      <c r="BX89" s="253">
        <f t="shared" si="192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74"/>
        <v>0</v>
      </c>
      <c r="CH89" s="318"/>
      <c r="CI89" s="253">
        <f t="shared" si="175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76"/>
        <v>0</v>
      </c>
      <c r="CS89" s="318"/>
      <c r="CT89" s="253">
        <f t="shared" si="177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78"/>
        <v>0</v>
      </c>
      <c r="DD89" s="318"/>
      <c r="DE89" s="253">
        <f t="shared" si="179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thickBot="1">
      <c r="A90" s="272" t="str">
        <f t="shared" si="166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80"/>
        <v>0</v>
      </c>
      <c r="F90" s="236">
        <f t="shared" si="181"/>
        <v>0</v>
      </c>
      <c r="G90" s="236">
        <f t="shared" si="167"/>
        <v>0</v>
      </c>
      <c r="H90" s="236">
        <f t="shared" si="182"/>
        <v>0</v>
      </c>
      <c r="I90" s="236">
        <f t="shared" si="168"/>
        <v>0</v>
      </c>
      <c r="J90" s="236">
        <f t="shared" si="169"/>
        <v>0</v>
      </c>
      <c r="K90" s="236">
        <f t="shared" si="169"/>
        <v>0</v>
      </c>
      <c r="L90" s="236">
        <f t="shared" si="169"/>
        <v>0</v>
      </c>
      <c r="M90" s="236">
        <f t="shared" si="169"/>
        <v>0</v>
      </c>
      <c r="N90" s="236">
        <f t="shared" si="169"/>
        <v>0</v>
      </c>
      <c r="O90" s="236">
        <f>ROUND(SUM(Z90,AK90,AV90,BG90),1)</f>
        <v>0</v>
      </c>
      <c r="P90" s="223"/>
      <c r="Q90" s="224"/>
      <c r="R90" s="238">
        <f t="shared" si="183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85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87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89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9">
        <f t="shared" si="170"/>
        <v>0</v>
      </c>
      <c r="BI90" s="319" t="str">
        <f t="shared" si="171"/>
        <v>13</v>
      </c>
      <c r="BJ90" s="320"/>
      <c r="BK90" s="321">
        <f t="shared" si="191"/>
        <v>0</v>
      </c>
      <c r="BL90" s="320"/>
      <c r="BM90" s="321">
        <f t="shared" si="172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73"/>
        <v>0</v>
      </c>
      <c r="BW90" s="320"/>
      <c r="BX90" s="321">
        <f t="shared" si="192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74"/>
        <v>0</v>
      </c>
      <c r="CH90" s="320"/>
      <c r="CI90" s="321">
        <f t="shared" si="175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76"/>
        <v>0</v>
      </c>
      <c r="CS90" s="320"/>
      <c r="CT90" s="321">
        <f t="shared" si="177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78"/>
        <v>0</v>
      </c>
      <c r="DD90" s="320"/>
      <c r="DE90" s="321">
        <f t="shared" si="179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customHeight="1">
      <c r="A91" s="271" t="str">
        <f>B91</f>
        <v>Внести наименование учреждения 6</v>
      </c>
      <c r="B91" s="712" t="s">
        <v>250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Внести наименование учреждения 6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Внести наименование учреждения 6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Внести наименование учреждения 6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Внести наименование учреждения 6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70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93">IF(ROUND(E97-SUM(E98,E100:E101),5)&gt;=0,0,"Ошибка")</f>
        <v>0</v>
      </c>
      <c r="BK91" s="285">
        <f t="shared" si="193"/>
        <v>0</v>
      </c>
      <c r="BL91" s="285">
        <f t="shared" si="193"/>
        <v>0</v>
      </c>
      <c r="BM91" s="285">
        <f t="shared" si="193"/>
        <v>0</v>
      </c>
      <c r="BN91" s="285">
        <f t="shared" si="193"/>
        <v>0</v>
      </c>
      <c r="BO91" s="285">
        <f t="shared" si="193"/>
        <v>0</v>
      </c>
      <c r="BP91" s="285">
        <f t="shared" si="193"/>
        <v>0</v>
      </c>
      <c r="BQ91" s="285">
        <f t="shared" si="193"/>
        <v>0</v>
      </c>
      <c r="BR91" s="285">
        <f t="shared" si="193"/>
        <v>0</v>
      </c>
      <c r="BS91" s="285">
        <f t="shared" si="193"/>
        <v>0</v>
      </c>
      <c r="BT91" s="285">
        <f t="shared" si="193"/>
        <v>0</v>
      </c>
      <c r="BU91" s="285">
        <f t="shared" si="193"/>
        <v>0</v>
      </c>
      <c r="BV91" s="285">
        <f t="shared" si="193"/>
        <v>0</v>
      </c>
      <c r="BW91" s="285">
        <f t="shared" si="193"/>
        <v>0</v>
      </c>
      <c r="BX91" s="285">
        <f t="shared" si="193"/>
        <v>0</v>
      </c>
      <c r="BY91" s="285">
        <f t="shared" si="193"/>
        <v>0</v>
      </c>
      <c r="BZ91" s="285">
        <f t="shared" si="193"/>
        <v>0</v>
      </c>
      <c r="CA91" s="285">
        <f t="shared" si="193"/>
        <v>0</v>
      </c>
      <c r="CB91" s="285">
        <f t="shared" si="193"/>
        <v>0</v>
      </c>
      <c r="CC91" s="285">
        <f t="shared" si="193"/>
        <v>0</v>
      </c>
      <c r="CD91" s="285">
        <f t="shared" si="193"/>
        <v>0</v>
      </c>
      <c r="CE91" s="285">
        <f t="shared" si="193"/>
        <v>0</v>
      </c>
      <c r="CF91" s="285">
        <f t="shared" si="193"/>
        <v>0</v>
      </c>
      <c r="CG91" s="285">
        <f t="shared" si="193"/>
        <v>0</v>
      </c>
      <c r="CH91" s="285">
        <f t="shared" si="193"/>
        <v>0</v>
      </c>
      <c r="CI91" s="285">
        <f t="shared" si="193"/>
        <v>0</v>
      </c>
      <c r="CJ91" s="285">
        <f t="shared" si="193"/>
        <v>0</v>
      </c>
      <c r="CK91" s="285">
        <f t="shared" si="193"/>
        <v>0</v>
      </c>
      <c r="CL91" s="285">
        <f t="shared" si="193"/>
        <v>0</v>
      </c>
      <c r="CM91" s="285">
        <f t="shared" si="193"/>
        <v>0</v>
      </c>
      <c r="CN91" s="285">
        <f t="shared" si="193"/>
        <v>0</v>
      </c>
      <c r="CO91" s="285">
        <f t="shared" si="193"/>
        <v>0</v>
      </c>
      <c r="CP91" s="285">
        <f t="shared" ref="CP91:DL91" si="194">IF(ROUND(AK97-SUM(AK98,AK100:AK101),5)&gt;=0,0,"Ошибка")</f>
        <v>0</v>
      </c>
      <c r="CQ91" s="285">
        <f t="shared" si="194"/>
        <v>0</v>
      </c>
      <c r="CR91" s="285">
        <f t="shared" si="194"/>
        <v>0</v>
      </c>
      <c r="CS91" s="285">
        <f t="shared" si="194"/>
        <v>0</v>
      </c>
      <c r="CT91" s="285">
        <f t="shared" si="194"/>
        <v>0</v>
      </c>
      <c r="CU91" s="285">
        <f t="shared" si="194"/>
        <v>0</v>
      </c>
      <c r="CV91" s="285">
        <f t="shared" si="194"/>
        <v>0</v>
      </c>
      <c r="CW91" s="285">
        <f t="shared" si="194"/>
        <v>0</v>
      </c>
      <c r="CX91" s="285">
        <f t="shared" si="194"/>
        <v>0</v>
      </c>
      <c r="CY91" s="285">
        <f t="shared" si="194"/>
        <v>0</v>
      </c>
      <c r="CZ91" s="285">
        <f t="shared" si="194"/>
        <v>0</v>
      </c>
      <c r="DA91" s="285">
        <f t="shared" si="194"/>
        <v>0</v>
      </c>
      <c r="DB91" s="285">
        <f t="shared" si="194"/>
        <v>0</v>
      </c>
      <c r="DC91" s="285">
        <f t="shared" si="194"/>
        <v>0</v>
      </c>
      <c r="DD91" s="285">
        <f t="shared" si="194"/>
        <v>0</v>
      </c>
      <c r="DE91" s="285">
        <f t="shared" si="194"/>
        <v>0</v>
      </c>
      <c r="DF91" s="285">
        <f t="shared" si="194"/>
        <v>0</v>
      </c>
      <c r="DG91" s="285">
        <f t="shared" si="194"/>
        <v>0</v>
      </c>
      <c r="DH91" s="285">
        <f t="shared" si="194"/>
        <v>0</v>
      </c>
      <c r="DI91" s="285">
        <f t="shared" si="194"/>
        <v>0</v>
      </c>
      <c r="DJ91" s="285">
        <f t="shared" si="194"/>
        <v>0</v>
      </c>
      <c r="DK91" s="285">
        <f t="shared" si="194"/>
        <v>0</v>
      </c>
      <c r="DL91" s="285">
        <f t="shared" si="194"/>
        <v>0</v>
      </c>
    </row>
    <row r="92" spans="1:116" s="27" customFormat="1" ht="24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95">SUM(J93:J97,J102:J104)</f>
        <v>0</v>
      </c>
      <c r="K92" s="236">
        <f t="shared" si="195"/>
        <v>0</v>
      </c>
      <c r="L92" s="236">
        <f t="shared" si="195"/>
        <v>0</v>
      </c>
      <c r="M92" s="236">
        <f t="shared" si="195"/>
        <v>0</v>
      </c>
      <c r="N92" s="236">
        <f t="shared" si="195"/>
        <v>0</v>
      </c>
      <c r="O92" s="236">
        <f t="shared" si="195"/>
        <v>0</v>
      </c>
      <c r="P92" s="228">
        <f>SUM(P93:P97,P102:P104)</f>
        <v>0</v>
      </c>
      <c r="Q92" s="226">
        <f t="shared" ref="Q92:Z92" si="196">SUM(Q93:Q97,Q102:Q104)</f>
        <v>0</v>
      </c>
      <c r="R92" s="236">
        <f t="shared" si="196"/>
        <v>0</v>
      </c>
      <c r="S92" s="226">
        <f t="shared" si="196"/>
        <v>0</v>
      </c>
      <c r="T92" s="236">
        <f t="shared" si="196"/>
        <v>0</v>
      </c>
      <c r="U92" s="226">
        <f t="shared" si="196"/>
        <v>0</v>
      </c>
      <c r="V92" s="235">
        <f t="shared" si="196"/>
        <v>0</v>
      </c>
      <c r="W92" s="226">
        <f t="shared" si="196"/>
        <v>0</v>
      </c>
      <c r="X92" s="226">
        <f t="shared" si="196"/>
        <v>0</v>
      </c>
      <c r="Y92" s="235">
        <f t="shared" si="196"/>
        <v>0</v>
      </c>
      <c r="Z92" s="227">
        <f t="shared" si="196"/>
        <v>0</v>
      </c>
      <c r="AA92" s="228">
        <f>SUM(AA93:AA97,AA102:AA104)</f>
        <v>0</v>
      </c>
      <c r="AB92" s="226">
        <f t="shared" ref="AB92:AK92" si="197">SUM(AB93:AB97,AB102:AB104)</f>
        <v>0</v>
      </c>
      <c r="AC92" s="236">
        <f t="shared" si="197"/>
        <v>0</v>
      </c>
      <c r="AD92" s="226">
        <f t="shared" si="197"/>
        <v>0</v>
      </c>
      <c r="AE92" s="236">
        <f t="shared" si="197"/>
        <v>0</v>
      </c>
      <c r="AF92" s="226">
        <f t="shared" si="197"/>
        <v>0</v>
      </c>
      <c r="AG92" s="235">
        <f t="shared" si="197"/>
        <v>0</v>
      </c>
      <c r="AH92" s="226">
        <f t="shared" si="197"/>
        <v>0</v>
      </c>
      <c r="AI92" s="226">
        <f t="shared" si="197"/>
        <v>0</v>
      </c>
      <c r="AJ92" s="235">
        <f t="shared" si="197"/>
        <v>0</v>
      </c>
      <c r="AK92" s="227">
        <f t="shared" si="197"/>
        <v>0</v>
      </c>
      <c r="AL92" s="228">
        <f>SUM(AL93:AL97,AL102:AL104)</f>
        <v>0</v>
      </c>
      <c r="AM92" s="226">
        <f t="shared" ref="AM92:AV92" si="198">SUM(AM93:AM97,AM102:AM104)</f>
        <v>0</v>
      </c>
      <c r="AN92" s="236">
        <f t="shared" si="198"/>
        <v>0</v>
      </c>
      <c r="AO92" s="226">
        <f t="shared" si="198"/>
        <v>0</v>
      </c>
      <c r="AP92" s="236">
        <f t="shared" si="198"/>
        <v>0</v>
      </c>
      <c r="AQ92" s="226">
        <f t="shared" si="198"/>
        <v>0</v>
      </c>
      <c r="AR92" s="235">
        <f t="shared" si="198"/>
        <v>0</v>
      </c>
      <c r="AS92" s="226">
        <f t="shared" si="198"/>
        <v>0</v>
      </c>
      <c r="AT92" s="226">
        <f t="shared" si="198"/>
        <v>0</v>
      </c>
      <c r="AU92" s="235">
        <f t="shared" si="198"/>
        <v>0</v>
      </c>
      <c r="AV92" s="227">
        <f t="shared" si="198"/>
        <v>0</v>
      </c>
      <c r="AW92" s="228">
        <f>SUM(AW93:AW97,AW102:AW104)</f>
        <v>0</v>
      </c>
      <c r="AX92" s="226">
        <f t="shared" ref="AX92:BG92" si="199">SUM(AX93:AX97,AX102:AX104)</f>
        <v>0</v>
      </c>
      <c r="AY92" s="236">
        <f t="shared" si="199"/>
        <v>0</v>
      </c>
      <c r="AZ92" s="226">
        <f t="shared" si="199"/>
        <v>0</v>
      </c>
      <c r="BA92" s="236">
        <f t="shared" si="199"/>
        <v>0</v>
      </c>
      <c r="BB92" s="226">
        <f t="shared" si="199"/>
        <v>0</v>
      </c>
      <c r="BC92" s="235">
        <f t="shared" si="199"/>
        <v>0</v>
      </c>
      <c r="BD92" s="226">
        <f t="shared" si="199"/>
        <v>0</v>
      </c>
      <c r="BE92" s="226">
        <f t="shared" si="199"/>
        <v>0</v>
      </c>
      <c r="BF92" s="235">
        <f t="shared" si="199"/>
        <v>0</v>
      </c>
      <c r="BG92" s="227">
        <f t="shared" si="199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00">IF(E98-E99&gt;=0,0,"Ошибка")</f>
        <v>0</v>
      </c>
      <c r="BK92" s="253">
        <f t="shared" si="200"/>
        <v>0</v>
      </c>
      <c r="BL92" s="253">
        <f t="shared" si="200"/>
        <v>0</v>
      </c>
      <c r="BM92" s="253">
        <f t="shared" si="200"/>
        <v>0</v>
      </c>
      <c r="BN92" s="253">
        <f t="shared" si="200"/>
        <v>0</v>
      </c>
      <c r="BO92" s="253">
        <f t="shared" si="200"/>
        <v>0</v>
      </c>
      <c r="BP92" s="253">
        <f t="shared" si="200"/>
        <v>0</v>
      </c>
      <c r="BQ92" s="253">
        <f t="shared" si="200"/>
        <v>0</v>
      </c>
      <c r="BR92" s="253">
        <f t="shared" si="200"/>
        <v>0</v>
      </c>
      <c r="BS92" s="253">
        <f t="shared" si="200"/>
        <v>0</v>
      </c>
      <c r="BT92" s="253">
        <f t="shared" si="200"/>
        <v>0</v>
      </c>
      <c r="BU92" s="253">
        <f t="shared" si="200"/>
        <v>0</v>
      </c>
      <c r="BV92" s="253">
        <f t="shared" si="200"/>
        <v>0</v>
      </c>
      <c r="BW92" s="253">
        <f t="shared" si="200"/>
        <v>0</v>
      </c>
      <c r="BX92" s="253">
        <f t="shared" si="200"/>
        <v>0</v>
      </c>
      <c r="BY92" s="253">
        <f t="shared" si="200"/>
        <v>0</v>
      </c>
      <c r="BZ92" s="253">
        <f t="shared" si="200"/>
        <v>0</v>
      </c>
      <c r="CA92" s="253">
        <f t="shared" si="200"/>
        <v>0</v>
      </c>
      <c r="CB92" s="253">
        <f t="shared" si="200"/>
        <v>0</v>
      </c>
      <c r="CC92" s="253">
        <f t="shared" si="200"/>
        <v>0</v>
      </c>
      <c r="CD92" s="253">
        <f t="shared" si="200"/>
        <v>0</v>
      </c>
      <c r="CE92" s="253">
        <f t="shared" si="200"/>
        <v>0</v>
      </c>
      <c r="CF92" s="253">
        <f t="shared" si="200"/>
        <v>0</v>
      </c>
      <c r="CG92" s="253">
        <f t="shared" si="200"/>
        <v>0</v>
      </c>
      <c r="CH92" s="253">
        <f t="shared" si="200"/>
        <v>0</v>
      </c>
      <c r="CI92" s="253">
        <f t="shared" si="200"/>
        <v>0</v>
      </c>
      <c r="CJ92" s="253">
        <f t="shared" si="200"/>
        <v>0</v>
      </c>
      <c r="CK92" s="253">
        <f t="shared" si="200"/>
        <v>0</v>
      </c>
      <c r="CL92" s="253">
        <f t="shared" si="200"/>
        <v>0</v>
      </c>
      <c r="CM92" s="253">
        <f t="shared" si="200"/>
        <v>0</v>
      </c>
      <c r="CN92" s="253">
        <f t="shared" si="200"/>
        <v>0</v>
      </c>
      <c r="CO92" s="253">
        <f t="shared" si="200"/>
        <v>0</v>
      </c>
      <c r="CP92" s="253">
        <f t="shared" ref="CP92:DL92" si="201">IF(AK98-AK99&gt;=0,0,"Ошибка")</f>
        <v>0</v>
      </c>
      <c r="CQ92" s="253">
        <f t="shared" si="201"/>
        <v>0</v>
      </c>
      <c r="CR92" s="253">
        <f t="shared" si="201"/>
        <v>0</v>
      </c>
      <c r="CS92" s="253">
        <f t="shared" si="201"/>
        <v>0</v>
      </c>
      <c r="CT92" s="253">
        <f t="shared" si="201"/>
        <v>0</v>
      </c>
      <c r="CU92" s="253">
        <f t="shared" si="201"/>
        <v>0</v>
      </c>
      <c r="CV92" s="253">
        <f t="shared" si="201"/>
        <v>0</v>
      </c>
      <c r="CW92" s="253">
        <f t="shared" si="201"/>
        <v>0</v>
      </c>
      <c r="CX92" s="253">
        <f t="shared" si="201"/>
        <v>0</v>
      </c>
      <c r="CY92" s="253">
        <f t="shared" si="201"/>
        <v>0</v>
      </c>
      <c r="CZ92" s="253">
        <f t="shared" si="201"/>
        <v>0</v>
      </c>
      <c r="DA92" s="253">
        <f t="shared" si="201"/>
        <v>0</v>
      </c>
      <c r="DB92" s="253">
        <f t="shared" si="201"/>
        <v>0</v>
      </c>
      <c r="DC92" s="253">
        <f t="shared" si="201"/>
        <v>0</v>
      </c>
      <c r="DD92" s="253">
        <f t="shared" si="201"/>
        <v>0</v>
      </c>
      <c r="DE92" s="253">
        <f t="shared" si="201"/>
        <v>0</v>
      </c>
      <c r="DF92" s="253">
        <f t="shared" si="201"/>
        <v>0</v>
      </c>
      <c r="DG92" s="253">
        <f t="shared" si="201"/>
        <v>0</v>
      </c>
      <c r="DH92" s="253">
        <f t="shared" si="201"/>
        <v>0</v>
      </c>
      <c r="DI92" s="253">
        <f t="shared" si="201"/>
        <v>0</v>
      </c>
      <c r="DJ92" s="253">
        <f t="shared" si="201"/>
        <v>0</v>
      </c>
      <c r="DK92" s="253">
        <f t="shared" si="201"/>
        <v>0</v>
      </c>
      <c r="DL92" s="253">
        <f t="shared" si="201"/>
        <v>0</v>
      </c>
    </row>
    <row r="93" spans="1:116" s="27" customFormat="1" ht="24">
      <c r="A93" s="272" t="str">
        <f t="shared" ref="A93:A104" si="202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203">SUM(J93:L93)</f>
        <v>0</v>
      </c>
      <c r="H93" s="236">
        <f>ROUND(SUM(S93,AD93,AO93,AZ93),1)</f>
        <v>0</v>
      </c>
      <c r="I93" s="236">
        <f t="shared" ref="I93:I104" si="204">SUM(M93:O93)</f>
        <v>0</v>
      </c>
      <c r="J93" s="236">
        <f t="shared" ref="J93:O104" si="205">ROUND(SUM(U93,AF93,AQ93,BB93),1)</f>
        <v>0</v>
      </c>
      <c r="K93" s="236">
        <f t="shared" si="205"/>
        <v>0</v>
      </c>
      <c r="L93" s="236">
        <f t="shared" si="205"/>
        <v>0</v>
      </c>
      <c r="M93" s="236">
        <f t="shared" si="205"/>
        <v>0</v>
      </c>
      <c r="N93" s="236">
        <f t="shared" si="205"/>
        <v>0</v>
      </c>
      <c r="O93" s="236">
        <f t="shared" si="205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9">
        <f t="shared" ref="BH93:BH105" si="206">IF((COUNTA(BJ93:DL93)-COUNTIF(BJ93:DL93,0))=0,0,CONCATENATE("Ошибки!-",COUNTA(BJ93:DL93)-COUNTIF(BJ93:DL93,0)))</f>
        <v>0</v>
      </c>
      <c r="BI93" s="255" t="str">
        <f t="shared" ref="BI93:BI104" si="207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08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09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10">IF(ROUND((AA93-AB93),5)&gt;=0,0,"Ошибка!")</f>
        <v>0</v>
      </c>
      <c r="CH93" s="318"/>
      <c r="CI93" s="253">
        <f t="shared" ref="CI93:CI104" si="21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12">IF(ROUND((AL93-AM93),5)&gt;=0,0,"Ошибка!")</f>
        <v>0</v>
      </c>
      <c r="CS93" s="318"/>
      <c r="CT93" s="253">
        <f t="shared" ref="CT93:CT104" si="213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14">IF(ROUND((AW93-AX93),5)&gt;=0,0,"Ошибка!")</f>
        <v>0</v>
      </c>
      <c r="DD93" s="318"/>
      <c r="DE93" s="253">
        <f t="shared" ref="DE93:DE104" si="215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>
      <c r="A94" s="272" t="str">
        <f t="shared" si="202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216">ROUND(SUM(P94,AA94,AL94,AW94),0)</f>
        <v>0</v>
      </c>
      <c r="F94" s="236">
        <f t="shared" ref="F94:F104" si="217">ROUND(SUM(Q94,AB94,AM94,AX94),1)</f>
        <v>0</v>
      </c>
      <c r="G94" s="236">
        <f t="shared" si="203"/>
        <v>0</v>
      </c>
      <c r="H94" s="236">
        <f t="shared" ref="H94:H104" si="218">ROUND(SUM(S94,AD94,AO94,AZ94),1)</f>
        <v>0</v>
      </c>
      <c r="I94" s="236">
        <f t="shared" si="204"/>
        <v>0</v>
      </c>
      <c r="J94" s="236">
        <f t="shared" si="205"/>
        <v>0</v>
      </c>
      <c r="K94" s="236">
        <f t="shared" si="205"/>
        <v>0</v>
      </c>
      <c r="L94" s="236">
        <f t="shared" si="205"/>
        <v>0</v>
      </c>
      <c r="M94" s="236">
        <f t="shared" si="205"/>
        <v>0</v>
      </c>
      <c r="N94" s="236">
        <f t="shared" si="205"/>
        <v>0</v>
      </c>
      <c r="O94" s="236">
        <f t="shared" si="205"/>
        <v>0</v>
      </c>
      <c r="P94" s="220"/>
      <c r="Q94" s="221"/>
      <c r="R94" s="237">
        <f t="shared" ref="R94:R104" si="219">SUM(U94:W94)</f>
        <v>0</v>
      </c>
      <c r="S94" s="221"/>
      <c r="T94" s="237">
        <f t="shared" ref="T94:T103" si="220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221">SUM(AF94:AH94)</f>
        <v>0</v>
      </c>
      <c r="AD94" s="221"/>
      <c r="AE94" s="237">
        <f t="shared" ref="AE94:AE103" si="222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23">SUM(AQ94:AS94)</f>
        <v>0</v>
      </c>
      <c r="AO94" s="221"/>
      <c r="AP94" s="237">
        <f t="shared" ref="AP94:AP103" si="224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25">SUM(BB94:BD94)</f>
        <v>0</v>
      </c>
      <c r="AZ94" s="221"/>
      <c r="BA94" s="237">
        <f t="shared" ref="BA94:BA103" si="226">SUM(BE94:BG94)</f>
        <v>0</v>
      </c>
      <c r="BB94" s="221"/>
      <c r="BC94" s="233"/>
      <c r="BD94" s="221"/>
      <c r="BE94" s="221"/>
      <c r="BF94" s="233"/>
      <c r="BG94" s="221"/>
      <c r="BH94" s="379">
        <f t="shared" si="206"/>
        <v>0</v>
      </c>
      <c r="BI94" s="255" t="str">
        <f t="shared" si="207"/>
        <v>03</v>
      </c>
      <c r="BJ94" s="318"/>
      <c r="BK94" s="253">
        <f t="shared" ref="BK94:BK104" si="227">IF(ROUND((E94-F94),5)&gt;=0,0,"Ошибка!")</f>
        <v>0</v>
      </c>
      <c r="BL94" s="318"/>
      <c r="BM94" s="253">
        <f t="shared" si="208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09"/>
        <v>0</v>
      </c>
      <c r="BW94" s="318"/>
      <c r="BX94" s="253">
        <f t="shared" ref="BX94:BX104" si="228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10"/>
        <v>0</v>
      </c>
      <c r="CH94" s="318"/>
      <c r="CI94" s="253">
        <f t="shared" si="211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12"/>
        <v>0</v>
      </c>
      <c r="CS94" s="318"/>
      <c r="CT94" s="253">
        <f t="shared" si="213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14"/>
        <v>0</v>
      </c>
      <c r="DD94" s="318"/>
      <c r="DE94" s="253">
        <f t="shared" si="215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>
      <c r="A95" s="272" t="str">
        <f t="shared" si="202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216"/>
        <v>0</v>
      </c>
      <c r="F95" s="236">
        <f t="shared" si="217"/>
        <v>0</v>
      </c>
      <c r="G95" s="236">
        <f t="shared" si="203"/>
        <v>0</v>
      </c>
      <c r="H95" s="236">
        <f t="shared" si="218"/>
        <v>0</v>
      </c>
      <c r="I95" s="236">
        <f t="shared" si="204"/>
        <v>0</v>
      </c>
      <c r="J95" s="236">
        <f t="shared" si="205"/>
        <v>0</v>
      </c>
      <c r="K95" s="236">
        <f t="shared" si="205"/>
        <v>0</v>
      </c>
      <c r="L95" s="236">
        <f t="shared" si="205"/>
        <v>0</v>
      </c>
      <c r="M95" s="236">
        <f t="shared" si="205"/>
        <v>0</v>
      </c>
      <c r="N95" s="236">
        <f t="shared" si="205"/>
        <v>0</v>
      </c>
      <c r="O95" s="236">
        <f t="shared" si="205"/>
        <v>0</v>
      </c>
      <c r="P95" s="220"/>
      <c r="Q95" s="221"/>
      <c r="R95" s="237">
        <f t="shared" si="219"/>
        <v>0</v>
      </c>
      <c r="S95" s="221"/>
      <c r="T95" s="237">
        <f t="shared" si="220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221"/>
        <v>0</v>
      </c>
      <c r="AD95" s="221"/>
      <c r="AE95" s="237">
        <f t="shared" si="222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23"/>
        <v>0</v>
      </c>
      <c r="AO95" s="221"/>
      <c r="AP95" s="237">
        <f t="shared" si="224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25"/>
        <v>0</v>
      </c>
      <c r="AZ95" s="221"/>
      <c r="BA95" s="237">
        <f t="shared" si="226"/>
        <v>0</v>
      </c>
      <c r="BB95" s="221"/>
      <c r="BC95" s="233"/>
      <c r="BD95" s="221"/>
      <c r="BE95" s="221"/>
      <c r="BF95" s="233"/>
      <c r="BG95" s="221"/>
      <c r="BH95" s="379">
        <f t="shared" si="206"/>
        <v>0</v>
      </c>
      <c r="BI95" s="255" t="str">
        <f t="shared" si="207"/>
        <v>04</v>
      </c>
      <c r="BJ95" s="318"/>
      <c r="BK95" s="253">
        <f t="shared" si="227"/>
        <v>0</v>
      </c>
      <c r="BL95" s="318"/>
      <c r="BM95" s="253">
        <f t="shared" si="208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09"/>
        <v>0</v>
      </c>
      <c r="BW95" s="318"/>
      <c r="BX95" s="253">
        <f t="shared" si="228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10"/>
        <v>0</v>
      </c>
      <c r="CH95" s="318"/>
      <c r="CI95" s="253">
        <f t="shared" si="211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12"/>
        <v>0</v>
      </c>
      <c r="CS95" s="318"/>
      <c r="CT95" s="253">
        <f t="shared" si="213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14"/>
        <v>0</v>
      </c>
      <c r="DD95" s="318"/>
      <c r="DE95" s="253">
        <f t="shared" si="215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>
      <c r="A96" s="272" t="str">
        <f t="shared" si="202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216"/>
        <v>0</v>
      </c>
      <c r="F96" s="236">
        <f t="shared" si="217"/>
        <v>0</v>
      </c>
      <c r="G96" s="236">
        <f t="shared" si="203"/>
        <v>0</v>
      </c>
      <c r="H96" s="236">
        <f t="shared" si="218"/>
        <v>0</v>
      </c>
      <c r="I96" s="236">
        <f t="shared" si="204"/>
        <v>0</v>
      </c>
      <c r="J96" s="236">
        <f t="shared" si="205"/>
        <v>0</v>
      </c>
      <c r="K96" s="236">
        <f t="shared" si="205"/>
        <v>0</v>
      </c>
      <c r="L96" s="236">
        <f t="shared" si="205"/>
        <v>0</v>
      </c>
      <c r="M96" s="236">
        <f t="shared" si="205"/>
        <v>0</v>
      </c>
      <c r="N96" s="236">
        <f t="shared" si="205"/>
        <v>0</v>
      </c>
      <c r="O96" s="236">
        <f t="shared" si="205"/>
        <v>0</v>
      </c>
      <c r="P96" s="220"/>
      <c r="Q96" s="221"/>
      <c r="R96" s="237">
        <f t="shared" si="219"/>
        <v>0</v>
      </c>
      <c r="S96" s="221"/>
      <c r="T96" s="237">
        <f t="shared" si="220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221"/>
        <v>0</v>
      </c>
      <c r="AD96" s="221"/>
      <c r="AE96" s="237">
        <f t="shared" si="222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23"/>
        <v>0</v>
      </c>
      <c r="AO96" s="221"/>
      <c r="AP96" s="237">
        <f t="shared" si="224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25"/>
        <v>0</v>
      </c>
      <c r="AZ96" s="221"/>
      <c r="BA96" s="237">
        <f t="shared" si="226"/>
        <v>0</v>
      </c>
      <c r="BB96" s="221"/>
      <c r="BC96" s="233"/>
      <c r="BD96" s="221"/>
      <c r="BE96" s="221"/>
      <c r="BF96" s="233"/>
      <c r="BG96" s="221"/>
      <c r="BH96" s="379">
        <f t="shared" si="206"/>
        <v>0</v>
      </c>
      <c r="BI96" s="255" t="str">
        <f t="shared" si="207"/>
        <v>05</v>
      </c>
      <c r="BJ96" s="318"/>
      <c r="BK96" s="253">
        <f t="shared" si="227"/>
        <v>0</v>
      </c>
      <c r="BL96" s="318"/>
      <c r="BM96" s="253">
        <f t="shared" si="208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09"/>
        <v>0</v>
      </c>
      <c r="BW96" s="318"/>
      <c r="BX96" s="253">
        <f t="shared" si="228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10"/>
        <v>0</v>
      </c>
      <c r="CH96" s="318"/>
      <c r="CI96" s="253">
        <f t="shared" si="211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12"/>
        <v>0</v>
      </c>
      <c r="CS96" s="318"/>
      <c r="CT96" s="253">
        <f t="shared" si="213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14"/>
        <v>0</v>
      </c>
      <c r="DD96" s="318"/>
      <c r="DE96" s="253">
        <f t="shared" si="215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>
      <c r="A97" s="272" t="str">
        <f t="shared" si="202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216"/>
        <v>0</v>
      </c>
      <c r="F97" s="236">
        <f t="shared" si="217"/>
        <v>0</v>
      </c>
      <c r="G97" s="236">
        <f t="shared" si="203"/>
        <v>0</v>
      </c>
      <c r="H97" s="236">
        <f t="shared" si="218"/>
        <v>0</v>
      </c>
      <c r="I97" s="236">
        <f t="shared" si="204"/>
        <v>0</v>
      </c>
      <c r="J97" s="236">
        <f t="shared" si="205"/>
        <v>0</v>
      </c>
      <c r="K97" s="236">
        <f t="shared" si="205"/>
        <v>0</v>
      </c>
      <c r="L97" s="236">
        <f t="shared" si="205"/>
        <v>0</v>
      </c>
      <c r="M97" s="236">
        <f t="shared" si="205"/>
        <v>0</v>
      </c>
      <c r="N97" s="236">
        <f t="shared" si="205"/>
        <v>0</v>
      </c>
      <c r="O97" s="236">
        <f t="shared" si="205"/>
        <v>0</v>
      </c>
      <c r="P97" s="220"/>
      <c r="Q97" s="221"/>
      <c r="R97" s="237">
        <f t="shared" si="219"/>
        <v>0</v>
      </c>
      <c r="S97" s="221"/>
      <c r="T97" s="237">
        <f t="shared" si="220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221"/>
        <v>0</v>
      </c>
      <c r="AD97" s="221"/>
      <c r="AE97" s="237">
        <f t="shared" si="222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23"/>
        <v>0</v>
      </c>
      <c r="AO97" s="221"/>
      <c r="AP97" s="237">
        <f t="shared" si="224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25"/>
        <v>0</v>
      </c>
      <c r="AZ97" s="221"/>
      <c r="BA97" s="237">
        <f t="shared" si="226"/>
        <v>0</v>
      </c>
      <c r="BB97" s="221"/>
      <c r="BC97" s="233"/>
      <c r="BD97" s="221"/>
      <c r="BE97" s="221"/>
      <c r="BF97" s="233"/>
      <c r="BG97" s="221"/>
      <c r="BH97" s="379">
        <f t="shared" si="206"/>
        <v>0</v>
      </c>
      <c r="BI97" s="255" t="str">
        <f t="shared" si="207"/>
        <v>06</v>
      </c>
      <c r="BJ97" s="318"/>
      <c r="BK97" s="253">
        <f t="shared" si="227"/>
        <v>0</v>
      </c>
      <c r="BL97" s="318"/>
      <c r="BM97" s="253">
        <f t="shared" si="208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09"/>
        <v>0</v>
      </c>
      <c r="BW97" s="318"/>
      <c r="BX97" s="253">
        <f t="shared" si="228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10"/>
        <v>0</v>
      </c>
      <c r="CH97" s="318"/>
      <c r="CI97" s="253">
        <f t="shared" si="211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12"/>
        <v>0</v>
      </c>
      <c r="CS97" s="318"/>
      <c r="CT97" s="253">
        <f t="shared" si="213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14"/>
        <v>0</v>
      </c>
      <c r="DD97" s="318"/>
      <c r="DE97" s="253">
        <f t="shared" si="215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>
      <c r="A98" s="272" t="str">
        <f t="shared" si="202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216"/>
        <v>0</v>
      </c>
      <c r="F98" s="236">
        <f t="shared" si="217"/>
        <v>0</v>
      </c>
      <c r="G98" s="236">
        <f t="shared" si="203"/>
        <v>0</v>
      </c>
      <c r="H98" s="236">
        <f t="shared" si="218"/>
        <v>0</v>
      </c>
      <c r="I98" s="236">
        <f t="shared" si="204"/>
        <v>0</v>
      </c>
      <c r="J98" s="236">
        <f t="shared" si="205"/>
        <v>0</v>
      </c>
      <c r="K98" s="236">
        <f t="shared" si="205"/>
        <v>0</v>
      </c>
      <c r="L98" s="236">
        <f t="shared" si="205"/>
        <v>0</v>
      </c>
      <c r="M98" s="236">
        <f t="shared" si="205"/>
        <v>0</v>
      </c>
      <c r="N98" s="236">
        <f t="shared" si="205"/>
        <v>0</v>
      </c>
      <c r="O98" s="236">
        <f t="shared" si="205"/>
        <v>0</v>
      </c>
      <c r="P98" s="220"/>
      <c r="Q98" s="221"/>
      <c r="R98" s="237">
        <f t="shared" si="219"/>
        <v>0</v>
      </c>
      <c r="S98" s="221"/>
      <c r="T98" s="237">
        <f t="shared" si="220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21"/>
        <v>0</v>
      </c>
      <c r="AD98" s="221"/>
      <c r="AE98" s="237">
        <f t="shared" si="222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23"/>
        <v>0</v>
      </c>
      <c r="AO98" s="221"/>
      <c r="AP98" s="237">
        <f t="shared" si="224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25"/>
        <v>0</v>
      </c>
      <c r="AZ98" s="221"/>
      <c r="BA98" s="237">
        <f t="shared" si="226"/>
        <v>0</v>
      </c>
      <c r="BB98" s="221"/>
      <c r="BC98" s="233"/>
      <c r="BD98" s="221"/>
      <c r="BE98" s="221"/>
      <c r="BF98" s="233"/>
      <c r="BG98" s="221"/>
      <c r="BH98" s="379">
        <f t="shared" si="206"/>
        <v>0</v>
      </c>
      <c r="BI98" s="255" t="str">
        <f t="shared" si="207"/>
        <v>07</v>
      </c>
      <c r="BJ98" s="318"/>
      <c r="BK98" s="253">
        <f t="shared" si="227"/>
        <v>0</v>
      </c>
      <c r="BL98" s="318"/>
      <c r="BM98" s="253">
        <f t="shared" si="208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09"/>
        <v>0</v>
      </c>
      <c r="BW98" s="318"/>
      <c r="BX98" s="253">
        <f t="shared" si="228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10"/>
        <v>0</v>
      </c>
      <c r="CH98" s="318"/>
      <c r="CI98" s="253">
        <f t="shared" si="211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12"/>
        <v>0</v>
      </c>
      <c r="CS98" s="318"/>
      <c r="CT98" s="253">
        <f t="shared" si="213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14"/>
        <v>0</v>
      </c>
      <c r="DD98" s="318"/>
      <c r="DE98" s="253">
        <f t="shared" si="215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>
      <c r="A99" s="272" t="str">
        <f t="shared" si="202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216"/>
        <v>0</v>
      </c>
      <c r="F99" s="236">
        <f t="shared" si="217"/>
        <v>0</v>
      </c>
      <c r="G99" s="236">
        <f t="shared" si="203"/>
        <v>0</v>
      </c>
      <c r="H99" s="236">
        <f t="shared" si="218"/>
        <v>0</v>
      </c>
      <c r="I99" s="236">
        <f t="shared" si="204"/>
        <v>0</v>
      </c>
      <c r="J99" s="236">
        <f t="shared" si="205"/>
        <v>0</v>
      </c>
      <c r="K99" s="236">
        <f t="shared" si="205"/>
        <v>0</v>
      </c>
      <c r="L99" s="236">
        <f t="shared" si="205"/>
        <v>0</v>
      </c>
      <c r="M99" s="236">
        <f t="shared" si="205"/>
        <v>0</v>
      </c>
      <c r="N99" s="236">
        <f t="shared" si="205"/>
        <v>0</v>
      </c>
      <c r="O99" s="236">
        <f t="shared" si="205"/>
        <v>0</v>
      </c>
      <c r="P99" s="220"/>
      <c r="Q99" s="221"/>
      <c r="R99" s="237">
        <f t="shared" si="219"/>
        <v>0</v>
      </c>
      <c r="S99" s="221"/>
      <c r="T99" s="237">
        <f t="shared" si="220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21"/>
        <v>0</v>
      </c>
      <c r="AD99" s="221"/>
      <c r="AE99" s="237">
        <f t="shared" si="222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23"/>
        <v>0</v>
      </c>
      <c r="AO99" s="221"/>
      <c r="AP99" s="237">
        <f t="shared" si="224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25"/>
        <v>0</v>
      </c>
      <c r="AZ99" s="221"/>
      <c r="BA99" s="237">
        <f t="shared" si="226"/>
        <v>0</v>
      </c>
      <c r="BB99" s="221"/>
      <c r="BC99" s="233"/>
      <c r="BD99" s="221"/>
      <c r="BE99" s="221"/>
      <c r="BF99" s="233"/>
      <c r="BG99" s="221"/>
      <c r="BH99" s="379">
        <f t="shared" si="206"/>
        <v>0</v>
      </c>
      <c r="BI99" s="255" t="str">
        <f t="shared" si="207"/>
        <v>08</v>
      </c>
      <c r="BJ99" s="318"/>
      <c r="BK99" s="253">
        <f t="shared" si="227"/>
        <v>0</v>
      </c>
      <c r="BL99" s="318"/>
      <c r="BM99" s="253">
        <f t="shared" si="208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09"/>
        <v>0</v>
      </c>
      <c r="BW99" s="318"/>
      <c r="BX99" s="253">
        <f t="shared" si="228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10"/>
        <v>0</v>
      </c>
      <c r="CH99" s="318"/>
      <c r="CI99" s="253">
        <f t="shared" si="211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12"/>
        <v>0</v>
      </c>
      <c r="CS99" s="318"/>
      <c r="CT99" s="253">
        <f t="shared" si="213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14"/>
        <v>0</v>
      </c>
      <c r="DD99" s="318"/>
      <c r="DE99" s="253">
        <f t="shared" si="215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>
      <c r="A100" s="272" t="str">
        <f t="shared" si="202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216"/>
        <v>0</v>
      </c>
      <c r="F100" s="236">
        <f t="shared" si="217"/>
        <v>0</v>
      </c>
      <c r="G100" s="236">
        <f t="shared" si="203"/>
        <v>0</v>
      </c>
      <c r="H100" s="236">
        <f t="shared" si="218"/>
        <v>0</v>
      </c>
      <c r="I100" s="236">
        <f t="shared" si="204"/>
        <v>0</v>
      </c>
      <c r="J100" s="236">
        <f t="shared" si="205"/>
        <v>0</v>
      </c>
      <c r="K100" s="236">
        <f t="shared" si="205"/>
        <v>0</v>
      </c>
      <c r="L100" s="236">
        <f t="shared" si="205"/>
        <v>0</v>
      </c>
      <c r="M100" s="236">
        <f t="shared" si="205"/>
        <v>0</v>
      </c>
      <c r="N100" s="236">
        <f t="shared" si="205"/>
        <v>0</v>
      </c>
      <c r="O100" s="236">
        <f t="shared" si="205"/>
        <v>0</v>
      </c>
      <c r="P100" s="220"/>
      <c r="Q100" s="221"/>
      <c r="R100" s="237">
        <f t="shared" si="219"/>
        <v>0</v>
      </c>
      <c r="S100" s="221"/>
      <c r="T100" s="237">
        <f t="shared" si="220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21"/>
        <v>0</v>
      </c>
      <c r="AD100" s="221"/>
      <c r="AE100" s="237">
        <f t="shared" si="222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23"/>
        <v>0</v>
      </c>
      <c r="AO100" s="221"/>
      <c r="AP100" s="237">
        <f t="shared" si="224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25"/>
        <v>0</v>
      </c>
      <c r="AZ100" s="221"/>
      <c r="BA100" s="237">
        <f t="shared" si="226"/>
        <v>0</v>
      </c>
      <c r="BB100" s="221"/>
      <c r="BC100" s="233"/>
      <c r="BD100" s="221"/>
      <c r="BE100" s="221"/>
      <c r="BF100" s="233"/>
      <c r="BG100" s="221"/>
      <c r="BH100" s="379">
        <f t="shared" si="206"/>
        <v>0</v>
      </c>
      <c r="BI100" s="255" t="str">
        <f t="shared" si="207"/>
        <v>09</v>
      </c>
      <c r="BJ100" s="318"/>
      <c r="BK100" s="253">
        <f t="shared" si="227"/>
        <v>0</v>
      </c>
      <c r="BL100" s="318"/>
      <c r="BM100" s="253">
        <f t="shared" si="208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09"/>
        <v>0</v>
      </c>
      <c r="BW100" s="318"/>
      <c r="BX100" s="253">
        <f t="shared" si="228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10"/>
        <v>0</v>
      </c>
      <c r="CH100" s="318"/>
      <c r="CI100" s="253">
        <f t="shared" si="21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12"/>
        <v>0</v>
      </c>
      <c r="CS100" s="318"/>
      <c r="CT100" s="253">
        <f t="shared" si="213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14"/>
        <v>0</v>
      </c>
      <c r="DD100" s="318"/>
      <c r="DE100" s="253">
        <f t="shared" si="215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>
      <c r="A101" s="272" t="str">
        <f t="shared" si="202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216"/>
        <v>0</v>
      </c>
      <c r="F101" s="236">
        <f t="shared" si="217"/>
        <v>0</v>
      </c>
      <c r="G101" s="236">
        <f t="shared" si="203"/>
        <v>0</v>
      </c>
      <c r="H101" s="236">
        <f t="shared" si="218"/>
        <v>0</v>
      </c>
      <c r="I101" s="236">
        <f t="shared" si="204"/>
        <v>0</v>
      </c>
      <c r="J101" s="236">
        <f t="shared" si="205"/>
        <v>0</v>
      </c>
      <c r="K101" s="236">
        <f t="shared" si="205"/>
        <v>0</v>
      </c>
      <c r="L101" s="236">
        <f t="shared" si="205"/>
        <v>0</v>
      </c>
      <c r="M101" s="236">
        <f t="shared" si="205"/>
        <v>0</v>
      </c>
      <c r="N101" s="236">
        <f t="shared" si="205"/>
        <v>0</v>
      </c>
      <c r="O101" s="236">
        <f t="shared" si="205"/>
        <v>0</v>
      </c>
      <c r="P101" s="220"/>
      <c r="Q101" s="221"/>
      <c r="R101" s="237">
        <f t="shared" si="219"/>
        <v>0</v>
      </c>
      <c r="S101" s="221"/>
      <c r="T101" s="237">
        <f t="shared" si="220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21"/>
        <v>0</v>
      </c>
      <c r="AD101" s="221"/>
      <c r="AE101" s="237">
        <f t="shared" si="222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23"/>
        <v>0</v>
      </c>
      <c r="AO101" s="221"/>
      <c r="AP101" s="237">
        <f t="shared" si="224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25"/>
        <v>0</v>
      </c>
      <c r="AZ101" s="221"/>
      <c r="BA101" s="237">
        <f t="shared" si="226"/>
        <v>0</v>
      </c>
      <c r="BB101" s="221"/>
      <c r="BC101" s="233"/>
      <c r="BD101" s="221"/>
      <c r="BE101" s="221"/>
      <c r="BF101" s="233"/>
      <c r="BG101" s="221"/>
      <c r="BH101" s="379">
        <f t="shared" si="206"/>
        <v>0</v>
      </c>
      <c r="BI101" s="255" t="str">
        <f t="shared" si="207"/>
        <v>10</v>
      </c>
      <c r="BJ101" s="318"/>
      <c r="BK101" s="253">
        <f t="shared" si="227"/>
        <v>0</v>
      </c>
      <c r="BL101" s="318"/>
      <c r="BM101" s="253">
        <f t="shared" si="208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09"/>
        <v>0</v>
      </c>
      <c r="BW101" s="318"/>
      <c r="BX101" s="253">
        <f t="shared" si="228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10"/>
        <v>0</v>
      </c>
      <c r="CH101" s="318"/>
      <c r="CI101" s="253">
        <f t="shared" si="21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12"/>
        <v>0</v>
      </c>
      <c r="CS101" s="318"/>
      <c r="CT101" s="253">
        <f t="shared" si="213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14"/>
        <v>0</v>
      </c>
      <c r="DD101" s="318"/>
      <c r="DE101" s="253">
        <f t="shared" si="215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">
      <c r="A102" s="272" t="str">
        <f t="shared" si="202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216"/>
        <v>0</v>
      </c>
      <c r="F102" s="236">
        <f t="shared" si="217"/>
        <v>0</v>
      </c>
      <c r="G102" s="236">
        <f t="shared" si="203"/>
        <v>0</v>
      </c>
      <c r="H102" s="236">
        <f t="shared" si="218"/>
        <v>0</v>
      </c>
      <c r="I102" s="236">
        <f t="shared" si="204"/>
        <v>0</v>
      </c>
      <c r="J102" s="236">
        <f t="shared" si="205"/>
        <v>0</v>
      </c>
      <c r="K102" s="236">
        <f t="shared" si="205"/>
        <v>0</v>
      </c>
      <c r="L102" s="236">
        <f t="shared" si="205"/>
        <v>0</v>
      </c>
      <c r="M102" s="236">
        <f t="shared" si="205"/>
        <v>0</v>
      </c>
      <c r="N102" s="236">
        <f t="shared" si="205"/>
        <v>0</v>
      </c>
      <c r="O102" s="236">
        <f t="shared" si="205"/>
        <v>0</v>
      </c>
      <c r="P102" s="220"/>
      <c r="Q102" s="221"/>
      <c r="R102" s="237">
        <f t="shared" si="219"/>
        <v>0</v>
      </c>
      <c r="S102" s="221"/>
      <c r="T102" s="237">
        <f t="shared" si="220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21"/>
        <v>0</v>
      </c>
      <c r="AD102" s="221"/>
      <c r="AE102" s="237">
        <f t="shared" si="222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23"/>
        <v>0</v>
      </c>
      <c r="AO102" s="221"/>
      <c r="AP102" s="237">
        <f t="shared" si="224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25"/>
        <v>0</v>
      </c>
      <c r="AZ102" s="221"/>
      <c r="BA102" s="237">
        <f t="shared" si="226"/>
        <v>0</v>
      </c>
      <c r="BB102" s="221"/>
      <c r="BC102" s="233"/>
      <c r="BD102" s="221"/>
      <c r="BE102" s="221"/>
      <c r="BF102" s="233"/>
      <c r="BG102" s="221"/>
      <c r="BH102" s="379">
        <f t="shared" si="206"/>
        <v>0</v>
      </c>
      <c r="BI102" s="255" t="str">
        <f t="shared" si="207"/>
        <v>11</v>
      </c>
      <c r="BJ102" s="318"/>
      <c r="BK102" s="253">
        <f t="shared" si="227"/>
        <v>0</v>
      </c>
      <c r="BL102" s="318"/>
      <c r="BM102" s="253">
        <f t="shared" si="208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09"/>
        <v>0</v>
      </c>
      <c r="BW102" s="318"/>
      <c r="BX102" s="253">
        <f t="shared" si="228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10"/>
        <v>0</v>
      </c>
      <c r="CH102" s="318"/>
      <c r="CI102" s="253">
        <f t="shared" si="21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12"/>
        <v>0</v>
      </c>
      <c r="CS102" s="318"/>
      <c r="CT102" s="253">
        <f t="shared" si="213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14"/>
        <v>0</v>
      </c>
      <c r="DD102" s="318"/>
      <c r="DE102" s="253">
        <f t="shared" si="215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">
      <c r="A103" s="272" t="str">
        <f t="shared" si="202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216"/>
        <v>0</v>
      </c>
      <c r="F103" s="236">
        <f t="shared" si="217"/>
        <v>0</v>
      </c>
      <c r="G103" s="236">
        <f t="shared" si="203"/>
        <v>0</v>
      </c>
      <c r="H103" s="236">
        <f t="shared" si="218"/>
        <v>0</v>
      </c>
      <c r="I103" s="236">
        <f t="shared" si="204"/>
        <v>0</v>
      </c>
      <c r="J103" s="236">
        <f t="shared" si="205"/>
        <v>0</v>
      </c>
      <c r="K103" s="236">
        <f t="shared" si="205"/>
        <v>0</v>
      </c>
      <c r="L103" s="236">
        <f t="shared" si="205"/>
        <v>0</v>
      </c>
      <c r="M103" s="236">
        <f t="shared" si="205"/>
        <v>0</v>
      </c>
      <c r="N103" s="236">
        <f t="shared" si="205"/>
        <v>0</v>
      </c>
      <c r="O103" s="236">
        <f t="shared" si="205"/>
        <v>0</v>
      </c>
      <c r="P103" s="220"/>
      <c r="Q103" s="221"/>
      <c r="R103" s="237">
        <f t="shared" si="219"/>
        <v>0</v>
      </c>
      <c r="S103" s="221"/>
      <c r="T103" s="237">
        <f t="shared" si="220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21"/>
        <v>0</v>
      </c>
      <c r="AD103" s="221"/>
      <c r="AE103" s="237">
        <f t="shared" si="222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23"/>
        <v>0</v>
      </c>
      <c r="AO103" s="221"/>
      <c r="AP103" s="237">
        <f t="shared" si="224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25"/>
        <v>0</v>
      </c>
      <c r="AZ103" s="221"/>
      <c r="BA103" s="237">
        <f t="shared" si="226"/>
        <v>0</v>
      </c>
      <c r="BB103" s="221"/>
      <c r="BC103" s="233"/>
      <c r="BD103" s="221"/>
      <c r="BE103" s="221"/>
      <c r="BF103" s="233"/>
      <c r="BG103" s="221"/>
      <c r="BH103" s="379">
        <f t="shared" si="206"/>
        <v>0</v>
      </c>
      <c r="BI103" s="255" t="str">
        <f t="shared" si="207"/>
        <v>12</v>
      </c>
      <c r="BJ103" s="318"/>
      <c r="BK103" s="253">
        <f t="shared" si="227"/>
        <v>0</v>
      </c>
      <c r="BL103" s="318"/>
      <c r="BM103" s="253">
        <f t="shared" si="208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09"/>
        <v>0</v>
      </c>
      <c r="BW103" s="318"/>
      <c r="BX103" s="253">
        <f t="shared" si="228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10"/>
        <v>0</v>
      </c>
      <c r="CH103" s="318"/>
      <c r="CI103" s="253">
        <f t="shared" si="21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12"/>
        <v>0</v>
      </c>
      <c r="CS103" s="318"/>
      <c r="CT103" s="253">
        <f t="shared" si="213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14"/>
        <v>0</v>
      </c>
      <c r="DD103" s="318"/>
      <c r="DE103" s="253">
        <f t="shared" si="215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thickBot="1">
      <c r="A104" s="272" t="str">
        <f t="shared" si="202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216"/>
        <v>0</v>
      </c>
      <c r="F104" s="236">
        <f t="shared" si="217"/>
        <v>0</v>
      </c>
      <c r="G104" s="236">
        <f t="shared" si="203"/>
        <v>0</v>
      </c>
      <c r="H104" s="236">
        <f t="shared" si="218"/>
        <v>0</v>
      </c>
      <c r="I104" s="236">
        <f t="shared" si="204"/>
        <v>0</v>
      </c>
      <c r="J104" s="236">
        <f t="shared" si="205"/>
        <v>0</v>
      </c>
      <c r="K104" s="236">
        <f t="shared" si="205"/>
        <v>0</v>
      </c>
      <c r="L104" s="236">
        <f t="shared" si="205"/>
        <v>0</v>
      </c>
      <c r="M104" s="236">
        <f t="shared" si="205"/>
        <v>0</v>
      </c>
      <c r="N104" s="236">
        <f t="shared" si="205"/>
        <v>0</v>
      </c>
      <c r="O104" s="236">
        <f>ROUND(SUM(Z104,AK104,AV104,BG104),1)</f>
        <v>0</v>
      </c>
      <c r="P104" s="223"/>
      <c r="Q104" s="224"/>
      <c r="R104" s="238">
        <f t="shared" si="219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221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23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25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9">
        <f t="shared" si="206"/>
        <v>0</v>
      </c>
      <c r="BI104" s="319" t="str">
        <f t="shared" si="207"/>
        <v>13</v>
      </c>
      <c r="BJ104" s="320"/>
      <c r="BK104" s="321">
        <f t="shared" si="227"/>
        <v>0</v>
      </c>
      <c r="BL104" s="320"/>
      <c r="BM104" s="321">
        <f t="shared" si="208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09"/>
        <v>0</v>
      </c>
      <c r="BW104" s="320"/>
      <c r="BX104" s="321">
        <f t="shared" si="228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10"/>
        <v>0</v>
      </c>
      <c r="CH104" s="320"/>
      <c r="CI104" s="321">
        <f t="shared" si="21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12"/>
        <v>0</v>
      </c>
      <c r="CS104" s="320"/>
      <c r="CT104" s="321">
        <f t="shared" si="213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14"/>
        <v>0</v>
      </c>
      <c r="DD104" s="320"/>
      <c r="DE104" s="321">
        <f t="shared" si="215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customHeight="1">
      <c r="A105" s="271" t="str">
        <f>B105</f>
        <v>Внести наименование учреждения 7</v>
      </c>
      <c r="B105" s="712" t="s">
        <v>251</v>
      </c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>1 квартал - Внести наименование учреждения 7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>2 квартал - Внести наименование учреждения 7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>3 квартал - Внести наименование учреждения 7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>4 квартал - Внести наименование учреждения 7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06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29">IF(ROUND(E111-SUM(E112,E114:E115),5)&gt;=0,0,"Ошибка")</f>
        <v>0</v>
      </c>
      <c r="BK105" s="285">
        <f t="shared" si="229"/>
        <v>0</v>
      </c>
      <c r="BL105" s="285">
        <f t="shared" si="229"/>
        <v>0</v>
      </c>
      <c r="BM105" s="285">
        <f t="shared" si="229"/>
        <v>0</v>
      </c>
      <c r="BN105" s="285">
        <f t="shared" si="229"/>
        <v>0</v>
      </c>
      <c r="BO105" s="285">
        <f t="shared" si="229"/>
        <v>0</v>
      </c>
      <c r="BP105" s="285">
        <f t="shared" si="229"/>
        <v>0</v>
      </c>
      <c r="BQ105" s="285">
        <f t="shared" si="229"/>
        <v>0</v>
      </c>
      <c r="BR105" s="285">
        <f t="shared" si="229"/>
        <v>0</v>
      </c>
      <c r="BS105" s="285">
        <f t="shared" si="229"/>
        <v>0</v>
      </c>
      <c r="BT105" s="285">
        <f t="shared" si="229"/>
        <v>0</v>
      </c>
      <c r="BU105" s="285">
        <f t="shared" si="229"/>
        <v>0</v>
      </c>
      <c r="BV105" s="285">
        <f t="shared" si="229"/>
        <v>0</v>
      </c>
      <c r="BW105" s="285">
        <f t="shared" si="229"/>
        <v>0</v>
      </c>
      <c r="BX105" s="285">
        <f t="shared" si="229"/>
        <v>0</v>
      </c>
      <c r="BY105" s="285">
        <f t="shared" si="229"/>
        <v>0</v>
      </c>
      <c r="BZ105" s="285">
        <f t="shared" si="229"/>
        <v>0</v>
      </c>
      <c r="CA105" s="285">
        <f t="shared" si="229"/>
        <v>0</v>
      </c>
      <c r="CB105" s="285">
        <f t="shared" si="229"/>
        <v>0</v>
      </c>
      <c r="CC105" s="285">
        <f t="shared" si="229"/>
        <v>0</v>
      </c>
      <c r="CD105" s="285">
        <f t="shared" si="229"/>
        <v>0</v>
      </c>
      <c r="CE105" s="285">
        <f t="shared" si="229"/>
        <v>0</v>
      </c>
      <c r="CF105" s="285">
        <f t="shared" si="229"/>
        <v>0</v>
      </c>
      <c r="CG105" s="285">
        <f t="shared" si="229"/>
        <v>0</v>
      </c>
      <c r="CH105" s="285">
        <f t="shared" si="229"/>
        <v>0</v>
      </c>
      <c r="CI105" s="285">
        <f t="shared" si="229"/>
        <v>0</v>
      </c>
      <c r="CJ105" s="285">
        <f t="shared" si="229"/>
        <v>0</v>
      </c>
      <c r="CK105" s="285">
        <f t="shared" si="229"/>
        <v>0</v>
      </c>
      <c r="CL105" s="285">
        <f t="shared" si="229"/>
        <v>0</v>
      </c>
      <c r="CM105" s="285">
        <f t="shared" si="229"/>
        <v>0</v>
      </c>
      <c r="CN105" s="285">
        <f t="shared" si="229"/>
        <v>0</v>
      </c>
      <c r="CO105" s="285">
        <f t="shared" si="229"/>
        <v>0</v>
      </c>
      <c r="CP105" s="285">
        <f t="shared" ref="CP105:DL105" si="230">IF(ROUND(AK111-SUM(AK112,AK114:AK115),5)&gt;=0,0,"Ошибка")</f>
        <v>0</v>
      </c>
      <c r="CQ105" s="285">
        <f t="shared" si="230"/>
        <v>0</v>
      </c>
      <c r="CR105" s="285">
        <f t="shared" si="230"/>
        <v>0</v>
      </c>
      <c r="CS105" s="285">
        <f t="shared" si="230"/>
        <v>0</v>
      </c>
      <c r="CT105" s="285">
        <f t="shared" si="230"/>
        <v>0</v>
      </c>
      <c r="CU105" s="285">
        <f t="shared" si="230"/>
        <v>0</v>
      </c>
      <c r="CV105" s="285">
        <f t="shared" si="230"/>
        <v>0</v>
      </c>
      <c r="CW105" s="285">
        <f t="shared" si="230"/>
        <v>0</v>
      </c>
      <c r="CX105" s="285">
        <f t="shared" si="230"/>
        <v>0</v>
      </c>
      <c r="CY105" s="285">
        <f t="shared" si="230"/>
        <v>0</v>
      </c>
      <c r="CZ105" s="285">
        <f t="shared" si="230"/>
        <v>0</v>
      </c>
      <c r="DA105" s="285">
        <f t="shared" si="230"/>
        <v>0</v>
      </c>
      <c r="DB105" s="285">
        <f t="shared" si="230"/>
        <v>0</v>
      </c>
      <c r="DC105" s="285">
        <f t="shared" si="230"/>
        <v>0</v>
      </c>
      <c r="DD105" s="285">
        <f t="shared" si="230"/>
        <v>0</v>
      </c>
      <c r="DE105" s="285">
        <f t="shared" si="230"/>
        <v>0</v>
      </c>
      <c r="DF105" s="285">
        <f t="shared" si="230"/>
        <v>0</v>
      </c>
      <c r="DG105" s="285">
        <f t="shared" si="230"/>
        <v>0</v>
      </c>
      <c r="DH105" s="285">
        <f t="shared" si="230"/>
        <v>0</v>
      </c>
      <c r="DI105" s="285">
        <f t="shared" si="230"/>
        <v>0</v>
      </c>
      <c r="DJ105" s="285">
        <f t="shared" si="230"/>
        <v>0</v>
      </c>
      <c r="DK105" s="285">
        <f t="shared" si="230"/>
        <v>0</v>
      </c>
      <c r="DL105" s="285">
        <f t="shared" si="230"/>
        <v>0</v>
      </c>
    </row>
    <row r="106" spans="1:116" s="27" customFormat="1" ht="24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31">SUM(J107:J111,J116:J118)</f>
        <v>0</v>
      </c>
      <c r="K106" s="236">
        <f t="shared" si="231"/>
        <v>0</v>
      </c>
      <c r="L106" s="236">
        <f t="shared" si="231"/>
        <v>0</v>
      </c>
      <c r="M106" s="236">
        <f t="shared" si="231"/>
        <v>0</v>
      </c>
      <c r="N106" s="236">
        <f t="shared" si="231"/>
        <v>0</v>
      </c>
      <c r="O106" s="236">
        <f t="shared" si="231"/>
        <v>0</v>
      </c>
      <c r="P106" s="228">
        <f>SUM(P107:P111,P116:P118)</f>
        <v>0</v>
      </c>
      <c r="Q106" s="226">
        <f t="shared" ref="Q106:Z106" si="232">SUM(Q107:Q111,Q116:Q118)</f>
        <v>0</v>
      </c>
      <c r="R106" s="236">
        <f t="shared" si="232"/>
        <v>0</v>
      </c>
      <c r="S106" s="226">
        <f t="shared" si="232"/>
        <v>0</v>
      </c>
      <c r="T106" s="236">
        <f t="shared" si="232"/>
        <v>0</v>
      </c>
      <c r="U106" s="226">
        <f t="shared" si="232"/>
        <v>0</v>
      </c>
      <c r="V106" s="235">
        <f t="shared" si="232"/>
        <v>0</v>
      </c>
      <c r="W106" s="226">
        <f t="shared" si="232"/>
        <v>0</v>
      </c>
      <c r="X106" s="226">
        <f t="shared" si="232"/>
        <v>0</v>
      </c>
      <c r="Y106" s="235">
        <f t="shared" si="232"/>
        <v>0</v>
      </c>
      <c r="Z106" s="227">
        <f t="shared" si="232"/>
        <v>0</v>
      </c>
      <c r="AA106" s="228">
        <f>SUM(AA107:AA111,AA116:AA118)</f>
        <v>0</v>
      </c>
      <c r="AB106" s="226">
        <f t="shared" ref="AB106:AK106" si="233">SUM(AB107:AB111,AB116:AB118)</f>
        <v>0</v>
      </c>
      <c r="AC106" s="236">
        <f t="shared" si="233"/>
        <v>0</v>
      </c>
      <c r="AD106" s="226">
        <f t="shared" si="233"/>
        <v>0</v>
      </c>
      <c r="AE106" s="236">
        <f t="shared" si="233"/>
        <v>0</v>
      </c>
      <c r="AF106" s="226">
        <f t="shared" si="233"/>
        <v>0</v>
      </c>
      <c r="AG106" s="235">
        <f t="shared" si="233"/>
        <v>0</v>
      </c>
      <c r="AH106" s="226">
        <f t="shared" si="233"/>
        <v>0</v>
      </c>
      <c r="AI106" s="226">
        <f t="shared" si="233"/>
        <v>0</v>
      </c>
      <c r="AJ106" s="235">
        <f t="shared" si="233"/>
        <v>0</v>
      </c>
      <c r="AK106" s="227">
        <f t="shared" si="233"/>
        <v>0</v>
      </c>
      <c r="AL106" s="228">
        <f>SUM(AL107:AL111,AL116:AL118)</f>
        <v>0</v>
      </c>
      <c r="AM106" s="226">
        <f t="shared" ref="AM106:AV106" si="234">SUM(AM107:AM111,AM116:AM118)</f>
        <v>0</v>
      </c>
      <c r="AN106" s="236">
        <f t="shared" si="234"/>
        <v>0</v>
      </c>
      <c r="AO106" s="226">
        <f t="shared" si="234"/>
        <v>0</v>
      </c>
      <c r="AP106" s="236">
        <f t="shared" si="234"/>
        <v>0</v>
      </c>
      <c r="AQ106" s="226">
        <f t="shared" si="234"/>
        <v>0</v>
      </c>
      <c r="AR106" s="235">
        <f t="shared" si="234"/>
        <v>0</v>
      </c>
      <c r="AS106" s="226">
        <f t="shared" si="234"/>
        <v>0</v>
      </c>
      <c r="AT106" s="226">
        <f t="shared" si="234"/>
        <v>0</v>
      </c>
      <c r="AU106" s="235">
        <f t="shared" si="234"/>
        <v>0</v>
      </c>
      <c r="AV106" s="227">
        <f t="shared" si="234"/>
        <v>0</v>
      </c>
      <c r="AW106" s="228">
        <f>SUM(AW107:AW111,AW116:AW118)</f>
        <v>0</v>
      </c>
      <c r="AX106" s="226">
        <f t="shared" ref="AX106:BG106" si="235">SUM(AX107:AX111,AX116:AX118)</f>
        <v>0</v>
      </c>
      <c r="AY106" s="236">
        <f t="shared" si="235"/>
        <v>0</v>
      </c>
      <c r="AZ106" s="226">
        <f t="shared" si="235"/>
        <v>0</v>
      </c>
      <c r="BA106" s="236">
        <f t="shared" si="235"/>
        <v>0</v>
      </c>
      <c r="BB106" s="226">
        <f t="shared" si="235"/>
        <v>0</v>
      </c>
      <c r="BC106" s="235">
        <f t="shared" si="235"/>
        <v>0</v>
      </c>
      <c r="BD106" s="226">
        <f t="shared" si="235"/>
        <v>0</v>
      </c>
      <c r="BE106" s="226">
        <f t="shared" si="235"/>
        <v>0</v>
      </c>
      <c r="BF106" s="235">
        <f t="shared" si="235"/>
        <v>0</v>
      </c>
      <c r="BG106" s="227">
        <f t="shared" si="235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36">IF(E112-E113&gt;=0,0,"Ошибка")</f>
        <v>0</v>
      </c>
      <c r="BK106" s="253">
        <f t="shared" si="236"/>
        <v>0</v>
      </c>
      <c r="BL106" s="253">
        <f t="shared" si="236"/>
        <v>0</v>
      </c>
      <c r="BM106" s="253">
        <f t="shared" si="236"/>
        <v>0</v>
      </c>
      <c r="BN106" s="253">
        <f t="shared" si="236"/>
        <v>0</v>
      </c>
      <c r="BO106" s="253">
        <f t="shared" si="236"/>
        <v>0</v>
      </c>
      <c r="BP106" s="253">
        <f t="shared" si="236"/>
        <v>0</v>
      </c>
      <c r="BQ106" s="253">
        <f t="shared" si="236"/>
        <v>0</v>
      </c>
      <c r="BR106" s="253">
        <f t="shared" si="236"/>
        <v>0</v>
      </c>
      <c r="BS106" s="253">
        <f t="shared" si="236"/>
        <v>0</v>
      </c>
      <c r="BT106" s="253">
        <f t="shared" si="236"/>
        <v>0</v>
      </c>
      <c r="BU106" s="253">
        <f t="shared" si="236"/>
        <v>0</v>
      </c>
      <c r="BV106" s="253">
        <f t="shared" si="236"/>
        <v>0</v>
      </c>
      <c r="BW106" s="253">
        <f t="shared" si="236"/>
        <v>0</v>
      </c>
      <c r="BX106" s="253">
        <f t="shared" si="236"/>
        <v>0</v>
      </c>
      <c r="BY106" s="253">
        <f t="shared" si="236"/>
        <v>0</v>
      </c>
      <c r="BZ106" s="253">
        <f t="shared" si="236"/>
        <v>0</v>
      </c>
      <c r="CA106" s="253">
        <f t="shared" si="236"/>
        <v>0</v>
      </c>
      <c r="CB106" s="253">
        <f t="shared" si="236"/>
        <v>0</v>
      </c>
      <c r="CC106" s="253">
        <f t="shared" si="236"/>
        <v>0</v>
      </c>
      <c r="CD106" s="253">
        <f t="shared" si="236"/>
        <v>0</v>
      </c>
      <c r="CE106" s="253">
        <f t="shared" si="236"/>
        <v>0</v>
      </c>
      <c r="CF106" s="253">
        <f t="shared" si="236"/>
        <v>0</v>
      </c>
      <c r="CG106" s="253">
        <f t="shared" si="236"/>
        <v>0</v>
      </c>
      <c r="CH106" s="253">
        <f t="shared" si="236"/>
        <v>0</v>
      </c>
      <c r="CI106" s="253">
        <f t="shared" si="236"/>
        <v>0</v>
      </c>
      <c r="CJ106" s="253">
        <f t="shared" si="236"/>
        <v>0</v>
      </c>
      <c r="CK106" s="253">
        <f t="shared" si="236"/>
        <v>0</v>
      </c>
      <c r="CL106" s="253">
        <f t="shared" si="236"/>
        <v>0</v>
      </c>
      <c r="CM106" s="253">
        <f t="shared" si="236"/>
        <v>0</v>
      </c>
      <c r="CN106" s="253">
        <f t="shared" si="236"/>
        <v>0</v>
      </c>
      <c r="CO106" s="253">
        <f t="shared" si="236"/>
        <v>0</v>
      </c>
      <c r="CP106" s="253">
        <f t="shared" ref="CP106:DL106" si="237">IF(AK112-AK113&gt;=0,0,"Ошибка")</f>
        <v>0</v>
      </c>
      <c r="CQ106" s="253">
        <f t="shared" si="237"/>
        <v>0</v>
      </c>
      <c r="CR106" s="253">
        <f t="shared" si="237"/>
        <v>0</v>
      </c>
      <c r="CS106" s="253">
        <f t="shared" si="237"/>
        <v>0</v>
      </c>
      <c r="CT106" s="253">
        <f t="shared" si="237"/>
        <v>0</v>
      </c>
      <c r="CU106" s="253">
        <f t="shared" si="237"/>
        <v>0</v>
      </c>
      <c r="CV106" s="253">
        <f t="shared" si="237"/>
        <v>0</v>
      </c>
      <c r="CW106" s="253">
        <f t="shared" si="237"/>
        <v>0</v>
      </c>
      <c r="CX106" s="253">
        <f t="shared" si="237"/>
        <v>0</v>
      </c>
      <c r="CY106" s="253">
        <f t="shared" si="237"/>
        <v>0</v>
      </c>
      <c r="CZ106" s="253">
        <f t="shared" si="237"/>
        <v>0</v>
      </c>
      <c r="DA106" s="253">
        <f t="shared" si="237"/>
        <v>0</v>
      </c>
      <c r="DB106" s="253">
        <f t="shared" si="237"/>
        <v>0</v>
      </c>
      <c r="DC106" s="253">
        <f t="shared" si="237"/>
        <v>0</v>
      </c>
      <c r="DD106" s="253">
        <f t="shared" si="237"/>
        <v>0</v>
      </c>
      <c r="DE106" s="253">
        <f t="shared" si="237"/>
        <v>0</v>
      </c>
      <c r="DF106" s="253">
        <f t="shared" si="237"/>
        <v>0</v>
      </c>
      <c r="DG106" s="253">
        <f t="shared" si="237"/>
        <v>0</v>
      </c>
      <c r="DH106" s="253">
        <f t="shared" si="237"/>
        <v>0</v>
      </c>
      <c r="DI106" s="253">
        <f t="shared" si="237"/>
        <v>0</v>
      </c>
      <c r="DJ106" s="253">
        <f t="shared" si="237"/>
        <v>0</v>
      </c>
      <c r="DK106" s="253">
        <f t="shared" si="237"/>
        <v>0</v>
      </c>
      <c r="DL106" s="253">
        <f t="shared" si="237"/>
        <v>0</v>
      </c>
    </row>
    <row r="107" spans="1:116" s="27" customFormat="1" ht="24">
      <c r="A107" s="272" t="str">
        <f t="shared" ref="A107:A118" si="238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39">SUM(J107:L107)</f>
        <v>0</v>
      </c>
      <c r="H107" s="236">
        <f>ROUND(SUM(S107,AD107,AO107,AZ107),1)</f>
        <v>0</v>
      </c>
      <c r="I107" s="236">
        <f t="shared" ref="I107:I118" si="240">SUM(M107:O107)</f>
        <v>0</v>
      </c>
      <c r="J107" s="236">
        <f t="shared" ref="J107:O118" si="241">ROUND(SUM(U107,AF107,AQ107,BB107),1)</f>
        <v>0</v>
      </c>
      <c r="K107" s="236">
        <f t="shared" si="241"/>
        <v>0</v>
      </c>
      <c r="L107" s="236">
        <f t="shared" si="241"/>
        <v>0</v>
      </c>
      <c r="M107" s="236">
        <f t="shared" si="241"/>
        <v>0</v>
      </c>
      <c r="N107" s="236">
        <f t="shared" si="241"/>
        <v>0</v>
      </c>
      <c r="O107" s="236">
        <f t="shared" si="241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9">
        <f t="shared" ref="BH107:BH119" si="242">IF((COUNTA(BJ107:DL107)-COUNTIF(BJ107:DL107,0))=0,0,CONCATENATE("Ошибки!-",COUNTA(BJ107:DL107)-COUNTIF(BJ107:DL107,0)))</f>
        <v>0</v>
      </c>
      <c r="BI107" s="255" t="str">
        <f t="shared" ref="BI107:BI118" si="24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4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4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46">IF(ROUND((AA107-AB107),5)&gt;=0,0,"Ошибка!")</f>
        <v>0</v>
      </c>
      <c r="CH107" s="318"/>
      <c r="CI107" s="253">
        <f t="shared" ref="CI107:CI118" si="24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48">IF(ROUND((AL107-AM107),5)&gt;=0,0,"Ошибка!")</f>
        <v>0</v>
      </c>
      <c r="CS107" s="318"/>
      <c r="CT107" s="253">
        <f t="shared" ref="CT107:CT118" si="24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50">IF(ROUND((AW107-AX107),5)&gt;=0,0,"Ошибка!")</f>
        <v>0</v>
      </c>
      <c r="DD107" s="318"/>
      <c r="DE107" s="253">
        <f t="shared" ref="DE107:DE118" si="25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>
      <c r="A108" s="272" t="str">
        <f t="shared" si="238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52">ROUND(SUM(P108,AA108,AL108,AW108),0)</f>
        <v>0</v>
      </c>
      <c r="F108" s="236">
        <f t="shared" ref="F108:F118" si="253">ROUND(SUM(Q108,AB108,AM108,AX108),1)</f>
        <v>0</v>
      </c>
      <c r="G108" s="236">
        <f t="shared" si="239"/>
        <v>0</v>
      </c>
      <c r="H108" s="236">
        <f t="shared" ref="H108:H118" si="254">ROUND(SUM(S108,AD108,AO108,AZ108),1)</f>
        <v>0</v>
      </c>
      <c r="I108" s="236">
        <f t="shared" si="240"/>
        <v>0</v>
      </c>
      <c r="J108" s="236">
        <f t="shared" si="241"/>
        <v>0</v>
      </c>
      <c r="K108" s="236">
        <f t="shared" si="241"/>
        <v>0</v>
      </c>
      <c r="L108" s="236">
        <f t="shared" si="241"/>
        <v>0</v>
      </c>
      <c r="M108" s="236">
        <f t="shared" si="241"/>
        <v>0</v>
      </c>
      <c r="N108" s="236">
        <f t="shared" si="241"/>
        <v>0</v>
      </c>
      <c r="O108" s="236">
        <f t="shared" si="241"/>
        <v>0</v>
      </c>
      <c r="P108" s="220"/>
      <c r="Q108" s="221"/>
      <c r="R108" s="237">
        <f t="shared" ref="R108:R118" si="255">SUM(U108:W108)</f>
        <v>0</v>
      </c>
      <c r="S108" s="221"/>
      <c r="T108" s="237">
        <f t="shared" ref="T108:T117" si="25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57">SUM(AF108:AH108)</f>
        <v>0</v>
      </c>
      <c r="AD108" s="221"/>
      <c r="AE108" s="237">
        <f t="shared" ref="AE108:AE117" si="25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59">SUM(AQ108:AS108)</f>
        <v>0</v>
      </c>
      <c r="AO108" s="221"/>
      <c r="AP108" s="237">
        <f t="shared" ref="AP108:AP117" si="26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61">SUM(BB108:BD108)</f>
        <v>0</v>
      </c>
      <c r="AZ108" s="221"/>
      <c r="BA108" s="237">
        <f t="shared" ref="BA108:BA117" si="262">SUM(BE108:BG108)</f>
        <v>0</v>
      </c>
      <c r="BB108" s="221"/>
      <c r="BC108" s="233"/>
      <c r="BD108" s="221"/>
      <c r="BE108" s="221"/>
      <c r="BF108" s="233"/>
      <c r="BG108" s="221"/>
      <c r="BH108" s="379">
        <f t="shared" si="242"/>
        <v>0</v>
      </c>
      <c r="BI108" s="255" t="str">
        <f t="shared" si="243"/>
        <v>03</v>
      </c>
      <c r="BJ108" s="318"/>
      <c r="BK108" s="253">
        <f t="shared" ref="BK108:BK118" si="263">IF(ROUND((E108-F108),5)&gt;=0,0,"Ошибка!")</f>
        <v>0</v>
      </c>
      <c r="BL108" s="318"/>
      <c r="BM108" s="253">
        <f t="shared" si="24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45"/>
        <v>0</v>
      </c>
      <c r="BW108" s="318"/>
      <c r="BX108" s="253">
        <f t="shared" ref="BX108:BX118" si="26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46"/>
        <v>0</v>
      </c>
      <c r="CH108" s="318"/>
      <c r="CI108" s="253">
        <f t="shared" si="24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48"/>
        <v>0</v>
      </c>
      <c r="CS108" s="318"/>
      <c r="CT108" s="253">
        <f t="shared" si="24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50"/>
        <v>0</v>
      </c>
      <c r="DD108" s="318"/>
      <c r="DE108" s="253">
        <f t="shared" si="251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>
      <c r="A109" s="272" t="str">
        <f t="shared" si="238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52"/>
        <v>0</v>
      </c>
      <c r="F109" s="236">
        <f t="shared" si="253"/>
        <v>0</v>
      </c>
      <c r="G109" s="236">
        <f t="shared" si="239"/>
        <v>0</v>
      </c>
      <c r="H109" s="236">
        <f t="shared" si="254"/>
        <v>0</v>
      </c>
      <c r="I109" s="236">
        <f t="shared" si="240"/>
        <v>0</v>
      </c>
      <c r="J109" s="236">
        <f t="shared" si="241"/>
        <v>0</v>
      </c>
      <c r="K109" s="236">
        <f t="shared" si="241"/>
        <v>0</v>
      </c>
      <c r="L109" s="236">
        <f t="shared" si="241"/>
        <v>0</v>
      </c>
      <c r="M109" s="236">
        <f t="shared" si="241"/>
        <v>0</v>
      </c>
      <c r="N109" s="236">
        <f t="shared" si="241"/>
        <v>0</v>
      </c>
      <c r="O109" s="236">
        <f t="shared" si="241"/>
        <v>0</v>
      </c>
      <c r="P109" s="220"/>
      <c r="Q109" s="221"/>
      <c r="R109" s="237">
        <f t="shared" si="255"/>
        <v>0</v>
      </c>
      <c r="S109" s="221"/>
      <c r="T109" s="237">
        <f t="shared" si="25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57"/>
        <v>0</v>
      </c>
      <c r="AD109" s="221"/>
      <c r="AE109" s="237">
        <f t="shared" si="25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59"/>
        <v>0</v>
      </c>
      <c r="AO109" s="221"/>
      <c r="AP109" s="237">
        <f t="shared" si="26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61"/>
        <v>0</v>
      </c>
      <c r="AZ109" s="221"/>
      <c r="BA109" s="237">
        <f t="shared" si="262"/>
        <v>0</v>
      </c>
      <c r="BB109" s="221"/>
      <c r="BC109" s="233"/>
      <c r="BD109" s="221"/>
      <c r="BE109" s="221"/>
      <c r="BF109" s="233"/>
      <c r="BG109" s="221"/>
      <c r="BH109" s="379">
        <f t="shared" si="242"/>
        <v>0</v>
      </c>
      <c r="BI109" s="255" t="str">
        <f t="shared" si="243"/>
        <v>04</v>
      </c>
      <c r="BJ109" s="318"/>
      <c r="BK109" s="253">
        <f t="shared" si="263"/>
        <v>0</v>
      </c>
      <c r="BL109" s="318"/>
      <c r="BM109" s="253">
        <f t="shared" si="24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45"/>
        <v>0</v>
      </c>
      <c r="BW109" s="318"/>
      <c r="BX109" s="253">
        <f t="shared" si="26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46"/>
        <v>0</v>
      </c>
      <c r="CH109" s="318"/>
      <c r="CI109" s="253">
        <f t="shared" si="24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48"/>
        <v>0</v>
      </c>
      <c r="CS109" s="318"/>
      <c r="CT109" s="253">
        <f t="shared" si="24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50"/>
        <v>0</v>
      </c>
      <c r="DD109" s="318"/>
      <c r="DE109" s="253">
        <f t="shared" si="251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>
      <c r="A110" s="272" t="str">
        <f t="shared" si="238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52"/>
        <v>0</v>
      </c>
      <c r="F110" s="236">
        <f t="shared" si="253"/>
        <v>0</v>
      </c>
      <c r="G110" s="236">
        <f t="shared" si="239"/>
        <v>0</v>
      </c>
      <c r="H110" s="236">
        <f t="shared" si="254"/>
        <v>0</v>
      </c>
      <c r="I110" s="236">
        <f t="shared" si="240"/>
        <v>0</v>
      </c>
      <c r="J110" s="236">
        <f t="shared" si="241"/>
        <v>0</v>
      </c>
      <c r="K110" s="236">
        <f t="shared" si="241"/>
        <v>0</v>
      </c>
      <c r="L110" s="236">
        <f t="shared" si="241"/>
        <v>0</v>
      </c>
      <c r="M110" s="236">
        <f t="shared" si="241"/>
        <v>0</v>
      </c>
      <c r="N110" s="236">
        <f t="shared" si="241"/>
        <v>0</v>
      </c>
      <c r="O110" s="236">
        <f t="shared" si="241"/>
        <v>0</v>
      </c>
      <c r="P110" s="220"/>
      <c r="Q110" s="221"/>
      <c r="R110" s="237">
        <f t="shared" si="255"/>
        <v>0</v>
      </c>
      <c r="S110" s="221"/>
      <c r="T110" s="237">
        <f t="shared" si="25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57"/>
        <v>0</v>
      </c>
      <c r="AD110" s="221"/>
      <c r="AE110" s="237">
        <f t="shared" si="25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59"/>
        <v>0</v>
      </c>
      <c r="AO110" s="221"/>
      <c r="AP110" s="237">
        <f t="shared" si="26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61"/>
        <v>0</v>
      </c>
      <c r="AZ110" s="221"/>
      <c r="BA110" s="237">
        <f t="shared" si="262"/>
        <v>0</v>
      </c>
      <c r="BB110" s="221"/>
      <c r="BC110" s="233"/>
      <c r="BD110" s="221"/>
      <c r="BE110" s="221"/>
      <c r="BF110" s="233"/>
      <c r="BG110" s="221"/>
      <c r="BH110" s="379">
        <f t="shared" si="242"/>
        <v>0</v>
      </c>
      <c r="BI110" s="255" t="str">
        <f t="shared" si="243"/>
        <v>05</v>
      </c>
      <c r="BJ110" s="318"/>
      <c r="BK110" s="253">
        <f t="shared" si="263"/>
        <v>0</v>
      </c>
      <c r="BL110" s="318"/>
      <c r="BM110" s="253">
        <f t="shared" si="24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45"/>
        <v>0</v>
      </c>
      <c r="BW110" s="318"/>
      <c r="BX110" s="253">
        <f t="shared" si="26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46"/>
        <v>0</v>
      </c>
      <c r="CH110" s="318"/>
      <c r="CI110" s="253">
        <f t="shared" si="24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48"/>
        <v>0</v>
      </c>
      <c r="CS110" s="318"/>
      <c r="CT110" s="253">
        <f t="shared" si="24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50"/>
        <v>0</v>
      </c>
      <c r="DD110" s="318"/>
      <c r="DE110" s="253">
        <f t="shared" si="251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>
      <c r="A111" s="272" t="str">
        <f t="shared" si="238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52"/>
        <v>0</v>
      </c>
      <c r="F111" s="236">
        <f t="shared" si="253"/>
        <v>0</v>
      </c>
      <c r="G111" s="236">
        <f t="shared" si="239"/>
        <v>0</v>
      </c>
      <c r="H111" s="236">
        <f t="shared" si="254"/>
        <v>0</v>
      </c>
      <c r="I111" s="236">
        <f t="shared" si="240"/>
        <v>0</v>
      </c>
      <c r="J111" s="236">
        <f t="shared" si="241"/>
        <v>0</v>
      </c>
      <c r="K111" s="236">
        <f t="shared" si="241"/>
        <v>0</v>
      </c>
      <c r="L111" s="236">
        <f t="shared" si="241"/>
        <v>0</v>
      </c>
      <c r="M111" s="236">
        <f t="shared" si="241"/>
        <v>0</v>
      </c>
      <c r="N111" s="236">
        <f t="shared" si="241"/>
        <v>0</v>
      </c>
      <c r="O111" s="236">
        <f t="shared" si="241"/>
        <v>0</v>
      </c>
      <c r="P111" s="220"/>
      <c r="Q111" s="221"/>
      <c r="R111" s="237">
        <f t="shared" si="255"/>
        <v>0</v>
      </c>
      <c r="S111" s="221"/>
      <c r="T111" s="237">
        <f t="shared" si="25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57"/>
        <v>0</v>
      </c>
      <c r="AD111" s="221"/>
      <c r="AE111" s="237">
        <f t="shared" si="25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59"/>
        <v>0</v>
      </c>
      <c r="AO111" s="221"/>
      <c r="AP111" s="237">
        <f t="shared" si="26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61"/>
        <v>0</v>
      </c>
      <c r="AZ111" s="221"/>
      <c r="BA111" s="237">
        <f t="shared" si="262"/>
        <v>0</v>
      </c>
      <c r="BB111" s="221"/>
      <c r="BC111" s="233"/>
      <c r="BD111" s="221"/>
      <c r="BE111" s="221"/>
      <c r="BF111" s="233"/>
      <c r="BG111" s="221"/>
      <c r="BH111" s="379">
        <f t="shared" si="242"/>
        <v>0</v>
      </c>
      <c r="BI111" s="255" t="str">
        <f t="shared" si="243"/>
        <v>06</v>
      </c>
      <c r="BJ111" s="318"/>
      <c r="BK111" s="253">
        <f t="shared" si="263"/>
        <v>0</v>
      </c>
      <c r="BL111" s="318"/>
      <c r="BM111" s="253">
        <f t="shared" si="24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45"/>
        <v>0</v>
      </c>
      <c r="BW111" s="318"/>
      <c r="BX111" s="253">
        <f t="shared" si="26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46"/>
        <v>0</v>
      </c>
      <c r="CH111" s="318"/>
      <c r="CI111" s="253">
        <f t="shared" si="24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48"/>
        <v>0</v>
      </c>
      <c r="CS111" s="318"/>
      <c r="CT111" s="253">
        <f t="shared" si="24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50"/>
        <v>0</v>
      </c>
      <c r="DD111" s="318"/>
      <c r="DE111" s="253">
        <f t="shared" si="251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>
      <c r="A112" s="272" t="str">
        <f t="shared" si="238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52"/>
        <v>0</v>
      </c>
      <c r="F112" s="236">
        <f t="shared" si="253"/>
        <v>0</v>
      </c>
      <c r="G112" s="236">
        <f t="shared" si="239"/>
        <v>0</v>
      </c>
      <c r="H112" s="236">
        <f t="shared" si="254"/>
        <v>0</v>
      </c>
      <c r="I112" s="236">
        <f t="shared" si="240"/>
        <v>0</v>
      </c>
      <c r="J112" s="236">
        <f t="shared" si="241"/>
        <v>0</v>
      </c>
      <c r="K112" s="236">
        <f t="shared" si="241"/>
        <v>0</v>
      </c>
      <c r="L112" s="236">
        <f t="shared" si="241"/>
        <v>0</v>
      </c>
      <c r="M112" s="236">
        <f t="shared" si="241"/>
        <v>0</v>
      </c>
      <c r="N112" s="236">
        <f t="shared" si="241"/>
        <v>0</v>
      </c>
      <c r="O112" s="236">
        <f t="shared" si="241"/>
        <v>0</v>
      </c>
      <c r="P112" s="220"/>
      <c r="Q112" s="221"/>
      <c r="R112" s="237">
        <f t="shared" si="255"/>
        <v>0</v>
      </c>
      <c r="S112" s="221"/>
      <c r="T112" s="237">
        <f t="shared" si="25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57"/>
        <v>0</v>
      </c>
      <c r="AD112" s="221"/>
      <c r="AE112" s="237">
        <f t="shared" si="25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59"/>
        <v>0</v>
      </c>
      <c r="AO112" s="221"/>
      <c r="AP112" s="237">
        <f t="shared" si="26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61"/>
        <v>0</v>
      </c>
      <c r="AZ112" s="221"/>
      <c r="BA112" s="237">
        <f t="shared" si="262"/>
        <v>0</v>
      </c>
      <c r="BB112" s="221"/>
      <c r="BC112" s="233"/>
      <c r="BD112" s="221"/>
      <c r="BE112" s="221"/>
      <c r="BF112" s="233"/>
      <c r="BG112" s="221"/>
      <c r="BH112" s="379">
        <f t="shared" si="242"/>
        <v>0</v>
      </c>
      <c r="BI112" s="255" t="str">
        <f t="shared" si="243"/>
        <v>07</v>
      </c>
      <c r="BJ112" s="318"/>
      <c r="BK112" s="253">
        <f t="shared" si="263"/>
        <v>0</v>
      </c>
      <c r="BL112" s="318"/>
      <c r="BM112" s="253">
        <f t="shared" si="24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45"/>
        <v>0</v>
      </c>
      <c r="BW112" s="318"/>
      <c r="BX112" s="253">
        <f t="shared" si="26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46"/>
        <v>0</v>
      </c>
      <c r="CH112" s="318"/>
      <c r="CI112" s="253">
        <f t="shared" si="24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48"/>
        <v>0</v>
      </c>
      <c r="CS112" s="318"/>
      <c r="CT112" s="253">
        <f t="shared" si="24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50"/>
        <v>0</v>
      </c>
      <c r="DD112" s="318"/>
      <c r="DE112" s="253">
        <f t="shared" si="251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>
      <c r="A113" s="272" t="str">
        <f t="shared" si="238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52"/>
        <v>0</v>
      </c>
      <c r="F113" s="236">
        <f t="shared" si="253"/>
        <v>0</v>
      </c>
      <c r="G113" s="236">
        <f t="shared" si="239"/>
        <v>0</v>
      </c>
      <c r="H113" s="236">
        <f t="shared" si="254"/>
        <v>0</v>
      </c>
      <c r="I113" s="236">
        <f t="shared" si="240"/>
        <v>0</v>
      </c>
      <c r="J113" s="236">
        <f t="shared" si="241"/>
        <v>0</v>
      </c>
      <c r="K113" s="236">
        <f t="shared" si="241"/>
        <v>0</v>
      </c>
      <c r="L113" s="236">
        <f t="shared" si="241"/>
        <v>0</v>
      </c>
      <c r="M113" s="236">
        <f t="shared" si="241"/>
        <v>0</v>
      </c>
      <c r="N113" s="236">
        <f t="shared" si="241"/>
        <v>0</v>
      </c>
      <c r="O113" s="236">
        <f t="shared" si="241"/>
        <v>0</v>
      </c>
      <c r="P113" s="220"/>
      <c r="Q113" s="221"/>
      <c r="R113" s="237">
        <f t="shared" si="255"/>
        <v>0</v>
      </c>
      <c r="S113" s="221"/>
      <c r="T113" s="237">
        <f t="shared" si="25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57"/>
        <v>0</v>
      </c>
      <c r="AD113" s="221"/>
      <c r="AE113" s="237">
        <f t="shared" si="25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59"/>
        <v>0</v>
      </c>
      <c r="AO113" s="221"/>
      <c r="AP113" s="237">
        <f t="shared" si="26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61"/>
        <v>0</v>
      </c>
      <c r="AZ113" s="221"/>
      <c r="BA113" s="237">
        <f t="shared" si="262"/>
        <v>0</v>
      </c>
      <c r="BB113" s="221"/>
      <c r="BC113" s="233"/>
      <c r="BD113" s="221"/>
      <c r="BE113" s="221"/>
      <c r="BF113" s="233"/>
      <c r="BG113" s="221"/>
      <c r="BH113" s="379">
        <f t="shared" si="242"/>
        <v>0</v>
      </c>
      <c r="BI113" s="255" t="str">
        <f t="shared" si="243"/>
        <v>08</v>
      </c>
      <c r="BJ113" s="318"/>
      <c r="BK113" s="253">
        <f t="shared" si="263"/>
        <v>0</v>
      </c>
      <c r="BL113" s="318"/>
      <c r="BM113" s="253">
        <f t="shared" si="24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45"/>
        <v>0</v>
      </c>
      <c r="BW113" s="318"/>
      <c r="BX113" s="253">
        <f t="shared" si="26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46"/>
        <v>0</v>
      </c>
      <c r="CH113" s="318"/>
      <c r="CI113" s="253">
        <f t="shared" si="24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48"/>
        <v>0</v>
      </c>
      <c r="CS113" s="318"/>
      <c r="CT113" s="253">
        <f t="shared" si="24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50"/>
        <v>0</v>
      </c>
      <c r="DD113" s="318"/>
      <c r="DE113" s="253">
        <f t="shared" si="251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>
      <c r="A114" s="272" t="str">
        <f t="shared" si="238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52"/>
        <v>0</v>
      </c>
      <c r="F114" s="236">
        <f t="shared" si="253"/>
        <v>0</v>
      </c>
      <c r="G114" s="236">
        <f t="shared" si="239"/>
        <v>0</v>
      </c>
      <c r="H114" s="236">
        <f t="shared" si="254"/>
        <v>0</v>
      </c>
      <c r="I114" s="236">
        <f t="shared" si="240"/>
        <v>0</v>
      </c>
      <c r="J114" s="236">
        <f t="shared" si="241"/>
        <v>0</v>
      </c>
      <c r="K114" s="236">
        <f t="shared" si="241"/>
        <v>0</v>
      </c>
      <c r="L114" s="236">
        <f t="shared" si="241"/>
        <v>0</v>
      </c>
      <c r="M114" s="236">
        <f t="shared" si="241"/>
        <v>0</v>
      </c>
      <c r="N114" s="236">
        <f t="shared" si="241"/>
        <v>0</v>
      </c>
      <c r="O114" s="236">
        <f t="shared" si="241"/>
        <v>0</v>
      </c>
      <c r="P114" s="220"/>
      <c r="Q114" s="221"/>
      <c r="R114" s="237">
        <f t="shared" si="255"/>
        <v>0</v>
      </c>
      <c r="S114" s="221"/>
      <c r="T114" s="237">
        <f t="shared" si="25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57"/>
        <v>0</v>
      </c>
      <c r="AD114" s="221"/>
      <c r="AE114" s="237">
        <f t="shared" si="25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59"/>
        <v>0</v>
      </c>
      <c r="AO114" s="221"/>
      <c r="AP114" s="237">
        <f t="shared" si="26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61"/>
        <v>0</v>
      </c>
      <c r="AZ114" s="221"/>
      <c r="BA114" s="237">
        <f t="shared" si="262"/>
        <v>0</v>
      </c>
      <c r="BB114" s="221"/>
      <c r="BC114" s="233"/>
      <c r="BD114" s="221"/>
      <c r="BE114" s="221"/>
      <c r="BF114" s="233"/>
      <c r="BG114" s="221"/>
      <c r="BH114" s="379">
        <f t="shared" si="242"/>
        <v>0</v>
      </c>
      <c r="BI114" s="255" t="str">
        <f t="shared" si="243"/>
        <v>09</v>
      </c>
      <c r="BJ114" s="318"/>
      <c r="BK114" s="253">
        <f t="shared" si="263"/>
        <v>0</v>
      </c>
      <c r="BL114" s="318"/>
      <c r="BM114" s="253">
        <f t="shared" si="24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45"/>
        <v>0</v>
      </c>
      <c r="BW114" s="318"/>
      <c r="BX114" s="253">
        <f t="shared" si="26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46"/>
        <v>0</v>
      </c>
      <c r="CH114" s="318"/>
      <c r="CI114" s="253">
        <f t="shared" si="24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48"/>
        <v>0</v>
      </c>
      <c r="CS114" s="318"/>
      <c r="CT114" s="253">
        <f t="shared" si="24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50"/>
        <v>0</v>
      </c>
      <c r="DD114" s="318"/>
      <c r="DE114" s="253">
        <f t="shared" si="251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>
      <c r="A115" s="272" t="str">
        <f t="shared" si="238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52"/>
        <v>0</v>
      </c>
      <c r="F115" s="236">
        <f t="shared" si="253"/>
        <v>0</v>
      </c>
      <c r="G115" s="236">
        <f t="shared" si="239"/>
        <v>0</v>
      </c>
      <c r="H115" s="236">
        <f t="shared" si="254"/>
        <v>0</v>
      </c>
      <c r="I115" s="236">
        <f t="shared" si="240"/>
        <v>0</v>
      </c>
      <c r="J115" s="236">
        <f t="shared" si="241"/>
        <v>0</v>
      </c>
      <c r="K115" s="236">
        <f t="shared" si="241"/>
        <v>0</v>
      </c>
      <c r="L115" s="236">
        <f t="shared" si="241"/>
        <v>0</v>
      </c>
      <c r="M115" s="236">
        <f t="shared" si="241"/>
        <v>0</v>
      </c>
      <c r="N115" s="236">
        <f t="shared" si="241"/>
        <v>0</v>
      </c>
      <c r="O115" s="236">
        <f t="shared" si="241"/>
        <v>0</v>
      </c>
      <c r="P115" s="220"/>
      <c r="Q115" s="221"/>
      <c r="R115" s="237">
        <f t="shared" si="255"/>
        <v>0</v>
      </c>
      <c r="S115" s="221"/>
      <c r="T115" s="237">
        <f t="shared" si="25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57"/>
        <v>0</v>
      </c>
      <c r="AD115" s="221"/>
      <c r="AE115" s="237">
        <f t="shared" si="25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59"/>
        <v>0</v>
      </c>
      <c r="AO115" s="221"/>
      <c r="AP115" s="237">
        <f t="shared" si="26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61"/>
        <v>0</v>
      </c>
      <c r="AZ115" s="221"/>
      <c r="BA115" s="237">
        <f t="shared" si="262"/>
        <v>0</v>
      </c>
      <c r="BB115" s="221"/>
      <c r="BC115" s="233"/>
      <c r="BD115" s="221"/>
      <c r="BE115" s="221"/>
      <c r="BF115" s="233"/>
      <c r="BG115" s="221"/>
      <c r="BH115" s="379">
        <f t="shared" si="242"/>
        <v>0</v>
      </c>
      <c r="BI115" s="255" t="str">
        <f t="shared" si="243"/>
        <v>10</v>
      </c>
      <c r="BJ115" s="318"/>
      <c r="BK115" s="253">
        <f t="shared" si="263"/>
        <v>0</v>
      </c>
      <c r="BL115" s="318"/>
      <c r="BM115" s="253">
        <f t="shared" si="24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45"/>
        <v>0</v>
      </c>
      <c r="BW115" s="318"/>
      <c r="BX115" s="253">
        <f t="shared" si="26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46"/>
        <v>0</v>
      </c>
      <c r="CH115" s="318"/>
      <c r="CI115" s="253">
        <f t="shared" si="24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48"/>
        <v>0</v>
      </c>
      <c r="CS115" s="318"/>
      <c r="CT115" s="253">
        <f t="shared" si="24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50"/>
        <v>0</v>
      </c>
      <c r="DD115" s="318"/>
      <c r="DE115" s="253">
        <f t="shared" si="251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">
      <c r="A116" s="272" t="str">
        <f t="shared" si="238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52"/>
        <v>0</v>
      </c>
      <c r="F116" s="236">
        <f t="shared" si="253"/>
        <v>0</v>
      </c>
      <c r="G116" s="236">
        <f t="shared" si="239"/>
        <v>0</v>
      </c>
      <c r="H116" s="236">
        <f t="shared" si="254"/>
        <v>0</v>
      </c>
      <c r="I116" s="236">
        <f t="shared" si="240"/>
        <v>0</v>
      </c>
      <c r="J116" s="236">
        <f t="shared" si="241"/>
        <v>0</v>
      </c>
      <c r="K116" s="236">
        <f t="shared" si="241"/>
        <v>0</v>
      </c>
      <c r="L116" s="236">
        <f t="shared" si="241"/>
        <v>0</v>
      </c>
      <c r="M116" s="236">
        <f t="shared" si="241"/>
        <v>0</v>
      </c>
      <c r="N116" s="236">
        <f t="shared" si="241"/>
        <v>0</v>
      </c>
      <c r="O116" s="236">
        <f t="shared" si="241"/>
        <v>0</v>
      </c>
      <c r="P116" s="220"/>
      <c r="Q116" s="221"/>
      <c r="R116" s="237">
        <f t="shared" si="255"/>
        <v>0</v>
      </c>
      <c r="S116" s="221"/>
      <c r="T116" s="237">
        <f t="shared" si="25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57"/>
        <v>0</v>
      </c>
      <c r="AD116" s="221"/>
      <c r="AE116" s="237">
        <f t="shared" si="25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59"/>
        <v>0</v>
      </c>
      <c r="AO116" s="221"/>
      <c r="AP116" s="237">
        <f t="shared" si="26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61"/>
        <v>0</v>
      </c>
      <c r="AZ116" s="221"/>
      <c r="BA116" s="237">
        <f t="shared" si="262"/>
        <v>0</v>
      </c>
      <c r="BB116" s="221"/>
      <c r="BC116" s="233"/>
      <c r="BD116" s="221"/>
      <c r="BE116" s="221"/>
      <c r="BF116" s="233"/>
      <c r="BG116" s="221"/>
      <c r="BH116" s="379">
        <f t="shared" si="242"/>
        <v>0</v>
      </c>
      <c r="BI116" s="255" t="str">
        <f t="shared" si="243"/>
        <v>11</v>
      </c>
      <c r="BJ116" s="318"/>
      <c r="BK116" s="253">
        <f t="shared" si="263"/>
        <v>0</v>
      </c>
      <c r="BL116" s="318"/>
      <c r="BM116" s="253">
        <f t="shared" si="24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45"/>
        <v>0</v>
      </c>
      <c r="BW116" s="318"/>
      <c r="BX116" s="253">
        <f t="shared" si="26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46"/>
        <v>0</v>
      </c>
      <c r="CH116" s="318"/>
      <c r="CI116" s="253">
        <f t="shared" si="24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48"/>
        <v>0</v>
      </c>
      <c r="CS116" s="318"/>
      <c r="CT116" s="253">
        <f t="shared" si="24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50"/>
        <v>0</v>
      </c>
      <c r="DD116" s="318"/>
      <c r="DE116" s="253">
        <f t="shared" si="251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">
      <c r="A117" s="272" t="str">
        <f t="shared" si="238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52"/>
        <v>0</v>
      </c>
      <c r="F117" s="236">
        <f t="shared" si="253"/>
        <v>0</v>
      </c>
      <c r="G117" s="236">
        <f t="shared" si="239"/>
        <v>0</v>
      </c>
      <c r="H117" s="236">
        <f t="shared" si="254"/>
        <v>0</v>
      </c>
      <c r="I117" s="236">
        <f t="shared" si="240"/>
        <v>0</v>
      </c>
      <c r="J117" s="236">
        <f t="shared" si="241"/>
        <v>0</v>
      </c>
      <c r="K117" s="236">
        <f t="shared" si="241"/>
        <v>0</v>
      </c>
      <c r="L117" s="236">
        <f t="shared" si="241"/>
        <v>0</v>
      </c>
      <c r="M117" s="236">
        <f t="shared" si="241"/>
        <v>0</v>
      </c>
      <c r="N117" s="236">
        <f t="shared" si="241"/>
        <v>0</v>
      </c>
      <c r="O117" s="236">
        <f t="shared" si="241"/>
        <v>0</v>
      </c>
      <c r="P117" s="220"/>
      <c r="Q117" s="221"/>
      <c r="R117" s="237">
        <f t="shared" si="255"/>
        <v>0</v>
      </c>
      <c r="S117" s="221"/>
      <c r="T117" s="237">
        <f t="shared" si="25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57"/>
        <v>0</v>
      </c>
      <c r="AD117" s="221"/>
      <c r="AE117" s="237">
        <f t="shared" si="25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59"/>
        <v>0</v>
      </c>
      <c r="AO117" s="221"/>
      <c r="AP117" s="237">
        <f t="shared" si="26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61"/>
        <v>0</v>
      </c>
      <c r="AZ117" s="221"/>
      <c r="BA117" s="237">
        <f t="shared" si="262"/>
        <v>0</v>
      </c>
      <c r="BB117" s="221"/>
      <c r="BC117" s="233"/>
      <c r="BD117" s="221"/>
      <c r="BE117" s="221"/>
      <c r="BF117" s="233"/>
      <c r="BG117" s="221"/>
      <c r="BH117" s="379">
        <f t="shared" si="242"/>
        <v>0</v>
      </c>
      <c r="BI117" s="255" t="str">
        <f t="shared" si="243"/>
        <v>12</v>
      </c>
      <c r="BJ117" s="318"/>
      <c r="BK117" s="253">
        <f t="shared" si="263"/>
        <v>0</v>
      </c>
      <c r="BL117" s="318"/>
      <c r="BM117" s="253">
        <f t="shared" si="24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45"/>
        <v>0</v>
      </c>
      <c r="BW117" s="318"/>
      <c r="BX117" s="253">
        <f t="shared" si="26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46"/>
        <v>0</v>
      </c>
      <c r="CH117" s="318"/>
      <c r="CI117" s="253">
        <f t="shared" si="24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48"/>
        <v>0</v>
      </c>
      <c r="CS117" s="318"/>
      <c r="CT117" s="253">
        <f t="shared" si="24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50"/>
        <v>0</v>
      </c>
      <c r="DD117" s="318"/>
      <c r="DE117" s="253">
        <f t="shared" si="251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thickBot="1">
      <c r="A118" s="272" t="str">
        <f t="shared" si="238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52"/>
        <v>0</v>
      </c>
      <c r="F118" s="236">
        <f t="shared" si="253"/>
        <v>0</v>
      </c>
      <c r="G118" s="236">
        <f t="shared" si="239"/>
        <v>0</v>
      </c>
      <c r="H118" s="236">
        <f t="shared" si="254"/>
        <v>0</v>
      </c>
      <c r="I118" s="236">
        <f t="shared" si="240"/>
        <v>0</v>
      </c>
      <c r="J118" s="236">
        <f t="shared" si="241"/>
        <v>0</v>
      </c>
      <c r="K118" s="236">
        <f t="shared" si="241"/>
        <v>0</v>
      </c>
      <c r="L118" s="236">
        <f t="shared" si="241"/>
        <v>0</v>
      </c>
      <c r="M118" s="236">
        <f t="shared" si="241"/>
        <v>0</v>
      </c>
      <c r="N118" s="236">
        <f t="shared" si="241"/>
        <v>0</v>
      </c>
      <c r="O118" s="236">
        <f>ROUND(SUM(Z118,AK118,AV118,BG118),1)</f>
        <v>0</v>
      </c>
      <c r="P118" s="223"/>
      <c r="Q118" s="224"/>
      <c r="R118" s="238">
        <f t="shared" si="25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5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5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6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9">
        <f t="shared" si="242"/>
        <v>0</v>
      </c>
      <c r="BI118" s="319" t="str">
        <f t="shared" si="243"/>
        <v>13</v>
      </c>
      <c r="BJ118" s="320"/>
      <c r="BK118" s="321">
        <f t="shared" si="263"/>
        <v>0</v>
      </c>
      <c r="BL118" s="320"/>
      <c r="BM118" s="321">
        <f t="shared" si="24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45"/>
        <v>0</v>
      </c>
      <c r="BW118" s="320"/>
      <c r="BX118" s="321">
        <f t="shared" si="26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46"/>
        <v>0</v>
      </c>
      <c r="CH118" s="320"/>
      <c r="CI118" s="321">
        <f t="shared" si="24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48"/>
        <v>0</v>
      </c>
      <c r="CS118" s="320"/>
      <c r="CT118" s="321">
        <f t="shared" si="24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50"/>
        <v>0</v>
      </c>
      <c r="DD118" s="320"/>
      <c r="DE118" s="321">
        <f t="shared" si="251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4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65">IF(ROUND(E125-SUM(E126,E128:E129),5)&gt;=0,0,"Ошибка")</f>
        <v>0</v>
      </c>
      <c r="BK119" s="285">
        <f t="shared" si="265"/>
        <v>0</v>
      </c>
      <c r="BL119" s="285">
        <f t="shared" si="265"/>
        <v>0</v>
      </c>
      <c r="BM119" s="285">
        <f t="shared" si="265"/>
        <v>0</v>
      </c>
      <c r="BN119" s="285">
        <f t="shared" si="265"/>
        <v>0</v>
      </c>
      <c r="BO119" s="285">
        <f t="shared" si="265"/>
        <v>0</v>
      </c>
      <c r="BP119" s="285">
        <f t="shared" si="265"/>
        <v>0</v>
      </c>
      <c r="BQ119" s="285">
        <f t="shared" si="265"/>
        <v>0</v>
      </c>
      <c r="BR119" s="285">
        <f t="shared" si="265"/>
        <v>0</v>
      </c>
      <c r="BS119" s="285">
        <f t="shared" si="265"/>
        <v>0</v>
      </c>
      <c r="BT119" s="285">
        <f t="shared" si="265"/>
        <v>0</v>
      </c>
      <c r="BU119" s="285">
        <f t="shared" si="265"/>
        <v>0</v>
      </c>
      <c r="BV119" s="285">
        <f t="shared" si="265"/>
        <v>0</v>
      </c>
      <c r="BW119" s="285">
        <f t="shared" si="265"/>
        <v>0</v>
      </c>
      <c r="BX119" s="285">
        <f t="shared" si="265"/>
        <v>0</v>
      </c>
      <c r="BY119" s="285">
        <f t="shared" si="265"/>
        <v>0</v>
      </c>
      <c r="BZ119" s="285">
        <f t="shared" si="265"/>
        <v>0</v>
      </c>
      <c r="CA119" s="285">
        <f t="shared" si="265"/>
        <v>0</v>
      </c>
      <c r="CB119" s="285">
        <f t="shared" si="265"/>
        <v>0</v>
      </c>
      <c r="CC119" s="285">
        <f t="shared" si="265"/>
        <v>0</v>
      </c>
      <c r="CD119" s="285">
        <f t="shared" si="265"/>
        <v>0</v>
      </c>
      <c r="CE119" s="285">
        <f t="shared" si="265"/>
        <v>0</v>
      </c>
      <c r="CF119" s="285">
        <f t="shared" si="265"/>
        <v>0</v>
      </c>
      <c r="CG119" s="285">
        <f t="shared" si="265"/>
        <v>0</v>
      </c>
      <c r="CH119" s="285">
        <f t="shared" si="265"/>
        <v>0</v>
      </c>
      <c r="CI119" s="285">
        <f t="shared" si="265"/>
        <v>0</v>
      </c>
      <c r="CJ119" s="285">
        <f t="shared" si="265"/>
        <v>0</v>
      </c>
      <c r="CK119" s="285">
        <f t="shared" si="265"/>
        <v>0</v>
      </c>
      <c r="CL119" s="285">
        <f t="shared" si="265"/>
        <v>0</v>
      </c>
      <c r="CM119" s="285">
        <f t="shared" si="265"/>
        <v>0</v>
      </c>
      <c r="CN119" s="285">
        <f t="shared" si="265"/>
        <v>0</v>
      </c>
      <c r="CO119" s="285">
        <f t="shared" si="265"/>
        <v>0</v>
      </c>
      <c r="CP119" s="285">
        <f t="shared" ref="CP119:DL119" si="266">IF(ROUND(AK125-SUM(AK126,AK128:AK129),5)&gt;=0,0,"Ошибка")</f>
        <v>0</v>
      </c>
      <c r="CQ119" s="285">
        <f t="shared" si="266"/>
        <v>0</v>
      </c>
      <c r="CR119" s="285">
        <f t="shared" si="266"/>
        <v>0</v>
      </c>
      <c r="CS119" s="285">
        <f t="shared" si="266"/>
        <v>0</v>
      </c>
      <c r="CT119" s="285">
        <f t="shared" si="266"/>
        <v>0</v>
      </c>
      <c r="CU119" s="285">
        <f t="shared" si="266"/>
        <v>0</v>
      </c>
      <c r="CV119" s="285">
        <f t="shared" si="266"/>
        <v>0</v>
      </c>
      <c r="CW119" s="285">
        <f t="shared" si="266"/>
        <v>0</v>
      </c>
      <c r="CX119" s="285">
        <f t="shared" si="266"/>
        <v>0</v>
      </c>
      <c r="CY119" s="285">
        <f t="shared" si="266"/>
        <v>0</v>
      </c>
      <c r="CZ119" s="285">
        <f t="shared" si="266"/>
        <v>0</v>
      </c>
      <c r="DA119" s="285">
        <f t="shared" si="266"/>
        <v>0</v>
      </c>
      <c r="DB119" s="285">
        <f t="shared" si="266"/>
        <v>0</v>
      </c>
      <c r="DC119" s="285">
        <f t="shared" si="266"/>
        <v>0</v>
      </c>
      <c r="DD119" s="285">
        <f t="shared" si="266"/>
        <v>0</v>
      </c>
      <c r="DE119" s="285">
        <f t="shared" si="266"/>
        <v>0</v>
      </c>
      <c r="DF119" s="285">
        <f t="shared" si="266"/>
        <v>0</v>
      </c>
      <c r="DG119" s="285">
        <f t="shared" si="266"/>
        <v>0</v>
      </c>
      <c r="DH119" s="285">
        <f t="shared" si="266"/>
        <v>0</v>
      </c>
      <c r="DI119" s="285">
        <f t="shared" si="266"/>
        <v>0</v>
      </c>
      <c r="DJ119" s="285">
        <f t="shared" si="266"/>
        <v>0</v>
      </c>
      <c r="DK119" s="285">
        <f t="shared" si="266"/>
        <v>0</v>
      </c>
      <c r="DL119" s="285">
        <f t="shared" si="266"/>
        <v>0</v>
      </c>
    </row>
    <row r="120" spans="1:116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67">SUM(J121:J125,J130:J132)</f>
        <v>0</v>
      </c>
      <c r="K120" s="236">
        <f t="shared" si="267"/>
        <v>0</v>
      </c>
      <c r="L120" s="236">
        <f t="shared" si="267"/>
        <v>0</v>
      </c>
      <c r="M120" s="236">
        <f t="shared" si="267"/>
        <v>0</v>
      </c>
      <c r="N120" s="236">
        <f t="shared" si="267"/>
        <v>0</v>
      </c>
      <c r="O120" s="236">
        <f t="shared" si="267"/>
        <v>0</v>
      </c>
      <c r="P120" s="228">
        <f>SUM(P121:P125,P130:P132)</f>
        <v>0</v>
      </c>
      <c r="Q120" s="226">
        <f t="shared" ref="Q120:Z120" si="268">SUM(Q121:Q125,Q130:Q132)</f>
        <v>0</v>
      </c>
      <c r="R120" s="236">
        <f t="shared" si="268"/>
        <v>0</v>
      </c>
      <c r="S120" s="226">
        <f t="shared" si="268"/>
        <v>0</v>
      </c>
      <c r="T120" s="236">
        <f t="shared" si="268"/>
        <v>0</v>
      </c>
      <c r="U120" s="226">
        <f t="shared" si="268"/>
        <v>0</v>
      </c>
      <c r="V120" s="235">
        <f t="shared" si="268"/>
        <v>0</v>
      </c>
      <c r="W120" s="226">
        <f t="shared" si="268"/>
        <v>0</v>
      </c>
      <c r="X120" s="226">
        <f t="shared" si="268"/>
        <v>0</v>
      </c>
      <c r="Y120" s="235">
        <f t="shared" si="268"/>
        <v>0</v>
      </c>
      <c r="Z120" s="227">
        <f t="shared" si="268"/>
        <v>0</v>
      </c>
      <c r="AA120" s="228">
        <f>SUM(AA121:AA125,AA130:AA132)</f>
        <v>0</v>
      </c>
      <c r="AB120" s="226">
        <f t="shared" ref="AB120:AK120" si="269">SUM(AB121:AB125,AB130:AB132)</f>
        <v>0</v>
      </c>
      <c r="AC120" s="236">
        <f t="shared" si="269"/>
        <v>0</v>
      </c>
      <c r="AD120" s="226">
        <f t="shared" si="269"/>
        <v>0</v>
      </c>
      <c r="AE120" s="236">
        <f t="shared" si="269"/>
        <v>0</v>
      </c>
      <c r="AF120" s="226">
        <f t="shared" si="269"/>
        <v>0</v>
      </c>
      <c r="AG120" s="235">
        <f t="shared" si="269"/>
        <v>0</v>
      </c>
      <c r="AH120" s="226">
        <f t="shared" si="269"/>
        <v>0</v>
      </c>
      <c r="AI120" s="226">
        <f t="shared" si="269"/>
        <v>0</v>
      </c>
      <c r="AJ120" s="235">
        <f t="shared" si="269"/>
        <v>0</v>
      </c>
      <c r="AK120" s="227">
        <f t="shared" si="269"/>
        <v>0</v>
      </c>
      <c r="AL120" s="228">
        <f>SUM(AL121:AL125,AL130:AL132)</f>
        <v>0</v>
      </c>
      <c r="AM120" s="226">
        <f t="shared" ref="AM120:AV120" si="270">SUM(AM121:AM125,AM130:AM132)</f>
        <v>0</v>
      </c>
      <c r="AN120" s="236">
        <f t="shared" si="270"/>
        <v>0</v>
      </c>
      <c r="AO120" s="226">
        <f t="shared" si="270"/>
        <v>0</v>
      </c>
      <c r="AP120" s="236">
        <f t="shared" si="270"/>
        <v>0</v>
      </c>
      <c r="AQ120" s="226">
        <f t="shared" si="270"/>
        <v>0</v>
      </c>
      <c r="AR120" s="235">
        <f t="shared" si="270"/>
        <v>0</v>
      </c>
      <c r="AS120" s="226">
        <f t="shared" si="270"/>
        <v>0</v>
      </c>
      <c r="AT120" s="226">
        <f t="shared" si="270"/>
        <v>0</v>
      </c>
      <c r="AU120" s="235">
        <f t="shared" si="270"/>
        <v>0</v>
      </c>
      <c r="AV120" s="227">
        <f t="shared" si="270"/>
        <v>0</v>
      </c>
      <c r="AW120" s="228">
        <f>SUM(AW121:AW125,AW130:AW132)</f>
        <v>0</v>
      </c>
      <c r="AX120" s="226">
        <f t="shared" ref="AX120:BG120" si="271">SUM(AX121:AX125,AX130:AX132)</f>
        <v>0</v>
      </c>
      <c r="AY120" s="236">
        <f t="shared" si="271"/>
        <v>0</v>
      </c>
      <c r="AZ120" s="226">
        <f t="shared" si="271"/>
        <v>0</v>
      </c>
      <c r="BA120" s="236">
        <f t="shared" si="271"/>
        <v>0</v>
      </c>
      <c r="BB120" s="226">
        <f t="shared" si="271"/>
        <v>0</v>
      </c>
      <c r="BC120" s="235">
        <f t="shared" si="271"/>
        <v>0</v>
      </c>
      <c r="BD120" s="226">
        <f t="shared" si="271"/>
        <v>0</v>
      </c>
      <c r="BE120" s="226">
        <f t="shared" si="271"/>
        <v>0</v>
      </c>
      <c r="BF120" s="235">
        <f t="shared" si="271"/>
        <v>0</v>
      </c>
      <c r="BG120" s="227">
        <f t="shared" si="271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72">IF(E126-E127&gt;=0,0,"Ошибка")</f>
        <v>0</v>
      </c>
      <c r="BK120" s="253">
        <f t="shared" si="272"/>
        <v>0</v>
      </c>
      <c r="BL120" s="253">
        <f t="shared" si="272"/>
        <v>0</v>
      </c>
      <c r="BM120" s="253">
        <f t="shared" si="272"/>
        <v>0</v>
      </c>
      <c r="BN120" s="253">
        <f t="shared" si="272"/>
        <v>0</v>
      </c>
      <c r="BO120" s="253">
        <f t="shared" si="272"/>
        <v>0</v>
      </c>
      <c r="BP120" s="253">
        <f t="shared" si="272"/>
        <v>0</v>
      </c>
      <c r="BQ120" s="253">
        <f t="shared" si="272"/>
        <v>0</v>
      </c>
      <c r="BR120" s="253">
        <f t="shared" si="272"/>
        <v>0</v>
      </c>
      <c r="BS120" s="253">
        <f t="shared" si="272"/>
        <v>0</v>
      </c>
      <c r="BT120" s="253">
        <f t="shared" si="272"/>
        <v>0</v>
      </c>
      <c r="BU120" s="253">
        <f t="shared" si="272"/>
        <v>0</v>
      </c>
      <c r="BV120" s="253">
        <f t="shared" si="272"/>
        <v>0</v>
      </c>
      <c r="BW120" s="253">
        <f t="shared" si="272"/>
        <v>0</v>
      </c>
      <c r="BX120" s="253">
        <f t="shared" si="272"/>
        <v>0</v>
      </c>
      <c r="BY120" s="253">
        <f t="shared" si="272"/>
        <v>0</v>
      </c>
      <c r="BZ120" s="253">
        <f t="shared" si="272"/>
        <v>0</v>
      </c>
      <c r="CA120" s="253">
        <f t="shared" si="272"/>
        <v>0</v>
      </c>
      <c r="CB120" s="253">
        <f t="shared" si="272"/>
        <v>0</v>
      </c>
      <c r="CC120" s="253">
        <f t="shared" si="272"/>
        <v>0</v>
      </c>
      <c r="CD120" s="253">
        <f t="shared" si="272"/>
        <v>0</v>
      </c>
      <c r="CE120" s="253">
        <f t="shared" si="272"/>
        <v>0</v>
      </c>
      <c r="CF120" s="253">
        <f t="shared" si="272"/>
        <v>0</v>
      </c>
      <c r="CG120" s="253">
        <f t="shared" si="272"/>
        <v>0</v>
      </c>
      <c r="CH120" s="253">
        <f t="shared" si="272"/>
        <v>0</v>
      </c>
      <c r="CI120" s="253">
        <f t="shared" si="272"/>
        <v>0</v>
      </c>
      <c r="CJ120" s="253">
        <f t="shared" si="272"/>
        <v>0</v>
      </c>
      <c r="CK120" s="253">
        <f t="shared" si="272"/>
        <v>0</v>
      </c>
      <c r="CL120" s="253">
        <f t="shared" si="272"/>
        <v>0</v>
      </c>
      <c r="CM120" s="253">
        <f t="shared" si="272"/>
        <v>0</v>
      </c>
      <c r="CN120" s="253">
        <f t="shared" si="272"/>
        <v>0</v>
      </c>
      <c r="CO120" s="253">
        <f t="shared" si="272"/>
        <v>0</v>
      </c>
      <c r="CP120" s="253">
        <f t="shared" ref="CP120:DL120" si="273">IF(AK126-AK127&gt;=0,0,"Ошибка")</f>
        <v>0</v>
      </c>
      <c r="CQ120" s="253">
        <f t="shared" si="273"/>
        <v>0</v>
      </c>
      <c r="CR120" s="253">
        <f t="shared" si="273"/>
        <v>0</v>
      </c>
      <c r="CS120" s="253">
        <f t="shared" si="273"/>
        <v>0</v>
      </c>
      <c r="CT120" s="253">
        <f t="shared" si="273"/>
        <v>0</v>
      </c>
      <c r="CU120" s="253">
        <f t="shared" si="273"/>
        <v>0</v>
      </c>
      <c r="CV120" s="253">
        <f t="shared" si="273"/>
        <v>0</v>
      </c>
      <c r="CW120" s="253">
        <f t="shared" si="273"/>
        <v>0</v>
      </c>
      <c r="CX120" s="253">
        <f t="shared" si="273"/>
        <v>0</v>
      </c>
      <c r="CY120" s="253">
        <f t="shared" si="273"/>
        <v>0</v>
      </c>
      <c r="CZ120" s="253">
        <f t="shared" si="273"/>
        <v>0</v>
      </c>
      <c r="DA120" s="253">
        <f t="shared" si="273"/>
        <v>0</v>
      </c>
      <c r="DB120" s="253">
        <f t="shared" si="273"/>
        <v>0</v>
      </c>
      <c r="DC120" s="253">
        <f t="shared" si="273"/>
        <v>0</v>
      </c>
      <c r="DD120" s="253">
        <f t="shared" si="273"/>
        <v>0</v>
      </c>
      <c r="DE120" s="253">
        <f t="shared" si="273"/>
        <v>0</v>
      </c>
      <c r="DF120" s="253">
        <f t="shared" si="273"/>
        <v>0</v>
      </c>
      <c r="DG120" s="253">
        <f t="shared" si="273"/>
        <v>0</v>
      </c>
      <c r="DH120" s="253">
        <f t="shared" si="273"/>
        <v>0</v>
      </c>
      <c r="DI120" s="253">
        <f t="shared" si="273"/>
        <v>0</v>
      </c>
      <c r="DJ120" s="253">
        <f t="shared" si="273"/>
        <v>0</v>
      </c>
      <c r="DK120" s="253">
        <f t="shared" si="273"/>
        <v>0</v>
      </c>
      <c r="DL120" s="253">
        <f t="shared" si="273"/>
        <v>0</v>
      </c>
    </row>
    <row r="121" spans="1:116" s="27" customFormat="1" ht="24">
      <c r="A121" s="272" t="str">
        <f t="shared" ref="A121:A132" si="274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75">SUM(J121:L121)</f>
        <v>0</v>
      </c>
      <c r="H121" s="236">
        <f>ROUND(SUM(S121,AD121,AO121,AZ121),1)</f>
        <v>0</v>
      </c>
      <c r="I121" s="236">
        <f t="shared" ref="I121:I132" si="276">SUM(M121:O121)</f>
        <v>0</v>
      </c>
      <c r="J121" s="236">
        <f t="shared" ref="J121:O132" si="277">ROUND(SUM(U121,AF121,AQ121,BB121),1)</f>
        <v>0</v>
      </c>
      <c r="K121" s="236">
        <f t="shared" si="277"/>
        <v>0</v>
      </c>
      <c r="L121" s="236">
        <f t="shared" si="277"/>
        <v>0</v>
      </c>
      <c r="M121" s="236">
        <f t="shared" si="277"/>
        <v>0</v>
      </c>
      <c r="N121" s="236">
        <f t="shared" si="277"/>
        <v>0</v>
      </c>
      <c r="O121" s="236">
        <f t="shared" si="27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ref="BH121:BH133" si="278">IF((COUNTA(BJ121:DL121)-COUNTIF(BJ121:DL121,0))=0,0,CONCATENATE("Ошибки!-",COUNTA(BJ121:DL121)-COUNTIF(BJ121:DL121,0)))</f>
        <v>0</v>
      </c>
      <c r="BI121" s="255" t="str">
        <f t="shared" ref="BI121:BI132" si="279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280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281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282">IF(ROUND((AA121-AB121),5)&gt;=0,0,"Ошибка!")</f>
        <v>0</v>
      </c>
      <c r="CH121" s="318"/>
      <c r="CI121" s="253">
        <f t="shared" ref="CI121:CI132" si="283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284">IF(ROUND((AL121-AM121),5)&gt;=0,0,"Ошибка!")</f>
        <v>0</v>
      </c>
      <c r="CS121" s="318"/>
      <c r="CT121" s="253">
        <f t="shared" ref="CT121:CT132" si="28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286">IF(ROUND((AW121-AX121),5)&gt;=0,0,"Ошибка!")</f>
        <v>0</v>
      </c>
      <c r="DD121" s="318"/>
      <c r="DE121" s="253">
        <f t="shared" ref="DE121:DE132" si="28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>
      <c r="A122" s="272" t="str">
        <f t="shared" si="274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88">ROUND(SUM(P122,AA122,AL122,AW122),0)</f>
        <v>0</v>
      </c>
      <c r="F122" s="236">
        <f t="shared" ref="F122:F132" si="289">ROUND(SUM(Q122,AB122,AM122,AX122),1)</f>
        <v>0</v>
      </c>
      <c r="G122" s="236">
        <f t="shared" si="275"/>
        <v>0</v>
      </c>
      <c r="H122" s="236">
        <f t="shared" ref="H122:H132" si="290">ROUND(SUM(S122,AD122,AO122,AZ122),1)</f>
        <v>0</v>
      </c>
      <c r="I122" s="236">
        <f t="shared" si="276"/>
        <v>0</v>
      </c>
      <c r="J122" s="236">
        <f t="shared" si="277"/>
        <v>0</v>
      </c>
      <c r="K122" s="236">
        <f t="shared" si="277"/>
        <v>0</v>
      </c>
      <c r="L122" s="236">
        <f t="shared" si="277"/>
        <v>0</v>
      </c>
      <c r="M122" s="236">
        <f t="shared" si="277"/>
        <v>0</v>
      </c>
      <c r="N122" s="236">
        <f t="shared" si="277"/>
        <v>0</v>
      </c>
      <c r="O122" s="236">
        <f t="shared" si="277"/>
        <v>0</v>
      </c>
      <c r="P122" s="220"/>
      <c r="Q122" s="221"/>
      <c r="R122" s="237">
        <f t="shared" ref="R122:R132" si="291">SUM(U122:W122)</f>
        <v>0</v>
      </c>
      <c r="S122" s="221"/>
      <c r="T122" s="237">
        <f t="shared" ref="T122:T131" si="292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93">SUM(AF122:AH122)</f>
        <v>0</v>
      </c>
      <c r="AD122" s="221"/>
      <c r="AE122" s="237">
        <f t="shared" ref="AE122:AE131" si="294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95">SUM(AQ122:AS122)</f>
        <v>0</v>
      </c>
      <c r="AO122" s="221"/>
      <c r="AP122" s="237">
        <f t="shared" ref="AP122:AP131" si="296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97">SUM(BB122:BD122)</f>
        <v>0</v>
      </c>
      <c r="AZ122" s="221"/>
      <c r="BA122" s="237">
        <f t="shared" ref="BA122:BA131" si="298">SUM(BE122:BG122)</f>
        <v>0</v>
      </c>
      <c r="BB122" s="221"/>
      <c r="BC122" s="233"/>
      <c r="BD122" s="221"/>
      <c r="BE122" s="221"/>
      <c r="BF122" s="233"/>
      <c r="BG122" s="221"/>
      <c r="BH122" s="379">
        <f t="shared" si="278"/>
        <v>0</v>
      </c>
      <c r="BI122" s="255" t="str">
        <f t="shared" si="279"/>
        <v>03</v>
      </c>
      <c r="BJ122" s="318"/>
      <c r="BK122" s="253">
        <f t="shared" ref="BK122:BK132" si="299">IF(ROUND((E122-F122),5)&gt;=0,0,"Ошибка!")</f>
        <v>0</v>
      </c>
      <c r="BL122" s="318"/>
      <c r="BM122" s="253">
        <f t="shared" si="280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281"/>
        <v>0</v>
      </c>
      <c r="BW122" s="318"/>
      <c r="BX122" s="253">
        <f t="shared" ref="BX122:BX132" si="300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282"/>
        <v>0</v>
      </c>
      <c r="CH122" s="318"/>
      <c r="CI122" s="253">
        <f t="shared" si="283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284"/>
        <v>0</v>
      </c>
      <c r="CS122" s="318"/>
      <c r="CT122" s="253">
        <f t="shared" si="28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286"/>
        <v>0</v>
      </c>
      <c r="DD122" s="318"/>
      <c r="DE122" s="253">
        <f t="shared" si="28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>
      <c r="A123" s="272" t="str">
        <f t="shared" si="274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88"/>
        <v>0</v>
      </c>
      <c r="F123" s="236">
        <f t="shared" si="289"/>
        <v>0</v>
      </c>
      <c r="G123" s="236">
        <f t="shared" si="275"/>
        <v>0</v>
      </c>
      <c r="H123" s="236">
        <f t="shared" si="290"/>
        <v>0</v>
      </c>
      <c r="I123" s="236">
        <f t="shared" si="276"/>
        <v>0</v>
      </c>
      <c r="J123" s="236">
        <f t="shared" si="277"/>
        <v>0</v>
      </c>
      <c r="K123" s="236">
        <f t="shared" si="277"/>
        <v>0</v>
      </c>
      <c r="L123" s="236">
        <f t="shared" si="277"/>
        <v>0</v>
      </c>
      <c r="M123" s="236">
        <f t="shared" si="277"/>
        <v>0</v>
      </c>
      <c r="N123" s="236">
        <f t="shared" si="277"/>
        <v>0</v>
      </c>
      <c r="O123" s="236">
        <f t="shared" si="277"/>
        <v>0</v>
      </c>
      <c r="P123" s="220"/>
      <c r="Q123" s="221"/>
      <c r="R123" s="237">
        <f t="shared" si="291"/>
        <v>0</v>
      </c>
      <c r="S123" s="221"/>
      <c r="T123" s="237">
        <f t="shared" si="292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93"/>
        <v>0</v>
      </c>
      <c r="AD123" s="221"/>
      <c r="AE123" s="237">
        <f t="shared" si="294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95"/>
        <v>0</v>
      </c>
      <c r="AO123" s="221"/>
      <c r="AP123" s="237">
        <f t="shared" si="296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97"/>
        <v>0</v>
      </c>
      <c r="AZ123" s="221"/>
      <c r="BA123" s="237">
        <f t="shared" si="298"/>
        <v>0</v>
      </c>
      <c r="BB123" s="221"/>
      <c r="BC123" s="233"/>
      <c r="BD123" s="221"/>
      <c r="BE123" s="221"/>
      <c r="BF123" s="233"/>
      <c r="BG123" s="221"/>
      <c r="BH123" s="379">
        <f t="shared" si="278"/>
        <v>0</v>
      </c>
      <c r="BI123" s="255" t="str">
        <f t="shared" si="279"/>
        <v>04</v>
      </c>
      <c r="BJ123" s="318"/>
      <c r="BK123" s="253">
        <f t="shared" si="299"/>
        <v>0</v>
      </c>
      <c r="BL123" s="318"/>
      <c r="BM123" s="253">
        <f t="shared" si="280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281"/>
        <v>0</v>
      </c>
      <c r="BW123" s="318"/>
      <c r="BX123" s="253">
        <f t="shared" si="300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282"/>
        <v>0</v>
      </c>
      <c r="CH123" s="318"/>
      <c r="CI123" s="253">
        <f t="shared" si="283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284"/>
        <v>0</v>
      </c>
      <c r="CS123" s="318"/>
      <c r="CT123" s="253">
        <f t="shared" si="28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286"/>
        <v>0</v>
      </c>
      <c r="DD123" s="318"/>
      <c r="DE123" s="253">
        <f t="shared" si="28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>
      <c r="A124" s="272" t="str">
        <f t="shared" si="274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88"/>
        <v>0</v>
      </c>
      <c r="F124" s="236">
        <f t="shared" si="289"/>
        <v>0</v>
      </c>
      <c r="G124" s="236">
        <f t="shared" si="275"/>
        <v>0</v>
      </c>
      <c r="H124" s="236">
        <f t="shared" si="290"/>
        <v>0</v>
      </c>
      <c r="I124" s="236">
        <f t="shared" si="276"/>
        <v>0</v>
      </c>
      <c r="J124" s="236">
        <f t="shared" si="277"/>
        <v>0</v>
      </c>
      <c r="K124" s="236">
        <f t="shared" si="277"/>
        <v>0</v>
      </c>
      <c r="L124" s="236">
        <f t="shared" si="277"/>
        <v>0</v>
      </c>
      <c r="M124" s="236">
        <f t="shared" si="277"/>
        <v>0</v>
      </c>
      <c r="N124" s="236">
        <f t="shared" si="277"/>
        <v>0</v>
      </c>
      <c r="O124" s="236">
        <f t="shared" si="277"/>
        <v>0</v>
      </c>
      <c r="P124" s="220"/>
      <c r="Q124" s="221"/>
      <c r="R124" s="237">
        <f t="shared" si="291"/>
        <v>0</v>
      </c>
      <c r="S124" s="221"/>
      <c r="T124" s="237">
        <f t="shared" si="292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93"/>
        <v>0</v>
      </c>
      <c r="AD124" s="221"/>
      <c r="AE124" s="237">
        <f t="shared" si="294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95"/>
        <v>0</v>
      </c>
      <c r="AO124" s="221"/>
      <c r="AP124" s="237">
        <f t="shared" si="296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97"/>
        <v>0</v>
      </c>
      <c r="AZ124" s="221"/>
      <c r="BA124" s="237">
        <f t="shared" si="298"/>
        <v>0</v>
      </c>
      <c r="BB124" s="221"/>
      <c r="BC124" s="233"/>
      <c r="BD124" s="221"/>
      <c r="BE124" s="221"/>
      <c r="BF124" s="233"/>
      <c r="BG124" s="221"/>
      <c r="BH124" s="379">
        <f t="shared" si="278"/>
        <v>0</v>
      </c>
      <c r="BI124" s="255" t="str">
        <f t="shared" si="279"/>
        <v>05</v>
      </c>
      <c r="BJ124" s="318"/>
      <c r="BK124" s="253">
        <f t="shared" si="299"/>
        <v>0</v>
      </c>
      <c r="BL124" s="318"/>
      <c r="BM124" s="253">
        <f t="shared" si="280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281"/>
        <v>0</v>
      </c>
      <c r="BW124" s="318"/>
      <c r="BX124" s="253">
        <f t="shared" si="300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282"/>
        <v>0</v>
      </c>
      <c r="CH124" s="318"/>
      <c r="CI124" s="253">
        <f t="shared" si="283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284"/>
        <v>0</v>
      </c>
      <c r="CS124" s="318"/>
      <c r="CT124" s="253">
        <f t="shared" si="28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286"/>
        <v>0</v>
      </c>
      <c r="DD124" s="318"/>
      <c r="DE124" s="253">
        <f t="shared" si="28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>
      <c r="A125" s="272" t="str">
        <f t="shared" si="274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88"/>
        <v>0</v>
      </c>
      <c r="F125" s="236">
        <f t="shared" si="289"/>
        <v>0</v>
      </c>
      <c r="G125" s="236">
        <f t="shared" si="275"/>
        <v>0</v>
      </c>
      <c r="H125" s="236">
        <f t="shared" si="290"/>
        <v>0</v>
      </c>
      <c r="I125" s="236">
        <f t="shared" si="276"/>
        <v>0</v>
      </c>
      <c r="J125" s="236">
        <f t="shared" si="277"/>
        <v>0</v>
      </c>
      <c r="K125" s="236">
        <f t="shared" si="277"/>
        <v>0</v>
      </c>
      <c r="L125" s="236">
        <f t="shared" si="277"/>
        <v>0</v>
      </c>
      <c r="M125" s="236">
        <f t="shared" si="277"/>
        <v>0</v>
      </c>
      <c r="N125" s="236">
        <f t="shared" si="277"/>
        <v>0</v>
      </c>
      <c r="O125" s="236">
        <f t="shared" si="277"/>
        <v>0</v>
      </c>
      <c r="P125" s="220"/>
      <c r="Q125" s="221"/>
      <c r="R125" s="237">
        <f t="shared" si="291"/>
        <v>0</v>
      </c>
      <c r="S125" s="221"/>
      <c r="T125" s="237">
        <f t="shared" si="292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93"/>
        <v>0</v>
      </c>
      <c r="AD125" s="221"/>
      <c r="AE125" s="237">
        <f t="shared" si="294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95"/>
        <v>0</v>
      </c>
      <c r="AO125" s="221"/>
      <c r="AP125" s="237">
        <f t="shared" si="296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97"/>
        <v>0</v>
      </c>
      <c r="AZ125" s="221"/>
      <c r="BA125" s="237">
        <f t="shared" si="298"/>
        <v>0</v>
      </c>
      <c r="BB125" s="221"/>
      <c r="BC125" s="233"/>
      <c r="BD125" s="221"/>
      <c r="BE125" s="221"/>
      <c r="BF125" s="233"/>
      <c r="BG125" s="221"/>
      <c r="BH125" s="379">
        <f t="shared" si="278"/>
        <v>0</v>
      </c>
      <c r="BI125" s="255" t="str">
        <f t="shared" si="279"/>
        <v>06</v>
      </c>
      <c r="BJ125" s="318"/>
      <c r="BK125" s="253">
        <f t="shared" si="299"/>
        <v>0</v>
      </c>
      <c r="BL125" s="318"/>
      <c r="BM125" s="253">
        <f t="shared" si="280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281"/>
        <v>0</v>
      </c>
      <c r="BW125" s="318"/>
      <c r="BX125" s="253">
        <f t="shared" si="300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282"/>
        <v>0</v>
      </c>
      <c r="CH125" s="318"/>
      <c r="CI125" s="253">
        <f t="shared" si="283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284"/>
        <v>0</v>
      </c>
      <c r="CS125" s="318"/>
      <c r="CT125" s="253">
        <f t="shared" si="28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286"/>
        <v>0</v>
      </c>
      <c r="DD125" s="318"/>
      <c r="DE125" s="253">
        <f t="shared" si="28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>
      <c r="A126" s="272" t="str">
        <f t="shared" si="274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88"/>
        <v>0</v>
      </c>
      <c r="F126" s="236">
        <f t="shared" si="289"/>
        <v>0</v>
      </c>
      <c r="G126" s="236">
        <f t="shared" si="275"/>
        <v>0</v>
      </c>
      <c r="H126" s="236">
        <f t="shared" si="290"/>
        <v>0</v>
      </c>
      <c r="I126" s="236">
        <f t="shared" si="276"/>
        <v>0</v>
      </c>
      <c r="J126" s="236">
        <f t="shared" si="277"/>
        <v>0</v>
      </c>
      <c r="K126" s="236">
        <f t="shared" si="277"/>
        <v>0</v>
      </c>
      <c r="L126" s="236">
        <f t="shared" si="277"/>
        <v>0</v>
      </c>
      <c r="M126" s="236">
        <f t="shared" si="277"/>
        <v>0</v>
      </c>
      <c r="N126" s="236">
        <f t="shared" si="277"/>
        <v>0</v>
      </c>
      <c r="O126" s="236">
        <f t="shared" si="277"/>
        <v>0</v>
      </c>
      <c r="P126" s="220"/>
      <c r="Q126" s="221"/>
      <c r="R126" s="237">
        <f t="shared" si="291"/>
        <v>0</v>
      </c>
      <c r="S126" s="221"/>
      <c r="T126" s="237">
        <f t="shared" si="292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93"/>
        <v>0</v>
      </c>
      <c r="AD126" s="221"/>
      <c r="AE126" s="237">
        <f t="shared" si="294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95"/>
        <v>0</v>
      </c>
      <c r="AO126" s="221"/>
      <c r="AP126" s="237">
        <f t="shared" si="296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97"/>
        <v>0</v>
      </c>
      <c r="AZ126" s="221"/>
      <c r="BA126" s="237">
        <f t="shared" si="298"/>
        <v>0</v>
      </c>
      <c r="BB126" s="221"/>
      <c r="BC126" s="233"/>
      <c r="BD126" s="221"/>
      <c r="BE126" s="221"/>
      <c r="BF126" s="233"/>
      <c r="BG126" s="221"/>
      <c r="BH126" s="379">
        <f t="shared" si="278"/>
        <v>0</v>
      </c>
      <c r="BI126" s="255" t="str">
        <f t="shared" si="279"/>
        <v>07</v>
      </c>
      <c r="BJ126" s="318"/>
      <c r="BK126" s="253">
        <f t="shared" si="299"/>
        <v>0</v>
      </c>
      <c r="BL126" s="318"/>
      <c r="BM126" s="253">
        <f t="shared" si="280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281"/>
        <v>0</v>
      </c>
      <c r="BW126" s="318"/>
      <c r="BX126" s="253">
        <f t="shared" si="300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282"/>
        <v>0</v>
      </c>
      <c r="CH126" s="318"/>
      <c r="CI126" s="253">
        <f t="shared" si="283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284"/>
        <v>0</v>
      </c>
      <c r="CS126" s="318"/>
      <c r="CT126" s="253">
        <f t="shared" si="28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286"/>
        <v>0</v>
      </c>
      <c r="DD126" s="318"/>
      <c r="DE126" s="253">
        <f t="shared" si="28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>
      <c r="A127" s="272" t="str">
        <f t="shared" si="274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88"/>
        <v>0</v>
      </c>
      <c r="F127" s="236">
        <f t="shared" si="289"/>
        <v>0</v>
      </c>
      <c r="G127" s="236">
        <f t="shared" si="275"/>
        <v>0</v>
      </c>
      <c r="H127" s="236">
        <f t="shared" si="290"/>
        <v>0</v>
      </c>
      <c r="I127" s="236">
        <f t="shared" si="276"/>
        <v>0</v>
      </c>
      <c r="J127" s="236">
        <f t="shared" si="277"/>
        <v>0</v>
      </c>
      <c r="K127" s="236">
        <f t="shared" si="277"/>
        <v>0</v>
      </c>
      <c r="L127" s="236">
        <f t="shared" si="277"/>
        <v>0</v>
      </c>
      <c r="M127" s="236">
        <f t="shared" si="277"/>
        <v>0</v>
      </c>
      <c r="N127" s="236">
        <f t="shared" si="277"/>
        <v>0</v>
      </c>
      <c r="O127" s="236">
        <f t="shared" si="277"/>
        <v>0</v>
      </c>
      <c r="P127" s="220"/>
      <c r="Q127" s="221"/>
      <c r="R127" s="237">
        <f t="shared" si="291"/>
        <v>0</v>
      </c>
      <c r="S127" s="221"/>
      <c r="T127" s="237">
        <f t="shared" si="292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93"/>
        <v>0</v>
      </c>
      <c r="AD127" s="221"/>
      <c r="AE127" s="237">
        <f t="shared" si="294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95"/>
        <v>0</v>
      </c>
      <c r="AO127" s="221"/>
      <c r="AP127" s="237">
        <f t="shared" si="296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97"/>
        <v>0</v>
      </c>
      <c r="AZ127" s="221"/>
      <c r="BA127" s="237">
        <f t="shared" si="298"/>
        <v>0</v>
      </c>
      <c r="BB127" s="221"/>
      <c r="BC127" s="233"/>
      <c r="BD127" s="221"/>
      <c r="BE127" s="221"/>
      <c r="BF127" s="233"/>
      <c r="BG127" s="221"/>
      <c r="BH127" s="379">
        <f t="shared" si="278"/>
        <v>0</v>
      </c>
      <c r="BI127" s="255" t="str">
        <f t="shared" si="279"/>
        <v>08</v>
      </c>
      <c r="BJ127" s="318"/>
      <c r="BK127" s="253">
        <f t="shared" si="299"/>
        <v>0</v>
      </c>
      <c r="BL127" s="318"/>
      <c r="BM127" s="253">
        <f t="shared" si="280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281"/>
        <v>0</v>
      </c>
      <c r="BW127" s="318"/>
      <c r="BX127" s="253">
        <f t="shared" si="300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282"/>
        <v>0</v>
      </c>
      <c r="CH127" s="318"/>
      <c r="CI127" s="253">
        <f t="shared" si="283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284"/>
        <v>0</v>
      </c>
      <c r="CS127" s="318"/>
      <c r="CT127" s="253">
        <f t="shared" si="28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286"/>
        <v>0</v>
      </c>
      <c r="DD127" s="318"/>
      <c r="DE127" s="253">
        <f t="shared" si="28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>
      <c r="A128" s="272" t="str">
        <f t="shared" si="274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88"/>
        <v>0</v>
      </c>
      <c r="F128" s="236">
        <f t="shared" si="289"/>
        <v>0</v>
      </c>
      <c r="G128" s="236">
        <f t="shared" si="275"/>
        <v>0</v>
      </c>
      <c r="H128" s="236">
        <f t="shared" si="290"/>
        <v>0</v>
      </c>
      <c r="I128" s="236">
        <f t="shared" si="276"/>
        <v>0</v>
      </c>
      <c r="J128" s="236">
        <f t="shared" si="277"/>
        <v>0</v>
      </c>
      <c r="K128" s="236">
        <f t="shared" si="277"/>
        <v>0</v>
      </c>
      <c r="L128" s="236">
        <f t="shared" si="277"/>
        <v>0</v>
      </c>
      <c r="M128" s="236">
        <f t="shared" si="277"/>
        <v>0</v>
      </c>
      <c r="N128" s="236">
        <f t="shared" si="277"/>
        <v>0</v>
      </c>
      <c r="O128" s="236">
        <f t="shared" si="277"/>
        <v>0</v>
      </c>
      <c r="P128" s="220"/>
      <c r="Q128" s="221"/>
      <c r="R128" s="237">
        <f t="shared" si="291"/>
        <v>0</v>
      </c>
      <c r="S128" s="221"/>
      <c r="T128" s="237">
        <f t="shared" si="292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93"/>
        <v>0</v>
      </c>
      <c r="AD128" s="221"/>
      <c r="AE128" s="237">
        <f t="shared" si="294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95"/>
        <v>0</v>
      </c>
      <c r="AO128" s="221"/>
      <c r="AP128" s="237">
        <f t="shared" si="296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97"/>
        <v>0</v>
      </c>
      <c r="AZ128" s="221"/>
      <c r="BA128" s="237">
        <f t="shared" si="298"/>
        <v>0</v>
      </c>
      <c r="BB128" s="221"/>
      <c r="BC128" s="233"/>
      <c r="BD128" s="221"/>
      <c r="BE128" s="221"/>
      <c r="BF128" s="233"/>
      <c r="BG128" s="221"/>
      <c r="BH128" s="379">
        <f t="shared" si="278"/>
        <v>0</v>
      </c>
      <c r="BI128" s="255" t="str">
        <f t="shared" si="279"/>
        <v>09</v>
      </c>
      <c r="BJ128" s="318"/>
      <c r="BK128" s="253">
        <f t="shared" si="299"/>
        <v>0</v>
      </c>
      <c r="BL128" s="318"/>
      <c r="BM128" s="253">
        <f t="shared" si="280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281"/>
        <v>0</v>
      </c>
      <c r="BW128" s="318"/>
      <c r="BX128" s="253">
        <f t="shared" si="300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282"/>
        <v>0</v>
      </c>
      <c r="CH128" s="318"/>
      <c r="CI128" s="253">
        <f t="shared" si="283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284"/>
        <v>0</v>
      </c>
      <c r="CS128" s="318"/>
      <c r="CT128" s="253">
        <f t="shared" si="28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286"/>
        <v>0</v>
      </c>
      <c r="DD128" s="318"/>
      <c r="DE128" s="253">
        <f t="shared" si="28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>
      <c r="A129" s="272" t="str">
        <f t="shared" si="274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88"/>
        <v>0</v>
      </c>
      <c r="F129" s="236">
        <f t="shared" si="289"/>
        <v>0</v>
      </c>
      <c r="G129" s="236">
        <f t="shared" si="275"/>
        <v>0</v>
      </c>
      <c r="H129" s="236">
        <f t="shared" si="290"/>
        <v>0</v>
      </c>
      <c r="I129" s="236">
        <f t="shared" si="276"/>
        <v>0</v>
      </c>
      <c r="J129" s="236">
        <f t="shared" si="277"/>
        <v>0</v>
      </c>
      <c r="K129" s="236">
        <f t="shared" si="277"/>
        <v>0</v>
      </c>
      <c r="L129" s="236">
        <f t="shared" si="277"/>
        <v>0</v>
      </c>
      <c r="M129" s="236">
        <f t="shared" si="277"/>
        <v>0</v>
      </c>
      <c r="N129" s="236">
        <f t="shared" si="277"/>
        <v>0</v>
      </c>
      <c r="O129" s="236">
        <f t="shared" si="277"/>
        <v>0</v>
      </c>
      <c r="P129" s="220"/>
      <c r="Q129" s="221"/>
      <c r="R129" s="237">
        <f t="shared" si="291"/>
        <v>0</v>
      </c>
      <c r="S129" s="221"/>
      <c r="T129" s="237">
        <f t="shared" si="292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93"/>
        <v>0</v>
      </c>
      <c r="AD129" s="221"/>
      <c r="AE129" s="237">
        <f t="shared" si="294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95"/>
        <v>0</v>
      </c>
      <c r="AO129" s="221"/>
      <c r="AP129" s="237">
        <f t="shared" si="296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97"/>
        <v>0</v>
      </c>
      <c r="AZ129" s="221"/>
      <c r="BA129" s="237">
        <f t="shared" si="298"/>
        <v>0</v>
      </c>
      <c r="BB129" s="221"/>
      <c r="BC129" s="233"/>
      <c r="BD129" s="221"/>
      <c r="BE129" s="221"/>
      <c r="BF129" s="233"/>
      <c r="BG129" s="221"/>
      <c r="BH129" s="379">
        <f t="shared" si="278"/>
        <v>0</v>
      </c>
      <c r="BI129" s="255" t="str">
        <f t="shared" si="279"/>
        <v>10</v>
      </c>
      <c r="BJ129" s="318"/>
      <c r="BK129" s="253">
        <f t="shared" si="299"/>
        <v>0</v>
      </c>
      <c r="BL129" s="318"/>
      <c r="BM129" s="253">
        <f t="shared" si="280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281"/>
        <v>0</v>
      </c>
      <c r="BW129" s="318"/>
      <c r="BX129" s="253">
        <f t="shared" si="300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282"/>
        <v>0</v>
      </c>
      <c r="CH129" s="318"/>
      <c r="CI129" s="253">
        <f t="shared" si="283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284"/>
        <v>0</v>
      </c>
      <c r="CS129" s="318"/>
      <c r="CT129" s="253">
        <f t="shared" si="28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286"/>
        <v>0</v>
      </c>
      <c r="DD129" s="318"/>
      <c r="DE129" s="253">
        <f t="shared" si="28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">
      <c r="A130" s="272" t="str">
        <f t="shared" si="274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88"/>
        <v>0</v>
      </c>
      <c r="F130" s="236">
        <f t="shared" si="289"/>
        <v>0</v>
      </c>
      <c r="G130" s="236">
        <f t="shared" si="275"/>
        <v>0</v>
      </c>
      <c r="H130" s="236">
        <f t="shared" si="290"/>
        <v>0</v>
      </c>
      <c r="I130" s="236">
        <f t="shared" si="276"/>
        <v>0</v>
      </c>
      <c r="J130" s="236">
        <f t="shared" si="277"/>
        <v>0</v>
      </c>
      <c r="K130" s="236">
        <f t="shared" si="277"/>
        <v>0</v>
      </c>
      <c r="L130" s="236">
        <f t="shared" si="277"/>
        <v>0</v>
      </c>
      <c r="M130" s="236">
        <f t="shared" si="277"/>
        <v>0</v>
      </c>
      <c r="N130" s="236">
        <f t="shared" si="277"/>
        <v>0</v>
      </c>
      <c r="O130" s="236">
        <f t="shared" si="277"/>
        <v>0</v>
      </c>
      <c r="P130" s="220"/>
      <c r="Q130" s="221"/>
      <c r="R130" s="237">
        <f t="shared" si="291"/>
        <v>0</v>
      </c>
      <c r="S130" s="221"/>
      <c r="T130" s="237">
        <f t="shared" si="292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93"/>
        <v>0</v>
      </c>
      <c r="AD130" s="221"/>
      <c r="AE130" s="237">
        <f t="shared" si="294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95"/>
        <v>0</v>
      </c>
      <c r="AO130" s="221"/>
      <c r="AP130" s="237">
        <f t="shared" si="296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97"/>
        <v>0</v>
      </c>
      <c r="AZ130" s="221"/>
      <c r="BA130" s="237">
        <f t="shared" si="298"/>
        <v>0</v>
      </c>
      <c r="BB130" s="221"/>
      <c r="BC130" s="233"/>
      <c r="BD130" s="221"/>
      <c r="BE130" s="221"/>
      <c r="BF130" s="233"/>
      <c r="BG130" s="221"/>
      <c r="BH130" s="379">
        <f t="shared" si="278"/>
        <v>0</v>
      </c>
      <c r="BI130" s="255" t="str">
        <f t="shared" si="279"/>
        <v>11</v>
      </c>
      <c r="BJ130" s="318"/>
      <c r="BK130" s="253">
        <f t="shared" si="299"/>
        <v>0</v>
      </c>
      <c r="BL130" s="318"/>
      <c r="BM130" s="253">
        <f t="shared" si="280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281"/>
        <v>0</v>
      </c>
      <c r="BW130" s="318"/>
      <c r="BX130" s="253">
        <f t="shared" si="300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282"/>
        <v>0</v>
      </c>
      <c r="CH130" s="318"/>
      <c r="CI130" s="253">
        <f t="shared" si="283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284"/>
        <v>0</v>
      </c>
      <c r="CS130" s="318"/>
      <c r="CT130" s="253">
        <f t="shared" si="28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286"/>
        <v>0</v>
      </c>
      <c r="DD130" s="318"/>
      <c r="DE130" s="253">
        <f t="shared" si="28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">
      <c r="A131" s="272" t="str">
        <f t="shared" si="274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88"/>
        <v>0</v>
      </c>
      <c r="F131" s="236">
        <f t="shared" si="289"/>
        <v>0</v>
      </c>
      <c r="G131" s="236">
        <f t="shared" si="275"/>
        <v>0</v>
      </c>
      <c r="H131" s="236">
        <f t="shared" si="290"/>
        <v>0</v>
      </c>
      <c r="I131" s="236">
        <f t="shared" si="276"/>
        <v>0</v>
      </c>
      <c r="J131" s="236">
        <f t="shared" si="277"/>
        <v>0</v>
      </c>
      <c r="K131" s="236">
        <f t="shared" si="277"/>
        <v>0</v>
      </c>
      <c r="L131" s="236">
        <f t="shared" si="277"/>
        <v>0</v>
      </c>
      <c r="M131" s="236">
        <f t="shared" si="277"/>
        <v>0</v>
      </c>
      <c r="N131" s="236">
        <f t="shared" si="277"/>
        <v>0</v>
      </c>
      <c r="O131" s="236">
        <f t="shared" si="277"/>
        <v>0</v>
      </c>
      <c r="P131" s="220"/>
      <c r="Q131" s="221"/>
      <c r="R131" s="237">
        <f t="shared" si="291"/>
        <v>0</v>
      </c>
      <c r="S131" s="221"/>
      <c r="T131" s="237">
        <f t="shared" si="292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93"/>
        <v>0</v>
      </c>
      <c r="AD131" s="221"/>
      <c r="AE131" s="237">
        <f t="shared" si="294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95"/>
        <v>0</v>
      </c>
      <c r="AO131" s="221"/>
      <c r="AP131" s="237">
        <f t="shared" si="296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97"/>
        <v>0</v>
      </c>
      <c r="AZ131" s="221"/>
      <c r="BA131" s="237">
        <f t="shared" si="298"/>
        <v>0</v>
      </c>
      <c r="BB131" s="221"/>
      <c r="BC131" s="233"/>
      <c r="BD131" s="221"/>
      <c r="BE131" s="221"/>
      <c r="BF131" s="233"/>
      <c r="BG131" s="221"/>
      <c r="BH131" s="379">
        <f t="shared" si="278"/>
        <v>0</v>
      </c>
      <c r="BI131" s="255" t="str">
        <f t="shared" si="279"/>
        <v>12</v>
      </c>
      <c r="BJ131" s="318"/>
      <c r="BK131" s="253">
        <f t="shared" si="299"/>
        <v>0</v>
      </c>
      <c r="BL131" s="318"/>
      <c r="BM131" s="253">
        <f t="shared" si="280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281"/>
        <v>0</v>
      </c>
      <c r="BW131" s="318"/>
      <c r="BX131" s="253">
        <f t="shared" si="300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282"/>
        <v>0</v>
      </c>
      <c r="CH131" s="318"/>
      <c r="CI131" s="253">
        <f t="shared" si="283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284"/>
        <v>0</v>
      </c>
      <c r="CS131" s="318"/>
      <c r="CT131" s="253">
        <f t="shared" si="28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286"/>
        <v>0</v>
      </c>
      <c r="DD131" s="318"/>
      <c r="DE131" s="253">
        <f t="shared" si="28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thickBot="1">
      <c r="A132" s="272" t="str">
        <f t="shared" si="274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88"/>
        <v>0</v>
      </c>
      <c r="F132" s="236">
        <f t="shared" si="289"/>
        <v>0</v>
      </c>
      <c r="G132" s="236">
        <f t="shared" si="275"/>
        <v>0</v>
      </c>
      <c r="H132" s="236">
        <f t="shared" si="290"/>
        <v>0</v>
      </c>
      <c r="I132" s="236">
        <f t="shared" si="276"/>
        <v>0</v>
      </c>
      <c r="J132" s="236">
        <f t="shared" si="277"/>
        <v>0</v>
      </c>
      <c r="K132" s="236">
        <f t="shared" si="277"/>
        <v>0</v>
      </c>
      <c r="L132" s="236">
        <f t="shared" si="277"/>
        <v>0</v>
      </c>
      <c r="M132" s="236">
        <f t="shared" si="277"/>
        <v>0</v>
      </c>
      <c r="N132" s="236">
        <f t="shared" si="277"/>
        <v>0</v>
      </c>
      <c r="O132" s="236">
        <f>ROUND(SUM(Z132,AK132,AV132,BG132),1)</f>
        <v>0</v>
      </c>
      <c r="P132" s="223"/>
      <c r="Q132" s="224"/>
      <c r="R132" s="238">
        <f t="shared" si="291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93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95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97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9">
        <f t="shared" si="278"/>
        <v>0</v>
      </c>
      <c r="BI132" s="319" t="str">
        <f t="shared" si="279"/>
        <v>13</v>
      </c>
      <c r="BJ132" s="320"/>
      <c r="BK132" s="321">
        <f t="shared" si="299"/>
        <v>0</v>
      </c>
      <c r="BL132" s="320"/>
      <c r="BM132" s="321">
        <f t="shared" si="280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281"/>
        <v>0</v>
      </c>
      <c r="BW132" s="320"/>
      <c r="BX132" s="321">
        <f t="shared" si="300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282"/>
        <v>0</v>
      </c>
      <c r="CH132" s="320"/>
      <c r="CI132" s="321">
        <f t="shared" si="283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284"/>
        <v>0</v>
      </c>
      <c r="CS132" s="320"/>
      <c r="CT132" s="321">
        <f t="shared" si="28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286"/>
        <v>0</v>
      </c>
      <c r="DD132" s="320"/>
      <c r="DE132" s="321">
        <f t="shared" si="28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278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01">IF(ROUND(E139-SUM(E140,E142:E143),5)&gt;=0,0,"Ошибка")</f>
        <v>0</v>
      </c>
      <c r="BK133" s="285">
        <f t="shared" si="301"/>
        <v>0</v>
      </c>
      <c r="BL133" s="285">
        <f t="shared" si="301"/>
        <v>0</v>
      </c>
      <c r="BM133" s="285">
        <f t="shared" si="301"/>
        <v>0</v>
      </c>
      <c r="BN133" s="285">
        <f t="shared" si="301"/>
        <v>0</v>
      </c>
      <c r="BO133" s="285">
        <f t="shared" si="301"/>
        <v>0</v>
      </c>
      <c r="BP133" s="285">
        <f t="shared" si="301"/>
        <v>0</v>
      </c>
      <c r="BQ133" s="285">
        <f t="shared" si="301"/>
        <v>0</v>
      </c>
      <c r="BR133" s="285">
        <f t="shared" si="301"/>
        <v>0</v>
      </c>
      <c r="BS133" s="285">
        <f t="shared" si="301"/>
        <v>0</v>
      </c>
      <c r="BT133" s="285">
        <f t="shared" si="301"/>
        <v>0</v>
      </c>
      <c r="BU133" s="285">
        <f t="shared" si="301"/>
        <v>0</v>
      </c>
      <c r="BV133" s="285">
        <f t="shared" si="301"/>
        <v>0</v>
      </c>
      <c r="BW133" s="285">
        <f t="shared" si="301"/>
        <v>0</v>
      </c>
      <c r="BX133" s="285">
        <f t="shared" si="301"/>
        <v>0</v>
      </c>
      <c r="BY133" s="285">
        <f t="shared" si="301"/>
        <v>0</v>
      </c>
      <c r="BZ133" s="285">
        <f t="shared" si="301"/>
        <v>0</v>
      </c>
      <c r="CA133" s="285">
        <f t="shared" si="301"/>
        <v>0</v>
      </c>
      <c r="CB133" s="285">
        <f t="shared" si="301"/>
        <v>0</v>
      </c>
      <c r="CC133" s="285">
        <f t="shared" si="301"/>
        <v>0</v>
      </c>
      <c r="CD133" s="285">
        <f t="shared" si="301"/>
        <v>0</v>
      </c>
      <c r="CE133" s="285">
        <f t="shared" si="301"/>
        <v>0</v>
      </c>
      <c r="CF133" s="285">
        <f t="shared" si="301"/>
        <v>0</v>
      </c>
      <c r="CG133" s="285">
        <f t="shared" si="301"/>
        <v>0</v>
      </c>
      <c r="CH133" s="285">
        <f t="shared" si="301"/>
        <v>0</v>
      </c>
      <c r="CI133" s="285">
        <f t="shared" si="301"/>
        <v>0</v>
      </c>
      <c r="CJ133" s="285">
        <f t="shared" si="301"/>
        <v>0</v>
      </c>
      <c r="CK133" s="285">
        <f t="shared" si="301"/>
        <v>0</v>
      </c>
      <c r="CL133" s="285">
        <f t="shared" si="301"/>
        <v>0</v>
      </c>
      <c r="CM133" s="285">
        <f t="shared" si="301"/>
        <v>0</v>
      </c>
      <c r="CN133" s="285">
        <f t="shared" si="301"/>
        <v>0</v>
      </c>
      <c r="CO133" s="285">
        <f t="shared" si="301"/>
        <v>0</v>
      </c>
      <c r="CP133" s="285">
        <f t="shared" ref="CP133:DL133" si="302">IF(ROUND(AK139-SUM(AK140,AK142:AK143),5)&gt;=0,0,"Ошибка")</f>
        <v>0</v>
      </c>
      <c r="CQ133" s="285">
        <f t="shared" si="302"/>
        <v>0</v>
      </c>
      <c r="CR133" s="285">
        <f t="shared" si="302"/>
        <v>0</v>
      </c>
      <c r="CS133" s="285">
        <f t="shared" si="302"/>
        <v>0</v>
      </c>
      <c r="CT133" s="285">
        <f t="shared" si="302"/>
        <v>0</v>
      </c>
      <c r="CU133" s="285">
        <f t="shared" si="302"/>
        <v>0</v>
      </c>
      <c r="CV133" s="285">
        <f t="shared" si="302"/>
        <v>0</v>
      </c>
      <c r="CW133" s="285">
        <f t="shared" si="302"/>
        <v>0</v>
      </c>
      <c r="CX133" s="285">
        <f t="shared" si="302"/>
        <v>0</v>
      </c>
      <c r="CY133" s="285">
        <f t="shared" si="302"/>
        <v>0</v>
      </c>
      <c r="CZ133" s="285">
        <f t="shared" si="302"/>
        <v>0</v>
      </c>
      <c r="DA133" s="285">
        <f t="shared" si="302"/>
        <v>0</v>
      </c>
      <c r="DB133" s="285">
        <f t="shared" si="302"/>
        <v>0</v>
      </c>
      <c r="DC133" s="285">
        <f t="shared" si="302"/>
        <v>0</v>
      </c>
      <c r="DD133" s="285">
        <f t="shared" si="302"/>
        <v>0</v>
      </c>
      <c r="DE133" s="285">
        <f t="shared" si="302"/>
        <v>0</v>
      </c>
      <c r="DF133" s="285">
        <f t="shared" si="302"/>
        <v>0</v>
      </c>
      <c r="DG133" s="285">
        <f t="shared" si="302"/>
        <v>0</v>
      </c>
      <c r="DH133" s="285">
        <f t="shared" si="302"/>
        <v>0</v>
      </c>
      <c r="DI133" s="285">
        <f t="shared" si="302"/>
        <v>0</v>
      </c>
      <c r="DJ133" s="285">
        <f t="shared" si="302"/>
        <v>0</v>
      </c>
      <c r="DK133" s="285">
        <f t="shared" si="302"/>
        <v>0</v>
      </c>
      <c r="DL133" s="285">
        <f t="shared" si="302"/>
        <v>0</v>
      </c>
    </row>
    <row r="134" spans="1:116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03">SUM(J135:J139,J144:J146)</f>
        <v>0</v>
      </c>
      <c r="K134" s="236">
        <f t="shared" si="303"/>
        <v>0</v>
      </c>
      <c r="L134" s="236">
        <f t="shared" si="303"/>
        <v>0</v>
      </c>
      <c r="M134" s="236">
        <f t="shared" si="303"/>
        <v>0</v>
      </c>
      <c r="N134" s="236">
        <f t="shared" si="303"/>
        <v>0</v>
      </c>
      <c r="O134" s="236">
        <f t="shared" si="303"/>
        <v>0</v>
      </c>
      <c r="P134" s="228">
        <f>SUM(P135:P139,P144:P146)</f>
        <v>0</v>
      </c>
      <c r="Q134" s="226">
        <f t="shared" ref="Q134:Z134" si="304">SUM(Q135:Q139,Q144:Q146)</f>
        <v>0</v>
      </c>
      <c r="R134" s="236">
        <f t="shared" si="304"/>
        <v>0</v>
      </c>
      <c r="S134" s="226">
        <f t="shared" si="304"/>
        <v>0</v>
      </c>
      <c r="T134" s="236">
        <f t="shared" si="304"/>
        <v>0</v>
      </c>
      <c r="U134" s="226">
        <f t="shared" si="304"/>
        <v>0</v>
      </c>
      <c r="V134" s="235">
        <f t="shared" si="304"/>
        <v>0</v>
      </c>
      <c r="W134" s="226">
        <f t="shared" si="304"/>
        <v>0</v>
      </c>
      <c r="X134" s="226">
        <f t="shared" si="304"/>
        <v>0</v>
      </c>
      <c r="Y134" s="235">
        <f t="shared" si="304"/>
        <v>0</v>
      </c>
      <c r="Z134" s="227">
        <f t="shared" si="304"/>
        <v>0</v>
      </c>
      <c r="AA134" s="228">
        <f>SUM(AA135:AA139,AA144:AA146)</f>
        <v>0</v>
      </c>
      <c r="AB134" s="226">
        <f t="shared" ref="AB134:AK134" si="305">SUM(AB135:AB139,AB144:AB146)</f>
        <v>0</v>
      </c>
      <c r="AC134" s="236">
        <f t="shared" si="305"/>
        <v>0</v>
      </c>
      <c r="AD134" s="226">
        <f t="shared" si="305"/>
        <v>0</v>
      </c>
      <c r="AE134" s="236">
        <f t="shared" si="305"/>
        <v>0</v>
      </c>
      <c r="AF134" s="226">
        <f t="shared" si="305"/>
        <v>0</v>
      </c>
      <c r="AG134" s="235">
        <f t="shared" si="305"/>
        <v>0</v>
      </c>
      <c r="AH134" s="226">
        <f t="shared" si="305"/>
        <v>0</v>
      </c>
      <c r="AI134" s="226">
        <f t="shared" si="305"/>
        <v>0</v>
      </c>
      <c r="AJ134" s="235">
        <f t="shared" si="305"/>
        <v>0</v>
      </c>
      <c r="AK134" s="227">
        <f t="shared" si="305"/>
        <v>0</v>
      </c>
      <c r="AL134" s="228">
        <f>SUM(AL135:AL139,AL144:AL146)</f>
        <v>0</v>
      </c>
      <c r="AM134" s="226">
        <f t="shared" ref="AM134:AV134" si="306">SUM(AM135:AM139,AM144:AM146)</f>
        <v>0</v>
      </c>
      <c r="AN134" s="236">
        <f t="shared" si="306"/>
        <v>0</v>
      </c>
      <c r="AO134" s="226">
        <f t="shared" si="306"/>
        <v>0</v>
      </c>
      <c r="AP134" s="236">
        <f t="shared" si="306"/>
        <v>0</v>
      </c>
      <c r="AQ134" s="226">
        <f t="shared" si="306"/>
        <v>0</v>
      </c>
      <c r="AR134" s="235">
        <f t="shared" si="306"/>
        <v>0</v>
      </c>
      <c r="AS134" s="226">
        <f t="shared" si="306"/>
        <v>0</v>
      </c>
      <c r="AT134" s="226">
        <f t="shared" si="306"/>
        <v>0</v>
      </c>
      <c r="AU134" s="235">
        <f t="shared" si="306"/>
        <v>0</v>
      </c>
      <c r="AV134" s="227">
        <f t="shared" si="306"/>
        <v>0</v>
      </c>
      <c r="AW134" s="228">
        <f>SUM(AW135:AW139,AW144:AW146)</f>
        <v>0</v>
      </c>
      <c r="AX134" s="226">
        <f t="shared" ref="AX134:BG134" si="307">SUM(AX135:AX139,AX144:AX146)</f>
        <v>0</v>
      </c>
      <c r="AY134" s="236">
        <f t="shared" si="307"/>
        <v>0</v>
      </c>
      <c r="AZ134" s="226">
        <f t="shared" si="307"/>
        <v>0</v>
      </c>
      <c r="BA134" s="236">
        <f t="shared" si="307"/>
        <v>0</v>
      </c>
      <c r="BB134" s="226">
        <f t="shared" si="307"/>
        <v>0</v>
      </c>
      <c r="BC134" s="235">
        <f t="shared" si="307"/>
        <v>0</v>
      </c>
      <c r="BD134" s="226">
        <f t="shared" si="307"/>
        <v>0</v>
      </c>
      <c r="BE134" s="226">
        <f t="shared" si="307"/>
        <v>0</v>
      </c>
      <c r="BF134" s="235">
        <f t="shared" si="307"/>
        <v>0</v>
      </c>
      <c r="BG134" s="227">
        <f t="shared" si="307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08">IF(E140-E141&gt;=0,0,"Ошибка")</f>
        <v>0</v>
      </c>
      <c r="BK134" s="253">
        <f t="shared" si="308"/>
        <v>0</v>
      </c>
      <c r="BL134" s="253">
        <f t="shared" si="308"/>
        <v>0</v>
      </c>
      <c r="BM134" s="253">
        <f t="shared" si="308"/>
        <v>0</v>
      </c>
      <c r="BN134" s="253">
        <f t="shared" si="308"/>
        <v>0</v>
      </c>
      <c r="BO134" s="253">
        <f t="shared" si="308"/>
        <v>0</v>
      </c>
      <c r="BP134" s="253">
        <f t="shared" si="308"/>
        <v>0</v>
      </c>
      <c r="BQ134" s="253">
        <f t="shared" si="308"/>
        <v>0</v>
      </c>
      <c r="BR134" s="253">
        <f t="shared" si="308"/>
        <v>0</v>
      </c>
      <c r="BS134" s="253">
        <f t="shared" si="308"/>
        <v>0</v>
      </c>
      <c r="BT134" s="253">
        <f t="shared" si="308"/>
        <v>0</v>
      </c>
      <c r="BU134" s="253">
        <f t="shared" si="308"/>
        <v>0</v>
      </c>
      <c r="BV134" s="253">
        <f t="shared" si="308"/>
        <v>0</v>
      </c>
      <c r="BW134" s="253">
        <f t="shared" si="308"/>
        <v>0</v>
      </c>
      <c r="BX134" s="253">
        <f t="shared" si="308"/>
        <v>0</v>
      </c>
      <c r="BY134" s="253">
        <f t="shared" si="308"/>
        <v>0</v>
      </c>
      <c r="BZ134" s="253">
        <f t="shared" si="308"/>
        <v>0</v>
      </c>
      <c r="CA134" s="253">
        <f t="shared" si="308"/>
        <v>0</v>
      </c>
      <c r="CB134" s="253">
        <f t="shared" si="308"/>
        <v>0</v>
      </c>
      <c r="CC134" s="253">
        <f t="shared" si="308"/>
        <v>0</v>
      </c>
      <c r="CD134" s="253">
        <f t="shared" si="308"/>
        <v>0</v>
      </c>
      <c r="CE134" s="253">
        <f t="shared" si="308"/>
        <v>0</v>
      </c>
      <c r="CF134" s="253">
        <f t="shared" si="308"/>
        <v>0</v>
      </c>
      <c r="CG134" s="253">
        <f t="shared" si="308"/>
        <v>0</v>
      </c>
      <c r="CH134" s="253">
        <f t="shared" si="308"/>
        <v>0</v>
      </c>
      <c r="CI134" s="253">
        <f t="shared" si="308"/>
        <v>0</v>
      </c>
      <c r="CJ134" s="253">
        <f t="shared" si="308"/>
        <v>0</v>
      </c>
      <c r="CK134" s="253">
        <f t="shared" si="308"/>
        <v>0</v>
      </c>
      <c r="CL134" s="253">
        <f t="shared" si="308"/>
        <v>0</v>
      </c>
      <c r="CM134" s="253">
        <f t="shared" si="308"/>
        <v>0</v>
      </c>
      <c r="CN134" s="253">
        <f t="shared" si="308"/>
        <v>0</v>
      </c>
      <c r="CO134" s="253">
        <f t="shared" si="308"/>
        <v>0</v>
      </c>
      <c r="CP134" s="253">
        <f t="shared" ref="CP134:DL134" si="309">IF(AK140-AK141&gt;=0,0,"Ошибка")</f>
        <v>0</v>
      </c>
      <c r="CQ134" s="253">
        <f t="shared" si="309"/>
        <v>0</v>
      </c>
      <c r="CR134" s="253">
        <f t="shared" si="309"/>
        <v>0</v>
      </c>
      <c r="CS134" s="253">
        <f t="shared" si="309"/>
        <v>0</v>
      </c>
      <c r="CT134" s="253">
        <f t="shared" si="309"/>
        <v>0</v>
      </c>
      <c r="CU134" s="253">
        <f t="shared" si="309"/>
        <v>0</v>
      </c>
      <c r="CV134" s="253">
        <f t="shared" si="309"/>
        <v>0</v>
      </c>
      <c r="CW134" s="253">
        <f t="shared" si="309"/>
        <v>0</v>
      </c>
      <c r="CX134" s="253">
        <f t="shared" si="309"/>
        <v>0</v>
      </c>
      <c r="CY134" s="253">
        <f t="shared" si="309"/>
        <v>0</v>
      </c>
      <c r="CZ134" s="253">
        <f t="shared" si="309"/>
        <v>0</v>
      </c>
      <c r="DA134" s="253">
        <f t="shared" si="309"/>
        <v>0</v>
      </c>
      <c r="DB134" s="253">
        <f t="shared" si="309"/>
        <v>0</v>
      </c>
      <c r="DC134" s="253">
        <f t="shared" si="309"/>
        <v>0</v>
      </c>
      <c r="DD134" s="253">
        <f t="shared" si="309"/>
        <v>0</v>
      </c>
      <c r="DE134" s="253">
        <f t="shared" si="309"/>
        <v>0</v>
      </c>
      <c r="DF134" s="253">
        <f t="shared" si="309"/>
        <v>0</v>
      </c>
      <c r="DG134" s="253">
        <f t="shared" si="309"/>
        <v>0</v>
      </c>
      <c r="DH134" s="253">
        <f t="shared" si="309"/>
        <v>0</v>
      </c>
      <c r="DI134" s="253">
        <f t="shared" si="309"/>
        <v>0</v>
      </c>
      <c r="DJ134" s="253">
        <f t="shared" si="309"/>
        <v>0</v>
      </c>
      <c r="DK134" s="253">
        <f t="shared" si="309"/>
        <v>0</v>
      </c>
      <c r="DL134" s="253">
        <f t="shared" si="309"/>
        <v>0</v>
      </c>
    </row>
    <row r="135" spans="1:116" s="27" customFormat="1" ht="24">
      <c r="A135" s="272" t="str">
        <f t="shared" ref="A135:A146" si="310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11">SUM(J135:L135)</f>
        <v>0</v>
      </c>
      <c r="H135" s="236">
        <f>ROUND(SUM(S135,AD135,AO135,AZ135),1)</f>
        <v>0</v>
      </c>
      <c r="I135" s="236">
        <f t="shared" ref="I135:I146" si="312">SUM(M135:O135)</f>
        <v>0</v>
      </c>
      <c r="J135" s="236">
        <f t="shared" ref="J135:O146" si="313">ROUND(SUM(U135,AF135,AQ135,BB135),1)</f>
        <v>0</v>
      </c>
      <c r="K135" s="236">
        <f t="shared" si="313"/>
        <v>0</v>
      </c>
      <c r="L135" s="236">
        <f t="shared" si="313"/>
        <v>0</v>
      </c>
      <c r="M135" s="236">
        <f t="shared" si="313"/>
        <v>0</v>
      </c>
      <c r="N135" s="236">
        <f t="shared" si="313"/>
        <v>0</v>
      </c>
      <c r="O135" s="236">
        <f t="shared" si="313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9">
        <f t="shared" ref="BH135:BH147" si="314">IF((COUNTA(BJ135:DL135)-COUNTIF(BJ135:DL135,0))=0,0,CONCATENATE("Ошибки!-",COUNTA(BJ135:DL135)-COUNTIF(BJ135:DL135,0)))</f>
        <v>0</v>
      </c>
      <c r="BI135" s="255" t="str">
        <f t="shared" ref="BI135:BI146" si="315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16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17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18">IF(ROUND((AA135-AB135),5)&gt;=0,0,"Ошибка!")</f>
        <v>0</v>
      </c>
      <c r="CH135" s="318"/>
      <c r="CI135" s="253">
        <f t="shared" ref="CI135:CI146" si="319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20">IF(ROUND((AL135-AM135),5)&gt;=0,0,"Ошибка!")</f>
        <v>0</v>
      </c>
      <c r="CS135" s="318"/>
      <c r="CT135" s="253">
        <f t="shared" ref="CT135:CT146" si="321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22">IF(ROUND((AW135-AX135),5)&gt;=0,0,"Ошибка!")</f>
        <v>0</v>
      </c>
      <c r="DD135" s="318"/>
      <c r="DE135" s="253">
        <f t="shared" ref="DE135:DE146" si="323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>
      <c r="A136" s="272" t="str">
        <f t="shared" si="310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24">ROUND(SUM(P136,AA136,AL136,AW136),0)</f>
        <v>0</v>
      </c>
      <c r="F136" s="236">
        <f t="shared" ref="F136:F146" si="325">ROUND(SUM(Q136,AB136,AM136,AX136),1)</f>
        <v>0</v>
      </c>
      <c r="G136" s="236">
        <f t="shared" si="311"/>
        <v>0</v>
      </c>
      <c r="H136" s="236">
        <f t="shared" ref="H136:H146" si="326">ROUND(SUM(S136,AD136,AO136,AZ136),1)</f>
        <v>0</v>
      </c>
      <c r="I136" s="236">
        <f t="shared" si="312"/>
        <v>0</v>
      </c>
      <c r="J136" s="236">
        <f t="shared" si="313"/>
        <v>0</v>
      </c>
      <c r="K136" s="236">
        <f t="shared" si="313"/>
        <v>0</v>
      </c>
      <c r="L136" s="236">
        <f t="shared" si="313"/>
        <v>0</v>
      </c>
      <c r="M136" s="236">
        <f t="shared" si="313"/>
        <v>0</v>
      </c>
      <c r="N136" s="236">
        <f t="shared" si="313"/>
        <v>0</v>
      </c>
      <c r="O136" s="236">
        <f t="shared" si="313"/>
        <v>0</v>
      </c>
      <c r="P136" s="220"/>
      <c r="Q136" s="221"/>
      <c r="R136" s="237">
        <f t="shared" ref="R136:R146" si="327">SUM(U136:W136)</f>
        <v>0</v>
      </c>
      <c r="S136" s="221"/>
      <c r="T136" s="237">
        <f t="shared" ref="T136:T145" si="328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29">SUM(AF136:AH136)</f>
        <v>0</v>
      </c>
      <c r="AD136" s="221"/>
      <c r="AE136" s="237">
        <f t="shared" ref="AE136:AE145" si="330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31">SUM(AQ136:AS136)</f>
        <v>0</v>
      </c>
      <c r="AO136" s="221"/>
      <c r="AP136" s="237">
        <f t="shared" ref="AP136:AP145" si="332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33">SUM(BB136:BD136)</f>
        <v>0</v>
      </c>
      <c r="AZ136" s="221"/>
      <c r="BA136" s="237">
        <f t="shared" ref="BA136:BA145" si="334">SUM(BE136:BG136)</f>
        <v>0</v>
      </c>
      <c r="BB136" s="221"/>
      <c r="BC136" s="233"/>
      <c r="BD136" s="221"/>
      <c r="BE136" s="221"/>
      <c r="BF136" s="233"/>
      <c r="BG136" s="221"/>
      <c r="BH136" s="379">
        <f t="shared" si="314"/>
        <v>0</v>
      </c>
      <c r="BI136" s="255" t="str">
        <f t="shared" si="315"/>
        <v>03</v>
      </c>
      <c r="BJ136" s="318"/>
      <c r="BK136" s="253">
        <f t="shared" ref="BK136:BK146" si="335">IF(ROUND((E136-F136),5)&gt;=0,0,"Ошибка!")</f>
        <v>0</v>
      </c>
      <c r="BL136" s="318"/>
      <c r="BM136" s="253">
        <f t="shared" si="316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17"/>
        <v>0</v>
      </c>
      <c r="BW136" s="318"/>
      <c r="BX136" s="253">
        <f t="shared" ref="BX136:BX146" si="336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18"/>
        <v>0</v>
      </c>
      <c r="CH136" s="318"/>
      <c r="CI136" s="253">
        <f t="shared" si="319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20"/>
        <v>0</v>
      </c>
      <c r="CS136" s="318"/>
      <c r="CT136" s="253">
        <f t="shared" si="321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22"/>
        <v>0</v>
      </c>
      <c r="DD136" s="318"/>
      <c r="DE136" s="253">
        <f t="shared" si="323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>
      <c r="A137" s="272" t="str">
        <f t="shared" si="310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24"/>
        <v>0</v>
      </c>
      <c r="F137" s="236">
        <f t="shared" si="325"/>
        <v>0</v>
      </c>
      <c r="G137" s="236">
        <f t="shared" si="311"/>
        <v>0</v>
      </c>
      <c r="H137" s="236">
        <f t="shared" si="326"/>
        <v>0</v>
      </c>
      <c r="I137" s="236">
        <f t="shared" si="312"/>
        <v>0</v>
      </c>
      <c r="J137" s="236">
        <f t="shared" si="313"/>
        <v>0</v>
      </c>
      <c r="K137" s="236">
        <f t="shared" si="313"/>
        <v>0</v>
      </c>
      <c r="L137" s="236">
        <f t="shared" si="313"/>
        <v>0</v>
      </c>
      <c r="M137" s="236">
        <f t="shared" si="313"/>
        <v>0</v>
      </c>
      <c r="N137" s="236">
        <f t="shared" si="313"/>
        <v>0</v>
      </c>
      <c r="O137" s="236">
        <f t="shared" si="313"/>
        <v>0</v>
      </c>
      <c r="P137" s="220"/>
      <c r="Q137" s="221"/>
      <c r="R137" s="237">
        <f t="shared" si="327"/>
        <v>0</v>
      </c>
      <c r="S137" s="221"/>
      <c r="T137" s="237">
        <f t="shared" si="328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29"/>
        <v>0</v>
      </c>
      <c r="AD137" s="221"/>
      <c r="AE137" s="237">
        <f t="shared" si="330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31"/>
        <v>0</v>
      </c>
      <c r="AO137" s="221"/>
      <c r="AP137" s="237">
        <f t="shared" si="332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33"/>
        <v>0</v>
      </c>
      <c r="AZ137" s="221"/>
      <c r="BA137" s="237">
        <f t="shared" si="334"/>
        <v>0</v>
      </c>
      <c r="BB137" s="221"/>
      <c r="BC137" s="233"/>
      <c r="BD137" s="221"/>
      <c r="BE137" s="221"/>
      <c r="BF137" s="233"/>
      <c r="BG137" s="221"/>
      <c r="BH137" s="379">
        <f t="shared" si="314"/>
        <v>0</v>
      </c>
      <c r="BI137" s="255" t="str">
        <f t="shared" si="315"/>
        <v>04</v>
      </c>
      <c r="BJ137" s="318"/>
      <c r="BK137" s="253">
        <f t="shared" si="335"/>
        <v>0</v>
      </c>
      <c r="BL137" s="318"/>
      <c r="BM137" s="253">
        <f t="shared" si="316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17"/>
        <v>0</v>
      </c>
      <c r="BW137" s="318"/>
      <c r="BX137" s="253">
        <f t="shared" si="336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18"/>
        <v>0</v>
      </c>
      <c r="CH137" s="318"/>
      <c r="CI137" s="253">
        <f t="shared" si="319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20"/>
        <v>0</v>
      </c>
      <c r="CS137" s="318"/>
      <c r="CT137" s="253">
        <f t="shared" si="321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22"/>
        <v>0</v>
      </c>
      <c r="DD137" s="318"/>
      <c r="DE137" s="253">
        <f t="shared" si="323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>
      <c r="A138" s="272" t="str">
        <f t="shared" si="310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24"/>
        <v>0</v>
      </c>
      <c r="F138" s="236">
        <f t="shared" si="325"/>
        <v>0</v>
      </c>
      <c r="G138" s="236">
        <f t="shared" si="311"/>
        <v>0</v>
      </c>
      <c r="H138" s="236">
        <f t="shared" si="326"/>
        <v>0</v>
      </c>
      <c r="I138" s="236">
        <f t="shared" si="312"/>
        <v>0</v>
      </c>
      <c r="J138" s="236">
        <f t="shared" si="313"/>
        <v>0</v>
      </c>
      <c r="K138" s="236">
        <f t="shared" si="313"/>
        <v>0</v>
      </c>
      <c r="L138" s="236">
        <f t="shared" si="313"/>
        <v>0</v>
      </c>
      <c r="M138" s="236">
        <f t="shared" si="313"/>
        <v>0</v>
      </c>
      <c r="N138" s="236">
        <f t="shared" si="313"/>
        <v>0</v>
      </c>
      <c r="O138" s="236">
        <f t="shared" si="313"/>
        <v>0</v>
      </c>
      <c r="P138" s="220"/>
      <c r="Q138" s="221"/>
      <c r="R138" s="237">
        <f t="shared" si="327"/>
        <v>0</v>
      </c>
      <c r="S138" s="221"/>
      <c r="T138" s="237">
        <f t="shared" si="328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29"/>
        <v>0</v>
      </c>
      <c r="AD138" s="221"/>
      <c r="AE138" s="237">
        <f t="shared" si="330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31"/>
        <v>0</v>
      </c>
      <c r="AO138" s="221"/>
      <c r="AP138" s="237">
        <f t="shared" si="332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33"/>
        <v>0</v>
      </c>
      <c r="AZ138" s="221"/>
      <c r="BA138" s="237">
        <f t="shared" si="334"/>
        <v>0</v>
      </c>
      <c r="BB138" s="221"/>
      <c r="BC138" s="233"/>
      <c r="BD138" s="221"/>
      <c r="BE138" s="221"/>
      <c r="BF138" s="233"/>
      <c r="BG138" s="221"/>
      <c r="BH138" s="379">
        <f t="shared" si="314"/>
        <v>0</v>
      </c>
      <c r="BI138" s="255" t="str">
        <f t="shared" si="315"/>
        <v>05</v>
      </c>
      <c r="BJ138" s="318"/>
      <c r="BK138" s="253">
        <f t="shared" si="335"/>
        <v>0</v>
      </c>
      <c r="BL138" s="318"/>
      <c r="BM138" s="253">
        <f t="shared" si="316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17"/>
        <v>0</v>
      </c>
      <c r="BW138" s="318"/>
      <c r="BX138" s="253">
        <f t="shared" si="336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18"/>
        <v>0</v>
      </c>
      <c r="CH138" s="318"/>
      <c r="CI138" s="253">
        <f t="shared" si="319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20"/>
        <v>0</v>
      </c>
      <c r="CS138" s="318"/>
      <c r="CT138" s="253">
        <f t="shared" si="321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22"/>
        <v>0</v>
      </c>
      <c r="DD138" s="318"/>
      <c r="DE138" s="253">
        <f t="shared" si="323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>
      <c r="A139" s="272" t="str">
        <f t="shared" si="310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24"/>
        <v>0</v>
      </c>
      <c r="F139" s="236">
        <f t="shared" si="325"/>
        <v>0</v>
      </c>
      <c r="G139" s="236">
        <f t="shared" si="311"/>
        <v>0</v>
      </c>
      <c r="H139" s="236">
        <f t="shared" si="326"/>
        <v>0</v>
      </c>
      <c r="I139" s="236">
        <f t="shared" si="312"/>
        <v>0</v>
      </c>
      <c r="J139" s="236">
        <f t="shared" si="313"/>
        <v>0</v>
      </c>
      <c r="K139" s="236">
        <f t="shared" si="313"/>
        <v>0</v>
      </c>
      <c r="L139" s="236">
        <f t="shared" si="313"/>
        <v>0</v>
      </c>
      <c r="M139" s="236">
        <f t="shared" si="313"/>
        <v>0</v>
      </c>
      <c r="N139" s="236">
        <f t="shared" si="313"/>
        <v>0</v>
      </c>
      <c r="O139" s="236">
        <f t="shared" si="313"/>
        <v>0</v>
      </c>
      <c r="P139" s="220"/>
      <c r="Q139" s="221"/>
      <c r="R139" s="237">
        <f t="shared" si="327"/>
        <v>0</v>
      </c>
      <c r="S139" s="221"/>
      <c r="T139" s="237">
        <f t="shared" si="328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29"/>
        <v>0</v>
      </c>
      <c r="AD139" s="221"/>
      <c r="AE139" s="237">
        <f t="shared" si="330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31"/>
        <v>0</v>
      </c>
      <c r="AO139" s="221"/>
      <c r="AP139" s="237">
        <f t="shared" si="332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33"/>
        <v>0</v>
      </c>
      <c r="AZ139" s="221"/>
      <c r="BA139" s="237">
        <f t="shared" si="334"/>
        <v>0</v>
      </c>
      <c r="BB139" s="221"/>
      <c r="BC139" s="233"/>
      <c r="BD139" s="221"/>
      <c r="BE139" s="221"/>
      <c r="BF139" s="233"/>
      <c r="BG139" s="221"/>
      <c r="BH139" s="379">
        <f t="shared" si="314"/>
        <v>0</v>
      </c>
      <c r="BI139" s="255" t="str">
        <f t="shared" si="315"/>
        <v>06</v>
      </c>
      <c r="BJ139" s="318"/>
      <c r="BK139" s="253">
        <f t="shared" si="335"/>
        <v>0</v>
      </c>
      <c r="BL139" s="318"/>
      <c r="BM139" s="253">
        <f t="shared" si="316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17"/>
        <v>0</v>
      </c>
      <c r="BW139" s="318"/>
      <c r="BX139" s="253">
        <f t="shared" si="336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18"/>
        <v>0</v>
      </c>
      <c r="CH139" s="318"/>
      <c r="CI139" s="253">
        <f t="shared" si="319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20"/>
        <v>0</v>
      </c>
      <c r="CS139" s="318"/>
      <c r="CT139" s="253">
        <f t="shared" si="321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22"/>
        <v>0</v>
      </c>
      <c r="DD139" s="318"/>
      <c r="DE139" s="253">
        <f t="shared" si="323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>
      <c r="A140" s="272" t="str">
        <f t="shared" si="310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24"/>
        <v>0</v>
      </c>
      <c r="F140" s="236">
        <f t="shared" si="325"/>
        <v>0</v>
      </c>
      <c r="G140" s="236">
        <f t="shared" si="311"/>
        <v>0</v>
      </c>
      <c r="H140" s="236">
        <f t="shared" si="326"/>
        <v>0</v>
      </c>
      <c r="I140" s="236">
        <f t="shared" si="312"/>
        <v>0</v>
      </c>
      <c r="J140" s="236">
        <f t="shared" si="313"/>
        <v>0</v>
      </c>
      <c r="K140" s="236">
        <f t="shared" si="313"/>
        <v>0</v>
      </c>
      <c r="L140" s="236">
        <f t="shared" si="313"/>
        <v>0</v>
      </c>
      <c r="M140" s="236">
        <f t="shared" si="313"/>
        <v>0</v>
      </c>
      <c r="N140" s="236">
        <f t="shared" si="313"/>
        <v>0</v>
      </c>
      <c r="O140" s="236">
        <f t="shared" si="313"/>
        <v>0</v>
      </c>
      <c r="P140" s="220"/>
      <c r="Q140" s="221"/>
      <c r="R140" s="237">
        <f t="shared" si="327"/>
        <v>0</v>
      </c>
      <c r="S140" s="221"/>
      <c r="T140" s="237">
        <f t="shared" si="328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29"/>
        <v>0</v>
      </c>
      <c r="AD140" s="221"/>
      <c r="AE140" s="237">
        <f t="shared" si="330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31"/>
        <v>0</v>
      </c>
      <c r="AO140" s="221"/>
      <c r="AP140" s="237">
        <f t="shared" si="332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33"/>
        <v>0</v>
      </c>
      <c r="AZ140" s="221"/>
      <c r="BA140" s="237">
        <f t="shared" si="334"/>
        <v>0</v>
      </c>
      <c r="BB140" s="221"/>
      <c r="BC140" s="233"/>
      <c r="BD140" s="221"/>
      <c r="BE140" s="221"/>
      <c r="BF140" s="233"/>
      <c r="BG140" s="221"/>
      <c r="BH140" s="379">
        <f t="shared" si="314"/>
        <v>0</v>
      </c>
      <c r="BI140" s="255" t="str">
        <f t="shared" si="315"/>
        <v>07</v>
      </c>
      <c r="BJ140" s="318"/>
      <c r="BK140" s="253">
        <f t="shared" si="335"/>
        <v>0</v>
      </c>
      <c r="BL140" s="318"/>
      <c r="BM140" s="253">
        <f t="shared" si="316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17"/>
        <v>0</v>
      </c>
      <c r="BW140" s="318"/>
      <c r="BX140" s="253">
        <f t="shared" si="336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18"/>
        <v>0</v>
      </c>
      <c r="CH140" s="318"/>
      <c r="CI140" s="253">
        <f t="shared" si="319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20"/>
        <v>0</v>
      </c>
      <c r="CS140" s="318"/>
      <c r="CT140" s="253">
        <f t="shared" si="321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22"/>
        <v>0</v>
      </c>
      <c r="DD140" s="318"/>
      <c r="DE140" s="253">
        <f t="shared" si="323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>
      <c r="A141" s="272" t="str">
        <f t="shared" si="310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24"/>
        <v>0</v>
      </c>
      <c r="F141" s="236">
        <f t="shared" si="325"/>
        <v>0</v>
      </c>
      <c r="G141" s="236">
        <f t="shared" si="311"/>
        <v>0</v>
      </c>
      <c r="H141" s="236">
        <f t="shared" si="326"/>
        <v>0</v>
      </c>
      <c r="I141" s="236">
        <f t="shared" si="312"/>
        <v>0</v>
      </c>
      <c r="J141" s="236">
        <f t="shared" si="313"/>
        <v>0</v>
      </c>
      <c r="K141" s="236">
        <f t="shared" si="313"/>
        <v>0</v>
      </c>
      <c r="L141" s="236">
        <f t="shared" si="313"/>
        <v>0</v>
      </c>
      <c r="M141" s="236">
        <f t="shared" si="313"/>
        <v>0</v>
      </c>
      <c r="N141" s="236">
        <f t="shared" si="313"/>
        <v>0</v>
      </c>
      <c r="O141" s="236">
        <f t="shared" si="313"/>
        <v>0</v>
      </c>
      <c r="P141" s="220"/>
      <c r="Q141" s="221"/>
      <c r="R141" s="237">
        <f t="shared" si="327"/>
        <v>0</v>
      </c>
      <c r="S141" s="221"/>
      <c r="T141" s="237">
        <f t="shared" si="328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29"/>
        <v>0</v>
      </c>
      <c r="AD141" s="221"/>
      <c r="AE141" s="237">
        <f t="shared" si="330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31"/>
        <v>0</v>
      </c>
      <c r="AO141" s="221"/>
      <c r="AP141" s="237">
        <f t="shared" si="332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33"/>
        <v>0</v>
      </c>
      <c r="AZ141" s="221"/>
      <c r="BA141" s="237">
        <f t="shared" si="334"/>
        <v>0</v>
      </c>
      <c r="BB141" s="221"/>
      <c r="BC141" s="233"/>
      <c r="BD141" s="221"/>
      <c r="BE141" s="221"/>
      <c r="BF141" s="233"/>
      <c r="BG141" s="221"/>
      <c r="BH141" s="379">
        <f t="shared" si="314"/>
        <v>0</v>
      </c>
      <c r="BI141" s="255" t="str">
        <f t="shared" si="315"/>
        <v>08</v>
      </c>
      <c r="BJ141" s="318"/>
      <c r="BK141" s="253">
        <f t="shared" si="335"/>
        <v>0</v>
      </c>
      <c r="BL141" s="318"/>
      <c r="BM141" s="253">
        <f t="shared" si="316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17"/>
        <v>0</v>
      </c>
      <c r="BW141" s="318"/>
      <c r="BX141" s="253">
        <f t="shared" si="336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18"/>
        <v>0</v>
      </c>
      <c r="CH141" s="318"/>
      <c r="CI141" s="253">
        <f t="shared" si="319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20"/>
        <v>0</v>
      </c>
      <c r="CS141" s="318"/>
      <c r="CT141" s="253">
        <f t="shared" si="321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22"/>
        <v>0</v>
      </c>
      <c r="DD141" s="318"/>
      <c r="DE141" s="253">
        <f t="shared" si="323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>
      <c r="A142" s="272" t="str">
        <f t="shared" si="310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24"/>
        <v>0</v>
      </c>
      <c r="F142" s="236">
        <f t="shared" si="325"/>
        <v>0</v>
      </c>
      <c r="G142" s="236">
        <f t="shared" si="311"/>
        <v>0</v>
      </c>
      <c r="H142" s="236">
        <f t="shared" si="326"/>
        <v>0</v>
      </c>
      <c r="I142" s="236">
        <f t="shared" si="312"/>
        <v>0</v>
      </c>
      <c r="J142" s="236">
        <f t="shared" si="313"/>
        <v>0</v>
      </c>
      <c r="K142" s="236">
        <f t="shared" si="313"/>
        <v>0</v>
      </c>
      <c r="L142" s="236">
        <f t="shared" si="313"/>
        <v>0</v>
      </c>
      <c r="M142" s="236">
        <f t="shared" si="313"/>
        <v>0</v>
      </c>
      <c r="N142" s="236">
        <f t="shared" si="313"/>
        <v>0</v>
      </c>
      <c r="O142" s="236">
        <f t="shared" si="313"/>
        <v>0</v>
      </c>
      <c r="P142" s="220"/>
      <c r="Q142" s="221"/>
      <c r="R142" s="237">
        <f t="shared" si="327"/>
        <v>0</v>
      </c>
      <c r="S142" s="221"/>
      <c r="T142" s="237">
        <f t="shared" si="328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29"/>
        <v>0</v>
      </c>
      <c r="AD142" s="221"/>
      <c r="AE142" s="237">
        <f t="shared" si="330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31"/>
        <v>0</v>
      </c>
      <c r="AO142" s="221"/>
      <c r="AP142" s="237">
        <f t="shared" si="332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33"/>
        <v>0</v>
      </c>
      <c r="AZ142" s="221"/>
      <c r="BA142" s="237">
        <f t="shared" si="334"/>
        <v>0</v>
      </c>
      <c r="BB142" s="221"/>
      <c r="BC142" s="233"/>
      <c r="BD142" s="221"/>
      <c r="BE142" s="221"/>
      <c r="BF142" s="233"/>
      <c r="BG142" s="221"/>
      <c r="BH142" s="379">
        <f t="shared" si="314"/>
        <v>0</v>
      </c>
      <c r="BI142" s="255" t="str">
        <f t="shared" si="315"/>
        <v>09</v>
      </c>
      <c r="BJ142" s="318"/>
      <c r="BK142" s="253">
        <f t="shared" si="335"/>
        <v>0</v>
      </c>
      <c r="BL142" s="318"/>
      <c r="BM142" s="253">
        <f t="shared" si="316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17"/>
        <v>0</v>
      </c>
      <c r="BW142" s="318"/>
      <c r="BX142" s="253">
        <f t="shared" si="336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18"/>
        <v>0</v>
      </c>
      <c r="CH142" s="318"/>
      <c r="CI142" s="253">
        <f t="shared" si="319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20"/>
        <v>0</v>
      </c>
      <c r="CS142" s="318"/>
      <c r="CT142" s="253">
        <f t="shared" si="321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22"/>
        <v>0</v>
      </c>
      <c r="DD142" s="318"/>
      <c r="DE142" s="253">
        <f t="shared" si="323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>
      <c r="A143" s="272" t="str">
        <f t="shared" si="310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24"/>
        <v>0</v>
      </c>
      <c r="F143" s="236">
        <f t="shared" si="325"/>
        <v>0</v>
      </c>
      <c r="G143" s="236">
        <f t="shared" si="311"/>
        <v>0</v>
      </c>
      <c r="H143" s="236">
        <f t="shared" si="326"/>
        <v>0</v>
      </c>
      <c r="I143" s="236">
        <f t="shared" si="312"/>
        <v>0</v>
      </c>
      <c r="J143" s="236">
        <f t="shared" si="313"/>
        <v>0</v>
      </c>
      <c r="K143" s="236">
        <f t="shared" si="313"/>
        <v>0</v>
      </c>
      <c r="L143" s="236">
        <f t="shared" si="313"/>
        <v>0</v>
      </c>
      <c r="M143" s="236">
        <f t="shared" si="313"/>
        <v>0</v>
      </c>
      <c r="N143" s="236">
        <f t="shared" si="313"/>
        <v>0</v>
      </c>
      <c r="O143" s="236">
        <f t="shared" si="313"/>
        <v>0</v>
      </c>
      <c r="P143" s="220"/>
      <c r="Q143" s="221"/>
      <c r="R143" s="237">
        <f t="shared" si="327"/>
        <v>0</v>
      </c>
      <c r="S143" s="221"/>
      <c r="T143" s="237">
        <f t="shared" si="328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29"/>
        <v>0</v>
      </c>
      <c r="AD143" s="221"/>
      <c r="AE143" s="237">
        <f t="shared" si="330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31"/>
        <v>0</v>
      </c>
      <c r="AO143" s="221"/>
      <c r="AP143" s="237">
        <f t="shared" si="332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33"/>
        <v>0</v>
      </c>
      <c r="AZ143" s="221"/>
      <c r="BA143" s="237">
        <f t="shared" si="334"/>
        <v>0</v>
      </c>
      <c r="BB143" s="221"/>
      <c r="BC143" s="233"/>
      <c r="BD143" s="221"/>
      <c r="BE143" s="221"/>
      <c r="BF143" s="233"/>
      <c r="BG143" s="221"/>
      <c r="BH143" s="379">
        <f t="shared" si="314"/>
        <v>0</v>
      </c>
      <c r="BI143" s="255" t="str">
        <f t="shared" si="315"/>
        <v>10</v>
      </c>
      <c r="BJ143" s="318"/>
      <c r="BK143" s="253">
        <f t="shared" si="335"/>
        <v>0</v>
      </c>
      <c r="BL143" s="318"/>
      <c r="BM143" s="253">
        <f t="shared" si="316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17"/>
        <v>0</v>
      </c>
      <c r="BW143" s="318"/>
      <c r="BX143" s="253">
        <f t="shared" si="336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18"/>
        <v>0</v>
      </c>
      <c r="CH143" s="318"/>
      <c r="CI143" s="253">
        <f t="shared" si="319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20"/>
        <v>0</v>
      </c>
      <c r="CS143" s="318"/>
      <c r="CT143" s="253">
        <f t="shared" si="321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22"/>
        <v>0</v>
      </c>
      <c r="DD143" s="318"/>
      <c r="DE143" s="253">
        <f t="shared" si="323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">
      <c r="A144" s="272" t="str">
        <f t="shared" si="310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24"/>
        <v>0</v>
      </c>
      <c r="F144" s="236">
        <f t="shared" si="325"/>
        <v>0</v>
      </c>
      <c r="G144" s="236">
        <f t="shared" si="311"/>
        <v>0</v>
      </c>
      <c r="H144" s="236">
        <f t="shared" si="326"/>
        <v>0</v>
      </c>
      <c r="I144" s="236">
        <f t="shared" si="312"/>
        <v>0</v>
      </c>
      <c r="J144" s="236">
        <f t="shared" si="313"/>
        <v>0</v>
      </c>
      <c r="K144" s="236">
        <f t="shared" si="313"/>
        <v>0</v>
      </c>
      <c r="L144" s="236">
        <f t="shared" si="313"/>
        <v>0</v>
      </c>
      <c r="M144" s="236">
        <f t="shared" si="313"/>
        <v>0</v>
      </c>
      <c r="N144" s="236">
        <f t="shared" si="313"/>
        <v>0</v>
      </c>
      <c r="O144" s="236">
        <f t="shared" si="313"/>
        <v>0</v>
      </c>
      <c r="P144" s="220"/>
      <c r="Q144" s="221"/>
      <c r="R144" s="237">
        <f t="shared" si="327"/>
        <v>0</v>
      </c>
      <c r="S144" s="221"/>
      <c r="T144" s="237">
        <f t="shared" si="328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29"/>
        <v>0</v>
      </c>
      <c r="AD144" s="221"/>
      <c r="AE144" s="237">
        <f t="shared" si="330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31"/>
        <v>0</v>
      </c>
      <c r="AO144" s="221"/>
      <c r="AP144" s="237">
        <f t="shared" si="332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33"/>
        <v>0</v>
      </c>
      <c r="AZ144" s="221"/>
      <c r="BA144" s="237">
        <f t="shared" si="334"/>
        <v>0</v>
      </c>
      <c r="BB144" s="221"/>
      <c r="BC144" s="233"/>
      <c r="BD144" s="221"/>
      <c r="BE144" s="221"/>
      <c r="BF144" s="233"/>
      <c r="BG144" s="221"/>
      <c r="BH144" s="379">
        <f t="shared" si="314"/>
        <v>0</v>
      </c>
      <c r="BI144" s="255" t="str">
        <f t="shared" si="315"/>
        <v>11</v>
      </c>
      <c r="BJ144" s="318"/>
      <c r="BK144" s="253">
        <f t="shared" si="335"/>
        <v>0</v>
      </c>
      <c r="BL144" s="318"/>
      <c r="BM144" s="253">
        <f t="shared" si="316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17"/>
        <v>0</v>
      </c>
      <c r="BW144" s="318"/>
      <c r="BX144" s="253">
        <f t="shared" si="336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18"/>
        <v>0</v>
      </c>
      <c r="CH144" s="318"/>
      <c r="CI144" s="253">
        <f t="shared" si="319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20"/>
        <v>0</v>
      </c>
      <c r="CS144" s="318"/>
      <c r="CT144" s="253">
        <f t="shared" si="321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22"/>
        <v>0</v>
      </c>
      <c r="DD144" s="318"/>
      <c r="DE144" s="253">
        <f t="shared" si="323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">
      <c r="A145" s="272" t="str">
        <f t="shared" si="310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24"/>
        <v>0</v>
      </c>
      <c r="F145" s="236">
        <f t="shared" si="325"/>
        <v>0</v>
      </c>
      <c r="G145" s="236">
        <f t="shared" si="311"/>
        <v>0</v>
      </c>
      <c r="H145" s="236">
        <f t="shared" si="326"/>
        <v>0</v>
      </c>
      <c r="I145" s="236">
        <f t="shared" si="312"/>
        <v>0</v>
      </c>
      <c r="J145" s="236">
        <f t="shared" si="313"/>
        <v>0</v>
      </c>
      <c r="K145" s="236">
        <f t="shared" si="313"/>
        <v>0</v>
      </c>
      <c r="L145" s="236">
        <f t="shared" si="313"/>
        <v>0</v>
      </c>
      <c r="M145" s="236">
        <f t="shared" si="313"/>
        <v>0</v>
      </c>
      <c r="N145" s="236">
        <f t="shared" si="313"/>
        <v>0</v>
      </c>
      <c r="O145" s="236">
        <f t="shared" si="313"/>
        <v>0</v>
      </c>
      <c r="P145" s="220"/>
      <c r="Q145" s="221"/>
      <c r="R145" s="237">
        <f t="shared" si="327"/>
        <v>0</v>
      </c>
      <c r="S145" s="221"/>
      <c r="T145" s="237">
        <f t="shared" si="328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29"/>
        <v>0</v>
      </c>
      <c r="AD145" s="221"/>
      <c r="AE145" s="237">
        <f t="shared" si="330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31"/>
        <v>0</v>
      </c>
      <c r="AO145" s="221"/>
      <c r="AP145" s="237">
        <f t="shared" si="332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33"/>
        <v>0</v>
      </c>
      <c r="AZ145" s="221"/>
      <c r="BA145" s="237">
        <f t="shared" si="334"/>
        <v>0</v>
      </c>
      <c r="BB145" s="221"/>
      <c r="BC145" s="233"/>
      <c r="BD145" s="221"/>
      <c r="BE145" s="221"/>
      <c r="BF145" s="233"/>
      <c r="BG145" s="221"/>
      <c r="BH145" s="379">
        <f t="shared" si="314"/>
        <v>0</v>
      </c>
      <c r="BI145" s="255" t="str">
        <f t="shared" si="315"/>
        <v>12</v>
      </c>
      <c r="BJ145" s="318"/>
      <c r="BK145" s="253">
        <f t="shared" si="335"/>
        <v>0</v>
      </c>
      <c r="BL145" s="318"/>
      <c r="BM145" s="253">
        <f t="shared" si="316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17"/>
        <v>0</v>
      </c>
      <c r="BW145" s="318"/>
      <c r="BX145" s="253">
        <f t="shared" si="336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18"/>
        <v>0</v>
      </c>
      <c r="CH145" s="318"/>
      <c r="CI145" s="253">
        <f t="shared" si="319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20"/>
        <v>0</v>
      </c>
      <c r="CS145" s="318"/>
      <c r="CT145" s="253">
        <f t="shared" si="321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22"/>
        <v>0</v>
      </c>
      <c r="DD145" s="318"/>
      <c r="DE145" s="253">
        <f t="shared" si="323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thickBot="1">
      <c r="A146" s="272" t="str">
        <f t="shared" si="310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24"/>
        <v>0</v>
      </c>
      <c r="F146" s="236">
        <f t="shared" si="325"/>
        <v>0</v>
      </c>
      <c r="G146" s="236">
        <f t="shared" si="311"/>
        <v>0</v>
      </c>
      <c r="H146" s="236">
        <f t="shared" si="326"/>
        <v>0</v>
      </c>
      <c r="I146" s="236">
        <f t="shared" si="312"/>
        <v>0</v>
      </c>
      <c r="J146" s="236">
        <f t="shared" si="313"/>
        <v>0</v>
      </c>
      <c r="K146" s="236">
        <f t="shared" si="313"/>
        <v>0</v>
      </c>
      <c r="L146" s="236">
        <f t="shared" si="313"/>
        <v>0</v>
      </c>
      <c r="M146" s="236">
        <f t="shared" si="313"/>
        <v>0</v>
      </c>
      <c r="N146" s="236">
        <f t="shared" si="313"/>
        <v>0</v>
      </c>
      <c r="O146" s="236">
        <f>ROUND(SUM(Z146,AK146,AV146,BG146),1)</f>
        <v>0</v>
      </c>
      <c r="P146" s="223"/>
      <c r="Q146" s="224"/>
      <c r="R146" s="238">
        <f t="shared" si="327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29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31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33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9">
        <f t="shared" si="314"/>
        <v>0</v>
      </c>
      <c r="BI146" s="319" t="str">
        <f t="shared" si="315"/>
        <v>13</v>
      </c>
      <c r="BJ146" s="320"/>
      <c r="BK146" s="321">
        <f t="shared" si="335"/>
        <v>0</v>
      </c>
      <c r="BL146" s="320"/>
      <c r="BM146" s="321">
        <f t="shared" si="316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17"/>
        <v>0</v>
      </c>
      <c r="BW146" s="320"/>
      <c r="BX146" s="321">
        <f t="shared" si="336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18"/>
        <v>0</v>
      </c>
      <c r="CH146" s="320"/>
      <c r="CI146" s="321">
        <f t="shared" si="319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20"/>
        <v>0</v>
      </c>
      <c r="CS146" s="320"/>
      <c r="CT146" s="321">
        <f t="shared" si="321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22"/>
        <v>0</v>
      </c>
      <c r="DD146" s="320"/>
      <c r="DE146" s="321">
        <f t="shared" si="323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14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37">IF(ROUND(E153-SUM(E154,E156:E157),5)&gt;=0,0,"Ошибка")</f>
        <v>0</v>
      </c>
      <c r="BK147" s="285">
        <f t="shared" si="337"/>
        <v>0</v>
      </c>
      <c r="BL147" s="285">
        <f t="shared" si="337"/>
        <v>0</v>
      </c>
      <c r="BM147" s="285">
        <f t="shared" si="337"/>
        <v>0</v>
      </c>
      <c r="BN147" s="285">
        <f t="shared" si="337"/>
        <v>0</v>
      </c>
      <c r="BO147" s="285">
        <f t="shared" si="337"/>
        <v>0</v>
      </c>
      <c r="BP147" s="285">
        <f t="shared" si="337"/>
        <v>0</v>
      </c>
      <c r="BQ147" s="285">
        <f t="shared" si="337"/>
        <v>0</v>
      </c>
      <c r="BR147" s="285">
        <f t="shared" si="337"/>
        <v>0</v>
      </c>
      <c r="BS147" s="285">
        <f t="shared" si="337"/>
        <v>0</v>
      </c>
      <c r="BT147" s="285">
        <f t="shared" si="337"/>
        <v>0</v>
      </c>
      <c r="BU147" s="285">
        <f t="shared" si="337"/>
        <v>0</v>
      </c>
      <c r="BV147" s="285">
        <f t="shared" si="337"/>
        <v>0</v>
      </c>
      <c r="BW147" s="285">
        <f t="shared" si="337"/>
        <v>0</v>
      </c>
      <c r="BX147" s="285">
        <f t="shared" si="337"/>
        <v>0</v>
      </c>
      <c r="BY147" s="285">
        <f t="shared" si="337"/>
        <v>0</v>
      </c>
      <c r="BZ147" s="285">
        <f t="shared" si="337"/>
        <v>0</v>
      </c>
      <c r="CA147" s="285">
        <f t="shared" si="337"/>
        <v>0</v>
      </c>
      <c r="CB147" s="285">
        <f t="shared" si="337"/>
        <v>0</v>
      </c>
      <c r="CC147" s="285">
        <f t="shared" si="337"/>
        <v>0</v>
      </c>
      <c r="CD147" s="285">
        <f t="shared" si="337"/>
        <v>0</v>
      </c>
      <c r="CE147" s="285">
        <f t="shared" si="337"/>
        <v>0</v>
      </c>
      <c r="CF147" s="285">
        <f t="shared" si="337"/>
        <v>0</v>
      </c>
      <c r="CG147" s="285">
        <f t="shared" si="337"/>
        <v>0</v>
      </c>
      <c r="CH147" s="285">
        <f t="shared" si="337"/>
        <v>0</v>
      </c>
      <c r="CI147" s="285">
        <f t="shared" si="337"/>
        <v>0</v>
      </c>
      <c r="CJ147" s="285">
        <f t="shared" si="337"/>
        <v>0</v>
      </c>
      <c r="CK147" s="285">
        <f t="shared" si="337"/>
        <v>0</v>
      </c>
      <c r="CL147" s="285">
        <f t="shared" si="337"/>
        <v>0</v>
      </c>
      <c r="CM147" s="285">
        <f t="shared" si="337"/>
        <v>0</v>
      </c>
      <c r="CN147" s="285">
        <f t="shared" si="337"/>
        <v>0</v>
      </c>
      <c r="CO147" s="285">
        <f t="shared" si="337"/>
        <v>0</v>
      </c>
      <c r="CP147" s="285">
        <f t="shared" ref="CP147:DL147" si="338">IF(ROUND(AK153-SUM(AK154,AK156:AK157),5)&gt;=0,0,"Ошибка")</f>
        <v>0</v>
      </c>
      <c r="CQ147" s="285">
        <f t="shared" si="338"/>
        <v>0</v>
      </c>
      <c r="CR147" s="285">
        <f t="shared" si="338"/>
        <v>0</v>
      </c>
      <c r="CS147" s="285">
        <f t="shared" si="338"/>
        <v>0</v>
      </c>
      <c r="CT147" s="285">
        <f t="shared" si="338"/>
        <v>0</v>
      </c>
      <c r="CU147" s="285">
        <f t="shared" si="338"/>
        <v>0</v>
      </c>
      <c r="CV147" s="285">
        <f t="shared" si="338"/>
        <v>0</v>
      </c>
      <c r="CW147" s="285">
        <f t="shared" si="338"/>
        <v>0</v>
      </c>
      <c r="CX147" s="285">
        <f t="shared" si="338"/>
        <v>0</v>
      </c>
      <c r="CY147" s="285">
        <f t="shared" si="338"/>
        <v>0</v>
      </c>
      <c r="CZ147" s="285">
        <f t="shared" si="338"/>
        <v>0</v>
      </c>
      <c r="DA147" s="285">
        <f t="shared" si="338"/>
        <v>0</v>
      </c>
      <c r="DB147" s="285">
        <f t="shared" si="338"/>
        <v>0</v>
      </c>
      <c r="DC147" s="285">
        <f t="shared" si="338"/>
        <v>0</v>
      </c>
      <c r="DD147" s="285">
        <f t="shared" si="338"/>
        <v>0</v>
      </c>
      <c r="DE147" s="285">
        <f t="shared" si="338"/>
        <v>0</v>
      </c>
      <c r="DF147" s="285">
        <f t="shared" si="338"/>
        <v>0</v>
      </c>
      <c r="DG147" s="285">
        <f t="shared" si="338"/>
        <v>0</v>
      </c>
      <c r="DH147" s="285">
        <f t="shared" si="338"/>
        <v>0</v>
      </c>
      <c r="DI147" s="285">
        <f t="shared" si="338"/>
        <v>0</v>
      </c>
      <c r="DJ147" s="285">
        <f t="shared" si="338"/>
        <v>0</v>
      </c>
      <c r="DK147" s="285">
        <f t="shared" si="338"/>
        <v>0</v>
      </c>
      <c r="DL147" s="285">
        <f t="shared" si="338"/>
        <v>0</v>
      </c>
    </row>
    <row r="148" spans="1:116" s="27" customFormat="1" ht="24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39">SUM(J149:J153,J158:J160)</f>
        <v>0</v>
      </c>
      <c r="K148" s="236">
        <f t="shared" si="339"/>
        <v>0</v>
      </c>
      <c r="L148" s="236">
        <f t="shared" si="339"/>
        <v>0</v>
      </c>
      <c r="M148" s="236">
        <f t="shared" si="339"/>
        <v>0</v>
      </c>
      <c r="N148" s="236">
        <f t="shared" si="339"/>
        <v>0</v>
      </c>
      <c r="O148" s="236">
        <f t="shared" si="339"/>
        <v>0</v>
      </c>
      <c r="P148" s="228">
        <f>SUM(P149:P153,P158:P160)</f>
        <v>0</v>
      </c>
      <c r="Q148" s="226">
        <f t="shared" ref="Q148:Z148" si="340">SUM(Q149:Q153,Q158:Q160)</f>
        <v>0</v>
      </c>
      <c r="R148" s="236">
        <f t="shared" si="340"/>
        <v>0</v>
      </c>
      <c r="S148" s="226">
        <f t="shared" si="340"/>
        <v>0</v>
      </c>
      <c r="T148" s="236">
        <f t="shared" si="340"/>
        <v>0</v>
      </c>
      <c r="U148" s="226">
        <f t="shared" si="340"/>
        <v>0</v>
      </c>
      <c r="V148" s="235">
        <f t="shared" si="340"/>
        <v>0</v>
      </c>
      <c r="W148" s="226">
        <f t="shared" si="340"/>
        <v>0</v>
      </c>
      <c r="X148" s="226">
        <f t="shared" si="340"/>
        <v>0</v>
      </c>
      <c r="Y148" s="235">
        <f t="shared" si="340"/>
        <v>0</v>
      </c>
      <c r="Z148" s="227">
        <f t="shared" si="340"/>
        <v>0</v>
      </c>
      <c r="AA148" s="228">
        <f>SUM(AA149:AA153,AA158:AA160)</f>
        <v>0</v>
      </c>
      <c r="AB148" s="226">
        <f t="shared" ref="AB148:AK148" si="341">SUM(AB149:AB153,AB158:AB160)</f>
        <v>0</v>
      </c>
      <c r="AC148" s="236">
        <f t="shared" si="341"/>
        <v>0</v>
      </c>
      <c r="AD148" s="226">
        <f t="shared" si="341"/>
        <v>0</v>
      </c>
      <c r="AE148" s="236">
        <f t="shared" si="341"/>
        <v>0</v>
      </c>
      <c r="AF148" s="226">
        <f t="shared" si="341"/>
        <v>0</v>
      </c>
      <c r="AG148" s="235">
        <f t="shared" si="341"/>
        <v>0</v>
      </c>
      <c r="AH148" s="226">
        <f t="shared" si="341"/>
        <v>0</v>
      </c>
      <c r="AI148" s="226">
        <f t="shared" si="341"/>
        <v>0</v>
      </c>
      <c r="AJ148" s="235">
        <f t="shared" si="341"/>
        <v>0</v>
      </c>
      <c r="AK148" s="227">
        <f t="shared" si="341"/>
        <v>0</v>
      </c>
      <c r="AL148" s="228">
        <f>SUM(AL149:AL153,AL158:AL160)</f>
        <v>0</v>
      </c>
      <c r="AM148" s="226">
        <f t="shared" ref="AM148:AV148" si="342">SUM(AM149:AM153,AM158:AM160)</f>
        <v>0</v>
      </c>
      <c r="AN148" s="236">
        <f t="shared" si="342"/>
        <v>0</v>
      </c>
      <c r="AO148" s="226">
        <f t="shared" si="342"/>
        <v>0</v>
      </c>
      <c r="AP148" s="236">
        <f t="shared" si="342"/>
        <v>0</v>
      </c>
      <c r="AQ148" s="226">
        <f t="shared" si="342"/>
        <v>0</v>
      </c>
      <c r="AR148" s="235">
        <f t="shared" si="342"/>
        <v>0</v>
      </c>
      <c r="AS148" s="226">
        <f t="shared" si="342"/>
        <v>0</v>
      </c>
      <c r="AT148" s="226">
        <f t="shared" si="342"/>
        <v>0</v>
      </c>
      <c r="AU148" s="235">
        <f t="shared" si="342"/>
        <v>0</v>
      </c>
      <c r="AV148" s="227">
        <f t="shared" si="342"/>
        <v>0</v>
      </c>
      <c r="AW148" s="228">
        <f>SUM(AW149:AW153,AW158:AW160)</f>
        <v>0</v>
      </c>
      <c r="AX148" s="226">
        <f t="shared" ref="AX148:BG148" si="343">SUM(AX149:AX153,AX158:AX160)</f>
        <v>0</v>
      </c>
      <c r="AY148" s="236">
        <f t="shared" si="343"/>
        <v>0</v>
      </c>
      <c r="AZ148" s="226">
        <f t="shared" si="343"/>
        <v>0</v>
      </c>
      <c r="BA148" s="236">
        <f t="shared" si="343"/>
        <v>0</v>
      </c>
      <c r="BB148" s="226">
        <f t="shared" si="343"/>
        <v>0</v>
      </c>
      <c r="BC148" s="235">
        <f t="shared" si="343"/>
        <v>0</v>
      </c>
      <c r="BD148" s="226">
        <f t="shared" si="343"/>
        <v>0</v>
      </c>
      <c r="BE148" s="226">
        <f t="shared" si="343"/>
        <v>0</v>
      </c>
      <c r="BF148" s="235">
        <f t="shared" si="343"/>
        <v>0</v>
      </c>
      <c r="BG148" s="227">
        <f t="shared" si="343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44">IF(E154-E155&gt;=0,0,"Ошибка")</f>
        <v>0</v>
      </c>
      <c r="BK148" s="253">
        <f t="shared" si="344"/>
        <v>0</v>
      </c>
      <c r="BL148" s="253">
        <f t="shared" si="344"/>
        <v>0</v>
      </c>
      <c r="BM148" s="253">
        <f t="shared" si="344"/>
        <v>0</v>
      </c>
      <c r="BN148" s="253">
        <f t="shared" si="344"/>
        <v>0</v>
      </c>
      <c r="BO148" s="253">
        <f t="shared" si="344"/>
        <v>0</v>
      </c>
      <c r="BP148" s="253">
        <f t="shared" si="344"/>
        <v>0</v>
      </c>
      <c r="BQ148" s="253">
        <f t="shared" si="344"/>
        <v>0</v>
      </c>
      <c r="BR148" s="253">
        <f t="shared" si="344"/>
        <v>0</v>
      </c>
      <c r="BS148" s="253">
        <f t="shared" si="344"/>
        <v>0</v>
      </c>
      <c r="BT148" s="253">
        <f t="shared" si="344"/>
        <v>0</v>
      </c>
      <c r="BU148" s="253">
        <f t="shared" si="344"/>
        <v>0</v>
      </c>
      <c r="BV148" s="253">
        <f t="shared" si="344"/>
        <v>0</v>
      </c>
      <c r="BW148" s="253">
        <f t="shared" si="344"/>
        <v>0</v>
      </c>
      <c r="BX148" s="253">
        <f t="shared" si="344"/>
        <v>0</v>
      </c>
      <c r="BY148" s="253">
        <f t="shared" si="344"/>
        <v>0</v>
      </c>
      <c r="BZ148" s="253">
        <f t="shared" si="344"/>
        <v>0</v>
      </c>
      <c r="CA148" s="253">
        <f t="shared" si="344"/>
        <v>0</v>
      </c>
      <c r="CB148" s="253">
        <f t="shared" si="344"/>
        <v>0</v>
      </c>
      <c r="CC148" s="253">
        <f t="shared" si="344"/>
        <v>0</v>
      </c>
      <c r="CD148" s="253">
        <f t="shared" si="344"/>
        <v>0</v>
      </c>
      <c r="CE148" s="253">
        <f t="shared" si="344"/>
        <v>0</v>
      </c>
      <c r="CF148" s="253">
        <f t="shared" si="344"/>
        <v>0</v>
      </c>
      <c r="CG148" s="253">
        <f t="shared" si="344"/>
        <v>0</v>
      </c>
      <c r="CH148" s="253">
        <f t="shared" si="344"/>
        <v>0</v>
      </c>
      <c r="CI148" s="253">
        <f t="shared" si="344"/>
        <v>0</v>
      </c>
      <c r="CJ148" s="253">
        <f t="shared" si="344"/>
        <v>0</v>
      </c>
      <c r="CK148" s="253">
        <f t="shared" si="344"/>
        <v>0</v>
      </c>
      <c r="CL148" s="253">
        <f t="shared" si="344"/>
        <v>0</v>
      </c>
      <c r="CM148" s="253">
        <f t="shared" si="344"/>
        <v>0</v>
      </c>
      <c r="CN148" s="253">
        <f t="shared" si="344"/>
        <v>0</v>
      </c>
      <c r="CO148" s="253">
        <f t="shared" si="344"/>
        <v>0</v>
      </c>
      <c r="CP148" s="253">
        <f t="shared" ref="CP148:DL148" si="345">IF(AK154-AK155&gt;=0,0,"Ошибка")</f>
        <v>0</v>
      </c>
      <c r="CQ148" s="253">
        <f t="shared" si="345"/>
        <v>0</v>
      </c>
      <c r="CR148" s="253">
        <f t="shared" si="345"/>
        <v>0</v>
      </c>
      <c r="CS148" s="253">
        <f t="shared" si="345"/>
        <v>0</v>
      </c>
      <c r="CT148" s="253">
        <f t="shared" si="345"/>
        <v>0</v>
      </c>
      <c r="CU148" s="253">
        <f t="shared" si="345"/>
        <v>0</v>
      </c>
      <c r="CV148" s="253">
        <f t="shared" si="345"/>
        <v>0</v>
      </c>
      <c r="CW148" s="253">
        <f t="shared" si="345"/>
        <v>0</v>
      </c>
      <c r="CX148" s="253">
        <f t="shared" si="345"/>
        <v>0</v>
      </c>
      <c r="CY148" s="253">
        <f t="shared" si="345"/>
        <v>0</v>
      </c>
      <c r="CZ148" s="253">
        <f t="shared" si="345"/>
        <v>0</v>
      </c>
      <c r="DA148" s="253">
        <f t="shared" si="345"/>
        <v>0</v>
      </c>
      <c r="DB148" s="253">
        <f t="shared" si="345"/>
        <v>0</v>
      </c>
      <c r="DC148" s="253">
        <f t="shared" si="345"/>
        <v>0</v>
      </c>
      <c r="DD148" s="253">
        <f t="shared" si="345"/>
        <v>0</v>
      </c>
      <c r="DE148" s="253">
        <f t="shared" si="345"/>
        <v>0</v>
      </c>
      <c r="DF148" s="253">
        <f t="shared" si="345"/>
        <v>0</v>
      </c>
      <c r="DG148" s="253">
        <f t="shared" si="345"/>
        <v>0</v>
      </c>
      <c r="DH148" s="253">
        <f t="shared" si="345"/>
        <v>0</v>
      </c>
      <c r="DI148" s="253">
        <f t="shared" si="345"/>
        <v>0</v>
      </c>
      <c r="DJ148" s="253">
        <f t="shared" si="345"/>
        <v>0</v>
      </c>
      <c r="DK148" s="253">
        <f t="shared" si="345"/>
        <v>0</v>
      </c>
      <c r="DL148" s="253">
        <f t="shared" si="345"/>
        <v>0</v>
      </c>
    </row>
    <row r="149" spans="1:116" s="27" customFormat="1" ht="24">
      <c r="A149" s="272" t="str">
        <f t="shared" ref="A149:A160" si="34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47">SUM(J149:L149)</f>
        <v>0</v>
      </c>
      <c r="H149" s="236">
        <f>ROUND(SUM(S149,AD149,AO149,AZ149),1)</f>
        <v>0</v>
      </c>
      <c r="I149" s="236">
        <f t="shared" ref="I149:I160" si="348">SUM(M149:O149)</f>
        <v>0</v>
      </c>
      <c r="J149" s="236">
        <f t="shared" ref="J149:O160" si="349">ROUND(SUM(U149,AF149,AQ149,BB149),1)</f>
        <v>0</v>
      </c>
      <c r="K149" s="236">
        <f t="shared" si="349"/>
        <v>0</v>
      </c>
      <c r="L149" s="236">
        <f t="shared" si="349"/>
        <v>0</v>
      </c>
      <c r="M149" s="236">
        <f t="shared" si="349"/>
        <v>0</v>
      </c>
      <c r="N149" s="236">
        <f t="shared" si="349"/>
        <v>0</v>
      </c>
      <c r="O149" s="236">
        <f t="shared" si="349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ref="BH149:BH161" si="350">IF((COUNTA(BJ149:DL149)-COUNTIF(BJ149:DL149,0))=0,0,CONCATENATE("Ошибки!-",COUNTA(BJ149:DL149)-COUNTIF(BJ149:DL149,0)))</f>
        <v>0</v>
      </c>
      <c r="BI149" s="255" t="str">
        <f t="shared" ref="BI149:BI160" si="351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52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53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54">IF(ROUND((AA149-AB149),5)&gt;=0,0,"Ошибка!")</f>
        <v>0</v>
      </c>
      <c r="CH149" s="318"/>
      <c r="CI149" s="253">
        <f t="shared" ref="CI149:CI160" si="355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56">IF(ROUND((AL149-AM149),5)&gt;=0,0,"Ошибка!")</f>
        <v>0</v>
      </c>
      <c r="CS149" s="318"/>
      <c r="CT149" s="253">
        <f t="shared" ref="CT149:CT160" si="357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58">IF(ROUND((AW149-AX149),5)&gt;=0,0,"Ошибка!")</f>
        <v>0</v>
      </c>
      <c r="DD149" s="318"/>
      <c r="DE149" s="253">
        <f t="shared" ref="DE149:DE160" si="35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>
      <c r="A150" s="272" t="str">
        <f t="shared" si="34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60">ROUND(SUM(P150,AA150,AL150,AW150),0)</f>
        <v>0</v>
      </c>
      <c r="F150" s="236">
        <f t="shared" ref="F150:F160" si="361">ROUND(SUM(Q150,AB150,AM150,AX150),1)</f>
        <v>0</v>
      </c>
      <c r="G150" s="236">
        <f t="shared" si="347"/>
        <v>0</v>
      </c>
      <c r="H150" s="236">
        <f t="shared" ref="H150:H160" si="362">ROUND(SUM(S150,AD150,AO150,AZ150),1)</f>
        <v>0</v>
      </c>
      <c r="I150" s="236">
        <f t="shared" si="348"/>
        <v>0</v>
      </c>
      <c r="J150" s="236">
        <f t="shared" si="349"/>
        <v>0</v>
      </c>
      <c r="K150" s="236">
        <f t="shared" si="349"/>
        <v>0</v>
      </c>
      <c r="L150" s="236">
        <f t="shared" si="349"/>
        <v>0</v>
      </c>
      <c r="M150" s="236">
        <f t="shared" si="349"/>
        <v>0</v>
      </c>
      <c r="N150" s="236">
        <f t="shared" si="349"/>
        <v>0</v>
      </c>
      <c r="O150" s="236">
        <f t="shared" si="349"/>
        <v>0</v>
      </c>
      <c r="P150" s="220"/>
      <c r="Q150" s="221"/>
      <c r="R150" s="237">
        <f t="shared" ref="R150:R160" si="363">SUM(U150:W150)</f>
        <v>0</v>
      </c>
      <c r="S150" s="221"/>
      <c r="T150" s="237">
        <f t="shared" ref="T150:T159" si="36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65">SUM(AF150:AH150)</f>
        <v>0</v>
      </c>
      <c r="AD150" s="221"/>
      <c r="AE150" s="237">
        <f t="shared" ref="AE150:AE159" si="36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67">SUM(AQ150:AS150)</f>
        <v>0</v>
      </c>
      <c r="AO150" s="221"/>
      <c r="AP150" s="237">
        <f t="shared" ref="AP150:AP159" si="36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69">SUM(BB150:BD150)</f>
        <v>0</v>
      </c>
      <c r="AZ150" s="221"/>
      <c r="BA150" s="237">
        <f t="shared" ref="BA150:BA159" si="370">SUM(BE150:BG150)</f>
        <v>0</v>
      </c>
      <c r="BB150" s="221"/>
      <c r="BC150" s="233"/>
      <c r="BD150" s="221"/>
      <c r="BE150" s="221"/>
      <c r="BF150" s="233"/>
      <c r="BG150" s="221"/>
      <c r="BH150" s="379">
        <f t="shared" si="350"/>
        <v>0</v>
      </c>
      <c r="BI150" s="255" t="str">
        <f t="shared" si="351"/>
        <v>03</v>
      </c>
      <c r="BJ150" s="318"/>
      <c r="BK150" s="253">
        <f t="shared" ref="BK150:BK160" si="371">IF(ROUND((E150-F150),5)&gt;=0,0,"Ошибка!")</f>
        <v>0</v>
      </c>
      <c r="BL150" s="318"/>
      <c r="BM150" s="253">
        <f t="shared" si="352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53"/>
        <v>0</v>
      </c>
      <c r="BW150" s="318"/>
      <c r="BX150" s="253">
        <f t="shared" ref="BX150:BX160" si="372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54"/>
        <v>0</v>
      </c>
      <c r="CH150" s="318"/>
      <c r="CI150" s="253">
        <f t="shared" si="355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56"/>
        <v>0</v>
      </c>
      <c r="CS150" s="318"/>
      <c r="CT150" s="253">
        <f t="shared" si="357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58"/>
        <v>0</v>
      </c>
      <c r="DD150" s="318"/>
      <c r="DE150" s="253">
        <f t="shared" si="359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>
      <c r="A151" s="272" t="str">
        <f t="shared" si="34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60"/>
        <v>0</v>
      </c>
      <c r="F151" s="236">
        <f t="shared" si="361"/>
        <v>0</v>
      </c>
      <c r="G151" s="236">
        <f t="shared" si="347"/>
        <v>0</v>
      </c>
      <c r="H151" s="236">
        <f t="shared" si="362"/>
        <v>0</v>
      </c>
      <c r="I151" s="236">
        <f t="shared" si="348"/>
        <v>0</v>
      </c>
      <c r="J151" s="236">
        <f t="shared" si="349"/>
        <v>0</v>
      </c>
      <c r="K151" s="236">
        <f t="shared" si="349"/>
        <v>0</v>
      </c>
      <c r="L151" s="236">
        <f t="shared" si="349"/>
        <v>0</v>
      </c>
      <c r="M151" s="236">
        <f t="shared" si="349"/>
        <v>0</v>
      </c>
      <c r="N151" s="236">
        <f t="shared" si="349"/>
        <v>0</v>
      </c>
      <c r="O151" s="236">
        <f t="shared" si="349"/>
        <v>0</v>
      </c>
      <c r="P151" s="220"/>
      <c r="Q151" s="221"/>
      <c r="R151" s="237">
        <f t="shared" si="363"/>
        <v>0</v>
      </c>
      <c r="S151" s="221"/>
      <c r="T151" s="237">
        <f t="shared" si="36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65"/>
        <v>0</v>
      </c>
      <c r="AD151" s="221"/>
      <c r="AE151" s="237">
        <f t="shared" si="36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67"/>
        <v>0</v>
      </c>
      <c r="AO151" s="221"/>
      <c r="AP151" s="237">
        <f t="shared" si="36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69"/>
        <v>0</v>
      </c>
      <c r="AZ151" s="221"/>
      <c r="BA151" s="237">
        <f t="shared" si="370"/>
        <v>0</v>
      </c>
      <c r="BB151" s="221"/>
      <c r="BC151" s="233"/>
      <c r="BD151" s="221"/>
      <c r="BE151" s="221"/>
      <c r="BF151" s="233"/>
      <c r="BG151" s="221"/>
      <c r="BH151" s="379">
        <f t="shared" si="350"/>
        <v>0</v>
      </c>
      <c r="BI151" s="255" t="str">
        <f t="shared" si="351"/>
        <v>04</v>
      </c>
      <c r="BJ151" s="318"/>
      <c r="BK151" s="253">
        <f t="shared" si="371"/>
        <v>0</v>
      </c>
      <c r="BL151" s="318"/>
      <c r="BM151" s="253">
        <f t="shared" si="352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53"/>
        <v>0</v>
      </c>
      <c r="BW151" s="318"/>
      <c r="BX151" s="253">
        <f t="shared" si="372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54"/>
        <v>0</v>
      </c>
      <c r="CH151" s="318"/>
      <c r="CI151" s="253">
        <f t="shared" si="355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56"/>
        <v>0</v>
      </c>
      <c r="CS151" s="318"/>
      <c r="CT151" s="253">
        <f t="shared" si="357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58"/>
        <v>0</v>
      </c>
      <c r="DD151" s="318"/>
      <c r="DE151" s="253">
        <f t="shared" si="359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>
      <c r="A152" s="272" t="str">
        <f t="shared" si="34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60"/>
        <v>0</v>
      </c>
      <c r="F152" s="236">
        <f t="shared" si="361"/>
        <v>0</v>
      </c>
      <c r="G152" s="236">
        <f t="shared" si="347"/>
        <v>0</v>
      </c>
      <c r="H152" s="236">
        <f t="shared" si="362"/>
        <v>0</v>
      </c>
      <c r="I152" s="236">
        <f t="shared" si="348"/>
        <v>0</v>
      </c>
      <c r="J152" s="236">
        <f t="shared" si="349"/>
        <v>0</v>
      </c>
      <c r="K152" s="236">
        <f t="shared" si="349"/>
        <v>0</v>
      </c>
      <c r="L152" s="236">
        <f t="shared" si="349"/>
        <v>0</v>
      </c>
      <c r="M152" s="236">
        <f t="shared" si="349"/>
        <v>0</v>
      </c>
      <c r="N152" s="236">
        <f t="shared" si="349"/>
        <v>0</v>
      </c>
      <c r="O152" s="236">
        <f t="shared" si="349"/>
        <v>0</v>
      </c>
      <c r="P152" s="220"/>
      <c r="Q152" s="221"/>
      <c r="R152" s="237">
        <f t="shared" si="363"/>
        <v>0</v>
      </c>
      <c r="S152" s="221"/>
      <c r="T152" s="237">
        <f t="shared" si="36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65"/>
        <v>0</v>
      </c>
      <c r="AD152" s="221"/>
      <c r="AE152" s="237">
        <f t="shared" si="36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67"/>
        <v>0</v>
      </c>
      <c r="AO152" s="221"/>
      <c r="AP152" s="237">
        <f t="shared" si="36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69"/>
        <v>0</v>
      </c>
      <c r="AZ152" s="221"/>
      <c r="BA152" s="237">
        <f t="shared" si="370"/>
        <v>0</v>
      </c>
      <c r="BB152" s="221"/>
      <c r="BC152" s="233"/>
      <c r="BD152" s="221"/>
      <c r="BE152" s="221"/>
      <c r="BF152" s="233"/>
      <c r="BG152" s="221"/>
      <c r="BH152" s="379">
        <f t="shared" si="350"/>
        <v>0</v>
      </c>
      <c r="BI152" s="255" t="str">
        <f t="shared" si="351"/>
        <v>05</v>
      </c>
      <c r="BJ152" s="318"/>
      <c r="BK152" s="253">
        <f t="shared" si="371"/>
        <v>0</v>
      </c>
      <c r="BL152" s="318"/>
      <c r="BM152" s="253">
        <f t="shared" si="352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53"/>
        <v>0</v>
      </c>
      <c r="BW152" s="318"/>
      <c r="BX152" s="253">
        <f t="shared" si="372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54"/>
        <v>0</v>
      </c>
      <c r="CH152" s="318"/>
      <c r="CI152" s="253">
        <f t="shared" si="355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56"/>
        <v>0</v>
      </c>
      <c r="CS152" s="318"/>
      <c r="CT152" s="253">
        <f t="shared" si="357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58"/>
        <v>0</v>
      </c>
      <c r="DD152" s="318"/>
      <c r="DE152" s="253">
        <f t="shared" si="359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>
      <c r="A153" s="272" t="str">
        <f t="shared" si="34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60"/>
        <v>0</v>
      </c>
      <c r="F153" s="236">
        <f t="shared" si="361"/>
        <v>0</v>
      </c>
      <c r="G153" s="236">
        <f t="shared" si="347"/>
        <v>0</v>
      </c>
      <c r="H153" s="236">
        <f t="shared" si="362"/>
        <v>0</v>
      </c>
      <c r="I153" s="236">
        <f t="shared" si="348"/>
        <v>0</v>
      </c>
      <c r="J153" s="236">
        <f t="shared" si="349"/>
        <v>0</v>
      </c>
      <c r="K153" s="236">
        <f t="shared" si="349"/>
        <v>0</v>
      </c>
      <c r="L153" s="236">
        <f t="shared" si="349"/>
        <v>0</v>
      </c>
      <c r="M153" s="236">
        <f t="shared" si="349"/>
        <v>0</v>
      </c>
      <c r="N153" s="236">
        <f t="shared" si="349"/>
        <v>0</v>
      </c>
      <c r="O153" s="236">
        <f t="shared" si="349"/>
        <v>0</v>
      </c>
      <c r="P153" s="220"/>
      <c r="Q153" s="221"/>
      <c r="R153" s="237">
        <f t="shared" si="363"/>
        <v>0</v>
      </c>
      <c r="S153" s="221"/>
      <c r="T153" s="237">
        <f t="shared" si="36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65"/>
        <v>0</v>
      </c>
      <c r="AD153" s="221"/>
      <c r="AE153" s="237">
        <f t="shared" si="36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67"/>
        <v>0</v>
      </c>
      <c r="AO153" s="221"/>
      <c r="AP153" s="237">
        <f t="shared" si="36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69"/>
        <v>0</v>
      </c>
      <c r="AZ153" s="221"/>
      <c r="BA153" s="237">
        <f t="shared" si="370"/>
        <v>0</v>
      </c>
      <c r="BB153" s="221"/>
      <c r="BC153" s="233"/>
      <c r="BD153" s="221"/>
      <c r="BE153" s="221"/>
      <c r="BF153" s="233"/>
      <c r="BG153" s="221"/>
      <c r="BH153" s="379">
        <f t="shared" si="350"/>
        <v>0</v>
      </c>
      <c r="BI153" s="255" t="str">
        <f t="shared" si="351"/>
        <v>06</v>
      </c>
      <c r="BJ153" s="318"/>
      <c r="BK153" s="253">
        <f t="shared" si="371"/>
        <v>0</v>
      </c>
      <c r="BL153" s="318"/>
      <c r="BM153" s="253">
        <f t="shared" si="352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53"/>
        <v>0</v>
      </c>
      <c r="BW153" s="318"/>
      <c r="BX153" s="253">
        <f t="shared" si="372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54"/>
        <v>0</v>
      </c>
      <c r="CH153" s="318"/>
      <c r="CI153" s="253">
        <f t="shared" si="355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56"/>
        <v>0</v>
      </c>
      <c r="CS153" s="318"/>
      <c r="CT153" s="253">
        <f t="shared" si="357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58"/>
        <v>0</v>
      </c>
      <c r="DD153" s="318"/>
      <c r="DE153" s="253">
        <f t="shared" si="359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>
      <c r="A154" s="272" t="str">
        <f t="shared" si="34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60"/>
        <v>0</v>
      </c>
      <c r="F154" s="236">
        <f t="shared" si="361"/>
        <v>0</v>
      </c>
      <c r="G154" s="236">
        <f t="shared" si="347"/>
        <v>0</v>
      </c>
      <c r="H154" s="236">
        <f t="shared" si="362"/>
        <v>0</v>
      </c>
      <c r="I154" s="236">
        <f t="shared" si="348"/>
        <v>0</v>
      </c>
      <c r="J154" s="236">
        <f t="shared" si="349"/>
        <v>0</v>
      </c>
      <c r="K154" s="236">
        <f t="shared" si="349"/>
        <v>0</v>
      </c>
      <c r="L154" s="236">
        <f t="shared" si="349"/>
        <v>0</v>
      </c>
      <c r="M154" s="236">
        <f t="shared" si="349"/>
        <v>0</v>
      </c>
      <c r="N154" s="236">
        <f t="shared" si="349"/>
        <v>0</v>
      </c>
      <c r="O154" s="236">
        <f t="shared" si="349"/>
        <v>0</v>
      </c>
      <c r="P154" s="220"/>
      <c r="Q154" s="221"/>
      <c r="R154" s="237">
        <f t="shared" si="363"/>
        <v>0</v>
      </c>
      <c r="S154" s="221"/>
      <c r="T154" s="237">
        <f t="shared" si="36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65"/>
        <v>0</v>
      </c>
      <c r="AD154" s="221"/>
      <c r="AE154" s="237">
        <f t="shared" si="36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67"/>
        <v>0</v>
      </c>
      <c r="AO154" s="221"/>
      <c r="AP154" s="237">
        <f t="shared" si="36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69"/>
        <v>0</v>
      </c>
      <c r="AZ154" s="221"/>
      <c r="BA154" s="237">
        <f t="shared" si="370"/>
        <v>0</v>
      </c>
      <c r="BB154" s="221"/>
      <c r="BC154" s="233"/>
      <c r="BD154" s="221"/>
      <c r="BE154" s="221"/>
      <c r="BF154" s="233"/>
      <c r="BG154" s="221"/>
      <c r="BH154" s="379">
        <f t="shared" si="350"/>
        <v>0</v>
      </c>
      <c r="BI154" s="255" t="str">
        <f t="shared" si="351"/>
        <v>07</v>
      </c>
      <c r="BJ154" s="318"/>
      <c r="BK154" s="253">
        <f t="shared" si="371"/>
        <v>0</v>
      </c>
      <c r="BL154" s="318"/>
      <c r="BM154" s="253">
        <f t="shared" si="352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53"/>
        <v>0</v>
      </c>
      <c r="BW154" s="318"/>
      <c r="BX154" s="253">
        <f t="shared" si="372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54"/>
        <v>0</v>
      </c>
      <c r="CH154" s="318"/>
      <c r="CI154" s="253">
        <f t="shared" si="355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56"/>
        <v>0</v>
      </c>
      <c r="CS154" s="318"/>
      <c r="CT154" s="253">
        <f t="shared" si="357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58"/>
        <v>0</v>
      </c>
      <c r="DD154" s="318"/>
      <c r="DE154" s="253">
        <f t="shared" si="359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>
      <c r="A155" s="272" t="str">
        <f t="shared" si="34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60"/>
        <v>0</v>
      </c>
      <c r="F155" s="236">
        <f t="shared" si="361"/>
        <v>0</v>
      </c>
      <c r="G155" s="236">
        <f t="shared" si="347"/>
        <v>0</v>
      </c>
      <c r="H155" s="236">
        <f t="shared" si="362"/>
        <v>0</v>
      </c>
      <c r="I155" s="236">
        <f t="shared" si="348"/>
        <v>0</v>
      </c>
      <c r="J155" s="236">
        <f t="shared" si="349"/>
        <v>0</v>
      </c>
      <c r="K155" s="236">
        <f t="shared" si="349"/>
        <v>0</v>
      </c>
      <c r="L155" s="236">
        <f t="shared" si="349"/>
        <v>0</v>
      </c>
      <c r="M155" s="236">
        <f t="shared" si="349"/>
        <v>0</v>
      </c>
      <c r="N155" s="236">
        <f t="shared" si="349"/>
        <v>0</v>
      </c>
      <c r="O155" s="236">
        <f t="shared" si="349"/>
        <v>0</v>
      </c>
      <c r="P155" s="220"/>
      <c r="Q155" s="221"/>
      <c r="R155" s="237">
        <f t="shared" si="363"/>
        <v>0</v>
      </c>
      <c r="S155" s="221"/>
      <c r="T155" s="237">
        <f t="shared" si="36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65"/>
        <v>0</v>
      </c>
      <c r="AD155" s="221"/>
      <c r="AE155" s="237">
        <f t="shared" si="36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67"/>
        <v>0</v>
      </c>
      <c r="AO155" s="221"/>
      <c r="AP155" s="237">
        <f t="shared" si="36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69"/>
        <v>0</v>
      </c>
      <c r="AZ155" s="221"/>
      <c r="BA155" s="237">
        <f t="shared" si="370"/>
        <v>0</v>
      </c>
      <c r="BB155" s="221"/>
      <c r="BC155" s="233"/>
      <c r="BD155" s="221"/>
      <c r="BE155" s="221"/>
      <c r="BF155" s="233"/>
      <c r="BG155" s="221"/>
      <c r="BH155" s="379">
        <f t="shared" si="350"/>
        <v>0</v>
      </c>
      <c r="BI155" s="255" t="str">
        <f t="shared" si="351"/>
        <v>08</v>
      </c>
      <c r="BJ155" s="318"/>
      <c r="BK155" s="253">
        <f t="shared" si="371"/>
        <v>0</v>
      </c>
      <c r="BL155" s="318"/>
      <c r="BM155" s="253">
        <f t="shared" si="352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53"/>
        <v>0</v>
      </c>
      <c r="BW155" s="318"/>
      <c r="BX155" s="253">
        <f t="shared" si="372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54"/>
        <v>0</v>
      </c>
      <c r="CH155" s="318"/>
      <c r="CI155" s="253">
        <f t="shared" si="355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56"/>
        <v>0</v>
      </c>
      <c r="CS155" s="318"/>
      <c r="CT155" s="253">
        <f t="shared" si="357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58"/>
        <v>0</v>
      </c>
      <c r="DD155" s="318"/>
      <c r="DE155" s="253">
        <f t="shared" si="359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>
      <c r="A156" s="272" t="str">
        <f t="shared" si="34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60"/>
        <v>0</v>
      </c>
      <c r="F156" s="236">
        <f t="shared" si="361"/>
        <v>0</v>
      </c>
      <c r="G156" s="236">
        <f t="shared" si="347"/>
        <v>0</v>
      </c>
      <c r="H156" s="236">
        <f t="shared" si="362"/>
        <v>0</v>
      </c>
      <c r="I156" s="236">
        <f t="shared" si="348"/>
        <v>0</v>
      </c>
      <c r="J156" s="236">
        <f t="shared" si="349"/>
        <v>0</v>
      </c>
      <c r="K156" s="236">
        <f t="shared" si="349"/>
        <v>0</v>
      </c>
      <c r="L156" s="236">
        <f t="shared" si="349"/>
        <v>0</v>
      </c>
      <c r="M156" s="236">
        <f t="shared" si="349"/>
        <v>0</v>
      </c>
      <c r="N156" s="236">
        <f t="shared" si="349"/>
        <v>0</v>
      </c>
      <c r="O156" s="236">
        <f t="shared" si="349"/>
        <v>0</v>
      </c>
      <c r="P156" s="220"/>
      <c r="Q156" s="221"/>
      <c r="R156" s="237">
        <f t="shared" si="363"/>
        <v>0</v>
      </c>
      <c r="S156" s="221"/>
      <c r="T156" s="237">
        <f t="shared" si="36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65"/>
        <v>0</v>
      </c>
      <c r="AD156" s="221"/>
      <c r="AE156" s="237">
        <f t="shared" si="36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67"/>
        <v>0</v>
      </c>
      <c r="AO156" s="221"/>
      <c r="AP156" s="237">
        <f t="shared" si="36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69"/>
        <v>0</v>
      </c>
      <c r="AZ156" s="221"/>
      <c r="BA156" s="237">
        <f t="shared" si="370"/>
        <v>0</v>
      </c>
      <c r="BB156" s="221"/>
      <c r="BC156" s="233"/>
      <c r="BD156" s="221"/>
      <c r="BE156" s="221"/>
      <c r="BF156" s="233"/>
      <c r="BG156" s="221"/>
      <c r="BH156" s="379">
        <f t="shared" si="350"/>
        <v>0</v>
      </c>
      <c r="BI156" s="255" t="str">
        <f t="shared" si="351"/>
        <v>09</v>
      </c>
      <c r="BJ156" s="318"/>
      <c r="BK156" s="253">
        <f t="shared" si="371"/>
        <v>0</v>
      </c>
      <c r="BL156" s="318"/>
      <c r="BM156" s="253">
        <f t="shared" si="352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53"/>
        <v>0</v>
      </c>
      <c r="BW156" s="318"/>
      <c r="BX156" s="253">
        <f t="shared" si="372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54"/>
        <v>0</v>
      </c>
      <c r="CH156" s="318"/>
      <c r="CI156" s="253">
        <f t="shared" si="355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56"/>
        <v>0</v>
      </c>
      <c r="CS156" s="318"/>
      <c r="CT156" s="253">
        <f t="shared" si="357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58"/>
        <v>0</v>
      </c>
      <c r="DD156" s="318"/>
      <c r="DE156" s="253">
        <f t="shared" si="359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>
      <c r="A157" s="272" t="str">
        <f t="shared" si="34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60"/>
        <v>0</v>
      </c>
      <c r="F157" s="236">
        <f t="shared" si="361"/>
        <v>0</v>
      </c>
      <c r="G157" s="236">
        <f t="shared" si="347"/>
        <v>0</v>
      </c>
      <c r="H157" s="236">
        <f t="shared" si="362"/>
        <v>0</v>
      </c>
      <c r="I157" s="236">
        <f t="shared" si="348"/>
        <v>0</v>
      </c>
      <c r="J157" s="236">
        <f t="shared" si="349"/>
        <v>0</v>
      </c>
      <c r="K157" s="236">
        <f t="shared" si="349"/>
        <v>0</v>
      </c>
      <c r="L157" s="236">
        <f t="shared" si="349"/>
        <v>0</v>
      </c>
      <c r="M157" s="236">
        <f t="shared" si="349"/>
        <v>0</v>
      </c>
      <c r="N157" s="236">
        <f t="shared" si="349"/>
        <v>0</v>
      </c>
      <c r="O157" s="236">
        <f t="shared" si="349"/>
        <v>0</v>
      </c>
      <c r="P157" s="220"/>
      <c r="Q157" s="221"/>
      <c r="R157" s="237">
        <f t="shared" si="363"/>
        <v>0</v>
      </c>
      <c r="S157" s="221"/>
      <c r="T157" s="237">
        <f t="shared" si="36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65"/>
        <v>0</v>
      </c>
      <c r="AD157" s="221"/>
      <c r="AE157" s="237">
        <f t="shared" si="36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67"/>
        <v>0</v>
      </c>
      <c r="AO157" s="221"/>
      <c r="AP157" s="237">
        <f t="shared" si="36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69"/>
        <v>0</v>
      </c>
      <c r="AZ157" s="221"/>
      <c r="BA157" s="237">
        <f t="shared" si="370"/>
        <v>0</v>
      </c>
      <c r="BB157" s="221"/>
      <c r="BC157" s="233"/>
      <c r="BD157" s="221"/>
      <c r="BE157" s="221"/>
      <c r="BF157" s="233"/>
      <c r="BG157" s="221"/>
      <c r="BH157" s="379">
        <f t="shared" si="350"/>
        <v>0</v>
      </c>
      <c r="BI157" s="255" t="str">
        <f t="shared" si="351"/>
        <v>10</v>
      </c>
      <c r="BJ157" s="318"/>
      <c r="BK157" s="253">
        <f t="shared" si="371"/>
        <v>0</v>
      </c>
      <c r="BL157" s="318"/>
      <c r="BM157" s="253">
        <f t="shared" si="352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53"/>
        <v>0</v>
      </c>
      <c r="BW157" s="318"/>
      <c r="BX157" s="253">
        <f t="shared" si="372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54"/>
        <v>0</v>
      </c>
      <c r="CH157" s="318"/>
      <c r="CI157" s="253">
        <f t="shared" si="355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56"/>
        <v>0</v>
      </c>
      <c r="CS157" s="318"/>
      <c r="CT157" s="253">
        <f t="shared" si="357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58"/>
        <v>0</v>
      </c>
      <c r="DD157" s="318"/>
      <c r="DE157" s="253">
        <f t="shared" si="359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">
      <c r="A158" s="272" t="str">
        <f t="shared" si="34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60"/>
        <v>0</v>
      </c>
      <c r="F158" s="236">
        <f t="shared" si="361"/>
        <v>0</v>
      </c>
      <c r="G158" s="236">
        <f t="shared" si="347"/>
        <v>0</v>
      </c>
      <c r="H158" s="236">
        <f t="shared" si="362"/>
        <v>0</v>
      </c>
      <c r="I158" s="236">
        <f t="shared" si="348"/>
        <v>0</v>
      </c>
      <c r="J158" s="236">
        <f t="shared" si="349"/>
        <v>0</v>
      </c>
      <c r="K158" s="236">
        <f t="shared" si="349"/>
        <v>0</v>
      </c>
      <c r="L158" s="236">
        <f t="shared" si="349"/>
        <v>0</v>
      </c>
      <c r="M158" s="236">
        <f t="shared" si="349"/>
        <v>0</v>
      </c>
      <c r="N158" s="236">
        <f t="shared" si="349"/>
        <v>0</v>
      </c>
      <c r="O158" s="236">
        <f t="shared" si="349"/>
        <v>0</v>
      </c>
      <c r="P158" s="220"/>
      <c r="Q158" s="221"/>
      <c r="R158" s="237">
        <f t="shared" si="363"/>
        <v>0</v>
      </c>
      <c r="S158" s="221"/>
      <c r="T158" s="237">
        <f t="shared" si="36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65"/>
        <v>0</v>
      </c>
      <c r="AD158" s="221"/>
      <c r="AE158" s="237">
        <f t="shared" si="36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67"/>
        <v>0</v>
      </c>
      <c r="AO158" s="221"/>
      <c r="AP158" s="237">
        <f t="shared" si="36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69"/>
        <v>0</v>
      </c>
      <c r="AZ158" s="221"/>
      <c r="BA158" s="237">
        <f t="shared" si="370"/>
        <v>0</v>
      </c>
      <c r="BB158" s="221"/>
      <c r="BC158" s="233"/>
      <c r="BD158" s="221"/>
      <c r="BE158" s="221"/>
      <c r="BF158" s="233"/>
      <c r="BG158" s="221"/>
      <c r="BH158" s="379">
        <f t="shared" si="350"/>
        <v>0</v>
      </c>
      <c r="BI158" s="255" t="str">
        <f t="shared" si="351"/>
        <v>11</v>
      </c>
      <c r="BJ158" s="318"/>
      <c r="BK158" s="253">
        <f t="shared" si="371"/>
        <v>0</v>
      </c>
      <c r="BL158" s="318"/>
      <c r="BM158" s="253">
        <f t="shared" si="352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53"/>
        <v>0</v>
      </c>
      <c r="BW158" s="318"/>
      <c r="BX158" s="253">
        <f t="shared" si="372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54"/>
        <v>0</v>
      </c>
      <c r="CH158" s="318"/>
      <c r="CI158" s="253">
        <f t="shared" si="355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56"/>
        <v>0</v>
      </c>
      <c r="CS158" s="318"/>
      <c r="CT158" s="253">
        <f t="shared" si="357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58"/>
        <v>0</v>
      </c>
      <c r="DD158" s="318"/>
      <c r="DE158" s="253">
        <f t="shared" si="359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">
      <c r="A159" s="272" t="str">
        <f t="shared" si="34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60"/>
        <v>0</v>
      </c>
      <c r="F159" s="236">
        <f t="shared" si="361"/>
        <v>0</v>
      </c>
      <c r="G159" s="236">
        <f t="shared" si="347"/>
        <v>0</v>
      </c>
      <c r="H159" s="236">
        <f t="shared" si="362"/>
        <v>0</v>
      </c>
      <c r="I159" s="236">
        <f t="shared" si="348"/>
        <v>0</v>
      </c>
      <c r="J159" s="236">
        <f t="shared" si="349"/>
        <v>0</v>
      </c>
      <c r="K159" s="236">
        <f t="shared" si="349"/>
        <v>0</v>
      </c>
      <c r="L159" s="236">
        <f t="shared" si="349"/>
        <v>0</v>
      </c>
      <c r="M159" s="236">
        <f t="shared" si="349"/>
        <v>0</v>
      </c>
      <c r="N159" s="236">
        <f t="shared" si="349"/>
        <v>0</v>
      </c>
      <c r="O159" s="236">
        <f t="shared" si="349"/>
        <v>0</v>
      </c>
      <c r="P159" s="220"/>
      <c r="Q159" s="221"/>
      <c r="R159" s="237">
        <f t="shared" si="363"/>
        <v>0</v>
      </c>
      <c r="S159" s="221"/>
      <c r="T159" s="237">
        <f t="shared" si="36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65"/>
        <v>0</v>
      </c>
      <c r="AD159" s="221"/>
      <c r="AE159" s="237">
        <f t="shared" si="36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67"/>
        <v>0</v>
      </c>
      <c r="AO159" s="221"/>
      <c r="AP159" s="237">
        <f t="shared" si="36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69"/>
        <v>0</v>
      </c>
      <c r="AZ159" s="221"/>
      <c r="BA159" s="237">
        <f t="shared" si="370"/>
        <v>0</v>
      </c>
      <c r="BB159" s="221"/>
      <c r="BC159" s="233"/>
      <c r="BD159" s="221"/>
      <c r="BE159" s="221"/>
      <c r="BF159" s="233"/>
      <c r="BG159" s="221"/>
      <c r="BH159" s="379">
        <f t="shared" si="350"/>
        <v>0</v>
      </c>
      <c r="BI159" s="255" t="str">
        <f t="shared" si="351"/>
        <v>12</v>
      </c>
      <c r="BJ159" s="318"/>
      <c r="BK159" s="253">
        <f t="shared" si="371"/>
        <v>0</v>
      </c>
      <c r="BL159" s="318"/>
      <c r="BM159" s="253">
        <f t="shared" si="352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53"/>
        <v>0</v>
      </c>
      <c r="BW159" s="318"/>
      <c r="BX159" s="253">
        <f t="shared" si="372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54"/>
        <v>0</v>
      </c>
      <c r="CH159" s="318"/>
      <c r="CI159" s="253">
        <f t="shared" si="355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56"/>
        <v>0</v>
      </c>
      <c r="CS159" s="318"/>
      <c r="CT159" s="253">
        <f t="shared" si="357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58"/>
        <v>0</v>
      </c>
      <c r="DD159" s="318"/>
      <c r="DE159" s="253">
        <f t="shared" si="359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thickBot="1">
      <c r="A160" s="272" t="str">
        <f t="shared" si="34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60"/>
        <v>0</v>
      </c>
      <c r="F160" s="236">
        <f t="shared" si="361"/>
        <v>0</v>
      </c>
      <c r="G160" s="236">
        <f t="shared" si="347"/>
        <v>0</v>
      </c>
      <c r="H160" s="236">
        <f t="shared" si="362"/>
        <v>0</v>
      </c>
      <c r="I160" s="236">
        <f t="shared" si="348"/>
        <v>0</v>
      </c>
      <c r="J160" s="236">
        <f t="shared" si="349"/>
        <v>0</v>
      </c>
      <c r="K160" s="236">
        <f t="shared" si="349"/>
        <v>0</v>
      </c>
      <c r="L160" s="236">
        <f t="shared" si="349"/>
        <v>0</v>
      </c>
      <c r="M160" s="236">
        <f t="shared" si="349"/>
        <v>0</v>
      </c>
      <c r="N160" s="236">
        <f t="shared" si="349"/>
        <v>0</v>
      </c>
      <c r="O160" s="236">
        <f>ROUND(SUM(Z160,AK160,AV160,BG160),1)</f>
        <v>0</v>
      </c>
      <c r="P160" s="223"/>
      <c r="Q160" s="224"/>
      <c r="R160" s="238">
        <f t="shared" si="36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6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6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6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9">
        <f t="shared" si="350"/>
        <v>0</v>
      </c>
      <c r="BI160" s="319" t="str">
        <f t="shared" si="351"/>
        <v>13</v>
      </c>
      <c r="BJ160" s="320"/>
      <c r="BK160" s="321">
        <f t="shared" si="371"/>
        <v>0</v>
      </c>
      <c r="BL160" s="320"/>
      <c r="BM160" s="321">
        <f t="shared" si="352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53"/>
        <v>0</v>
      </c>
      <c r="BW160" s="320"/>
      <c r="BX160" s="321">
        <f t="shared" si="372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54"/>
        <v>0</v>
      </c>
      <c r="CH160" s="320"/>
      <c r="CI160" s="321">
        <f t="shared" si="355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56"/>
        <v>0</v>
      </c>
      <c r="CS160" s="320"/>
      <c r="CT160" s="321">
        <f t="shared" si="357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58"/>
        <v>0</v>
      </c>
      <c r="DD160" s="320"/>
      <c r="DE160" s="321">
        <f t="shared" si="359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50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73">IF(ROUND(E167-SUM(E168,E170:E171),5)&gt;=0,0,"Ошибка")</f>
        <v>0</v>
      </c>
      <c r="BK161" s="285">
        <f t="shared" si="373"/>
        <v>0</v>
      </c>
      <c r="BL161" s="285">
        <f t="shared" si="373"/>
        <v>0</v>
      </c>
      <c r="BM161" s="285">
        <f t="shared" si="373"/>
        <v>0</v>
      </c>
      <c r="BN161" s="285">
        <f t="shared" si="373"/>
        <v>0</v>
      </c>
      <c r="BO161" s="285">
        <f t="shared" si="373"/>
        <v>0</v>
      </c>
      <c r="BP161" s="285">
        <f t="shared" si="373"/>
        <v>0</v>
      </c>
      <c r="BQ161" s="285">
        <f t="shared" si="373"/>
        <v>0</v>
      </c>
      <c r="BR161" s="285">
        <f t="shared" si="373"/>
        <v>0</v>
      </c>
      <c r="BS161" s="285">
        <f t="shared" si="373"/>
        <v>0</v>
      </c>
      <c r="BT161" s="285">
        <f t="shared" si="373"/>
        <v>0</v>
      </c>
      <c r="BU161" s="285">
        <f t="shared" si="373"/>
        <v>0</v>
      </c>
      <c r="BV161" s="285">
        <f t="shared" si="373"/>
        <v>0</v>
      </c>
      <c r="BW161" s="285">
        <f t="shared" si="373"/>
        <v>0</v>
      </c>
      <c r="BX161" s="285">
        <f t="shared" si="373"/>
        <v>0</v>
      </c>
      <c r="BY161" s="285">
        <f t="shared" si="373"/>
        <v>0</v>
      </c>
      <c r="BZ161" s="285">
        <f t="shared" si="373"/>
        <v>0</v>
      </c>
      <c r="CA161" s="285">
        <f t="shared" si="373"/>
        <v>0</v>
      </c>
      <c r="CB161" s="285">
        <f t="shared" si="373"/>
        <v>0</v>
      </c>
      <c r="CC161" s="285">
        <f t="shared" si="373"/>
        <v>0</v>
      </c>
      <c r="CD161" s="285">
        <f t="shared" si="373"/>
        <v>0</v>
      </c>
      <c r="CE161" s="285">
        <f t="shared" si="373"/>
        <v>0</v>
      </c>
      <c r="CF161" s="285">
        <f t="shared" si="373"/>
        <v>0</v>
      </c>
      <c r="CG161" s="285">
        <f t="shared" si="373"/>
        <v>0</v>
      </c>
      <c r="CH161" s="285">
        <f t="shared" si="373"/>
        <v>0</v>
      </c>
      <c r="CI161" s="285">
        <f t="shared" si="373"/>
        <v>0</v>
      </c>
      <c r="CJ161" s="285">
        <f t="shared" si="373"/>
        <v>0</v>
      </c>
      <c r="CK161" s="285">
        <f t="shared" si="373"/>
        <v>0</v>
      </c>
      <c r="CL161" s="285">
        <f t="shared" si="373"/>
        <v>0</v>
      </c>
      <c r="CM161" s="285">
        <f t="shared" si="373"/>
        <v>0</v>
      </c>
      <c r="CN161" s="285">
        <f t="shared" si="373"/>
        <v>0</v>
      </c>
      <c r="CO161" s="285">
        <f t="shared" si="373"/>
        <v>0</v>
      </c>
      <c r="CP161" s="285">
        <f t="shared" ref="CP161:DL161" si="374">IF(ROUND(AK167-SUM(AK168,AK170:AK171),5)&gt;=0,0,"Ошибка")</f>
        <v>0</v>
      </c>
      <c r="CQ161" s="285">
        <f t="shared" si="374"/>
        <v>0</v>
      </c>
      <c r="CR161" s="285">
        <f t="shared" si="374"/>
        <v>0</v>
      </c>
      <c r="CS161" s="285">
        <f t="shared" si="374"/>
        <v>0</v>
      </c>
      <c r="CT161" s="285">
        <f t="shared" si="374"/>
        <v>0</v>
      </c>
      <c r="CU161" s="285">
        <f t="shared" si="374"/>
        <v>0</v>
      </c>
      <c r="CV161" s="285">
        <f t="shared" si="374"/>
        <v>0</v>
      </c>
      <c r="CW161" s="285">
        <f t="shared" si="374"/>
        <v>0</v>
      </c>
      <c r="CX161" s="285">
        <f t="shared" si="374"/>
        <v>0</v>
      </c>
      <c r="CY161" s="285">
        <f t="shared" si="374"/>
        <v>0</v>
      </c>
      <c r="CZ161" s="285">
        <f t="shared" si="374"/>
        <v>0</v>
      </c>
      <c r="DA161" s="285">
        <f t="shared" si="374"/>
        <v>0</v>
      </c>
      <c r="DB161" s="285">
        <f t="shared" si="374"/>
        <v>0</v>
      </c>
      <c r="DC161" s="285">
        <f t="shared" si="374"/>
        <v>0</v>
      </c>
      <c r="DD161" s="285">
        <f t="shared" si="374"/>
        <v>0</v>
      </c>
      <c r="DE161" s="285">
        <f t="shared" si="374"/>
        <v>0</v>
      </c>
      <c r="DF161" s="285">
        <f t="shared" si="374"/>
        <v>0</v>
      </c>
      <c r="DG161" s="285">
        <f t="shared" si="374"/>
        <v>0</v>
      </c>
      <c r="DH161" s="285">
        <f t="shared" si="374"/>
        <v>0</v>
      </c>
      <c r="DI161" s="285">
        <f t="shared" si="374"/>
        <v>0</v>
      </c>
      <c r="DJ161" s="285">
        <f t="shared" si="374"/>
        <v>0</v>
      </c>
      <c r="DK161" s="285">
        <f t="shared" si="374"/>
        <v>0</v>
      </c>
      <c r="DL161" s="285">
        <f t="shared" si="374"/>
        <v>0</v>
      </c>
    </row>
    <row r="162" spans="1:116" s="27" customFormat="1" ht="24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75">SUM(J163:J167,J172:J174)</f>
        <v>0</v>
      </c>
      <c r="K162" s="236">
        <f t="shared" si="375"/>
        <v>0</v>
      </c>
      <c r="L162" s="236">
        <f t="shared" si="375"/>
        <v>0</v>
      </c>
      <c r="M162" s="236">
        <f t="shared" si="375"/>
        <v>0</v>
      </c>
      <c r="N162" s="236">
        <f t="shared" si="375"/>
        <v>0</v>
      </c>
      <c r="O162" s="236">
        <f t="shared" si="375"/>
        <v>0</v>
      </c>
      <c r="P162" s="228">
        <f>SUM(P163:P167,P172:P174)</f>
        <v>0</v>
      </c>
      <c r="Q162" s="226">
        <f t="shared" ref="Q162:Z162" si="376">SUM(Q163:Q167,Q172:Q174)</f>
        <v>0</v>
      </c>
      <c r="R162" s="236">
        <f t="shared" si="376"/>
        <v>0</v>
      </c>
      <c r="S162" s="226">
        <f t="shared" si="376"/>
        <v>0</v>
      </c>
      <c r="T162" s="236">
        <f t="shared" si="376"/>
        <v>0</v>
      </c>
      <c r="U162" s="226">
        <f t="shared" si="376"/>
        <v>0</v>
      </c>
      <c r="V162" s="235">
        <f t="shared" si="376"/>
        <v>0</v>
      </c>
      <c r="W162" s="226">
        <f t="shared" si="376"/>
        <v>0</v>
      </c>
      <c r="X162" s="226">
        <f t="shared" si="376"/>
        <v>0</v>
      </c>
      <c r="Y162" s="235">
        <f t="shared" si="376"/>
        <v>0</v>
      </c>
      <c r="Z162" s="227">
        <f t="shared" si="376"/>
        <v>0</v>
      </c>
      <c r="AA162" s="228">
        <f>SUM(AA163:AA167,AA172:AA174)</f>
        <v>0</v>
      </c>
      <c r="AB162" s="226">
        <f t="shared" ref="AB162:AK162" si="377">SUM(AB163:AB167,AB172:AB174)</f>
        <v>0</v>
      </c>
      <c r="AC162" s="236">
        <f t="shared" si="377"/>
        <v>0</v>
      </c>
      <c r="AD162" s="226">
        <f t="shared" si="377"/>
        <v>0</v>
      </c>
      <c r="AE162" s="236">
        <f t="shared" si="377"/>
        <v>0</v>
      </c>
      <c r="AF162" s="226">
        <f t="shared" si="377"/>
        <v>0</v>
      </c>
      <c r="AG162" s="235">
        <f t="shared" si="377"/>
        <v>0</v>
      </c>
      <c r="AH162" s="226">
        <f t="shared" si="377"/>
        <v>0</v>
      </c>
      <c r="AI162" s="226">
        <f t="shared" si="377"/>
        <v>0</v>
      </c>
      <c r="AJ162" s="235">
        <f t="shared" si="377"/>
        <v>0</v>
      </c>
      <c r="AK162" s="227">
        <f t="shared" si="377"/>
        <v>0</v>
      </c>
      <c r="AL162" s="228">
        <f>SUM(AL163:AL167,AL172:AL174)</f>
        <v>0</v>
      </c>
      <c r="AM162" s="226">
        <f t="shared" ref="AM162:AV162" si="378">SUM(AM163:AM167,AM172:AM174)</f>
        <v>0</v>
      </c>
      <c r="AN162" s="236">
        <f t="shared" si="378"/>
        <v>0</v>
      </c>
      <c r="AO162" s="226">
        <f t="shared" si="378"/>
        <v>0</v>
      </c>
      <c r="AP162" s="236">
        <f t="shared" si="378"/>
        <v>0</v>
      </c>
      <c r="AQ162" s="226">
        <f t="shared" si="378"/>
        <v>0</v>
      </c>
      <c r="AR162" s="235">
        <f t="shared" si="378"/>
        <v>0</v>
      </c>
      <c r="AS162" s="226">
        <f t="shared" si="378"/>
        <v>0</v>
      </c>
      <c r="AT162" s="226">
        <f t="shared" si="378"/>
        <v>0</v>
      </c>
      <c r="AU162" s="235">
        <f t="shared" si="378"/>
        <v>0</v>
      </c>
      <c r="AV162" s="227">
        <f t="shared" si="378"/>
        <v>0</v>
      </c>
      <c r="AW162" s="228">
        <f>SUM(AW163:AW167,AW172:AW174)</f>
        <v>0</v>
      </c>
      <c r="AX162" s="226">
        <f t="shared" ref="AX162:BG162" si="379">SUM(AX163:AX167,AX172:AX174)</f>
        <v>0</v>
      </c>
      <c r="AY162" s="236">
        <f t="shared" si="379"/>
        <v>0</v>
      </c>
      <c r="AZ162" s="226">
        <f t="shared" si="379"/>
        <v>0</v>
      </c>
      <c r="BA162" s="236">
        <f t="shared" si="379"/>
        <v>0</v>
      </c>
      <c r="BB162" s="226">
        <f t="shared" si="379"/>
        <v>0</v>
      </c>
      <c r="BC162" s="235">
        <f t="shared" si="379"/>
        <v>0</v>
      </c>
      <c r="BD162" s="226">
        <f t="shared" si="379"/>
        <v>0</v>
      </c>
      <c r="BE162" s="226">
        <f t="shared" si="379"/>
        <v>0</v>
      </c>
      <c r="BF162" s="235">
        <f t="shared" si="379"/>
        <v>0</v>
      </c>
      <c r="BG162" s="227">
        <f t="shared" si="379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80">IF(E168-E169&gt;=0,0,"Ошибка")</f>
        <v>0</v>
      </c>
      <c r="BK162" s="253">
        <f t="shared" si="380"/>
        <v>0</v>
      </c>
      <c r="BL162" s="253">
        <f t="shared" si="380"/>
        <v>0</v>
      </c>
      <c r="BM162" s="253">
        <f t="shared" si="380"/>
        <v>0</v>
      </c>
      <c r="BN162" s="253">
        <f t="shared" si="380"/>
        <v>0</v>
      </c>
      <c r="BO162" s="253">
        <f t="shared" si="380"/>
        <v>0</v>
      </c>
      <c r="BP162" s="253">
        <f t="shared" si="380"/>
        <v>0</v>
      </c>
      <c r="BQ162" s="253">
        <f t="shared" si="380"/>
        <v>0</v>
      </c>
      <c r="BR162" s="253">
        <f t="shared" si="380"/>
        <v>0</v>
      </c>
      <c r="BS162" s="253">
        <f t="shared" si="380"/>
        <v>0</v>
      </c>
      <c r="BT162" s="253">
        <f t="shared" si="380"/>
        <v>0</v>
      </c>
      <c r="BU162" s="253">
        <f t="shared" si="380"/>
        <v>0</v>
      </c>
      <c r="BV162" s="253">
        <f t="shared" si="380"/>
        <v>0</v>
      </c>
      <c r="BW162" s="253">
        <f t="shared" si="380"/>
        <v>0</v>
      </c>
      <c r="BX162" s="253">
        <f t="shared" si="380"/>
        <v>0</v>
      </c>
      <c r="BY162" s="253">
        <f t="shared" si="380"/>
        <v>0</v>
      </c>
      <c r="BZ162" s="253">
        <f t="shared" si="380"/>
        <v>0</v>
      </c>
      <c r="CA162" s="253">
        <f t="shared" si="380"/>
        <v>0</v>
      </c>
      <c r="CB162" s="253">
        <f t="shared" si="380"/>
        <v>0</v>
      </c>
      <c r="CC162" s="253">
        <f t="shared" si="380"/>
        <v>0</v>
      </c>
      <c r="CD162" s="253">
        <f t="shared" si="380"/>
        <v>0</v>
      </c>
      <c r="CE162" s="253">
        <f t="shared" si="380"/>
        <v>0</v>
      </c>
      <c r="CF162" s="253">
        <f t="shared" si="380"/>
        <v>0</v>
      </c>
      <c r="CG162" s="253">
        <f t="shared" si="380"/>
        <v>0</v>
      </c>
      <c r="CH162" s="253">
        <f t="shared" si="380"/>
        <v>0</v>
      </c>
      <c r="CI162" s="253">
        <f t="shared" si="380"/>
        <v>0</v>
      </c>
      <c r="CJ162" s="253">
        <f t="shared" si="380"/>
        <v>0</v>
      </c>
      <c r="CK162" s="253">
        <f t="shared" si="380"/>
        <v>0</v>
      </c>
      <c r="CL162" s="253">
        <f t="shared" si="380"/>
        <v>0</v>
      </c>
      <c r="CM162" s="253">
        <f t="shared" si="380"/>
        <v>0</v>
      </c>
      <c r="CN162" s="253">
        <f t="shared" si="380"/>
        <v>0</v>
      </c>
      <c r="CO162" s="253">
        <f t="shared" si="380"/>
        <v>0</v>
      </c>
      <c r="CP162" s="253">
        <f t="shared" ref="CP162:DL162" si="381">IF(AK168-AK169&gt;=0,0,"Ошибка")</f>
        <v>0</v>
      </c>
      <c r="CQ162" s="253">
        <f t="shared" si="381"/>
        <v>0</v>
      </c>
      <c r="CR162" s="253">
        <f t="shared" si="381"/>
        <v>0</v>
      </c>
      <c r="CS162" s="253">
        <f t="shared" si="381"/>
        <v>0</v>
      </c>
      <c r="CT162" s="253">
        <f t="shared" si="381"/>
        <v>0</v>
      </c>
      <c r="CU162" s="253">
        <f t="shared" si="381"/>
        <v>0</v>
      </c>
      <c r="CV162" s="253">
        <f t="shared" si="381"/>
        <v>0</v>
      </c>
      <c r="CW162" s="253">
        <f t="shared" si="381"/>
        <v>0</v>
      </c>
      <c r="CX162" s="253">
        <f t="shared" si="381"/>
        <v>0</v>
      </c>
      <c r="CY162" s="253">
        <f t="shared" si="381"/>
        <v>0</v>
      </c>
      <c r="CZ162" s="253">
        <f t="shared" si="381"/>
        <v>0</v>
      </c>
      <c r="DA162" s="253">
        <f t="shared" si="381"/>
        <v>0</v>
      </c>
      <c r="DB162" s="253">
        <f t="shared" si="381"/>
        <v>0</v>
      </c>
      <c r="DC162" s="253">
        <f t="shared" si="381"/>
        <v>0</v>
      </c>
      <c r="DD162" s="253">
        <f t="shared" si="381"/>
        <v>0</v>
      </c>
      <c r="DE162" s="253">
        <f t="shared" si="381"/>
        <v>0</v>
      </c>
      <c r="DF162" s="253">
        <f t="shared" si="381"/>
        <v>0</v>
      </c>
      <c r="DG162" s="253">
        <f t="shared" si="381"/>
        <v>0</v>
      </c>
      <c r="DH162" s="253">
        <f t="shared" si="381"/>
        <v>0</v>
      </c>
      <c r="DI162" s="253">
        <f t="shared" si="381"/>
        <v>0</v>
      </c>
      <c r="DJ162" s="253">
        <f t="shared" si="381"/>
        <v>0</v>
      </c>
      <c r="DK162" s="253">
        <f t="shared" si="381"/>
        <v>0</v>
      </c>
      <c r="DL162" s="253">
        <f t="shared" si="381"/>
        <v>0</v>
      </c>
    </row>
    <row r="163" spans="1:116" s="27" customFormat="1" ht="24">
      <c r="A163" s="272" t="str">
        <f t="shared" ref="A163:A174" si="382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83">SUM(J163:L163)</f>
        <v>0</v>
      </c>
      <c r="H163" s="236">
        <f>ROUND(SUM(S163,AD163,AO163,AZ163),1)</f>
        <v>0</v>
      </c>
      <c r="I163" s="236">
        <f t="shared" ref="I163:I174" si="384">SUM(M163:O163)</f>
        <v>0</v>
      </c>
      <c r="J163" s="236">
        <f t="shared" ref="J163:O174" si="385">ROUND(SUM(U163,AF163,AQ163,BB163),1)</f>
        <v>0</v>
      </c>
      <c r="K163" s="236">
        <f t="shared" si="385"/>
        <v>0</v>
      </c>
      <c r="L163" s="236">
        <f t="shared" si="385"/>
        <v>0</v>
      </c>
      <c r="M163" s="236">
        <f t="shared" si="385"/>
        <v>0</v>
      </c>
      <c r="N163" s="236">
        <f t="shared" si="385"/>
        <v>0</v>
      </c>
      <c r="O163" s="236">
        <f t="shared" si="385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9">
        <f t="shared" ref="BH163:BH175" si="386">IF((COUNTA(BJ163:DL163)-COUNTIF(BJ163:DL163,0))=0,0,CONCATENATE("Ошибки!-",COUNTA(BJ163:DL163)-COUNTIF(BJ163:DL163,0)))</f>
        <v>0</v>
      </c>
      <c r="BI163" s="255" t="str">
        <f t="shared" ref="BI163:BI174" si="387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388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389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390">IF(ROUND((AA163-AB163),5)&gt;=0,0,"Ошибка!")</f>
        <v>0</v>
      </c>
      <c r="CH163" s="318"/>
      <c r="CI163" s="253">
        <f t="shared" ref="CI163:CI174" si="391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392">IF(ROUND((AL163-AM163),5)&gt;=0,0,"Ошибка!")</f>
        <v>0</v>
      </c>
      <c r="CS163" s="318"/>
      <c r="CT163" s="253">
        <f t="shared" ref="CT163:CT174" si="393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394">IF(ROUND((AW163-AX163),5)&gt;=0,0,"Ошибка!")</f>
        <v>0</v>
      </c>
      <c r="DD163" s="318"/>
      <c r="DE163" s="253">
        <f t="shared" ref="DE163:DE174" si="395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>
      <c r="A164" s="272" t="str">
        <f t="shared" si="382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96">ROUND(SUM(P164,AA164,AL164,AW164),0)</f>
        <v>0</v>
      </c>
      <c r="F164" s="236">
        <f t="shared" ref="F164:F174" si="397">ROUND(SUM(Q164,AB164,AM164,AX164),1)</f>
        <v>0</v>
      </c>
      <c r="G164" s="236">
        <f t="shared" si="383"/>
        <v>0</v>
      </c>
      <c r="H164" s="236">
        <f t="shared" ref="H164:H174" si="398">ROUND(SUM(S164,AD164,AO164,AZ164),1)</f>
        <v>0</v>
      </c>
      <c r="I164" s="236">
        <f t="shared" si="384"/>
        <v>0</v>
      </c>
      <c r="J164" s="236">
        <f t="shared" si="385"/>
        <v>0</v>
      </c>
      <c r="K164" s="236">
        <f t="shared" si="385"/>
        <v>0</v>
      </c>
      <c r="L164" s="236">
        <f t="shared" si="385"/>
        <v>0</v>
      </c>
      <c r="M164" s="236">
        <f t="shared" si="385"/>
        <v>0</v>
      </c>
      <c r="N164" s="236">
        <f t="shared" si="385"/>
        <v>0</v>
      </c>
      <c r="O164" s="236">
        <f t="shared" si="385"/>
        <v>0</v>
      </c>
      <c r="P164" s="220"/>
      <c r="Q164" s="221"/>
      <c r="R164" s="237">
        <f t="shared" ref="R164:R174" si="399">SUM(U164:W164)</f>
        <v>0</v>
      </c>
      <c r="S164" s="221"/>
      <c r="T164" s="237">
        <f t="shared" ref="T164:T173" si="400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01">SUM(AF164:AH164)</f>
        <v>0</v>
      </c>
      <c r="AD164" s="221"/>
      <c r="AE164" s="237">
        <f t="shared" ref="AE164:AE173" si="402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03">SUM(AQ164:AS164)</f>
        <v>0</v>
      </c>
      <c r="AO164" s="221"/>
      <c r="AP164" s="237">
        <f t="shared" ref="AP164:AP173" si="404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05">SUM(BB164:BD164)</f>
        <v>0</v>
      </c>
      <c r="AZ164" s="221"/>
      <c r="BA164" s="237">
        <f t="shared" ref="BA164:BA173" si="406">SUM(BE164:BG164)</f>
        <v>0</v>
      </c>
      <c r="BB164" s="221"/>
      <c r="BC164" s="233"/>
      <c r="BD164" s="221"/>
      <c r="BE164" s="221"/>
      <c r="BF164" s="233"/>
      <c r="BG164" s="221"/>
      <c r="BH164" s="379">
        <f t="shared" si="386"/>
        <v>0</v>
      </c>
      <c r="BI164" s="255" t="str">
        <f t="shared" si="387"/>
        <v>03</v>
      </c>
      <c r="BJ164" s="318"/>
      <c r="BK164" s="253">
        <f t="shared" ref="BK164:BK174" si="407">IF(ROUND((E164-F164),5)&gt;=0,0,"Ошибка!")</f>
        <v>0</v>
      </c>
      <c r="BL164" s="318"/>
      <c r="BM164" s="253">
        <f t="shared" si="388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389"/>
        <v>0</v>
      </c>
      <c r="BW164" s="318"/>
      <c r="BX164" s="253">
        <f t="shared" ref="BX164:BX174" si="4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390"/>
        <v>0</v>
      </c>
      <c r="CH164" s="318"/>
      <c r="CI164" s="253">
        <f t="shared" si="391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392"/>
        <v>0</v>
      </c>
      <c r="CS164" s="318"/>
      <c r="CT164" s="253">
        <f t="shared" si="393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394"/>
        <v>0</v>
      </c>
      <c r="DD164" s="318"/>
      <c r="DE164" s="253">
        <f t="shared" si="395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>
      <c r="A165" s="272" t="str">
        <f t="shared" si="382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96"/>
        <v>0</v>
      </c>
      <c r="F165" s="236">
        <f t="shared" si="397"/>
        <v>0</v>
      </c>
      <c r="G165" s="236">
        <f t="shared" si="383"/>
        <v>0</v>
      </c>
      <c r="H165" s="236">
        <f t="shared" si="398"/>
        <v>0</v>
      </c>
      <c r="I165" s="236">
        <f t="shared" si="384"/>
        <v>0</v>
      </c>
      <c r="J165" s="236">
        <f t="shared" si="385"/>
        <v>0</v>
      </c>
      <c r="K165" s="236">
        <f t="shared" si="385"/>
        <v>0</v>
      </c>
      <c r="L165" s="236">
        <f t="shared" si="385"/>
        <v>0</v>
      </c>
      <c r="M165" s="236">
        <f t="shared" si="385"/>
        <v>0</v>
      </c>
      <c r="N165" s="236">
        <f t="shared" si="385"/>
        <v>0</v>
      </c>
      <c r="O165" s="236">
        <f t="shared" si="385"/>
        <v>0</v>
      </c>
      <c r="P165" s="220"/>
      <c r="Q165" s="221"/>
      <c r="R165" s="237">
        <f t="shared" si="399"/>
        <v>0</v>
      </c>
      <c r="S165" s="221"/>
      <c r="T165" s="237">
        <f t="shared" si="400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01"/>
        <v>0</v>
      </c>
      <c r="AD165" s="221"/>
      <c r="AE165" s="237">
        <f t="shared" si="402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03"/>
        <v>0</v>
      </c>
      <c r="AO165" s="221"/>
      <c r="AP165" s="237">
        <f t="shared" si="404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05"/>
        <v>0</v>
      </c>
      <c r="AZ165" s="221"/>
      <c r="BA165" s="237">
        <f t="shared" si="406"/>
        <v>0</v>
      </c>
      <c r="BB165" s="221"/>
      <c r="BC165" s="233"/>
      <c r="BD165" s="221"/>
      <c r="BE165" s="221"/>
      <c r="BF165" s="233"/>
      <c r="BG165" s="221"/>
      <c r="BH165" s="379">
        <f t="shared" si="386"/>
        <v>0</v>
      </c>
      <c r="BI165" s="255" t="str">
        <f t="shared" si="387"/>
        <v>04</v>
      </c>
      <c r="BJ165" s="318"/>
      <c r="BK165" s="253">
        <f t="shared" si="407"/>
        <v>0</v>
      </c>
      <c r="BL165" s="318"/>
      <c r="BM165" s="253">
        <f t="shared" si="388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389"/>
        <v>0</v>
      </c>
      <c r="BW165" s="318"/>
      <c r="BX165" s="253">
        <f t="shared" si="4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390"/>
        <v>0</v>
      </c>
      <c r="CH165" s="318"/>
      <c r="CI165" s="253">
        <f t="shared" si="391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392"/>
        <v>0</v>
      </c>
      <c r="CS165" s="318"/>
      <c r="CT165" s="253">
        <f t="shared" si="393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394"/>
        <v>0</v>
      </c>
      <c r="DD165" s="318"/>
      <c r="DE165" s="253">
        <f t="shared" si="395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>
      <c r="A166" s="272" t="str">
        <f t="shared" si="382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96"/>
        <v>0</v>
      </c>
      <c r="F166" s="236">
        <f t="shared" si="397"/>
        <v>0</v>
      </c>
      <c r="G166" s="236">
        <f t="shared" si="383"/>
        <v>0</v>
      </c>
      <c r="H166" s="236">
        <f t="shared" si="398"/>
        <v>0</v>
      </c>
      <c r="I166" s="236">
        <f t="shared" si="384"/>
        <v>0</v>
      </c>
      <c r="J166" s="236">
        <f t="shared" si="385"/>
        <v>0</v>
      </c>
      <c r="K166" s="236">
        <f t="shared" si="385"/>
        <v>0</v>
      </c>
      <c r="L166" s="236">
        <f t="shared" si="385"/>
        <v>0</v>
      </c>
      <c r="M166" s="236">
        <f t="shared" si="385"/>
        <v>0</v>
      </c>
      <c r="N166" s="236">
        <f t="shared" si="385"/>
        <v>0</v>
      </c>
      <c r="O166" s="236">
        <f t="shared" si="385"/>
        <v>0</v>
      </c>
      <c r="P166" s="220"/>
      <c r="Q166" s="221"/>
      <c r="R166" s="237">
        <f t="shared" si="399"/>
        <v>0</v>
      </c>
      <c r="S166" s="221"/>
      <c r="T166" s="237">
        <f t="shared" si="400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01"/>
        <v>0</v>
      </c>
      <c r="AD166" s="221"/>
      <c r="AE166" s="237">
        <f t="shared" si="402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03"/>
        <v>0</v>
      </c>
      <c r="AO166" s="221"/>
      <c r="AP166" s="237">
        <f t="shared" si="404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05"/>
        <v>0</v>
      </c>
      <c r="AZ166" s="221"/>
      <c r="BA166" s="237">
        <f t="shared" si="406"/>
        <v>0</v>
      </c>
      <c r="BB166" s="221"/>
      <c r="BC166" s="233"/>
      <c r="BD166" s="221"/>
      <c r="BE166" s="221"/>
      <c r="BF166" s="233"/>
      <c r="BG166" s="221"/>
      <c r="BH166" s="379">
        <f t="shared" si="386"/>
        <v>0</v>
      </c>
      <c r="BI166" s="255" t="str">
        <f t="shared" si="387"/>
        <v>05</v>
      </c>
      <c r="BJ166" s="318"/>
      <c r="BK166" s="253">
        <f t="shared" si="407"/>
        <v>0</v>
      </c>
      <c r="BL166" s="318"/>
      <c r="BM166" s="253">
        <f t="shared" si="388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389"/>
        <v>0</v>
      </c>
      <c r="BW166" s="318"/>
      <c r="BX166" s="253">
        <f t="shared" si="4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390"/>
        <v>0</v>
      </c>
      <c r="CH166" s="318"/>
      <c r="CI166" s="253">
        <f t="shared" si="391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392"/>
        <v>0</v>
      </c>
      <c r="CS166" s="318"/>
      <c r="CT166" s="253">
        <f t="shared" si="393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394"/>
        <v>0</v>
      </c>
      <c r="DD166" s="318"/>
      <c r="DE166" s="253">
        <f t="shared" si="395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>
      <c r="A167" s="272" t="str">
        <f t="shared" si="382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96"/>
        <v>0</v>
      </c>
      <c r="F167" s="236">
        <f t="shared" si="397"/>
        <v>0</v>
      </c>
      <c r="G167" s="236">
        <f t="shared" si="383"/>
        <v>0</v>
      </c>
      <c r="H167" s="236">
        <f t="shared" si="398"/>
        <v>0</v>
      </c>
      <c r="I167" s="236">
        <f t="shared" si="384"/>
        <v>0</v>
      </c>
      <c r="J167" s="236">
        <f t="shared" si="385"/>
        <v>0</v>
      </c>
      <c r="K167" s="236">
        <f t="shared" si="385"/>
        <v>0</v>
      </c>
      <c r="L167" s="236">
        <f t="shared" si="385"/>
        <v>0</v>
      </c>
      <c r="M167" s="236">
        <f t="shared" si="385"/>
        <v>0</v>
      </c>
      <c r="N167" s="236">
        <f t="shared" si="385"/>
        <v>0</v>
      </c>
      <c r="O167" s="236">
        <f t="shared" si="385"/>
        <v>0</v>
      </c>
      <c r="P167" s="220"/>
      <c r="Q167" s="221"/>
      <c r="R167" s="237">
        <f t="shared" si="399"/>
        <v>0</v>
      </c>
      <c r="S167" s="221"/>
      <c r="T167" s="237">
        <f t="shared" si="400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01"/>
        <v>0</v>
      </c>
      <c r="AD167" s="221"/>
      <c r="AE167" s="237">
        <f t="shared" si="402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03"/>
        <v>0</v>
      </c>
      <c r="AO167" s="221"/>
      <c r="AP167" s="237">
        <f t="shared" si="404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05"/>
        <v>0</v>
      </c>
      <c r="AZ167" s="221"/>
      <c r="BA167" s="237">
        <f t="shared" si="406"/>
        <v>0</v>
      </c>
      <c r="BB167" s="221"/>
      <c r="BC167" s="233"/>
      <c r="BD167" s="221"/>
      <c r="BE167" s="221"/>
      <c r="BF167" s="233"/>
      <c r="BG167" s="221"/>
      <c r="BH167" s="379">
        <f t="shared" si="386"/>
        <v>0</v>
      </c>
      <c r="BI167" s="255" t="str">
        <f t="shared" si="387"/>
        <v>06</v>
      </c>
      <c r="BJ167" s="318"/>
      <c r="BK167" s="253">
        <f t="shared" si="407"/>
        <v>0</v>
      </c>
      <c r="BL167" s="318"/>
      <c r="BM167" s="253">
        <f t="shared" si="388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389"/>
        <v>0</v>
      </c>
      <c r="BW167" s="318"/>
      <c r="BX167" s="253">
        <f t="shared" si="4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390"/>
        <v>0</v>
      </c>
      <c r="CH167" s="318"/>
      <c r="CI167" s="253">
        <f t="shared" si="391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392"/>
        <v>0</v>
      </c>
      <c r="CS167" s="318"/>
      <c r="CT167" s="253">
        <f t="shared" si="393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394"/>
        <v>0</v>
      </c>
      <c r="DD167" s="318"/>
      <c r="DE167" s="253">
        <f t="shared" si="395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>
      <c r="A168" s="272" t="str">
        <f t="shared" si="382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96"/>
        <v>0</v>
      </c>
      <c r="F168" s="236">
        <f t="shared" si="397"/>
        <v>0</v>
      </c>
      <c r="G168" s="236">
        <f t="shared" si="383"/>
        <v>0</v>
      </c>
      <c r="H168" s="236">
        <f t="shared" si="398"/>
        <v>0</v>
      </c>
      <c r="I168" s="236">
        <f t="shared" si="384"/>
        <v>0</v>
      </c>
      <c r="J168" s="236">
        <f t="shared" si="385"/>
        <v>0</v>
      </c>
      <c r="K168" s="236">
        <f t="shared" si="385"/>
        <v>0</v>
      </c>
      <c r="L168" s="236">
        <f t="shared" si="385"/>
        <v>0</v>
      </c>
      <c r="M168" s="236">
        <f t="shared" si="385"/>
        <v>0</v>
      </c>
      <c r="N168" s="236">
        <f t="shared" si="385"/>
        <v>0</v>
      </c>
      <c r="O168" s="236">
        <f t="shared" si="385"/>
        <v>0</v>
      </c>
      <c r="P168" s="220"/>
      <c r="Q168" s="221"/>
      <c r="R168" s="237">
        <f t="shared" si="399"/>
        <v>0</v>
      </c>
      <c r="S168" s="221"/>
      <c r="T168" s="237">
        <f t="shared" si="400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01"/>
        <v>0</v>
      </c>
      <c r="AD168" s="221"/>
      <c r="AE168" s="237">
        <f t="shared" si="402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03"/>
        <v>0</v>
      </c>
      <c r="AO168" s="221"/>
      <c r="AP168" s="237">
        <f t="shared" si="404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05"/>
        <v>0</v>
      </c>
      <c r="AZ168" s="221"/>
      <c r="BA168" s="237">
        <f t="shared" si="406"/>
        <v>0</v>
      </c>
      <c r="BB168" s="221"/>
      <c r="BC168" s="233"/>
      <c r="BD168" s="221"/>
      <c r="BE168" s="221"/>
      <c r="BF168" s="233"/>
      <c r="BG168" s="221"/>
      <c r="BH168" s="379">
        <f t="shared" si="386"/>
        <v>0</v>
      </c>
      <c r="BI168" s="255" t="str">
        <f t="shared" si="387"/>
        <v>07</v>
      </c>
      <c r="BJ168" s="318"/>
      <c r="BK168" s="253">
        <f t="shared" si="407"/>
        <v>0</v>
      </c>
      <c r="BL168" s="318"/>
      <c r="BM168" s="253">
        <f t="shared" si="388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389"/>
        <v>0</v>
      </c>
      <c r="BW168" s="318"/>
      <c r="BX168" s="253">
        <f t="shared" si="4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390"/>
        <v>0</v>
      </c>
      <c r="CH168" s="318"/>
      <c r="CI168" s="253">
        <f t="shared" si="391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392"/>
        <v>0</v>
      </c>
      <c r="CS168" s="318"/>
      <c r="CT168" s="253">
        <f t="shared" si="393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394"/>
        <v>0</v>
      </c>
      <c r="DD168" s="318"/>
      <c r="DE168" s="253">
        <f t="shared" si="395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>
      <c r="A169" s="272" t="str">
        <f t="shared" si="382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96"/>
        <v>0</v>
      </c>
      <c r="F169" s="236">
        <f t="shared" si="397"/>
        <v>0</v>
      </c>
      <c r="G169" s="236">
        <f t="shared" si="383"/>
        <v>0</v>
      </c>
      <c r="H169" s="236">
        <f t="shared" si="398"/>
        <v>0</v>
      </c>
      <c r="I169" s="236">
        <f t="shared" si="384"/>
        <v>0</v>
      </c>
      <c r="J169" s="236">
        <f t="shared" si="385"/>
        <v>0</v>
      </c>
      <c r="K169" s="236">
        <f t="shared" si="385"/>
        <v>0</v>
      </c>
      <c r="L169" s="236">
        <f t="shared" si="385"/>
        <v>0</v>
      </c>
      <c r="M169" s="236">
        <f t="shared" si="385"/>
        <v>0</v>
      </c>
      <c r="N169" s="236">
        <f t="shared" si="385"/>
        <v>0</v>
      </c>
      <c r="O169" s="236">
        <f t="shared" si="385"/>
        <v>0</v>
      </c>
      <c r="P169" s="220"/>
      <c r="Q169" s="221"/>
      <c r="R169" s="237">
        <f t="shared" si="399"/>
        <v>0</v>
      </c>
      <c r="S169" s="221"/>
      <c r="T169" s="237">
        <f t="shared" si="400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01"/>
        <v>0</v>
      </c>
      <c r="AD169" s="221"/>
      <c r="AE169" s="237">
        <f t="shared" si="402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03"/>
        <v>0</v>
      </c>
      <c r="AO169" s="221"/>
      <c r="AP169" s="237">
        <f t="shared" si="404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05"/>
        <v>0</v>
      </c>
      <c r="AZ169" s="221"/>
      <c r="BA169" s="237">
        <f t="shared" si="406"/>
        <v>0</v>
      </c>
      <c r="BB169" s="221"/>
      <c r="BC169" s="233"/>
      <c r="BD169" s="221"/>
      <c r="BE169" s="221"/>
      <c r="BF169" s="233"/>
      <c r="BG169" s="221"/>
      <c r="BH169" s="379">
        <f t="shared" si="386"/>
        <v>0</v>
      </c>
      <c r="BI169" s="255" t="str">
        <f t="shared" si="387"/>
        <v>08</v>
      </c>
      <c r="BJ169" s="318"/>
      <c r="BK169" s="253">
        <f t="shared" si="407"/>
        <v>0</v>
      </c>
      <c r="BL169" s="318"/>
      <c r="BM169" s="253">
        <f t="shared" si="388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389"/>
        <v>0</v>
      </c>
      <c r="BW169" s="318"/>
      <c r="BX169" s="253">
        <f t="shared" si="4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390"/>
        <v>0</v>
      </c>
      <c r="CH169" s="318"/>
      <c r="CI169" s="253">
        <f t="shared" si="391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392"/>
        <v>0</v>
      </c>
      <c r="CS169" s="318"/>
      <c r="CT169" s="253">
        <f t="shared" si="393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394"/>
        <v>0</v>
      </c>
      <c r="DD169" s="318"/>
      <c r="DE169" s="253">
        <f t="shared" si="395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>
      <c r="A170" s="272" t="str">
        <f t="shared" si="382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96"/>
        <v>0</v>
      </c>
      <c r="F170" s="236">
        <f t="shared" si="397"/>
        <v>0</v>
      </c>
      <c r="G170" s="236">
        <f t="shared" si="383"/>
        <v>0</v>
      </c>
      <c r="H170" s="236">
        <f t="shared" si="398"/>
        <v>0</v>
      </c>
      <c r="I170" s="236">
        <f t="shared" si="384"/>
        <v>0</v>
      </c>
      <c r="J170" s="236">
        <f t="shared" si="385"/>
        <v>0</v>
      </c>
      <c r="K170" s="236">
        <f t="shared" si="385"/>
        <v>0</v>
      </c>
      <c r="L170" s="236">
        <f t="shared" si="385"/>
        <v>0</v>
      </c>
      <c r="M170" s="236">
        <f t="shared" si="385"/>
        <v>0</v>
      </c>
      <c r="N170" s="236">
        <f t="shared" si="385"/>
        <v>0</v>
      </c>
      <c r="O170" s="236">
        <f t="shared" si="385"/>
        <v>0</v>
      </c>
      <c r="P170" s="220"/>
      <c r="Q170" s="221"/>
      <c r="R170" s="237">
        <f t="shared" si="399"/>
        <v>0</v>
      </c>
      <c r="S170" s="221"/>
      <c r="T170" s="237">
        <f t="shared" si="400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01"/>
        <v>0</v>
      </c>
      <c r="AD170" s="221"/>
      <c r="AE170" s="237">
        <f t="shared" si="402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03"/>
        <v>0</v>
      </c>
      <c r="AO170" s="221"/>
      <c r="AP170" s="237">
        <f t="shared" si="404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05"/>
        <v>0</v>
      </c>
      <c r="AZ170" s="221"/>
      <c r="BA170" s="237">
        <f t="shared" si="406"/>
        <v>0</v>
      </c>
      <c r="BB170" s="221"/>
      <c r="BC170" s="233"/>
      <c r="BD170" s="221"/>
      <c r="BE170" s="221"/>
      <c r="BF170" s="233"/>
      <c r="BG170" s="221"/>
      <c r="BH170" s="379">
        <f t="shared" si="386"/>
        <v>0</v>
      </c>
      <c r="BI170" s="255" t="str">
        <f t="shared" si="387"/>
        <v>09</v>
      </c>
      <c r="BJ170" s="318"/>
      <c r="BK170" s="253">
        <f t="shared" si="407"/>
        <v>0</v>
      </c>
      <c r="BL170" s="318"/>
      <c r="BM170" s="253">
        <f t="shared" si="388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389"/>
        <v>0</v>
      </c>
      <c r="BW170" s="318"/>
      <c r="BX170" s="253">
        <f t="shared" si="4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390"/>
        <v>0</v>
      </c>
      <c r="CH170" s="318"/>
      <c r="CI170" s="253">
        <f t="shared" si="391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392"/>
        <v>0</v>
      </c>
      <c r="CS170" s="318"/>
      <c r="CT170" s="253">
        <f t="shared" si="393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394"/>
        <v>0</v>
      </c>
      <c r="DD170" s="318"/>
      <c r="DE170" s="253">
        <f t="shared" si="395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>
      <c r="A171" s="272" t="str">
        <f t="shared" si="382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96"/>
        <v>0</v>
      </c>
      <c r="F171" s="236">
        <f t="shared" si="397"/>
        <v>0</v>
      </c>
      <c r="G171" s="236">
        <f t="shared" si="383"/>
        <v>0</v>
      </c>
      <c r="H171" s="236">
        <f t="shared" si="398"/>
        <v>0</v>
      </c>
      <c r="I171" s="236">
        <f t="shared" si="384"/>
        <v>0</v>
      </c>
      <c r="J171" s="236">
        <f t="shared" si="385"/>
        <v>0</v>
      </c>
      <c r="K171" s="236">
        <f t="shared" si="385"/>
        <v>0</v>
      </c>
      <c r="L171" s="236">
        <f t="shared" si="385"/>
        <v>0</v>
      </c>
      <c r="M171" s="236">
        <f t="shared" si="385"/>
        <v>0</v>
      </c>
      <c r="N171" s="236">
        <f t="shared" si="385"/>
        <v>0</v>
      </c>
      <c r="O171" s="236">
        <f t="shared" si="385"/>
        <v>0</v>
      </c>
      <c r="P171" s="220"/>
      <c r="Q171" s="221"/>
      <c r="R171" s="237">
        <f t="shared" si="399"/>
        <v>0</v>
      </c>
      <c r="S171" s="221"/>
      <c r="T171" s="237">
        <f t="shared" si="400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01"/>
        <v>0</v>
      </c>
      <c r="AD171" s="221"/>
      <c r="AE171" s="237">
        <f t="shared" si="402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03"/>
        <v>0</v>
      </c>
      <c r="AO171" s="221"/>
      <c r="AP171" s="237">
        <f t="shared" si="404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05"/>
        <v>0</v>
      </c>
      <c r="AZ171" s="221"/>
      <c r="BA171" s="237">
        <f t="shared" si="406"/>
        <v>0</v>
      </c>
      <c r="BB171" s="221"/>
      <c r="BC171" s="233"/>
      <c r="BD171" s="221"/>
      <c r="BE171" s="221"/>
      <c r="BF171" s="233"/>
      <c r="BG171" s="221"/>
      <c r="BH171" s="379">
        <f t="shared" si="386"/>
        <v>0</v>
      </c>
      <c r="BI171" s="255" t="str">
        <f t="shared" si="387"/>
        <v>10</v>
      </c>
      <c r="BJ171" s="318"/>
      <c r="BK171" s="253">
        <f t="shared" si="407"/>
        <v>0</v>
      </c>
      <c r="BL171" s="318"/>
      <c r="BM171" s="253">
        <f t="shared" si="388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389"/>
        <v>0</v>
      </c>
      <c r="BW171" s="318"/>
      <c r="BX171" s="253">
        <f t="shared" si="4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390"/>
        <v>0</v>
      </c>
      <c r="CH171" s="318"/>
      <c r="CI171" s="253">
        <f t="shared" si="391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392"/>
        <v>0</v>
      </c>
      <c r="CS171" s="318"/>
      <c r="CT171" s="253">
        <f t="shared" si="393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394"/>
        <v>0</v>
      </c>
      <c r="DD171" s="318"/>
      <c r="DE171" s="253">
        <f t="shared" si="395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">
      <c r="A172" s="272" t="str">
        <f t="shared" si="382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96"/>
        <v>0</v>
      </c>
      <c r="F172" s="236">
        <f t="shared" si="397"/>
        <v>0</v>
      </c>
      <c r="G172" s="236">
        <f t="shared" si="383"/>
        <v>0</v>
      </c>
      <c r="H172" s="236">
        <f t="shared" si="398"/>
        <v>0</v>
      </c>
      <c r="I172" s="236">
        <f t="shared" si="384"/>
        <v>0</v>
      </c>
      <c r="J172" s="236">
        <f t="shared" si="385"/>
        <v>0</v>
      </c>
      <c r="K172" s="236">
        <f t="shared" si="385"/>
        <v>0</v>
      </c>
      <c r="L172" s="236">
        <f t="shared" si="385"/>
        <v>0</v>
      </c>
      <c r="M172" s="236">
        <f t="shared" si="385"/>
        <v>0</v>
      </c>
      <c r="N172" s="236">
        <f t="shared" si="385"/>
        <v>0</v>
      </c>
      <c r="O172" s="236">
        <f t="shared" si="385"/>
        <v>0</v>
      </c>
      <c r="P172" s="220"/>
      <c r="Q172" s="221"/>
      <c r="R172" s="237">
        <f t="shared" si="399"/>
        <v>0</v>
      </c>
      <c r="S172" s="221"/>
      <c r="T172" s="237">
        <f t="shared" si="400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01"/>
        <v>0</v>
      </c>
      <c r="AD172" s="221"/>
      <c r="AE172" s="237">
        <f t="shared" si="402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03"/>
        <v>0</v>
      </c>
      <c r="AO172" s="221"/>
      <c r="AP172" s="237">
        <f t="shared" si="404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05"/>
        <v>0</v>
      </c>
      <c r="AZ172" s="221"/>
      <c r="BA172" s="237">
        <f t="shared" si="406"/>
        <v>0</v>
      </c>
      <c r="BB172" s="221"/>
      <c r="BC172" s="233"/>
      <c r="BD172" s="221"/>
      <c r="BE172" s="221"/>
      <c r="BF172" s="233"/>
      <c r="BG172" s="221"/>
      <c r="BH172" s="379">
        <f t="shared" si="386"/>
        <v>0</v>
      </c>
      <c r="BI172" s="255" t="str">
        <f t="shared" si="387"/>
        <v>11</v>
      </c>
      <c r="BJ172" s="318"/>
      <c r="BK172" s="253">
        <f t="shared" si="407"/>
        <v>0</v>
      </c>
      <c r="BL172" s="318"/>
      <c r="BM172" s="253">
        <f t="shared" si="388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389"/>
        <v>0</v>
      </c>
      <c r="BW172" s="318"/>
      <c r="BX172" s="253">
        <f t="shared" si="4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390"/>
        <v>0</v>
      </c>
      <c r="CH172" s="318"/>
      <c r="CI172" s="253">
        <f t="shared" si="391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392"/>
        <v>0</v>
      </c>
      <c r="CS172" s="318"/>
      <c r="CT172" s="253">
        <f t="shared" si="393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394"/>
        <v>0</v>
      </c>
      <c r="DD172" s="318"/>
      <c r="DE172" s="253">
        <f t="shared" si="395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">
      <c r="A173" s="272" t="str">
        <f t="shared" si="382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96"/>
        <v>0</v>
      </c>
      <c r="F173" s="236">
        <f t="shared" si="397"/>
        <v>0</v>
      </c>
      <c r="G173" s="236">
        <f t="shared" si="383"/>
        <v>0</v>
      </c>
      <c r="H173" s="236">
        <f t="shared" si="398"/>
        <v>0</v>
      </c>
      <c r="I173" s="236">
        <f t="shared" si="384"/>
        <v>0</v>
      </c>
      <c r="J173" s="236">
        <f t="shared" si="385"/>
        <v>0</v>
      </c>
      <c r="K173" s="236">
        <f t="shared" si="385"/>
        <v>0</v>
      </c>
      <c r="L173" s="236">
        <f t="shared" si="385"/>
        <v>0</v>
      </c>
      <c r="M173" s="236">
        <f t="shared" si="385"/>
        <v>0</v>
      </c>
      <c r="N173" s="236">
        <f t="shared" si="385"/>
        <v>0</v>
      </c>
      <c r="O173" s="236">
        <f t="shared" si="385"/>
        <v>0</v>
      </c>
      <c r="P173" s="220"/>
      <c r="Q173" s="221"/>
      <c r="R173" s="237">
        <f t="shared" si="399"/>
        <v>0</v>
      </c>
      <c r="S173" s="221"/>
      <c r="T173" s="237">
        <f t="shared" si="400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01"/>
        <v>0</v>
      </c>
      <c r="AD173" s="221"/>
      <c r="AE173" s="237">
        <f t="shared" si="402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03"/>
        <v>0</v>
      </c>
      <c r="AO173" s="221"/>
      <c r="AP173" s="237">
        <f t="shared" si="404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05"/>
        <v>0</v>
      </c>
      <c r="AZ173" s="221"/>
      <c r="BA173" s="237">
        <f t="shared" si="406"/>
        <v>0</v>
      </c>
      <c r="BB173" s="221"/>
      <c r="BC173" s="233"/>
      <c r="BD173" s="221"/>
      <c r="BE173" s="221"/>
      <c r="BF173" s="233"/>
      <c r="BG173" s="221"/>
      <c r="BH173" s="379">
        <f t="shared" si="386"/>
        <v>0</v>
      </c>
      <c r="BI173" s="255" t="str">
        <f t="shared" si="387"/>
        <v>12</v>
      </c>
      <c r="BJ173" s="318"/>
      <c r="BK173" s="253">
        <f t="shared" si="407"/>
        <v>0</v>
      </c>
      <c r="BL173" s="318"/>
      <c r="BM173" s="253">
        <f t="shared" si="388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389"/>
        <v>0</v>
      </c>
      <c r="BW173" s="318"/>
      <c r="BX173" s="253">
        <f t="shared" si="4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390"/>
        <v>0</v>
      </c>
      <c r="CH173" s="318"/>
      <c r="CI173" s="253">
        <f t="shared" si="391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392"/>
        <v>0</v>
      </c>
      <c r="CS173" s="318"/>
      <c r="CT173" s="253">
        <f t="shared" si="393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394"/>
        <v>0</v>
      </c>
      <c r="DD173" s="318"/>
      <c r="DE173" s="253">
        <f t="shared" si="395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thickBot="1">
      <c r="A174" s="272" t="str">
        <f t="shared" si="382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96"/>
        <v>0</v>
      </c>
      <c r="F174" s="236">
        <f t="shared" si="397"/>
        <v>0</v>
      </c>
      <c r="G174" s="236">
        <f t="shared" si="383"/>
        <v>0</v>
      </c>
      <c r="H174" s="236">
        <f t="shared" si="398"/>
        <v>0</v>
      </c>
      <c r="I174" s="236">
        <f t="shared" si="384"/>
        <v>0</v>
      </c>
      <c r="J174" s="236">
        <f t="shared" si="385"/>
        <v>0</v>
      </c>
      <c r="K174" s="236">
        <f t="shared" si="385"/>
        <v>0</v>
      </c>
      <c r="L174" s="236">
        <f t="shared" si="385"/>
        <v>0</v>
      </c>
      <c r="M174" s="236">
        <f t="shared" si="385"/>
        <v>0</v>
      </c>
      <c r="N174" s="236">
        <f t="shared" si="385"/>
        <v>0</v>
      </c>
      <c r="O174" s="236">
        <f>ROUND(SUM(Z174,AK174,AV174,BG174),1)</f>
        <v>0</v>
      </c>
      <c r="P174" s="223"/>
      <c r="Q174" s="224"/>
      <c r="R174" s="238">
        <f t="shared" si="399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01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03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05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9">
        <f t="shared" si="386"/>
        <v>0</v>
      </c>
      <c r="BI174" s="319" t="str">
        <f t="shared" si="387"/>
        <v>13</v>
      </c>
      <c r="BJ174" s="320"/>
      <c r="BK174" s="321">
        <f t="shared" si="407"/>
        <v>0</v>
      </c>
      <c r="BL174" s="320"/>
      <c r="BM174" s="321">
        <f t="shared" si="388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389"/>
        <v>0</v>
      </c>
      <c r="BW174" s="320"/>
      <c r="BX174" s="321">
        <f t="shared" si="4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390"/>
        <v>0</v>
      </c>
      <c r="CH174" s="320"/>
      <c r="CI174" s="321">
        <f t="shared" si="391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392"/>
        <v>0</v>
      </c>
      <c r="CS174" s="320"/>
      <c r="CT174" s="321">
        <f t="shared" si="393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394"/>
        <v>0</v>
      </c>
      <c r="DD174" s="320"/>
      <c r="DE174" s="321">
        <f t="shared" si="395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386"/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409">IF(ROUND(E181-SUM(E182,E184:E185),5)&gt;=0,0,"Ошибка")</f>
        <v>0</v>
      </c>
      <c r="BK175" s="285">
        <f t="shared" si="409"/>
        <v>0</v>
      </c>
      <c r="BL175" s="285">
        <f t="shared" si="409"/>
        <v>0</v>
      </c>
      <c r="BM175" s="285">
        <f t="shared" si="409"/>
        <v>0</v>
      </c>
      <c r="BN175" s="285">
        <f t="shared" si="409"/>
        <v>0</v>
      </c>
      <c r="BO175" s="285">
        <f t="shared" si="409"/>
        <v>0</v>
      </c>
      <c r="BP175" s="285">
        <f t="shared" si="409"/>
        <v>0</v>
      </c>
      <c r="BQ175" s="285">
        <f t="shared" si="409"/>
        <v>0</v>
      </c>
      <c r="BR175" s="285">
        <f t="shared" si="409"/>
        <v>0</v>
      </c>
      <c r="BS175" s="285">
        <f t="shared" si="409"/>
        <v>0</v>
      </c>
      <c r="BT175" s="285">
        <f t="shared" si="409"/>
        <v>0</v>
      </c>
      <c r="BU175" s="285">
        <f t="shared" si="409"/>
        <v>0</v>
      </c>
      <c r="BV175" s="285">
        <f t="shared" si="409"/>
        <v>0</v>
      </c>
      <c r="BW175" s="285">
        <f t="shared" si="409"/>
        <v>0</v>
      </c>
      <c r="BX175" s="285">
        <f t="shared" si="409"/>
        <v>0</v>
      </c>
      <c r="BY175" s="285">
        <f t="shared" si="409"/>
        <v>0</v>
      </c>
      <c r="BZ175" s="285">
        <f t="shared" si="409"/>
        <v>0</v>
      </c>
      <c r="CA175" s="285">
        <f t="shared" si="409"/>
        <v>0</v>
      </c>
      <c r="CB175" s="285">
        <f t="shared" si="409"/>
        <v>0</v>
      </c>
      <c r="CC175" s="285">
        <f t="shared" si="409"/>
        <v>0</v>
      </c>
      <c r="CD175" s="285">
        <f t="shared" si="409"/>
        <v>0</v>
      </c>
      <c r="CE175" s="285">
        <f t="shared" si="409"/>
        <v>0</v>
      </c>
      <c r="CF175" s="285">
        <f t="shared" si="409"/>
        <v>0</v>
      </c>
      <c r="CG175" s="285">
        <f t="shared" si="409"/>
        <v>0</v>
      </c>
      <c r="CH175" s="285">
        <f t="shared" si="409"/>
        <v>0</v>
      </c>
      <c r="CI175" s="285">
        <f t="shared" si="409"/>
        <v>0</v>
      </c>
      <c r="CJ175" s="285">
        <f t="shared" si="409"/>
        <v>0</v>
      </c>
      <c r="CK175" s="285">
        <f t="shared" si="409"/>
        <v>0</v>
      </c>
      <c r="CL175" s="285">
        <f t="shared" si="409"/>
        <v>0</v>
      </c>
      <c r="CM175" s="285">
        <f t="shared" si="409"/>
        <v>0</v>
      </c>
      <c r="CN175" s="285">
        <f t="shared" si="409"/>
        <v>0</v>
      </c>
      <c r="CO175" s="285">
        <f t="shared" si="409"/>
        <v>0</v>
      </c>
      <c r="CP175" s="285">
        <f t="shared" ref="CP175:DL175" si="410">IF(ROUND(AK181-SUM(AK182,AK184:AK185),5)&gt;=0,0,"Ошибка")</f>
        <v>0</v>
      </c>
      <c r="CQ175" s="285">
        <f t="shared" si="410"/>
        <v>0</v>
      </c>
      <c r="CR175" s="285">
        <f t="shared" si="410"/>
        <v>0</v>
      </c>
      <c r="CS175" s="285">
        <f t="shared" si="410"/>
        <v>0</v>
      </c>
      <c r="CT175" s="285">
        <f t="shared" si="410"/>
        <v>0</v>
      </c>
      <c r="CU175" s="285">
        <f t="shared" si="410"/>
        <v>0</v>
      </c>
      <c r="CV175" s="285">
        <f t="shared" si="410"/>
        <v>0</v>
      </c>
      <c r="CW175" s="285">
        <f t="shared" si="410"/>
        <v>0</v>
      </c>
      <c r="CX175" s="285">
        <f t="shared" si="410"/>
        <v>0</v>
      </c>
      <c r="CY175" s="285">
        <f t="shared" si="410"/>
        <v>0</v>
      </c>
      <c r="CZ175" s="285">
        <f t="shared" si="410"/>
        <v>0</v>
      </c>
      <c r="DA175" s="285">
        <f t="shared" si="410"/>
        <v>0</v>
      </c>
      <c r="DB175" s="285">
        <f t="shared" si="410"/>
        <v>0</v>
      </c>
      <c r="DC175" s="285">
        <f t="shared" si="410"/>
        <v>0</v>
      </c>
      <c r="DD175" s="285">
        <f t="shared" si="410"/>
        <v>0</v>
      </c>
      <c r="DE175" s="285">
        <f t="shared" si="410"/>
        <v>0</v>
      </c>
      <c r="DF175" s="285">
        <f t="shared" si="410"/>
        <v>0</v>
      </c>
      <c r="DG175" s="285">
        <f t="shared" si="410"/>
        <v>0</v>
      </c>
      <c r="DH175" s="285">
        <f t="shared" si="410"/>
        <v>0</v>
      </c>
      <c r="DI175" s="285">
        <f t="shared" si="410"/>
        <v>0</v>
      </c>
      <c r="DJ175" s="285">
        <f t="shared" si="410"/>
        <v>0</v>
      </c>
      <c r="DK175" s="285">
        <f t="shared" si="410"/>
        <v>0</v>
      </c>
      <c r="DL175" s="285">
        <f t="shared" si="410"/>
        <v>0</v>
      </c>
    </row>
    <row r="176" spans="1:116" s="27" customFormat="1" ht="24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11">SUM(J177:J181,J186:J188)</f>
        <v>0</v>
      </c>
      <c r="K176" s="236">
        <f t="shared" si="411"/>
        <v>0</v>
      </c>
      <c r="L176" s="236">
        <f t="shared" si="411"/>
        <v>0</v>
      </c>
      <c r="M176" s="236">
        <f t="shared" si="411"/>
        <v>0</v>
      </c>
      <c r="N176" s="236">
        <f t="shared" si="411"/>
        <v>0</v>
      </c>
      <c r="O176" s="236">
        <f t="shared" si="411"/>
        <v>0</v>
      </c>
      <c r="P176" s="228">
        <f>SUM(P177:P181,P186:P188)</f>
        <v>0</v>
      </c>
      <c r="Q176" s="226">
        <f t="shared" ref="Q176:Z176" si="412">SUM(Q177:Q181,Q186:Q188)</f>
        <v>0</v>
      </c>
      <c r="R176" s="236">
        <f t="shared" si="412"/>
        <v>0</v>
      </c>
      <c r="S176" s="226">
        <f t="shared" si="412"/>
        <v>0</v>
      </c>
      <c r="T176" s="236">
        <f t="shared" si="412"/>
        <v>0</v>
      </c>
      <c r="U176" s="226">
        <f t="shared" si="412"/>
        <v>0</v>
      </c>
      <c r="V176" s="235">
        <f t="shared" si="412"/>
        <v>0</v>
      </c>
      <c r="W176" s="226">
        <f t="shared" si="412"/>
        <v>0</v>
      </c>
      <c r="X176" s="226">
        <f t="shared" si="412"/>
        <v>0</v>
      </c>
      <c r="Y176" s="235">
        <f t="shared" si="412"/>
        <v>0</v>
      </c>
      <c r="Z176" s="227">
        <f t="shared" si="412"/>
        <v>0</v>
      </c>
      <c r="AA176" s="228">
        <f>SUM(AA177:AA181,AA186:AA188)</f>
        <v>0</v>
      </c>
      <c r="AB176" s="226">
        <f t="shared" ref="AB176:AK176" si="413">SUM(AB177:AB181,AB186:AB188)</f>
        <v>0</v>
      </c>
      <c r="AC176" s="236">
        <f t="shared" si="413"/>
        <v>0</v>
      </c>
      <c r="AD176" s="226">
        <f t="shared" si="413"/>
        <v>0</v>
      </c>
      <c r="AE176" s="236">
        <f t="shared" si="413"/>
        <v>0</v>
      </c>
      <c r="AF176" s="226">
        <f t="shared" si="413"/>
        <v>0</v>
      </c>
      <c r="AG176" s="235">
        <f t="shared" si="413"/>
        <v>0</v>
      </c>
      <c r="AH176" s="226">
        <f t="shared" si="413"/>
        <v>0</v>
      </c>
      <c r="AI176" s="226">
        <f t="shared" si="413"/>
        <v>0</v>
      </c>
      <c r="AJ176" s="235">
        <f t="shared" si="413"/>
        <v>0</v>
      </c>
      <c r="AK176" s="227">
        <f t="shared" si="413"/>
        <v>0</v>
      </c>
      <c r="AL176" s="228">
        <f>SUM(AL177:AL181,AL186:AL188)</f>
        <v>0</v>
      </c>
      <c r="AM176" s="226">
        <f t="shared" ref="AM176:AV176" si="414">SUM(AM177:AM181,AM186:AM188)</f>
        <v>0</v>
      </c>
      <c r="AN176" s="236">
        <f t="shared" si="414"/>
        <v>0</v>
      </c>
      <c r="AO176" s="226">
        <f t="shared" si="414"/>
        <v>0</v>
      </c>
      <c r="AP176" s="236">
        <f t="shared" si="414"/>
        <v>0</v>
      </c>
      <c r="AQ176" s="226">
        <f t="shared" si="414"/>
        <v>0</v>
      </c>
      <c r="AR176" s="235">
        <f t="shared" si="414"/>
        <v>0</v>
      </c>
      <c r="AS176" s="226">
        <f t="shared" si="414"/>
        <v>0</v>
      </c>
      <c r="AT176" s="226">
        <f t="shared" si="414"/>
        <v>0</v>
      </c>
      <c r="AU176" s="235">
        <f t="shared" si="414"/>
        <v>0</v>
      </c>
      <c r="AV176" s="227">
        <f t="shared" si="414"/>
        <v>0</v>
      </c>
      <c r="AW176" s="228">
        <f>SUM(AW177:AW181,AW186:AW188)</f>
        <v>0</v>
      </c>
      <c r="AX176" s="226">
        <f t="shared" ref="AX176:BG176" si="415">SUM(AX177:AX181,AX186:AX188)</f>
        <v>0</v>
      </c>
      <c r="AY176" s="236">
        <f t="shared" si="415"/>
        <v>0</v>
      </c>
      <c r="AZ176" s="226">
        <f t="shared" si="415"/>
        <v>0</v>
      </c>
      <c r="BA176" s="236">
        <f t="shared" si="415"/>
        <v>0</v>
      </c>
      <c r="BB176" s="226">
        <f t="shared" si="415"/>
        <v>0</v>
      </c>
      <c r="BC176" s="235">
        <f t="shared" si="415"/>
        <v>0</v>
      </c>
      <c r="BD176" s="226">
        <f t="shared" si="415"/>
        <v>0</v>
      </c>
      <c r="BE176" s="226">
        <f t="shared" si="415"/>
        <v>0</v>
      </c>
      <c r="BF176" s="235">
        <f t="shared" si="415"/>
        <v>0</v>
      </c>
      <c r="BG176" s="227">
        <f t="shared" si="41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16">IF(E182-E183&gt;=0,0,"Ошибка")</f>
        <v>0</v>
      </c>
      <c r="BK176" s="253">
        <f t="shared" si="416"/>
        <v>0</v>
      </c>
      <c r="BL176" s="253">
        <f t="shared" si="416"/>
        <v>0</v>
      </c>
      <c r="BM176" s="253">
        <f t="shared" si="416"/>
        <v>0</v>
      </c>
      <c r="BN176" s="253">
        <f t="shared" si="416"/>
        <v>0</v>
      </c>
      <c r="BO176" s="253">
        <f t="shared" si="416"/>
        <v>0</v>
      </c>
      <c r="BP176" s="253">
        <f t="shared" si="416"/>
        <v>0</v>
      </c>
      <c r="BQ176" s="253">
        <f t="shared" si="416"/>
        <v>0</v>
      </c>
      <c r="BR176" s="253">
        <f t="shared" si="416"/>
        <v>0</v>
      </c>
      <c r="BS176" s="253">
        <f t="shared" si="416"/>
        <v>0</v>
      </c>
      <c r="BT176" s="253">
        <f t="shared" si="416"/>
        <v>0</v>
      </c>
      <c r="BU176" s="253">
        <f t="shared" si="416"/>
        <v>0</v>
      </c>
      <c r="BV176" s="253">
        <f t="shared" si="416"/>
        <v>0</v>
      </c>
      <c r="BW176" s="253">
        <f t="shared" si="416"/>
        <v>0</v>
      </c>
      <c r="BX176" s="253">
        <f t="shared" si="416"/>
        <v>0</v>
      </c>
      <c r="BY176" s="253">
        <f t="shared" si="416"/>
        <v>0</v>
      </c>
      <c r="BZ176" s="253">
        <f t="shared" si="416"/>
        <v>0</v>
      </c>
      <c r="CA176" s="253">
        <f t="shared" si="416"/>
        <v>0</v>
      </c>
      <c r="CB176" s="253">
        <f t="shared" si="416"/>
        <v>0</v>
      </c>
      <c r="CC176" s="253">
        <f t="shared" si="416"/>
        <v>0</v>
      </c>
      <c r="CD176" s="253">
        <f t="shared" si="416"/>
        <v>0</v>
      </c>
      <c r="CE176" s="253">
        <f t="shared" si="416"/>
        <v>0</v>
      </c>
      <c r="CF176" s="253">
        <f t="shared" si="416"/>
        <v>0</v>
      </c>
      <c r="CG176" s="253">
        <f t="shared" si="416"/>
        <v>0</v>
      </c>
      <c r="CH176" s="253">
        <f t="shared" si="416"/>
        <v>0</v>
      </c>
      <c r="CI176" s="253">
        <f t="shared" si="416"/>
        <v>0</v>
      </c>
      <c r="CJ176" s="253">
        <f t="shared" si="416"/>
        <v>0</v>
      </c>
      <c r="CK176" s="253">
        <f t="shared" si="416"/>
        <v>0</v>
      </c>
      <c r="CL176" s="253">
        <f t="shared" si="416"/>
        <v>0</v>
      </c>
      <c r="CM176" s="253">
        <f t="shared" si="416"/>
        <v>0</v>
      </c>
      <c r="CN176" s="253">
        <f t="shared" si="416"/>
        <v>0</v>
      </c>
      <c r="CO176" s="253">
        <f t="shared" si="416"/>
        <v>0</v>
      </c>
      <c r="CP176" s="253">
        <f t="shared" ref="CP176:DL176" si="417">IF(AK182-AK183&gt;=0,0,"Ошибка")</f>
        <v>0</v>
      </c>
      <c r="CQ176" s="253">
        <f t="shared" si="417"/>
        <v>0</v>
      </c>
      <c r="CR176" s="253">
        <f t="shared" si="417"/>
        <v>0</v>
      </c>
      <c r="CS176" s="253">
        <f t="shared" si="417"/>
        <v>0</v>
      </c>
      <c r="CT176" s="253">
        <f t="shared" si="417"/>
        <v>0</v>
      </c>
      <c r="CU176" s="253">
        <f t="shared" si="417"/>
        <v>0</v>
      </c>
      <c r="CV176" s="253">
        <f t="shared" si="417"/>
        <v>0</v>
      </c>
      <c r="CW176" s="253">
        <f t="shared" si="417"/>
        <v>0</v>
      </c>
      <c r="CX176" s="253">
        <f t="shared" si="417"/>
        <v>0</v>
      </c>
      <c r="CY176" s="253">
        <f t="shared" si="417"/>
        <v>0</v>
      </c>
      <c r="CZ176" s="253">
        <f t="shared" si="417"/>
        <v>0</v>
      </c>
      <c r="DA176" s="253">
        <f t="shared" si="417"/>
        <v>0</v>
      </c>
      <c r="DB176" s="253">
        <f t="shared" si="417"/>
        <v>0</v>
      </c>
      <c r="DC176" s="253">
        <f t="shared" si="417"/>
        <v>0</v>
      </c>
      <c r="DD176" s="253">
        <f t="shared" si="417"/>
        <v>0</v>
      </c>
      <c r="DE176" s="253">
        <f t="shared" si="417"/>
        <v>0</v>
      </c>
      <c r="DF176" s="253">
        <f t="shared" si="417"/>
        <v>0</v>
      </c>
      <c r="DG176" s="253">
        <f t="shared" si="417"/>
        <v>0</v>
      </c>
      <c r="DH176" s="253">
        <f t="shared" si="417"/>
        <v>0</v>
      </c>
      <c r="DI176" s="253">
        <f t="shared" si="417"/>
        <v>0</v>
      </c>
      <c r="DJ176" s="253">
        <f t="shared" si="417"/>
        <v>0</v>
      </c>
      <c r="DK176" s="253">
        <f t="shared" si="417"/>
        <v>0</v>
      </c>
      <c r="DL176" s="253">
        <f t="shared" si="417"/>
        <v>0</v>
      </c>
    </row>
    <row r="177" spans="1:116" s="27" customFormat="1" ht="24">
      <c r="A177" s="272" t="str">
        <f t="shared" ref="A177:A188" si="41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19">SUM(J177:L177)</f>
        <v>0</v>
      </c>
      <c r="H177" s="236">
        <f>ROUND(SUM(S177,AD177,AO177,AZ177),1)</f>
        <v>0</v>
      </c>
      <c r="I177" s="236">
        <f t="shared" ref="I177:I188" si="420">SUM(M177:O177)</f>
        <v>0</v>
      </c>
      <c r="J177" s="236">
        <f t="shared" ref="J177:O188" si="421">ROUND(SUM(U177,AF177,AQ177,BB177),1)</f>
        <v>0</v>
      </c>
      <c r="K177" s="236">
        <f t="shared" si="421"/>
        <v>0</v>
      </c>
      <c r="L177" s="236">
        <f t="shared" si="421"/>
        <v>0</v>
      </c>
      <c r="M177" s="236">
        <f t="shared" si="421"/>
        <v>0</v>
      </c>
      <c r="N177" s="236">
        <f t="shared" si="421"/>
        <v>0</v>
      </c>
      <c r="O177" s="236">
        <f t="shared" si="42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9">
        <f t="shared" ref="BH177:BH189" si="422">IF((COUNTA(BJ177:DL177)-COUNTIF(BJ177:DL177,0))=0,0,CONCATENATE("Ошибки!-",COUNTA(BJ177:DL177)-COUNTIF(BJ177:DL177,0)))</f>
        <v>0</v>
      </c>
      <c r="BI177" s="255" t="str">
        <f t="shared" ref="BI177:BI188" si="423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2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25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26">IF(ROUND((AA177-AB177),5)&gt;=0,0,"Ошибка!")</f>
        <v>0</v>
      </c>
      <c r="CH177" s="318"/>
      <c r="CI177" s="253">
        <f t="shared" ref="CI177:CI188" si="427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28">IF(ROUND((AL177-AM177),5)&gt;=0,0,"Ошибка!")</f>
        <v>0</v>
      </c>
      <c r="CS177" s="318"/>
      <c r="CT177" s="253">
        <f t="shared" ref="CT177:CT188" si="429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30">IF(ROUND((AW177-AX177),5)&gt;=0,0,"Ошибка!")</f>
        <v>0</v>
      </c>
      <c r="DD177" s="318"/>
      <c r="DE177" s="253">
        <f t="shared" ref="DE177:DE188" si="431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>
      <c r="A178" s="272" t="str">
        <f t="shared" si="41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32">ROUND(SUM(P178,AA178,AL178,AW178),0)</f>
        <v>0</v>
      </c>
      <c r="F178" s="236">
        <f t="shared" ref="F178:F188" si="433">ROUND(SUM(Q178,AB178,AM178,AX178),1)</f>
        <v>0</v>
      </c>
      <c r="G178" s="236">
        <f t="shared" si="419"/>
        <v>0</v>
      </c>
      <c r="H178" s="236">
        <f t="shared" ref="H178:H188" si="434">ROUND(SUM(S178,AD178,AO178,AZ178),1)</f>
        <v>0</v>
      </c>
      <c r="I178" s="236">
        <f t="shared" si="420"/>
        <v>0</v>
      </c>
      <c r="J178" s="236">
        <f t="shared" si="421"/>
        <v>0</v>
      </c>
      <c r="K178" s="236">
        <f t="shared" si="421"/>
        <v>0</v>
      </c>
      <c r="L178" s="236">
        <f t="shared" si="421"/>
        <v>0</v>
      </c>
      <c r="M178" s="236">
        <f t="shared" si="421"/>
        <v>0</v>
      </c>
      <c r="N178" s="236">
        <f t="shared" si="421"/>
        <v>0</v>
      </c>
      <c r="O178" s="236">
        <f t="shared" si="421"/>
        <v>0</v>
      </c>
      <c r="P178" s="220"/>
      <c r="Q178" s="221"/>
      <c r="R178" s="237">
        <f t="shared" ref="R178:R188" si="435">SUM(U178:W178)</f>
        <v>0</v>
      </c>
      <c r="S178" s="221"/>
      <c r="T178" s="237">
        <f t="shared" ref="T178:T187" si="436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37">SUM(AF178:AH178)</f>
        <v>0</v>
      </c>
      <c r="AD178" s="221"/>
      <c r="AE178" s="237">
        <f t="shared" ref="AE178:AE187" si="438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39">SUM(AQ178:AS178)</f>
        <v>0</v>
      </c>
      <c r="AO178" s="221"/>
      <c r="AP178" s="237">
        <f t="shared" ref="AP178:AP187" si="440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41">SUM(BB178:BD178)</f>
        <v>0</v>
      </c>
      <c r="AZ178" s="221"/>
      <c r="BA178" s="237">
        <f t="shared" ref="BA178:BA187" si="442">SUM(BE178:BG178)</f>
        <v>0</v>
      </c>
      <c r="BB178" s="221"/>
      <c r="BC178" s="233"/>
      <c r="BD178" s="221"/>
      <c r="BE178" s="221"/>
      <c r="BF178" s="233"/>
      <c r="BG178" s="221"/>
      <c r="BH178" s="379">
        <f t="shared" si="422"/>
        <v>0</v>
      </c>
      <c r="BI178" s="255" t="str">
        <f t="shared" si="423"/>
        <v>03</v>
      </c>
      <c r="BJ178" s="318"/>
      <c r="BK178" s="253">
        <f t="shared" ref="BK178:BK188" si="443">IF(ROUND((E178-F178),5)&gt;=0,0,"Ошибка!")</f>
        <v>0</v>
      </c>
      <c r="BL178" s="318"/>
      <c r="BM178" s="253">
        <f t="shared" si="42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25"/>
        <v>0</v>
      </c>
      <c r="BW178" s="318"/>
      <c r="BX178" s="253">
        <f t="shared" ref="BX178:BX188" si="44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26"/>
        <v>0</v>
      </c>
      <c r="CH178" s="318"/>
      <c r="CI178" s="253">
        <f t="shared" si="427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28"/>
        <v>0</v>
      </c>
      <c r="CS178" s="318"/>
      <c r="CT178" s="253">
        <f t="shared" si="429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30"/>
        <v>0</v>
      </c>
      <c r="DD178" s="318"/>
      <c r="DE178" s="253">
        <f t="shared" si="431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>
      <c r="A179" s="272" t="str">
        <f t="shared" si="41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32"/>
        <v>0</v>
      </c>
      <c r="F179" s="236">
        <f t="shared" si="433"/>
        <v>0</v>
      </c>
      <c r="G179" s="236">
        <f t="shared" si="419"/>
        <v>0</v>
      </c>
      <c r="H179" s="236">
        <f t="shared" si="434"/>
        <v>0</v>
      </c>
      <c r="I179" s="236">
        <f t="shared" si="420"/>
        <v>0</v>
      </c>
      <c r="J179" s="236">
        <f t="shared" si="421"/>
        <v>0</v>
      </c>
      <c r="K179" s="236">
        <f t="shared" si="421"/>
        <v>0</v>
      </c>
      <c r="L179" s="236">
        <f t="shared" si="421"/>
        <v>0</v>
      </c>
      <c r="M179" s="236">
        <f t="shared" si="421"/>
        <v>0</v>
      </c>
      <c r="N179" s="236">
        <f t="shared" si="421"/>
        <v>0</v>
      </c>
      <c r="O179" s="236">
        <f t="shared" si="421"/>
        <v>0</v>
      </c>
      <c r="P179" s="220"/>
      <c r="Q179" s="221"/>
      <c r="R179" s="237">
        <f t="shared" si="435"/>
        <v>0</v>
      </c>
      <c r="S179" s="221"/>
      <c r="T179" s="237">
        <f t="shared" si="436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37"/>
        <v>0</v>
      </c>
      <c r="AD179" s="221"/>
      <c r="AE179" s="237">
        <f t="shared" si="438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39"/>
        <v>0</v>
      </c>
      <c r="AO179" s="221"/>
      <c r="AP179" s="237">
        <f t="shared" si="440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41"/>
        <v>0</v>
      </c>
      <c r="AZ179" s="221"/>
      <c r="BA179" s="237">
        <f t="shared" si="442"/>
        <v>0</v>
      </c>
      <c r="BB179" s="221"/>
      <c r="BC179" s="233"/>
      <c r="BD179" s="221"/>
      <c r="BE179" s="221"/>
      <c r="BF179" s="233"/>
      <c r="BG179" s="221"/>
      <c r="BH179" s="379">
        <f t="shared" si="422"/>
        <v>0</v>
      </c>
      <c r="BI179" s="255" t="str">
        <f t="shared" si="423"/>
        <v>04</v>
      </c>
      <c r="BJ179" s="318"/>
      <c r="BK179" s="253">
        <f t="shared" si="443"/>
        <v>0</v>
      </c>
      <c r="BL179" s="318"/>
      <c r="BM179" s="253">
        <f t="shared" si="42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25"/>
        <v>0</v>
      </c>
      <c r="BW179" s="318"/>
      <c r="BX179" s="253">
        <f t="shared" si="44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26"/>
        <v>0</v>
      </c>
      <c r="CH179" s="318"/>
      <c r="CI179" s="253">
        <f t="shared" si="427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28"/>
        <v>0</v>
      </c>
      <c r="CS179" s="318"/>
      <c r="CT179" s="253">
        <f t="shared" si="429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30"/>
        <v>0</v>
      </c>
      <c r="DD179" s="318"/>
      <c r="DE179" s="253">
        <f t="shared" si="431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>
      <c r="A180" s="272" t="str">
        <f t="shared" si="41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32"/>
        <v>0</v>
      </c>
      <c r="F180" s="236">
        <f t="shared" si="433"/>
        <v>0</v>
      </c>
      <c r="G180" s="236">
        <f t="shared" si="419"/>
        <v>0</v>
      </c>
      <c r="H180" s="236">
        <f t="shared" si="434"/>
        <v>0</v>
      </c>
      <c r="I180" s="236">
        <f t="shared" si="420"/>
        <v>0</v>
      </c>
      <c r="J180" s="236">
        <f t="shared" si="421"/>
        <v>0</v>
      </c>
      <c r="K180" s="236">
        <f t="shared" si="421"/>
        <v>0</v>
      </c>
      <c r="L180" s="236">
        <f t="shared" si="421"/>
        <v>0</v>
      </c>
      <c r="M180" s="236">
        <f t="shared" si="421"/>
        <v>0</v>
      </c>
      <c r="N180" s="236">
        <f t="shared" si="421"/>
        <v>0</v>
      </c>
      <c r="O180" s="236">
        <f t="shared" si="421"/>
        <v>0</v>
      </c>
      <c r="P180" s="220"/>
      <c r="Q180" s="221"/>
      <c r="R180" s="237">
        <f t="shared" si="435"/>
        <v>0</v>
      </c>
      <c r="S180" s="221"/>
      <c r="T180" s="237">
        <f t="shared" si="436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37"/>
        <v>0</v>
      </c>
      <c r="AD180" s="221"/>
      <c r="AE180" s="237">
        <f t="shared" si="438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39"/>
        <v>0</v>
      </c>
      <c r="AO180" s="221"/>
      <c r="AP180" s="237">
        <f t="shared" si="440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41"/>
        <v>0</v>
      </c>
      <c r="AZ180" s="221"/>
      <c r="BA180" s="237">
        <f t="shared" si="442"/>
        <v>0</v>
      </c>
      <c r="BB180" s="221"/>
      <c r="BC180" s="233"/>
      <c r="BD180" s="221"/>
      <c r="BE180" s="221"/>
      <c r="BF180" s="233"/>
      <c r="BG180" s="221"/>
      <c r="BH180" s="379">
        <f t="shared" si="422"/>
        <v>0</v>
      </c>
      <c r="BI180" s="255" t="str">
        <f t="shared" si="423"/>
        <v>05</v>
      </c>
      <c r="BJ180" s="318"/>
      <c r="BK180" s="253">
        <f t="shared" si="443"/>
        <v>0</v>
      </c>
      <c r="BL180" s="318"/>
      <c r="BM180" s="253">
        <f t="shared" si="42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25"/>
        <v>0</v>
      </c>
      <c r="BW180" s="318"/>
      <c r="BX180" s="253">
        <f t="shared" si="44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26"/>
        <v>0</v>
      </c>
      <c r="CH180" s="318"/>
      <c r="CI180" s="253">
        <f t="shared" si="427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28"/>
        <v>0</v>
      </c>
      <c r="CS180" s="318"/>
      <c r="CT180" s="253">
        <f t="shared" si="429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30"/>
        <v>0</v>
      </c>
      <c r="DD180" s="318"/>
      <c r="DE180" s="253">
        <f t="shared" si="431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>
      <c r="A181" s="272" t="str">
        <f t="shared" si="41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32"/>
        <v>0</v>
      </c>
      <c r="F181" s="236">
        <f t="shared" si="433"/>
        <v>0</v>
      </c>
      <c r="G181" s="236">
        <f t="shared" si="419"/>
        <v>0</v>
      </c>
      <c r="H181" s="236">
        <f t="shared" si="434"/>
        <v>0</v>
      </c>
      <c r="I181" s="236">
        <f t="shared" si="420"/>
        <v>0</v>
      </c>
      <c r="J181" s="236">
        <f t="shared" si="421"/>
        <v>0</v>
      </c>
      <c r="K181" s="236">
        <f t="shared" si="421"/>
        <v>0</v>
      </c>
      <c r="L181" s="236">
        <f t="shared" si="421"/>
        <v>0</v>
      </c>
      <c r="M181" s="236">
        <f t="shared" si="421"/>
        <v>0</v>
      </c>
      <c r="N181" s="236">
        <f t="shared" si="421"/>
        <v>0</v>
      </c>
      <c r="O181" s="236">
        <f t="shared" si="421"/>
        <v>0</v>
      </c>
      <c r="P181" s="220"/>
      <c r="Q181" s="221"/>
      <c r="R181" s="237">
        <f t="shared" si="435"/>
        <v>0</v>
      </c>
      <c r="S181" s="221"/>
      <c r="T181" s="237">
        <f t="shared" si="436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37"/>
        <v>0</v>
      </c>
      <c r="AD181" s="221"/>
      <c r="AE181" s="237">
        <f t="shared" si="438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39"/>
        <v>0</v>
      </c>
      <c r="AO181" s="221"/>
      <c r="AP181" s="237">
        <f t="shared" si="440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41"/>
        <v>0</v>
      </c>
      <c r="AZ181" s="221"/>
      <c r="BA181" s="237">
        <f t="shared" si="442"/>
        <v>0</v>
      </c>
      <c r="BB181" s="221"/>
      <c r="BC181" s="233"/>
      <c r="BD181" s="221"/>
      <c r="BE181" s="221"/>
      <c r="BF181" s="233"/>
      <c r="BG181" s="221"/>
      <c r="BH181" s="379">
        <f t="shared" si="422"/>
        <v>0</v>
      </c>
      <c r="BI181" s="255" t="str">
        <f t="shared" si="423"/>
        <v>06</v>
      </c>
      <c r="BJ181" s="318"/>
      <c r="BK181" s="253">
        <f t="shared" si="443"/>
        <v>0</v>
      </c>
      <c r="BL181" s="318"/>
      <c r="BM181" s="253">
        <f t="shared" si="42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25"/>
        <v>0</v>
      </c>
      <c r="BW181" s="318"/>
      <c r="BX181" s="253">
        <f t="shared" si="44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26"/>
        <v>0</v>
      </c>
      <c r="CH181" s="318"/>
      <c r="CI181" s="253">
        <f t="shared" si="427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28"/>
        <v>0</v>
      </c>
      <c r="CS181" s="318"/>
      <c r="CT181" s="253">
        <f t="shared" si="429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30"/>
        <v>0</v>
      </c>
      <c r="DD181" s="318"/>
      <c r="DE181" s="253">
        <f t="shared" si="431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>
      <c r="A182" s="272" t="str">
        <f t="shared" si="41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32"/>
        <v>0</v>
      </c>
      <c r="F182" s="236">
        <f t="shared" si="433"/>
        <v>0</v>
      </c>
      <c r="G182" s="236">
        <f t="shared" si="419"/>
        <v>0</v>
      </c>
      <c r="H182" s="236">
        <f t="shared" si="434"/>
        <v>0</v>
      </c>
      <c r="I182" s="236">
        <f t="shared" si="420"/>
        <v>0</v>
      </c>
      <c r="J182" s="236">
        <f t="shared" si="421"/>
        <v>0</v>
      </c>
      <c r="K182" s="236">
        <f t="shared" si="421"/>
        <v>0</v>
      </c>
      <c r="L182" s="236">
        <f t="shared" si="421"/>
        <v>0</v>
      </c>
      <c r="M182" s="236">
        <f t="shared" si="421"/>
        <v>0</v>
      </c>
      <c r="N182" s="236">
        <f t="shared" si="421"/>
        <v>0</v>
      </c>
      <c r="O182" s="236">
        <f t="shared" si="421"/>
        <v>0</v>
      </c>
      <c r="P182" s="220"/>
      <c r="Q182" s="221"/>
      <c r="R182" s="237">
        <f t="shared" si="435"/>
        <v>0</v>
      </c>
      <c r="S182" s="221"/>
      <c r="T182" s="237">
        <f t="shared" si="436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37"/>
        <v>0</v>
      </c>
      <c r="AD182" s="221"/>
      <c r="AE182" s="237">
        <f t="shared" si="438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39"/>
        <v>0</v>
      </c>
      <c r="AO182" s="221"/>
      <c r="AP182" s="237">
        <f t="shared" si="440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41"/>
        <v>0</v>
      </c>
      <c r="AZ182" s="221"/>
      <c r="BA182" s="237">
        <f t="shared" si="442"/>
        <v>0</v>
      </c>
      <c r="BB182" s="221"/>
      <c r="BC182" s="233"/>
      <c r="BD182" s="221"/>
      <c r="BE182" s="221"/>
      <c r="BF182" s="233"/>
      <c r="BG182" s="221"/>
      <c r="BH182" s="379">
        <f t="shared" si="422"/>
        <v>0</v>
      </c>
      <c r="BI182" s="255" t="str">
        <f t="shared" si="423"/>
        <v>07</v>
      </c>
      <c r="BJ182" s="318"/>
      <c r="BK182" s="253">
        <f t="shared" si="443"/>
        <v>0</v>
      </c>
      <c r="BL182" s="318"/>
      <c r="BM182" s="253">
        <f t="shared" si="42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25"/>
        <v>0</v>
      </c>
      <c r="BW182" s="318"/>
      <c r="BX182" s="253">
        <f t="shared" si="44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26"/>
        <v>0</v>
      </c>
      <c r="CH182" s="318"/>
      <c r="CI182" s="253">
        <f t="shared" si="427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28"/>
        <v>0</v>
      </c>
      <c r="CS182" s="318"/>
      <c r="CT182" s="253">
        <f t="shared" si="429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30"/>
        <v>0</v>
      </c>
      <c r="DD182" s="318"/>
      <c r="DE182" s="253">
        <f t="shared" si="431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>
      <c r="A183" s="272" t="str">
        <f t="shared" si="41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32"/>
        <v>0</v>
      </c>
      <c r="F183" s="236">
        <f t="shared" si="433"/>
        <v>0</v>
      </c>
      <c r="G183" s="236">
        <f t="shared" si="419"/>
        <v>0</v>
      </c>
      <c r="H183" s="236">
        <f t="shared" si="434"/>
        <v>0</v>
      </c>
      <c r="I183" s="236">
        <f t="shared" si="420"/>
        <v>0</v>
      </c>
      <c r="J183" s="236">
        <f t="shared" si="421"/>
        <v>0</v>
      </c>
      <c r="K183" s="236">
        <f t="shared" si="421"/>
        <v>0</v>
      </c>
      <c r="L183" s="236">
        <f t="shared" si="421"/>
        <v>0</v>
      </c>
      <c r="M183" s="236">
        <f t="shared" si="421"/>
        <v>0</v>
      </c>
      <c r="N183" s="236">
        <f t="shared" si="421"/>
        <v>0</v>
      </c>
      <c r="O183" s="236">
        <f t="shared" si="421"/>
        <v>0</v>
      </c>
      <c r="P183" s="220"/>
      <c r="Q183" s="221"/>
      <c r="R183" s="237">
        <f t="shared" si="435"/>
        <v>0</v>
      </c>
      <c r="S183" s="221"/>
      <c r="T183" s="237">
        <f t="shared" si="436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37"/>
        <v>0</v>
      </c>
      <c r="AD183" s="221"/>
      <c r="AE183" s="237">
        <f t="shared" si="438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39"/>
        <v>0</v>
      </c>
      <c r="AO183" s="221"/>
      <c r="AP183" s="237">
        <f t="shared" si="440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41"/>
        <v>0</v>
      </c>
      <c r="AZ183" s="221"/>
      <c r="BA183" s="237">
        <f t="shared" si="442"/>
        <v>0</v>
      </c>
      <c r="BB183" s="221"/>
      <c r="BC183" s="233"/>
      <c r="BD183" s="221"/>
      <c r="BE183" s="221"/>
      <c r="BF183" s="233"/>
      <c r="BG183" s="221"/>
      <c r="BH183" s="379">
        <f t="shared" si="422"/>
        <v>0</v>
      </c>
      <c r="BI183" s="255" t="str">
        <f t="shared" si="423"/>
        <v>08</v>
      </c>
      <c r="BJ183" s="318"/>
      <c r="BK183" s="253">
        <f t="shared" si="443"/>
        <v>0</v>
      </c>
      <c r="BL183" s="318"/>
      <c r="BM183" s="253">
        <f t="shared" si="42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25"/>
        <v>0</v>
      </c>
      <c r="BW183" s="318"/>
      <c r="BX183" s="253">
        <f t="shared" si="44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26"/>
        <v>0</v>
      </c>
      <c r="CH183" s="318"/>
      <c r="CI183" s="253">
        <f t="shared" si="427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28"/>
        <v>0</v>
      </c>
      <c r="CS183" s="318"/>
      <c r="CT183" s="253">
        <f t="shared" si="429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30"/>
        <v>0</v>
      </c>
      <c r="DD183" s="318"/>
      <c r="DE183" s="253">
        <f t="shared" si="431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>
      <c r="A184" s="272" t="str">
        <f t="shared" si="41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32"/>
        <v>0</v>
      </c>
      <c r="F184" s="236">
        <f t="shared" si="433"/>
        <v>0</v>
      </c>
      <c r="G184" s="236">
        <f t="shared" si="419"/>
        <v>0</v>
      </c>
      <c r="H184" s="236">
        <f t="shared" si="434"/>
        <v>0</v>
      </c>
      <c r="I184" s="236">
        <f t="shared" si="420"/>
        <v>0</v>
      </c>
      <c r="J184" s="236">
        <f t="shared" si="421"/>
        <v>0</v>
      </c>
      <c r="K184" s="236">
        <f t="shared" si="421"/>
        <v>0</v>
      </c>
      <c r="L184" s="236">
        <f t="shared" si="421"/>
        <v>0</v>
      </c>
      <c r="M184" s="236">
        <f t="shared" si="421"/>
        <v>0</v>
      </c>
      <c r="N184" s="236">
        <f t="shared" si="421"/>
        <v>0</v>
      </c>
      <c r="O184" s="236">
        <f t="shared" si="421"/>
        <v>0</v>
      </c>
      <c r="P184" s="220"/>
      <c r="Q184" s="221"/>
      <c r="R184" s="237">
        <f t="shared" si="435"/>
        <v>0</v>
      </c>
      <c r="S184" s="221"/>
      <c r="T184" s="237">
        <f t="shared" si="436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37"/>
        <v>0</v>
      </c>
      <c r="AD184" s="221"/>
      <c r="AE184" s="237">
        <f t="shared" si="438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39"/>
        <v>0</v>
      </c>
      <c r="AO184" s="221"/>
      <c r="AP184" s="237">
        <f t="shared" si="440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41"/>
        <v>0</v>
      </c>
      <c r="AZ184" s="221"/>
      <c r="BA184" s="237">
        <f t="shared" si="442"/>
        <v>0</v>
      </c>
      <c r="BB184" s="221"/>
      <c r="BC184" s="233"/>
      <c r="BD184" s="221"/>
      <c r="BE184" s="221"/>
      <c r="BF184" s="233"/>
      <c r="BG184" s="221"/>
      <c r="BH184" s="379">
        <f t="shared" si="422"/>
        <v>0</v>
      </c>
      <c r="BI184" s="255" t="str">
        <f t="shared" si="423"/>
        <v>09</v>
      </c>
      <c r="BJ184" s="318"/>
      <c r="BK184" s="253">
        <f t="shared" si="443"/>
        <v>0</v>
      </c>
      <c r="BL184" s="318"/>
      <c r="BM184" s="253">
        <f t="shared" si="42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25"/>
        <v>0</v>
      </c>
      <c r="BW184" s="318"/>
      <c r="BX184" s="253">
        <f t="shared" si="44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26"/>
        <v>0</v>
      </c>
      <c r="CH184" s="318"/>
      <c r="CI184" s="253">
        <f t="shared" si="427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28"/>
        <v>0</v>
      </c>
      <c r="CS184" s="318"/>
      <c r="CT184" s="253">
        <f t="shared" si="429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30"/>
        <v>0</v>
      </c>
      <c r="DD184" s="318"/>
      <c r="DE184" s="253">
        <f t="shared" si="431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>
      <c r="A185" s="272" t="str">
        <f t="shared" si="41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32"/>
        <v>0</v>
      </c>
      <c r="F185" s="236">
        <f t="shared" si="433"/>
        <v>0</v>
      </c>
      <c r="G185" s="236">
        <f t="shared" si="419"/>
        <v>0</v>
      </c>
      <c r="H185" s="236">
        <f t="shared" si="434"/>
        <v>0</v>
      </c>
      <c r="I185" s="236">
        <f t="shared" si="420"/>
        <v>0</v>
      </c>
      <c r="J185" s="236">
        <f t="shared" si="421"/>
        <v>0</v>
      </c>
      <c r="K185" s="236">
        <f t="shared" si="421"/>
        <v>0</v>
      </c>
      <c r="L185" s="236">
        <f t="shared" si="421"/>
        <v>0</v>
      </c>
      <c r="M185" s="236">
        <f t="shared" si="421"/>
        <v>0</v>
      </c>
      <c r="N185" s="236">
        <f t="shared" si="421"/>
        <v>0</v>
      </c>
      <c r="O185" s="236">
        <f t="shared" si="421"/>
        <v>0</v>
      </c>
      <c r="P185" s="220"/>
      <c r="Q185" s="221"/>
      <c r="R185" s="237">
        <f t="shared" si="435"/>
        <v>0</v>
      </c>
      <c r="S185" s="221"/>
      <c r="T185" s="237">
        <f t="shared" si="436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37"/>
        <v>0</v>
      </c>
      <c r="AD185" s="221"/>
      <c r="AE185" s="237">
        <f t="shared" si="438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39"/>
        <v>0</v>
      </c>
      <c r="AO185" s="221"/>
      <c r="AP185" s="237">
        <f t="shared" si="440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41"/>
        <v>0</v>
      </c>
      <c r="AZ185" s="221"/>
      <c r="BA185" s="237">
        <f t="shared" si="442"/>
        <v>0</v>
      </c>
      <c r="BB185" s="221"/>
      <c r="BC185" s="233"/>
      <c r="BD185" s="221"/>
      <c r="BE185" s="221"/>
      <c r="BF185" s="233"/>
      <c r="BG185" s="221"/>
      <c r="BH185" s="379">
        <f t="shared" si="422"/>
        <v>0</v>
      </c>
      <c r="BI185" s="255" t="str">
        <f t="shared" si="423"/>
        <v>10</v>
      </c>
      <c r="BJ185" s="318"/>
      <c r="BK185" s="253">
        <f t="shared" si="443"/>
        <v>0</v>
      </c>
      <c r="BL185" s="318"/>
      <c r="BM185" s="253">
        <f t="shared" si="42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25"/>
        <v>0</v>
      </c>
      <c r="BW185" s="318"/>
      <c r="BX185" s="253">
        <f t="shared" si="44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26"/>
        <v>0</v>
      </c>
      <c r="CH185" s="318"/>
      <c r="CI185" s="253">
        <f t="shared" si="427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28"/>
        <v>0</v>
      </c>
      <c r="CS185" s="318"/>
      <c r="CT185" s="253">
        <f t="shared" si="429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30"/>
        <v>0</v>
      </c>
      <c r="DD185" s="318"/>
      <c r="DE185" s="253">
        <f t="shared" si="431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">
      <c r="A186" s="272" t="str">
        <f t="shared" si="41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32"/>
        <v>0</v>
      </c>
      <c r="F186" s="236">
        <f t="shared" si="433"/>
        <v>0</v>
      </c>
      <c r="G186" s="236">
        <f t="shared" si="419"/>
        <v>0</v>
      </c>
      <c r="H186" s="236">
        <f t="shared" si="434"/>
        <v>0</v>
      </c>
      <c r="I186" s="236">
        <f t="shared" si="420"/>
        <v>0</v>
      </c>
      <c r="J186" s="236">
        <f t="shared" si="421"/>
        <v>0</v>
      </c>
      <c r="K186" s="236">
        <f t="shared" si="421"/>
        <v>0</v>
      </c>
      <c r="L186" s="236">
        <f t="shared" si="421"/>
        <v>0</v>
      </c>
      <c r="M186" s="236">
        <f t="shared" si="421"/>
        <v>0</v>
      </c>
      <c r="N186" s="236">
        <f t="shared" si="421"/>
        <v>0</v>
      </c>
      <c r="O186" s="236">
        <f t="shared" si="421"/>
        <v>0</v>
      </c>
      <c r="P186" s="220"/>
      <c r="Q186" s="221"/>
      <c r="R186" s="237">
        <f t="shared" si="435"/>
        <v>0</v>
      </c>
      <c r="S186" s="221"/>
      <c r="T186" s="237">
        <f t="shared" si="436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37"/>
        <v>0</v>
      </c>
      <c r="AD186" s="221"/>
      <c r="AE186" s="237">
        <f t="shared" si="438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39"/>
        <v>0</v>
      </c>
      <c r="AO186" s="221"/>
      <c r="AP186" s="237">
        <f t="shared" si="440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41"/>
        <v>0</v>
      </c>
      <c r="AZ186" s="221"/>
      <c r="BA186" s="237">
        <f t="shared" si="442"/>
        <v>0</v>
      </c>
      <c r="BB186" s="221"/>
      <c r="BC186" s="233"/>
      <c r="BD186" s="221"/>
      <c r="BE186" s="221"/>
      <c r="BF186" s="233"/>
      <c r="BG186" s="221"/>
      <c r="BH186" s="379">
        <f t="shared" si="422"/>
        <v>0</v>
      </c>
      <c r="BI186" s="255" t="str">
        <f t="shared" si="423"/>
        <v>11</v>
      </c>
      <c r="BJ186" s="318"/>
      <c r="BK186" s="253">
        <f t="shared" si="443"/>
        <v>0</v>
      </c>
      <c r="BL186" s="318"/>
      <c r="BM186" s="253">
        <f t="shared" si="42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25"/>
        <v>0</v>
      </c>
      <c r="BW186" s="318"/>
      <c r="BX186" s="253">
        <f t="shared" si="44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26"/>
        <v>0</v>
      </c>
      <c r="CH186" s="318"/>
      <c r="CI186" s="253">
        <f t="shared" si="427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28"/>
        <v>0</v>
      </c>
      <c r="CS186" s="318"/>
      <c r="CT186" s="253">
        <f t="shared" si="429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30"/>
        <v>0</v>
      </c>
      <c r="DD186" s="318"/>
      <c r="DE186" s="253">
        <f t="shared" si="431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">
      <c r="A187" s="272" t="str">
        <f t="shared" si="41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32"/>
        <v>0</v>
      </c>
      <c r="F187" s="236">
        <f t="shared" si="433"/>
        <v>0</v>
      </c>
      <c r="G187" s="236">
        <f t="shared" si="419"/>
        <v>0</v>
      </c>
      <c r="H187" s="236">
        <f t="shared" si="434"/>
        <v>0</v>
      </c>
      <c r="I187" s="236">
        <f t="shared" si="420"/>
        <v>0</v>
      </c>
      <c r="J187" s="236">
        <f t="shared" si="421"/>
        <v>0</v>
      </c>
      <c r="K187" s="236">
        <f t="shared" si="421"/>
        <v>0</v>
      </c>
      <c r="L187" s="236">
        <f t="shared" si="421"/>
        <v>0</v>
      </c>
      <c r="M187" s="236">
        <f t="shared" si="421"/>
        <v>0</v>
      </c>
      <c r="N187" s="236">
        <f t="shared" si="421"/>
        <v>0</v>
      </c>
      <c r="O187" s="236">
        <f t="shared" si="421"/>
        <v>0</v>
      </c>
      <c r="P187" s="220"/>
      <c r="Q187" s="221"/>
      <c r="R187" s="237">
        <f t="shared" si="435"/>
        <v>0</v>
      </c>
      <c r="S187" s="221"/>
      <c r="T187" s="237">
        <f t="shared" si="436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37"/>
        <v>0</v>
      </c>
      <c r="AD187" s="221"/>
      <c r="AE187" s="237">
        <f t="shared" si="438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39"/>
        <v>0</v>
      </c>
      <c r="AO187" s="221"/>
      <c r="AP187" s="237">
        <f t="shared" si="440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41"/>
        <v>0</v>
      </c>
      <c r="AZ187" s="221"/>
      <c r="BA187" s="237">
        <f t="shared" si="442"/>
        <v>0</v>
      </c>
      <c r="BB187" s="221"/>
      <c r="BC187" s="233"/>
      <c r="BD187" s="221"/>
      <c r="BE187" s="221"/>
      <c r="BF187" s="233"/>
      <c r="BG187" s="221"/>
      <c r="BH187" s="379">
        <f t="shared" si="422"/>
        <v>0</v>
      </c>
      <c r="BI187" s="255" t="str">
        <f t="shared" si="423"/>
        <v>12</v>
      </c>
      <c r="BJ187" s="318"/>
      <c r="BK187" s="253">
        <f t="shared" si="443"/>
        <v>0</v>
      </c>
      <c r="BL187" s="318"/>
      <c r="BM187" s="253">
        <f t="shared" si="42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25"/>
        <v>0</v>
      </c>
      <c r="BW187" s="318"/>
      <c r="BX187" s="253">
        <f t="shared" si="44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26"/>
        <v>0</v>
      </c>
      <c r="CH187" s="318"/>
      <c r="CI187" s="253">
        <f t="shared" si="427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28"/>
        <v>0</v>
      </c>
      <c r="CS187" s="318"/>
      <c r="CT187" s="253">
        <f t="shared" si="429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30"/>
        <v>0</v>
      </c>
      <c r="DD187" s="318"/>
      <c r="DE187" s="253">
        <f t="shared" si="431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thickBot="1">
      <c r="A188" s="272" t="str">
        <f t="shared" si="41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32"/>
        <v>0</v>
      </c>
      <c r="F188" s="236">
        <f t="shared" si="433"/>
        <v>0</v>
      </c>
      <c r="G188" s="236">
        <f t="shared" si="419"/>
        <v>0</v>
      </c>
      <c r="H188" s="236">
        <f t="shared" si="434"/>
        <v>0</v>
      </c>
      <c r="I188" s="236">
        <f t="shared" si="420"/>
        <v>0</v>
      </c>
      <c r="J188" s="236">
        <f t="shared" si="421"/>
        <v>0</v>
      </c>
      <c r="K188" s="236">
        <f t="shared" si="421"/>
        <v>0</v>
      </c>
      <c r="L188" s="236">
        <f t="shared" si="421"/>
        <v>0</v>
      </c>
      <c r="M188" s="236">
        <f t="shared" si="421"/>
        <v>0</v>
      </c>
      <c r="N188" s="236">
        <f t="shared" si="421"/>
        <v>0</v>
      </c>
      <c r="O188" s="236">
        <f>ROUND(SUM(Z188,AK188,AV188,BG188),1)</f>
        <v>0</v>
      </c>
      <c r="P188" s="223"/>
      <c r="Q188" s="224"/>
      <c r="R188" s="238">
        <f t="shared" si="435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37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39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41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9">
        <f t="shared" si="422"/>
        <v>0</v>
      </c>
      <c r="BI188" s="319" t="str">
        <f t="shared" si="423"/>
        <v>13</v>
      </c>
      <c r="BJ188" s="320"/>
      <c r="BK188" s="321">
        <f t="shared" si="443"/>
        <v>0</v>
      </c>
      <c r="BL188" s="320"/>
      <c r="BM188" s="321">
        <f t="shared" si="42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25"/>
        <v>0</v>
      </c>
      <c r="BW188" s="320"/>
      <c r="BX188" s="321">
        <f t="shared" si="44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26"/>
        <v>0</v>
      </c>
      <c r="CH188" s="320"/>
      <c r="CI188" s="321">
        <f t="shared" si="427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28"/>
        <v>0</v>
      </c>
      <c r="CS188" s="320"/>
      <c r="CT188" s="321">
        <f t="shared" si="429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30"/>
        <v>0</v>
      </c>
      <c r="DD188" s="320"/>
      <c r="DE188" s="321">
        <f t="shared" si="431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22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45">IF(ROUND(E195-SUM(E196,E198:E199),5)&gt;=0,0,"Ошибка")</f>
        <v>0</v>
      </c>
      <c r="BK189" s="285">
        <f t="shared" si="445"/>
        <v>0</v>
      </c>
      <c r="BL189" s="285">
        <f t="shared" si="445"/>
        <v>0</v>
      </c>
      <c r="BM189" s="285">
        <f t="shared" si="445"/>
        <v>0</v>
      </c>
      <c r="BN189" s="285">
        <f t="shared" si="445"/>
        <v>0</v>
      </c>
      <c r="BO189" s="285">
        <f t="shared" si="445"/>
        <v>0</v>
      </c>
      <c r="BP189" s="285">
        <f t="shared" si="445"/>
        <v>0</v>
      </c>
      <c r="BQ189" s="285">
        <f t="shared" si="445"/>
        <v>0</v>
      </c>
      <c r="BR189" s="285">
        <f t="shared" si="445"/>
        <v>0</v>
      </c>
      <c r="BS189" s="285">
        <f t="shared" si="445"/>
        <v>0</v>
      </c>
      <c r="BT189" s="285">
        <f t="shared" si="445"/>
        <v>0</v>
      </c>
      <c r="BU189" s="285">
        <f t="shared" si="445"/>
        <v>0</v>
      </c>
      <c r="BV189" s="285">
        <f t="shared" si="445"/>
        <v>0</v>
      </c>
      <c r="BW189" s="285">
        <f t="shared" si="445"/>
        <v>0</v>
      </c>
      <c r="BX189" s="285">
        <f t="shared" si="445"/>
        <v>0</v>
      </c>
      <c r="BY189" s="285">
        <f t="shared" si="445"/>
        <v>0</v>
      </c>
      <c r="BZ189" s="285">
        <f t="shared" si="445"/>
        <v>0</v>
      </c>
      <c r="CA189" s="285">
        <f t="shared" si="445"/>
        <v>0</v>
      </c>
      <c r="CB189" s="285">
        <f t="shared" si="445"/>
        <v>0</v>
      </c>
      <c r="CC189" s="285">
        <f t="shared" si="445"/>
        <v>0</v>
      </c>
      <c r="CD189" s="285">
        <f t="shared" si="445"/>
        <v>0</v>
      </c>
      <c r="CE189" s="285">
        <f t="shared" si="445"/>
        <v>0</v>
      </c>
      <c r="CF189" s="285">
        <f t="shared" si="445"/>
        <v>0</v>
      </c>
      <c r="CG189" s="285">
        <f t="shared" si="445"/>
        <v>0</v>
      </c>
      <c r="CH189" s="285">
        <f t="shared" si="445"/>
        <v>0</v>
      </c>
      <c r="CI189" s="285">
        <f t="shared" si="445"/>
        <v>0</v>
      </c>
      <c r="CJ189" s="285">
        <f t="shared" si="445"/>
        <v>0</v>
      </c>
      <c r="CK189" s="285">
        <f t="shared" si="445"/>
        <v>0</v>
      </c>
      <c r="CL189" s="285">
        <f t="shared" si="445"/>
        <v>0</v>
      </c>
      <c r="CM189" s="285">
        <f t="shared" si="445"/>
        <v>0</v>
      </c>
      <c r="CN189" s="285">
        <f t="shared" si="445"/>
        <v>0</v>
      </c>
      <c r="CO189" s="285">
        <f t="shared" si="445"/>
        <v>0</v>
      </c>
      <c r="CP189" s="285">
        <f t="shared" ref="CP189:DL189" si="446">IF(ROUND(AK195-SUM(AK196,AK198:AK199),5)&gt;=0,0,"Ошибка")</f>
        <v>0</v>
      </c>
      <c r="CQ189" s="285">
        <f t="shared" si="446"/>
        <v>0</v>
      </c>
      <c r="CR189" s="285">
        <f t="shared" si="446"/>
        <v>0</v>
      </c>
      <c r="CS189" s="285">
        <f t="shared" si="446"/>
        <v>0</v>
      </c>
      <c r="CT189" s="285">
        <f t="shared" si="446"/>
        <v>0</v>
      </c>
      <c r="CU189" s="285">
        <f t="shared" si="446"/>
        <v>0</v>
      </c>
      <c r="CV189" s="285">
        <f t="shared" si="446"/>
        <v>0</v>
      </c>
      <c r="CW189" s="285">
        <f t="shared" si="446"/>
        <v>0</v>
      </c>
      <c r="CX189" s="285">
        <f t="shared" si="446"/>
        <v>0</v>
      </c>
      <c r="CY189" s="285">
        <f t="shared" si="446"/>
        <v>0</v>
      </c>
      <c r="CZ189" s="285">
        <f t="shared" si="446"/>
        <v>0</v>
      </c>
      <c r="DA189" s="285">
        <f t="shared" si="446"/>
        <v>0</v>
      </c>
      <c r="DB189" s="285">
        <f t="shared" si="446"/>
        <v>0</v>
      </c>
      <c r="DC189" s="285">
        <f t="shared" si="446"/>
        <v>0</v>
      </c>
      <c r="DD189" s="285">
        <f t="shared" si="446"/>
        <v>0</v>
      </c>
      <c r="DE189" s="285">
        <f t="shared" si="446"/>
        <v>0</v>
      </c>
      <c r="DF189" s="285">
        <f t="shared" si="446"/>
        <v>0</v>
      </c>
      <c r="DG189" s="285">
        <f t="shared" si="446"/>
        <v>0</v>
      </c>
      <c r="DH189" s="285">
        <f t="shared" si="446"/>
        <v>0</v>
      </c>
      <c r="DI189" s="285">
        <f t="shared" si="446"/>
        <v>0</v>
      </c>
      <c r="DJ189" s="285">
        <f t="shared" si="446"/>
        <v>0</v>
      </c>
      <c r="DK189" s="285">
        <f t="shared" si="446"/>
        <v>0</v>
      </c>
      <c r="DL189" s="285">
        <f t="shared" si="446"/>
        <v>0</v>
      </c>
    </row>
    <row r="190" spans="1:116" s="27" customFormat="1" ht="24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47">SUM(J191:J195,J200:J202)</f>
        <v>0</v>
      </c>
      <c r="K190" s="236">
        <f t="shared" si="447"/>
        <v>0</v>
      </c>
      <c r="L190" s="236">
        <f t="shared" si="447"/>
        <v>0</v>
      </c>
      <c r="M190" s="236">
        <f t="shared" si="447"/>
        <v>0</v>
      </c>
      <c r="N190" s="236">
        <f t="shared" si="447"/>
        <v>0</v>
      </c>
      <c r="O190" s="236">
        <f t="shared" si="447"/>
        <v>0</v>
      </c>
      <c r="P190" s="228">
        <f>SUM(P191:P195,P200:P202)</f>
        <v>0</v>
      </c>
      <c r="Q190" s="226">
        <f t="shared" ref="Q190:Z190" si="448">SUM(Q191:Q195,Q200:Q202)</f>
        <v>0</v>
      </c>
      <c r="R190" s="236">
        <f t="shared" si="448"/>
        <v>0</v>
      </c>
      <c r="S190" s="226">
        <f t="shared" si="448"/>
        <v>0</v>
      </c>
      <c r="T190" s="236">
        <f t="shared" si="448"/>
        <v>0</v>
      </c>
      <c r="U190" s="226">
        <f t="shared" si="448"/>
        <v>0</v>
      </c>
      <c r="V190" s="235">
        <f t="shared" si="448"/>
        <v>0</v>
      </c>
      <c r="W190" s="226">
        <f t="shared" si="448"/>
        <v>0</v>
      </c>
      <c r="X190" s="226">
        <f t="shared" si="448"/>
        <v>0</v>
      </c>
      <c r="Y190" s="235">
        <f t="shared" si="448"/>
        <v>0</v>
      </c>
      <c r="Z190" s="227">
        <f t="shared" si="448"/>
        <v>0</v>
      </c>
      <c r="AA190" s="228">
        <f>SUM(AA191:AA195,AA200:AA202)</f>
        <v>0</v>
      </c>
      <c r="AB190" s="226">
        <f t="shared" ref="AB190:AK190" si="449">SUM(AB191:AB195,AB200:AB202)</f>
        <v>0</v>
      </c>
      <c r="AC190" s="236">
        <f t="shared" si="449"/>
        <v>0</v>
      </c>
      <c r="AD190" s="226">
        <f t="shared" si="449"/>
        <v>0</v>
      </c>
      <c r="AE190" s="236">
        <f t="shared" si="449"/>
        <v>0</v>
      </c>
      <c r="AF190" s="226">
        <f t="shared" si="449"/>
        <v>0</v>
      </c>
      <c r="AG190" s="235">
        <f t="shared" si="449"/>
        <v>0</v>
      </c>
      <c r="AH190" s="226">
        <f t="shared" si="449"/>
        <v>0</v>
      </c>
      <c r="AI190" s="226">
        <f t="shared" si="449"/>
        <v>0</v>
      </c>
      <c r="AJ190" s="235">
        <f t="shared" si="449"/>
        <v>0</v>
      </c>
      <c r="AK190" s="227">
        <f t="shared" si="449"/>
        <v>0</v>
      </c>
      <c r="AL190" s="228">
        <f>SUM(AL191:AL195,AL200:AL202)</f>
        <v>0</v>
      </c>
      <c r="AM190" s="226">
        <f t="shared" ref="AM190:AV190" si="450">SUM(AM191:AM195,AM200:AM202)</f>
        <v>0</v>
      </c>
      <c r="AN190" s="236">
        <f t="shared" si="450"/>
        <v>0</v>
      </c>
      <c r="AO190" s="226">
        <f t="shared" si="450"/>
        <v>0</v>
      </c>
      <c r="AP190" s="236">
        <f t="shared" si="450"/>
        <v>0</v>
      </c>
      <c r="AQ190" s="226">
        <f t="shared" si="450"/>
        <v>0</v>
      </c>
      <c r="AR190" s="235">
        <f t="shared" si="450"/>
        <v>0</v>
      </c>
      <c r="AS190" s="226">
        <f t="shared" si="450"/>
        <v>0</v>
      </c>
      <c r="AT190" s="226">
        <f t="shared" si="450"/>
        <v>0</v>
      </c>
      <c r="AU190" s="235">
        <f t="shared" si="450"/>
        <v>0</v>
      </c>
      <c r="AV190" s="227">
        <f t="shared" si="450"/>
        <v>0</v>
      </c>
      <c r="AW190" s="228">
        <f>SUM(AW191:AW195,AW200:AW202)</f>
        <v>0</v>
      </c>
      <c r="AX190" s="226">
        <f t="shared" ref="AX190:BG190" si="451">SUM(AX191:AX195,AX200:AX202)</f>
        <v>0</v>
      </c>
      <c r="AY190" s="236">
        <f t="shared" si="451"/>
        <v>0</v>
      </c>
      <c r="AZ190" s="226">
        <f t="shared" si="451"/>
        <v>0</v>
      </c>
      <c r="BA190" s="236">
        <f t="shared" si="451"/>
        <v>0</v>
      </c>
      <c r="BB190" s="226">
        <f t="shared" si="451"/>
        <v>0</v>
      </c>
      <c r="BC190" s="235">
        <f t="shared" si="451"/>
        <v>0</v>
      </c>
      <c r="BD190" s="226">
        <f t="shared" si="451"/>
        <v>0</v>
      </c>
      <c r="BE190" s="226">
        <f t="shared" si="451"/>
        <v>0</v>
      </c>
      <c r="BF190" s="235">
        <f t="shared" si="451"/>
        <v>0</v>
      </c>
      <c r="BG190" s="227">
        <f t="shared" si="451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52">IF(E196-E197&gt;=0,0,"Ошибка")</f>
        <v>0</v>
      </c>
      <c r="BK190" s="253">
        <f t="shared" si="452"/>
        <v>0</v>
      </c>
      <c r="BL190" s="253">
        <f t="shared" si="452"/>
        <v>0</v>
      </c>
      <c r="BM190" s="253">
        <f t="shared" si="452"/>
        <v>0</v>
      </c>
      <c r="BN190" s="253">
        <f t="shared" si="452"/>
        <v>0</v>
      </c>
      <c r="BO190" s="253">
        <f t="shared" si="452"/>
        <v>0</v>
      </c>
      <c r="BP190" s="253">
        <f t="shared" si="452"/>
        <v>0</v>
      </c>
      <c r="BQ190" s="253">
        <f t="shared" si="452"/>
        <v>0</v>
      </c>
      <c r="BR190" s="253">
        <f t="shared" si="452"/>
        <v>0</v>
      </c>
      <c r="BS190" s="253">
        <f t="shared" si="452"/>
        <v>0</v>
      </c>
      <c r="BT190" s="253">
        <f t="shared" si="452"/>
        <v>0</v>
      </c>
      <c r="BU190" s="253">
        <f t="shared" si="452"/>
        <v>0</v>
      </c>
      <c r="BV190" s="253">
        <f t="shared" si="452"/>
        <v>0</v>
      </c>
      <c r="BW190" s="253">
        <f t="shared" si="452"/>
        <v>0</v>
      </c>
      <c r="BX190" s="253">
        <f t="shared" si="452"/>
        <v>0</v>
      </c>
      <c r="BY190" s="253">
        <f t="shared" si="452"/>
        <v>0</v>
      </c>
      <c r="BZ190" s="253">
        <f t="shared" si="452"/>
        <v>0</v>
      </c>
      <c r="CA190" s="253">
        <f t="shared" si="452"/>
        <v>0</v>
      </c>
      <c r="CB190" s="253">
        <f t="shared" si="452"/>
        <v>0</v>
      </c>
      <c r="CC190" s="253">
        <f t="shared" si="452"/>
        <v>0</v>
      </c>
      <c r="CD190" s="253">
        <f t="shared" si="452"/>
        <v>0</v>
      </c>
      <c r="CE190" s="253">
        <f t="shared" si="452"/>
        <v>0</v>
      </c>
      <c r="CF190" s="253">
        <f t="shared" si="452"/>
        <v>0</v>
      </c>
      <c r="CG190" s="253">
        <f t="shared" si="452"/>
        <v>0</v>
      </c>
      <c r="CH190" s="253">
        <f t="shared" si="452"/>
        <v>0</v>
      </c>
      <c r="CI190" s="253">
        <f t="shared" si="452"/>
        <v>0</v>
      </c>
      <c r="CJ190" s="253">
        <f t="shared" si="452"/>
        <v>0</v>
      </c>
      <c r="CK190" s="253">
        <f t="shared" si="452"/>
        <v>0</v>
      </c>
      <c r="CL190" s="253">
        <f t="shared" si="452"/>
        <v>0</v>
      </c>
      <c r="CM190" s="253">
        <f t="shared" si="452"/>
        <v>0</v>
      </c>
      <c r="CN190" s="253">
        <f t="shared" si="452"/>
        <v>0</v>
      </c>
      <c r="CO190" s="253">
        <f t="shared" si="452"/>
        <v>0</v>
      </c>
      <c r="CP190" s="253">
        <f t="shared" ref="CP190:DL190" si="453">IF(AK196-AK197&gt;=0,0,"Ошибка")</f>
        <v>0</v>
      </c>
      <c r="CQ190" s="253">
        <f t="shared" si="453"/>
        <v>0</v>
      </c>
      <c r="CR190" s="253">
        <f t="shared" si="453"/>
        <v>0</v>
      </c>
      <c r="CS190" s="253">
        <f t="shared" si="453"/>
        <v>0</v>
      </c>
      <c r="CT190" s="253">
        <f t="shared" si="453"/>
        <v>0</v>
      </c>
      <c r="CU190" s="253">
        <f t="shared" si="453"/>
        <v>0</v>
      </c>
      <c r="CV190" s="253">
        <f t="shared" si="453"/>
        <v>0</v>
      </c>
      <c r="CW190" s="253">
        <f t="shared" si="453"/>
        <v>0</v>
      </c>
      <c r="CX190" s="253">
        <f t="shared" si="453"/>
        <v>0</v>
      </c>
      <c r="CY190" s="253">
        <f t="shared" si="453"/>
        <v>0</v>
      </c>
      <c r="CZ190" s="253">
        <f t="shared" si="453"/>
        <v>0</v>
      </c>
      <c r="DA190" s="253">
        <f t="shared" si="453"/>
        <v>0</v>
      </c>
      <c r="DB190" s="253">
        <f t="shared" si="453"/>
        <v>0</v>
      </c>
      <c r="DC190" s="253">
        <f t="shared" si="453"/>
        <v>0</v>
      </c>
      <c r="DD190" s="253">
        <f t="shared" si="453"/>
        <v>0</v>
      </c>
      <c r="DE190" s="253">
        <f t="shared" si="453"/>
        <v>0</v>
      </c>
      <c r="DF190" s="253">
        <f t="shared" si="453"/>
        <v>0</v>
      </c>
      <c r="DG190" s="253">
        <f t="shared" si="453"/>
        <v>0</v>
      </c>
      <c r="DH190" s="253">
        <f t="shared" si="453"/>
        <v>0</v>
      </c>
      <c r="DI190" s="253">
        <f t="shared" si="453"/>
        <v>0</v>
      </c>
      <c r="DJ190" s="253">
        <f t="shared" si="453"/>
        <v>0</v>
      </c>
      <c r="DK190" s="253">
        <f t="shared" si="453"/>
        <v>0</v>
      </c>
      <c r="DL190" s="253">
        <f t="shared" si="453"/>
        <v>0</v>
      </c>
    </row>
    <row r="191" spans="1:116" s="27" customFormat="1" ht="24">
      <c r="A191" s="272" t="str">
        <f t="shared" ref="A191:A202" si="454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55">SUM(J191:L191)</f>
        <v>0</v>
      </c>
      <c r="H191" s="236">
        <f>ROUND(SUM(S191,AD191,AO191,AZ191),1)</f>
        <v>0</v>
      </c>
      <c r="I191" s="236">
        <f t="shared" ref="I191:I202" si="456">SUM(M191:O191)</f>
        <v>0</v>
      </c>
      <c r="J191" s="236">
        <f t="shared" ref="J191:O202" si="457">ROUND(SUM(U191,AF191,AQ191,BB191),1)</f>
        <v>0</v>
      </c>
      <c r="K191" s="236">
        <f t="shared" si="457"/>
        <v>0</v>
      </c>
      <c r="L191" s="236">
        <f t="shared" si="457"/>
        <v>0</v>
      </c>
      <c r="M191" s="236">
        <f t="shared" si="457"/>
        <v>0</v>
      </c>
      <c r="N191" s="236">
        <f t="shared" si="457"/>
        <v>0</v>
      </c>
      <c r="O191" s="236">
        <f t="shared" si="457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9">
        <f t="shared" ref="BH191:BH203" si="458">IF((COUNTA(BJ191:DL191)-COUNTIF(BJ191:DL191,0))=0,0,CONCATENATE("Ошибки!-",COUNTA(BJ191:DL191)-COUNTIF(BJ191:DL191,0)))</f>
        <v>0</v>
      </c>
      <c r="BI191" s="255" t="str">
        <f t="shared" ref="BI191:BI202" si="459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60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61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462">IF(ROUND((AA191-AB191),5)&gt;=0,0,"Ошибка!")</f>
        <v>0</v>
      </c>
      <c r="CH191" s="318"/>
      <c r="CI191" s="253">
        <f t="shared" ref="CI191:CI202" si="463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464">IF(ROUND((AL191-AM191),5)&gt;=0,0,"Ошибка!")</f>
        <v>0</v>
      </c>
      <c r="CS191" s="318"/>
      <c r="CT191" s="253">
        <f t="shared" ref="CT191:CT202" si="46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466">IF(ROUND((AW191-AX191),5)&gt;=0,0,"Ошибка!")</f>
        <v>0</v>
      </c>
      <c r="DD191" s="318"/>
      <c r="DE191" s="253">
        <f t="shared" ref="DE191:DE202" si="467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>
      <c r="A192" s="272" t="str">
        <f t="shared" si="454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468">ROUND(SUM(P192,AA192,AL192,AW192),0)</f>
        <v>0</v>
      </c>
      <c r="F192" s="236">
        <f t="shared" ref="F192:F202" si="469">ROUND(SUM(Q192,AB192,AM192,AX192),1)</f>
        <v>0</v>
      </c>
      <c r="G192" s="236">
        <f t="shared" si="455"/>
        <v>0</v>
      </c>
      <c r="H192" s="236">
        <f t="shared" ref="H192:H202" si="470">ROUND(SUM(S192,AD192,AO192,AZ192),1)</f>
        <v>0</v>
      </c>
      <c r="I192" s="236">
        <f t="shared" si="456"/>
        <v>0</v>
      </c>
      <c r="J192" s="236">
        <f t="shared" si="457"/>
        <v>0</v>
      </c>
      <c r="K192" s="236">
        <f t="shared" si="457"/>
        <v>0</v>
      </c>
      <c r="L192" s="236">
        <f t="shared" si="457"/>
        <v>0</v>
      </c>
      <c r="M192" s="236">
        <f t="shared" si="457"/>
        <v>0</v>
      </c>
      <c r="N192" s="236">
        <f t="shared" si="457"/>
        <v>0</v>
      </c>
      <c r="O192" s="236">
        <f t="shared" si="457"/>
        <v>0</v>
      </c>
      <c r="P192" s="220"/>
      <c r="Q192" s="221"/>
      <c r="R192" s="237">
        <f t="shared" ref="R192:R202" si="471">SUM(U192:W192)</f>
        <v>0</v>
      </c>
      <c r="S192" s="221"/>
      <c r="T192" s="237">
        <f t="shared" ref="T192:T201" si="472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73">SUM(AF192:AH192)</f>
        <v>0</v>
      </c>
      <c r="AD192" s="221"/>
      <c r="AE192" s="237">
        <f t="shared" ref="AE192:AE201" si="474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75">SUM(AQ192:AS192)</f>
        <v>0</v>
      </c>
      <c r="AO192" s="221"/>
      <c r="AP192" s="237">
        <f t="shared" ref="AP192:AP201" si="476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77">SUM(BB192:BD192)</f>
        <v>0</v>
      </c>
      <c r="AZ192" s="221"/>
      <c r="BA192" s="237">
        <f t="shared" ref="BA192:BA201" si="478">SUM(BE192:BG192)</f>
        <v>0</v>
      </c>
      <c r="BB192" s="221"/>
      <c r="BC192" s="233"/>
      <c r="BD192" s="221"/>
      <c r="BE192" s="221"/>
      <c r="BF192" s="233"/>
      <c r="BG192" s="221"/>
      <c r="BH192" s="379">
        <f t="shared" si="458"/>
        <v>0</v>
      </c>
      <c r="BI192" s="255" t="str">
        <f t="shared" si="459"/>
        <v>03</v>
      </c>
      <c r="BJ192" s="318"/>
      <c r="BK192" s="253">
        <f t="shared" ref="BK192:BK202" si="479">IF(ROUND((E192-F192),5)&gt;=0,0,"Ошибка!")</f>
        <v>0</v>
      </c>
      <c r="BL192" s="318"/>
      <c r="BM192" s="253">
        <f t="shared" si="460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61"/>
        <v>0</v>
      </c>
      <c r="BW192" s="318"/>
      <c r="BX192" s="253">
        <f t="shared" ref="BX192:BX202" si="480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462"/>
        <v>0</v>
      </c>
      <c r="CH192" s="318"/>
      <c r="CI192" s="253">
        <f t="shared" si="463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464"/>
        <v>0</v>
      </c>
      <c r="CS192" s="318"/>
      <c r="CT192" s="253">
        <f t="shared" si="46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466"/>
        <v>0</v>
      </c>
      <c r="DD192" s="318"/>
      <c r="DE192" s="253">
        <f t="shared" si="467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>
      <c r="A193" s="272" t="str">
        <f t="shared" si="454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468"/>
        <v>0</v>
      </c>
      <c r="F193" s="236">
        <f t="shared" si="469"/>
        <v>0</v>
      </c>
      <c r="G193" s="236">
        <f t="shared" si="455"/>
        <v>0</v>
      </c>
      <c r="H193" s="236">
        <f t="shared" si="470"/>
        <v>0</v>
      </c>
      <c r="I193" s="236">
        <f t="shared" si="456"/>
        <v>0</v>
      </c>
      <c r="J193" s="236">
        <f t="shared" si="457"/>
        <v>0</v>
      </c>
      <c r="K193" s="236">
        <f t="shared" si="457"/>
        <v>0</v>
      </c>
      <c r="L193" s="236">
        <f t="shared" si="457"/>
        <v>0</v>
      </c>
      <c r="M193" s="236">
        <f t="shared" si="457"/>
        <v>0</v>
      </c>
      <c r="N193" s="236">
        <f t="shared" si="457"/>
        <v>0</v>
      </c>
      <c r="O193" s="236">
        <f t="shared" si="457"/>
        <v>0</v>
      </c>
      <c r="P193" s="220"/>
      <c r="Q193" s="221"/>
      <c r="R193" s="237">
        <f t="shared" si="471"/>
        <v>0</v>
      </c>
      <c r="S193" s="221"/>
      <c r="T193" s="237">
        <f t="shared" si="472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73"/>
        <v>0</v>
      </c>
      <c r="AD193" s="221"/>
      <c r="AE193" s="237">
        <f t="shared" si="474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75"/>
        <v>0</v>
      </c>
      <c r="AO193" s="221"/>
      <c r="AP193" s="237">
        <f t="shared" si="476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77"/>
        <v>0</v>
      </c>
      <c r="AZ193" s="221"/>
      <c r="BA193" s="237">
        <f t="shared" si="478"/>
        <v>0</v>
      </c>
      <c r="BB193" s="221"/>
      <c r="BC193" s="233"/>
      <c r="BD193" s="221"/>
      <c r="BE193" s="221"/>
      <c r="BF193" s="233"/>
      <c r="BG193" s="221"/>
      <c r="BH193" s="379">
        <f t="shared" si="458"/>
        <v>0</v>
      </c>
      <c r="BI193" s="255" t="str">
        <f t="shared" si="459"/>
        <v>04</v>
      </c>
      <c r="BJ193" s="318"/>
      <c r="BK193" s="253">
        <f t="shared" si="479"/>
        <v>0</v>
      </c>
      <c r="BL193" s="318"/>
      <c r="BM193" s="253">
        <f t="shared" si="460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61"/>
        <v>0</v>
      </c>
      <c r="BW193" s="318"/>
      <c r="BX193" s="253">
        <f t="shared" si="480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462"/>
        <v>0</v>
      </c>
      <c r="CH193" s="318"/>
      <c r="CI193" s="253">
        <f t="shared" si="463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464"/>
        <v>0</v>
      </c>
      <c r="CS193" s="318"/>
      <c r="CT193" s="253">
        <f t="shared" si="46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466"/>
        <v>0</v>
      </c>
      <c r="DD193" s="318"/>
      <c r="DE193" s="253">
        <f t="shared" si="467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>
      <c r="A194" s="272" t="str">
        <f t="shared" si="454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468"/>
        <v>0</v>
      </c>
      <c r="F194" s="236">
        <f t="shared" si="469"/>
        <v>0</v>
      </c>
      <c r="G194" s="236">
        <f t="shared" si="455"/>
        <v>0</v>
      </c>
      <c r="H194" s="236">
        <f t="shared" si="470"/>
        <v>0</v>
      </c>
      <c r="I194" s="236">
        <f t="shared" si="456"/>
        <v>0</v>
      </c>
      <c r="J194" s="236">
        <f t="shared" si="457"/>
        <v>0</v>
      </c>
      <c r="K194" s="236">
        <f t="shared" si="457"/>
        <v>0</v>
      </c>
      <c r="L194" s="236">
        <f t="shared" si="457"/>
        <v>0</v>
      </c>
      <c r="M194" s="236">
        <f t="shared" si="457"/>
        <v>0</v>
      </c>
      <c r="N194" s="236">
        <f t="shared" si="457"/>
        <v>0</v>
      </c>
      <c r="O194" s="236">
        <f t="shared" si="457"/>
        <v>0</v>
      </c>
      <c r="P194" s="220"/>
      <c r="Q194" s="221"/>
      <c r="R194" s="237">
        <f t="shared" si="471"/>
        <v>0</v>
      </c>
      <c r="S194" s="221"/>
      <c r="T194" s="237">
        <f t="shared" si="472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73"/>
        <v>0</v>
      </c>
      <c r="AD194" s="221"/>
      <c r="AE194" s="237">
        <f t="shared" si="474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75"/>
        <v>0</v>
      </c>
      <c r="AO194" s="221"/>
      <c r="AP194" s="237">
        <f t="shared" si="476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77"/>
        <v>0</v>
      </c>
      <c r="AZ194" s="221"/>
      <c r="BA194" s="237">
        <f t="shared" si="478"/>
        <v>0</v>
      </c>
      <c r="BB194" s="221"/>
      <c r="BC194" s="233"/>
      <c r="BD194" s="221"/>
      <c r="BE194" s="221"/>
      <c r="BF194" s="233"/>
      <c r="BG194" s="221"/>
      <c r="BH194" s="379">
        <f t="shared" si="458"/>
        <v>0</v>
      </c>
      <c r="BI194" s="255" t="str">
        <f t="shared" si="459"/>
        <v>05</v>
      </c>
      <c r="BJ194" s="318"/>
      <c r="BK194" s="253">
        <f t="shared" si="479"/>
        <v>0</v>
      </c>
      <c r="BL194" s="318"/>
      <c r="BM194" s="253">
        <f t="shared" si="460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61"/>
        <v>0</v>
      </c>
      <c r="BW194" s="318"/>
      <c r="BX194" s="253">
        <f t="shared" si="480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462"/>
        <v>0</v>
      </c>
      <c r="CH194" s="318"/>
      <c r="CI194" s="253">
        <f t="shared" si="463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464"/>
        <v>0</v>
      </c>
      <c r="CS194" s="318"/>
      <c r="CT194" s="253">
        <f t="shared" si="46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466"/>
        <v>0</v>
      </c>
      <c r="DD194" s="318"/>
      <c r="DE194" s="253">
        <f t="shared" si="467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>
      <c r="A195" s="272" t="str">
        <f t="shared" si="454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468"/>
        <v>0</v>
      </c>
      <c r="F195" s="236">
        <f t="shared" si="469"/>
        <v>0</v>
      </c>
      <c r="G195" s="236">
        <f t="shared" si="455"/>
        <v>0</v>
      </c>
      <c r="H195" s="236">
        <f t="shared" si="470"/>
        <v>0</v>
      </c>
      <c r="I195" s="236">
        <f t="shared" si="456"/>
        <v>0</v>
      </c>
      <c r="J195" s="236">
        <f t="shared" si="457"/>
        <v>0</v>
      </c>
      <c r="K195" s="236">
        <f t="shared" si="457"/>
        <v>0</v>
      </c>
      <c r="L195" s="236">
        <f t="shared" si="457"/>
        <v>0</v>
      </c>
      <c r="M195" s="236">
        <f t="shared" si="457"/>
        <v>0</v>
      </c>
      <c r="N195" s="236">
        <f t="shared" si="457"/>
        <v>0</v>
      </c>
      <c r="O195" s="236">
        <f t="shared" si="457"/>
        <v>0</v>
      </c>
      <c r="P195" s="220"/>
      <c r="Q195" s="221"/>
      <c r="R195" s="237">
        <f t="shared" si="471"/>
        <v>0</v>
      </c>
      <c r="S195" s="221"/>
      <c r="T195" s="237">
        <f t="shared" si="472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73"/>
        <v>0</v>
      </c>
      <c r="AD195" s="221"/>
      <c r="AE195" s="237">
        <f t="shared" si="474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75"/>
        <v>0</v>
      </c>
      <c r="AO195" s="221"/>
      <c r="AP195" s="237">
        <f t="shared" si="476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77"/>
        <v>0</v>
      </c>
      <c r="AZ195" s="221"/>
      <c r="BA195" s="237">
        <f t="shared" si="478"/>
        <v>0</v>
      </c>
      <c r="BB195" s="221"/>
      <c r="BC195" s="233"/>
      <c r="BD195" s="221"/>
      <c r="BE195" s="221"/>
      <c r="BF195" s="233"/>
      <c r="BG195" s="221"/>
      <c r="BH195" s="379">
        <f t="shared" si="458"/>
        <v>0</v>
      </c>
      <c r="BI195" s="255" t="str">
        <f t="shared" si="459"/>
        <v>06</v>
      </c>
      <c r="BJ195" s="318"/>
      <c r="BK195" s="253">
        <f t="shared" si="479"/>
        <v>0</v>
      </c>
      <c r="BL195" s="318"/>
      <c r="BM195" s="253">
        <f t="shared" si="460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61"/>
        <v>0</v>
      </c>
      <c r="BW195" s="318"/>
      <c r="BX195" s="253">
        <f t="shared" si="480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462"/>
        <v>0</v>
      </c>
      <c r="CH195" s="318"/>
      <c r="CI195" s="253">
        <f t="shared" si="463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464"/>
        <v>0</v>
      </c>
      <c r="CS195" s="318"/>
      <c r="CT195" s="253">
        <f t="shared" si="46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466"/>
        <v>0</v>
      </c>
      <c r="DD195" s="318"/>
      <c r="DE195" s="253">
        <f t="shared" si="467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>
      <c r="A196" s="272" t="str">
        <f t="shared" si="454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468"/>
        <v>0</v>
      </c>
      <c r="F196" s="236">
        <f t="shared" si="469"/>
        <v>0</v>
      </c>
      <c r="G196" s="236">
        <f t="shared" si="455"/>
        <v>0</v>
      </c>
      <c r="H196" s="236">
        <f t="shared" si="470"/>
        <v>0</v>
      </c>
      <c r="I196" s="236">
        <f t="shared" si="456"/>
        <v>0</v>
      </c>
      <c r="J196" s="236">
        <f t="shared" si="457"/>
        <v>0</v>
      </c>
      <c r="K196" s="236">
        <f t="shared" si="457"/>
        <v>0</v>
      </c>
      <c r="L196" s="236">
        <f t="shared" si="457"/>
        <v>0</v>
      </c>
      <c r="M196" s="236">
        <f t="shared" si="457"/>
        <v>0</v>
      </c>
      <c r="N196" s="236">
        <f t="shared" si="457"/>
        <v>0</v>
      </c>
      <c r="O196" s="236">
        <f t="shared" si="457"/>
        <v>0</v>
      </c>
      <c r="P196" s="220"/>
      <c r="Q196" s="221"/>
      <c r="R196" s="237">
        <f t="shared" si="471"/>
        <v>0</v>
      </c>
      <c r="S196" s="221"/>
      <c r="T196" s="237">
        <f t="shared" si="472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73"/>
        <v>0</v>
      </c>
      <c r="AD196" s="221"/>
      <c r="AE196" s="237">
        <f t="shared" si="474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75"/>
        <v>0</v>
      </c>
      <c r="AO196" s="221"/>
      <c r="AP196" s="237">
        <f t="shared" si="476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77"/>
        <v>0</v>
      </c>
      <c r="AZ196" s="221"/>
      <c r="BA196" s="237">
        <f t="shared" si="478"/>
        <v>0</v>
      </c>
      <c r="BB196" s="221"/>
      <c r="BC196" s="233"/>
      <c r="BD196" s="221"/>
      <c r="BE196" s="221"/>
      <c r="BF196" s="233"/>
      <c r="BG196" s="221"/>
      <c r="BH196" s="379">
        <f t="shared" si="458"/>
        <v>0</v>
      </c>
      <c r="BI196" s="255" t="str">
        <f t="shared" si="459"/>
        <v>07</v>
      </c>
      <c r="BJ196" s="318"/>
      <c r="BK196" s="253">
        <f t="shared" si="479"/>
        <v>0</v>
      </c>
      <c r="BL196" s="318"/>
      <c r="BM196" s="253">
        <f t="shared" si="460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61"/>
        <v>0</v>
      </c>
      <c r="BW196" s="318"/>
      <c r="BX196" s="253">
        <f t="shared" si="480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462"/>
        <v>0</v>
      </c>
      <c r="CH196" s="318"/>
      <c r="CI196" s="253">
        <f t="shared" si="463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464"/>
        <v>0</v>
      </c>
      <c r="CS196" s="318"/>
      <c r="CT196" s="253">
        <f t="shared" si="46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466"/>
        <v>0</v>
      </c>
      <c r="DD196" s="318"/>
      <c r="DE196" s="253">
        <f t="shared" si="467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>
      <c r="A197" s="272" t="str">
        <f t="shared" si="454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468"/>
        <v>0</v>
      </c>
      <c r="F197" s="236">
        <f t="shared" si="469"/>
        <v>0</v>
      </c>
      <c r="G197" s="236">
        <f t="shared" si="455"/>
        <v>0</v>
      </c>
      <c r="H197" s="236">
        <f t="shared" si="470"/>
        <v>0</v>
      </c>
      <c r="I197" s="236">
        <f t="shared" si="456"/>
        <v>0</v>
      </c>
      <c r="J197" s="236">
        <f t="shared" si="457"/>
        <v>0</v>
      </c>
      <c r="K197" s="236">
        <f t="shared" si="457"/>
        <v>0</v>
      </c>
      <c r="L197" s="236">
        <f t="shared" si="457"/>
        <v>0</v>
      </c>
      <c r="M197" s="236">
        <f t="shared" si="457"/>
        <v>0</v>
      </c>
      <c r="N197" s="236">
        <f t="shared" si="457"/>
        <v>0</v>
      </c>
      <c r="O197" s="236">
        <f t="shared" si="457"/>
        <v>0</v>
      </c>
      <c r="P197" s="220"/>
      <c r="Q197" s="221"/>
      <c r="R197" s="237">
        <f t="shared" si="471"/>
        <v>0</v>
      </c>
      <c r="S197" s="221"/>
      <c r="T197" s="237">
        <f t="shared" si="472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73"/>
        <v>0</v>
      </c>
      <c r="AD197" s="221"/>
      <c r="AE197" s="237">
        <f t="shared" si="474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75"/>
        <v>0</v>
      </c>
      <c r="AO197" s="221"/>
      <c r="AP197" s="237">
        <f t="shared" si="476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77"/>
        <v>0</v>
      </c>
      <c r="AZ197" s="221"/>
      <c r="BA197" s="237">
        <f t="shared" si="478"/>
        <v>0</v>
      </c>
      <c r="BB197" s="221"/>
      <c r="BC197" s="233"/>
      <c r="BD197" s="221"/>
      <c r="BE197" s="221"/>
      <c r="BF197" s="233"/>
      <c r="BG197" s="221"/>
      <c r="BH197" s="379">
        <f t="shared" si="458"/>
        <v>0</v>
      </c>
      <c r="BI197" s="255" t="str">
        <f t="shared" si="459"/>
        <v>08</v>
      </c>
      <c r="BJ197" s="318"/>
      <c r="BK197" s="253">
        <f t="shared" si="479"/>
        <v>0</v>
      </c>
      <c r="BL197" s="318"/>
      <c r="BM197" s="253">
        <f t="shared" si="460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61"/>
        <v>0</v>
      </c>
      <c r="BW197" s="318"/>
      <c r="BX197" s="253">
        <f t="shared" si="480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462"/>
        <v>0</v>
      </c>
      <c r="CH197" s="318"/>
      <c r="CI197" s="253">
        <f t="shared" si="463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464"/>
        <v>0</v>
      </c>
      <c r="CS197" s="318"/>
      <c r="CT197" s="253">
        <f t="shared" si="46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466"/>
        <v>0</v>
      </c>
      <c r="DD197" s="318"/>
      <c r="DE197" s="253">
        <f t="shared" si="467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>
      <c r="A198" s="272" t="str">
        <f t="shared" si="454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468"/>
        <v>0</v>
      </c>
      <c r="F198" s="236">
        <f t="shared" si="469"/>
        <v>0</v>
      </c>
      <c r="G198" s="236">
        <f t="shared" si="455"/>
        <v>0</v>
      </c>
      <c r="H198" s="236">
        <f t="shared" si="470"/>
        <v>0</v>
      </c>
      <c r="I198" s="236">
        <f t="shared" si="456"/>
        <v>0</v>
      </c>
      <c r="J198" s="236">
        <f t="shared" si="457"/>
        <v>0</v>
      </c>
      <c r="K198" s="236">
        <f t="shared" si="457"/>
        <v>0</v>
      </c>
      <c r="L198" s="236">
        <f t="shared" si="457"/>
        <v>0</v>
      </c>
      <c r="M198" s="236">
        <f t="shared" si="457"/>
        <v>0</v>
      </c>
      <c r="N198" s="236">
        <f t="shared" si="457"/>
        <v>0</v>
      </c>
      <c r="O198" s="236">
        <f t="shared" si="457"/>
        <v>0</v>
      </c>
      <c r="P198" s="220"/>
      <c r="Q198" s="221"/>
      <c r="R198" s="237">
        <f t="shared" si="471"/>
        <v>0</v>
      </c>
      <c r="S198" s="221"/>
      <c r="T198" s="237">
        <f t="shared" si="472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73"/>
        <v>0</v>
      </c>
      <c r="AD198" s="221"/>
      <c r="AE198" s="237">
        <f t="shared" si="474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75"/>
        <v>0</v>
      </c>
      <c r="AO198" s="221"/>
      <c r="AP198" s="237">
        <f t="shared" si="476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77"/>
        <v>0</v>
      </c>
      <c r="AZ198" s="221"/>
      <c r="BA198" s="237">
        <f t="shared" si="478"/>
        <v>0</v>
      </c>
      <c r="BB198" s="221"/>
      <c r="BC198" s="233"/>
      <c r="BD198" s="221"/>
      <c r="BE198" s="221"/>
      <c r="BF198" s="233"/>
      <c r="BG198" s="221"/>
      <c r="BH198" s="379">
        <f t="shared" si="458"/>
        <v>0</v>
      </c>
      <c r="BI198" s="255" t="str">
        <f t="shared" si="459"/>
        <v>09</v>
      </c>
      <c r="BJ198" s="318"/>
      <c r="BK198" s="253">
        <f t="shared" si="479"/>
        <v>0</v>
      </c>
      <c r="BL198" s="318"/>
      <c r="BM198" s="253">
        <f t="shared" si="460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61"/>
        <v>0</v>
      </c>
      <c r="BW198" s="318"/>
      <c r="BX198" s="253">
        <f t="shared" si="480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462"/>
        <v>0</v>
      </c>
      <c r="CH198" s="318"/>
      <c r="CI198" s="253">
        <f t="shared" si="463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464"/>
        <v>0</v>
      </c>
      <c r="CS198" s="318"/>
      <c r="CT198" s="253">
        <f t="shared" si="46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466"/>
        <v>0</v>
      </c>
      <c r="DD198" s="318"/>
      <c r="DE198" s="253">
        <f t="shared" si="467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>
      <c r="A199" s="272" t="str">
        <f t="shared" si="454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468"/>
        <v>0</v>
      </c>
      <c r="F199" s="236">
        <f t="shared" si="469"/>
        <v>0</v>
      </c>
      <c r="G199" s="236">
        <f t="shared" si="455"/>
        <v>0</v>
      </c>
      <c r="H199" s="236">
        <f t="shared" si="470"/>
        <v>0</v>
      </c>
      <c r="I199" s="236">
        <f t="shared" si="456"/>
        <v>0</v>
      </c>
      <c r="J199" s="236">
        <f t="shared" si="457"/>
        <v>0</v>
      </c>
      <c r="K199" s="236">
        <f t="shared" si="457"/>
        <v>0</v>
      </c>
      <c r="L199" s="236">
        <f t="shared" si="457"/>
        <v>0</v>
      </c>
      <c r="M199" s="236">
        <f t="shared" si="457"/>
        <v>0</v>
      </c>
      <c r="N199" s="236">
        <f t="shared" si="457"/>
        <v>0</v>
      </c>
      <c r="O199" s="236">
        <f t="shared" si="457"/>
        <v>0</v>
      </c>
      <c r="P199" s="220"/>
      <c r="Q199" s="221"/>
      <c r="R199" s="237">
        <f t="shared" si="471"/>
        <v>0</v>
      </c>
      <c r="S199" s="221"/>
      <c r="T199" s="237">
        <f t="shared" si="472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73"/>
        <v>0</v>
      </c>
      <c r="AD199" s="221"/>
      <c r="AE199" s="237">
        <f t="shared" si="474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75"/>
        <v>0</v>
      </c>
      <c r="AO199" s="221"/>
      <c r="AP199" s="237">
        <f t="shared" si="476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77"/>
        <v>0</v>
      </c>
      <c r="AZ199" s="221"/>
      <c r="BA199" s="237">
        <f t="shared" si="478"/>
        <v>0</v>
      </c>
      <c r="BB199" s="221"/>
      <c r="BC199" s="233"/>
      <c r="BD199" s="221"/>
      <c r="BE199" s="221"/>
      <c r="BF199" s="233"/>
      <c r="BG199" s="221"/>
      <c r="BH199" s="379">
        <f t="shared" si="458"/>
        <v>0</v>
      </c>
      <c r="BI199" s="255" t="str">
        <f t="shared" si="459"/>
        <v>10</v>
      </c>
      <c r="BJ199" s="318"/>
      <c r="BK199" s="253">
        <f t="shared" si="479"/>
        <v>0</v>
      </c>
      <c r="BL199" s="318"/>
      <c r="BM199" s="253">
        <f t="shared" si="460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61"/>
        <v>0</v>
      </c>
      <c r="BW199" s="318"/>
      <c r="BX199" s="253">
        <f t="shared" si="480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462"/>
        <v>0</v>
      </c>
      <c r="CH199" s="318"/>
      <c r="CI199" s="253">
        <f t="shared" si="463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464"/>
        <v>0</v>
      </c>
      <c r="CS199" s="318"/>
      <c r="CT199" s="253">
        <f t="shared" si="46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466"/>
        <v>0</v>
      </c>
      <c r="DD199" s="318"/>
      <c r="DE199" s="253">
        <f t="shared" si="467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">
      <c r="A200" s="272" t="str">
        <f t="shared" si="454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468"/>
        <v>0</v>
      </c>
      <c r="F200" s="236">
        <f t="shared" si="469"/>
        <v>0</v>
      </c>
      <c r="G200" s="236">
        <f t="shared" si="455"/>
        <v>0</v>
      </c>
      <c r="H200" s="236">
        <f t="shared" si="470"/>
        <v>0</v>
      </c>
      <c r="I200" s="236">
        <f t="shared" si="456"/>
        <v>0</v>
      </c>
      <c r="J200" s="236">
        <f t="shared" si="457"/>
        <v>0</v>
      </c>
      <c r="K200" s="236">
        <f t="shared" si="457"/>
        <v>0</v>
      </c>
      <c r="L200" s="236">
        <f t="shared" si="457"/>
        <v>0</v>
      </c>
      <c r="M200" s="236">
        <f t="shared" si="457"/>
        <v>0</v>
      </c>
      <c r="N200" s="236">
        <f t="shared" si="457"/>
        <v>0</v>
      </c>
      <c r="O200" s="236">
        <f t="shared" si="457"/>
        <v>0</v>
      </c>
      <c r="P200" s="220"/>
      <c r="Q200" s="221"/>
      <c r="R200" s="237">
        <f t="shared" si="471"/>
        <v>0</v>
      </c>
      <c r="S200" s="221"/>
      <c r="T200" s="237">
        <f t="shared" si="472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73"/>
        <v>0</v>
      </c>
      <c r="AD200" s="221"/>
      <c r="AE200" s="237">
        <f t="shared" si="474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75"/>
        <v>0</v>
      </c>
      <c r="AO200" s="221"/>
      <c r="AP200" s="237">
        <f t="shared" si="476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77"/>
        <v>0</v>
      </c>
      <c r="AZ200" s="221"/>
      <c r="BA200" s="237">
        <f t="shared" si="478"/>
        <v>0</v>
      </c>
      <c r="BB200" s="221"/>
      <c r="BC200" s="233"/>
      <c r="BD200" s="221"/>
      <c r="BE200" s="221"/>
      <c r="BF200" s="233"/>
      <c r="BG200" s="221"/>
      <c r="BH200" s="379">
        <f t="shared" si="458"/>
        <v>0</v>
      </c>
      <c r="BI200" s="255" t="str">
        <f t="shared" si="459"/>
        <v>11</v>
      </c>
      <c r="BJ200" s="318"/>
      <c r="BK200" s="253">
        <f t="shared" si="479"/>
        <v>0</v>
      </c>
      <c r="BL200" s="318"/>
      <c r="BM200" s="253">
        <f t="shared" si="460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61"/>
        <v>0</v>
      </c>
      <c r="BW200" s="318"/>
      <c r="BX200" s="253">
        <f t="shared" si="480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462"/>
        <v>0</v>
      </c>
      <c r="CH200" s="318"/>
      <c r="CI200" s="253">
        <f t="shared" si="463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464"/>
        <v>0</v>
      </c>
      <c r="CS200" s="318"/>
      <c r="CT200" s="253">
        <f t="shared" si="46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466"/>
        <v>0</v>
      </c>
      <c r="DD200" s="318"/>
      <c r="DE200" s="253">
        <f t="shared" si="467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">
      <c r="A201" s="272" t="str">
        <f t="shared" si="454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468"/>
        <v>0</v>
      </c>
      <c r="F201" s="236">
        <f t="shared" si="469"/>
        <v>0</v>
      </c>
      <c r="G201" s="236">
        <f t="shared" si="455"/>
        <v>0</v>
      </c>
      <c r="H201" s="236">
        <f t="shared" si="470"/>
        <v>0</v>
      </c>
      <c r="I201" s="236">
        <f t="shared" si="456"/>
        <v>0</v>
      </c>
      <c r="J201" s="236">
        <f t="shared" si="457"/>
        <v>0</v>
      </c>
      <c r="K201" s="236">
        <f t="shared" si="457"/>
        <v>0</v>
      </c>
      <c r="L201" s="236">
        <f t="shared" si="457"/>
        <v>0</v>
      </c>
      <c r="M201" s="236">
        <f t="shared" si="457"/>
        <v>0</v>
      </c>
      <c r="N201" s="236">
        <f t="shared" si="457"/>
        <v>0</v>
      </c>
      <c r="O201" s="236">
        <f t="shared" si="457"/>
        <v>0</v>
      </c>
      <c r="P201" s="220"/>
      <c r="Q201" s="221"/>
      <c r="R201" s="237">
        <f t="shared" si="471"/>
        <v>0</v>
      </c>
      <c r="S201" s="221"/>
      <c r="T201" s="237">
        <f t="shared" si="472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73"/>
        <v>0</v>
      </c>
      <c r="AD201" s="221"/>
      <c r="AE201" s="237">
        <f t="shared" si="474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75"/>
        <v>0</v>
      </c>
      <c r="AO201" s="221"/>
      <c r="AP201" s="237">
        <f t="shared" si="476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77"/>
        <v>0</v>
      </c>
      <c r="AZ201" s="221"/>
      <c r="BA201" s="237">
        <f t="shared" si="478"/>
        <v>0</v>
      </c>
      <c r="BB201" s="221"/>
      <c r="BC201" s="233"/>
      <c r="BD201" s="221"/>
      <c r="BE201" s="221"/>
      <c r="BF201" s="233"/>
      <c r="BG201" s="221"/>
      <c r="BH201" s="379">
        <f t="shared" si="458"/>
        <v>0</v>
      </c>
      <c r="BI201" s="255" t="str">
        <f t="shared" si="459"/>
        <v>12</v>
      </c>
      <c r="BJ201" s="318"/>
      <c r="BK201" s="253">
        <f t="shared" si="479"/>
        <v>0</v>
      </c>
      <c r="BL201" s="318"/>
      <c r="BM201" s="253">
        <f t="shared" si="460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61"/>
        <v>0</v>
      </c>
      <c r="BW201" s="318"/>
      <c r="BX201" s="253">
        <f t="shared" si="480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462"/>
        <v>0</v>
      </c>
      <c r="CH201" s="318"/>
      <c r="CI201" s="253">
        <f t="shared" si="463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464"/>
        <v>0</v>
      </c>
      <c r="CS201" s="318"/>
      <c r="CT201" s="253">
        <f t="shared" si="46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466"/>
        <v>0</v>
      </c>
      <c r="DD201" s="318"/>
      <c r="DE201" s="253">
        <f t="shared" si="467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thickBot="1">
      <c r="A202" s="272" t="str">
        <f t="shared" si="454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468"/>
        <v>0</v>
      </c>
      <c r="F202" s="236">
        <f t="shared" si="469"/>
        <v>0</v>
      </c>
      <c r="G202" s="236">
        <f t="shared" si="455"/>
        <v>0</v>
      </c>
      <c r="H202" s="236">
        <f t="shared" si="470"/>
        <v>0</v>
      </c>
      <c r="I202" s="236">
        <f t="shared" si="456"/>
        <v>0</v>
      </c>
      <c r="J202" s="236">
        <f t="shared" si="457"/>
        <v>0</v>
      </c>
      <c r="K202" s="236">
        <f t="shared" si="457"/>
        <v>0</v>
      </c>
      <c r="L202" s="236">
        <f t="shared" si="457"/>
        <v>0</v>
      </c>
      <c r="M202" s="236">
        <f t="shared" si="457"/>
        <v>0</v>
      </c>
      <c r="N202" s="236">
        <f t="shared" si="457"/>
        <v>0</v>
      </c>
      <c r="O202" s="236">
        <f>ROUND(SUM(Z202,AK202,AV202,BG202),1)</f>
        <v>0</v>
      </c>
      <c r="P202" s="223"/>
      <c r="Q202" s="224"/>
      <c r="R202" s="238">
        <f t="shared" si="471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73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75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77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9">
        <f t="shared" si="458"/>
        <v>0</v>
      </c>
      <c r="BI202" s="319" t="str">
        <f t="shared" si="459"/>
        <v>13</v>
      </c>
      <c r="BJ202" s="320"/>
      <c r="BK202" s="321">
        <f t="shared" si="479"/>
        <v>0</v>
      </c>
      <c r="BL202" s="320"/>
      <c r="BM202" s="321">
        <f t="shared" si="460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61"/>
        <v>0</v>
      </c>
      <c r="BW202" s="320"/>
      <c r="BX202" s="321">
        <f t="shared" si="480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462"/>
        <v>0</v>
      </c>
      <c r="CH202" s="320"/>
      <c r="CI202" s="321">
        <f t="shared" si="463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464"/>
        <v>0</v>
      </c>
      <c r="CS202" s="320"/>
      <c r="CT202" s="321">
        <f t="shared" si="46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466"/>
        <v>0</v>
      </c>
      <c r="DD202" s="320"/>
      <c r="DE202" s="321">
        <f t="shared" si="467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58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81">IF(ROUND(E209-SUM(E210,E212:E213),5)&gt;=0,0,"Ошибка")</f>
        <v>0</v>
      </c>
      <c r="BK203" s="285">
        <f t="shared" si="481"/>
        <v>0</v>
      </c>
      <c r="BL203" s="285">
        <f t="shared" si="481"/>
        <v>0</v>
      </c>
      <c r="BM203" s="285">
        <f t="shared" si="481"/>
        <v>0</v>
      </c>
      <c r="BN203" s="285">
        <f t="shared" si="481"/>
        <v>0</v>
      </c>
      <c r="BO203" s="285">
        <f t="shared" si="481"/>
        <v>0</v>
      </c>
      <c r="BP203" s="285">
        <f t="shared" si="481"/>
        <v>0</v>
      </c>
      <c r="BQ203" s="285">
        <f t="shared" si="481"/>
        <v>0</v>
      </c>
      <c r="BR203" s="285">
        <f t="shared" si="481"/>
        <v>0</v>
      </c>
      <c r="BS203" s="285">
        <f t="shared" si="481"/>
        <v>0</v>
      </c>
      <c r="BT203" s="285">
        <f t="shared" si="481"/>
        <v>0</v>
      </c>
      <c r="BU203" s="285">
        <f t="shared" si="481"/>
        <v>0</v>
      </c>
      <c r="BV203" s="285">
        <f t="shared" si="481"/>
        <v>0</v>
      </c>
      <c r="BW203" s="285">
        <f t="shared" si="481"/>
        <v>0</v>
      </c>
      <c r="BX203" s="285">
        <f t="shared" si="481"/>
        <v>0</v>
      </c>
      <c r="BY203" s="285">
        <f t="shared" si="481"/>
        <v>0</v>
      </c>
      <c r="BZ203" s="285">
        <f t="shared" si="481"/>
        <v>0</v>
      </c>
      <c r="CA203" s="285">
        <f t="shared" si="481"/>
        <v>0</v>
      </c>
      <c r="CB203" s="285">
        <f t="shared" si="481"/>
        <v>0</v>
      </c>
      <c r="CC203" s="285">
        <f t="shared" si="481"/>
        <v>0</v>
      </c>
      <c r="CD203" s="285">
        <f t="shared" si="481"/>
        <v>0</v>
      </c>
      <c r="CE203" s="285">
        <f t="shared" si="481"/>
        <v>0</v>
      </c>
      <c r="CF203" s="285">
        <f t="shared" si="481"/>
        <v>0</v>
      </c>
      <c r="CG203" s="285">
        <f t="shared" si="481"/>
        <v>0</v>
      </c>
      <c r="CH203" s="285">
        <f t="shared" si="481"/>
        <v>0</v>
      </c>
      <c r="CI203" s="285">
        <f t="shared" si="481"/>
        <v>0</v>
      </c>
      <c r="CJ203" s="285">
        <f t="shared" si="481"/>
        <v>0</v>
      </c>
      <c r="CK203" s="285">
        <f t="shared" si="481"/>
        <v>0</v>
      </c>
      <c r="CL203" s="285">
        <f t="shared" si="481"/>
        <v>0</v>
      </c>
      <c r="CM203" s="285">
        <f t="shared" si="481"/>
        <v>0</v>
      </c>
      <c r="CN203" s="285">
        <f t="shared" si="481"/>
        <v>0</v>
      </c>
      <c r="CO203" s="285">
        <f t="shared" si="481"/>
        <v>0</v>
      </c>
      <c r="CP203" s="285">
        <f t="shared" ref="CP203:DL203" si="482">IF(ROUND(AK209-SUM(AK210,AK212:AK213),5)&gt;=0,0,"Ошибка")</f>
        <v>0</v>
      </c>
      <c r="CQ203" s="285">
        <f t="shared" si="482"/>
        <v>0</v>
      </c>
      <c r="CR203" s="285">
        <f t="shared" si="482"/>
        <v>0</v>
      </c>
      <c r="CS203" s="285">
        <f t="shared" si="482"/>
        <v>0</v>
      </c>
      <c r="CT203" s="285">
        <f t="shared" si="482"/>
        <v>0</v>
      </c>
      <c r="CU203" s="285">
        <f t="shared" si="482"/>
        <v>0</v>
      </c>
      <c r="CV203" s="285">
        <f t="shared" si="482"/>
        <v>0</v>
      </c>
      <c r="CW203" s="285">
        <f t="shared" si="482"/>
        <v>0</v>
      </c>
      <c r="CX203" s="285">
        <f t="shared" si="482"/>
        <v>0</v>
      </c>
      <c r="CY203" s="285">
        <f t="shared" si="482"/>
        <v>0</v>
      </c>
      <c r="CZ203" s="285">
        <f t="shared" si="482"/>
        <v>0</v>
      </c>
      <c r="DA203" s="285">
        <f t="shared" si="482"/>
        <v>0</v>
      </c>
      <c r="DB203" s="285">
        <f t="shared" si="482"/>
        <v>0</v>
      </c>
      <c r="DC203" s="285">
        <f t="shared" si="482"/>
        <v>0</v>
      </c>
      <c r="DD203" s="285">
        <f t="shared" si="482"/>
        <v>0</v>
      </c>
      <c r="DE203" s="285">
        <f t="shared" si="482"/>
        <v>0</v>
      </c>
      <c r="DF203" s="285">
        <f t="shared" si="482"/>
        <v>0</v>
      </c>
      <c r="DG203" s="285">
        <f t="shared" si="482"/>
        <v>0</v>
      </c>
      <c r="DH203" s="285">
        <f t="shared" si="482"/>
        <v>0</v>
      </c>
      <c r="DI203" s="285">
        <f t="shared" si="482"/>
        <v>0</v>
      </c>
      <c r="DJ203" s="285">
        <f t="shared" si="482"/>
        <v>0</v>
      </c>
      <c r="DK203" s="285">
        <f t="shared" si="482"/>
        <v>0</v>
      </c>
      <c r="DL203" s="285">
        <f t="shared" si="482"/>
        <v>0</v>
      </c>
    </row>
    <row r="204" spans="1:116" s="27" customFormat="1" ht="24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83">SUM(J205:J209,J214:J216)</f>
        <v>0</v>
      </c>
      <c r="K204" s="236">
        <f t="shared" si="483"/>
        <v>0</v>
      </c>
      <c r="L204" s="236">
        <f t="shared" si="483"/>
        <v>0</v>
      </c>
      <c r="M204" s="236">
        <f t="shared" si="483"/>
        <v>0</v>
      </c>
      <c r="N204" s="236">
        <f t="shared" si="483"/>
        <v>0</v>
      </c>
      <c r="O204" s="236">
        <f t="shared" si="483"/>
        <v>0</v>
      </c>
      <c r="P204" s="228">
        <f>SUM(P205:P209,P214:P216)</f>
        <v>0</v>
      </c>
      <c r="Q204" s="226">
        <f t="shared" ref="Q204:Z204" si="484">SUM(Q205:Q209,Q214:Q216)</f>
        <v>0</v>
      </c>
      <c r="R204" s="236">
        <f t="shared" si="484"/>
        <v>0</v>
      </c>
      <c r="S204" s="226">
        <f t="shared" si="484"/>
        <v>0</v>
      </c>
      <c r="T204" s="236">
        <f t="shared" si="484"/>
        <v>0</v>
      </c>
      <c r="U204" s="226">
        <f t="shared" si="484"/>
        <v>0</v>
      </c>
      <c r="V204" s="235">
        <f t="shared" si="484"/>
        <v>0</v>
      </c>
      <c r="W204" s="226">
        <f t="shared" si="484"/>
        <v>0</v>
      </c>
      <c r="X204" s="226">
        <f t="shared" si="484"/>
        <v>0</v>
      </c>
      <c r="Y204" s="235">
        <f t="shared" si="484"/>
        <v>0</v>
      </c>
      <c r="Z204" s="227">
        <f t="shared" si="484"/>
        <v>0</v>
      </c>
      <c r="AA204" s="228">
        <f>SUM(AA205:AA209,AA214:AA216)</f>
        <v>0</v>
      </c>
      <c r="AB204" s="226">
        <f t="shared" ref="AB204:AK204" si="485">SUM(AB205:AB209,AB214:AB216)</f>
        <v>0</v>
      </c>
      <c r="AC204" s="236">
        <f t="shared" si="485"/>
        <v>0</v>
      </c>
      <c r="AD204" s="226">
        <f t="shared" si="485"/>
        <v>0</v>
      </c>
      <c r="AE204" s="236">
        <f t="shared" si="485"/>
        <v>0</v>
      </c>
      <c r="AF204" s="226">
        <f t="shared" si="485"/>
        <v>0</v>
      </c>
      <c r="AG204" s="235">
        <f t="shared" si="485"/>
        <v>0</v>
      </c>
      <c r="AH204" s="226">
        <f t="shared" si="485"/>
        <v>0</v>
      </c>
      <c r="AI204" s="226">
        <f t="shared" si="485"/>
        <v>0</v>
      </c>
      <c r="AJ204" s="235">
        <f t="shared" si="485"/>
        <v>0</v>
      </c>
      <c r="AK204" s="227">
        <f t="shared" si="485"/>
        <v>0</v>
      </c>
      <c r="AL204" s="228">
        <f>SUM(AL205:AL209,AL214:AL216)</f>
        <v>0</v>
      </c>
      <c r="AM204" s="226">
        <f t="shared" ref="AM204:AV204" si="486">SUM(AM205:AM209,AM214:AM216)</f>
        <v>0</v>
      </c>
      <c r="AN204" s="236">
        <f t="shared" si="486"/>
        <v>0</v>
      </c>
      <c r="AO204" s="226">
        <f t="shared" si="486"/>
        <v>0</v>
      </c>
      <c r="AP204" s="236">
        <f t="shared" si="486"/>
        <v>0</v>
      </c>
      <c r="AQ204" s="226">
        <f t="shared" si="486"/>
        <v>0</v>
      </c>
      <c r="AR204" s="235">
        <f t="shared" si="486"/>
        <v>0</v>
      </c>
      <c r="AS204" s="226">
        <f t="shared" si="486"/>
        <v>0</v>
      </c>
      <c r="AT204" s="226">
        <f t="shared" si="486"/>
        <v>0</v>
      </c>
      <c r="AU204" s="235">
        <f t="shared" si="486"/>
        <v>0</v>
      </c>
      <c r="AV204" s="227">
        <f t="shared" si="486"/>
        <v>0</v>
      </c>
      <c r="AW204" s="228">
        <f>SUM(AW205:AW209,AW214:AW216)</f>
        <v>0</v>
      </c>
      <c r="AX204" s="226">
        <f t="shared" ref="AX204:BG204" si="487">SUM(AX205:AX209,AX214:AX216)</f>
        <v>0</v>
      </c>
      <c r="AY204" s="236">
        <f t="shared" si="487"/>
        <v>0</v>
      </c>
      <c r="AZ204" s="226">
        <f t="shared" si="487"/>
        <v>0</v>
      </c>
      <c r="BA204" s="236">
        <f t="shared" si="487"/>
        <v>0</v>
      </c>
      <c r="BB204" s="226">
        <f t="shared" si="487"/>
        <v>0</v>
      </c>
      <c r="BC204" s="235">
        <f t="shared" si="487"/>
        <v>0</v>
      </c>
      <c r="BD204" s="226">
        <f t="shared" si="487"/>
        <v>0</v>
      </c>
      <c r="BE204" s="226">
        <f t="shared" si="487"/>
        <v>0</v>
      </c>
      <c r="BF204" s="235">
        <f t="shared" si="487"/>
        <v>0</v>
      </c>
      <c r="BG204" s="227">
        <f t="shared" si="487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88">IF(E210-E211&gt;=0,0,"Ошибка")</f>
        <v>0</v>
      </c>
      <c r="BK204" s="253">
        <f t="shared" si="488"/>
        <v>0</v>
      </c>
      <c r="BL204" s="253">
        <f t="shared" si="488"/>
        <v>0</v>
      </c>
      <c r="BM204" s="253">
        <f t="shared" si="488"/>
        <v>0</v>
      </c>
      <c r="BN204" s="253">
        <f t="shared" si="488"/>
        <v>0</v>
      </c>
      <c r="BO204" s="253">
        <f t="shared" si="488"/>
        <v>0</v>
      </c>
      <c r="BP204" s="253">
        <f t="shared" si="488"/>
        <v>0</v>
      </c>
      <c r="BQ204" s="253">
        <f t="shared" si="488"/>
        <v>0</v>
      </c>
      <c r="BR204" s="253">
        <f t="shared" si="488"/>
        <v>0</v>
      </c>
      <c r="BS204" s="253">
        <f t="shared" si="488"/>
        <v>0</v>
      </c>
      <c r="BT204" s="253">
        <f t="shared" si="488"/>
        <v>0</v>
      </c>
      <c r="BU204" s="253">
        <f t="shared" si="488"/>
        <v>0</v>
      </c>
      <c r="BV204" s="253">
        <f t="shared" si="488"/>
        <v>0</v>
      </c>
      <c r="BW204" s="253">
        <f t="shared" si="488"/>
        <v>0</v>
      </c>
      <c r="BX204" s="253">
        <f t="shared" si="488"/>
        <v>0</v>
      </c>
      <c r="BY204" s="253">
        <f t="shared" si="488"/>
        <v>0</v>
      </c>
      <c r="BZ204" s="253">
        <f t="shared" si="488"/>
        <v>0</v>
      </c>
      <c r="CA204" s="253">
        <f t="shared" si="488"/>
        <v>0</v>
      </c>
      <c r="CB204" s="253">
        <f t="shared" si="488"/>
        <v>0</v>
      </c>
      <c r="CC204" s="253">
        <f t="shared" si="488"/>
        <v>0</v>
      </c>
      <c r="CD204" s="253">
        <f t="shared" si="488"/>
        <v>0</v>
      </c>
      <c r="CE204" s="253">
        <f t="shared" si="488"/>
        <v>0</v>
      </c>
      <c r="CF204" s="253">
        <f t="shared" si="488"/>
        <v>0</v>
      </c>
      <c r="CG204" s="253">
        <f t="shared" si="488"/>
        <v>0</v>
      </c>
      <c r="CH204" s="253">
        <f t="shared" si="488"/>
        <v>0</v>
      </c>
      <c r="CI204" s="253">
        <f t="shared" si="488"/>
        <v>0</v>
      </c>
      <c r="CJ204" s="253">
        <f t="shared" si="488"/>
        <v>0</v>
      </c>
      <c r="CK204" s="253">
        <f t="shared" si="488"/>
        <v>0</v>
      </c>
      <c r="CL204" s="253">
        <f t="shared" si="488"/>
        <v>0</v>
      </c>
      <c r="CM204" s="253">
        <f t="shared" si="488"/>
        <v>0</v>
      </c>
      <c r="CN204" s="253">
        <f t="shared" si="488"/>
        <v>0</v>
      </c>
      <c r="CO204" s="253">
        <f t="shared" si="488"/>
        <v>0</v>
      </c>
      <c r="CP204" s="253">
        <f t="shared" ref="CP204:DL204" si="489">IF(AK210-AK211&gt;=0,0,"Ошибка")</f>
        <v>0</v>
      </c>
      <c r="CQ204" s="253">
        <f t="shared" si="489"/>
        <v>0</v>
      </c>
      <c r="CR204" s="253">
        <f t="shared" si="489"/>
        <v>0</v>
      </c>
      <c r="CS204" s="253">
        <f t="shared" si="489"/>
        <v>0</v>
      </c>
      <c r="CT204" s="253">
        <f t="shared" si="489"/>
        <v>0</v>
      </c>
      <c r="CU204" s="253">
        <f t="shared" si="489"/>
        <v>0</v>
      </c>
      <c r="CV204" s="253">
        <f t="shared" si="489"/>
        <v>0</v>
      </c>
      <c r="CW204" s="253">
        <f t="shared" si="489"/>
        <v>0</v>
      </c>
      <c r="CX204" s="253">
        <f t="shared" si="489"/>
        <v>0</v>
      </c>
      <c r="CY204" s="253">
        <f t="shared" si="489"/>
        <v>0</v>
      </c>
      <c r="CZ204" s="253">
        <f t="shared" si="489"/>
        <v>0</v>
      </c>
      <c r="DA204" s="253">
        <f t="shared" si="489"/>
        <v>0</v>
      </c>
      <c r="DB204" s="253">
        <f t="shared" si="489"/>
        <v>0</v>
      </c>
      <c r="DC204" s="253">
        <f t="shared" si="489"/>
        <v>0</v>
      </c>
      <c r="DD204" s="253">
        <f t="shared" si="489"/>
        <v>0</v>
      </c>
      <c r="DE204" s="253">
        <f t="shared" si="489"/>
        <v>0</v>
      </c>
      <c r="DF204" s="253">
        <f t="shared" si="489"/>
        <v>0</v>
      </c>
      <c r="DG204" s="253">
        <f t="shared" si="489"/>
        <v>0</v>
      </c>
      <c r="DH204" s="253">
        <f t="shared" si="489"/>
        <v>0</v>
      </c>
      <c r="DI204" s="253">
        <f t="shared" si="489"/>
        <v>0</v>
      </c>
      <c r="DJ204" s="253">
        <f t="shared" si="489"/>
        <v>0</v>
      </c>
      <c r="DK204" s="253">
        <f t="shared" si="489"/>
        <v>0</v>
      </c>
      <c r="DL204" s="253">
        <f t="shared" si="489"/>
        <v>0</v>
      </c>
    </row>
    <row r="205" spans="1:116" s="27" customFormat="1" ht="24">
      <c r="A205" s="272" t="str">
        <f t="shared" ref="A205:A216" si="49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491">SUM(J205:L205)</f>
        <v>0</v>
      </c>
      <c r="H205" s="236">
        <f>ROUND(SUM(S205,AD205,AO205,AZ205),1)</f>
        <v>0</v>
      </c>
      <c r="I205" s="236">
        <f t="shared" ref="I205:I216" si="492">SUM(M205:O205)</f>
        <v>0</v>
      </c>
      <c r="J205" s="236">
        <f t="shared" ref="J205:O216" si="493">ROUND(SUM(U205,AF205,AQ205,BB205),1)</f>
        <v>0</v>
      </c>
      <c r="K205" s="236">
        <f t="shared" si="493"/>
        <v>0</v>
      </c>
      <c r="L205" s="236">
        <f t="shared" si="493"/>
        <v>0</v>
      </c>
      <c r="M205" s="236">
        <f t="shared" si="493"/>
        <v>0</v>
      </c>
      <c r="N205" s="236">
        <f t="shared" si="493"/>
        <v>0</v>
      </c>
      <c r="O205" s="236">
        <f t="shared" si="49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9">
        <f t="shared" ref="BH205:BH217" si="494">IF((COUNTA(BJ205:DL205)-COUNTIF(BJ205:DL205,0))=0,0,CONCATENATE("Ошибки!-",COUNTA(BJ205:DL205)-COUNTIF(BJ205:DL205,0)))</f>
        <v>0</v>
      </c>
      <c r="BI205" s="255" t="str">
        <f t="shared" ref="BI205:BI216" si="495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49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497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498">IF(ROUND((AA205-AB205),5)&gt;=0,0,"Ошибка!")</f>
        <v>0</v>
      </c>
      <c r="CH205" s="318"/>
      <c r="CI205" s="253">
        <f t="shared" ref="CI205:CI216" si="499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00">IF(ROUND((AL205-AM205),5)&gt;=0,0,"Ошибка!")</f>
        <v>0</v>
      </c>
      <c r="CS205" s="318"/>
      <c r="CT205" s="253">
        <f t="shared" ref="CT205:CT216" si="501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02">IF(ROUND((AW205-AX205),5)&gt;=0,0,"Ошибка!")</f>
        <v>0</v>
      </c>
      <c r="DD205" s="318"/>
      <c r="DE205" s="253">
        <f t="shared" ref="DE205:DE216" si="503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>
      <c r="A206" s="272" t="str">
        <f t="shared" si="49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04">ROUND(SUM(P206,AA206,AL206,AW206),0)</f>
        <v>0</v>
      </c>
      <c r="F206" s="236">
        <f t="shared" ref="F206:F216" si="505">ROUND(SUM(Q206,AB206,AM206,AX206),1)</f>
        <v>0</v>
      </c>
      <c r="G206" s="236">
        <f t="shared" si="491"/>
        <v>0</v>
      </c>
      <c r="H206" s="236">
        <f t="shared" ref="H206:H216" si="506">ROUND(SUM(S206,AD206,AO206,AZ206),1)</f>
        <v>0</v>
      </c>
      <c r="I206" s="236">
        <f t="shared" si="492"/>
        <v>0</v>
      </c>
      <c r="J206" s="236">
        <f t="shared" si="493"/>
        <v>0</v>
      </c>
      <c r="K206" s="236">
        <f t="shared" si="493"/>
        <v>0</v>
      </c>
      <c r="L206" s="236">
        <f t="shared" si="493"/>
        <v>0</v>
      </c>
      <c r="M206" s="236">
        <f t="shared" si="493"/>
        <v>0</v>
      </c>
      <c r="N206" s="236">
        <f t="shared" si="493"/>
        <v>0</v>
      </c>
      <c r="O206" s="236">
        <f t="shared" si="493"/>
        <v>0</v>
      </c>
      <c r="P206" s="220"/>
      <c r="Q206" s="221"/>
      <c r="R206" s="237">
        <f t="shared" ref="R206:R216" si="507">SUM(U206:W206)</f>
        <v>0</v>
      </c>
      <c r="S206" s="221"/>
      <c r="T206" s="237">
        <f t="shared" ref="T206:T215" si="508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09">SUM(AF206:AH206)</f>
        <v>0</v>
      </c>
      <c r="AD206" s="221"/>
      <c r="AE206" s="237">
        <f t="shared" ref="AE206:AE215" si="510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11">SUM(AQ206:AS206)</f>
        <v>0</v>
      </c>
      <c r="AO206" s="221"/>
      <c r="AP206" s="237">
        <f t="shared" ref="AP206:AP215" si="512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13">SUM(BB206:BD206)</f>
        <v>0</v>
      </c>
      <c r="AZ206" s="221"/>
      <c r="BA206" s="237">
        <f t="shared" ref="BA206:BA215" si="514">SUM(BE206:BG206)</f>
        <v>0</v>
      </c>
      <c r="BB206" s="221"/>
      <c r="BC206" s="233"/>
      <c r="BD206" s="221"/>
      <c r="BE206" s="221"/>
      <c r="BF206" s="233"/>
      <c r="BG206" s="221"/>
      <c r="BH206" s="379">
        <f t="shared" si="494"/>
        <v>0</v>
      </c>
      <c r="BI206" s="255" t="str">
        <f t="shared" si="495"/>
        <v>03</v>
      </c>
      <c r="BJ206" s="318"/>
      <c r="BK206" s="253">
        <f t="shared" ref="BK206:BK216" si="515">IF(ROUND((E206-F206),5)&gt;=0,0,"Ошибка!")</f>
        <v>0</v>
      </c>
      <c r="BL206" s="318"/>
      <c r="BM206" s="253">
        <f t="shared" si="49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497"/>
        <v>0</v>
      </c>
      <c r="BW206" s="318"/>
      <c r="BX206" s="253">
        <f t="shared" ref="BX206:BX216" si="516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498"/>
        <v>0</v>
      </c>
      <c r="CH206" s="318"/>
      <c r="CI206" s="253">
        <f t="shared" si="499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00"/>
        <v>0</v>
      </c>
      <c r="CS206" s="318"/>
      <c r="CT206" s="253">
        <f t="shared" si="501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02"/>
        <v>0</v>
      </c>
      <c r="DD206" s="318"/>
      <c r="DE206" s="253">
        <f t="shared" si="503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>
      <c r="A207" s="272" t="str">
        <f t="shared" si="49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04"/>
        <v>0</v>
      </c>
      <c r="F207" s="236">
        <f t="shared" si="505"/>
        <v>0</v>
      </c>
      <c r="G207" s="236">
        <f t="shared" si="491"/>
        <v>0</v>
      </c>
      <c r="H207" s="236">
        <f t="shared" si="506"/>
        <v>0</v>
      </c>
      <c r="I207" s="236">
        <f t="shared" si="492"/>
        <v>0</v>
      </c>
      <c r="J207" s="236">
        <f t="shared" si="493"/>
        <v>0</v>
      </c>
      <c r="K207" s="236">
        <f t="shared" si="493"/>
        <v>0</v>
      </c>
      <c r="L207" s="236">
        <f t="shared" si="493"/>
        <v>0</v>
      </c>
      <c r="M207" s="236">
        <f t="shared" si="493"/>
        <v>0</v>
      </c>
      <c r="N207" s="236">
        <f t="shared" si="493"/>
        <v>0</v>
      </c>
      <c r="O207" s="236">
        <f t="shared" si="493"/>
        <v>0</v>
      </c>
      <c r="P207" s="220"/>
      <c r="Q207" s="221"/>
      <c r="R207" s="237">
        <f t="shared" si="507"/>
        <v>0</v>
      </c>
      <c r="S207" s="221"/>
      <c r="T207" s="237">
        <f t="shared" si="508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09"/>
        <v>0</v>
      </c>
      <c r="AD207" s="221"/>
      <c r="AE207" s="237">
        <f t="shared" si="510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11"/>
        <v>0</v>
      </c>
      <c r="AO207" s="221"/>
      <c r="AP207" s="237">
        <f t="shared" si="512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13"/>
        <v>0</v>
      </c>
      <c r="AZ207" s="221"/>
      <c r="BA207" s="237">
        <f t="shared" si="514"/>
        <v>0</v>
      </c>
      <c r="BB207" s="221"/>
      <c r="BC207" s="233"/>
      <c r="BD207" s="221"/>
      <c r="BE207" s="221"/>
      <c r="BF207" s="233"/>
      <c r="BG207" s="221"/>
      <c r="BH207" s="379">
        <f t="shared" si="494"/>
        <v>0</v>
      </c>
      <c r="BI207" s="255" t="str">
        <f t="shared" si="495"/>
        <v>04</v>
      </c>
      <c r="BJ207" s="318"/>
      <c r="BK207" s="253">
        <f t="shared" si="515"/>
        <v>0</v>
      </c>
      <c r="BL207" s="318"/>
      <c r="BM207" s="253">
        <f t="shared" si="49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497"/>
        <v>0</v>
      </c>
      <c r="BW207" s="318"/>
      <c r="BX207" s="253">
        <f t="shared" si="516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498"/>
        <v>0</v>
      </c>
      <c r="CH207" s="318"/>
      <c r="CI207" s="253">
        <f t="shared" si="499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00"/>
        <v>0</v>
      </c>
      <c r="CS207" s="318"/>
      <c r="CT207" s="253">
        <f t="shared" si="501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02"/>
        <v>0</v>
      </c>
      <c r="DD207" s="318"/>
      <c r="DE207" s="253">
        <f t="shared" si="503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>
      <c r="A208" s="272" t="str">
        <f t="shared" si="49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04"/>
        <v>0</v>
      </c>
      <c r="F208" s="236">
        <f t="shared" si="505"/>
        <v>0</v>
      </c>
      <c r="G208" s="236">
        <f t="shared" si="491"/>
        <v>0</v>
      </c>
      <c r="H208" s="236">
        <f t="shared" si="506"/>
        <v>0</v>
      </c>
      <c r="I208" s="236">
        <f t="shared" si="492"/>
        <v>0</v>
      </c>
      <c r="J208" s="236">
        <f t="shared" si="493"/>
        <v>0</v>
      </c>
      <c r="K208" s="236">
        <f t="shared" si="493"/>
        <v>0</v>
      </c>
      <c r="L208" s="236">
        <f t="shared" si="493"/>
        <v>0</v>
      </c>
      <c r="M208" s="236">
        <f t="shared" si="493"/>
        <v>0</v>
      </c>
      <c r="N208" s="236">
        <f t="shared" si="493"/>
        <v>0</v>
      </c>
      <c r="O208" s="236">
        <f t="shared" si="493"/>
        <v>0</v>
      </c>
      <c r="P208" s="220"/>
      <c r="Q208" s="221"/>
      <c r="R208" s="237">
        <f t="shared" si="507"/>
        <v>0</v>
      </c>
      <c r="S208" s="221"/>
      <c r="T208" s="237">
        <f t="shared" si="508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09"/>
        <v>0</v>
      </c>
      <c r="AD208" s="221"/>
      <c r="AE208" s="237">
        <f t="shared" si="510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11"/>
        <v>0</v>
      </c>
      <c r="AO208" s="221"/>
      <c r="AP208" s="237">
        <f t="shared" si="512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13"/>
        <v>0</v>
      </c>
      <c r="AZ208" s="221"/>
      <c r="BA208" s="237">
        <f t="shared" si="514"/>
        <v>0</v>
      </c>
      <c r="BB208" s="221"/>
      <c r="BC208" s="233"/>
      <c r="BD208" s="221"/>
      <c r="BE208" s="221"/>
      <c r="BF208" s="233"/>
      <c r="BG208" s="221"/>
      <c r="BH208" s="379">
        <f t="shared" si="494"/>
        <v>0</v>
      </c>
      <c r="BI208" s="255" t="str">
        <f t="shared" si="495"/>
        <v>05</v>
      </c>
      <c r="BJ208" s="318"/>
      <c r="BK208" s="253">
        <f t="shared" si="515"/>
        <v>0</v>
      </c>
      <c r="BL208" s="318"/>
      <c r="BM208" s="253">
        <f t="shared" si="49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497"/>
        <v>0</v>
      </c>
      <c r="BW208" s="318"/>
      <c r="BX208" s="253">
        <f t="shared" si="516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498"/>
        <v>0</v>
      </c>
      <c r="CH208" s="318"/>
      <c r="CI208" s="253">
        <f t="shared" si="499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00"/>
        <v>0</v>
      </c>
      <c r="CS208" s="318"/>
      <c r="CT208" s="253">
        <f t="shared" si="501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02"/>
        <v>0</v>
      </c>
      <c r="DD208" s="318"/>
      <c r="DE208" s="253">
        <f t="shared" si="503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>
      <c r="A209" s="272" t="str">
        <f t="shared" si="49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04"/>
        <v>0</v>
      </c>
      <c r="F209" s="236">
        <f t="shared" si="505"/>
        <v>0</v>
      </c>
      <c r="G209" s="236">
        <f t="shared" si="491"/>
        <v>0</v>
      </c>
      <c r="H209" s="236">
        <f t="shared" si="506"/>
        <v>0</v>
      </c>
      <c r="I209" s="236">
        <f t="shared" si="492"/>
        <v>0</v>
      </c>
      <c r="J209" s="236">
        <f t="shared" si="493"/>
        <v>0</v>
      </c>
      <c r="K209" s="236">
        <f t="shared" si="493"/>
        <v>0</v>
      </c>
      <c r="L209" s="236">
        <f t="shared" si="493"/>
        <v>0</v>
      </c>
      <c r="M209" s="236">
        <f t="shared" si="493"/>
        <v>0</v>
      </c>
      <c r="N209" s="236">
        <f t="shared" si="493"/>
        <v>0</v>
      </c>
      <c r="O209" s="236">
        <f t="shared" si="493"/>
        <v>0</v>
      </c>
      <c r="P209" s="220"/>
      <c r="Q209" s="221"/>
      <c r="R209" s="237">
        <f t="shared" si="507"/>
        <v>0</v>
      </c>
      <c r="S209" s="221"/>
      <c r="T209" s="237">
        <f t="shared" si="508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09"/>
        <v>0</v>
      </c>
      <c r="AD209" s="221"/>
      <c r="AE209" s="237">
        <f t="shared" si="510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11"/>
        <v>0</v>
      </c>
      <c r="AO209" s="221"/>
      <c r="AP209" s="237">
        <f t="shared" si="512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13"/>
        <v>0</v>
      </c>
      <c r="AZ209" s="221"/>
      <c r="BA209" s="237">
        <f t="shared" si="514"/>
        <v>0</v>
      </c>
      <c r="BB209" s="221"/>
      <c r="BC209" s="233"/>
      <c r="BD209" s="221"/>
      <c r="BE209" s="221"/>
      <c r="BF209" s="233"/>
      <c r="BG209" s="221"/>
      <c r="BH209" s="379">
        <f t="shared" si="494"/>
        <v>0</v>
      </c>
      <c r="BI209" s="255" t="str">
        <f t="shared" si="495"/>
        <v>06</v>
      </c>
      <c r="BJ209" s="318"/>
      <c r="BK209" s="253">
        <f t="shared" si="515"/>
        <v>0</v>
      </c>
      <c r="BL209" s="318"/>
      <c r="BM209" s="253">
        <f t="shared" si="49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497"/>
        <v>0</v>
      </c>
      <c r="BW209" s="318"/>
      <c r="BX209" s="253">
        <f t="shared" si="516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498"/>
        <v>0</v>
      </c>
      <c r="CH209" s="318"/>
      <c r="CI209" s="253">
        <f t="shared" si="499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00"/>
        <v>0</v>
      </c>
      <c r="CS209" s="318"/>
      <c r="CT209" s="253">
        <f t="shared" si="501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02"/>
        <v>0</v>
      </c>
      <c r="DD209" s="318"/>
      <c r="DE209" s="253">
        <f t="shared" si="503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>
      <c r="A210" s="272" t="str">
        <f t="shared" si="49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04"/>
        <v>0</v>
      </c>
      <c r="F210" s="236">
        <f t="shared" si="505"/>
        <v>0</v>
      </c>
      <c r="G210" s="236">
        <f t="shared" si="491"/>
        <v>0</v>
      </c>
      <c r="H210" s="236">
        <f t="shared" si="506"/>
        <v>0</v>
      </c>
      <c r="I210" s="236">
        <f t="shared" si="492"/>
        <v>0</v>
      </c>
      <c r="J210" s="236">
        <f t="shared" si="493"/>
        <v>0</v>
      </c>
      <c r="K210" s="236">
        <f t="shared" si="493"/>
        <v>0</v>
      </c>
      <c r="L210" s="236">
        <f t="shared" si="493"/>
        <v>0</v>
      </c>
      <c r="M210" s="236">
        <f t="shared" si="493"/>
        <v>0</v>
      </c>
      <c r="N210" s="236">
        <f t="shared" si="493"/>
        <v>0</v>
      </c>
      <c r="O210" s="236">
        <f t="shared" si="493"/>
        <v>0</v>
      </c>
      <c r="P210" s="220"/>
      <c r="Q210" s="221"/>
      <c r="R210" s="237">
        <f t="shared" si="507"/>
        <v>0</v>
      </c>
      <c r="S210" s="221"/>
      <c r="T210" s="237">
        <f t="shared" si="508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09"/>
        <v>0</v>
      </c>
      <c r="AD210" s="221"/>
      <c r="AE210" s="237">
        <f t="shared" si="510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11"/>
        <v>0</v>
      </c>
      <c r="AO210" s="221"/>
      <c r="AP210" s="237">
        <f t="shared" si="512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13"/>
        <v>0</v>
      </c>
      <c r="AZ210" s="221"/>
      <c r="BA210" s="237">
        <f t="shared" si="514"/>
        <v>0</v>
      </c>
      <c r="BB210" s="221"/>
      <c r="BC210" s="233"/>
      <c r="BD210" s="221"/>
      <c r="BE210" s="221"/>
      <c r="BF210" s="233"/>
      <c r="BG210" s="221"/>
      <c r="BH210" s="379">
        <f t="shared" si="494"/>
        <v>0</v>
      </c>
      <c r="BI210" s="255" t="str">
        <f t="shared" si="495"/>
        <v>07</v>
      </c>
      <c r="BJ210" s="318"/>
      <c r="BK210" s="253">
        <f t="shared" si="515"/>
        <v>0</v>
      </c>
      <c r="BL210" s="318"/>
      <c r="BM210" s="253">
        <f t="shared" si="49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497"/>
        <v>0</v>
      </c>
      <c r="BW210" s="318"/>
      <c r="BX210" s="253">
        <f t="shared" si="516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498"/>
        <v>0</v>
      </c>
      <c r="CH210" s="318"/>
      <c r="CI210" s="253">
        <f t="shared" si="499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00"/>
        <v>0</v>
      </c>
      <c r="CS210" s="318"/>
      <c r="CT210" s="253">
        <f t="shared" si="501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02"/>
        <v>0</v>
      </c>
      <c r="DD210" s="318"/>
      <c r="DE210" s="253">
        <f t="shared" si="503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>
      <c r="A211" s="272" t="str">
        <f t="shared" si="49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04"/>
        <v>0</v>
      </c>
      <c r="F211" s="236">
        <f t="shared" si="505"/>
        <v>0</v>
      </c>
      <c r="G211" s="236">
        <f t="shared" si="491"/>
        <v>0</v>
      </c>
      <c r="H211" s="236">
        <f t="shared" si="506"/>
        <v>0</v>
      </c>
      <c r="I211" s="236">
        <f t="shared" si="492"/>
        <v>0</v>
      </c>
      <c r="J211" s="236">
        <f t="shared" si="493"/>
        <v>0</v>
      </c>
      <c r="K211" s="236">
        <f t="shared" si="493"/>
        <v>0</v>
      </c>
      <c r="L211" s="236">
        <f t="shared" si="493"/>
        <v>0</v>
      </c>
      <c r="M211" s="236">
        <f t="shared" si="493"/>
        <v>0</v>
      </c>
      <c r="N211" s="236">
        <f t="shared" si="493"/>
        <v>0</v>
      </c>
      <c r="O211" s="236">
        <f t="shared" si="493"/>
        <v>0</v>
      </c>
      <c r="P211" s="220"/>
      <c r="Q211" s="221"/>
      <c r="R211" s="237">
        <f t="shared" si="507"/>
        <v>0</v>
      </c>
      <c r="S211" s="221"/>
      <c r="T211" s="237">
        <f t="shared" si="508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09"/>
        <v>0</v>
      </c>
      <c r="AD211" s="221"/>
      <c r="AE211" s="237">
        <f t="shared" si="510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11"/>
        <v>0</v>
      </c>
      <c r="AO211" s="221"/>
      <c r="AP211" s="237">
        <f t="shared" si="512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13"/>
        <v>0</v>
      </c>
      <c r="AZ211" s="221"/>
      <c r="BA211" s="237">
        <f t="shared" si="514"/>
        <v>0</v>
      </c>
      <c r="BB211" s="221"/>
      <c r="BC211" s="233"/>
      <c r="BD211" s="221"/>
      <c r="BE211" s="221"/>
      <c r="BF211" s="233"/>
      <c r="BG211" s="221"/>
      <c r="BH211" s="379">
        <f t="shared" si="494"/>
        <v>0</v>
      </c>
      <c r="BI211" s="255" t="str">
        <f t="shared" si="495"/>
        <v>08</v>
      </c>
      <c r="BJ211" s="318"/>
      <c r="BK211" s="253">
        <f t="shared" si="515"/>
        <v>0</v>
      </c>
      <c r="BL211" s="318"/>
      <c r="BM211" s="253">
        <f t="shared" si="49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497"/>
        <v>0</v>
      </c>
      <c r="BW211" s="318"/>
      <c r="BX211" s="253">
        <f t="shared" si="516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498"/>
        <v>0</v>
      </c>
      <c r="CH211" s="318"/>
      <c r="CI211" s="253">
        <f t="shared" si="499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00"/>
        <v>0</v>
      </c>
      <c r="CS211" s="318"/>
      <c r="CT211" s="253">
        <f t="shared" si="501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02"/>
        <v>0</v>
      </c>
      <c r="DD211" s="318"/>
      <c r="DE211" s="253">
        <f t="shared" si="503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>
      <c r="A212" s="272" t="str">
        <f t="shared" si="49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04"/>
        <v>0</v>
      </c>
      <c r="F212" s="236">
        <f t="shared" si="505"/>
        <v>0</v>
      </c>
      <c r="G212" s="236">
        <f t="shared" si="491"/>
        <v>0</v>
      </c>
      <c r="H212" s="236">
        <f t="shared" si="506"/>
        <v>0</v>
      </c>
      <c r="I212" s="236">
        <f t="shared" si="492"/>
        <v>0</v>
      </c>
      <c r="J212" s="236">
        <f t="shared" si="493"/>
        <v>0</v>
      </c>
      <c r="K212" s="236">
        <f t="shared" si="493"/>
        <v>0</v>
      </c>
      <c r="L212" s="236">
        <f t="shared" si="493"/>
        <v>0</v>
      </c>
      <c r="M212" s="236">
        <f t="shared" si="493"/>
        <v>0</v>
      </c>
      <c r="N212" s="236">
        <f t="shared" si="493"/>
        <v>0</v>
      </c>
      <c r="O212" s="236">
        <f t="shared" si="493"/>
        <v>0</v>
      </c>
      <c r="P212" s="220"/>
      <c r="Q212" s="221"/>
      <c r="R212" s="237">
        <f t="shared" si="507"/>
        <v>0</v>
      </c>
      <c r="S212" s="221"/>
      <c r="T212" s="237">
        <f t="shared" si="508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09"/>
        <v>0</v>
      </c>
      <c r="AD212" s="221"/>
      <c r="AE212" s="237">
        <f t="shared" si="510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11"/>
        <v>0</v>
      </c>
      <c r="AO212" s="221"/>
      <c r="AP212" s="237">
        <f t="shared" si="512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13"/>
        <v>0</v>
      </c>
      <c r="AZ212" s="221"/>
      <c r="BA212" s="237">
        <f t="shared" si="514"/>
        <v>0</v>
      </c>
      <c r="BB212" s="221"/>
      <c r="BC212" s="233"/>
      <c r="BD212" s="221"/>
      <c r="BE212" s="221"/>
      <c r="BF212" s="233"/>
      <c r="BG212" s="221"/>
      <c r="BH212" s="379">
        <f t="shared" si="494"/>
        <v>0</v>
      </c>
      <c r="BI212" s="255" t="str">
        <f t="shared" si="495"/>
        <v>09</v>
      </c>
      <c r="BJ212" s="318"/>
      <c r="BK212" s="253">
        <f t="shared" si="515"/>
        <v>0</v>
      </c>
      <c r="BL212" s="318"/>
      <c r="BM212" s="253">
        <f t="shared" si="49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497"/>
        <v>0</v>
      </c>
      <c r="BW212" s="318"/>
      <c r="BX212" s="253">
        <f t="shared" si="516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498"/>
        <v>0</v>
      </c>
      <c r="CH212" s="318"/>
      <c r="CI212" s="253">
        <f t="shared" si="499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00"/>
        <v>0</v>
      </c>
      <c r="CS212" s="318"/>
      <c r="CT212" s="253">
        <f t="shared" si="501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02"/>
        <v>0</v>
      </c>
      <c r="DD212" s="318"/>
      <c r="DE212" s="253">
        <f t="shared" si="503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>
      <c r="A213" s="272" t="str">
        <f t="shared" si="49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04"/>
        <v>0</v>
      </c>
      <c r="F213" s="236">
        <f t="shared" si="505"/>
        <v>0</v>
      </c>
      <c r="G213" s="236">
        <f t="shared" si="491"/>
        <v>0</v>
      </c>
      <c r="H213" s="236">
        <f t="shared" si="506"/>
        <v>0</v>
      </c>
      <c r="I213" s="236">
        <f t="shared" si="492"/>
        <v>0</v>
      </c>
      <c r="J213" s="236">
        <f t="shared" si="493"/>
        <v>0</v>
      </c>
      <c r="K213" s="236">
        <f t="shared" si="493"/>
        <v>0</v>
      </c>
      <c r="L213" s="236">
        <f t="shared" si="493"/>
        <v>0</v>
      </c>
      <c r="M213" s="236">
        <f t="shared" si="493"/>
        <v>0</v>
      </c>
      <c r="N213" s="236">
        <f t="shared" si="493"/>
        <v>0</v>
      </c>
      <c r="O213" s="236">
        <f t="shared" si="493"/>
        <v>0</v>
      </c>
      <c r="P213" s="220"/>
      <c r="Q213" s="221"/>
      <c r="R213" s="237">
        <f t="shared" si="507"/>
        <v>0</v>
      </c>
      <c r="S213" s="221"/>
      <c r="T213" s="237">
        <f t="shared" si="508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09"/>
        <v>0</v>
      </c>
      <c r="AD213" s="221"/>
      <c r="AE213" s="237">
        <f t="shared" si="510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11"/>
        <v>0</v>
      </c>
      <c r="AO213" s="221"/>
      <c r="AP213" s="237">
        <f t="shared" si="512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13"/>
        <v>0</v>
      </c>
      <c r="AZ213" s="221"/>
      <c r="BA213" s="237">
        <f t="shared" si="514"/>
        <v>0</v>
      </c>
      <c r="BB213" s="221"/>
      <c r="BC213" s="233"/>
      <c r="BD213" s="221"/>
      <c r="BE213" s="221"/>
      <c r="BF213" s="233"/>
      <c r="BG213" s="221"/>
      <c r="BH213" s="379">
        <f t="shared" si="494"/>
        <v>0</v>
      </c>
      <c r="BI213" s="255" t="str">
        <f t="shared" si="495"/>
        <v>10</v>
      </c>
      <c r="BJ213" s="318"/>
      <c r="BK213" s="253">
        <f t="shared" si="515"/>
        <v>0</v>
      </c>
      <c r="BL213" s="318"/>
      <c r="BM213" s="253">
        <f t="shared" si="49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497"/>
        <v>0</v>
      </c>
      <c r="BW213" s="318"/>
      <c r="BX213" s="253">
        <f t="shared" si="516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498"/>
        <v>0</v>
      </c>
      <c r="CH213" s="318"/>
      <c r="CI213" s="253">
        <f t="shared" si="499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00"/>
        <v>0</v>
      </c>
      <c r="CS213" s="318"/>
      <c r="CT213" s="253">
        <f t="shared" si="501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02"/>
        <v>0</v>
      </c>
      <c r="DD213" s="318"/>
      <c r="DE213" s="253">
        <f t="shared" si="503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">
      <c r="A214" s="272" t="str">
        <f t="shared" si="49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04"/>
        <v>0</v>
      </c>
      <c r="F214" s="236">
        <f t="shared" si="505"/>
        <v>0</v>
      </c>
      <c r="G214" s="236">
        <f t="shared" si="491"/>
        <v>0</v>
      </c>
      <c r="H214" s="236">
        <f t="shared" si="506"/>
        <v>0</v>
      </c>
      <c r="I214" s="236">
        <f t="shared" si="492"/>
        <v>0</v>
      </c>
      <c r="J214" s="236">
        <f t="shared" si="493"/>
        <v>0</v>
      </c>
      <c r="K214" s="236">
        <f t="shared" si="493"/>
        <v>0</v>
      </c>
      <c r="L214" s="236">
        <f t="shared" si="493"/>
        <v>0</v>
      </c>
      <c r="M214" s="236">
        <f t="shared" si="493"/>
        <v>0</v>
      </c>
      <c r="N214" s="236">
        <f t="shared" si="493"/>
        <v>0</v>
      </c>
      <c r="O214" s="236">
        <f t="shared" si="493"/>
        <v>0</v>
      </c>
      <c r="P214" s="220"/>
      <c r="Q214" s="221"/>
      <c r="R214" s="237">
        <f t="shared" si="507"/>
        <v>0</v>
      </c>
      <c r="S214" s="221"/>
      <c r="T214" s="237">
        <f t="shared" si="508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09"/>
        <v>0</v>
      </c>
      <c r="AD214" s="221"/>
      <c r="AE214" s="237">
        <f t="shared" si="510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11"/>
        <v>0</v>
      </c>
      <c r="AO214" s="221"/>
      <c r="AP214" s="237">
        <f t="shared" si="512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13"/>
        <v>0</v>
      </c>
      <c r="AZ214" s="221"/>
      <c r="BA214" s="237">
        <f t="shared" si="514"/>
        <v>0</v>
      </c>
      <c r="BB214" s="221"/>
      <c r="BC214" s="233"/>
      <c r="BD214" s="221"/>
      <c r="BE214" s="221"/>
      <c r="BF214" s="233"/>
      <c r="BG214" s="221"/>
      <c r="BH214" s="379">
        <f t="shared" si="494"/>
        <v>0</v>
      </c>
      <c r="BI214" s="255" t="str">
        <f t="shared" si="495"/>
        <v>11</v>
      </c>
      <c r="BJ214" s="318"/>
      <c r="BK214" s="253">
        <f t="shared" si="515"/>
        <v>0</v>
      </c>
      <c r="BL214" s="318"/>
      <c r="BM214" s="253">
        <f t="shared" si="49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497"/>
        <v>0</v>
      </c>
      <c r="BW214" s="318"/>
      <c r="BX214" s="253">
        <f t="shared" si="516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498"/>
        <v>0</v>
      </c>
      <c r="CH214" s="318"/>
      <c r="CI214" s="253">
        <f t="shared" si="499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00"/>
        <v>0</v>
      </c>
      <c r="CS214" s="318"/>
      <c r="CT214" s="253">
        <f t="shared" si="501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02"/>
        <v>0</v>
      </c>
      <c r="DD214" s="318"/>
      <c r="DE214" s="253">
        <f t="shared" si="503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">
      <c r="A215" s="272" t="str">
        <f t="shared" si="49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04"/>
        <v>0</v>
      </c>
      <c r="F215" s="236">
        <f t="shared" si="505"/>
        <v>0</v>
      </c>
      <c r="G215" s="236">
        <f t="shared" si="491"/>
        <v>0</v>
      </c>
      <c r="H215" s="236">
        <f t="shared" si="506"/>
        <v>0</v>
      </c>
      <c r="I215" s="236">
        <f t="shared" si="492"/>
        <v>0</v>
      </c>
      <c r="J215" s="236">
        <f t="shared" si="493"/>
        <v>0</v>
      </c>
      <c r="K215" s="236">
        <f t="shared" si="493"/>
        <v>0</v>
      </c>
      <c r="L215" s="236">
        <f t="shared" si="493"/>
        <v>0</v>
      </c>
      <c r="M215" s="236">
        <f t="shared" si="493"/>
        <v>0</v>
      </c>
      <c r="N215" s="236">
        <f t="shared" si="493"/>
        <v>0</v>
      </c>
      <c r="O215" s="236">
        <f t="shared" si="493"/>
        <v>0</v>
      </c>
      <c r="P215" s="220"/>
      <c r="Q215" s="221"/>
      <c r="R215" s="237">
        <f t="shared" si="507"/>
        <v>0</v>
      </c>
      <c r="S215" s="221"/>
      <c r="T215" s="237">
        <f t="shared" si="508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09"/>
        <v>0</v>
      </c>
      <c r="AD215" s="221"/>
      <c r="AE215" s="237">
        <f t="shared" si="510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11"/>
        <v>0</v>
      </c>
      <c r="AO215" s="221"/>
      <c r="AP215" s="237">
        <f t="shared" si="512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13"/>
        <v>0</v>
      </c>
      <c r="AZ215" s="221"/>
      <c r="BA215" s="237">
        <f t="shared" si="514"/>
        <v>0</v>
      </c>
      <c r="BB215" s="221"/>
      <c r="BC215" s="233"/>
      <c r="BD215" s="221"/>
      <c r="BE215" s="221"/>
      <c r="BF215" s="233"/>
      <c r="BG215" s="221"/>
      <c r="BH215" s="379">
        <f t="shared" si="494"/>
        <v>0</v>
      </c>
      <c r="BI215" s="255" t="str">
        <f t="shared" si="495"/>
        <v>12</v>
      </c>
      <c r="BJ215" s="318"/>
      <c r="BK215" s="253">
        <f t="shared" si="515"/>
        <v>0</v>
      </c>
      <c r="BL215" s="318"/>
      <c r="BM215" s="253">
        <f t="shared" si="49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497"/>
        <v>0</v>
      </c>
      <c r="BW215" s="318"/>
      <c r="BX215" s="253">
        <f t="shared" si="516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498"/>
        <v>0</v>
      </c>
      <c r="CH215" s="318"/>
      <c r="CI215" s="253">
        <f t="shared" si="499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00"/>
        <v>0</v>
      </c>
      <c r="CS215" s="318"/>
      <c r="CT215" s="253">
        <f t="shared" si="501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02"/>
        <v>0</v>
      </c>
      <c r="DD215" s="318"/>
      <c r="DE215" s="253">
        <f t="shared" si="503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thickBot="1">
      <c r="A216" s="272" t="str">
        <f t="shared" si="49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04"/>
        <v>0</v>
      </c>
      <c r="F216" s="236">
        <f t="shared" si="505"/>
        <v>0</v>
      </c>
      <c r="G216" s="236">
        <f t="shared" si="491"/>
        <v>0</v>
      </c>
      <c r="H216" s="236">
        <f t="shared" si="506"/>
        <v>0</v>
      </c>
      <c r="I216" s="236">
        <f t="shared" si="492"/>
        <v>0</v>
      </c>
      <c r="J216" s="236">
        <f t="shared" si="493"/>
        <v>0</v>
      </c>
      <c r="K216" s="236">
        <f t="shared" si="493"/>
        <v>0</v>
      </c>
      <c r="L216" s="236">
        <f t="shared" si="493"/>
        <v>0</v>
      </c>
      <c r="M216" s="236">
        <f t="shared" si="493"/>
        <v>0</v>
      </c>
      <c r="N216" s="236">
        <f t="shared" si="493"/>
        <v>0</v>
      </c>
      <c r="O216" s="236">
        <f>ROUND(SUM(Z216,AK216,AV216,BG216),1)</f>
        <v>0</v>
      </c>
      <c r="P216" s="223"/>
      <c r="Q216" s="224"/>
      <c r="R216" s="238">
        <f t="shared" si="507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09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11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13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9">
        <f t="shared" si="494"/>
        <v>0</v>
      </c>
      <c r="BI216" s="319" t="str">
        <f t="shared" si="495"/>
        <v>13</v>
      </c>
      <c r="BJ216" s="320"/>
      <c r="BK216" s="321">
        <f t="shared" si="515"/>
        <v>0</v>
      </c>
      <c r="BL216" s="320"/>
      <c r="BM216" s="321">
        <f t="shared" si="49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497"/>
        <v>0</v>
      </c>
      <c r="BW216" s="320"/>
      <c r="BX216" s="321">
        <f t="shared" si="516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498"/>
        <v>0</v>
      </c>
      <c r="CH216" s="320"/>
      <c r="CI216" s="321">
        <f t="shared" si="499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00"/>
        <v>0</v>
      </c>
      <c r="CS216" s="320"/>
      <c r="CT216" s="321">
        <f t="shared" si="501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02"/>
        <v>0</v>
      </c>
      <c r="DD216" s="320"/>
      <c r="DE216" s="321">
        <f t="shared" si="503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494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17">IF(ROUND(E223-SUM(E224,E226:E227),5)&gt;=0,0,"Ошибка")</f>
        <v>0</v>
      </c>
      <c r="BK217" s="285">
        <f t="shared" si="517"/>
        <v>0</v>
      </c>
      <c r="BL217" s="285">
        <f t="shared" si="517"/>
        <v>0</v>
      </c>
      <c r="BM217" s="285">
        <f t="shared" si="517"/>
        <v>0</v>
      </c>
      <c r="BN217" s="285">
        <f t="shared" si="517"/>
        <v>0</v>
      </c>
      <c r="BO217" s="285">
        <f t="shared" si="517"/>
        <v>0</v>
      </c>
      <c r="BP217" s="285">
        <f t="shared" si="517"/>
        <v>0</v>
      </c>
      <c r="BQ217" s="285">
        <f t="shared" si="517"/>
        <v>0</v>
      </c>
      <c r="BR217" s="285">
        <f t="shared" si="517"/>
        <v>0</v>
      </c>
      <c r="BS217" s="285">
        <f t="shared" si="517"/>
        <v>0</v>
      </c>
      <c r="BT217" s="285">
        <f t="shared" si="517"/>
        <v>0</v>
      </c>
      <c r="BU217" s="285">
        <f t="shared" si="517"/>
        <v>0</v>
      </c>
      <c r="BV217" s="285">
        <f t="shared" si="517"/>
        <v>0</v>
      </c>
      <c r="BW217" s="285">
        <f t="shared" si="517"/>
        <v>0</v>
      </c>
      <c r="BX217" s="285">
        <f t="shared" si="517"/>
        <v>0</v>
      </c>
      <c r="BY217" s="285">
        <f t="shared" si="517"/>
        <v>0</v>
      </c>
      <c r="BZ217" s="285">
        <f t="shared" si="517"/>
        <v>0</v>
      </c>
      <c r="CA217" s="285">
        <f t="shared" si="517"/>
        <v>0</v>
      </c>
      <c r="CB217" s="285">
        <f t="shared" si="517"/>
        <v>0</v>
      </c>
      <c r="CC217" s="285">
        <f t="shared" si="517"/>
        <v>0</v>
      </c>
      <c r="CD217" s="285">
        <f t="shared" si="517"/>
        <v>0</v>
      </c>
      <c r="CE217" s="285">
        <f t="shared" si="517"/>
        <v>0</v>
      </c>
      <c r="CF217" s="285">
        <f t="shared" si="517"/>
        <v>0</v>
      </c>
      <c r="CG217" s="285">
        <f t="shared" si="517"/>
        <v>0</v>
      </c>
      <c r="CH217" s="285">
        <f t="shared" si="517"/>
        <v>0</v>
      </c>
      <c r="CI217" s="285">
        <f t="shared" si="517"/>
        <v>0</v>
      </c>
      <c r="CJ217" s="285">
        <f t="shared" si="517"/>
        <v>0</v>
      </c>
      <c r="CK217" s="285">
        <f t="shared" si="517"/>
        <v>0</v>
      </c>
      <c r="CL217" s="285">
        <f t="shared" si="517"/>
        <v>0</v>
      </c>
      <c r="CM217" s="285">
        <f t="shared" si="517"/>
        <v>0</v>
      </c>
      <c r="CN217" s="285">
        <f t="shared" si="517"/>
        <v>0</v>
      </c>
      <c r="CO217" s="285">
        <f t="shared" si="517"/>
        <v>0</v>
      </c>
      <c r="CP217" s="285">
        <f t="shared" ref="CP217:DL217" si="518">IF(ROUND(AK223-SUM(AK224,AK226:AK227),5)&gt;=0,0,"Ошибка")</f>
        <v>0</v>
      </c>
      <c r="CQ217" s="285">
        <f t="shared" si="518"/>
        <v>0</v>
      </c>
      <c r="CR217" s="285">
        <f t="shared" si="518"/>
        <v>0</v>
      </c>
      <c r="CS217" s="285">
        <f t="shared" si="518"/>
        <v>0</v>
      </c>
      <c r="CT217" s="285">
        <f t="shared" si="518"/>
        <v>0</v>
      </c>
      <c r="CU217" s="285">
        <f t="shared" si="518"/>
        <v>0</v>
      </c>
      <c r="CV217" s="285">
        <f t="shared" si="518"/>
        <v>0</v>
      </c>
      <c r="CW217" s="285">
        <f t="shared" si="518"/>
        <v>0</v>
      </c>
      <c r="CX217" s="285">
        <f t="shared" si="518"/>
        <v>0</v>
      </c>
      <c r="CY217" s="285">
        <f t="shared" si="518"/>
        <v>0</v>
      </c>
      <c r="CZ217" s="285">
        <f t="shared" si="518"/>
        <v>0</v>
      </c>
      <c r="DA217" s="285">
        <f t="shared" si="518"/>
        <v>0</v>
      </c>
      <c r="DB217" s="285">
        <f t="shared" si="518"/>
        <v>0</v>
      </c>
      <c r="DC217" s="285">
        <f t="shared" si="518"/>
        <v>0</v>
      </c>
      <c r="DD217" s="285">
        <f t="shared" si="518"/>
        <v>0</v>
      </c>
      <c r="DE217" s="285">
        <f t="shared" si="518"/>
        <v>0</v>
      </c>
      <c r="DF217" s="285">
        <f t="shared" si="518"/>
        <v>0</v>
      </c>
      <c r="DG217" s="285">
        <f t="shared" si="518"/>
        <v>0</v>
      </c>
      <c r="DH217" s="285">
        <f t="shared" si="518"/>
        <v>0</v>
      </c>
      <c r="DI217" s="285">
        <f t="shared" si="518"/>
        <v>0</v>
      </c>
      <c r="DJ217" s="285">
        <f t="shared" si="518"/>
        <v>0</v>
      </c>
      <c r="DK217" s="285">
        <f t="shared" si="518"/>
        <v>0</v>
      </c>
      <c r="DL217" s="285">
        <f t="shared" si="518"/>
        <v>0</v>
      </c>
    </row>
    <row r="218" spans="1:116" s="27" customFormat="1" ht="24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19">SUM(J219:J223,J228:J230)</f>
        <v>0</v>
      </c>
      <c r="K218" s="236">
        <f t="shared" si="519"/>
        <v>0</v>
      </c>
      <c r="L218" s="236">
        <f t="shared" si="519"/>
        <v>0</v>
      </c>
      <c r="M218" s="236">
        <f t="shared" si="519"/>
        <v>0</v>
      </c>
      <c r="N218" s="236">
        <f t="shared" si="519"/>
        <v>0</v>
      </c>
      <c r="O218" s="236">
        <f t="shared" si="519"/>
        <v>0</v>
      </c>
      <c r="P218" s="228">
        <f>SUM(P219:P223,P228:P230)</f>
        <v>0</v>
      </c>
      <c r="Q218" s="226">
        <f t="shared" ref="Q218:Z218" si="520">SUM(Q219:Q223,Q228:Q230)</f>
        <v>0</v>
      </c>
      <c r="R218" s="236">
        <f t="shared" si="520"/>
        <v>0</v>
      </c>
      <c r="S218" s="226">
        <f t="shared" si="520"/>
        <v>0</v>
      </c>
      <c r="T218" s="236">
        <f t="shared" si="520"/>
        <v>0</v>
      </c>
      <c r="U218" s="226">
        <f t="shared" si="520"/>
        <v>0</v>
      </c>
      <c r="V218" s="235">
        <f t="shared" si="520"/>
        <v>0</v>
      </c>
      <c r="W218" s="226">
        <f t="shared" si="520"/>
        <v>0</v>
      </c>
      <c r="X218" s="226">
        <f t="shared" si="520"/>
        <v>0</v>
      </c>
      <c r="Y218" s="235">
        <f t="shared" si="520"/>
        <v>0</v>
      </c>
      <c r="Z218" s="227">
        <f t="shared" si="520"/>
        <v>0</v>
      </c>
      <c r="AA218" s="228">
        <f>SUM(AA219:AA223,AA228:AA230)</f>
        <v>0</v>
      </c>
      <c r="AB218" s="226">
        <f t="shared" ref="AB218:AK218" si="521">SUM(AB219:AB223,AB228:AB230)</f>
        <v>0</v>
      </c>
      <c r="AC218" s="236">
        <f t="shared" si="521"/>
        <v>0</v>
      </c>
      <c r="AD218" s="226">
        <f t="shared" si="521"/>
        <v>0</v>
      </c>
      <c r="AE218" s="236">
        <f t="shared" si="521"/>
        <v>0</v>
      </c>
      <c r="AF218" s="226">
        <f t="shared" si="521"/>
        <v>0</v>
      </c>
      <c r="AG218" s="235">
        <f t="shared" si="521"/>
        <v>0</v>
      </c>
      <c r="AH218" s="226">
        <f t="shared" si="521"/>
        <v>0</v>
      </c>
      <c r="AI218" s="226">
        <f t="shared" si="521"/>
        <v>0</v>
      </c>
      <c r="AJ218" s="235">
        <f t="shared" si="521"/>
        <v>0</v>
      </c>
      <c r="AK218" s="227">
        <f t="shared" si="521"/>
        <v>0</v>
      </c>
      <c r="AL218" s="228">
        <f>SUM(AL219:AL223,AL228:AL230)</f>
        <v>0</v>
      </c>
      <c r="AM218" s="226">
        <f t="shared" ref="AM218:AV218" si="522">SUM(AM219:AM223,AM228:AM230)</f>
        <v>0</v>
      </c>
      <c r="AN218" s="236">
        <f t="shared" si="522"/>
        <v>0</v>
      </c>
      <c r="AO218" s="226">
        <f t="shared" si="522"/>
        <v>0</v>
      </c>
      <c r="AP218" s="236">
        <f t="shared" si="522"/>
        <v>0</v>
      </c>
      <c r="AQ218" s="226">
        <f t="shared" si="522"/>
        <v>0</v>
      </c>
      <c r="AR218" s="235">
        <f t="shared" si="522"/>
        <v>0</v>
      </c>
      <c r="AS218" s="226">
        <f t="shared" si="522"/>
        <v>0</v>
      </c>
      <c r="AT218" s="226">
        <f t="shared" si="522"/>
        <v>0</v>
      </c>
      <c r="AU218" s="235">
        <f t="shared" si="522"/>
        <v>0</v>
      </c>
      <c r="AV218" s="227">
        <f t="shared" si="522"/>
        <v>0</v>
      </c>
      <c r="AW218" s="228">
        <f>SUM(AW219:AW223,AW228:AW230)</f>
        <v>0</v>
      </c>
      <c r="AX218" s="226">
        <f t="shared" ref="AX218:BG218" si="523">SUM(AX219:AX223,AX228:AX230)</f>
        <v>0</v>
      </c>
      <c r="AY218" s="236">
        <f t="shared" si="523"/>
        <v>0</v>
      </c>
      <c r="AZ218" s="226">
        <f t="shared" si="523"/>
        <v>0</v>
      </c>
      <c r="BA218" s="236">
        <f t="shared" si="523"/>
        <v>0</v>
      </c>
      <c r="BB218" s="226">
        <f t="shared" si="523"/>
        <v>0</v>
      </c>
      <c r="BC218" s="235">
        <f t="shared" si="523"/>
        <v>0</v>
      </c>
      <c r="BD218" s="226">
        <f t="shared" si="523"/>
        <v>0</v>
      </c>
      <c r="BE218" s="226">
        <f t="shared" si="523"/>
        <v>0</v>
      </c>
      <c r="BF218" s="235">
        <f t="shared" si="523"/>
        <v>0</v>
      </c>
      <c r="BG218" s="227">
        <f t="shared" si="523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24">IF(E224-E225&gt;=0,0,"Ошибка")</f>
        <v>0</v>
      </c>
      <c r="BK218" s="253">
        <f t="shared" si="524"/>
        <v>0</v>
      </c>
      <c r="BL218" s="253">
        <f t="shared" si="524"/>
        <v>0</v>
      </c>
      <c r="BM218" s="253">
        <f t="shared" si="524"/>
        <v>0</v>
      </c>
      <c r="BN218" s="253">
        <f t="shared" si="524"/>
        <v>0</v>
      </c>
      <c r="BO218" s="253">
        <f t="shared" si="524"/>
        <v>0</v>
      </c>
      <c r="BP218" s="253">
        <f t="shared" si="524"/>
        <v>0</v>
      </c>
      <c r="BQ218" s="253">
        <f t="shared" si="524"/>
        <v>0</v>
      </c>
      <c r="BR218" s="253">
        <f t="shared" si="524"/>
        <v>0</v>
      </c>
      <c r="BS218" s="253">
        <f t="shared" si="524"/>
        <v>0</v>
      </c>
      <c r="BT218" s="253">
        <f t="shared" si="524"/>
        <v>0</v>
      </c>
      <c r="BU218" s="253">
        <f t="shared" si="524"/>
        <v>0</v>
      </c>
      <c r="BV218" s="253">
        <f t="shared" si="524"/>
        <v>0</v>
      </c>
      <c r="BW218" s="253">
        <f t="shared" si="524"/>
        <v>0</v>
      </c>
      <c r="BX218" s="253">
        <f t="shared" si="524"/>
        <v>0</v>
      </c>
      <c r="BY218" s="253">
        <f t="shared" si="524"/>
        <v>0</v>
      </c>
      <c r="BZ218" s="253">
        <f t="shared" si="524"/>
        <v>0</v>
      </c>
      <c r="CA218" s="253">
        <f t="shared" si="524"/>
        <v>0</v>
      </c>
      <c r="CB218" s="253">
        <f t="shared" si="524"/>
        <v>0</v>
      </c>
      <c r="CC218" s="253">
        <f t="shared" si="524"/>
        <v>0</v>
      </c>
      <c r="CD218" s="253">
        <f t="shared" si="524"/>
        <v>0</v>
      </c>
      <c r="CE218" s="253">
        <f t="shared" si="524"/>
        <v>0</v>
      </c>
      <c r="CF218" s="253">
        <f t="shared" si="524"/>
        <v>0</v>
      </c>
      <c r="CG218" s="253">
        <f t="shared" si="524"/>
        <v>0</v>
      </c>
      <c r="CH218" s="253">
        <f t="shared" si="524"/>
        <v>0</v>
      </c>
      <c r="CI218" s="253">
        <f t="shared" si="524"/>
        <v>0</v>
      </c>
      <c r="CJ218" s="253">
        <f t="shared" si="524"/>
        <v>0</v>
      </c>
      <c r="CK218" s="253">
        <f t="shared" si="524"/>
        <v>0</v>
      </c>
      <c r="CL218" s="253">
        <f t="shared" si="524"/>
        <v>0</v>
      </c>
      <c r="CM218" s="253">
        <f t="shared" si="524"/>
        <v>0</v>
      </c>
      <c r="CN218" s="253">
        <f t="shared" si="524"/>
        <v>0</v>
      </c>
      <c r="CO218" s="253">
        <f t="shared" si="524"/>
        <v>0</v>
      </c>
      <c r="CP218" s="253">
        <f t="shared" ref="CP218:DL218" si="525">IF(AK224-AK225&gt;=0,0,"Ошибка")</f>
        <v>0</v>
      </c>
      <c r="CQ218" s="253">
        <f t="shared" si="525"/>
        <v>0</v>
      </c>
      <c r="CR218" s="253">
        <f t="shared" si="525"/>
        <v>0</v>
      </c>
      <c r="CS218" s="253">
        <f t="shared" si="525"/>
        <v>0</v>
      </c>
      <c r="CT218" s="253">
        <f t="shared" si="525"/>
        <v>0</v>
      </c>
      <c r="CU218" s="253">
        <f t="shared" si="525"/>
        <v>0</v>
      </c>
      <c r="CV218" s="253">
        <f t="shared" si="525"/>
        <v>0</v>
      </c>
      <c r="CW218" s="253">
        <f t="shared" si="525"/>
        <v>0</v>
      </c>
      <c r="CX218" s="253">
        <f t="shared" si="525"/>
        <v>0</v>
      </c>
      <c r="CY218" s="253">
        <f t="shared" si="525"/>
        <v>0</v>
      </c>
      <c r="CZ218" s="253">
        <f t="shared" si="525"/>
        <v>0</v>
      </c>
      <c r="DA218" s="253">
        <f t="shared" si="525"/>
        <v>0</v>
      </c>
      <c r="DB218" s="253">
        <f t="shared" si="525"/>
        <v>0</v>
      </c>
      <c r="DC218" s="253">
        <f t="shared" si="525"/>
        <v>0</v>
      </c>
      <c r="DD218" s="253">
        <f t="shared" si="525"/>
        <v>0</v>
      </c>
      <c r="DE218" s="253">
        <f t="shared" si="525"/>
        <v>0</v>
      </c>
      <c r="DF218" s="253">
        <f t="shared" si="525"/>
        <v>0</v>
      </c>
      <c r="DG218" s="253">
        <f t="shared" si="525"/>
        <v>0</v>
      </c>
      <c r="DH218" s="253">
        <f t="shared" si="525"/>
        <v>0</v>
      </c>
      <c r="DI218" s="253">
        <f t="shared" si="525"/>
        <v>0</v>
      </c>
      <c r="DJ218" s="253">
        <f t="shared" si="525"/>
        <v>0</v>
      </c>
      <c r="DK218" s="253">
        <f t="shared" si="525"/>
        <v>0</v>
      </c>
      <c r="DL218" s="253">
        <f t="shared" si="525"/>
        <v>0</v>
      </c>
    </row>
    <row r="219" spans="1:116" s="27" customFormat="1" ht="24">
      <c r="A219" s="272" t="str">
        <f t="shared" ref="A219:A230" si="52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27">SUM(J219:L219)</f>
        <v>0</v>
      </c>
      <c r="H219" s="236">
        <f>ROUND(SUM(S219,AD219,AO219,AZ219),1)</f>
        <v>0</v>
      </c>
      <c r="I219" s="236">
        <f t="shared" ref="I219:I230" si="528">SUM(M219:O219)</f>
        <v>0</v>
      </c>
      <c r="J219" s="236">
        <f t="shared" ref="J219:O230" si="529">ROUND(SUM(U219,AF219,AQ219,BB219),1)</f>
        <v>0</v>
      </c>
      <c r="K219" s="236">
        <f t="shared" si="529"/>
        <v>0</v>
      </c>
      <c r="L219" s="236">
        <f t="shared" si="529"/>
        <v>0</v>
      </c>
      <c r="M219" s="236">
        <f t="shared" si="529"/>
        <v>0</v>
      </c>
      <c r="N219" s="236">
        <f t="shared" si="529"/>
        <v>0</v>
      </c>
      <c r="O219" s="236">
        <f t="shared" si="529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9">
        <f t="shared" ref="BH219:BH231" si="530">IF((COUNTA(BJ219:DL219)-COUNTIF(BJ219:DL219,0))=0,0,CONCATENATE("Ошибки!-",COUNTA(BJ219:DL219)-COUNTIF(BJ219:DL219,0)))</f>
        <v>0</v>
      </c>
      <c r="BI219" s="255" t="str">
        <f t="shared" ref="BI219:BI230" si="531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32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33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34">IF(ROUND((AA219-AB219),5)&gt;=0,0,"Ошибка!")</f>
        <v>0</v>
      </c>
      <c r="CH219" s="318"/>
      <c r="CI219" s="253">
        <f t="shared" ref="CI219:CI230" si="535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36">IF(ROUND((AL219-AM219),5)&gt;=0,0,"Ошибка!")</f>
        <v>0</v>
      </c>
      <c r="CS219" s="318"/>
      <c r="CT219" s="253">
        <f t="shared" ref="CT219:CT230" si="537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38">IF(ROUND((AW219-AX219),5)&gt;=0,0,"Ошибка!")</f>
        <v>0</v>
      </c>
      <c r="DD219" s="318"/>
      <c r="DE219" s="253">
        <f t="shared" ref="DE219:DE230" si="539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>
      <c r="A220" s="272" t="str">
        <f t="shared" si="52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40">ROUND(SUM(P220,AA220,AL220,AW220),0)</f>
        <v>0</v>
      </c>
      <c r="F220" s="236">
        <f t="shared" ref="F220:F230" si="541">ROUND(SUM(Q220,AB220,AM220,AX220),1)</f>
        <v>0</v>
      </c>
      <c r="G220" s="236">
        <f t="shared" si="527"/>
        <v>0</v>
      </c>
      <c r="H220" s="236">
        <f t="shared" ref="H220:H230" si="542">ROUND(SUM(S220,AD220,AO220,AZ220),1)</f>
        <v>0</v>
      </c>
      <c r="I220" s="236">
        <f t="shared" si="528"/>
        <v>0</v>
      </c>
      <c r="J220" s="236">
        <f t="shared" si="529"/>
        <v>0</v>
      </c>
      <c r="K220" s="236">
        <f t="shared" si="529"/>
        <v>0</v>
      </c>
      <c r="L220" s="236">
        <f t="shared" si="529"/>
        <v>0</v>
      </c>
      <c r="M220" s="236">
        <f t="shared" si="529"/>
        <v>0</v>
      </c>
      <c r="N220" s="236">
        <f t="shared" si="529"/>
        <v>0</v>
      </c>
      <c r="O220" s="236">
        <f t="shared" si="529"/>
        <v>0</v>
      </c>
      <c r="P220" s="220"/>
      <c r="Q220" s="221"/>
      <c r="R220" s="237">
        <f t="shared" ref="R220:R230" si="543">SUM(U220:W220)</f>
        <v>0</v>
      </c>
      <c r="S220" s="221"/>
      <c r="T220" s="237">
        <f t="shared" ref="T220:T229" si="544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45">SUM(AF220:AH220)</f>
        <v>0</v>
      </c>
      <c r="AD220" s="221"/>
      <c r="AE220" s="237">
        <f t="shared" ref="AE220:AE229" si="546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47">SUM(AQ220:AS220)</f>
        <v>0</v>
      </c>
      <c r="AO220" s="221"/>
      <c r="AP220" s="237">
        <f t="shared" ref="AP220:AP229" si="548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49">SUM(BB220:BD220)</f>
        <v>0</v>
      </c>
      <c r="AZ220" s="221"/>
      <c r="BA220" s="237">
        <f t="shared" ref="BA220:BA229" si="550">SUM(BE220:BG220)</f>
        <v>0</v>
      </c>
      <c r="BB220" s="221"/>
      <c r="BC220" s="233"/>
      <c r="BD220" s="221"/>
      <c r="BE220" s="221"/>
      <c r="BF220" s="233"/>
      <c r="BG220" s="221"/>
      <c r="BH220" s="379">
        <f t="shared" si="530"/>
        <v>0</v>
      </c>
      <c r="BI220" s="255" t="str">
        <f t="shared" si="531"/>
        <v>03</v>
      </c>
      <c r="BJ220" s="318"/>
      <c r="BK220" s="253">
        <f t="shared" ref="BK220:BK230" si="551">IF(ROUND((E220-F220),5)&gt;=0,0,"Ошибка!")</f>
        <v>0</v>
      </c>
      <c r="BL220" s="318"/>
      <c r="BM220" s="253">
        <f t="shared" si="532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33"/>
        <v>0</v>
      </c>
      <c r="BW220" s="318"/>
      <c r="BX220" s="253">
        <f t="shared" ref="BX220:BX230" si="552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34"/>
        <v>0</v>
      </c>
      <c r="CH220" s="318"/>
      <c r="CI220" s="253">
        <f t="shared" si="535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36"/>
        <v>0</v>
      </c>
      <c r="CS220" s="318"/>
      <c r="CT220" s="253">
        <f t="shared" si="537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38"/>
        <v>0</v>
      </c>
      <c r="DD220" s="318"/>
      <c r="DE220" s="253">
        <f t="shared" si="539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>
      <c r="A221" s="272" t="str">
        <f t="shared" si="52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40"/>
        <v>0</v>
      </c>
      <c r="F221" s="236">
        <f t="shared" si="541"/>
        <v>0</v>
      </c>
      <c r="G221" s="236">
        <f t="shared" si="527"/>
        <v>0</v>
      </c>
      <c r="H221" s="236">
        <f t="shared" si="542"/>
        <v>0</v>
      </c>
      <c r="I221" s="236">
        <f t="shared" si="528"/>
        <v>0</v>
      </c>
      <c r="J221" s="236">
        <f t="shared" si="529"/>
        <v>0</v>
      </c>
      <c r="K221" s="236">
        <f t="shared" si="529"/>
        <v>0</v>
      </c>
      <c r="L221" s="236">
        <f t="shared" si="529"/>
        <v>0</v>
      </c>
      <c r="M221" s="236">
        <f t="shared" si="529"/>
        <v>0</v>
      </c>
      <c r="N221" s="236">
        <f t="shared" si="529"/>
        <v>0</v>
      </c>
      <c r="O221" s="236">
        <f t="shared" si="529"/>
        <v>0</v>
      </c>
      <c r="P221" s="220"/>
      <c r="Q221" s="221"/>
      <c r="R221" s="237">
        <f t="shared" si="543"/>
        <v>0</v>
      </c>
      <c r="S221" s="221"/>
      <c r="T221" s="237">
        <f t="shared" si="544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45"/>
        <v>0</v>
      </c>
      <c r="AD221" s="221"/>
      <c r="AE221" s="237">
        <f t="shared" si="546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47"/>
        <v>0</v>
      </c>
      <c r="AO221" s="221"/>
      <c r="AP221" s="237">
        <f t="shared" si="548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49"/>
        <v>0</v>
      </c>
      <c r="AZ221" s="221"/>
      <c r="BA221" s="237">
        <f t="shared" si="550"/>
        <v>0</v>
      </c>
      <c r="BB221" s="221"/>
      <c r="BC221" s="233"/>
      <c r="BD221" s="221"/>
      <c r="BE221" s="221"/>
      <c r="BF221" s="233"/>
      <c r="BG221" s="221"/>
      <c r="BH221" s="379">
        <f t="shared" si="530"/>
        <v>0</v>
      </c>
      <c r="BI221" s="255" t="str">
        <f t="shared" si="531"/>
        <v>04</v>
      </c>
      <c r="BJ221" s="318"/>
      <c r="BK221" s="253">
        <f t="shared" si="551"/>
        <v>0</v>
      </c>
      <c r="BL221" s="318"/>
      <c r="BM221" s="253">
        <f t="shared" si="532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33"/>
        <v>0</v>
      </c>
      <c r="BW221" s="318"/>
      <c r="BX221" s="253">
        <f t="shared" si="552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34"/>
        <v>0</v>
      </c>
      <c r="CH221" s="318"/>
      <c r="CI221" s="253">
        <f t="shared" si="535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36"/>
        <v>0</v>
      </c>
      <c r="CS221" s="318"/>
      <c r="CT221" s="253">
        <f t="shared" si="537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38"/>
        <v>0</v>
      </c>
      <c r="DD221" s="318"/>
      <c r="DE221" s="253">
        <f t="shared" si="539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>
      <c r="A222" s="272" t="str">
        <f t="shared" si="52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40"/>
        <v>0</v>
      </c>
      <c r="F222" s="236">
        <f t="shared" si="541"/>
        <v>0</v>
      </c>
      <c r="G222" s="236">
        <f t="shared" si="527"/>
        <v>0</v>
      </c>
      <c r="H222" s="236">
        <f t="shared" si="542"/>
        <v>0</v>
      </c>
      <c r="I222" s="236">
        <f t="shared" si="528"/>
        <v>0</v>
      </c>
      <c r="J222" s="236">
        <f t="shared" si="529"/>
        <v>0</v>
      </c>
      <c r="K222" s="236">
        <f t="shared" si="529"/>
        <v>0</v>
      </c>
      <c r="L222" s="236">
        <f t="shared" si="529"/>
        <v>0</v>
      </c>
      <c r="M222" s="236">
        <f t="shared" si="529"/>
        <v>0</v>
      </c>
      <c r="N222" s="236">
        <f t="shared" si="529"/>
        <v>0</v>
      </c>
      <c r="O222" s="236">
        <f t="shared" si="529"/>
        <v>0</v>
      </c>
      <c r="P222" s="220"/>
      <c r="Q222" s="221"/>
      <c r="R222" s="237">
        <f t="shared" si="543"/>
        <v>0</v>
      </c>
      <c r="S222" s="221"/>
      <c r="T222" s="237">
        <f t="shared" si="544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45"/>
        <v>0</v>
      </c>
      <c r="AD222" s="221"/>
      <c r="AE222" s="237">
        <f t="shared" si="546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47"/>
        <v>0</v>
      </c>
      <c r="AO222" s="221"/>
      <c r="AP222" s="237">
        <f t="shared" si="548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49"/>
        <v>0</v>
      </c>
      <c r="AZ222" s="221"/>
      <c r="BA222" s="237">
        <f t="shared" si="550"/>
        <v>0</v>
      </c>
      <c r="BB222" s="221"/>
      <c r="BC222" s="233"/>
      <c r="BD222" s="221"/>
      <c r="BE222" s="221"/>
      <c r="BF222" s="233"/>
      <c r="BG222" s="221"/>
      <c r="BH222" s="379">
        <f t="shared" si="530"/>
        <v>0</v>
      </c>
      <c r="BI222" s="255" t="str">
        <f t="shared" si="531"/>
        <v>05</v>
      </c>
      <c r="BJ222" s="318"/>
      <c r="BK222" s="253">
        <f t="shared" si="551"/>
        <v>0</v>
      </c>
      <c r="BL222" s="318"/>
      <c r="BM222" s="253">
        <f t="shared" si="532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33"/>
        <v>0</v>
      </c>
      <c r="BW222" s="318"/>
      <c r="BX222" s="253">
        <f t="shared" si="552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34"/>
        <v>0</v>
      </c>
      <c r="CH222" s="318"/>
      <c r="CI222" s="253">
        <f t="shared" si="535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36"/>
        <v>0</v>
      </c>
      <c r="CS222" s="318"/>
      <c r="CT222" s="253">
        <f t="shared" si="537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38"/>
        <v>0</v>
      </c>
      <c r="DD222" s="318"/>
      <c r="DE222" s="253">
        <f t="shared" si="539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>
      <c r="A223" s="272" t="str">
        <f t="shared" si="52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40"/>
        <v>0</v>
      </c>
      <c r="F223" s="236">
        <f t="shared" si="541"/>
        <v>0</v>
      </c>
      <c r="G223" s="236">
        <f t="shared" si="527"/>
        <v>0</v>
      </c>
      <c r="H223" s="236">
        <f t="shared" si="542"/>
        <v>0</v>
      </c>
      <c r="I223" s="236">
        <f t="shared" si="528"/>
        <v>0</v>
      </c>
      <c r="J223" s="236">
        <f t="shared" si="529"/>
        <v>0</v>
      </c>
      <c r="K223" s="236">
        <f t="shared" si="529"/>
        <v>0</v>
      </c>
      <c r="L223" s="236">
        <f t="shared" si="529"/>
        <v>0</v>
      </c>
      <c r="M223" s="236">
        <f t="shared" si="529"/>
        <v>0</v>
      </c>
      <c r="N223" s="236">
        <f t="shared" si="529"/>
        <v>0</v>
      </c>
      <c r="O223" s="236">
        <f t="shared" si="529"/>
        <v>0</v>
      </c>
      <c r="P223" s="220"/>
      <c r="Q223" s="221"/>
      <c r="R223" s="237">
        <f t="shared" si="543"/>
        <v>0</v>
      </c>
      <c r="S223" s="221"/>
      <c r="T223" s="237">
        <f t="shared" si="544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45"/>
        <v>0</v>
      </c>
      <c r="AD223" s="221"/>
      <c r="AE223" s="237">
        <f t="shared" si="546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47"/>
        <v>0</v>
      </c>
      <c r="AO223" s="221"/>
      <c r="AP223" s="237">
        <f t="shared" si="548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49"/>
        <v>0</v>
      </c>
      <c r="AZ223" s="221"/>
      <c r="BA223" s="237">
        <f t="shared" si="550"/>
        <v>0</v>
      </c>
      <c r="BB223" s="221"/>
      <c r="BC223" s="233"/>
      <c r="BD223" s="221"/>
      <c r="BE223" s="221"/>
      <c r="BF223" s="233"/>
      <c r="BG223" s="221"/>
      <c r="BH223" s="379">
        <f t="shared" si="530"/>
        <v>0</v>
      </c>
      <c r="BI223" s="255" t="str">
        <f t="shared" si="531"/>
        <v>06</v>
      </c>
      <c r="BJ223" s="318"/>
      <c r="BK223" s="253">
        <f t="shared" si="551"/>
        <v>0</v>
      </c>
      <c r="BL223" s="318"/>
      <c r="BM223" s="253">
        <f t="shared" si="532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33"/>
        <v>0</v>
      </c>
      <c r="BW223" s="318"/>
      <c r="BX223" s="253">
        <f t="shared" si="552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34"/>
        <v>0</v>
      </c>
      <c r="CH223" s="318"/>
      <c r="CI223" s="253">
        <f t="shared" si="535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36"/>
        <v>0</v>
      </c>
      <c r="CS223" s="318"/>
      <c r="CT223" s="253">
        <f t="shared" si="537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38"/>
        <v>0</v>
      </c>
      <c r="DD223" s="318"/>
      <c r="DE223" s="253">
        <f t="shared" si="539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>
      <c r="A224" s="272" t="str">
        <f t="shared" si="52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40"/>
        <v>0</v>
      </c>
      <c r="F224" s="236">
        <f t="shared" si="541"/>
        <v>0</v>
      </c>
      <c r="G224" s="236">
        <f t="shared" si="527"/>
        <v>0</v>
      </c>
      <c r="H224" s="236">
        <f t="shared" si="542"/>
        <v>0</v>
      </c>
      <c r="I224" s="236">
        <f t="shared" si="528"/>
        <v>0</v>
      </c>
      <c r="J224" s="236">
        <f t="shared" si="529"/>
        <v>0</v>
      </c>
      <c r="K224" s="236">
        <f t="shared" si="529"/>
        <v>0</v>
      </c>
      <c r="L224" s="236">
        <f t="shared" si="529"/>
        <v>0</v>
      </c>
      <c r="M224" s="236">
        <f t="shared" si="529"/>
        <v>0</v>
      </c>
      <c r="N224" s="236">
        <f t="shared" si="529"/>
        <v>0</v>
      </c>
      <c r="O224" s="236">
        <f t="shared" si="529"/>
        <v>0</v>
      </c>
      <c r="P224" s="220"/>
      <c r="Q224" s="221"/>
      <c r="R224" s="237">
        <f t="shared" si="543"/>
        <v>0</v>
      </c>
      <c r="S224" s="221"/>
      <c r="T224" s="237">
        <f t="shared" si="544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45"/>
        <v>0</v>
      </c>
      <c r="AD224" s="221"/>
      <c r="AE224" s="237">
        <f t="shared" si="546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47"/>
        <v>0</v>
      </c>
      <c r="AO224" s="221"/>
      <c r="AP224" s="237">
        <f t="shared" si="548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49"/>
        <v>0</v>
      </c>
      <c r="AZ224" s="221"/>
      <c r="BA224" s="237">
        <f t="shared" si="550"/>
        <v>0</v>
      </c>
      <c r="BB224" s="221"/>
      <c r="BC224" s="233"/>
      <c r="BD224" s="221"/>
      <c r="BE224" s="221"/>
      <c r="BF224" s="233"/>
      <c r="BG224" s="221"/>
      <c r="BH224" s="379">
        <f t="shared" si="530"/>
        <v>0</v>
      </c>
      <c r="BI224" s="255" t="str">
        <f t="shared" si="531"/>
        <v>07</v>
      </c>
      <c r="BJ224" s="318"/>
      <c r="BK224" s="253">
        <f t="shared" si="551"/>
        <v>0</v>
      </c>
      <c r="BL224" s="318"/>
      <c r="BM224" s="253">
        <f t="shared" si="532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33"/>
        <v>0</v>
      </c>
      <c r="BW224" s="318"/>
      <c r="BX224" s="253">
        <f t="shared" si="552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34"/>
        <v>0</v>
      </c>
      <c r="CH224" s="318"/>
      <c r="CI224" s="253">
        <f t="shared" si="535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36"/>
        <v>0</v>
      </c>
      <c r="CS224" s="318"/>
      <c r="CT224" s="253">
        <f t="shared" si="537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38"/>
        <v>0</v>
      </c>
      <c r="DD224" s="318"/>
      <c r="DE224" s="253">
        <f t="shared" si="539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>
      <c r="A225" s="272" t="str">
        <f t="shared" si="52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40"/>
        <v>0</v>
      </c>
      <c r="F225" s="236">
        <f t="shared" si="541"/>
        <v>0</v>
      </c>
      <c r="G225" s="236">
        <f t="shared" si="527"/>
        <v>0</v>
      </c>
      <c r="H225" s="236">
        <f t="shared" si="542"/>
        <v>0</v>
      </c>
      <c r="I225" s="236">
        <f t="shared" si="528"/>
        <v>0</v>
      </c>
      <c r="J225" s="236">
        <f t="shared" si="529"/>
        <v>0</v>
      </c>
      <c r="K225" s="236">
        <f t="shared" si="529"/>
        <v>0</v>
      </c>
      <c r="L225" s="236">
        <f t="shared" si="529"/>
        <v>0</v>
      </c>
      <c r="M225" s="236">
        <f t="shared" si="529"/>
        <v>0</v>
      </c>
      <c r="N225" s="236">
        <f t="shared" si="529"/>
        <v>0</v>
      </c>
      <c r="O225" s="236">
        <f t="shared" si="529"/>
        <v>0</v>
      </c>
      <c r="P225" s="220"/>
      <c r="Q225" s="221"/>
      <c r="R225" s="237">
        <f t="shared" si="543"/>
        <v>0</v>
      </c>
      <c r="S225" s="221"/>
      <c r="T225" s="237">
        <f t="shared" si="544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45"/>
        <v>0</v>
      </c>
      <c r="AD225" s="221"/>
      <c r="AE225" s="237">
        <f t="shared" si="546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47"/>
        <v>0</v>
      </c>
      <c r="AO225" s="221"/>
      <c r="AP225" s="237">
        <f t="shared" si="548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49"/>
        <v>0</v>
      </c>
      <c r="AZ225" s="221"/>
      <c r="BA225" s="237">
        <f t="shared" si="550"/>
        <v>0</v>
      </c>
      <c r="BB225" s="221"/>
      <c r="BC225" s="233"/>
      <c r="BD225" s="221"/>
      <c r="BE225" s="221"/>
      <c r="BF225" s="233"/>
      <c r="BG225" s="221"/>
      <c r="BH225" s="379">
        <f t="shared" si="530"/>
        <v>0</v>
      </c>
      <c r="BI225" s="255" t="str">
        <f t="shared" si="531"/>
        <v>08</v>
      </c>
      <c r="BJ225" s="318"/>
      <c r="BK225" s="253">
        <f t="shared" si="551"/>
        <v>0</v>
      </c>
      <c r="BL225" s="318"/>
      <c r="BM225" s="253">
        <f t="shared" si="532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33"/>
        <v>0</v>
      </c>
      <c r="BW225" s="318"/>
      <c r="BX225" s="253">
        <f t="shared" si="552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34"/>
        <v>0</v>
      </c>
      <c r="CH225" s="318"/>
      <c r="CI225" s="253">
        <f t="shared" si="535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36"/>
        <v>0</v>
      </c>
      <c r="CS225" s="318"/>
      <c r="CT225" s="253">
        <f t="shared" si="537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38"/>
        <v>0</v>
      </c>
      <c r="DD225" s="318"/>
      <c r="DE225" s="253">
        <f t="shared" si="539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>
      <c r="A226" s="272" t="str">
        <f t="shared" si="52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40"/>
        <v>0</v>
      </c>
      <c r="F226" s="236">
        <f t="shared" si="541"/>
        <v>0</v>
      </c>
      <c r="G226" s="236">
        <f t="shared" si="527"/>
        <v>0</v>
      </c>
      <c r="H226" s="236">
        <f t="shared" si="542"/>
        <v>0</v>
      </c>
      <c r="I226" s="236">
        <f t="shared" si="528"/>
        <v>0</v>
      </c>
      <c r="J226" s="236">
        <f t="shared" si="529"/>
        <v>0</v>
      </c>
      <c r="K226" s="236">
        <f t="shared" si="529"/>
        <v>0</v>
      </c>
      <c r="L226" s="236">
        <f t="shared" si="529"/>
        <v>0</v>
      </c>
      <c r="M226" s="236">
        <f t="shared" si="529"/>
        <v>0</v>
      </c>
      <c r="N226" s="236">
        <f t="shared" si="529"/>
        <v>0</v>
      </c>
      <c r="O226" s="236">
        <f t="shared" si="529"/>
        <v>0</v>
      </c>
      <c r="P226" s="220"/>
      <c r="Q226" s="221"/>
      <c r="R226" s="237">
        <f t="shared" si="543"/>
        <v>0</v>
      </c>
      <c r="S226" s="221"/>
      <c r="T226" s="237">
        <f t="shared" si="544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45"/>
        <v>0</v>
      </c>
      <c r="AD226" s="221"/>
      <c r="AE226" s="237">
        <f t="shared" si="546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47"/>
        <v>0</v>
      </c>
      <c r="AO226" s="221"/>
      <c r="AP226" s="237">
        <f t="shared" si="548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49"/>
        <v>0</v>
      </c>
      <c r="AZ226" s="221"/>
      <c r="BA226" s="237">
        <f t="shared" si="550"/>
        <v>0</v>
      </c>
      <c r="BB226" s="221"/>
      <c r="BC226" s="233"/>
      <c r="BD226" s="221"/>
      <c r="BE226" s="221"/>
      <c r="BF226" s="233"/>
      <c r="BG226" s="221"/>
      <c r="BH226" s="379">
        <f t="shared" si="530"/>
        <v>0</v>
      </c>
      <c r="BI226" s="255" t="str">
        <f t="shared" si="531"/>
        <v>09</v>
      </c>
      <c r="BJ226" s="318"/>
      <c r="BK226" s="253">
        <f t="shared" si="551"/>
        <v>0</v>
      </c>
      <c r="BL226" s="318"/>
      <c r="BM226" s="253">
        <f t="shared" si="532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33"/>
        <v>0</v>
      </c>
      <c r="BW226" s="318"/>
      <c r="BX226" s="253">
        <f t="shared" si="552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34"/>
        <v>0</v>
      </c>
      <c r="CH226" s="318"/>
      <c r="CI226" s="253">
        <f t="shared" si="535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36"/>
        <v>0</v>
      </c>
      <c r="CS226" s="318"/>
      <c r="CT226" s="253">
        <f t="shared" si="537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38"/>
        <v>0</v>
      </c>
      <c r="DD226" s="318"/>
      <c r="DE226" s="253">
        <f t="shared" si="539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>
      <c r="A227" s="272" t="str">
        <f t="shared" si="52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40"/>
        <v>0</v>
      </c>
      <c r="F227" s="236">
        <f t="shared" si="541"/>
        <v>0</v>
      </c>
      <c r="G227" s="236">
        <f t="shared" si="527"/>
        <v>0</v>
      </c>
      <c r="H227" s="236">
        <f t="shared" si="542"/>
        <v>0</v>
      </c>
      <c r="I227" s="236">
        <f t="shared" si="528"/>
        <v>0</v>
      </c>
      <c r="J227" s="236">
        <f t="shared" si="529"/>
        <v>0</v>
      </c>
      <c r="K227" s="236">
        <f t="shared" si="529"/>
        <v>0</v>
      </c>
      <c r="L227" s="236">
        <f t="shared" si="529"/>
        <v>0</v>
      </c>
      <c r="M227" s="236">
        <f t="shared" si="529"/>
        <v>0</v>
      </c>
      <c r="N227" s="236">
        <f t="shared" si="529"/>
        <v>0</v>
      </c>
      <c r="O227" s="236">
        <f t="shared" si="529"/>
        <v>0</v>
      </c>
      <c r="P227" s="220"/>
      <c r="Q227" s="221"/>
      <c r="R227" s="237">
        <f t="shared" si="543"/>
        <v>0</v>
      </c>
      <c r="S227" s="221"/>
      <c r="T227" s="237">
        <f t="shared" si="544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45"/>
        <v>0</v>
      </c>
      <c r="AD227" s="221"/>
      <c r="AE227" s="237">
        <f t="shared" si="546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47"/>
        <v>0</v>
      </c>
      <c r="AO227" s="221"/>
      <c r="AP227" s="237">
        <f t="shared" si="548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49"/>
        <v>0</v>
      </c>
      <c r="AZ227" s="221"/>
      <c r="BA227" s="237">
        <f t="shared" si="550"/>
        <v>0</v>
      </c>
      <c r="BB227" s="221"/>
      <c r="BC227" s="233"/>
      <c r="BD227" s="221"/>
      <c r="BE227" s="221"/>
      <c r="BF227" s="233"/>
      <c r="BG227" s="221"/>
      <c r="BH227" s="379">
        <f t="shared" si="530"/>
        <v>0</v>
      </c>
      <c r="BI227" s="255" t="str">
        <f t="shared" si="531"/>
        <v>10</v>
      </c>
      <c r="BJ227" s="318"/>
      <c r="BK227" s="253">
        <f t="shared" si="551"/>
        <v>0</v>
      </c>
      <c r="BL227" s="318"/>
      <c r="BM227" s="253">
        <f t="shared" si="532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33"/>
        <v>0</v>
      </c>
      <c r="BW227" s="318"/>
      <c r="BX227" s="253">
        <f t="shared" si="552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34"/>
        <v>0</v>
      </c>
      <c r="CH227" s="318"/>
      <c r="CI227" s="253">
        <f t="shared" si="535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36"/>
        <v>0</v>
      </c>
      <c r="CS227" s="318"/>
      <c r="CT227" s="253">
        <f t="shared" si="537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38"/>
        <v>0</v>
      </c>
      <c r="DD227" s="318"/>
      <c r="DE227" s="253">
        <f t="shared" si="539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">
      <c r="A228" s="272" t="str">
        <f t="shared" si="52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40"/>
        <v>0</v>
      </c>
      <c r="F228" s="236">
        <f t="shared" si="541"/>
        <v>0</v>
      </c>
      <c r="G228" s="236">
        <f t="shared" si="527"/>
        <v>0</v>
      </c>
      <c r="H228" s="236">
        <f t="shared" si="542"/>
        <v>0</v>
      </c>
      <c r="I228" s="236">
        <f t="shared" si="528"/>
        <v>0</v>
      </c>
      <c r="J228" s="236">
        <f t="shared" si="529"/>
        <v>0</v>
      </c>
      <c r="K228" s="236">
        <f t="shared" si="529"/>
        <v>0</v>
      </c>
      <c r="L228" s="236">
        <f t="shared" si="529"/>
        <v>0</v>
      </c>
      <c r="M228" s="236">
        <f t="shared" si="529"/>
        <v>0</v>
      </c>
      <c r="N228" s="236">
        <f t="shared" si="529"/>
        <v>0</v>
      </c>
      <c r="O228" s="236">
        <f t="shared" si="529"/>
        <v>0</v>
      </c>
      <c r="P228" s="220"/>
      <c r="Q228" s="221"/>
      <c r="R228" s="237">
        <f t="shared" si="543"/>
        <v>0</v>
      </c>
      <c r="S228" s="221"/>
      <c r="T228" s="237">
        <f t="shared" si="544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45"/>
        <v>0</v>
      </c>
      <c r="AD228" s="221"/>
      <c r="AE228" s="237">
        <f t="shared" si="546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47"/>
        <v>0</v>
      </c>
      <c r="AO228" s="221"/>
      <c r="AP228" s="237">
        <f t="shared" si="548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49"/>
        <v>0</v>
      </c>
      <c r="AZ228" s="221"/>
      <c r="BA228" s="237">
        <f t="shared" si="550"/>
        <v>0</v>
      </c>
      <c r="BB228" s="221"/>
      <c r="BC228" s="233"/>
      <c r="BD228" s="221"/>
      <c r="BE228" s="221"/>
      <c r="BF228" s="233"/>
      <c r="BG228" s="221"/>
      <c r="BH228" s="379">
        <f t="shared" si="530"/>
        <v>0</v>
      </c>
      <c r="BI228" s="255" t="str">
        <f t="shared" si="531"/>
        <v>11</v>
      </c>
      <c r="BJ228" s="318"/>
      <c r="BK228" s="253">
        <f t="shared" si="551"/>
        <v>0</v>
      </c>
      <c r="BL228" s="318"/>
      <c r="BM228" s="253">
        <f t="shared" si="532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33"/>
        <v>0</v>
      </c>
      <c r="BW228" s="318"/>
      <c r="BX228" s="253">
        <f t="shared" si="552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34"/>
        <v>0</v>
      </c>
      <c r="CH228" s="318"/>
      <c r="CI228" s="253">
        <f t="shared" si="535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36"/>
        <v>0</v>
      </c>
      <c r="CS228" s="318"/>
      <c r="CT228" s="253">
        <f t="shared" si="537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38"/>
        <v>0</v>
      </c>
      <c r="DD228" s="318"/>
      <c r="DE228" s="253">
        <f t="shared" si="539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">
      <c r="A229" s="272" t="str">
        <f t="shared" si="52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40"/>
        <v>0</v>
      </c>
      <c r="F229" s="236">
        <f t="shared" si="541"/>
        <v>0</v>
      </c>
      <c r="G229" s="236">
        <f t="shared" si="527"/>
        <v>0</v>
      </c>
      <c r="H229" s="236">
        <f t="shared" si="542"/>
        <v>0</v>
      </c>
      <c r="I229" s="236">
        <f t="shared" si="528"/>
        <v>0</v>
      </c>
      <c r="J229" s="236">
        <f t="shared" si="529"/>
        <v>0</v>
      </c>
      <c r="K229" s="236">
        <f t="shared" si="529"/>
        <v>0</v>
      </c>
      <c r="L229" s="236">
        <f t="shared" si="529"/>
        <v>0</v>
      </c>
      <c r="M229" s="236">
        <f t="shared" si="529"/>
        <v>0</v>
      </c>
      <c r="N229" s="236">
        <f t="shared" si="529"/>
        <v>0</v>
      </c>
      <c r="O229" s="236">
        <f t="shared" si="529"/>
        <v>0</v>
      </c>
      <c r="P229" s="220"/>
      <c r="Q229" s="221"/>
      <c r="R229" s="237">
        <f t="shared" si="543"/>
        <v>0</v>
      </c>
      <c r="S229" s="221"/>
      <c r="T229" s="237">
        <f t="shared" si="544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45"/>
        <v>0</v>
      </c>
      <c r="AD229" s="221"/>
      <c r="AE229" s="237">
        <f t="shared" si="546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47"/>
        <v>0</v>
      </c>
      <c r="AO229" s="221"/>
      <c r="AP229" s="237">
        <f t="shared" si="548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49"/>
        <v>0</v>
      </c>
      <c r="AZ229" s="221"/>
      <c r="BA229" s="237">
        <f t="shared" si="550"/>
        <v>0</v>
      </c>
      <c r="BB229" s="221"/>
      <c r="BC229" s="233"/>
      <c r="BD229" s="221"/>
      <c r="BE229" s="221"/>
      <c r="BF229" s="233"/>
      <c r="BG229" s="221"/>
      <c r="BH229" s="379">
        <f t="shared" si="530"/>
        <v>0</v>
      </c>
      <c r="BI229" s="255" t="str">
        <f t="shared" si="531"/>
        <v>12</v>
      </c>
      <c r="BJ229" s="318"/>
      <c r="BK229" s="253">
        <f t="shared" si="551"/>
        <v>0</v>
      </c>
      <c r="BL229" s="318"/>
      <c r="BM229" s="253">
        <f t="shared" si="532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33"/>
        <v>0</v>
      </c>
      <c r="BW229" s="318"/>
      <c r="BX229" s="253">
        <f t="shared" si="552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34"/>
        <v>0</v>
      </c>
      <c r="CH229" s="318"/>
      <c r="CI229" s="253">
        <f t="shared" si="535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36"/>
        <v>0</v>
      </c>
      <c r="CS229" s="318"/>
      <c r="CT229" s="253">
        <f t="shared" si="537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38"/>
        <v>0</v>
      </c>
      <c r="DD229" s="318"/>
      <c r="DE229" s="253">
        <f t="shared" si="539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thickBot="1">
      <c r="A230" s="272" t="str">
        <f t="shared" si="52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40"/>
        <v>0</v>
      </c>
      <c r="F230" s="236">
        <f t="shared" si="541"/>
        <v>0</v>
      </c>
      <c r="G230" s="236">
        <f t="shared" si="527"/>
        <v>0</v>
      </c>
      <c r="H230" s="236">
        <f t="shared" si="542"/>
        <v>0</v>
      </c>
      <c r="I230" s="236">
        <f t="shared" si="528"/>
        <v>0</v>
      </c>
      <c r="J230" s="236">
        <f t="shared" si="529"/>
        <v>0</v>
      </c>
      <c r="K230" s="236">
        <f t="shared" si="529"/>
        <v>0</v>
      </c>
      <c r="L230" s="236">
        <f t="shared" si="529"/>
        <v>0</v>
      </c>
      <c r="M230" s="236">
        <f t="shared" si="529"/>
        <v>0</v>
      </c>
      <c r="N230" s="236">
        <f t="shared" si="529"/>
        <v>0</v>
      </c>
      <c r="O230" s="236">
        <f>ROUND(SUM(Z230,AK230,AV230,BG230),1)</f>
        <v>0</v>
      </c>
      <c r="P230" s="223"/>
      <c r="Q230" s="224"/>
      <c r="R230" s="238">
        <f t="shared" si="543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45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47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49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9">
        <f t="shared" si="530"/>
        <v>0</v>
      </c>
      <c r="BI230" s="319" t="str">
        <f t="shared" si="531"/>
        <v>13</v>
      </c>
      <c r="BJ230" s="320"/>
      <c r="BK230" s="321">
        <f t="shared" si="551"/>
        <v>0</v>
      </c>
      <c r="BL230" s="320"/>
      <c r="BM230" s="321">
        <f t="shared" si="532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33"/>
        <v>0</v>
      </c>
      <c r="BW230" s="320"/>
      <c r="BX230" s="321">
        <f t="shared" si="552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34"/>
        <v>0</v>
      </c>
      <c r="CH230" s="320"/>
      <c r="CI230" s="321">
        <f t="shared" si="535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36"/>
        <v>0</v>
      </c>
      <c r="CS230" s="320"/>
      <c r="CT230" s="321">
        <f t="shared" si="537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38"/>
        <v>0</v>
      </c>
      <c r="DD230" s="320"/>
      <c r="DE230" s="321">
        <f t="shared" si="539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30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53">IF(ROUND(E237-SUM(E238,E240:E241),5)&gt;=0,0,"Ошибка")</f>
        <v>0</v>
      </c>
      <c r="BK231" s="285">
        <f t="shared" si="553"/>
        <v>0</v>
      </c>
      <c r="BL231" s="285">
        <f t="shared" si="553"/>
        <v>0</v>
      </c>
      <c r="BM231" s="285">
        <f t="shared" si="553"/>
        <v>0</v>
      </c>
      <c r="BN231" s="285">
        <f t="shared" si="553"/>
        <v>0</v>
      </c>
      <c r="BO231" s="285">
        <f t="shared" si="553"/>
        <v>0</v>
      </c>
      <c r="BP231" s="285">
        <f t="shared" si="553"/>
        <v>0</v>
      </c>
      <c r="BQ231" s="285">
        <f t="shared" si="553"/>
        <v>0</v>
      </c>
      <c r="BR231" s="285">
        <f t="shared" si="553"/>
        <v>0</v>
      </c>
      <c r="BS231" s="285">
        <f t="shared" si="553"/>
        <v>0</v>
      </c>
      <c r="BT231" s="285">
        <f t="shared" si="553"/>
        <v>0</v>
      </c>
      <c r="BU231" s="285">
        <f t="shared" si="553"/>
        <v>0</v>
      </c>
      <c r="BV231" s="285">
        <f t="shared" si="553"/>
        <v>0</v>
      </c>
      <c r="BW231" s="285">
        <f t="shared" si="553"/>
        <v>0</v>
      </c>
      <c r="BX231" s="285">
        <f t="shared" si="553"/>
        <v>0</v>
      </c>
      <c r="BY231" s="285">
        <f t="shared" si="553"/>
        <v>0</v>
      </c>
      <c r="BZ231" s="285">
        <f t="shared" si="553"/>
        <v>0</v>
      </c>
      <c r="CA231" s="285">
        <f t="shared" si="553"/>
        <v>0</v>
      </c>
      <c r="CB231" s="285">
        <f t="shared" si="553"/>
        <v>0</v>
      </c>
      <c r="CC231" s="285">
        <f t="shared" si="553"/>
        <v>0</v>
      </c>
      <c r="CD231" s="285">
        <f t="shared" si="553"/>
        <v>0</v>
      </c>
      <c r="CE231" s="285">
        <f t="shared" si="553"/>
        <v>0</v>
      </c>
      <c r="CF231" s="285">
        <f t="shared" si="553"/>
        <v>0</v>
      </c>
      <c r="CG231" s="285">
        <f t="shared" si="553"/>
        <v>0</v>
      </c>
      <c r="CH231" s="285">
        <f t="shared" si="553"/>
        <v>0</v>
      </c>
      <c r="CI231" s="285">
        <f t="shared" si="553"/>
        <v>0</v>
      </c>
      <c r="CJ231" s="285">
        <f t="shared" si="553"/>
        <v>0</v>
      </c>
      <c r="CK231" s="285">
        <f t="shared" si="553"/>
        <v>0</v>
      </c>
      <c r="CL231" s="285">
        <f t="shared" si="553"/>
        <v>0</v>
      </c>
      <c r="CM231" s="285">
        <f t="shared" si="553"/>
        <v>0</v>
      </c>
      <c r="CN231" s="285">
        <f t="shared" si="553"/>
        <v>0</v>
      </c>
      <c r="CO231" s="285">
        <f t="shared" si="553"/>
        <v>0</v>
      </c>
      <c r="CP231" s="285">
        <f t="shared" ref="CP231:DL231" si="554">IF(ROUND(AK237-SUM(AK238,AK240:AK241),5)&gt;=0,0,"Ошибка")</f>
        <v>0</v>
      </c>
      <c r="CQ231" s="285">
        <f t="shared" si="554"/>
        <v>0</v>
      </c>
      <c r="CR231" s="285">
        <f t="shared" si="554"/>
        <v>0</v>
      </c>
      <c r="CS231" s="285">
        <f t="shared" si="554"/>
        <v>0</v>
      </c>
      <c r="CT231" s="285">
        <f t="shared" si="554"/>
        <v>0</v>
      </c>
      <c r="CU231" s="285">
        <f t="shared" si="554"/>
        <v>0</v>
      </c>
      <c r="CV231" s="285">
        <f t="shared" si="554"/>
        <v>0</v>
      </c>
      <c r="CW231" s="285">
        <f t="shared" si="554"/>
        <v>0</v>
      </c>
      <c r="CX231" s="285">
        <f t="shared" si="554"/>
        <v>0</v>
      </c>
      <c r="CY231" s="285">
        <f t="shared" si="554"/>
        <v>0</v>
      </c>
      <c r="CZ231" s="285">
        <f t="shared" si="554"/>
        <v>0</v>
      </c>
      <c r="DA231" s="285">
        <f t="shared" si="554"/>
        <v>0</v>
      </c>
      <c r="DB231" s="285">
        <f t="shared" si="554"/>
        <v>0</v>
      </c>
      <c r="DC231" s="285">
        <f t="shared" si="554"/>
        <v>0</v>
      </c>
      <c r="DD231" s="285">
        <f t="shared" si="554"/>
        <v>0</v>
      </c>
      <c r="DE231" s="285">
        <f t="shared" si="554"/>
        <v>0</v>
      </c>
      <c r="DF231" s="285">
        <f t="shared" si="554"/>
        <v>0</v>
      </c>
      <c r="DG231" s="285">
        <f t="shared" si="554"/>
        <v>0</v>
      </c>
      <c r="DH231" s="285">
        <f t="shared" si="554"/>
        <v>0</v>
      </c>
      <c r="DI231" s="285">
        <f t="shared" si="554"/>
        <v>0</v>
      </c>
      <c r="DJ231" s="285">
        <f t="shared" si="554"/>
        <v>0</v>
      </c>
      <c r="DK231" s="285">
        <f t="shared" si="554"/>
        <v>0</v>
      </c>
      <c r="DL231" s="285">
        <f t="shared" si="554"/>
        <v>0</v>
      </c>
    </row>
    <row r="232" spans="1:116" s="27" customFormat="1" ht="24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55">SUM(J233:J237,J242:J244)</f>
        <v>0</v>
      </c>
      <c r="K232" s="236">
        <f t="shared" si="555"/>
        <v>0</v>
      </c>
      <c r="L232" s="236">
        <f t="shared" si="555"/>
        <v>0</v>
      </c>
      <c r="M232" s="236">
        <f t="shared" si="555"/>
        <v>0</v>
      </c>
      <c r="N232" s="236">
        <f t="shared" si="555"/>
        <v>0</v>
      </c>
      <c r="O232" s="236">
        <f t="shared" si="555"/>
        <v>0</v>
      </c>
      <c r="P232" s="228">
        <f>SUM(P233:P237,P242:P244)</f>
        <v>0</v>
      </c>
      <c r="Q232" s="226">
        <f t="shared" ref="Q232:Z232" si="556">SUM(Q233:Q237,Q242:Q244)</f>
        <v>0</v>
      </c>
      <c r="R232" s="236">
        <f t="shared" si="556"/>
        <v>0</v>
      </c>
      <c r="S232" s="226">
        <f t="shared" si="556"/>
        <v>0</v>
      </c>
      <c r="T232" s="236">
        <f t="shared" si="556"/>
        <v>0</v>
      </c>
      <c r="U232" s="226">
        <f t="shared" si="556"/>
        <v>0</v>
      </c>
      <c r="V232" s="235">
        <f t="shared" si="556"/>
        <v>0</v>
      </c>
      <c r="W232" s="226">
        <f t="shared" si="556"/>
        <v>0</v>
      </c>
      <c r="X232" s="226">
        <f t="shared" si="556"/>
        <v>0</v>
      </c>
      <c r="Y232" s="235">
        <f t="shared" si="556"/>
        <v>0</v>
      </c>
      <c r="Z232" s="227">
        <f t="shared" si="556"/>
        <v>0</v>
      </c>
      <c r="AA232" s="228">
        <f>SUM(AA233:AA237,AA242:AA244)</f>
        <v>0</v>
      </c>
      <c r="AB232" s="226">
        <f t="shared" ref="AB232:AK232" si="557">SUM(AB233:AB237,AB242:AB244)</f>
        <v>0</v>
      </c>
      <c r="AC232" s="236">
        <f t="shared" si="557"/>
        <v>0</v>
      </c>
      <c r="AD232" s="226">
        <f t="shared" si="557"/>
        <v>0</v>
      </c>
      <c r="AE232" s="236">
        <f t="shared" si="557"/>
        <v>0</v>
      </c>
      <c r="AF232" s="226">
        <f t="shared" si="557"/>
        <v>0</v>
      </c>
      <c r="AG232" s="235">
        <f t="shared" si="557"/>
        <v>0</v>
      </c>
      <c r="AH232" s="226">
        <f t="shared" si="557"/>
        <v>0</v>
      </c>
      <c r="AI232" s="226">
        <f t="shared" si="557"/>
        <v>0</v>
      </c>
      <c r="AJ232" s="235">
        <f t="shared" si="557"/>
        <v>0</v>
      </c>
      <c r="AK232" s="227">
        <f t="shared" si="557"/>
        <v>0</v>
      </c>
      <c r="AL232" s="228">
        <f>SUM(AL233:AL237,AL242:AL244)</f>
        <v>0</v>
      </c>
      <c r="AM232" s="226">
        <f t="shared" ref="AM232:AV232" si="558">SUM(AM233:AM237,AM242:AM244)</f>
        <v>0</v>
      </c>
      <c r="AN232" s="236">
        <f t="shared" si="558"/>
        <v>0</v>
      </c>
      <c r="AO232" s="226">
        <f t="shared" si="558"/>
        <v>0</v>
      </c>
      <c r="AP232" s="236">
        <f t="shared" si="558"/>
        <v>0</v>
      </c>
      <c r="AQ232" s="226">
        <f t="shared" si="558"/>
        <v>0</v>
      </c>
      <c r="AR232" s="235">
        <f t="shared" si="558"/>
        <v>0</v>
      </c>
      <c r="AS232" s="226">
        <f t="shared" si="558"/>
        <v>0</v>
      </c>
      <c r="AT232" s="226">
        <f t="shared" si="558"/>
        <v>0</v>
      </c>
      <c r="AU232" s="235">
        <f t="shared" si="558"/>
        <v>0</v>
      </c>
      <c r="AV232" s="227">
        <f t="shared" si="558"/>
        <v>0</v>
      </c>
      <c r="AW232" s="228">
        <f>SUM(AW233:AW237,AW242:AW244)</f>
        <v>0</v>
      </c>
      <c r="AX232" s="226">
        <f t="shared" ref="AX232:BG232" si="559">SUM(AX233:AX237,AX242:AX244)</f>
        <v>0</v>
      </c>
      <c r="AY232" s="236">
        <f t="shared" si="559"/>
        <v>0</v>
      </c>
      <c r="AZ232" s="226">
        <f t="shared" si="559"/>
        <v>0</v>
      </c>
      <c r="BA232" s="236">
        <f t="shared" si="559"/>
        <v>0</v>
      </c>
      <c r="BB232" s="226">
        <f t="shared" si="559"/>
        <v>0</v>
      </c>
      <c r="BC232" s="235">
        <f t="shared" si="559"/>
        <v>0</v>
      </c>
      <c r="BD232" s="226">
        <f t="shared" si="559"/>
        <v>0</v>
      </c>
      <c r="BE232" s="226">
        <f t="shared" si="559"/>
        <v>0</v>
      </c>
      <c r="BF232" s="235">
        <f t="shared" si="559"/>
        <v>0</v>
      </c>
      <c r="BG232" s="227">
        <f t="shared" si="559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560">IF(E238-E239&gt;=0,0,"Ошибка")</f>
        <v>0</v>
      </c>
      <c r="BK232" s="253">
        <f t="shared" si="560"/>
        <v>0</v>
      </c>
      <c r="BL232" s="253">
        <f t="shared" si="560"/>
        <v>0</v>
      </c>
      <c r="BM232" s="253">
        <f t="shared" si="560"/>
        <v>0</v>
      </c>
      <c r="BN232" s="253">
        <f t="shared" si="560"/>
        <v>0</v>
      </c>
      <c r="BO232" s="253">
        <f t="shared" si="560"/>
        <v>0</v>
      </c>
      <c r="BP232" s="253">
        <f t="shared" si="560"/>
        <v>0</v>
      </c>
      <c r="BQ232" s="253">
        <f t="shared" si="560"/>
        <v>0</v>
      </c>
      <c r="BR232" s="253">
        <f t="shared" si="560"/>
        <v>0</v>
      </c>
      <c r="BS232" s="253">
        <f t="shared" si="560"/>
        <v>0</v>
      </c>
      <c r="BT232" s="253">
        <f t="shared" si="560"/>
        <v>0</v>
      </c>
      <c r="BU232" s="253">
        <f t="shared" si="560"/>
        <v>0</v>
      </c>
      <c r="BV232" s="253">
        <f t="shared" si="560"/>
        <v>0</v>
      </c>
      <c r="BW232" s="253">
        <f t="shared" si="560"/>
        <v>0</v>
      </c>
      <c r="BX232" s="253">
        <f t="shared" si="560"/>
        <v>0</v>
      </c>
      <c r="BY232" s="253">
        <f t="shared" si="560"/>
        <v>0</v>
      </c>
      <c r="BZ232" s="253">
        <f t="shared" si="560"/>
        <v>0</v>
      </c>
      <c r="CA232" s="253">
        <f t="shared" si="560"/>
        <v>0</v>
      </c>
      <c r="CB232" s="253">
        <f t="shared" si="560"/>
        <v>0</v>
      </c>
      <c r="CC232" s="253">
        <f t="shared" si="560"/>
        <v>0</v>
      </c>
      <c r="CD232" s="253">
        <f t="shared" si="560"/>
        <v>0</v>
      </c>
      <c r="CE232" s="253">
        <f t="shared" si="560"/>
        <v>0</v>
      </c>
      <c r="CF232" s="253">
        <f t="shared" si="560"/>
        <v>0</v>
      </c>
      <c r="CG232" s="253">
        <f t="shared" si="560"/>
        <v>0</v>
      </c>
      <c r="CH232" s="253">
        <f t="shared" si="560"/>
        <v>0</v>
      </c>
      <c r="CI232" s="253">
        <f t="shared" si="560"/>
        <v>0</v>
      </c>
      <c r="CJ232" s="253">
        <f t="shared" si="560"/>
        <v>0</v>
      </c>
      <c r="CK232" s="253">
        <f t="shared" si="560"/>
        <v>0</v>
      </c>
      <c r="CL232" s="253">
        <f t="shared" si="560"/>
        <v>0</v>
      </c>
      <c r="CM232" s="253">
        <f t="shared" si="560"/>
        <v>0</v>
      </c>
      <c r="CN232" s="253">
        <f t="shared" si="560"/>
        <v>0</v>
      </c>
      <c r="CO232" s="253">
        <f t="shared" si="560"/>
        <v>0</v>
      </c>
      <c r="CP232" s="253">
        <f t="shared" ref="CP232:DL232" si="561">IF(AK238-AK239&gt;=0,0,"Ошибка")</f>
        <v>0</v>
      </c>
      <c r="CQ232" s="253">
        <f t="shared" si="561"/>
        <v>0</v>
      </c>
      <c r="CR232" s="253">
        <f t="shared" si="561"/>
        <v>0</v>
      </c>
      <c r="CS232" s="253">
        <f t="shared" si="561"/>
        <v>0</v>
      </c>
      <c r="CT232" s="253">
        <f t="shared" si="561"/>
        <v>0</v>
      </c>
      <c r="CU232" s="253">
        <f t="shared" si="561"/>
        <v>0</v>
      </c>
      <c r="CV232" s="253">
        <f t="shared" si="561"/>
        <v>0</v>
      </c>
      <c r="CW232" s="253">
        <f t="shared" si="561"/>
        <v>0</v>
      </c>
      <c r="CX232" s="253">
        <f t="shared" si="561"/>
        <v>0</v>
      </c>
      <c r="CY232" s="253">
        <f t="shared" si="561"/>
        <v>0</v>
      </c>
      <c r="CZ232" s="253">
        <f t="shared" si="561"/>
        <v>0</v>
      </c>
      <c r="DA232" s="253">
        <f t="shared" si="561"/>
        <v>0</v>
      </c>
      <c r="DB232" s="253">
        <f t="shared" si="561"/>
        <v>0</v>
      </c>
      <c r="DC232" s="253">
        <f t="shared" si="561"/>
        <v>0</v>
      </c>
      <c r="DD232" s="253">
        <f t="shared" si="561"/>
        <v>0</v>
      </c>
      <c r="DE232" s="253">
        <f t="shared" si="561"/>
        <v>0</v>
      </c>
      <c r="DF232" s="253">
        <f t="shared" si="561"/>
        <v>0</v>
      </c>
      <c r="DG232" s="253">
        <f t="shared" si="561"/>
        <v>0</v>
      </c>
      <c r="DH232" s="253">
        <f t="shared" si="561"/>
        <v>0</v>
      </c>
      <c r="DI232" s="253">
        <f t="shared" si="561"/>
        <v>0</v>
      </c>
      <c r="DJ232" s="253">
        <f t="shared" si="561"/>
        <v>0</v>
      </c>
      <c r="DK232" s="253">
        <f t="shared" si="561"/>
        <v>0</v>
      </c>
      <c r="DL232" s="253">
        <f t="shared" si="561"/>
        <v>0</v>
      </c>
    </row>
    <row r="233" spans="1:116" s="27" customFormat="1" ht="24">
      <c r="A233" s="272" t="str">
        <f t="shared" ref="A233:A244" si="562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563">SUM(J233:L233)</f>
        <v>0</v>
      </c>
      <c r="H233" s="236">
        <f>ROUND(SUM(S233,AD233,AO233,AZ233),1)</f>
        <v>0</v>
      </c>
      <c r="I233" s="236">
        <f t="shared" ref="I233:I244" si="564">SUM(M233:O233)</f>
        <v>0</v>
      </c>
      <c r="J233" s="236">
        <f t="shared" ref="J233:O244" si="565">ROUND(SUM(U233,AF233,AQ233,BB233),1)</f>
        <v>0</v>
      </c>
      <c r="K233" s="236">
        <f t="shared" si="565"/>
        <v>0</v>
      </c>
      <c r="L233" s="236">
        <f t="shared" si="565"/>
        <v>0</v>
      </c>
      <c r="M233" s="236">
        <f t="shared" si="565"/>
        <v>0</v>
      </c>
      <c r="N233" s="236">
        <f t="shared" si="565"/>
        <v>0</v>
      </c>
      <c r="O233" s="236">
        <f t="shared" si="565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9">
        <f t="shared" ref="BH233:BH245" si="566">IF((COUNTA(BJ233:DL233)-COUNTIF(BJ233:DL233,0))=0,0,CONCATENATE("Ошибки!-",COUNTA(BJ233:DL233)-COUNTIF(BJ233:DL233,0)))</f>
        <v>0</v>
      </c>
      <c r="BI233" s="255" t="str">
        <f t="shared" ref="BI233:BI244" si="567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568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569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570">IF(ROUND((AA233-AB233),5)&gt;=0,0,"Ошибка!")</f>
        <v>0</v>
      </c>
      <c r="CH233" s="318"/>
      <c r="CI233" s="253">
        <f t="shared" ref="CI233:CI244" si="57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572">IF(ROUND((AL233-AM233),5)&gt;=0,0,"Ошибка!")</f>
        <v>0</v>
      </c>
      <c r="CS233" s="318"/>
      <c r="CT233" s="253">
        <f t="shared" ref="CT233:CT244" si="573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574">IF(ROUND((AW233-AX233),5)&gt;=0,0,"Ошибка!")</f>
        <v>0</v>
      </c>
      <c r="DD233" s="318"/>
      <c r="DE233" s="253">
        <f t="shared" ref="DE233:DE244" si="575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>
      <c r="A234" s="272" t="str">
        <f t="shared" si="562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576">ROUND(SUM(P234,AA234,AL234,AW234),0)</f>
        <v>0</v>
      </c>
      <c r="F234" s="236">
        <f t="shared" ref="F234:F244" si="577">ROUND(SUM(Q234,AB234,AM234,AX234),1)</f>
        <v>0</v>
      </c>
      <c r="G234" s="236">
        <f t="shared" si="563"/>
        <v>0</v>
      </c>
      <c r="H234" s="236">
        <f t="shared" ref="H234:H244" si="578">ROUND(SUM(S234,AD234,AO234,AZ234),1)</f>
        <v>0</v>
      </c>
      <c r="I234" s="236">
        <f t="shared" si="564"/>
        <v>0</v>
      </c>
      <c r="J234" s="236">
        <f t="shared" si="565"/>
        <v>0</v>
      </c>
      <c r="K234" s="236">
        <f t="shared" si="565"/>
        <v>0</v>
      </c>
      <c r="L234" s="236">
        <f t="shared" si="565"/>
        <v>0</v>
      </c>
      <c r="M234" s="236">
        <f t="shared" si="565"/>
        <v>0</v>
      </c>
      <c r="N234" s="236">
        <f t="shared" si="565"/>
        <v>0</v>
      </c>
      <c r="O234" s="236">
        <f t="shared" si="565"/>
        <v>0</v>
      </c>
      <c r="P234" s="220"/>
      <c r="Q234" s="221"/>
      <c r="R234" s="237">
        <f t="shared" ref="R234:R244" si="579">SUM(U234:W234)</f>
        <v>0</v>
      </c>
      <c r="S234" s="221"/>
      <c r="T234" s="237">
        <f t="shared" ref="T234:T243" si="580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81">SUM(AF234:AH234)</f>
        <v>0</v>
      </c>
      <c r="AD234" s="221"/>
      <c r="AE234" s="237">
        <f t="shared" ref="AE234:AE243" si="582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83">SUM(AQ234:AS234)</f>
        <v>0</v>
      </c>
      <c r="AO234" s="221"/>
      <c r="AP234" s="237">
        <f t="shared" ref="AP234:AP243" si="584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85">SUM(BB234:BD234)</f>
        <v>0</v>
      </c>
      <c r="AZ234" s="221"/>
      <c r="BA234" s="237">
        <f t="shared" ref="BA234:BA243" si="586">SUM(BE234:BG234)</f>
        <v>0</v>
      </c>
      <c r="BB234" s="221"/>
      <c r="BC234" s="233"/>
      <c r="BD234" s="221"/>
      <c r="BE234" s="221"/>
      <c r="BF234" s="233"/>
      <c r="BG234" s="221"/>
      <c r="BH234" s="379">
        <f t="shared" si="566"/>
        <v>0</v>
      </c>
      <c r="BI234" s="255" t="str">
        <f t="shared" si="567"/>
        <v>03</v>
      </c>
      <c r="BJ234" s="318"/>
      <c r="BK234" s="253">
        <f t="shared" ref="BK234:BK244" si="587">IF(ROUND((E234-F234),5)&gt;=0,0,"Ошибка!")</f>
        <v>0</v>
      </c>
      <c r="BL234" s="318"/>
      <c r="BM234" s="253">
        <f t="shared" si="568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569"/>
        <v>0</v>
      </c>
      <c r="BW234" s="318"/>
      <c r="BX234" s="253">
        <f t="shared" ref="BX234:BX244" si="588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570"/>
        <v>0</v>
      </c>
      <c r="CH234" s="318"/>
      <c r="CI234" s="253">
        <f t="shared" si="57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572"/>
        <v>0</v>
      </c>
      <c r="CS234" s="318"/>
      <c r="CT234" s="253">
        <f t="shared" si="573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574"/>
        <v>0</v>
      </c>
      <c r="DD234" s="318"/>
      <c r="DE234" s="253">
        <f t="shared" si="575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>
      <c r="A235" s="272" t="str">
        <f t="shared" si="562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576"/>
        <v>0</v>
      </c>
      <c r="F235" s="236">
        <f t="shared" si="577"/>
        <v>0</v>
      </c>
      <c r="G235" s="236">
        <f t="shared" si="563"/>
        <v>0</v>
      </c>
      <c r="H235" s="236">
        <f t="shared" si="578"/>
        <v>0</v>
      </c>
      <c r="I235" s="236">
        <f t="shared" si="564"/>
        <v>0</v>
      </c>
      <c r="J235" s="236">
        <f t="shared" si="565"/>
        <v>0</v>
      </c>
      <c r="K235" s="236">
        <f t="shared" si="565"/>
        <v>0</v>
      </c>
      <c r="L235" s="236">
        <f t="shared" si="565"/>
        <v>0</v>
      </c>
      <c r="M235" s="236">
        <f t="shared" si="565"/>
        <v>0</v>
      </c>
      <c r="N235" s="236">
        <f t="shared" si="565"/>
        <v>0</v>
      </c>
      <c r="O235" s="236">
        <f t="shared" si="565"/>
        <v>0</v>
      </c>
      <c r="P235" s="220"/>
      <c r="Q235" s="221"/>
      <c r="R235" s="237">
        <f t="shared" si="579"/>
        <v>0</v>
      </c>
      <c r="S235" s="221"/>
      <c r="T235" s="237">
        <f t="shared" si="58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81"/>
        <v>0</v>
      </c>
      <c r="AD235" s="221"/>
      <c r="AE235" s="237">
        <f t="shared" si="58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83"/>
        <v>0</v>
      </c>
      <c r="AO235" s="221"/>
      <c r="AP235" s="237">
        <f t="shared" si="58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85"/>
        <v>0</v>
      </c>
      <c r="AZ235" s="221"/>
      <c r="BA235" s="237">
        <f t="shared" si="586"/>
        <v>0</v>
      </c>
      <c r="BB235" s="221"/>
      <c r="BC235" s="233"/>
      <c r="BD235" s="221"/>
      <c r="BE235" s="221"/>
      <c r="BF235" s="233"/>
      <c r="BG235" s="221"/>
      <c r="BH235" s="379">
        <f t="shared" si="566"/>
        <v>0</v>
      </c>
      <c r="BI235" s="255" t="str">
        <f t="shared" si="567"/>
        <v>04</v>
      </c>
      <c r="BJ235" s="318"/>
      <c r="BK235" s="253">
        <f t="shared" si="587"/>
        <v>0</v>
      </c>
      <c r="BL235" s="318"/>
      <c r="BM235" s="253">
        <f t="shared" si="568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569"/>
        <v>0</v>
      </c>
      <c r="BW235" s="318"/>
      <c r="BX235" s="253">
        <f t="shared" si="588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570"/>
        <v>0</v>
      </c>
      <c r="CH235" s="318"/>
      <c r="CI235" s="253">
        <f t="shared" si="57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572"/>
        <v>0</v>
      </c>
      <c r="CS235" s="318"/>
      <c r="CT235" s="253">
        <f t="shared" si="573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574"/>
        <v>0</v>
      </c>
      <c r="DD235" s="318"/>
      <c r="DE235" s="253">
        <f t="shared" si="575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>
      <c r="A236" s="272" t="str">
        <f t="shared" si="562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576"/>
        <v>0</v>
      </c>
      <c r="F236" s="236">
        <f t="shared" si="577"/>
        <v>0</v>
      </c>
      <c r="G236" s="236">
        <f t="shared" si="563"/>
        <v>0</v>
      </c>
      <c r="H236" s="236">
        <f t="shared" si="578"/>
        <v>0</v>
      </c>
      <c r="I236" s="236">
        <f t="shared" si="564"/>
        <v>0</v>
      </c>
      <c r="J236" s="236">
        <f t="shared" si="565"/>
        <v>0</v>
      </c>
      <c r="K236" s="236">
        <f t="shared" si="565"/>
        <v>0</v>
      </c>
      <c r="L236" s="236">
        <f t="shared" si="565"/>
        <v>0</v>
      </c>
      <c r="M236" s="236">
        <f t="shared" si="565"/>
        <v>0</v>
      </c>
      <c r="N236" s="236">
        <f t="shared" si="565"/>
        <v>0</v>
      </c>
      <c r="O236" s="236">
        <f t="shared" si="565"/>
        <v>0</v>
      </c>
      <c r="P236" s="220"/>
      <c r="Q236" s="221"/>
      <c r="R236" s="237">
        <f t="shared" si="579"/>
        <v>0</v>
      </c>
      <c r="S236" s="221"/>
      <c r="T236" s="237">
        <f t="shared" si="580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81"/>
        <v>0</v>
      </c>
      <c r="AD236" s="221"/>
      <c r="AE236" s="237">
        <f t="shared" si="582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83"/>
        <v>0</v>
      </c>
      <c r="AO236" s="221"/>
      <c r="AP236" s="237">
        <f t="shared" si="584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85"/>
        <v>0</v>
      </c>
      <c r="AZ236" s="221"/>
      <c r="BA236" s="237">
        <f t="shared" si="586"/>
        <v>0</v>
      </c>
      <c r="BB236" s="221"/>
      <c r="BC236" s="233"/>
      <c r="BD236" s="221"/>
      <c r="BE236" s="221"/>
      <c r="BF236" s="233"/>
      <c r="BG236" s="221"/>
      <c r="BH236" s="379">
        <f t="shared" si="566"/>
        <v>0</v>
      </c>
      <c r="BI236" s="255" t="str">
        <f t="shared" si="567"/>
        <v>05</v>
      </c>
      <c r="BJ236" s="318"/>
      <c r="BK236" s="253">
        <f t="shared" si="587"/>
        <v>0</v>
      </c>
      <c r="BL236" s="318"/>
      <c r="BM236" s="253">
        <f t="shared" si="568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569"/>
        <v>0</v>
      </c>
      <c r="BW236" s="318"/>
      <c r="BX236" s="253">
        <f t="shared" si="588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570"/>
        <v>0</v>
      </c>
      <c r="CH236" s="318"/>
      <c r="CI236" s="253">
        <f t="shared" si="57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572"/>
        <v>0</v>
      </c>
      <c r="CS236" s="318"/>
      <c r="CT236" s="253">
        <f t="shared" si="573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574"/>
        <v>0</v>
      </c>
      <c r="DD236" s="318"/>
      <c r="DE236" s="253">
        <f t="shared" si="575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>
      <c r="A237" s="272" t="str">
        <f t="shared" si="562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576"/>
        <v>0</v>
      </c>
      <c r="F237" s="236">
        <f t="shared" si="577"/>
        <v>0</v>
      </c>
      <c r="G237" s="236">
        <f t="shared" si="563"/>
        <v>0</v>
      </c>
      <c r="H237" s="236">
        <f t="shared" si="578"/>
        <v>0</v>
      </c>
      <c r="I237" s="236">
        <f t="shared" si="564"/>
        <v>0</v>
      </c>
      <c r="J237" s="236">
        <f t="shared" si="565"/>
        <v>0</v>
      </c>
      <c r="K237" s="236">
        <f t="shared" si="565"/>
        <v>0</v>
      </c>
      <c r="L237" s="236">
        <f t="shared" si="565"/>
        <v>0</v>
      </c>
      <c r="M237" s="236">
        <f t="shared" si="565"/>
        <v>0</v>
      </c>
      <c r="N237" s="236">
        <f t="shared" si="565"/>
        <v>0</v>
      </c>
      <c r="O237" s="236">
        <f t="shared" si="565"/>
        <v>0</v>
      </c>
      <c r="P237" s="220"/>
      <c r="Q237" s="221"/>
      <c r="R237" s="237">
        <f t="shared" si="579"/>
        <v>0</v>
      </c>
      <c r="S237" s="221"/>
      <c r="T237" s="237">
        <f t="shared" si="580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81"/>
        <v>0</v>
      </c>
      <c r="AD237" s="221"/>
      <c r="AE237" s="237">
        <f t="shared" si="582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83"/>
        <v>0</v>
      </c>
      <c r="AO237" s="221"/>
      <c r="AP237" s="237">
        <f t="shared" si="584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85"/>
        <v>0</v>
      </c>
      <c r="AZ237" s="221"/>
      <c r="BA237" s="237">
        <f t="shared" si="586"/>
        <v>0</v>
      </c>
      <c r="BB237" s="221"/>
      <c r="BC237" s="233"/>
      <c r="BD237" s="221"/>
      <c r="BE237" s="221"/>
      <c r="BF237" s="233"/>
      <c r="BG237" s="221"/>
      <c r="BH237" s="379">
        <f t="shared" si="566"/>
        <v>0</v>
      </c>
      <c r="BI237" s="255" t="str">
        <f t="shared" si="567"/>
        <v>06</v>
      </c>
      <c r="BJ237" s="318"/>
      <c r="BK237" s="253">
        <f t="shared" si="587"/>
        <v>0</v>
      </c>
      <c r="BL237" s="318"/>
      <c r="BM237" s="253">
        <f t="shared" si="568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569"/>
        <v>0</v>
      </c>
      <c r="BW237" s="318"/>
      <c r="BX237" s="253">
        <f t="shared" si="588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570"/>
        <v>0</v>
      </c>
      <c r="CH237" s="318"/>
      <c r="CI237" s="253">
        <f t="shared" si="57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572"/>
        <v>0</v>
      </c>
      <c r="CS237" s="318"/>
      <c r="CT237" s="253">
        <f t="shared" si="573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574"/>
        <v>0</v>
      </c>
      <c r="DD237" s="318"/>
      <c r="DE237" s="253">
        <f t="shared" si="575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>
      <c r="A238" s="272" t="str">
        <f t="shared" si="562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576"/>
        <v>0</v>
      </c>
      <c r="F238" s="236">
        <f t="shared" si="577"/>
        <v>0</v>
      </c>
      <c r="G238" s="236">
        <f t="shared" si="563"/>
        <v>0</v>
      </c>
      <c r="H238" s="236">
        <f t="shared" si="578"/>
        <v>0</v>
      </c>
      <c r="I238" s="236">
        <f t="shared" si="564"/>
        <v>0</v>
      </c>
      <c r="J238" s="236">
        <f t="shared" si="565"/>
        <v>0</v>
      </c>
      <c r="K238" s="236">
        <f t="shared" si="565"/>
        <v>0</v>
      </c>
      <c r="L238" s="236">
        <f t="shared" si="565"/>
        <v>0</v>
      </c>
      <c r="M238" s="236">
        <f t="shared" si="565"/>
        <v>0</v>
      </c>
      <c r="N238" s="236">
        <f t="shared" si="565"/>
        <v>0</v>
      </c>
      <c r="O238" s="236">
        <f t="shared" si="565"/>
        <v>0</v>
      </c>
      <c r="P238" s="220"/>
      <c r="Q238" s="221"/>
      <c r="R238" s="237">
        <f t="shared" si="579"/>
        <v>0</v>
      </c>
      <c r="S238" s="221"/>
      <c r="T238" s="237">
        <f t="shared" si="580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81"/>
        <v>0</v>
      </c>
      <c r="AD238" s="221"/>
      <c r="AE238" s="237">
        <f t="shared" si="582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83"/>
        <v>0</v>
      </c>
      <c r="AO238" s="221"/>
      <c r="AP238" s="237">
        <f t="shared" si="584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85"/>
        <v>0</v>
      </c>
      <c r="AZ238" s="221"/>
      <c r="BA238" s="237">
        <f t="shared" si="586"/>
        <v>0</v>
      </c>
      <c r="BB238" s="221"/>
      <c r="BC238" s="233"/>
      <c r="BD238" s="221"/>
      <c r="BE238" s="221"/>
      <c r="BF238" s="233"/>
      <c r="BG238" s="221"/>
      <c r="BH238" s="379">
        <f t="shared" si="566"/>
        <v>0</v>
      </c>
      <c r="BI238" s="255" t="str">
        <f t="shared" si="567"/>
        <v>07</v>
      </c>
      <c r="BJ238" s="318"/>
      <c r="BK238" s="253">
        <f t="shared" si="587"/>
        <v>0</v>
      </c>
      <c r="BL238" s="318"/>
      <c r="BM238" s="253">
        <f t="shared" si="568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569"/>
        <v>0</v>
      </c>
      <c r="BW238" s="318"/>
      <c r="BX238" s="253">
        <f t="shared" si="588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570"/>
        <v>0</v>
      </c>
      <c r="CH238" s="318"/>
      <c r="CI238" s="253">
        <f t="shared" si="57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572"/>
        <v>0</v>
      </c>
      <c r="CS238" s="318"/>
      <c r="CT238" s="253">
        <f t="shared" si="573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574"/>
        <v>0</v>
      </c>
      <c r="DD238" s="318"/>
      <c r="DE238" s="253">
        <f t="shared" si="575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>
      <c r="A239" s="272" t="str">
        <f t="shared" si="562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576"/>
        <v>0</v>
      </c>
      <c r="F239" s="236">
        <f t="shared" si="577"/>
        <v>0</v>
      </c>
      <c r="G239" s="236">
        <f t="shared" si="563"/>
        <v>0</v>
      </c>
      <c r="H239" s="236">
        <f t="shared" si="578"/>
        <v>0</v>
      </c>
      <c r="I239" s="236">
        <f t="shared" si="564"/>
        <v>0</v>
      </c>
      <c r="J239" s="236">
        <f t="shared" si="565"/>
        <v>0</v>
      </c>
      <c r="K239" s="236">
        <f t="shared" si="565"/>
        <v>0</v>
      </c>
      <c r="L239" s="236">
        <f t="shared" si="565"/>
        <v>0</v>
      </c>
      <c r="M239" s="236">
        <f t="shared" si="565"/>
        <v>0</v>
      </c>
      <c r="N239" s="236">
        <f t="shared" si="565"/>
        <v>0</v>
      </c>
      <c r="O239" s="236">
        <f t="shared" si="565"/>
        <v>0</v>
      </c>
      <c r="P239" s="220"/>
      <c r="Q239" s="221"/>
      <c r="R239" s="237">
        <f t="shared" si="579"/>
        <v>0</v>
      </c>
      <c r="S239" s="221"/>
      <c r="T239" s="237">
        <f t="shared" si="580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81"/>
        <v>0</v>
      </c>
      <c r="AD239" s="221"/>
      <c r="AE239" s="237">
        <f t="shared" si="582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83"/>
        <v>0</v>
      </c>
      <c r="AO239" s="221"/>
      <c r="AP239" s="237">
        <f t="shared" si="584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85"/>
        <v>0</v>
      </c>
      <c r="AZ239" s="221"/>
      <c r="BA239" s="237">
        <f t="shared" si="586"/>
        <v>0</v>
      </c>
      <c r="BB239" s="221"/>
      <c r="BC239" s="233"/>
      <c r="BD239" s="221"/>
      <c r="BE239" s="221"/>
      <c r="BF239" s="233"/>
      <c r="BG239" s="221"/>
      <c r="BH239" s="379">
        <f t="shared" si="566"/>
        <v>0</v>
      </c>
      <c r="BI239" s="255" t="str">
        <f t="shared" si="567"/>
        <v>08</v>
      </c>
      <c r="BJ239" s="318"/>
      <c r="BK239" s="253">
        <f t="shared" si="587"/>
        <v>0</v>
      </c>
      <c r="BL239" s="318"/>
      <c r="BM239" s="253">
        <f t="shared" si="568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569"/>
        <v>0</v>
      </c>
      <c r="BW239" s="318"/>
      <c r="BX239" s="253">
        <f t="shared" si="588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570"/>
        <v>0</v>
      </c>
      <c r="CH239" s="318"/>
      <c r="CI239" s="253">
        <f t="shared" si="57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572"/>
        <v>0</v>
      </c>
      <c r="CS239" s="318"/>
      <c r="CT239" s="253">
        <f t="shared" si="573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574"/>
        <v>0</v>
      </c>
      <c r="DD239" s="318"/>
      <c r="DE239" s="253">
        <f t="shared" si="575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>
      <c r="A240" s="272" t="str">
        <f t="shared" si="562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576"/>
        <v>0</v>
      </c>
      <c r="F240" s="236">
        <f t="shared" si="577"/>
        <v>0</v>
      </c>
      <c r="G240" s="236">
        <f t="shared" si="563"/>
        <v>0</v>
      </c>
      <c r="H240" s="236">
        <f t="shared" si="578"/>
        <v>0</v>
      </c>
      <c r="I240" s="236">
        <f t="shared" si="564"/>
        <v>0</v>
      </c>
      <c r="J240" s="236">
        <f t="shared" si="565"/>
        <v>0</v>
      </c>
      <c r="K240" s="236">
        <f t="shared" si="565"/>
        <v>0</v>
      </c>
      <c r="L240" s="236">
        <f t="shared" si="565"/>
        <v>0</v>
      </c>
      <c r="M240" s="236">
        <f t="shared" si="565"/>
        <v>0</v>
      </c>
      <c r="N240" s="236">
        <f t="shared" si="565"/>
        <v>0</v>
      </c>
      <c r="O240" s="236">
        <f t="shared" si="565"/>
        <v>0</v>
      </c>
      <c r="P240" s="220"/>
      <c r="Q240" s="221"/>
      <c r="R240" s="237">
        <f t="shared" si="579"/>
        <v>0</v>
      </c>
      <c r="S240" s="221"/>
      <c r="T240" s="237">
        <f t="shared" si="580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81"/>
        <v>0</v>
      </c>
      <c r="AD240" s="221"/>
      <c r="AE240" s="237">
        <f t="shared" si="582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83"/>
        <v>0</v>
      </c>
      <c r="AO240" s="221"/>
      <c r="AP240" s="237">
        <f t="shared" si="584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85"/>
        <v>0</v>
      </c>
      <c r="AZ240" s="221"/>
      <c r="BA240" s="237">
        <f t="shared" si="586"/>
        <v>0</v>
      </c>
      <c r="BB240" s="221"/>
      <c r="BC240" s="233"/>
      <c r="BD240" s="221"/>
      <c r="BE240" s="221"/>
      <c r="BF240" s="233"/>
      <c r="BG240" s="221"/>
      <c r="BH240" s="379">
        <f t="shared" si="566"/>
        <v>0</v>
      </c>
      <c r="BI240" s="255" t="str">
        <f t="shared" si="567"/>
        <v>09</v>
      </c>
      <c r="BJ240" s="318"/>
      <c r="BK240" s="253">
        <f t="shared" si="587"/>
        <v>0</v>
      </c>
      <c r="BL240" s="318"/>
      <c r="BM240" s="253">
        <f t="shared" si="568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569"/>
        <v>0</v>
      </c>
      <c r="BW240" s="318"/>
      <c r="BX240" s="253">
        <f t="shared" si="588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570"/>
        <v>0</v>
      </c>
      <c r="CH240" s="318"/>
      <c r="CI240" s="253">
        <f t="shared" si="57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572"/>
        <v>0</v>
      </c>
      <c r="CS240" s="318"/>
      <c r="CT240" s="253">
        <f t="shared" si="573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574"/>
        <v>0</v>
      </c>
      <c r="DD240" s="318"/>
      <c r="DE240" s="253">
        <f t="shared" si="575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>
      <c r="A241" s="272" t="str">
        <f t="shared" si="562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576"/>
        <v>0</v>
      </c>
      <c r="F241" s="236">
        <f t="shared" si="577"/>
        <v>0</v>
      </c>
      <c r="G241" s="236">
        <f t="shared" si="563"/>
        <v>0</v>
      </c>
      <c r="H241" s="236">
        <f t="shared" si="578"/>
        <v>0</v>
      </c>
      <c r="I241" s="236">
        <f t="shared" si="564"/>
        <v>0</v>
      </c>
      <c r="J241" s="236">
        <f t="shared" si="565"/>
        <v>0</v>
      </c>
      <c r="K241" s="236">
        <f t="shared" si="565"/>
        <v>0</v>
      </c>
      <c r="L241" s="236">
        <f t="shared" si="565"/>
        <v>0</v>
      </c>
      <c r="M241" s="236">
        <f t="shared" si="565"/>
        <v>0</v>
      </c>
      <c r="N241" s="236">
        <f t="shared" si="565"/>
        <v>0</v>
      </c>
      <c r="O241" s="236">
        <f t="shared" si="565"/>
        <v>0</v>
      </c>
      <c r="P241" s="220"/>
      <c r="Q241" s="221"/>
      <c r="R241" s="237">
        <f t="shared" si="579"/>
        <v>0</v>
      </c>
      <c r="S241" s="221"/>
      <c r="T241" s="237">
        <f t="shared" si="580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81"/>
        <v>0</v>
      </c>
      <c r="AD241" s="221"/>
      <c r="AE241" s="237">
        <f t="shared" si="582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83"/>
        <v>0</v>
      </c>
      <c r="AO241" s="221"/>
      <c r="AP241" s="237">
        <f t="shared" si="584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85"/>
        <v>0</v>
      </c>
      <c r="AZ241" s="221"/>
      <c r="BA241" s="237">
        <f t="shared" si="586"/>
        <v>0</v>
      </c>
      <c r="BB241" s="221"/>
      <c r="BC241" s="233"/>
      <c r="BD241" s="221"/>
      <c r="BE241" s="221"/>
      <c r="BF241" s="233"/>
      <c r="BG241" s="221"/>
      <c r="BH241" s="379">
        <f t="shared" si="566"/>
        <v>0</v>
      </c>
      <c r="BI241" s="255" t="str">
        <f t="shared" si="567"/>
        <v>10</v>
      </c>
      <c r="BJ241" s="318"/>
      <c r="BK241" s="253">
        <f t="shared" si="587"/>
        <v>0</v>
      </c>
      <c r="BL241" s="318"/>
      <c r="BM241" s="253">
        <f t="shared" si="568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569"/>
        <v>0</v>
      </c>
      <c r="BW241" s="318"/>
      <c r="BX241" s="253">
        <f t="shared" si="588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570"/>
        <v>0</v>
      </c>
      <c r="CH241" s="318"/>
      <c r="CI241" s="253">
        <f t="shared" si="57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572"/>
        <v>0</v>
      </c>
      <c r="CS241" s="318"/>
      <c r="CT241" s="253">
        <f t="shared" si="573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574"/>
        <v>0</v>
      </c>
      <c r="DD241" s="318"/>
      <c r="DE241" s="253">
        <f t="shared" si="575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">
      <c r="A242" s="272" t="str">
        <f t="shared" si="562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576"/>
        <v>0</v>
      </c>
      <c r="F242" s="236">
        <f t="shared" si="577"/>
        <v>0</v>
      </c>
      <c r="G242" s="236">
        <f t="shared" si="563"/>
        <v>0</v>
      </c>
      <c r="H242" s="236">
        <f t="shared" si="578"/>
        <v>0</v>
      </c>
      <c r="I242" s="236">
        <f t="shared" si="564"/>
        <v>0</v>
      </c>
      <c r="J242" s="236">
        <f t="shared" si="565"/>
        <v>0</v>
      </c>
      <c r="K242" s="236">
        <f t="shared" si="565"/>
        <v>0</v>
      </c>
      <c r="L242" s="236">
        <f t="shared" si="565"/>
        <v>0</v>
      </c>
      <c r="M242" s="236">
        <f t="shared" si="565"/>
        <v>0</v>
      </c>
      <c r="N242" s="236">
        <f t="shared" si="565"/>
        <v>0</v>
      </c>
      <c r="O242" s="236">
        <f t="shared" si="565"/>
        <v>0</v>
      </c>
      <c r="P242" s="220"/>
      <c r="Q242" s="221"/>
      <c r="R242" s="237">
        <f t="shared" si="579"/>
        <v>0</v>
      </c>
      <c r="S242" s="221"/>
      <c r="T242" s="237">
        <f t="shared" si="580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81"/>
        <v>0</v>
      </c>
      <c r="AD242" s="221"/>
      <c r="AE242" s="237">
        <f t="shared" si="582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83"/>
        <v>0</v>
      </c>
      <c r="AO242" s="221"/>
      <c r="AP242" s="237">
        <f t="shared" si="584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85"/>
        <v>0</v>
      </c>
      <c r="AZ242" s="221"/>
      <c r="BA242" s="237">
        <f t="shared" si="586"/>
        <v>0</v>
      </c>
      <c r="BB242" s="221"/>
      <c r="BC242" s="233"/>
      <c r="BD242" s="221"/>
      <c r="BE242" s="221"/>
      <c r="BF242" s="233"/>
      <c r="BG242" s="221"/>
      <c r="BH242" s="379">
        <f t="shared" si="566"/>
        <v>0</v>
      </c>
      <c r="BI242" s="255" t="str">
        <f t="shared" si="567"/>
        <v>11</v>
      </c>
      <c r="BJ242" s="318"/>
      <c r="BK242" s="253">
        <f t="shared" si="587"/>
        <v>0</v>
      </c>
      <c r="BL242" s="318"/>
      <c r="BM242" s="253">
        <f t="shared" si="568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569"/>
        <v>0</v>
      </c>
      <c r="BW242" s="318"/>
      <c r="BX242" s="253">
        <f t="shared" si="588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570"/>
        <v>0</v>
      </c>
      <c r="CH242" s="318"/>
      <c r="CI242" s="253">
        <f t="shared" si="57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572"/>
        <v>0</v>
      </c>
      <c r="CS242" s="318"/>
      <c r="CT242" s="253">
        <f t="shared" si="573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574"/>
        <v>0</v>
      </c>
      <c r="DD242" s="318"/>
      <c r="DE242" s="253">
        <f t="shared" si="575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">
      <c r="A243" s="272" t="str">
        <f t="shared" si="562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576"/>
        <v>0</v>
      </c>
      <c r="F243" s="236">
        <f t="shared" si="577"/>
        <v>0</v>
      </c>
      <c r="G243" s="236">
        <f t="shared" si="563"/>
        <v>0</v>
      </c>
      <c r="H243" s="236">
        <f t="shared" si="578"/>
        <v>0</v>
      </c>
      <c r="I243" s="236">
        <f t="shared" si="564"/>
        <v>0</v>
      </c>
      <c r="J243" s="236">
        <f t="shared" si="565"/>
        <v>0</v>
      </c>
      <c r="K243" s="236">
        <f t="shared" si="565"/>
        <v>0</v>
      </c>
      <c r="L243" s="236">
        <f t="shared" si="565"/>
        <v>0</v>
      </c>
      <c r="M243" s="236">
        <f t="shared" si="565"/>
        <v>0</v>
      </c>
      <c r="N243" s="236">
        <f t="shared" si="565"/>
        <v>0</v>
      </c>
      <c r="O243" s="236">
        <f t="shared" si="565"/>
        <v>0</v>
      </c>
      <c r="P243" s="220"/>
      <c r="Q243" s="221"/>
      <c r="R243" s="237">
        <f t="shared" si="579"/>
        <v>0</v>
      </c>
      <c r="S243" s="221"/>
      <c r="T243" s="237">
        <f t="shared" si="580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81"/>
        <v>0</v>
      </c>
      <c r="AD243" s="221"/>
      <c r="AE243" s="237">
        <f t="shared" si="582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83"/>
        <v>0</v>
      </c>
      <c r="AO243" s="221"/>
      <c r="AP243" s="237">
        <f t="shared" si="584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85"/>
        <v>0</v>
      </c>
      <c r="AZ243" s="221"/>
      <c r="BA243" s="237">
        <f t="shared" si="586"/>
        <v>0</v>
      </c>
      <c r="BB243" s="221"/>
      <c r="BC243" s="233"/>
      <c r="BD243" s="221"/>
      <c r="BE243" s="221"/>
      <c r="BF243" s="233"/>
      <c r="BG243" s="221"/>
      <c r="BH243" s="379">
        <f t="shared" si="566"/>
        <v>0</v>
      </c>
      <c r="BI243" s="255" t="str">
        <f t="shared" si="567"/>
        <v>12</v>
      </c>
      <c r="BJ243" s="318"/>
      <c r="BK243" s="253">
        <f t="shared" si="587"/>
        <v>0</v>
      </c>
      <c r="BL243" s="318"/>
      <c r="BM243" s="253">
        <f t="shared" si="568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569"/>
        <v>0</v>
      </c>
      <c r="BW243" s="318"/>
      <c r="BX243" s="253">
        <f t="shared" si="588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570"/>
        <v>0</v>
      </c>
      <c r="CH243" s="318"/>
      <c r="CI243" s="253">
        <f t="shared" si="57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572"/>
        <v>0</v>
      </c>
      <c r="CS243" s="318"/>
      <c r="CT243" s="253">
        <f t="shared" si="573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574"/>
        <v>0</v>
      </c>
      <c r="DD243" s="318"/>
      <c r="DE243" s="253">
        <f t="shared" si="575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thickBot="1">
      <c r="A244" s="272" t="str">
        <f t="shared" si="562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576"/>
        <v>0</v>
      </c>
      <c r="F244" s="236">
        <f t="shared" si="577"/>
        <v>0</v>
      </c>
      <c r="G244" s="236">
        <f t="shared" si="563"/>
        <v>0</v>
      </c>
      <c r="H244" s="236">
        <f t="shared" si="578"/>
        <v>0</v>
      </c>
      <c r="I244" s="236">
        <f t="shared" si="564"/>
        <v>0</v>
      </c>
      <c r="J244" s="236">
        <f t="shared" si="565"/>
        <v>0</v>
      </c>
      <c r="K244" s="236">
        <f t="shared" si="565"/>
        <v>0</v>
      </c>
      <c r="L244" s="236">
        <f t="shared" si="565"/>
        <v>0</v>
      </c>
      <c r="M244" s="236">
        <f t="shared" si="565"/>
        <v>0</v>
      </c>
      <c r="N244" s="236">
        <f t="shared" si="565"/>
        <v>0</v>
      </c>
      <c r="O244" s="236">
        <f>ROUND(SUM(Z244,AK244,AV244,BG244),1)</f>
        <v>0</v>
      </c>
      <c r="P244" s="223"/>
      <c r="Q244" s="224"/>
      <c r="R244" s="238">
        <f t="shared" si="579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81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83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85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9">
        <f t="shared" si="566"/>
        <v>0</v>
      </c>
      <c r="BI244" s="319" t="str">
        <f t="shared" si="567"/>
        <v>13</v>
      </c>
      <c r="BJ244" s="320"/>
      <c r="BK244" s="321">
        <f t="shared" si="587"/>
        <v>0</v>
      </c>
      <c r="BL244" s="320"/>
      <c r="BM244" s="321">
        <f t="shared" si="568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569"/>
        <v>0</v>
      </c>
      <c r="BW244" s="320"/>
      <c r="BX244" s="321">
        <f t="shared" si="588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570"/>
        <v>0</v>
      </c>
      <c r="CH244" s="320"/>
      <c r="CI244" s="321">
        <f t="shared" si="57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572"/>
        <v>0</v>
      </c>
      <c r="CS244" s="320"/>
      <c r="CT244" s="321">
        <f t="shared" si="573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574"/>
        <v>0</v>
      </c>
      <c r="DD244" s="320"/>
      <c r="DE244" s="321">
        <f t="shared" si="575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566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89">IF(ROUND(E251-SUM(E252,E254:E255),5)&gt;=0,0,"Ошибка")</f>
        <v>0</v>
      </c>
      <c r="BK245" s="285">
        <f t="shared" si="589"/>
        <v>0</v>
      </c>
      <c r="BL245" s="285">
        <f t="shared" si="589"/>
        <v>0</v>
      </c>
      <c r="BM245" s="285">
        <f t="shared" si="589"/>
        <v>0</v>
      </c>
      <c r="BN245" s="285">
        <f t="shared" si="589"/>
        <v>0</v>
      </c>
      <c r="BO245" s="285">
        <f t="shared" si="589"/>
        <v>0</v>
      </c>
      <c r="BP245" s="285">
        <f t="shared" si="589"/>
        <v>0</v>
      </c>
      <c r="BQ245" s="285">
        <f t="shared" si="589"/>
        <v>0</v>
      </c>
      <c r="BR245" s="285">
        <f t="shared" si="589"/>
        <v>0</v>
      </c>
      <c r="BS245" s="285">
        <f t="shared" si="589"/>
        <v>0</v>
      </c>
      <c r="BT245" s="285">
        <f t="shared" si="589"/>
        <v>0</v>
      </c>
      <c r="BU245" s="285">
        <f t="shared" si="589"/>
        <v>0</v>
      </c>
      <c r="BV245" s="285">
        <f t="shared" si="589"/>
        <v>0</v>
      </c>
      <c r="BW245" s="285">
        <f t="shared" si="589"/>
        <v>0</v>
      </c>
      <c r="BX245" s="285">
        <f t="shared" si="589"/>
        <v>0</v>
      </c>
      <c r="BY245" s="285">
        <f t="shared" si="589"/>
        <v>0</v>
      </c>
      <c r="BZ245" s="285">
        <f t="shared" si="589"/>
        <v>0</v>
      </c>
      <c r="CA245" s="285">
        <f t="shared" si="589"/>
        <v>0</v>
      </c>
      <c r="CB245" s="285">
        <f t="shared" si="589"/>
        <v>0</v>
      </c>
      <c r="CC245" s="285">
        <f t="shared" si="589"/>
        <v>0</v>
      </c>
      <c r="CD245" s="285">
        <f t="shared" si="589"/>
        <v>0</v>
      </c>
      <c r="CE245" s="285">
        <f t="shared" si="589"/>
        <v>0</v>
      </c>
      <c r="CF245" s="285">
        <f t="shared" si="589"/>
        <v>0</v>
      </c>
      <c r="CG245" s="285">
        <f t="shared" si="589"/>
        <v>0</v>
      </c>
      <c r="CH245" s="285">
        <f t="shared" si="589"/>
        <v>0</v>
      </c>
      <c r="CI245" s="285">
        <f t="shared" si="589"/>
        <v>0</v>
      </c>
      <c r="CJ245" s="285">
        <f t="shared" si="589"/>
        <v>0</v>
      </c>
      <c r="CK245" s="285">
        <f t="shared" si="589"/>
        <v>0</v>
      </c>
      <c r="CL245" s="285">
        <f t="shared" si="589"/>
        <v>0</v>
      </c>
      <c r="CM245" s="285">
        <f t="shared" si="589"/>
        <v>0</v>
      </c>
      <c r="CN245" s="285">
        <f t="shared" si="589"/>
        <v>0</v>
      </c>
      <c r="CO245" s="285">
        <f t="shared" si="589"/>
        <v>0</v>
      </c>
      <c r="CP245" s="285">
        <f t="shared" ref="CP245:DL245" si="590">IF(ROUND(AK251-SUM(AK252,AK254:AK255),5)&gt;=0,0,"Ошибка")</f>
        <v>0</v>
      </c>
      <c r="CQ245" s="285">
        <f t="shared" si="590"/>
        <v>0</v>
      </c>
      <c r="CR245" s="285">
        <f t="shared" si="590"/>
        <v>0</v>
      </c>
      <c r="CS245" s="285">
        <f t="shared" si="590"/>
        <v>0</v>
      </c>
      <c r="CT245" s="285">
        <f t="shared" si="590"/>
        <v>0</v>
      </c>
      <c r="CU245" s="285">
        <f t="shared" si="590"/>
        <v>0</v>
      </c>
      <c r="CV245" s="285">
        <f t="shared" si="590"/>
        <v>0</v>
      </c>
      <c r="CW245" s="285">
        <f t="shared" si="590"/>
        <v>0</v>
      </c>
      <c r="CX245" s="285">
        <f t="shared" si="590"/>
        <v>0</v>
      </c>
      <c r="CY245" s="285">
        <f t="shared" si="590"/>
        <v>0</v>
      </c>
      <c r="CZ245" s="285">
        <f t="shared" si="590"/>
        <v>0</v>
      </c>
      <c r="DA245" s="285">
        <f t="shared" si="590"/>
        <v>0</v>
      </c>
      <c r="DB245" s="285">
        <f t="shared" si="590"/>
        <v>0</v>
      </c>
      <c r="DC245" s="285">
        <f t="shared" si="590"/>
        <v>0</v>
      </c>
      <c r="DD245" s="285">
        <f t="shared" si="590"/>
        <v>0</v>
      </c>
      <c r="DE245" s="285">
        <f t="shared" si="590"/>
        <v>0</v>
      </c>
      <c r="DF245" s="285">
        <f t="shared" si="590"/>
        <v>0</v>
      </c>
      <c r="DG245" s="285">
        <f t="shared" si="590"/>
        <v>0</v>
      </c>
      <c r="DH245" s="285">
        <f t="shared" si="590"/>
        <v>0</v>
      </c>
      <c r="DI245" s="285">
        <f t="shared" si="590"/>
        <v>0</v>
      </c>
      <c r="DJ245" s="285">
        <f t="shared" si="590"/>
        <v>0</v>
      </c>
      <c r="DK245" s="285">
        <f t="shared" si="590"/>
        <v>0</v>
      </c>
      <c r="DL245" s="285">
        <f t="shared" si="590"/>
        <v>0</v>
      </c>
    </row>
    <row r="246" spans="1:116" s="27" customFormat="1" ht="24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91">SUM(J247:J251,J256:J258)</f>
        <v>0</v>
      </c>
      <c r="K246" s="236">
        <f t="shared" si="591"/>
        <v>0</v>
      </c>
      <c r="L246" s="236">
        <f t="shared" si="591"/>
        <v>0</v>
      </c>
      <c r="M246" s="236">
        <f t="shared" si="591"/>
        <v>0</v>
      </c>
      <c r="N246" s="236">
        <f t="shared" si="591"/>
        <v>0</v>
      </c>
      <c r="O246" s="236">
        <f t="shared" si="591"/>
        <v>0</v>
      </c>
      <c r="P246" s="228">
        <f>SUM(P247:P251,P256:P258)</f>
        <v>0</v>
      </c>
      <c r="Q246" s="226">
        <f t="shared" ref="Q246:Z246" si="592">SUM(Q247:Q251,Q256:Q258)</f>
        <v>0</v>
      </c>
      <c r="R246" s="236">
        <f t="shared" si="592"/>
        <v>0</v>
      </c>
      <c r="S246" s="226">
        <f t="shared" si="592"/>
        <v>0</v>
      </c>
      <c r="T246" s="236">
        <f t="shared" si="592"/>
        <v>0</v>
      </c>
      <c r="U246" s="226">
        <f t="shared" si="592"/>
        <v>0</v>
      </c>
      <c r="V246" s="235">
        <f t="shared" si="592"/>
        <v>0</v>
      </c>
      <c r="W246" s="226">
        <f t="shared" si="592"/>
        <v>0</v>
      </c>
      <c r="X246" s="226">
        <f t="shared" si="592"/>
        <v>0</v>
      </c>
      <c r="Y246" s="235">
        <f t="shared" si="592"/>
        <v>0</v>
      </c>
      <c r="Z246" s="227">
        <f t="shared" si="592"/>
        <v>0</v>
      </c>
      <c r="AA246" s="228">
        <f>SUM(AA247:AA251,AA256:AA258)</f>
        <v>0</v>
      </c>
      <c r="AB246" s="226">
        <f t="shared" ref="AB246:AK246" si="593">SUM(AB247:AB251,AB256:AB258)</f>
        <v>0</v>
      </c>
      <c r="AC246" s="236">
        <f t="shared" si="593"/>
        <v>0</v>
      </c>
      <c r="AD246" s="226">
        <f t="shared" si="593"/>
        <v>0</v>
      </c>
      <c r="AE246" s="236">
        <f t="shared" si="593"/>
        <v>0</v>
      </c>
      <c r="AF246" s="226">
        <f t="shared" si="593"/>
        <v>0</v>
      </c>
      <c r="AG246" s="235">
        <f t="shared" si="593"/>
        <v>0</v>
      </c>
      <c r="AH246" s="226">
        <f t="shared" si="593"/>
        <v>0</v>
      </c>
      <c r="AI246" s="226">
        <f t="shared" si="593"/>
        <v>0</v>
      </c>
      <c r="AJ246" s="235">
        <f t="shared" si="593"/>
        <v>0</v>
      </c>
      <c r="AK246" s="227">
        <f t="shared" si="593"/>
        <v>0</v>
      </c>
      <c r="AL246" s="228">
        <f>SUM(AL247:AL251,AL256:AL258)</f>
        <v>0</v>
      </c>
      <c r="AM246" s="226">
        <f t="shared" ref="AM246:AV246" si="594">SUM(AM247:AM251,AM256:AM258)</f>
        <v>0</v>
      </c>
      <c r="AN246" s="236">
        <f t="shared" si="594"/>
        <v>0</v>
      </c>
      <c r="AO246" s="226">
        <f t="shared" si="594"/>
        <v>0</v>
      </c>
      <c r="AP246" s="236">
        <f t="shared" si="594"/>
        <v>0</v>
      </c>
      <c r="AQ246" s="226">
        <f t="shared" si="594"/>
        <v>0</v>
      </c>
      <c r="AR246" s="235">
        <f t="shared" si="594"/>
        <v>0</v>
      </c>
      <c r="AS246" s="226">
        <f t="shared" si="594"/>
        <v>0</v>
      </c>
      <c r="AT246" s="226">
        <f t="shared" si="594"/>
        <v>0</v>
      </c>
      <c r="AU246" s="235">
        <f t="shared" si="594"/>
        <v>0</v>
      </c>
      <c r="AV246" s="227">
        <f t="shared" si="594"/>
        <v>0</v>
      </c>
      <c r="AW246" s="228">
        <f>SUM(AW247:AW251,AW256:AW258)</f>
        <v>0</v>
      </c>
      <c r="AX246" s="226">
        <f t="shared" ref="AX246:BG246" si="595">SUM(AX247:AX251,AX256:AX258)</f>
        <v>0</v>
      </c>
      <c r="AY246" s="236">
        <f t="shared" si="595"/>
        <v>0</v>
      </c>
      <c r="AZ246" s="226">
        <f t="shared" si="595"/>
        <v>0</v>
      </c>
      <c r="BA246" s="236">
        <f t="shared" si="595"/>
        <v>0</v>
      </c>
      <c r="BB246" s="226">
        <f t="shared" si="595"/>
        <v>0</v>
      </c>
      <c r="BC246" s="235">
        <f t="shared" si="595"/>
        <v>0</v>
      </c>
      <c r="BD246" s="226">
        <f t="shared" si="595"/>
        <v>0</v>
      </c>
      <c r="BE246" s="226">
        <f t="shared" si="595"/>
        <v>0</v>
      </c>
      <c r="BF246" s="235">
        <f t="shared" si="595"/>
        <v>0</v>
      </c>
      <c r="BG246" s="227">
        <f t="shared" si="595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96">IF(E252-E253&gt;=0,0,"Ошибка")</f>
        <v>0</v>
      </c>
      <c r="BK246" s="253">
        <f t="shared" si="596"/>
        <v>0</v>
      </c>
      <c r="BL246" s="253">
        <f t="shared" si="596"/>
        <v>0</v>
      </c>
      <c r="BM246" s="253">
        <f t="shared" si="596"/>
        <v>0</v>
      </c>
      <c r="BN246" s="253">
        <f t="shared" si="596"/>
        <v>0</v>
      </c>
      <c r="BO246" s="253">
        <f t="shared" si="596"/>
        <v>0</v>
      </c>
      <c r="BP246" s="253">
        <f t="shared" si="596"/>
        <v>0</v>
      </c>
      <c r="BQ246" s="253">
        <f t="shared" si="596"/>
        <v>0</v>
      </c>
      <c r="BR246" s="253">
        <f t="shared" si="596"/>
        <v>0</v>
      </c>
      <c r="BS246" s="253">
        <f t="shared" si="596"/>
        <v>0</v>
      </c>
      <c r="BT246" s="253">
        <f t="shared" si="596"/>
        <v>0</v>
      </c>
      <c r="BU246" s="253">
        <f t="shared" si="596"/>
        <v>0</v>
      </c>
      <c r="BV246" s="253">
        <f t="shared" si="596"/>
        <v>0</v>
      </c>
      <c r="BW246" s="253">
        <f t="shared" si="596"/>
        <v>0</v>
      </c>
      <c r="BX246" s="253">
        <f t="shared" si="596"/>
        <v>0</v>
      </c>
      <c r="BY246" s="253">
        <f t="shared" si="596"/>
        <v>0</v>
      </c>
      <c r="BZ246" s="253">
        <f t="shared" si="596"/>
        <v>0</v>
      </c>
      <c r="CA246" s="253">
        <f t="shared" si="596"/>
        <v>0</v>
      </c>
      <c r="CB246" s="253">
        <f t="shared" si="596"/>
        <v>0</v>
      </c>
      <c r="CC246" s="253">
        <f t="shared" si="596"/>
        <v>0</v>
      </c>
      <c r="CD246" s="253">
        <f t="shared" si="596"/>
        <v>0</v>
      </c>
      <c r="CE246" s="253">
        <f t="shared" si="596"/>
        <v>0</v>
      </c>
      <c r="CF246" s="253">
        <f t="shared" si="596"/>
        <v>0</v>
      </c>
      <c r="CG246" s="253">
        <f t="shared" si="596"/>
        <v>0</v>
      </c>
      <c r="CH246" s="253">
        <f t="shared" si="596"/>
        <v>0</v>
      </c>
      <c r="CI246" s="253">
        <f t="shared" si="596"/>
        <v>0</v>
      </c>
      <c r="CJ246" s="253">
        <f t="shared" si="596"/>
        <v>0</v>
      </c>
      <c r="CK246" s="253">
        <f t="shared" si="596"/>
        <v>0</v>
      </c>
      <c r="CL246" s="253">
        <f t="shared" si="596"/>
        <v>0</v>
      </c>
      <c r="CM246" s="253">
        <f t="shared" si="596"/>
        <v>0</v>
      </c>
      <c r="CN246" s="253">
        <f t="shared" si="596"/>
        <v>0</v>
      </c>
      <c r="CO246" s="253">
        <f t="shared" si="596"/>
        <v>0</v>
      </c>
      <c r="CP246" s="253">
        <f t="shared" ref="CP246:DL246" si="597">IF(AK252-AK253&gt;=0,0,"Ошибка")</f>
        <v>0</v>
      </c>
      <c r="CQ246" s="253">
        <f t="shared" si="597"/>
        <v>0</v>
      </c>
      <c r="CR246" s="253">
        <f t="shared" si="597"/>
        <v>0</v>
      </c>
      <c r="CS246" s="253">
        <f t="shared" si="597"/>
        <v>0</v>
      </c>
      <c r="CT246" s="253">
        <f t="shared" si="597"/>
        <v>0</v>
      </c>
      <c r="CU246" s="253">
        <f t="shared" si="597"/>
        <v>0</v>
      </c>
      <c r="CV246" s="253">
        <f t="shared" si="597"/>
        <v>0</v>
      </c>
      <c r="CW246" s="253">
        <f t="shared" si="597"/>
        <v>0</v>
      </c>
      <c r="CX246" s="253">
        <f t="shared" si="597"/>
        <v>0</v>
      </c>
      <c r="CY246" s="253">
        <f t="shared" si="597"/>
        <v>0</v>
      </c>
      <c r="CZ246" s="253">
        <f t="shared" si="597"/>
        <v>0</v>
      </c>
      <c r="DA246" s="253">
        <f t="shared" si="597"/>
        <v>0</v>
      </c>
      <c r="DB246" s="253">
        <f t="shared" si="597"/>
        <v>0</v>
      </c>
      <c r="DC246" s="253">
        <f t="shared" si="597"/>
        <v>0</v>
      </c>
      <c r="DD246" s="253">
        <f t="shared" si="597"/>
        <v>0</v>
      </c>
      <c r="DE246" s="253">
        <f t="shared" si="597"/>
        <v>0</v>
      </c>
      <c r="DF246" s="253">
        <f t="shared" si="597"/>
        <v>0</v>
      </c>
      <c r="DG246" s="253">
        <f t="shared" si="597"/>
        <v>0</v>
      </c>
      <c r="DH246" s="253">
        <f t="shared" si="597"/>
        <v>0</v>
      </c>
      <c r="DI246" s="253">
        <f t="shared" si="597"/>
        <v>0</v>
      </c>
      <c r="DJ246" s="253">
        <f t="shared" si="597"/>
        <v>0</v>
      </c>
      <c r="DK246" s="253">
        <f t="shared" si="597"/>
        <v>0</v>
      </c>
      <c r="DL246" s="253">
        <f t="shared" si="597"/>
        <v>0</v>
      </c>
    </row>
    <row r="247" spans="1:116" s="27" customFormat="1" ht="24">
      <c r="A247" s="272" t="str">
        <f t="shared" ref="A247:A258" si="598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599">SUM(J247:L247)</f>
        <v>0</v>
      </c>
      <c r="H247" s="236">
        <f>ROUND(SUM(S247,AD247,AO247,AZ247),1)</f>
        <v>0</v>
      </c>
      <c r="I247" s="236">
        <f t="shared" ref="I247:I258" si="600">SUM(M247:O247)</f>
        <v>0</v>
      </c>
      <c r="J247" s="236">
        <f t="shared" ref="J247:O258" si="601">ROUND(SUM(U247,AF247,AQ247,BB247),1)</f>
        <v>0</v>
      </c>
      <c r="K247" s="236">
        <f t="shared" si="601"/>
        <v>0</v>
      </c>
      <c r="L247" s="236">
        <f t="shared" si="601"/>
        <v>0</v>
      </c>
      <c r="M247" s="236">
        <f t="shared" si="601"/>
        <v>0</v>
      </c>
      <c r="N247" s="236">
        <f t="shared" si="601"/>
        <v>0</v>
      </c>
      <c r="O247" s="236">
        <f t="shared" si="601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9">
        <f t="shared" ref="BH247:BH259" si="602">IF((COUNTA(BJ247:DL247)-COUNTIF(BJ247:DL247,0))=0,0,CONCATENATE("Ошибки!-",COUNTA(BJ247:DL247)-COUNTIF(BJ247:DL247,0)))</f>
        <v>0</v>
      </c>
      <c r="BI247" s="255" t="str">
        <f t="shared" ref="BI247:BI258" si="60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0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0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06">IF(ROUND((AA247-AB247),5)&gt;=0,0,"Ошибка!")</f>
        <v>0</v>
      </c>
      <c r="CH247" s="318"/>
      <c r="CI247" s="253">
        <f t="shared" ref="CI247:CI258" si="60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08">IF(ROUND((AL247-AM247),5)&gt;=0,0,"Ошибка!")</f>
        <v>0</v>
      </c>
      <c r="CS247" s="318"/>
      <c r="CT247" s="253">
        <f t="shared" ref="CT247:CT258" si="60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10">IF(ROUND((AW247-AX247),5)&gt;=0,0,"Ошибка!")</f>
        <v>0</v>
      </c>
      <c r="DD247" s="318"/>
      <c r="DE247" s="253">
        <f t="shared" ref="DE247:DE258" si="61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>
      <c r="A248" s="272" t="str">
        <f t="shared" si="598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12">ROUND(SUM(P248,AA248,AL248,AW248),0)</f>
        <v>0</v>
      </c>
      <c r="F248" s="236">
        <f t="shared" ref="F248:F258" si="613">ROUND(SUM(Q248,AB248,AM248,AX248),1)</f>
        <v>0</v>
      </c>
      <c r="G248" s="236">
        <f t="shared" si="599"/>
        <v>0</v>
      </c>
      <c r="H248" s="236">
        <f t="shared" ref="H248:H258" si="614">ROUND(SUM(S248,AD248,AO248,AZ248),1)</f>
        <v>0</v>
      </c>
      <c r="I248" s="236">
        <f t="shared" si="600"/>
        <v>0</v>
      </c>
      <c r="J248" s="236">
        <f t="shared" si="601"/>
        <v>0</v>
      </c>
      <c r="K248" s="236">
        <f t="shared" si="601"/>
        <v>0</v>
      </c>
      <c r="L248" s="236">
        <f t="shared" si="601"/>
        <v>0</v>
      </c>
      <c r="M248" s="236">
        <f t="shared" si="601"/>
        <v>0</v>
      </c>
      <c r="N248" s="236">
        <f t="shared" si="601"/>
        <v>0</v>
      </c>
      <c r="O248" s="236">
        <f t="shared" si="601"/>
        <v>0</v>
      </c>
      <c r="P248" s="220"/>
      <c r="Q248" s="221"/>
      <c r="R248" s="237">
        <f t="shared" ref="R248:R258" si="615">SUM(U248:W248)</f>
        <v>0</v>
      </c>
      <c r="S248" s="221"/>
      <c r="T248" s="237">
        <f t="shared" ref="T248:T257" si="61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17">SUM(AF248:AH248)</f>
        <v>0</v>
      </c>
      <c r="AD248" s="221"/>
      <c r="AE248" s="237">
        <f t="shared" ref="AE248:AE257" si="61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19">SUM(AQ248:AS248)</f>
        <v>0</v>
      </c>
      <c r="AO248" s="221"/>
      <c r="AP248" s="237">
        <f t="shared" ref="AP248:AP257" si="62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21">SUM(BB248:BD248)</f>
        <v>0</v>
      </c>
      <c r="AZ248" s="221"/>
      <c r="BA248" s="237">
        <f t="shared" ref="BA248:BA257" si="622">SUM(BE248:BG248)</f>
        <v>0</v>
      </c>
      <c r="BB248" s="221"/>
      <c r="BC248" s="233"/>
      <c r="BD248" s="221"/>
      <c r="BE248" s="221"/>
      <c r="BF248" s="233"/>
      <c r="BG248" s="221"/>
      <c r="BH248" s="379">
        <f t="shared" si="602"/>
        <v>0</v>
      </c>
      <c r="BI248" s="255" t="str">
        <f t="shared" si="603"/>
        <v>03</v>
      </c>
      <c r="BJ248" s="318"/>
      <c r="BK248" s="253">
        <f t="shared" ref="BK248:BK258" si="623">IF(ROUND((E248-F248),5)&gt;=0,0,"Ошибка!")</f>
        <v>0</v>
      </c>
      <c r="BL248" s="318"/>
      <c r="BM248" s="253">
        <f t="shared" si="60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05"/>
        <v>0</v>
      </c>
      <c r="BW248" s="318"/>
      <c r="BX248" s="253">
        <f t="shared" ref="BX248:BX258" si="62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06"/>
        <v>0</v>
      </c>
      <c r="CH248" s="318"/>
      <c r="CI248" s="253">
        <f t="shared" si="60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08"/>
        <v>0</v>
      </c>
      <c r="CS248" s="318"/>
      <c r="CT248" s="253">
        <f t="shared" si="60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10"/>
        <v>0</v>
      </c>
      <c r="DD248" s="318"/>
      <c r="DE248" s="253">
        <f t="shared" si="611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>
      <c r="A249" s="272" t="str">
        <f t="shared" si="598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12"/>
        <v>0</v>
      </c>
      <c r="F249" s="236">
        <f t="shared" si="613"/>
        <v>0</v>
      </c>
      <c r="G249" s="236">
        <f t="shared" si="599"/>
        <v>0</v>
      </c>
      <c r="H249" s="236">
        <f t="shared" si="614"/>
        <v>0</v>
      </c>
      <c r="I249" s="236">
        <f t="shared" si="600"/>
        <v>0</v>
      </c>
      <c r="J249" s="236">
        <f t="shared" si="601"/>
        <v>0</v>
      </c>
      <c r="K249" s="236">
        <f t="shared" si="601"/>
        <v>0</v>
      </c>
      <c r="L249" s="236">
        <f t="shared" si="601"/>
        <v>0</v>
      </c>
      <c r="M249" s="236">
        <f t="shared" si="601"/>
        <v>0</v>
      </c>
      <c r="N249" s="236">
        <f t="shared" si="601"/>
        <v>0</v>
      </c>
      <c r="O249" s="236">
        <f t="shared" si="601"/>
        <v>0</v>
      </c>
      <c r="P249" s="220"/>
      <c r="Q249" s="221"/>
      <c r="R249" s="237">
        <f t="shared" si="615"/>
        <v>0</v>
      </c>
      <c r="S249" s="221"/>
      <c r="T249" s="237">
        <f t="shared" si="61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17"/>
        <v>0</v>
      </c>
      <c r="AD249" s="221"/>
      <c r="AE249" s="237">
        <f t="shared" si="61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19"/>
        <v>0</v>
      </c>
      <c r="AO249" s="221"/>
      <c r="AP249" s="237">
        <f t="shared" si="62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21"/>
        <v>0</v>
      </c>
      <c r="AZ249" s="221"/>
      <c r="BA249" s="237">
        <f t="shared" si="622"/>
        <v>0</v>
      </c>
      <c r="BB249" s="221"/>
      <c r="BC249" s="233"/>
      <c r="BD249" s="221"/>
      <c r="BE249" s="221"/>
      <c r="BF249" s="233"/>
      <c r="BG249" s="221"/>
      <c r="BH249" s="379">
        <f t="shared" si="602"/>
        <v>0</v>
      </c>
      <c r="BI249" s="255" t="str">
        <f t="shared" si="603"/>
        <v>04</v>
      </c>
      <c r="BJ249" s="318"/>
      <c r="BK249" s="253">
        <f t="shared" si="623"/>
        <v>0</v>
      </c>
      <c r="BL249" s="318"/>
      <c r="BM249" s="253">
        <f t="shared" si="60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05"/>
        <v>0</v>
      </c>
      <c r="BW249" s="318"/>
      <c r="BX249" s="253">
        <f t="shared" si="62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06"/>
        <v>0</v>
      </c>
      <c r="CH249" s="318"/>
      <c r="CI249" s="253">
        <f t="shared" si="60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08"/>
        <v>0</v>
      </c>
      <c r="CS249" s="318"/>
      <c r="CT249" s="253">
        <f t="shared" si="60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10"/>
        <v>0</v>
      </c>
      <c r="DD249" s="318"/>
      <c r="DE249" s="253">
        <f t="shared" si="611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>
      <c r="A250" s="272" t="str">
        <f t="shared" si="598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12"/>
        <v>0</v>
      </c>
      <c r="F250" s="236">
        <f t="shared" si="613"/>
        <v>0</v>
      </c>
      <c r="G250" s="236">
        <f t="shared" si="599"/>
        <v>0</v>
      </c>
      <c r="H250" s="236">
        <f t="shared" si="614"/>
        <v>0</v>
      </c>
      <c r="I250" s="236">
        <f t="shared" si="600"/>
        <v>0</v>
      </c>
      <c r="J250" s="236">
        <f t="shared" si="601"/>
        <v>0</v>
      </c>
      <c r="K250" s="236">
        <f t="shared" si="601"/>
        <v>0</v>
      </c>
      <c r="L250" s="236">
        <f t="shared" si="601"/>
        <v>0</v>
      </c>
      <c r="M250" s="236">
        <f t="shared" si="601"/>
        <v>0</v>
      </c>
      <c r="N250" s="236">
        <f t="shared" si="601"/>
        <v>0</v>
      </c>
      <c r="O250" s="236">
        <f t="shared" si="601"/>
        <v>0</v>
      </c>
      <c r="P250" s="220"/>
      <c r="Q250" s="221"/>
      <c r="R250" s="237">
        <f t="shared" si="615"/>
        <v>0</v>
      </c>
      <c r="S250" s="221"/>
      <c r="T250" s="237">
        <f t="shared" si="61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17"/>
        <v>0</v>
      </c>
      <c r="AD250" s="221"/>
      <c r="AE250" s="237">
        <f t="shared" si="61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19"/>
        <v>0</v>
      </c>
      <c r="AO250" s="221"/>
      <c r="AP250" s="237">
        <f t="shared" si="62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21"/>
        <v>0</v>
      </c>
      <c r="AZ250" s="221"/>
      <c r="BA250" s="237">
        <f t="shared" si="622"/>
        <v>0</v>
      </c>
      <c r="BB250" s="221"/>
      <c r="BC250" s="233"/>
      <c r="BD250" s="221"/>
      <c r="BE250" s="221"/>
      <c r="BF250" s="233"/>
      <c r="BG250" s="221"/>
      <c r="BH250" s="379">
        <f t="shared" si="602"/>
        <v>0</v>
      </c>
      <c r="BI250" s="255" t="str">
        <f t="shared" si="603"/>
        <v>05</v>
      </c>
      <c r="BJ250" s="318"/>
      <c r="BK250" s="253">
        <f t="shared" si="623"/>
        <v>0</v>
      </c>
      <c r="BL250" s="318"/>
      <c r="BM250" s="253">
        <f t="shared" si="60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05"/>
        <v>0</v>
      </c>
      <c r="BW250" s="318"/>
      <c r="BX250" s="253">
        <f t="shared" si="62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06"/>
        <v>0</v>
      </c>
      <c r="CH250" s="318"/>
      <c r="CI250" s="253">
        <f t="shared" si="60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08"/>
        <v>0</v>
      </c>
      <c r="CS250" s="318"/>
      <c r="CT250" s="253">
        <f t="shared" si="60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10"/>
        <v>0</v>
      </c>
      <c r="DD250" s="318"/>
      <c r="DE250" s="253">
        <f t="shared" si="611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>
      <c r="A251" s="272" t="str">
        <f t="shared" si="598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12"/>
        <v>0</v>
      </c>
      <c r="F251" s="236">
        <f t="shared" si="613"/>
        <v>0</v>
      </c>
      <c r="G251" s="236">
        <f t="shared" si="599"/>
        <v>0</v>
      </c>
      <c r="H251" s="236">
        <f t="shared" si="614"/>
        <v>0</v>
      </c>
      <c r="I251" s="236">
        <f t="shared" si="600"/>
        <v>0</v>
      </c>
      <c r="J251" s="236">
        <f t="shared" si="601"/>
        <v>0</v>
      </c>
      <c r="K251" s="236">
        <f t="shared" si="601"/>
        <v>0</v>
      </c>
      <c r="L251" s="236">
        <f t="shared" si="601"/>
        <v>0</v>
      </c>
      <c r="M251" s="236">
        <f t="shared" si="601"/>
        <v>0</v>
      </c>
      <c r="N251" s="236">
        <f t="shared" si="601"/>
        <v>0</v>
      </c>
      <c r="O251" s="236">
        <f t="shared" si="601"/>
        <v>0</v>
      </c>
      <c r="P251" s="220"/>
      <c r="Q251" s="221"/>
      <c r="R251" s="237">
        <f t="shared" si="615"/>
        <v>0</v>
      </c>
      <c r="S251" s="221"/>
      <c r="T251" s="237">
        <f t="shared" si="61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17"/>
        <v>0</v>
      </c>
      <c r="AD251" s="221"/>
      <c r="AE251" s="237">
        <f t="shared" si="61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19"/>
        <v>0</v>
      </c>
      <c r="AO251" s="221"/>
      <c r="AP251" s="237">
        <f t="shared" si="62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21"/>
        <v>0</v>
      </c>
      <c r="AZ251" s="221"/>
      <c r="BA251" s="237">
        <f t="shared" si="622"/>
        <v>0</v>
      </c>
      <c r="BB251" s="221"/>
      <c r="BC251" s="233"/>
      <c r="BD251" s="221"/>
      <c r="BE251" s="221"/>
      <c r="BF251" s="233"/>
      <c r="BG251" s="221"/>
      <c r="BH251" s="379">
        <f t="shared" si="602"/>
        <v>0</v>
      </c>
      <c r="BI251" s="255" t="str">
        <f t="shared" si="603"/>
        <v>06</v>
      </c>
      <c r="BJ251" s="318"/>
      <c r="BK251" s="253">
        <f t="shared" si="623"/>
        <v>0</v>
      </c>
      <c r="BL251" s="318"/>
      <c r="BM251" s="253">
        <f t="shared" si="60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05"/>
        <v>0</v>
      </c>
      <c r="BW251" s="318"/>
      <c r="BX251" s="253">
        <f t="shared" si="62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06"/>
        <v>0</v>
      </c>
      <c r="CH251" s="318"/>
      <c r="CI251" s="253">
        <f t="shared" si="60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08"/>
        <v>0</v>
      </c>
      <c r="CS251" s="318"/>
      <c r="CT251" s="253">
        <f t="shared" si="60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10"/>
        <v>0</v>
      </c>
      <c r="DD251" s="318"/>
      <c r="DE251" s="253">
        <f t="shared" si="611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>
      <c r="A252" s="272" t="str">
        <f t="shared" si="598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12"/>
        <v>0</v>
      </c>
      <c r="F252" s="236">
        <f t="shared" si="613"/>
        <v>0</v>
      </c>
      <c r="G252" s="236">
        <f t="shared" si="599"/>
        <v>0</v>
      </c>
      <c r="H252" s="236">
        <f t="shared" si="614"/>
        <v>0</v>
      </c>
      <c r="I252" s="236">
        <f t="shared" si="600"/>
        <v>0</v>
      </c>
      <c r="J252" s="236">
        <f t="shared" si="601"/>
        <v>0</v>
      </c>
      <c r="K252" s="236">
        <f t="shared" si="601"/>
        <v>0</v>
      </c>
      <c r="L252" s="236">
        <f t="shared" si="601"/>
        <v>0</v>
      </c>
      <c r="M252" s="236">
        <f t="shared" si="601"/>
        <v>0</v>
      </c>
      <c r="N252" s="236">
        <f t="shared" si="601"/>
        <v>0</v>
      </c>
      <c r="O252" s="236">
        <f t="shared" si="601"/>
        <v>0</v>
      </c>
      <c r="P252" s="220"/>
      <c r="Q252" s="221"/>
      <c r="R252" s="237">
        <f t="shared" si="615"/>
        <v>0</v>
      </c>
      <c r="S252" s="221"/>
      <c r="T252" s="237">
        <f t="shared" si="61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17"/>
        <v>0</v>
      </c>
      <c r="AD252" s="221"/>
      <c r="AE252" s="237">
        <f t="shared" si="61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19"/>
        <v>0</v>
      </c>
      <c r="AO252" s="221"/>
      <c r="AP252" s="237">
        <f t="shared" si="62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21"/>
        <v>0</v>
      </c>
      <c r="AZ252" s="221"/>
      <c r="BA252" s="237">
        <f t="shared" si="622"/>
        <v>0</v>
      </c>
      <c r="BB252" s="221"/>
      <c r="BC252" s="233"/>
      <c r="BD252" s="221"/>
      <c r="BE252" s="221"/>
      <c r="BF252" s="233"/>
      <c r="BG252" s="221"/>
      <c r="BH252" s="379">
        <f t="shared" si="602"/>
        <v>0</v>
      </c>
      <c r="BI252" s="255" t="str">
        <f t="shared" si="603"/>
        <v>07</v>
      </c>
      <c r="BJ252" s="318"/>
      <c r="BK252" s="253">
        <f t="shared" si="623"/>
        <v>0</v>
      </c>
      <c r="BL252" s="318"/>
      <c r="BM252" s="253">
        <f t="shared" si="60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05"/>
        <v>0</v>
      </c>
      <c r="BW252" s="318"/>
      <c r="BX252" s="253">
        <f t="shared" si="62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06"/>
        <v>0</v>
      </c>
      <c r="CH252" s="318"/>
      <c r="CI252" s="253">
        <f t="shared" si="60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08"/>
        <v>0</v>
      </c>
      <c r="CS252" s="318"/>
      <c r="CT252" s="253">
        <f t="shared" si="60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10"/>
        <v>0</v>
      </c>
      <c r="DD252" s="318"/>
      <c r="DE252" s="253">
        <f t="shared" si="611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>
      <c r="A253" s="272" t="str">
        <f t="shared" si="598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12"/>
        <v>0</v>
      </c>
      <c r="F253" s="236">
        <f t="shared" si="613"/>
        <v>0</v>
      </c>
      <c r="G253" s="236">
        <f t="shared" si="599"/>
        <v>0</v>
      </c>
      <c r="H253" s="236">
        <f t="shared" si="614"/>
        <v>0</v>
      </c>
      <c r="I253" s="236">
        <f t="shared" si="600"/>
        <v>0</v>
      </c>
      <c r="J253" s="236">
        <f t="shared" si="601"/>
        <v>0</v>
      </c>
      <c r="K253" s="236">
        <f t="shared" si="601"/>
        <v>0</v>
      </c>
      <c r="L253" s="236">
        <f t="shared" si="601"/>
        <v>0</v>
      </c>
      <c r="M253" s="236">
        <f t="shared" si="601"/>
        <v>0</v>
      </c>
      <c r="N253" s="236">
        <f t="shared" si="601"/>
        <v>0</v>
      </c>
      <c r="O253" s="236">
        <f t="shared" si="601"/>
        <v>0</v>
      </c>
      <c r="P253" s="220"/>
      <c r="Q253" s="221"/>
      <c r="R253" s="237">
        <f t="shared" si="615"/>
        <v>0</v>
      </c>
      <c r="S253" s="221"/>
      <c r="T253" s="237">
        <f t="shared" si="61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17"/>
        <v>0</v>
      </c>
      <c r="AD253" s="221"/>
      <c r="AE253" s="237">
        <f t="shared" si="61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19"/>
        <v>0</v>
      </c>
      <c r="AO253" s="221"/>
      <c r="AP253" s="237">
        <f t="shared" si="62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21"/>
        <v>0</v>
      </c>
      <c r="AZ253" s="221"/>
      <c r="BA253" s="237">
        <f t="shared" si="622"/>
        <v>0</v>
      </c>
      <c r="BB253" s="221"/>
      <c r="BC253" s="233"/>
      <c r="BD253" s="221"/>
      <c r="BE253" s="221"/>
      <c r="BF253" s="233"/>
      <c r="BG253" s="221"/>
      <c r="BH253" s="379">
        <f t="shared" si="602"/>
        <v>0</v>
      </c>
      <c r="BI253" s="255" t="str">
        <f t="shared" si="603"/>
        <v>08</v>
      </c>
      <c r="BJ253" s="318"/>
      <c r="BK253" s="253">
        <f t="shared" si="623"/>
        <v>0</v>
      </c>
      <c r="BL253" s="318"/>
      <c r="BM253" s="253">
        <f t="shared" si="60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05"/>
        <v>0</v>
      </c>
      <c r="BW253" s="318"/>
      <c r="BX253" s="253">
        <f t="shared" si="62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06"/>
        <v>0</v>
      </c>
      <c r="CH253" s="318"/>
      <c r="CI253" s="253">
        <f t="shared" si="60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08"/>
        <v>0</v>
      </c>
      <c r="CS253" s="318"/>
      <c r="CT253" s="253">
        <f t="shared" si="60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10"/>
        <v>0</v>
      </c>
      <c r="DD253" s="318"/>
      <c r="DE253" s="253">
        <f t="shared" si="611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>
      <c r="A254" s="272" t="str">
        <f t="shared" si="598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12"/>
        <v>0</v>
      </c>
      <c r="F254" s="236">
        <f t="shared" si="613"/>
        <v>0</v>
      </c>
      <c r="G254" s="236">
        <f t="shared" si="599"/>
        <v>0</v>
      </c>
      <c r="H254" s="236">
        <f t="shared" si="614"/>
        <v>0</v>
      </c>
      <c r="I254" s="236">
        <f t="shared" si="600"/>
        <v>0</v>
      </c>
      <c r="J254" s="236">
        <f t="shared" si="601"/>
        <v>0</v>
      </c>
      <c r="K254" s="236">
        <f t="shared" si="601"/>
        <v>0</v>
      </c>
      <c r="L254" s="236">
        <f t="shared" si="601"/>
        <v>0</v>
      </c>
      <c r="M254" s="236">
        <f t="shared" si="601"/>
        <v>0</v>
      </c>
      <c r="N254" s="236">
        <f t="shared" si="601"/>
        <v>0</v>
      </c>
      <c r="O254" s="236">
        <f t="shared" si="601"/>
        <v>0</v>
      </c>
      <c r="P254" s="220"/>
      <c r="Q254" s="221"/>
      <c r="R254" s="237">
        <f t="shared" si="615"/>
        <v>0</v>
      </c>
      <c r="S254" s="221"/>
      <c r="T254" s="237">
        <f t="shared" si="61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17"/>
        <v>0</v>
      </c>
      <c r="AD254" s="221"/>
      <c r="AE254" s="237">
        <f t="shared" si="61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19"/>
        <v>0</v>
      </c>
      <c r="AO254" s="221"/>
      <c r="AP254" s="237">
        <f t="shared" si="62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21"/>
        <v>0</v>
      </c>
      <c r="AZ254" s="221"/>
      <c r="BA254" s="237">
        <f t="shared" si="622"/>
        <v>0</v>
      </c>
      <c r="BB254" s="221"/>
      <c r="BC254" s="233"/>
      <c r="BD254" s="221"/>
      <c r="BE254" s="221"/>
      <c r="BF254" s="233"/>
      <c r="BG254" s="221"/>
      <c r="BH254" s="379">
        <f t="shared" si="602"/>
        <v>0</v>
      </c>
      <c r="BI254" s="255" t="str">
        <f t="shared" si="603"/>
        <v>09</v>
      </c>
      <c r="BJ254" s="318"/>
      <c r="BK254" s="253">
        <f t="shared" si="623"/>
        <v>0</v>
      </c>
      <c r="BL254" s="318"/>
      <c r="BM254" s="253">
        <f t="shared" si="60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05"/>
        <v>0</v>
      </c>
      <c r="BW254" s="318"/>
      <c r="BX254" s="253">
        <f t="shared" si="62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06"/>
        <v>0</v>
      </c>
      <c r="CH254" s="318"/>
      <c r="CI254" s="253">
        <f t="shared" si="60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08"/>
        <v>0</v>
      </c>
      <c r="CS254" s="318"/>
      <c r="CT254" s="253">
        <f t="shared" si="60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10"/>
        <v>0</v>
      </c>
      <c r="DD254" s="318"/>
      <c r="DE254" s="253">
        <f t="shared" si="611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>
      <c r="A255" s="272" t="str">
        <f t="shared" si="598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12"/>
        <v>0</v>
      </c>
      <c r="F255" s="236">
        <f t="shared" si="613"/>
        <v>0</v>
      </c>
      <c r="G255" s="236">
        <f t="shared" si="599"/>
        <v>0</v>
      </c>
      <c r="H255" s="236">
        <f t="shared" si="614"/>
        <v>0</v>
      </c>
      <c r="I255" s="236">
        <f t="shared" si="600"/>
        <v>0</v>
      </c>
      <c r="J255" s="236">
        <f t="shared" si="601"/>
        <v>0</v>
      </c>
      <c r="K255" s="236">
        <f t="shared" si="601"/>
        <v>0</v>
      </c>
      <c r="L255" s="236">
        <f t="shared" si="601"/>
        <v>0</v>
      </c>
      <c r="M255" s="236">
        <f t="shared" si="601"/>
        <v>0</v>
      </c>
      <c r="N255" s="236">
        <f t="shared" si="601"/>
        <v>0</v>
      </c>
      <c r="O255" s="236">
        <f t="shared" si="601"/>
        <v>0</v>
      </c>
      <c r="P255" s="220"/>
      <c r="Q255" s="221"/>
      <c r="R255" s="237">
        <f t="shared" si="615"/>
        <v>0</v>
      </c>
      <c r="S255" s="221"/>
      <c r="T255" s="237">
        <f t="shared" si="61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17"/>
        <v>0</v>
      </c>
      <c r="AD255" s="221"/>
      <c r="AE255" s="237">
        <f t="shared" si="61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19"/>
        <v>0</v>
      </c>
      <c r="AO255" s="221"/>
      <c r="AP255" s="237">
        <f t="shared" si="62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21"/>
        <v>0</v>
      </c>
      <c r="AZ255" s="221"/>
      <c r="BA255" s="237">
        <f t="shared" si="622"/>
        <v>0</v>
      </c>
      <c r="BB255" s="221"/>
      <c r="BC255" s="233"/>
      <c r="BD255" s="221"/>
      <c r="BE255" s="221"/>
      <c r="BF255" s="233"/>
      <c r="BG255" s="221"/>
      <c r="BH255" s="379">
        <f t="shared" si="602"/>
        <v>0</v>
      </c>
      <c r="BI255" s="255" t="str">
        <f t="shared" si="603"/>
        <v>10</v>
      </c>
      <c r="BJ255" s="318"/>
      <c r="BK255" s="253">
        <f t="shared" si="623"/>
        <v>0</v>
      </c>
      <c r="BL255" s="318"/>
      <c r="BM255" s="253">
        <f t="shared" si="60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05"/>
        <v>0</v>
      </c>
      <c r="BW255" s="318"/>
      <c r="BX255" s="253">
        <f t="shared" si="62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06"/>
        <v>0</v>
      </c>
      <c r="CH255" s="318"/>
      <c r="CI255" s="253">
        <f t="shared" si="60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08"/>
        <v>0</v>
      </c>
      <c r="CS255" s="318"/>
      <c r="CT255" s="253">
        <f t="shared" si="60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10"/>
        <v>0</v>
      </c>
      <c r="DD255" s="318"/>
      <c r="DE255" s="253">
        <f t="shared" si="611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">
      <c r="A256" s="272" t="str">
        <f t="shared" si="598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12"/>
        <v>0</v>
      </c>
      <c r="F256" s="236">
        <f t="shared" si="613"/>
        <v>0</v>
      </c>
      <c r="G256" s="236">
        <f t="shared" si="599"/>
        <v>0</v>
      </c>
      <c r="H256" s="236">
        <f t="shared" si="614"/>
        <v>0</v>
      </c>
      <c r="I256" s="236">
        <f t="shared" si="600"/>
        <v>0</v>
      </c>
      <c r="J256" s="236">
        <f t="shared" si="601"/>
        <v>0</v>
      </c>
      <c r="K256" s="236">
        <f t="shared" si="601"/>
        <v>0</v>
      </c>
      <c r="L256" s="236">
        <f t="shared" si="601"/>
        <v>0</v>
      </c>
      <c r="M256" s="236">
        <f t="shared" si="601"/>
        <v>0</v>
      </c>
      <c r="N256" s="236">
        <f t="shared" si="601"/>
        <v>0</v>
      </c>
      <c r="O256" s="236">
        <f t="shared" si="601"/>
        <v>0</v>
      </c>
      <c r="P256" s="220"/>
      <c r="Q256" s="221"/>
      <c r="R256" s="237">
        <f t="shared" si="615"/>
        <v>0</v>
      </c>
      <c r="S256" s="221"/>
      <c r="T256" s="237">
        <f t="shared" si="61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17"/>
        <v>0</v>
      </c>
      <c r="AD256" s="221"/>
      <c r="AE256" s="237">
        <f t="shared" si="61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19"/>
        <v>0</v>
      </c>
      <c r="AO256" s="221"/>
      <c r="AP256" s="237">
        <f t="shared" si="62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21"/>
        <v>0</v>
      </c>
      <c r="AZ256" s="221"/>
      <c r="BA256" s="237">
        <f t="shared" si="622"/>
        <v>0</v>
      </c>
      <c r="BB256" s="221"/>
      <c r="BC256" s="233"/>
      <c r="BD256" s="221"/>
      <c r="BE256" s="221"/>
      <c r="BF256" s="233"/>
      <c r="BG256" s="221"/>
      <c r="BH256" s="379">
        <f t="shared" si="602"/>
        <v>0</v>
      </c>
      <c r="BI256" s="255" t="str">
        <f t="shared" si="603"/>
        <v>11</v>
      </c>
      <c r="BJ256" s="318"/>
      <c r="BK256" s="253">
        <f t="shared" si="623"/>
        <v>0</v>
      </c>
      <c r="BL256" s="318"/>
      <c r="BM256" s="253">
        <f t="shared" si="60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05"/>
        <v>0</v>
      </c>
      <c r="BW256" s="318"/>
      <c r="BX256" s="253">
        <f t="shared" si="62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06"/>
        <v>0</v>
      </c>
      <c r="CH256" s="318"/>
      <c r="CI256" s="253">
        <f t="shared" si="60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08"/>
        <v>0</v>
      </c>
      <c r="CS256" s="318"/>
      <c r="CT256" s="253">
        <f t="shared" si="60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10"/>
        <v>0</v>
      </c>
      <c r="DD256" s="318"/>
      <c r="DE256" s="253">
        <f t="shared" si="611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">
      <c r="A257" s="272" t="str">
        <f t="shared" si="598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12"/>
        <v>0</v>
      </c>
      <c r="F257" s="236">
        <f t="shared" si="613"/>
        <v>0</v>
      </c>
      <c r="G257" s="236">
        <f t="shared" si="599"/>
        <v>0</v>
      </c>
      <c r="H257" s="236">
        <f t="shared" si="614"/>
        <v>0</v>
      </c>
      <c r="I257" s="236">
        <f t="shared" si="600"/>
        <v>0</v>
      </c>
      <c r="J257" s="236">
        <f t="shared" si="601"/>
        <v>0</v>
      </c>
      <c r="K257" s="236">
        <f t="shared" si="601"/>
        <v>0</v>
      </c>
      <c r="L257" s="236">
        <f t="shared" si="601"/>
        <v>0</v>
      </c>
      <c r="M257" s="236">
        <f t="shared" si="601"/>
        <v>0</v>
      </c>
      <c r="N257" s="236">
        <f t="shared" si="601"/>
        <v>0</v>
      </c>
      <c r="O257" s="236">
        <f t="shared" si="601"/>
        <v>0</v>
      </c>
      <c r="P257" s="220"/>
      <c r="Q257" s="221"/>
      <c r="R257" s="237">
        <f t="shared" si="615"/>
        <v>0</v>
      </c>
      <c r="S257" s="221"/>
      <c r="T257" s="237">
        <f t="shared" si="61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17"/>
        <v>0</v>
      </c>
      <c r="AD257" s="221"/>
      <c r="AE257" s="237">
        <f t="shared" si="61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19"/>
        <v>0</v>
      </c>
      <c r="AO257" s="221"/>
      <c r="AP257" s="237">
        <f t="shared" si="62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21"/>
        <v>0</v>
      </c>
      <c r="AZ257" s="221"/>
      <c r="BA257" s="237">
        <f t="shared" si="622"/>
        <v>0</v>
      </c>
      <c r="BB257" s="221"/>
      <c r="BC257" s="233"/>
      <c r="BD257" s="221"/>
      <c r="BE257" s="221"/>
      <c r="BF257" s="233"/>
      <c r="BG257" s="221"/>
      <c r="BH257" s="379">
        <f t="shared" si="602"/>
        <v>0</v>
      </c>
      <c r="BI257" s="255" t="str">
        <f t="shared" si="603"/>
        <v>12</v>
      </c>
      <c r="BJ257" s="318"/>
      <c r="BK257" s="253">
        <f t="shared" si="623"/>
        <v>0</v>
      </c>
      <c r="BL257" s="318"/>
      <c r="BM257" s="253">
        <f t="shared" si="60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05"/>
        <v>0</v>
      </c>
      <c r="BW257" s="318"/>
      <c r="BX257" s="253">
        <f t="shared" si="62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06"/>
        <v>0</v>
      </c>
      <c r="CH257" s="318"/>
      <c r="CI257" s="253">
        <f t="shared" si="60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08"/>
        <v>0</v>
      </c>
      <c r="CS257" s="318"/>
      <c r="CT257" s="253">
        <f t="shared" si="60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10"/>
        <v>0</v>
      </c>
      <c r="DD257" s="318"/>
      <c r="DE257" s="253">
        <f t="shared" si="611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thickBot="1">
      <c r="A258" s="272" t="str">
        <f t="shared" si="598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12"/>
        <v>0</v>
      </c>
      <c r="F258" s="236">
        <f t="shared" si="613"/>
        <v>0</v>
      </c>
      <c r="G258" s="236">
        <f t="shared" si="599"/>
        <v>0</v>
      </c>
      <c r="H258" s="236">
        <f t="shared" si="614"/>
        <v>0</v>
      </c>
      <c r="I258" s="236">
        <f t="shared" si="600"/>
        <v>0</v>
      </c>
      <c r="J258" s="236">
        <f t="shared" si="601"/>
        <v>0</v>
      </c>
      <c r="K258" s="236">
        <f t="shared" si="601"/>
        <v>0</v>
      </c>
      <c r="L258" s="236">
        <f t="shared" si="601"/>
        <v>0</v>
      </c>
      <c r="M258" s="236">
        <f t="shared" si="601"/>
        <v>0</v>
      </c>
      <c r="N258" s="236">
        <f t="shared" si="601"/>
        <v>0</v>
      </c>
      <c r="O258" s="236">
        <f>ROUND(SUM(Z258,AK258,AV258,BG258),1)</f>
        <v>0</v>
      </c>
      <c r="P258" s="223"/>
      <c r="Q258" s="224"/>
      <c r="R258" s="238">
        <f t="shared" si="61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1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1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2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9">
        <f t="shared" si="602"/>
        <v>0</v>
      </c>
      <c r="BI258" s="319" t="str">
        <f t="shared" si="603"/>
        <v>13</v>
      </c>
      <c r="BJ258" s="320"/>
      <c r="BK258" s="321">
        <f t="shared" si="623"/>
        <v>0</v>
      </c>
      <c r="BL258" s="320"/>
      <c r="BM258" s="321">
        <f t="shared" si="60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05"/>
        <v>0</v>
      </c>
      <c r="BW258" s="320"/>
      <c r="BX258" s="321">
        <f t="shared" si="62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06"/>
        <v>0</v>
      </c>
      <c r="CH258" s="320"/>
      <c r="CI258" s="321">
        <f t="shared" si="60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08"/>
        <v>0</v>
      </c>
      <c r="CS258" s="320"/>
      <c r="CT258" s="321">
        <f t="shared" si="60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10"/>
        <v>0</v>
      </c>
      <c r="DD258" s="320"/>
      <c r="DE258" s="321">
        <f t="shared" si="611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0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25">IF(ROUND(E265-SUM(E266,E268:E269),5)&gt;=0,0,"Ошибка")</f>
        <v>0</v>
      </c>
      <c r="BK259" s="285">
        <f t="shared" si="625"/>
        <v>0</v>
      </c>
      <c r="BL259" s="285">
        <f t="shared" si="625"/>
        <v>0</v>
      </c>
      <c r="BM259" s="285">
        <f t="shared" si="625"/>
        <v>0</v>
      </c>
      <c r="BN259" s="285">
        <f t="shared" si="625"/>
        <v>0</v>
      </c>
      <c r="BO259" s="285">
        <f t="shared" si="625"/>
        <v>0</v>
      </c>
      <c r="BP259" s="285">
        <f t="shared" si="625"/>
        <v>0</v>
      </c>
      <c r="BQ259" s="285">
        <f t="shared" si="625"/>
        <v>0</v>
      </c>
      <c r="BR259" s="285">
        <f t="shared" si="625"/>
        <v>0</v>
      </c>
      <c r="BS259" s="285">
        <f t="shared" si="625"/>
        <v>0</v>
      </c>
      <c r="BT259" s="285">
        <f t="shared" si="625"/>
        <v>0</v>
      </c>
      <c r="BU259" s="285">
        <f t="shared" si="625"/>
        <v>0</v>
      </c>
      <c r="BV259" s="285">
        <f t="shared" si="625"/>
        <v>0</v>
      </c>
      <c r="BW259" s="285">
        <f t="shared" si="625"/>
        <v>0</v>
      </c>
      <c r="BX259" s="285">
        <f t="shared" si="625"/>
        <v>0</v>
      </c>
      <c r="BY259" s="285">
        <f t="shared" si="625"/>
        <v>0</v>
      </c>
      <c r="BZ259" s="285">
        <f t="shared" si="625"/>
        <v>0</v>
      </c>
      <c r="CA259" s="285">
        <f t="shared" si="625"/>
        <v>0</v>
      </c>
      <c r="CB259" s="285">
        <f t="shared" si="625"/>
        <v>0</v>
      </c>
      <c r="CC259" s="285">
        <f t="shared" si="625"/>
        <v>0</v>
      </c>
      <c r="CD259" s="285">
        <f t="shared" si="625"/>
        <v>0</v>
      </c>
      <c r="CE259" s="285">
        <f t="shared" si="625"/>
        <v>0</v>
      </c>
      <c r="CF259" s="285">
        <f t="shared" si="625"/>
        <v>0</v>
      </c>
      <c r="CG259" s="285">
        <f t="shared" si="625"/>
        <v>0</v>
      </c>
      <c r="CH259" s="285">
        <f t="shared" si="625"/>
        <v>0</v>
      </c>
      <c r="CI259" s="285">
        <f t="shared" si="625"/>
        <v>0</v>
      </c>
      <c r="CJ259" s="285">
        <f t="shared" si="625"/>
        <v>0</v>
      </c>
      <c r="CK259" s="285">
        <f t="shared" si="625"/>
        <v>0</v>
      </c>
      <c r="CL259" s="285">
        <f t="shared" si="625"/>
        <v>0</v>
      </c>
      <c r="CM259" s="285">
        <f t="shared" si="625"/>
        <v>0</v>
      </c>
      <c r="CN259" s="285">
        <f t="shared" si="625"/>
        <v>0</v>
      </c>
      <c r="CO259" s="285">
        <f t="shared" si="625"/>
        <v>0</v>
      </c>
      <c r="CP259" s="285">
        <f t="shared" ref="CP259:DL259" si="626">IF(ROUND(AK265-SUM(AK266,AK268:AK269),5)&gt;=0,0,"Ошибка")</f>
        <v>0</v>
      </c>
      <c r="CQ259" s="285">
        <f t="shared" si="626"/>
        <v>0</v>
      </c>
      <c r="CR259" s="285">
        <f t="shared" si="626"/>
        <v>0</v>
      </c>
      <c r="CS259" s="285">
        <f t="shared" si="626"/>
        <v>0</v>
      </c>
      <c r="CT259" s="285">
        <f t="shared" si="626"/>
        <v>0</v>
      </c>
      <c r="CU259" s="285">
        <f t="shared" si="626"/>
        <v>0</v>
      </c>
      <c r="CV259" s="285">
        <f t="shared" si="626"/>
        <v>0</v>
      </c>
      <c r="CW259" s="285">
        <f t="shared" si="626"/>
        <v>0</v>
      </c>
      <c r="CX259" s="285">
        <f t="shared" si="626"/>
        <v>0</v>
      </c>
      <c r="CY259" s="285">
        <f t="shared" si="626"/>
        <v>0</v>
      </c>
      <c r="CZ259" s="285">
        <f t="shared" si="626"/>
        <v>0</v>
      </c>
      <c r="DA259" s="285">
        <f t="shared" si="626"/>
        <v>0</v>
      </c>
      <c r="DB259" s="285">
        <f t="shared" si="626"/>
        <v>0</v>
      </c>
      <c r="DC259" s="285">
        <f t="shared" si="626"/>
        <v>0</v>
      </c>
      <c r="DD259" s="285">
        <f t="shared" si="626"/>
        <v>0</v>
      </c>
      <c r="DE259" s="285">
        <f t="shared" si="626"/>
        <v>0</v>
      </c>
      <c r="DF259" s="285">
        <f t="shared" si="626"/>
        <v>0</v>
      </c>
      <c r="DG259" s="285">
        <f t="shared" si="626"/>
        <v>0</v>
      </c>
      <c r="DH259" s="285">
        <f t="shared" si="626"/>
        <v>0</v>
      </c>
      <c r="DI259" s="285">
        <f t="shared" si="626"/>
        <v>0</v>
      </c>
      <c r="DJ259" s="285">
        <f t="shared" si="626"/>
        <v>0</v>
      </c>
      <c r="DK259" s="285">
        <f t="shared" si="626"/>
        <v>0</v>
      </c>
      <c r="DL259" s="285">
        <f t="shared" si="626"/>
        <v>0</v>
      </c>
    </row>
    <row r="260" spans="1:116" s="27" customFormat="1" ht="24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27">SUM(J261:J265,J270:J272)</f>
        <v>0</v>
      </c>
      <c r="K260" s="236">
        <f t="shared" si="627"/>
        <v>0</v>
      </c>
      <c r="L260" s="236">
        <f t="shared" si="627"/>
        <v>0</v>
      </c>
      <c r="M260" s="236">
        <f t="shared" si="627"/>
        <v>0</v>
      </c>
      <c r="N260" s="236">
        <f t="shared" si="627"/>
        <v>0</v>
      </c>
      <c r="O260" s="236">
        <f t="shared" si="627"/>
        <v>0</v>
      </c>
      <c r="P260" s="228">
        <f>SUM(P261:P265,P270:P272)</f>
        <v>0</v>
      </c>
      <c r="Q260" s="226">
        <f t="shared" ref="Q260:Z260" si="628">SUM(Q261:Q265,Q270:Q272)</f>
        <v>0</v>
      </c>
      <c r="R260" s="236">
        <f t="shared" si="628"/>
        <v>0</v>
      </c>
      <c r="S260" s="226">
        <f t="shared" si="628"/>
        <v>0</v>
      </c>
      <c r="T260" s="236">
        <f t="shared" si="628"/>
        <v>0</v>
      </c>
      <c r="U260" s="226">
        <f t="shared" si="628"/>
        <v>0</v>
      </c>
      <c r="V260" s="235">
        <f t="shared" si="628"/>
        <v>0</v>
      </c>
      <c r="W260" s="226">
        <f t="shared" si="628"/>
        <v>0</v>
      </c>
      <c r="X260" s="226">
        <f t="shared" si="628"/>
        <v>0</v>
      </c>
      <c r="Y260" s="235">
        <f t="shared" si="628"/>
        <v>0</v>
      </c>
      <c r="Z260" s="227">
        <f t="shared" si="628"/>
        <v>0</v>
      </c>
      <c r="AA260" s="228">
        <f>SUM(AA261:AA265,AA270:AA272)</f>
        <v>0</v>
      </c>
      <c r="AB260" s="226">
        <f t="shared" ref="AB260:AK260" si="629">SUM(AB261:AB265,AB270:AB272)</f>
        <v>0</v>
      </c>
      <c r="AC260" s="236">
        <f t="shared" si="629"/>
        <v>0</v>
      </c>
      <c r="AD260" s="226">
        <f t="shared" si="629"/>
        <v>0</v>
      </c>
      <c r="AE260" s="236">
        <f t="shared" si="629"/>
        <v>0</v>
      </c>
      <c r="AF260" s="226">
        <f t="shared" si="629"/>
        <v>0</v>
      </c>
      <c r="AG260" s="235">
        <f t="shared" si="629"/>
        <v>0</v>
      </c>
      <c r="AH260" s="226">
        <f t="shared" si="629"/>
        <v>0</v>
      </c>
      <c r="AI260" s="226">
        <f t="shared" si="629"/>
        <v>0</v>
      </c>
      <c r="AJ260" s="235">
        <f t="shared" si="629"/>
        <v>0</v>
      </c>
      <c r="AK260" s="227">
        <f t="shared" si="629"/>
        <v>0</v>
      </c>
      <c r="AL260" s="228">
        <f>SUM(AL261:AL265,AL270:AL272)</f>
        <v>0</v>
      </c>
      <c r="AM260" s="226">
        <f t="shared" ref="AM260:AV260" si="630">SUM(AM261:AM265,AM270:AM272)</f>
        <v>0</v>
      </c>
      <c r="AN260" s="236">
        <f t="shared" si="630"/>
        <v>0</v>
      </c>
      <c r="AO260" s="226">
        <f t="shared" si="630"/>
        <v>0</v>
      </c>
      <c r="AP260" s="236">
        <f t="shared" si="630"/>
        <v>0</v>
      </c>
      <c r="AQ260" s="226">
        <f t="shared" si="630"/>
        <v>0</v>
      </c>
      <c r="AR260" s="235">
        <f t="shared" si="630"/>
        <v>0</v>
      </c>
      <c r="AS260" s="226">
        <f t="shared" si="630"/>
        <v>0</v>
      </c>
      <c r="AT260" s="226">
        <f t="shared" si="630"/>
        <v>0</v>
      </c>
      <c r="AU260" s="235">
        <f t="shared" si="630"/>
        <v>0</v>
      </c>
      <c r="AV260" s="227">
        <f t="shared" si="630"/>
        <v>0</v>
      </c>
      <c r="AW260" s="228">
        <f>SUM(AW261:AW265,AW270:AW272)</f>
        <v>0</v>
      </c>
      <c r="AX260" s="226">
        <f t="shared" ref="AX260:BG260" si="631">SUM(AX261:AX265,AX270:AX272)</f>
        <v>0</v>
      </c>
      <c r="AY260" s="236">
        <f t="shared" si="631"/>
        <v>0</v>
      </c>
      <c r="AZ260" s="226">
        <f t="shared" si="631"/>
        <v>0</v>
      </c>
      <c r="BA260" s="236">
        <f t="shared" si="631"/>
        <v>0</v>
      </c>
      <c r="BB260" s="226">
        <f t="shared" si="631"/>
        <v>0</v>
      </c>
      <c r="BC260" s="235">
        <f t="shared" si="631"/>
        <v>0</v>
      </c>
      <c r="BD260" s="226">
        <f t="shared" si="631"/>
        <v>0</v>
      </c>
      <c r="BE260" s="226">
        <f t="shared" si="631"/>
        <v>0</v>
      </c>
      <c r="BF260" s="235">
        <f t="shared" si="631"/>
        <v>0</v>
      </c>
      <c r="BG260" s="227">
        <f t="shared" si="631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32">IF(E266-E267&gt;=0,0,"Ошибка")</f>
        <v>0</v>
      </c>
      <c r="BK260" s="253">
        <f t="shared" si="632"/>
        <v>0</v>
      </c>
      <c r="BL260" s="253">
        <f t="shared" si="632"/>
        <v>0</v>
      </c>
      <c r="BM260" s="253">
        <f t="shared" si="632"/>
        <v>0</v>
      </c>
      <c r="BN260" s="253">
        <f t="shared" si="632"/>
        <v>0</v>
      </c>
      <c r="BO260" s="253">
        <f t="shared" si="632"/>
        <v>0</v>
      </c>
      <c r="BP260" s="253">
        <f t="shared" si="632"/>
        <v>0</v>
      </c>
      <c r="BQ260" s="253">
        <f t="shared" si="632"/>
        <v>0</v>
      </c>
      <c r="BR260" s="253">
        <f t="shared" si="632"/>
        <v>0</v>
      </c>
      <c r="BS260" s="253">
        <f t="shared" si="632"/>
        <v>0</v>
      </c>
      <c r="BT260" s="253">
        <f t="shared" si="632"/>
        <v>0</v>
      </c>
      <c r="BU260" s="253">
        <f t="shared" si="632"/>
        <v>0</v>
      </c>
      <c r="BV260" s="253">
        <f t="shared" si="632"/>
        <v>0</v>
      </c>
      <c r="BW260" s="253">
        <f t="shared" si="632"/>
        <v>0</v>
      </c>
      <c r="BX260" s="253">
        <f t="shared" si="632"/>
        <v>0</v>
      </c>
      <c r="BY260" s="253">
        <f t="shared" si="632"/>
        <v>0</v>
      </c>
      <c r="BZ260" s="253">
        <f t="shared" si="632"/>
        <v>0</v>
      </c>
      <c r="CA260" s="253">
        <f t="shared" si="632"/>
        <v>0</v>
      </c>
      <c r="CB260" s="253">
        <f t="shared" si="632"/>
        <v>0</v>
      </c>
      <c r="CC260" s="253">
        <f t="shared" si="632"/>
        <v>0</v>
      </c>
      <c r="CD260" s="253">
        <f t="shared" si="632"/>
        <v>0</v>
      </c>
      <c r="CE260" s="253">
        <f t="shared" si="632"/>
        <v>0</v>
      </c>
      <c r="CF260" s="253">
        <f t="shared" si="632"/>
        <v>0</v>
      </c>
      <c r="CG260" s="253">
        <f t="shared" si="632"/>
        <v>0</v>
      </c>
      <c r="CH260" s="253">
        <f t="shared" si="632"/>
        <v>0</v>
      </c>
      <c r="CI260" s="253">
        <f t="shared" si="632"/>
        <v>0</v>
      </c>
      <c r="CJ260" s="253">
        <f t="shared" si="632"/>
        <v>0</v>
      </c>
      <c r="CK260" s="253">
        <f t="shared" si="632"/>
        <v>0</v>
      </c>
      <c r="CL260" s="253">
        <f t="shared" si="632"/>
        <v>0</v>
      </c>
      <c r="CM260" s="253">
        <f t="shared" si="632"/>
        <v>0</v>
      </c>
      <c r="CN260" s="253">
        <f t="shared" si="632"/>
        <v>0</v>
      </c>
      <c r="CO260" s="253">
        <f t="shared" si="632"/>
        <v>0</v>
      </c>
      <c r="CP260" s="253">
        <f t="shared" ref="CP260:DL260" si="633">IF(AK266-AK267&gt;=0,0,"Ошибка")</f>
        <v>0</v>
      </c>
      <c r="CQ260" s="253">
        <f t="shared" si="633"/>
        <v>0</v>
      </c>
      <c r="CR260" s="253">
        <f t="shared" si="633"/>
        <v>0</v>
      </c>
      <c r="CS260" s="253">
        <f t="shared" si="633"/>
        <v>0</v>
      </c>
      <c r="CT260" s="253">
        <f t="shared" si="633"/>
        <v>0</v>
      </c>
      <c r="CU260" s="253">
        <f t="shared" si="633"/>
        <v>0</v>
      </c>
      <c r="CV260" s="253">
        <f t="shared" si="633"/>
        <v>0</v>
      </c>
      <c r="CW260" s="253">
        <f t="shared" si="633"/>
        <v>0</v>
      </c>
      <c r="CX260" s="253">
        <f t="shared" si="633"/>
        <v>0</v>
      </c>
      <c r="CY260" s="253">
        <f t="shared" si="633"/>
        <v>0</v>
      </c>
      <c r="CZ260" s="253">
        <f t="shared" si="633"/>
        <v>0</v>
      </c>
      <c r="DA260" s="253">
        <f t="shared" si="633"/>
        <v>0</v>
      </c>
      <c r="DB260" s="253">
        <f t="shared" si="633"/>
        <v>0</v>
      </c>
      <c r="DC260" s="253">
        <f t="shared" si="633"/>
        <v>0</v>
      </c>
      <c r="DD260" s="253">
        <f t="shared" si="633"/>
        <v>0</v>
      </c>
      <c r="DE260" s="253">
        <f t="shared" si="633"/>
        <v>0</v>
      </c>
      <c r="DF260" s="253">
        <f t="shared" si="633"/>
        <v>0</v>
      </c>
      <c r="DG260" s="253">
        <f t="shared" si="633"/>
        <v>0</v>
      </c>
      <c r="DH260" s="253">
        <f t="shared" si="633"/>
        <v>0</v>
      </c>
      <c r="DI260" s="253">
        <f t="shared" si="633"/>
        <v>0</v>
      </c>
      <c r="DJ260" s="253">
        <f t="shared" si="633"/>
        <v>0</v>
      </c>
      <c r="DK260" s="253">
        <f t="shared" si="633"/>
        <v>0</v>
      </c>
      <c r="DL260" s="253">
        <f t="shared" si="633"/>
        <v>0</v>
      </c>
    </row>
    <row r="261" spans="1:116" s="27" customFormat="1" ht="24">
      <c r="A261" s="272" t="str">
        <f t="shared" ref="A261:A272" si="634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35">SUM(J261:L261)</f>
        <v>0</v>
      </c>
      <c r="H261" s="236">
        <f>ROUND(SUM(S261,AD261,AO261,AZ261),1)</f>
        <v>0</v>
      </c>
      <c r="I261" s="236">
        <f t="shared" ref="I261:I272" si="636">SUM(M261:O261)</f>
        <v>0</v>
      </c>
      <c r="J261" s="236">
        <f t="shared" ref="J261:O272" si="637">ROUND(SUM(U261,AF261,AQ261,BB261),1)</f>
        <v>0</v>
      </c>
      <c r="K261" s="236">
        <f t="shared" si="637"/>
        <v>0</v>
      </c>
      <c r="L261" s="236">
        <f t="shared" si="637"/>
        <v>0</v>
      </c>
      <c r="M261" s="236">
        <f t="shared" si="637"/>
        <v>0</v>
      </c>
      <c r="N261" s="236">
        <f t="shared" si="637"/>
        <v>0</v>
      </c>
      <c r="O261" s="236">
        <f t="shared" si="637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9">
        <f t="shared" ref="BH261:BH273" si="638">IF((COUNTA(BJ261:DL261)-COUNTIF(BJ261:DL261,0))=0,0,CONCATENATE("Ошибки!-",COUNTA(BJ261:DL261)-COUNTIF(BJ261:DL261,0)))</f>
        <v>0</v>
      </c>
      <c r="BI261" s="255" t="str">
        <f t="shared" ref="BI261:BI272" si="639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40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41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42">IF(ROUND((AA261-AB261),5)&gt;=0,0,"Ошибка!")</f>
        <v>0</v>
      </c>
      <c r="CH261" s="318"/>
      <c r="CI261" s="253">
        <f t="shared" ref="CI261:CI272" si="643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44">IF(ROUND((AL261-AM261),5)&gt;=0,0,"Ошибка!")</f>
        <v>0</v>
      </c>
      <c r="CS261" s="318"/>
      <c r="CT261" s="253">
        <f t="shared" ref="CT261:CT272" si="64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46">IF(ROUND((AW261-AX261),5)&gt;=0,0,"Ошибка!")</f>
        <v>0</v>
      </c>
      <c r="DD261" s="318"/>
      <c r="DE261" s="253">
        <f t="shared" ref="DE261:DE272" si="64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>
      <c r="A262" s="272" t="str">
        <f t="shared" si="634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648">ROUND(SUM(P262,AA262,AL262,AW262),0)</f>
        <v>0</v>
      </c>
      <c r="F262" s="236">
        <f t="shared" ref="F262:F272" si="649">ROUND(SUM(Q262,AB262,AM262,AX262),1)</f>
        <v>0</v>
      </c>
      <c r="G262" s="236">
        <f t="shared" si="635"/>
        <v>0</v>
      </c>
      <c r="H262" s="236">
        <f t="shared" ref="H262:H272" si="650">ROUND(SUM(S262,AD262,AO262,AZ262),1)</f>
        <v>0</v>
      </c>
      <c r="I262" s="236">
        <f t="shared" si="636"/>
        <v>0</v>
      </c>
      <c r="J262" s="236">
        <f t="shared" si="637"/>
        <v>0</v>
      </c>
      <c r="K262" s="236">
        <f t="shared" si="637"/>
        <v>0</v>
      </c>
      <c r="L262" s="236">
        <f t="shared" si="637"/>
        <v>0</v>
      </c>
      <c r="M262" s="236">
        <f t="shared" si="637"/>
        <v>0</v>
      </c>
      <c r="N262" s="236">
        <f t="shared" si="637"/>
        <v>0</v>
      </c>
      <c r="O262" s="236">
        <f t="shared" si="637"/>
        <v>0</v>
      </c>
      <c r="P262" s="220"/>
      <c r="Q262" s="221"/>
      <c r="R262" s="237">
        <f t="shared" ref="R262:R272" si="651">SUM(U262:W262)</f>
        <v>0</v>
      </c>
      <c r="S262" s="221"/>
      <c r="T262" s="237">
        <f t="shared" ref="T262:T271" si="652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653">SUM(AF262:AH262)</f>
        <v>0</v>
      </c>
      <c r="AD262" s="221"/>
      <c r="AE262" s="237">
        <f t="shared" ref="AE262:AE271" si="654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655">SUM(AQ262:AS262)</f>
        <v>0</v>
      </c>
      <c r="AO262" s="221"/>
      <c r="AP262" s="237">
        <f t="shared" ref="AP262:AP271" si="656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657">SUM(BB262:BD262)</f>
        <v>0</v>
      </c>
      <c r="AZ262" s="221"/>
      <c r="BA262" s="237">
        <f t="shared" ref="BA262:BA271" si="658">SUM(BE262:BG262)</f>
        <v>0</v>
      </c>
      <c r="BB262" s="221"/>
      <c r="BC262" s="233"/>
      <c r="BD262" s="221"/>
      <c r="BE262" s="221"/>
      <c r="BF262" s="233"/>
      <c r="BG262" s="221"/>
      <c r="BH262" s="379">
        <f t="shared" si="638"/>
        <v>0</v>
      </c>
      <c r="BI262" s="255" t="str">
        <f t="shared" si="639"/>
        <v>03</v>
      </c>
      <c r="BJ262" s="318"/>
      <c r="BK262" s="253">
        <f t="shared" ref="BK262:BK272" si="659">IF(ROUND((E262-F262),5)&gt;=0,0,"Ошибка!")</f>
        <v>0</v>
      </c>
      <c r="BL262" s="318"/>
      <c r="BM262" s="253">
        <f t="shared" si="640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41"/>
        <v>0</v>
      </c>
      <c r="BW262" s="318"/>
      <c r="BX262" s="253">
        <f t="shared" ref="BX262:BX272" si="660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42"/>
        <v>0</v>
      </c>
      <c r="CH262" s="318"/>
      <c r="CI262" s="253">
        <f t="shared" si="643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44"/>
        <v>0</v>
      </c>
      <c r="CS262" s="318"/>
      <c r="CT262" s="253">
        <f t="shared" si="64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46"/>
        <v>0</v>
      </c>
      <c r="DD262" s="318"/>
      <c r="DE262" s="253">
        <f t="shared" si="64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>
      <c r="A263" s="272" t="str">
        <f t="shared" si="634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648"/>
        <v>0</v>
      </c>
      <c r="F263" s="236">
        <f t="shared" si="649"/>
        <v>0</v>
      </c>
      <c r="G263" s="236">
        <f t="shared" si="635"/>
        <v>0</v>
      </c>
      <c r="H263" s="236">
        <f t="shared" si="650"/>
        <v>0</v>
      </c>
      <c r="I263" s="236">
        <f t="shared" si="636"/>
        <v>0</v>
      </c>
      <c r="J263" s="236">
        <f t="shared" si="637"/>
        <v>0</v>
      </c>
      <c r="K263" s="236">
        <f t="shared" si="637"/>
        <v>0</v>
      </c>
      <c r="L263" s="236">
        <f t="shared" si="637"/>
        <v>0</v>
      </c>
      <c r="M263" s="236">
        <f t="shared" si="637"/>
        <v>0</v>
      </c>
      <c r="N263" s="236">
        <f t="shared" si="637"/>
        <v>0</v>
      </c>
      <c r="O263" s="236">
        <f t="shared" si="637"/>
        <v>0</v>
      </c>
      <c r="P263" s="220"/>
      <c r="Q263" s="221"/>
      <c r="R263" s="237">
        <f t="shared" si="651"/>
        <v>0</v>
      </c>
      <c r="S263" s="221"/>
      <c r="T263" s="237">
        <f t="shared" si="652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653"/>
        <v>0</v>
      </c>
      <c r="AD263" s="221"/>
      <c r="AE263" s="237">
        <f t="shared" si="654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655"/>
        <v>0</v>
      </c>
      <c r="AO263" s="221"/>
      <c r="AP263" s="237">
        <f t="shared" si="656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657"/>
        <v>0</v>
      </c>
      <c r="AZ263" s="221"/>
      <c r="BA263" s="237">
        <f t="shared" si="658"/>
        <v>0</v>
      </c>
      <c r="BB263" s="221"/>
      <c r="BC263" s="233"/>
      <c r="BD263" s="221"/>
      <c r="BE263" s="221"/>
      <c r="BF263" s="233"/>
      <c r="BG263" s="221"/>
      <c r="BH263" s="379">
        <f t="shared" si="638"/>
        <v>0</v>
      </c>
      <c r="BI263" s="255" t="str">
        <f t="shared" si="639"/>
        <v>04</v>
      </c>
      <c r="BJ263" s="318"/>
      <c r="BK263" s="253">
        <f t="shared" si="659"/>
        <v>0</v>
      </c>
      <c r="BL263" s="318"/>
      <c r="BM263" s="253">
        <f t="shared" si="640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41"/>
        <v>0</v>
      </c>
      <c r="BW263" s="318"/>
      <c r="BX263" s="253">
        <f t="shared" si="660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42"/>
        <v>0</v>
      </c>
      <c r="CH263" s="318"/>
      <c r="CI263" s="253">
        <f t="shared" si="643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44"/>
        <v>0</v>
      </c>
      <c r="CS263" s="318"/>
      <c r="CT263" s="253">
        <f t="shared" si="64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46"/>
        <v>0</v>
      </c>
      <c r="DD263" s="318"/>
      <c r="DE263" s="253">
        <f t="shared" si="64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>
      <c r="A264" s="272" t="str">
        <f t="shared" si="634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648"/>
        <v>0</v>
      </c>
      <c r="F264" s="236">
        <f t="shared" si="649"/>
        <v>0</v>
      </c>
      <c r="G264" s="236">
        <f t="shared" si="635"/>
        <v>0</v>
      </c>
      <c r="H264" s="236">
        <f t="shared" si="650"/>
        <v>0</v>
      </c>
      <c r="I264" s="236">
        <f t="shared" si="636"/>
        <v>0</v>
      </c>
      <c r="J264" s="236">
        <f t="shared" si="637"/>
        <v>0</v>
      </c>
      <c r="K264" s="236">
        <f t="shared" si="637"/>
        <v>0</v>
      </c>
      <c r="L264" s="236">
        <f t="shared" si="637"/>
        <v>0</v>
      </c>
      <c r="M264" s="236">
        <f t="shared" si="637"/>
        <v>0</v>
      </c>
      <c r="N264" s="236">
        <f t="shared" si="637"/>
        <v>0</v>
      </c>
      <c r="O264" s="236">
        <f t="shared" si="637"/>
        <v>0</v>
      </c>
      <c r="P264" s="220"/>
      <c r="Q264" s="221"/>
      <c r="R264" s="237">
        <f t="shared" si="651"/>
        <v>0</v>
      </c>
      <c r="S264" s="221"/>
      <c r="T264" s="237">
        <f t="shared" si="652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653"/>
        <v>0</v>
      </c>
      <c r="AD264" s="221"/>
      <c r="AE264" s="237">
        <f t="shared" si="654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655"/>
        <v>0</v>
      </c>
      <c r="AO264" s="221"/>
      <c r="AP264" s="237">
        <f t="shared" si="656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657"/>
        <v>0</v>
      </c>
      <c r="AZ264" s="221"/>
      <c r="BA264" s="237">
        <f t="shared" si="658"/>
        <v>0</v>
      </c>
      <c r="BB264" s="221"/>
      <c r="BC264" s="233"/>
      <c r="BD264" s="221"/>
      <c r="BE264" s="221"/>
      <c r="BF264" s="233"/>
      <c r="BG264" s="221"/>
      <c r="BH264" s="379">
        <f t="shared" si="638"/>
        <v>0</v>
      </c>
      <c r="BI264" s="255" t="str">
        <f t="shared" si="639"/>
        <v>05</v>
      </c>
      <c r="BJ264" s="318"/>
      <c r="BK264" s="253">
        <f t="shared" si="659"/>
        <v>0</v>
      </c>
      <c r="BL264" s="318"/>
      <c r="BM264" s="253">
        <f t="shared" si="640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41"/>
        <v>0</v>
      </c>
      <c r="BW264" s="318"/>
      <c r="BX264" s="253">
        <f t="shared" si="660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42"/>
        <v>0</v>
      </c>
      <c r="CH264" s="318"/>
      <c r="CI264" s="253">
        <f t="shared" si="643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44"/>
        <v>0</v>
      </c>
      <c r="CS264" s="318"/>
      <c r="CT264" s="253">
        <f t="shared" si="64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46"/>
        <v>0</v>
      </c>
      <c r="DD264" s="318"/>
      <c r="DE264" s="253">
        <f t="shared" si="64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>
      <c r="A265" s="272" t="str">
        <f t="shared" si="634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648"/>
        <v>0</v>
      </c>
      <c r="F265" s="236">
        <f t="shared" si="649"/>
        <v>0</v>
      </c>
      <c r="G265" s="236">
        <f t="shared" si="635"/>
        <v>0</v>
      </c>
      <c r="H265" s="236">
        <f t="shared" si="650"/>
        <v>0</v>
      </c>
      <c r="I265" s="236">
        <f t="shared" si="636"/>
        <v>0</v>
      </c>
      <c r="J265" s="236">
        <f t="shared" si="637"/>
        <v>0</v>
      </c>
      <c r="K265" s="236">
        <f t="shared" si="637"/>
        <v>0</v>
      </c>
      <c r="L265" s="236">
        <f t="shared" si="637"/>
        <v>0</v>
      </c>
      <c r="M265" s="236">
        <f t="shared" si="637"/>
        <v>0</v>
      </c>
      <c r="N265" s="236">
        <f t="shared" si="637"/>
        <v>0</v>
      </c>
      <c r="O265" s="236">
        <f t="shared" si="637"/>
        <v>0</v>
      </c>
      <c r="P265" s="220"/>
      <c r="Q265" s="221"/>
      <c r="R265" s="237">
        <f t="shared" si="651"/>
        <v>0</v>
      </c>
      <c r="S265" s="221"/>
      <c r="T265" s="237">
        <f t="shared" si="652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653"/>
        <v>0</v>
      </c>
      <c r="AD265" s="221"/>
      <c r="AE265" s="237">
        <f t="shared" si="654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655"/>
        <v>0</v>
      </c>
      <c r="AO265" s="221"/>
      <c r="AP265" s="237">
        <f t="shared" si="656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657"/>
        <v>0</v>
      </c>
      <c r="AZ265" s="221"/>
      <c r="BA265" s="237">
        <f t="shared" si="658"/>
        <v>0</v>
      </c>
      <c r="BB265" s="221"/>
      <c r="BC265" s="233"/>
      <c r="BD265" s="221"/>
      <c r="BE265" s="221"/>
      <c r="BF265" s="233"/>
      <c r="BG265" s="221"/>
      <c r="BH265" s="379">
        <f t="shared" si="638"/>
        <v>0</v>
      </c>
      <c r="BI265" s="255" t="str">
        <f t="shared" si="639"/>
        <v>06</v>
      </c>
      <c r="BJ265" s="318"/>
      <c r="BK265" s="253">
        <f t="shared" si="659"/>
        <v>0</v>
      </c>
      <c r="BL265" s="318"/>
      <c r="BM265" s="253">
        <f t="shared" si="640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41"/>
        <v>0</v>
      </c>
      <c r="BW265" s="318"/>
      <c r="BX265" s="253">
        <f t="shared" si="660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42"/>
        <v>0</v>
      </c>
      <c r="CH265" s="318"/>
      <c r="CI265" s="253">
        <f t="shared" si="643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44"/>
        <v>0</v>
      </c>
      <c r="CS265" s="318"/>
      <c r="CT265" s="253">
        <f t="shared" si="64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46"/>
        <v>0</v>
      </c>
      <c r="DD265" s="318"/>
      <c r="DE265" s="253">
        <f t="shared" si="64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>
      <c r="A266" s="272" t="str">
        <f t="shared" si="634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648"/>
        <v>0</v>
      </c>
      <c r="F266" s="236">
        <f t="shared" si="649"/>
        <v>0</v>
      </c>
      <c r="G266" s="236">
        <f t="shared" si="635"/>
        <v>0</v>
      </c>
      <c r="H266" s="236">
        <f t="shared" si="650"/>
        <v>0</v>
      </c>
      <c r="I266" s="236">
        <f t="shared" si="636"/>
        <v>0</v>
      </c>
      <c r="J266" s="236">
        <f t="shared" si="637"/>
        <v>0</v>
      </c>
      <c r="K266" s="236">
        <f t="shared" si="637"/>
        <v>0</v>
      </c>
      <c r="L266" s="236">
        <f t="shared" si="637"/>
        <v>0</v>
      </c>
      <c r="M266" s="236">
        <f t="shared" si="637"/>
        <v>0</v>
      </c>
      <c r="N266" s="236">
        <f t="shared" si="637"/>
        <v>0</v>
      </c>
      <c r="O266" s="236">
        <f t="shared" si="637"/>
        <v>0</v>
      </c>
      <c r="P266" s="220"/>
      <c r="Q266" s="221"/>
      <c r="R266" s="237">
        <f t="shared" si="651"/>
        <v>0</v>
      </c>
      <c r="S266" s="221"/>
      <c r="T266" s="237">
        <f t="shared" si="652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653"/>
        <v>0</v>
      </c>
      <c r="AD266" s="221"/>
      <c r="AE266" s="237">
        <f t="shared" si="654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655"/>
        <v>0</v>
      </c>
      <c r="AO266" s="221"/>
      <c r="AP266" s="237">
        <f t="shared" si="656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657"/>
        <v>0</v>
      </c>
      <c r="AZ266" s="221"/>
      <c r="BA266" s="237">
        <f t="shared" si="658"/>
        <v>0</v>
      </c>
      <c r="BB266" s="221"/>
      <c r="BC266" s="233"/>
      <c r="BD266" s="221"/>
      <c r="BE266" s="221"/>
      <c r="BF266" s="233"/>
      <c r="BG266" s="221"/>
      <c r="BH266" s="379">
        <f t="shared" si="638"/>
        <v>0</v>
      </c>
      <c r="BI266" s="255" t="str">
        <f t="shared" si="639"/>
        <v>07</v>
      </c>
      <c r="BJ266" s="318"/>
      <c r="BK266" s="253">
        <f t="shared" si="659"/>
        <v>0</v>
      </c>
      <c r="BL266" s="318"/>
      <c r="BM266" s="253">
        <f t="shared" si="640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41"/>
        <v>0</v>
      </c>
      <c r="BW266" s="318"/>
      <c r="BX266" s="253">
        <f t="shared" si="660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42"/>
        <v>0</v>
      </c>
      <c r="CH266" s="318"/>
      <c r="CI266" s="253">
        <f t="shared" si="643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44"/>
        <v>0</v>
      </c>
      <c r="CS266" s="318"/>
      <c r="CT266" s="253">
        <f t="shared" si="64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46"/>
        <v>0</v>
      </c>
      <c r="DD266" s="318"/>
      <c r="DE266" s="253">
        <f t="shared" si="64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>
      <c r="A267" s="272" t="str">
        <f t="shared" si="634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648"/>
        <v>0</v>
      </c>
      <c r="F267" s="236">
        <f t="shared" si="649"/>
        <v>0</v>
      </c>
      <c r="G267" s="236">
        <f t="shared" si="635"/>
        <v>0</v>
      </c>
      <c r="H267" s="236">
        <f t="shared" si="650"/>
        <v>0</v>
      </c>
      <c r="I267" s="236">
        <f t="shared" si="636"/>
        <v>0</v>
      </c>
      <c r="J267" s="236">
        <f t="shared" si="637"/>
        <v>0</v>
      </c>
      <c r="K267" s="236">
        <f t="shared" si="637"/>
        <v>0</v>
      </c>
      <c r="L267" s="236">
        <f t="shared" si="637"/>
        <v>0</v>
      </c>
      <c r="M267" s="236">
        <f t="shared" si="637"/>
        <v>0</v>
      </c>
      <c r="N267" s="236">
        <f t="shared" si="637"/>
        <v>0</v>
      </c>
      <c r="O267" s="236">
        <f t="shared" si="637"/>
        <v>0</v>
      </c>
      <c r="P267" s="220"/>
      <c r="Q267" s="221"/>
      <c r="R267" s="237">
        <f t="shared" si="651"/>
        <v>0</v>
      </c>
      <c r="S267" s="221"/>
      <c r="T267" s="237">
        <f t="shared" si="652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653"/>
        <v>0</v>
      </c>
      <c r="AD267" s="221"/>
      <c r="AE267" s="237">
        <f t="shared" si="654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655"/>
        <v>0</v>
      </c>
      <c r="AO267" s="221"/>
      <c r="AP267" s="237">
        <f t="shared" si="656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657"/>
        <v>0</v>
      </c>
      <c r="AZ267" s="221"/>
      <c r="BA267" s="237">
        <f t="shared" si="658"/>
        <v>0</v>
      </c>
      <c r="BB267" s="221"/>
      <c r="BC267" s="233"/>
      <c r="BD267" s="221"/>
      <c r="BE267" s="221"/>
      <c r="BF267" s="233"/>
      <c r="BG267" s="221"/>
      <c r="BH267" s="379">
        <f t="shared" si="638"/>
        <v>0</v>
      </c>
      <c r="BI267" s="255" t="str">
        <f t="shared" si="639"/>
        <v>08</v>
      </c>
      <c r="BJ267" s="318"/>
      <c r="BK267" s="253">
        <f t="shared" si="659"/>
        <v>0</v>
      </c>
      <c r="BL267" s="318"/>
      <c r="BM267" s="253">
        <f t="shared" si="640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41"/>
        <v>0</v>
      </c>
      <c r="BW267" s="318"/>
      <c r="BX267" s="253">
        <f t="shared" si="660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42"/>
        <v>0</v>
      </c>
      <c r="CH267" s="318"/>
      <c r="CI267" s="253">
        <f t="shared" si="643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44"/>
        <v>0</v>
      </c>
      <c r="CS267" s="318"/>
      <c r="CT267" s="253">
        <f t="shared" si="64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46"/>
        <v>0</v>
      </c>
      <c r="DD267" s="318"/>
      <c r="DE267" s="253">
        <f t="shared" si="64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>
      <c r="A268" s="272" t="str">
        <f t="shared" si="634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648"/>
        <v>0</v>
      </c>
      <c r="F268" s="236">
        <f t="shared" si="649"/>
        <v>0</v>
      </c>
      <c r="G268" s="236">
        <f t="shared" si="635"/>
        <v>0</v>
      </c>
      <c r="H268" s="236">
        <f t="shared" si="650"/>
        <v>0</v>
      </c>
      <c r="I268" s="236">
        <f t="shared" si="636"/>
        <v>0</v>
      </c>
      <c r="J268" s="236">
        <f t="shared" si="637"/>
        <v>0</v>
      </c>
      <c r="K268" s="236">
        <f t="shared" si="637"/>
        <v>0</v>
      </c>
      <c r="L268" s="236">
        <f t="shared" si="637"/>
        <v>0</v>
      </c>
      <c r="M268" s="236">
        <f t="shared" si="637"/>
        <v>0</v>
      </c>
      <c r="N268" s="236">
        <f t="shared" si="637"/>
        <v>0</v>
      </c>
      <c r="O268" s="236">
        <f t="shared" si="637"/>
        <v>0</v>
      </c>
      <c r="P268" s="220"/>
      <c r="Q268" s="221"/>
      <c r="R268" s="237">
        <f t="shared" si="651"/>
        <v>0</v>
      </c>
      <c r="S268" s="221"/>
      <c r="T268" s="237">
        <f t="shared" si="652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653"/>
        <v>0</v>
      </c>
      <c r="AD268" s="221"/>
      <c r="AE268" s="237">
        <f t="shared" si="654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655"/>
        <v>0</v>
      </c>
      <c r="AO268" s="221"/>
      <c r="AP268" s="237">
        <f t="shared" si="656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657"/>
        <v>0</v>
      </c>
      <c r="AZ268" s="221"/>
      <c r="BA268" s="237">
        <f t="shared" si="658"/>
        <v>0</v>
      </c>
      <c r="BB268" s="221"/>
      <c r="BC268" s="233"/>
      <c r="BD268" s="221"/>
      <c r="BE268" s="221"/>
      <c r="BF268" s="233"/>
      <c r="BG268" s="221"/>
      <c r="BH268" s="379">
        <f t="shared" si="638"/>
        <v>0</v>
      </c>
      <c r="BI268" s="255" t="str">
        <f t="shared" si="639"/>
        <v>09</v>
      </c>
      <c r="BJ268" s="318"/>
      <c r="BK268" s="253">
        <f t="shared" si="659"/>
        <v>0</v>
      </c>
      <c r="BL268" s="318"/>
      <c r="BM268" s="253">
        <f t="shared" si="640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41"/>
        <v>0</v>
      </c>
      <c r="BW268" s="318"/>
      <c r="BX268" s="253">
        <f t="shared" si="660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42"/>
        <v>0</v>
      </c>
      <c r="CH268" s="318"/>
      <c r="CI268" s="253">
        <f t="shared" si="643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44"/>
        <v>0</v>
      </c>
      <c r="CS268" s="318"/>
      <c r="CT268" s="253">
        <f t="shared" si="64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46"/>
        <v>0</v>
      </c>
      <c r="DD268" s="318"/>
      <c r="DE268" s="253">
        <f t="shared" si="64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>
      <c r="A269" s="272" t="str">
        <f t="shared" si="634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648"/>
        <v>0</v>
      </c>
      <c r="F269" s="236">
        <f t="shared" si="649"/>
        <v>0</v>
      </c>
      <c r="G269" s="236">
        <f t="shared" si="635"/>
        <v>0</v>
      </c>
      <c r="H269" s="236">
        <f t="shared" si="650"/>
        <v>0</v>
      </c>
      <c r="I269" s="236">
        <f t="shared" si="636"/>
        <v>0</v>
      </c>
      <c r="J269" s="236">
        <f t="shared" si="637"/>
        <v>0</v>
      </c>
      <c r="K269" s="236">
        <f t="shared" si="637"/>
        <v>0</v>
      </c>
      <c r="L269" s="236">
        <f t="shared" si="637"/>
        <v>0</v>
      </c>
      <c r="M269" s="236">
        <f t="shared" si="637"/>
        <v>0</v>
      </c>
      <c r="N269" s="236">
        <f t="shared" si="637"/>
        <v>0</v>
      </c>
      <c r="O269" s="236">
        <f t="shared" si="637"/>
        <v>0</v>
      </c>
      <c r="P269" s="220"/>
      <c r="Q269" s="221"/>
      <c r="R269" s="237">
        <f t="shared" si="651"/>
        <v>0</v>
      </c>
      <c r="S269" s="221"/>
      <c r="T269" s="237">
        <f t="shared" si="652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653"/>
        <v>0</v>
      </c>
      <c r="AD269" s="221"/>
      <c r="AE269" s="237">
        <f t="shared" si="654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655"/>
        <v>0</v>
      </c>
      <c r="AO269" s="221"/>
      <c r="AP269" s="237">
        <f t="shared" si="656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657"/>
        <v>0</v>
      </c>
      <c r="AZ269" s="221"/>
      <c r="BA269" s="237">
        <f t="shared" si="658"/>
        <v>0</v>
      </c>
      <c r="BB269" s="221"/>
      <c r="BC269" s="233"/>
      <c r="BD269" s="221"/>
      <c r="BE269" s="221"/>
      <c r="BF269" s="233"/>
      <c r="BG269" s="221"/>
      <c r="BH269" s="379">
        <f t="shared" si="638"/>
        <v>0</v>
      </c>
      <c r="BI269" s="255" t="str">
        <f t="shared" si="639"/>
        <v>10</v>
      </c>
      <c r="BJ269" s="318"/>
      <c r="BK269" s="253">
        <f t="shared" si="659"/>
        <v>0</v>
      </c>
      <c r="BL269" s="318"/>
      <c r="BM269" s="253">
        <f t="shared" si="640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41"/>
        <v>0</v>
      </c>
      <c r="BW269" s="318"/>
      <c r="BX269" s="253">
        <f t="shared" si="660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42"/>
        <v>0</v>
      </c>
      <c r="CH269" s="318"/>
      <c r="CI269" s="253">
        <f t="shared" si="643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44"/>
        <v>0</v>
      </c>
      <c r="CS269" s="318"/>
      <c r="CT269" s="253">
        <f t="shared" si="64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46"/>
        <v>0</v>
      </c>
      <c r="DD269" s="318"/>
      <c r="DE269" s="253">
        <f t="shared" si="64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">
      <c r="A270" s="272" t="str">
        <f t="shared" si="634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648"/>
        <v>0</v>
      </c>
      <c r="F270" s="236">
        <f t="shared" si="649"/>
        <v>0</v>
      </c>
      <c r="G270" s="236">
        <f t="shared" si="635"/>
        <v>0</v>
      </c>
      <c r="H270" s="236">
        <f t="shared" si="650"/>
        <v>0</v>
      </c>
      <c r="I270" s="236">
        <f t="shared" si="636"/>
        <v>0</v>
      </c>
      <c r="J270" s="236">
        <f t="shared" si="637"/>
        <v>0</v>
      </c>
      <c r="K270" s="236">
        <f t="shared" si="637"/>
        <v>0</v>
      </c>
      <c r="L270" s="236">
        <f t="shared" si="637"/>
        <v>0</v>
      </c>
      <c r="M270" s="236">
        <f t="shared" si="637"/>
        <v>0</v>
      </c>
      <c r="N270" s="236">
        <f t="shared" si="637"/>
        <v>0</v>
      </c>
      <c r="O270" s="236">
        <f t="shared" si="637"/>
        <v>0</v>
      </c>
      <c r="P270" s="220"/>
      <c r="Q270" s="221"/>
      <c r="R270" s="237">
        <f t="shared" si="651"/>
        <v>0</v>
      </c>
      <c r="S270" s="221"/>
      <c r="T270" s="237">
        <f t="shared" si="652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653"/>
        <v>0</v>
      </c>
      <c r="AD270" s="221"/>
      <c r="AE270" s="237">
        <f t="shared" si="654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655"/>
        <v>0</v>
      </c>
      <c r="AO270" s="221"/>
      <c r="AP270" s="237">
        <f t="shared" si="656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657"/>
        <v>0</v>
      </c>
      <c r="AZ270" s="221"/>
      <c r="BA270" s="237">
        <f t="shared" si="658"/>
        <v>0</v>
      </c>
      <c r="BB270" s="221"/>
      <c r="BC270" s="233"/>
      <c r="BD270" s="221"/>
      <c r="BE270" s="221"/>
      <c r="BF270" s="233"/>
      <c r="BG270" s="221"/>
      <c r="BH270" s="379">
        <f t="shared" si="638"/>
        <v>0</v>
      </c>
      <c r="BI270" s="255" t="str">
        <f t="shared" si="639"/>
        <v>11</v>
      </c>
      <c r="BJ270" s="318"/>
      <c r="BK270" s="253">
        <f t="shared" si="659"/>
        <v>0</v>
      </c>
      <c r="BL270" s="318"/>
      <c r="BM270" s="253">
        <f t="shared" si="640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41"/>
        <v>0</v>
      </c>
      <c r="BW270" s="318"/>
      <c r="BX270" s="253">
        <f t="shared" si="660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42"/>
        <v>0</v>
      </c>
      <c r="CH270" s="318"/>
      <c r="CI270" s="253">
        <f t="shared" si="643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44"/>
        <v>0</v>
      </c>
      <c r="CS270" s="318"/>
      <c r="CT270" s="253">
        <f t="shared" si="64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46"/>
        <v>0</v>
      </c>
      <c r="DD270" s="318"/>
      <c r="DE270" s="253">
        <f t="shared" si="64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">
      <c r="A271" s="272" t="str">
        <f t="shared" si="634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648"/>
        <v>0</v>
      </c>
      <c r="F271" s="236">
        <f t="shared" si="649"/>
        <v>0</v>
      </c>
      <c r="G271" s="236">
        <f t="shared" si="635"/>
        <v>0</v>
      </c>
      <c r="H271" s="236">
        <f t="shared" si="650"/>
        <v>0</v>
      </c>
      <c r="I271" s="236">
        <f t="shared" si="636"/>
        <v>0</v>
      </c>
      <c r="J271" s="236">
        <f t="shared" si="637"/>
        <v>0</v>
      </c>
      <c r="K271" s="236">
        <f t="shared" si="637"/>
        <v>0</v>
      </c>
      <c r="L271" s="236">
        <f t="shared" si="637"/>
        <v>0</v>
      </c>
      <c r="M271" s="236">
        <f t="shared" si="637"/>
        <v>0</v>
      </c>
      <c r="N271" s="236">
        <f t="shared" si="637"/>
        <v>0</v>
      </c>
      <c r="O271" s="236">
        <f t="shared" si="637"/>
        <v>0</v>
      </c>
      <c r="P271" s="220"/>
      <c r="Q271" s="221"/>
      <c r="R271" s="237">
        <f t="shared" si="651"/>
        <v>0</v>
      </c>
      <c r="S271" s="221"/>
      <c r="T271" s="237">
        <f t="shared" si="652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653"/>
        <v>0</v>
      </c>
      <c r="AD271" s="221"/>
      <c r="AE271" s="237">
        <f t="shared" si="654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655"/>
        <v>0</v>
      </c>
      <c r="AO271" s="221"/>
      <c r="AP271" s="237">
        <f t="shared" si="656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657"/>
        <v>0</v>
      </c>
      <c r="AZ271" s="221"/>
      <c r="BA271" s="237">
        <f t="shared" si="658"/>
        <v>0</v>
      </c>
      <c r="BB271" s="221"/>
      <c r="BC271" s="233"/>
      <c r="BD271" s="221"/>
      <c r="BE271" s="221"/>
      <c r="BF271" s="233"/>
      <c r="BG271" s="221"/>
      <c r="BH271" s="379">
        <f t="shared" si="638"/>
        <v>0</v>
      </c>
      <c r="BI271" s="255" t="str">
        <f t="shared" si="639"/>
        <v>12</v>
      </c>
      <c r="BJ271" s="318"/>
      <c r="BK271" s="253">
        <f t="shared" si="659"/>
        <v>0</v>
      </c>
      <c r="BL271" s="318"/>
      <c r="BM271" s="253">
        <f t="shared" si="640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41"/>
        <v>0</v>
      </c>
      <c r="BW271" s="318"/>
      <c r="BX271" s="253">
        <f t="shared" si="660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42"/>
        <v>0</v>
      </c>
      <c r="CH271" s="318"/>
      <c r="CI271" s="253">
        <f t="shared" si="643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44"/>
        <v>0</v>
      </c>
      <c r="CS271" s="318"/>
      <c r="CT271" s="253">
        <f t="shared" si="64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46"/>
        <v>0</v>
      </c>
      <c r="DD271" s="318"/>
      <c r="DE271" s="253">
        <f t="shared" si="64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thickBot="1">
      <c r="A272" s="272" t="str">
        <f t="shared" si="634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648"/>
        <v>0</v>
      </c>
      <c r="F272" s="236">
        <f t="shared" si="649"/>
        <v>0</v>
      </c>
      <c r="G272" s="236">
        <f t="shared" si="635"/>
        <v>0</v>
      </c>
      <c r="H272" s="236">
        <f t="shared" si="650"/>
        <v>0</v>
      </c>
      <c r="I272" s="236">
        <f t="shared" si="636"/>
        <v>0</v>
      </c>
      <c r="J272" s="236">
        <f t="shared" si="637"/>
        <v>0</v>
      </c>
      <c r="K272" s="236">
        <f t="shared" si="637"/>
        <v>0</v>
      </c>
      <c r="L272" s="236">
        <f t="shared" si="637"/>
        <v>0</v>
      </c>
      <c r="M272" s="236">
        <f t="shared" si="637"/>
        <v>0</v>
      </c>
      <c r="N272" s="236">
        <f t="shared" si="637"/>
        <v>0</v>
      </c>
      <c r="O272" s="236">
        <f>ROUND(SUM(Z272,AK272,AV272,BG272),1)</f>
        <v>0</v>
      </c>
      <c r="P272" s="223"/>
      <c r="Q272" s="224"/>
      <c r="R272" s="238">
        <f t="shared" si="651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653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655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657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9">
        <f t="shared" si="638"/>
        <v>0</v>
      </c>
      <c r="BI272" s="319" t="str">
        <f t="shared" si="639"/>
        <v>13</v>
      </c>
      <c r="BJ272" s="320"/>
      <c r="BK272" s="321">
        <f t="shared" si="659"/>
        <v>0</v>
      </c>
      <c r="BL272" s="320"/>
      <c r="BM272" s="321">
        <f t="shared" si="640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41"/>
        <v>0</v>
      </c>
      <c r="BW272" s="320"/>
      <c r="BX272" s="321">
        <f t="shared" si="660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42"/>
        <v>0</v>
      </c>
      <c r="CH272" s="320"/>
      <c r="CI272" s="321">
        <f t="shared" si="643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44"/>
        <v>0</v>
      </c>
      <c r="CS272" s="320"/>
      <c r="CT272" s="321">
        <f t="shared" si="64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46"/>
        <v>0</v>
      </c>
      <c r="DD272" s="320"/>
      <c r="DE272" s="321">
        <f t="shared" si="64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38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661">IF(ROUND(E279-SUM(E280,E282:E283),5)&gt;=0,0,"Ошибка")</f>
        <v>0</v>
      </c>
      <c r="BK273" s="285">
        <f t="shared" si="661"/>
        <v>0</v>
      </c>
      <c r="BL273" s="285">
        <f t="shared" si="661"/>
        <v>0</v>
      </c>
      <c r="BM273" s="285">
        <f t="shared" si="661"/>
        <v>0</v>
      </c>
      <c r="BN273" s="285">
        <f t="shared" si="661"/>
        <v>0</v>
      </c>
      <c r="BO273" s="285">
        <f t="shared" si="661"/>
        <v>0</v>
      </c>
      <c r="BP273" s="285">
        <f t="shared" si="661"/>
        <v>0</v>
      </c>
      <c r="BQ273" s="285">
        <f t="shared" si="661"/>
        <v>0</v>
      </c>
      <c r="BR273" s="285">
        <f t="shared" si="661"/>
        <v>0</v>
      </c>
      <c r="BS273" s="285">
        <f t="shared" si="661"/>
        <v>0</v>
      </c>
      <c r="BT273" s="285">
        <f t="shared" si="661"/>
        <v>0</v>
      </c>
      <c r="BU273" s="285">
        <f t="shared" si="661"/>
        <v>0</v>
      </c>
      <c r="BV273" s="285">
        <f t="shared" si="661"/>
        <v>0</v>
      </c>
      <c r="BW273" s="285">
        <f t="shared" si="661"/>
        <v>0</v>
      </c>
      <c r="BX273" s="285">
        <f t="shared" si="661"/>
        <v>0</v>
      </c>
      <c r="BY273" s="285">
        <f t="shared" si="661"/>
        <v>0</v>
      </c>
      <c r="BZ273" s="285">
        <f t="shared" si="661"/>
        <v>0</v>
      </c>
      <c r="CA273" s="285">
        <f t="shared" si="661"/>
        <v>0</v>
      </c>
      <c r="CB273" s="285">
        <f t="shared" si="661"/>
        <v>0</v>
      </c>
      <c r="CC273" s="285">
        <f t="shared" si="661"/>
        <v>0</v>
      </c>
      <c r="CD273" s="285">
        <f t="shared" si="661"/>
        <v>0</v>
      </c>
      <c r="CE273" s="285">
        <f t="shared" si="661"/>
        <v>0</v>
      </c>
      <c r="CF273" s="285">
        <f t="shared" si="661"/>
        <v>0</v>
      </c>
      <c r="CG273" s="285">
        <f t="shared" si="661"/>
        <v>0</v>
      </c>
      <c r="CH273" s="285">
        <f t="shared" si="661"/>
        <v>0</v>
      </c>
      <c r="CI273" s="285">
        <f t="shared" si="661"/>
        <v>0</v>
      </c>
      <c r="CJ273" s="285">
        <f t="shared" si="661"/>
        <v>0</v>
      </c>
      <c r="CK273" s="285">
        <f t="shared" si="661"/>
        <v>0</v>
      </c>
      <c r="CL273" s="285">
        <f t="shared" si="661"/>
        <v>0</v>
      </c>
      <c r="CM273" s="285">
        <f t="shared" si="661"/>
        <v>0</v>
      </c>
      <c r="CN273" s="285">
        <f t="shared" si="661"/>
        <v>0</v>
      </c>
      <c r="CO273" s="285">
        <f t="shared" si="661"/>
        <v>0</v>
      </c>
      <c r="CP273" s="285">
        <f t="shared" ref="CP273:DL273" si="662">IF(ROUND(AK279-SUM(AK280,AK282:AK283),5)&gt;=0,0,"Ошибка")</f>
        <v>0</v>
      </c>
      <c r="CQ273" s="285">
        <f t="shared" si="662"/>
        <v>0</v>
      </c>
      <c r="CR273" s="285">
        <f t="shared" si="662"/>
        <v>0</v>
      </c>
      <c r="CS273" s="285">
        <f t="shared" si="662"/>
        <v>0</v>
      </c>
      <c r="CT273" s="285">
        <f t="shared" si="662"/>
        <v>0</v>
      </c>
      <c r="CU273" s="285">
        <f t="shared" si="662"/>
        <v>0</v>
      </c>
      <c r="CV273" s="285">
        <f t="shared" si="662"/>
        <v>0</v>
      </c>
      <c r="CW273" s="285">
        <f t="shared" si="662"/>
        <v>0</v>
      </c>
      <c r="CX273" s="285">
        <f t="shared" si="662"/>
        <v>0</v>
      </c>
      <c r="CY273" s="285">
        <f t="shared" si="662"/>
        <v>0</v>
      </c>
      <c r="CZ273" s="285">
        <f t="shared" si="662"/>
        <v>0</v>
      </c>
      <c r="DA273" s="285">
        <f t="shared" si="662"/>
        <v>0</v>
      </c>
      <c r="DB273" s="285">
        <f t="shared" si="662"/>
        <v>0</v>
      </c>
      <c r="DC273" s="285">
        <f t="shared" si="662"/>
        <v>0</v>
      </c>
      <c r="DD273" s="285">
        <f t="shared" si="662"/>
        <v>0</v>
      </c>
      <c r="DE273" s="285">
        <f t="shared" si="662"/>
        <v>0</v>
      </c>
      <c r="DF273" s="285">
        <f t="shared" si="662"/>
        <v>0</v>
      </c>
      <c r="DG273" s="285">
        <f t="shared" si="662"/>
        <v>0</v>
      </c>
      <c r="DH273" s="285">
        <f t="shared" si="662"/>
        <v>0</v>
      </c>
      <c r="DI273" s="285">
        <f t="shared" si="662"/>
        <v>0</v>
      </c>
      <c r="DJ273" s="285">
        <f t="shared" si="662"/>
        <v>0</v>
      </c>
      <c r="DK273" s="285">
        <f t="shared" si="662"/>
        <v>0</v>
      </c>
      <c r="DL273" s="285">
        <f t="shared" si="662"/>
        <v>0</v>
      </c>
    </row>
    <row r="274" spans="1:116" s="27" customFormat="1" ht="24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663">SUM(J275:J279,J284:J286)</f>
        <v>0</v>
      </c>
      <c r="K274" s="236">
        <f t="shared" si="663"/>
        <v>0</v>
      </c>
      <c r="L274" s="236">
        <f t="shared" si="663"/>
        <v>0</v>
      </c>
      <c r="M274" s="236">
        <f t="shared" si="663"/>
        <v>0</v>
      </c>
      <c r="N274" s="236">
        <f t="shared" si="663"/>
        <v>0</v>
      </c>
      <c r="O274" s="236">
        <f t="shared" si="663"/>
        <v>0</v>
      </c>
      <c r="P274" s="228">
        <f>SUM(P275:P279,P284:P286)</f>
        <v>0</v>
      </c>
      <c r="Q274" s="226">
        <f t="shared" ref="Q274:Z274" si="664">SUM(Q275:Q279,Q284:Q286)</f>
        <v>0</v>
      </c>
      <c r="R274" s="236">
        <f t="shared" si="664"/>
        <v>0</v>
      </c>
      <c r="S274" s="226">
        <f t="shared" si="664"/>
        <v>0</v>
      </c>
      <c r="T274" s="236">
        <f t="shared" si="664"/>
        <v>0</v>
      </c>
      <c r="U274" s="226">
        <f t="shared" si="664"/>
        <v>0</v>
      </c>
      <c r="V274" s="235">
        <f t="shared" si="664"/>
        <v>0</v>
      </c>
      <c r="W274" s="226">
        <f t="shared" si="664"/>
        <v>0</v>
      </c>
      <c r="X274" s="226">
        <f t="shared" si="664"/>
        <v>0</v>
      </c>
      <c r="Y274" s="235">
        <f t="shared" si="664"/>
        <v>0</v>
      </c>
      <c r="Z274" s="227">
        <f t="shared" si="664"/>
        <v>0</v>
      </c>
      <c r="AA274" s="228">
        <f>SUM(AA275:AA279,AA284:AA286)</f>
        <v>0</v>
      </c>
      <c r="AB274" s="226">
        <f t="shared" ref="AB274:AK274" si="665">SUM(AB275:AB279,AB284:AB286)</f>
        <v>0</v>
      </c>
      <c r="AC274" s="236">
        <f t="shared" si="665"/>
        <v>0</v>
      </c>
      <c r="AD274" s="226">
        <f t="shared" si="665"/>
        <v>0</v>
      </c>
      <c r="AE274" s="236">
        <f t="shared" si="665"/>
        <v>0</v>
      </c>
      <c r="AF274" s="226">
        <f t="shared" si="665"/>
        <v>0</v>
      </c>
      <c r="AG274" s="235">
        <f t="shared" si="665"/>
        <v>0</v>
      </c>
      <c r="AH274" s="226">
        <f t="shared" si="665"/>
        <v>0</v>
      </c>
      <c r="AI274" s="226">
        <f t="shared" si="665"/>
        <v>0</v>
      </c>
      <c r="AJ274" s="235">
        <f t="shared" si="665"/>
        <v>0</v>
      </c>
      <c r="AK274" s="227">
        <f t="shared" si="665"/>
        <v>0</v>
      </c>
      <c r="AL274" s="228">
        <f>SUM(AL275:AL279,AL284:AL286)</f>
        <v>0</v>
      </c>
      <c r="AM274" s="226">
        <f t="shared" ref="AM274:AV274" si="666">SUM(AM275:AM279,AM284:AM286)</f>
        <v>0</v>
      </c>
      <c r="AN274" s="236">
        <f t="shared" si="666"/>
        <v>0</v>
      </c>
      <c r="AO274" s="226">
        <f t="shared" si="666"/>
        <v>0</v>
      </c>
      <c r="AP274" s="236">
        <f t="shared" si="666"/>
        <v>0</v>
      </c>
      <c r="AQ274" s="226">
        <f t="shared" si="666"/>
        <v>0</v>
      </c>
      <c r="AR274" s="235">
        <f t="shared" si="666"/>
        <v>0</v>
      </c>
      <c r="AS274" s="226">
        <f t="shared" si="666"/>
        <v>0</v>
      </c>
      <c r="AT274" s="226">
        <f t="shared" si="666"/>
        <v>0</v>
      </c>
      <c r="AU274" s="235">
        <f t="shared" si="666"/>
        <v>0</v>
      </c>
      <c r="AV274" s="227">
        <f t="shared" si="666"/>
        <v>0</v>
      </c>
      <c r="AW274" s="228">
        <f>SUM(AW275:AW279,AW284:AW286)</f>
        <v>0</v>
      </c>
      <c r="AX274" s="226">
        <f t="shared" ref="AX274:BG274" si="667">SUM(AX275:AX279,AX284:AX286)</f>
        <v>0</v>
      </c>
      <c r="AY274" s="236">
        <f t="shared" si="667"/>
        <v>0</v>
      </c>
      <c r="AZ274" s="226">
        <f t="shared" si="667"/>
        <v>0</v>
      </c>
      <c r="BA274" s="236">
        <f t="shared" si="667"/>
        <v>0</v>
      </c>
      <c r="BB274" s="226">
        <f t="shared" si="667"/>
        <v>0</v>
      </c>
      <c r="BC274" s="235">
        <f t="shared" si="667"/>
        <v>0</v>
      </c>
      <c r="BD274" s="226">
        <f t="shared" si="667"/>
        <v>0</v>
      </c>
      <c r="BE274" s="226">
        <f t="shared" si="667"/>
        <v>0</v>
      </c>
      <c r="BF274" s="235">
        <f t="shared" si="667"/>
        <v>0</v>
      </c>
      <c r="BG274" s="227">
        <f t="shared" si="667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668">IF(E280-E281&gt;=0,0,"Ошибка")</f>
        <v>0</v>
      </c>
      <c r="BK274" s="253">
        <f t="shared" si="668"/>
        <v>0</v>
      </c>
      <c r="BL274" s="253">
        <f t="shared" si="668"/>
        <v>0</v>
      </c>
      <c r="BM274" s="253">
        <f t="shared" si="668"/>
        <v>0</v>
      </c>
      <c r="BN274" s="253">
        <f t="shared" si="668"/>
        <v>0</v>
      </c>
      <c r="BO274" s="253">
        <f t="shared" si="668"/>
        <v>0</v>
      </c>
      <c r="BP274" s="253">
        <f t="shared" si="668"/>
        <v>0</v>
      </c>
      <c r="BQ274" s="253">
        <f t="shared" si="668"/>
        <v>0</v>
      </c>
      <c r="BR274" s="253">
        <f t="shared" si="668"/>
        <v>0</v>
      </c>
      <c r="BS274" s="253">
        <f t="shared" si="668"/>
        <v>0</v>
      </c>
      <c r="BT274" s="253">
        <f t="shared" si="668"/>
        <v>0</v>
      </c>
      <c r="BU274" s="253">
        <f t="shared" si="668"/>
        <v>0</v>
      </c>
      <c r="BV274" s="253">
        <f t="shared" si="668"/>
        <v>0</v>
      </c>
      <c r="BW274" s="253">
        <f t="shared" si="668"/>
        <v>0</v>
      </c>
      <c r="BX274" s="253">
        <f t="shared" si="668"/>
        <v>0</v>
      </c>
      <c r="BY274" s="253">
        <f t="shared" si="668"/>
        <v>0</v>
      </c>
      <c r="BZ274" s="253">
        <f t="shared" si="668"/>
        <v>0</v>
      </c>
      <c r="CA274" s="253">
        <f t="shared" si="668"/>
        <v>0</v>
      </c>
      <c r="CB274" s="253">
        <f t="shared" si="668"/>
        <v>0</v>
      </c>
      <c r="CC274" s="253">
        <f t="shared" si="668"/>
        <v>0</v>
      </c>
      <c r="CD274" s="253">
        <f t="shared" si="668"/>
        <v>0</v>
      </c>
      <c r="CE274" s="253">
        <f t="shared" si="668"/>
        <v>0</v>
      </c>
      <c r="CF274" s="253">
        <f t="shared" si="668"/>
        <v>0</v>
      </c>
      <c r="CG274" s="253">
        <f t="shared" si="668"/>
        <v>0</v>
      </c>
      <c r="CH274" s="253">
        <f t="shared" si="668"/>
        <v>0</v>
      </c>
      <c r="CI274" s="253">
        <f t="shared" si="668"/>
        <v>0</v>
      </c>
      <c r="CJ274" s="253">
        <f t="shared" si="668"/>
        <v>0</v>
      </c>
      <c r="CK274" s="253">
        <f t="shared" si="668"/>
        <v>0</v>
      </c>
      <c r="CL274" s="253">
        <f t="shared" si="668"/>
        <v>0</v>
      </c>
      <c r="CM274" s="253">
        <f t="shared" si="668"/>
        <v>0</v>
      </c>
      <c r="CN274" s="253">
        <f t="shared" si="668"/>
        <v>0</v>
      </c>
      <c r="CO274" s="253">
        <f t="shared" si="668"/>
        <v>0</v>
      </c>
      <c r="CP274" s="253">
        <f t="shared" ref="CP274:DL274" si="669">IF(AK280-AK281&gt;=0,0,"Ошибка")</f>
        <v>0</v>
      </c>
      <c r="CQ274" s="253">
        <f t="shared" si="669"/>
        <v>0</v>
      </c>
      <c r="CR274" s="253">
        <f t="shared" si="669"/>
        <v>0</v>
      </c>
      <c r="CS274" s="253">
        <f t="shared" si="669"/>
        <v>0</v>
      </c>
      <c r="CT274" s="253">
        <f t="shared" si="669"/>
        <v>0</v>
      </c>
      <c r="CU274" s="253">
        <f t="shared" si="669"/>
        <v>0</v>
      </c>
      <c r="CV274" s="253">
        <f t="shared" si="669"/>
        <v>0</v>
      </c>
      <c r="CW274" s="253">
        <f t="shared" si="669"/>
        <v>0</v>
      </c>
      <c r="CX274" s="253">
        <f t="shared" si="669"/>
        <v>0</v>
      </c>
      <c r="CY274" s="253">
        <f t="shared" si="669"/>
        <v>0</v>
      </c>
      <c r="CZ274" s="253">
        <f t="shared" si="669"/>
        <v>0</v>
      </c>
      <c r="DA274" s="253">
        <f t="shared" si="669"/>
        <v>0</v>
      </c>
      <c r="DB274" s="253">
        <f t="shared" si="669"/>
        <v>0</v>
      </c>
      <c r="DC274" s="253">
        <f t="shared" si="669"/>
        <v>0</v>
      </c>
      <c r="DD274" s="253">
        <f t="shared" si="669"/>
        <v>0</v>
      </c>
      <c r="DE274" s="253">
        <f t="shared" si="669"/>
        <v>0</v>
      </c>
      <c r="DF274" s="253">
        <f t="shared" si="669"/>
        <v>0</v>
      </c>
      <c r="DG274" s="253">
        <f t="shared" si="669"/>
        <v>0</v>
      </c>
      <c r="DH274" s="253">
        <f t="shared" si="669"/>
        <v>0</v>
      </c>
      <c r="DI274" s="253">
        <f t="shared" si="669"/>
        <v>0</v>
      </c>
      <c r="DJ274" s="253">
        <f t="shared" si="669"/>
        <v>0</v>
      </c>
      <c r="DK274" s="253">
        <f t="shared" si="669"/>
        <v>0</v>
      </c>
      <c r="DL274" s="253">
        <f t="shared" si="669"/>
        <v>0</v>
      </c>
    </row>
    <row r="275" spans="1:116" s="27" customFormat="1" ht="24">
      <c r="A275" s="272" t="str">
        <f t="shared" ref="A275:A286" si="670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671">SUM(J275:L275)</f>
        <v>0</v>
      </c>
      <c r="H275" s="236">
        <f>ROUND(SUM(S275,AD275,AO275,AZ275),1)</f>
        <v>0</v>
      </c>
      <c r="I275" s="236">
        <f t="shared" ref="I275:I286" si="672">SUM(M275:O275)</f>
        <v>0</v>
      </c>
      <c r="J275" s="236">
        <f t="shared" ref="J275:O286" si="673">ROUND(SUM(U275,AF275,AQ275,BB275),1)</f>
        <v>0</v>
      </c>
      <c r="K275" s="236">
        <f t="shared" si="673"/>
        <v>0</v>
      </c>
      <c r="L275" s="236">
        <f t="shared" si="673"/>
        <v>0</v>
      </c>
      <c r="M275" s="236">
        <f t="shared" si="673"/>
        <v>0</v>
      </c>
      <c r="N275" s="236">
        <f t="shared" si="673"/>
        <v>0</v>
      </c>
      <c r="O275" s="236">
        <f t="shared" si="673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9">
        <f t="shared" ref="BH275:BH287" si="674">IF((COUNTA(BJ275:DL275)-COUNTIF(BJ275:DL275,0))=0,0,CONCATENATE("Ошибки!-",COUNTA(BJ275:DL275)-COUNTIF(BJ275:DL275,0)))</f>
        <v>0</v>
      </c>
      <c r="BI275" s="255" t="str">
        <f t="shared" ref="BI275:BI286" si="675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676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677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678">IF(ROUND((AA275-AB275),5)&gt;=0,0,"Ошибка!")</f>
        <v>0</v>
      </c>
      <c r="CH275" s="318"/>
      <c r="CI275" s="253">
        <f t="shared" ref="CI275:CI286" si="679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680">IF(ROUND((AL275-AM275),5)&gt;=0,0,"Ошибка!")</f>
        <v>0</v>
      </c>
      <c r="CS275" s="318"/>
      <c r="CT275" s="253">
        <f t="shared" ref="CT275:CT286" si="681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682">IF(ROUND((AW275-AX275),5)&gt;=0,0,"Ошибка!")</f>
        <v>0</v>
      </c>
      <c r="DD275" s="318"/>
      <c r="DE275" s="253">
        <f t="shared" ref="DE275:DE286" si="683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>
      <c r="A276" s="272" t="str">
        <f t="shared" si="670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684">ROUND(SUM(P276,AA276,AL276,AW276),0)</f>
        <v>0</v>
      </c>
      <c r="F276" s="236">
        <f t="shared" ref="F276:F286" si="685">ROUND(SUM(Q276,AB276,AM276,AX276),1)</f>
        <v>0</v>
      </c>
      <c r="G276" s="236">
        <f t="shared" si="671"/>
        <v>0</v>
      </c>
      <c r="H276" s="236">
        <f t="shared" ref="H276:H286" si="686">ROUND(SUM(S276,AD276,AO276,AZ276),1)</f>
        <v>0</v>
      </c>
      <c r="I276" s="236">
        <f t="shared" si="672"/>
        <v>0</v>
      </c>
      <c r="J276" s="236">
        <f t="shared" si="673"/>
        <v>0</v>
      </c>
      <c r="K276" s="236">
        <f t="shared" si="673"/>
        <v>0</v>
      </c>
      <c r="L276" s="236">
        <f t="shared" si="673"/>
        <v>0</v>
      </c>
      <c r="M276" s="236">
        <f t="shared" si="673"/>
        <v>0</v>
      </c>
      <c r="N276" s="236">
        <f t="shared" si="673"/>
        <v>0</v>
      </c>
      <c r="O276" s="236">
        <f t="shared" si="673"/>
        <v>0</v>
      </c>
      <c r="P276" s="220"/>
      <c r="Q276" s="221"/>
      <c r="R276" s="237">
        <f t="shared" ref="R276:R286" si="687">SUM(U276:W276)</f>
        <v>0</v>
      </c>
      <c r="S276" s="221"/>
      <c r="T276" s="237">
        <f t="shared" ref="T276:T285" si="688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89">SUM(AF276:AH276)</f>
        <v>0</v>
      </c>
      <c r="AD276" s="221"/>
      <c r="AE276" s="237">
        <f t="shared" ref="AE276:AE285" si="690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91">SUM(AQ276:AS276)</f>
        <v>0</v>
      </c>
      <c r="AO276" s="221"/>
      <c r="AP276" s="237">
        <f t="shared" ref="AP276:AP285" si="692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93">SUM(BB276:BD276)</f>
        <v>0</v>
      </c>
      <c r="AZ276" s="221"/>
      <c r="BA276" s="237">
        <f t="shared" ref="BA276:BA285" si="694">SUM(BE276:BG276)</f>
        <v>0</v>
      </c>
      <c r="BB276" s="221"/>
      <c r="BC276" s="233"/>
      <c r="BD276" s="221"/>
      <c r="BE276" s="221"/>
      <c r="BF276" s="233"/>
      <c r="BG276" s="221"/>
      <c r="BH276" s="379">
        <f t="shared" si="674"/>
        <v>0</v>
      </c>
      <c r="BI276" s="255" t="str">
        <f t="shared" si="675"/>
        <v>03</v>
      </c>
      <c r="BJ276" s="318"/>
      <c r="BK276" s="253">
        <f t="shared" ref="BK276:BK286" si="695">IF(ROUND((E276-F276),5)&gt;=0,0,"Ошибка!")</f>
        <v>0</v>
      </c>
      <c r="BL276" s="318"/>
      <c r="BM276" s="253">
        <f t="shared" si="676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677"/>
        <v>0</v>
      </c>
      <c r="BW276" s="318"/>
      <c r="BX276" s="253">
        <f t="shared" ref="BX276:BX286" si="696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678"/>
        <v>0</v>
      </c>
      <c r="CH276" s="318"/>
      <c r="CI276" s="253">
        <f t="shared" si="679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680"/>
        <v>0</v>
      </c>
      <c r="CS276" s="318"/>
      <c r="CT276" s="253">
        <f t="shared" si="681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682"/>
        <v>0</v>
      </c>
      <c r="DD276" s="318"/>
      <c r="DE276" s="253">
        <f t="shared" si="683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>
      <c r="A277" s="272" t="str">
        <f t="shared" si="670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684"/>
        <v>0</v>
      </c>
      <c r="F277" s="236">
        <f t="shared" si="685"/>
        <v>0</v>
      </c>
      <c r="G277" s="236">
        <f t="shared" si="671"/>
        <v>0</v>
      </c>
      <c r="H277" s="236">
        <f t="shared" si="686"/>
        <v>0</v>
      </c>
      <c r="I277" s="236">
        <f t="shared" si="672"/>
        <v>0</v>
      </c>
      <c r="J277" s="236">
        <f t="shared" si="673"/>
        <v>0</v>
      </c>
      <c r="K277" s="236">
        <f t="shared" si="673"/>
        <v>0</v>
      </c>
      <c r="L277" s="236">
        <f t="shared" si="673"/>
        <v>0</v>
      </c>
      <c r="M277" s="236">
        <f t="shared" si="673"/>
        <v>0</v>
      </c>
      <c r="N277" s="236">
        <f t="shared" si="673"/>
        <v>0</v>
      </c>
      <c r="O277" s="236">
        <f t="shared" si="673"/>
        <v>0</v>
      </c>
      <c r="P277" s="220"/>
      <c r="Q277" s="221"/>
      <c r="R277" s="237">
        <f t="shared" si="687"/>
        <v>0</v>
      </c>
      <c r="S277" s="221"/>
      <c r="T277" s="237">
        <f t="shared" si="688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89"/>
        <v>0</v>
      </c>
      <c r="AD277" s="221"/>
      <c r="AE277" s="237">
        <f t="shared" si="690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91"/>
        <v>0</v>
      </c>
      <c r="AO277" s="221"/>
      <c r="AP277" s="237">
        <f t="shared" si="692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93"/>
        <v>0</v>
      </c>
      <c r="AZ277" s="221"/>
      <c r="BA277" s="237">
        <f t="shared" si="694"/>
        <v>0</v>
      </c>
      <c r="BB277" s="221"/>
      <c r="BC277" s="233"/>
      <c r="BD277" s="221"/>
      <c r="BE277" s="221"/>
      <c r="BF277" s="233"/>
      <c r="BG277" s="221"/>
      <c r="BH277" s="379">
        <f t="shared" si="674"/>
        <v>0</v>
      </c>
      <c r="BI277" s="255" t="str">
        <f t="shared" si="675"/>
        <v>04</v>
      </c>
      <c r="BJ277" s="318"/>
      <c r="BK277" s="253">
        <f t="shared" si="695"/>
        <v>0</v>
      </c>
      <c r="BL277" s="318"/>
      <c r="BM277" s="253">
        <f t="shared" si="676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677"/>
        <v>0</v>
      </c>
      <c r="BW277" s="318"/>
      <c r="BX277" s="253">
        <f t="shared" si="696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678"/>
        <v>0</v>
      </c>
      <c r="CH277" s="318"/>
      <c r="CI277" s="253">
        <f t="shared" si="679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680"/>
        <v>0</v>
      </c>
      <c r="CS277" s="318"/>
      <c r="CT277" s="253">
        <f t="shared" si="681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682"/>
        <v>0</v>
      </c>
      <c r="DD277" s="318"/>
      <c r="DE277" s="253">
        <f t="shared" si="683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>
      <c r="A278" s="272" t="str">
        <f t="shared" si="670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684"/>
        <v>0</v>
      </c>
      <c r="F278" s="236">
        <f t="shared" si="685"/>
        <v>0</v>
      </c>
      <c r="G278" s="236">
        <f t="shared" si="671"/>
        <v>0</v>
      </c>
      <c r="H278" s="236">
        <f t="shared" si="686"/>
        <v>0</v>
      </c>
      <c r="I278" s="236">
        <f t="shared" si="672"/>
        <v>0</v>
      </c>
      <c r="J278" s="236">
        <f t="shared" si="673"/>
        <v>0</v>
      </c>
      <c r="K278" s="236">
        <f t="shared" si="673"/>
        <v>0</v>
      </c>
      <c r="L278" s="236">
        <f t="shared" si="673"/>
        <v>0</v>
      </c>
      <c r="M278" s="236">
        <f t="shared" si="673"/>
        <v>0</v>
      </c>
      <c r="N278" s="236">
        <f t="shared" si="673"/>
        <v>0</v>
      </c>
      <c r="O278" s="236">
        <f t="shared" si="673"/>
        <v>0</v>
      </c>
      <c r="P278" s="220"/>
      <c r="Q278" s="221"/>
      <c r="R278" s="237">
        <f t="shared" si="687"/>
        <v>0</v>
      </c>
      <c r="S278" s="221"/>
      <c r="T278" s="237">
        <f t="shared" si="688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89"/>
        <v>0</v>
      </c>
      <c r="AD278" s="221"/>
      <c r="AE278" s="237">
        <f t="shared" si="690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91"/>
        <v>0</v>
      </c>
      <c r="AO278" s="221"/>
      <c r="AP278" s="237">
        <f t="shared" si="692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93"/>
        <v>0</v>
      </c>
      <c r="AZ278" s="221"/>
      <c r="BA278" s="237">
        <f t="shared" si="694"/>
        <v>0</v>
      </c>
      <c r="BB278" s="221"/>
      <c r="BC278" s="233"/>
      <c r="BD278" s="221"/>
      <c r="BE278" s="221"/>
      <c r="BF278" s="233"/>
      <c r="BG278" s="221"/>
      <c r="BH278" s="379">
        <f t="shared" si="674"/>
        <v>0</v>
      </c>
      <c r="BI278" s="255" t="str">
        <f t="shared" si="675"/>
        <v>05</v>
      </c>
      <c r="BJ278" s="318"/>
      <c r="BK278" s="253">
        <f t="shared" si="695"/>
        <v>0</v>
      </c>
      <c r="BL278" s="318"/>
      <c r="BM278" s="253">
        <f t="shared" si="676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677"/>
        <v>0</v>
      </c>
      <c r="BW278" s="318"/>
      <c r="BX278" s="253">
        <f t="shared" si="696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678"/>
        <v>0</v>
      </c>
      <c r="CH278" s="318"/>
      <c r="CI278" s="253">
        <f t="shared" si="679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680"/>
        <v>0</v>
      </c>
      <c r="CS278" s="318"/>
      <c r="CT278" s="253">
        <f t="shared" si="681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682"/>
        <v>0</v>
      </c>
      <c r="DD278" s="318"/>
      <c r="DE278" s="253">
        <f t="shared" si="683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>
      <c r="A279" s="272" t="str">
        <f t="shared" si="670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684"/>
        <v>0</v>
      </c>
      <c r="F279" s="236">
        <f t="shared" si="685"/>
        <v>0</v>
      </c>
      <c r="G279" s="236">
        <f t="shared" si="671"/>
        <v>0</v>
      </c>
      <c r="H279" s="236">
        <f t="shared" si="686"/>
        <v>0</v>
      </c>
      <c r="I279" s="236">
        <f t="shared" si="672"/>
        <v>0</v>
      </c>
      <c r="J279" s="236">
        <f t="shared" si="673"/>
        <v>0</v>
      </c>
      <c r="K279" s="236">
        <f t="shared" si="673"/>
        <v>0</v>
      </c>
      <c r="L279" s="236">
        <f t="shared" si="673"/>
        <v>0</v>
      </c>
      <c r="M279" s="236">
        <f t="shared" si="673"/>
        <v>0</v>
      </c>
      <c r="N279" s="236">
        <f t="shared" si="673"/>
        <v>0</v>
      </c>
      <c r="O279" s="236">
        <f t="shared" si="673"/>
        <v>0</v>
      </c>
      <c r="P279" s="220"/>
      <c r="Q279" s="221"/>
      <c r="R279" s="237">
        <f t="shared" si="687"/>
        <v>0</v>
      </c>
      <c r="S279" s="221"/>
      <c r="T279" s="237">
        <f t="shared" si="688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89"/>
        <v>0</v>
      </c>
      <c r="AD279" s="221"/>
      <c r="AE279" s="237">
        <f t="shared" si="690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91"/>
        <v>0</v>
      </c>
      <c r="AO279" s="221"/>
      <c r="AP279" s="237">
        <f t="shared" si="692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93"/>
        <v>0</v>
      </c>
      <c r="AZ279" s="221"/>
      <c r="BA279" s="237">
        <f t="shared" si="694"/>
        <v>0</v>
      </c>
      <c r="BB279" s="221"/>
      <c r="BC279" s="233"/>
      <c r="BD279" s="221"/>
      <c r="BE279" s="221"/>
      <c r="BF279" s="233"/>
      <c r="BG279" s="221"/>
      <c r="BH279" s="379">
        <f t="shared" si="674"/>
        <v>0</v>
      </c>
      <c r="BI279" s="255" t="str">
        <f t="shared" si="675"/>
        <v>06</v>
      </c>
      <c r="BJ279" s="318"/>
      <c r="BK279" s="253">
        <f t="shared" si="695"/>
        <v>0</v>
      </c>
      <c r="BL279" s="318"/>
      <c r="BM279" s="253">
        <f t="shared" si="676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677"/>
        <v>0</v>
      </c>
      <c r="BW279" s="318"/>
      <c r="BX279" s="253">
        <f t="shared" si="696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678"/>
        <v>0</v>
      </c>
      <c r="CH279" s="318"/>
      <c r="CI279" s="253">
        <f t="shared" si="679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680"/>
        <v>0</v>
      </c>
      <c r="CS279" s="318"/>
      <c r="CT279" s="253">
        <f t="shared" si="681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682"/>
        <v>0</v>
      </c>
      <c r="DD279" s="318"/>
      <c r="DE279" s="253">
        <f t="shared" si="683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>
      <c r="A280" s="272" t="str">
        <f t="shared" si="670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684"/>
        <v>0</v>
      </c>
      <c r="F280" s="236">
        <f t="shared" si="685"/>
        <v>0</v>
      </c>
      <c r="G280" s="236">
        <f t="shared" si="671"/>
        <v>0</v>
      </c>
      <c r="H280" s="236">
        <f t="shared" si="686"/>
        <v>0</v>
      </c>
      <c r="I280" s="236">
        <f t="shared" si="672"/>
        <v>0</v>
      </c>
      <c r="J280" s="236">
        <f t="shared" si="673"/>
        <v>0</v>
      </c>
      <c r="K280" s="236">
        <f t="shared" si="673"/>
        <v>0</v>
      </c>
      <c r="L280" s="236">
        <f t="shared" si="673"/>
        <v>0</v>
      </c>
      <c r="M280" s="236">
        <f t="shared" si="673"/>
        <v>0</v>
      </c>
      <c r="N280" s="236">
        <f t="shared" si="673"/>
        <v>0</v>
      </c>
      <c r="O280" s="236">
        <f t="shared" si="673"/>
        <v>0</v>
      </c>
      <c r="P280" s="220"/>
      <c r="Q280" s="221"/>
      <c r="R280" s="237">
        <f t="shared" si="687"/>
        <v>0</v>
      </c>
      <c r="S280" s="221"/>
      <c r="T280" s="237">
        <f t="shared" si="688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89"/>
        <v>0</v>
      </c>
      <c r="AD280" s="221"/>
      <c r="AE280" s="237">
        <f t="shared" si="690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91"/>
        <v>0</v>
      </c>
      <c r="AO280" s="221"/>
      <c r="AP280" s="237">
        <f t="shared" si="692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93"/>
        <v>0</v>
      </c>
      <c r="AZ280" s="221"/>
      <c r="BA280" s="237">
        <f t="shared" si="694"/>
        <v>0</v>
      </c>
      <c r="BB280" s="221"/>
      <c r="BC280" s="233"/>
      <c r="BD280" s="221"/>
      <c r="BE280" s="221"/>
      <c r="BF280" s="233"/>
      <c r="BG280" s="221"/>
      <c r="BH280" s="379">
        <f t="shared" si="674"/>
        <v>0</v>
      </c>
      <c r="BI280" s="255" t="str">
        <f t="shared" si="675"/>
        <v>07</v>
      </c>
      <c r="BJ280" s="318"/>
      <c r="BK280" s="253">
        <f t="shared" si="695"/>
        <v>0</v>
      </c>
      <c r="BL280" s="318"/>
      <c r="BM280" s="253">
        <f t="shared" si="676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677"/>
        <v>0</v>
      </c>
      <c r="BW280" s="318"/>
      <c r="BX280" s="253">
        <f t="shared" si="696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678"/>
        <v>0</v>
      </c>
      <c r="CH280" s="318"/>
      <c r="CI280" s="253">
        <f t="shared" si="679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680"/>
        <v>0</v>
      </c>
      <c r="CS280" s="318"/>
      <c r="CT280" s="253">
        <f t="shared" si="681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682"/>
        <v>0</v>
      </c>
      <c r="DD280" s="318"/>
      <c r="DE280" s="253">
        <f t="shared" si="683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>
      <c r="A281" s="272" t="str">
        <f t="shared" si="670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684"/>
        <v>0</v>
      </c>
      <c r="F281" s="236">
        <f t="shared" si="685"/>
        <v>0</v>
      </c>
      <c r="G281" s="236">
        <f t="shared" si="671"/>
        <v>0</v>
      </c>
      <c r="H281" s="236">
        <f t="shared" si="686"/>
        <v>0</v>
      </c>
      <c r="I281" s="236">
        <f t="shared" si="672"/>
        <v>0</v>
      </c>
      <c r="J281" s="236">
        <f t="shared" si="673"/>
        <v>0</v>
      </c>
      <c r="K281" s="236">
        <f t="shared" si="673"/>
        <v>0</v>
      </c>
      <c r="L281" s="236">
        <f t="shared" si="673"/>
        <v>0</v>
      </c>
      <c r="M281" s="236">
        <f t="shared" si="673"/>
        <v>0</v>
      </c>
      <c r="N281" s="236">
        <f t="shared" si="673"/>
        <v>0</v>
      </c>
      <c r="O281" s="236">
        <f t="shared" si="673"/>
        <v>0</v>
      </c>
      <c r="P281" s="220"/>
      <c r="Q281" s="221"/>
      <c r="R281" s="237">
        <f t="shared" si="687"/>
        <v>0</v>
      </c>
      <c r="S281" s="221"/>
      <c r="T281" s="237">
        <f t="shared" si="688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89"/>
        <v>0</v>
      </c>
      <c r="AD281" s="221"/>
      <c r="AE281" s="237">
        <f t="shared" si="690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91"/>
        <v>0</v>
      </c>
      <c r="AO281" s="221"/>
      <c r="AP281" s="237">
        <f t="shared" si="692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93"/>
        <v>0</v>
      </c>
      <c r="AZ281" s="221"/>
      <c r="BA281" s="237">
        <f t="shared" si="694"/>
        <v>0</v>
      </c>
      <c r="BB281" s="221"/>
      <c r="BC281" s="233"/>
      <c r="BD281" s="221"/>
      <c r="BE281" s="221"/>
      <c r="BF281" s="233"/>
      <c r="BG281" s="221"/>
      <c r="BH281" s="379">
        <f t="shared" si="674"/>
        <v>0</v>
      </c>
      <c r="BI281" s="255" t="str">
        <f t="shared" si="675"/>
        <v>08</v>
      </c>
      <c r="BJ281" s="318"/>
      <c r="BK281" s="253">
        <f t="shared" si="695"/>
        <v>0</v>
      </c>
      <c r="BL281" s="318"/>
      <c r="BM281" s="253">
        <f t="shared" si="676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677"/>
        <v>0</v>
      </c>
      <c r="BW281" s="318"/>
      <c r="BX281" s="253">
        <f t="shared" si="696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678"/>
        <v>0</v>
      </c>
      <c r="CH281" s="318"/>
      <c r="CI281" s="253">
        <f t="shared" si="679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680"/>
        <v>0</v>
      </c>
      <c r="CS281" s="318"/>
      <c r="CT281" s="253">
        <f t="shared" si="681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682"/>
        <v>0</v>
      </c>
      <c r="DD281" s="318"/>
      <c r="DE281" s="253">
        <f t="shared" si="683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>
      <c r="A282" s="272" t="str">
        <f t="shared" si="670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684"/>
        <v>0</v>
      </c>
      <c r="F282" s="236">
        <f t="shared" si="685"/>
        <v>0</v>
      </c>
      <c r="G282" s="236">
        <f t="shared" si="671"/>
        <v>0</v>
      </c>
      <c r="H282" s="236">
        <f t="shared" si="686"/>
        <v>0</v>
      </c>
      <c r="I282" s="236">
        <f t="shared" si="672"/>
        <v>0</v>
      </c>
      <c r="J282" s="236">
        <f t="shared" si="673"/>
        <v>0</v>
      </c>
      <c r="K282" s="236">
        <f t="shared" si="673"/>
        <v>0</v>
      </c>
      <c r="L282" s="236">
        <f t="shared" si="673"/>
        <v>0</v>
      </c>
      <c r="M282" s="236">
        <f t="shared" si="673"/>
        <v>0</v>
      </c>
      <c r="N282" s="236">
        <f t="shared" si="673"/>
        <v>0</v>
      </c>
      <c r="O282" s="236">
        <f t="shared" si="673"/>
        <v>0</v>
      </c>
      <c r="P282" s="220"/>
      <c r="Q282" s="221"/>
      <c r="R282" s="237">
        <f t="shared" si="687"/>
        <v>0</v>
      </c>
      <c r="S282" s="221"/>
      <c r="T282" s="237">
        <f t="shared" si="688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89"/>
        <v>0</v>
      </c>
      <c r="AD282" s="221"/>
      <c r="AE282" s="237">
        <f t="shared" si="690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91"/>
        <v>0</v>
      </c>
      <c r="AO282" s="221"/>
      <c r="AP282" s="237">
        <f t="shared" si="692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93"/>
        <v>0</v>
      </c>
      <c r="AZ282" s="221"/>
      <c r="BA282" s="237">
        <f t="shared" si="694"/>
        <v>0</v>
      </c>
      <c r="BB282" s="221"/>
      <c r="BC282" s="233"/>
      <c r="BD282" s="221"/>
      <c r="BE282" s="221"/>
      <c r="BF282" s="233"/>
      <c r="BG282" s="221"/>
      <c r="BH282" s="379">
        <f t="shared" si="674"/>
        <v>0</v>
      </c>
      <c r="BI282" s="255" t="str">
        <f t="shared" si="675"/>
        <v>09</v>
      </c>
      <c r="BJ282" s="318"/>
      <c r="BK282" s="253">
        <f t="shared" si="695"/>
        <v>0</v>
      </c>
      <c r="BL282" s="318"/>
      <c r="BM282" s="253">
        <f t="shared" si="676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677"/>
        <v>0</v>
      </c>
      <c r="BW282" s="318"/>
      <c r="BX282" s="253">
        <f t="shared" si="696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678"/>
        <v>0</v>
      </c>
      <c r="CH282" s="318"/>
      <c r="CI282" s="253">
        <f t="shared" si="679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680"/>
        <v>0</v>
      </c>
      <c r="CS282" s="318"/>
      <c r="CT282" s="253">
        <f t="shared" si="681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682"/>
        <v>0</v>
      </c>
      <c r="DD282" s="318"/>
      <c r="DE282" s="253">
        <f t="shared" si="683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>
      <c r="A283" s="272" t="str">
        <f t="shared" si="670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684"/>
        <v>0</v>
      </c>
      <c r="F283" s="236">
        <f t="shared" si="685"/>
        <v>0</v>
      </c>
      <c r="G283" s="236">
        <f t="shared" si="671"/>
        <v>0</v>
      </c>
      <c r="H283" s="236">
        <f t="shared" si="686"/>
        <v>0</v>
      </c>
      <c r="I283" s="236">
        <f t="shared" si="672"/>
        <v>0</v>
      </c>
      <c r="J283" s="236">
        <f t="shared" si="673"/>
        <v>0</v>
      </c>
      <c r="K283" s="236">
        <f t="shared" si="673"/>
        <v>0</v>
      </c>
      <c r="L283" s="236">
        <f t="shared" si="673"/>
        <v>0</v>
      </c>
      <c r="M283" s="236">
        <f t="shared" si="673"/>
        <v>0</v>
      </c>
      <c r="N283" s="236">
        <f t="shared" si="673"/>
        <v>0</v>
      </c>
      <c r="O283" s="236">
        <f t="shared" si="673"/>
        <v>0</v>
      </c>
      <c r="P283" s="220"/>
      <c r="Q283" s="221"/>
      <c r="R283" s="237">
        <f t="shared" si="687"/>
        <v>0</v>
      </c>
      <c r="S283" s="221"/>
      <c r="T283" s="237">
        <f t="shared" si="688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89"/>
        <v>0</v>
      </c>
      <c r="AD283" s="221"/>
      <c r="AE283" s="237">
        <f t="shared" si="690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91"/>
        <v>0</v>
      </c>
      <c r="AO283" s="221"/>
      <c r="AP283" s="237">
        <f t="shared" si="692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93"/>
        <v>0</v>
      </c>
      <c r="AZ283" s="221"/>
      <c r="BA283" s="237">
        <f t="shared" si="694"/>
        <v>0</v>
      </c>
      <c r="BB283" s="221"/>
      <c r="BC283" s="233"/>
      <c r="BD283" s="221"/>
      <c r="BE283" s="221"/>
      <c r="BF283" s="233"/>
      <c r="BG283" s="221"/>
      <c r="BH283" s="379">
        <f t="shared" si="674"/>
        <v>0</v>
      </c>
      <c r="BI283" s="255" t="str">
        <f t="shared" si="675"/>
        <v>10</v>
      </c>
      <c r="BJ283" s="318"/>
      <c r="BK283" s="253">
        <f t="shared" si="695"/>
        <v>0</v>
      </c>
      <c r="BL283" s="318"/>
      <c r="BM283" s="253">
        <f t="shared" si="676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677"/>
        <v>0</v>
      </c>
      <c r="BW283" s="318"/>
      <c r="BX283" s="253">
        <f t="shared" si="696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678"/>
        <v>0</v>
      </c>
      <c r="CH283" s="318"/>
      <c r="CI283" s="253">
        <f t="shared" si="679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680"/>
        <v>0</v>
      </c>
      <c r="CS283" s="318"/>
      <c r="CT283" s="253">
        <f t="shared" si="681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682"/>
        <v>0</v>
      </c>
      <c r="DD283" s="318"/>
      <c r="DE283" s="253">
        <f t="shared" si="683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">
      <c r="A284" s="272" t="str">
        <f t="shared" si="670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684"/>
        <v>0</v>
      </c>
      <c r="F284" s="236">
        <f t="shared" si="685"/>
        <v>0</v>
      </c>
      <c r="G284" s="236">
        <f t="shared" si="671"/>
        <v>0</v>
      </c>
      <c r="H284" s="236">
        <f t="shared" si="686"/>
        <v>0</v>
      </c>
      <c r="I284" s="236">
        <f t="shared" si="672"/>
        <v>0</v>
      </c>
      <c r="J284" s="236">
        <f t="shared" si="673"/>
        <v>0</v>
      </c>
      <c r="K284" s="236">
        <f t="shared" si="673"/>
        <v>0</v>
      </c>
      <c r="L284" s="236">
        <f t="shared" si="673"/>
        <v>0</v>
      </c>
      <c r="M284" s="236">
        <f t="shared" si="673"/>
        <v>0</v>
      </c>
      <c r="N284" s="236">
        <f t="shared" si="673"/>
        <v>0</v>
      </c>
      <c r="O284" s="236">
        <f t="shared" si="673"/>
        <v>0</v>
      </c>
      <c r="P284" s="220"/>
      <c r="Q284" s="221"/>
      <c r="R284" s="237">
        <f t="shared" si="687"/>
        <v>0</v>
      </c>
      <c r="S284" s="221"/>
      <c r="T284" s="237">
        <f t="shared" si="688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89"/>
        <v>0</v>
      </c>
      <c r="AD284" s="221"/>
      <c r="AE284" s="237">
        <f t="shared" si="690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91"/>
        <v>0</v>
      </c>
      <c r="AO284" s="221"/>
      <c r="AP284" s="237">
        <f t="shared" si="692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93"/>
        <v>0</v>
      </c>
      <c r="AZ284" s="221"/>
      <c r="BA284" s="237">
        <f t="shared" si="694"/>
        <v>0</v>
      </c>
      <c r="BB284" s="221"/>
      <c r="BC284" s="233"/>
      <c r="BD284" s="221"/>
      <c r="BE284" s="221"/>
      <c r="BF284" s="233"/>
      <c r="BG284" s="221"/>
      <c r="BH284" s="379">
        <f t="shared" si="674"/>
        <v>0</v>
      </c>
      <c r="BI284" s="255" t="str">
        <f t="shared" si="675"/>
        <v>11</v>
      </c>
      <c r="BJ284" s="318"/>
      <c r="BK284" s="253">
        <f t="shared" si="695"/>
        <v>0</v>
      </c>
      <c r="BL284" s="318"/>
      <c r="BM284" s="253">
        <f t="shared" si="676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677"/>
        <v>0</v>
      </c>
      <c r="BW284" s="318"/>
      <c r="BX284" s="253">
        <f t="shared" si="696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678"/>
        <v>0</v>
      </c>
      <c r="CH284" s="318"/>
      <c r="CI284" s="253">
        <f t="shared" si="679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680"/>
        <v>0</v>
      </c>
      <c r="CS284" s="318"/>
      <c r="CT284" s="253">
        <f t="shared" si="681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682"/>
        <v>0</v>
      </c>
      <c r="DD284" s="318"/>
      <c r="DE284" s="253">
        <f t="shared" si="683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">
      <c r="A285" s="272" t="str">
        <f t="shared" si="670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684"/>
        <v>0</v>
      </c>
      <c r="F285" s="236">
        <f t="shared" si="685"/>
        <v>0</v>
      </c>
      <c r="G285" s="236">
        <f t="shared" si="671"/>
        <v>0</v>
      </c>
      <c r="H285" s="236">
        <f t="shared" si="686"/>
        <v>0</v>
      </c>
      <c r="I285" s="236">
        <f t="shared" si="672"/>
        <v>0</v>
      </c>
      <c r="J285" s="236">
        <f t="shared" si="673"/>
        <v>0</v>
      </c>
      <c r="K285" s="236">
        <f t="shared" si="673"/>
        <v>0</v>
      </c>
      <c r="L285" s="236">
        <f t="shared" si="673"/>
        <v>0</v>
      </c>
      <c r="M285" s="236">
        <f t="shared" si="673"/>
        <v>0</v>
      </c>
      <c r="N285" s="236">
        <f t="shared" si="673"/>
        <v>0</v>
      </c>
      <c r="O285" s="236">
        <f t="shared" si="673"/>
        <v>0</v>
      </c>
      <c r="P285" s="220"/>
      <c r="Q285" s="221"/>
      <c r="R285" s="237">
        <f t="shared" si="687"/>
        <v>0</v>
      </c>
      <c r="S285" s="221"/>
      <c r="T285" s="237">
        <f t="shared" si="688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89"/>
        <v>0</v>
      </c>
      <c r="AD285" s="221"/>
      <c r="AE285" s="237">
        <f t="shared" si="690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91"/>
        <v>0</v>
      </c>
      <c r="AO285" s="221"/>
      <c r="AP285" s="237">
        <f t="shared" si="692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93"/>
        <v>0</v>
      </c>
      <c r="AZ285" s="221"/>
      <c r="BA285" s="237">
        <f t="shared" si="694"/>
        <v>0</v>
      </c>
      <c r="BB285" s="221"/>
      <c r="BC285" s="233"/>
      <c r="BD285" s="221"/>
      <c r="BE285" s="221"/>
      <c r="BF285" s="233"/>
      <c r="BG285" s="221"/>
      <c r="BH285" s="379">
        <f t="shared" si="674"/>
        <v>0</v>
      </c>
      <c r="BI285" s="255" t="str">
        <f t="shared" si="675"/>
        <v>12</v>
      </c>
      <c r="BJ285" s="318"/>
      <c r="BK285" s="253">
        <f t="shared" si="695"/>
        <v>0</v>
      </c>
      <c r="BL285" s="318"/>
      <c r="BM285" s="253">
        <f t="shared" si="676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677"/>
        <v>0</v>
      </c>
      <c r="BW285" s="318"/>
      <c r="BX285" s="253">
        <f t="shared" si="696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678"/>
        <v>0</v>
      </c>
      <c r="CH285" s="318"/>
      <c r="CI285" s="253">
        <f t="shared" si="679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680"/>
        <v>0</v>
      </c>
      <c r="CS285" s="318"/>
      <c r="CT285" s="253">
        <f t="shared" si="681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682"/>
        <v>0</v>
      </c>
      <c r="DD285" s="318"/>
      <c r="DE285" s="253">
        <f t="shared" si="683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thickBot="1">
      <c r="A286" s="272" t="str">
        <f t="shared" si="670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684"/>
        <v>0</v>
      </c>
      <c r="F286" s="236">
        <f t="shared" si="685"/>
        <v>0</v>
      </c>
      <c r="G286" s="236">
        <f t="shared" si="671"/>
        <v>0</v>
      </c>
      <c r="H286" s="236">
        <f t="shared" si="686"/>
        <v>0</v>
      </c>
      <c r="I286" s="236">
        <f t="shared" si="672"/>
        <v>0</v>
      </c>
      <c r="J286" s="236">
        <f t="shared" si="673"/>
        <v>0</v>
      </c>
      <c r="K286" s="236">
        <f t="shared" si="673"/>
        <v>0</v>
      </c>
      <c r="L286" s="236">
        <f t="shared" si="673"/>
        <v>0</v>
      </c>
      <c r="M286" s="236">
        <f t="shared" si="673"/>
        <v>0</v>
      </c>
      <c r="N286" s="236">
        <f t="shared" si="673"/>
        <v>0</v>
      </c>
      <c r="O286" s="236">
        <f>ROUND(SUM(Z286,AK286,AV286,BG286),1)</f>
        <v>0</v>
      </c>
      <c r="P286" s="223"/>
      <c r="Q286" s="224"/>
      <c r="R286" s="238">
        <f t="shared" si="687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89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91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93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9">
        <f t="shared" si="674"/>
        <v>0</v>
      </c>
      <c r="BI286" s="319" t="str">
        <f t="shared" si="675"/>
        <v>13</v>
      </c>
      <c r="BJ286" s="320"/>
      <c r="BK286" s="321">
        <f t="shared" si="695"/>
        <v>0</v>
      </c>
      <c r="BL286" s="320"/>
      <c r="BM286" s="321">
        <f t="shared" si="676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677"/>
        <v>0</v>
      </c>
      <c r="BW286" s="320"/>
      <c r="BX286" s="321">
        <f t="shared" si="696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678"/>
        <v>0</v>
      </c>
      <c r="CH286" s="320"/>
      <c r="CI286" s="321">
        <f t="shared" si="679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680"/>
        <v>0</v>
      </c>
      <c r="CS286" s="320"/>
      <c r="CT286" s="321">
        <f t="shared" si="681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682"/>
        <v>0</v>
      </c>
      <c r="DD286" s="320"/>
      <c r="DE286" s="321">
        <f t="shared" si="683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674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97">IF(ROUND(E293-SUM(E294,E296:E297),5)&gt;=0,0,"Ошибка")</f>
        <v>0</v>
      </c>
      <c r="BK287" s="285">
        <f t="shared" si="697"/>
        <v>0</v>
      </c>
      <c r="BL287" s="285">
        <f t="shared" si="697"/>
        <v>0</v>
      </c>
      <c r="BM287" s="285">
        <f t="shared" si="697"/>
        <v>0</v>
      </c>
      <c r="BN287" s="285">
        <f t="shared" si="697"/>
        <v>0</v>
      </c>
      <c r="BO287" s="285">
        <f t="shared" si="697"/>
        <v>0</v>
      </c>
      <c r="BP287" s="285">
        <f t="shared" si="697"/>
        <v>0</v>
      </c>
      <c r="BQ287" s="285">
        <f t="shared" si="697"/>
        <v>0</v>
      </c>
      <c r="BR287" s="285">
        <f t="shared" si="697"/>
        <v>0</v>
      </c>
      <c r="BS287" s="285">
        <f t="shared" si="697"/>
        <v>0</v>
      </c>
      <c r="BT287" s="285">
        <f t="shared" si="697"/>
        <v>0</v>
      </c>
      <c r="BU287" s="285">
        <f t="shared" si="697"/>
        <v>0</v>
      </c>
      <c r="BV287" s="285">
        <f t="shared" si="697"/>
        <v>0</v>
      </c>
      <c r="BW287" s="285">
        <f t="shared" si="697"/>
        <v>0</v>
      </c>
      <c r="BX287" s="285">
        <f t="shared" si="697"/>
        <v>0</v>
      </c>
      <c r="BY287" s="285">
        <f t="shared" si="697"/>
        <v>0</v>
      </c>
      <c r="BZ287" s="285">
        <f t="shared" si="697"/>
        <v>0</v>
      </c>
      <c r="CA287" s="285">
        <f t="shared" si="697"/>
        <v>0</v>
      </c>
      <c r="CB287" s="285">
        <f t="shared" si="697"/>
        <v>0</v>
      </c>
      <c r="CC287" s="285">
        <f t="shared" si="697"/>
        <v>0</v>
      </c>
      <c r="CD287" s="285">
        <f t="shared" si="697"/>
        <v>0</v>
      </c>
      <c r="CE287" s="285">
        <f t="shared" si="697"/>
        <v>0</v>
      </c>
      <c r="CF287" s="285">
        <f t="shared" si="697"/>
        <v>0</v>
      </c>
      <c r="CG287" s="285">
        <f t="shared" si="697"/>
        <v>0</v>
      </c>
      <c r="CH287" s="285">
        <f t="shared" si="697"/>
        <v>0</v>
      </c>
      <c r="CI287" s="285">
        <f t="shared" si="697"/>
        <v>0</v>
      </c>
      <c r="CJ287" s="285">
        <f t="shared" si="697"/>
        <v>0</v>
      </c>
      <c r="CK287" s="285">
        <f t="shared" si="697"/>
        <v>0</v>
      </c>
      <c r="CL287" s="285">
        <f t="shared" si="697"/>
        <v>0</v>
      </c>
      <c r="CM287" s="285">
        <f t="shared" si="697"/>
        <v>0</v>
      </c>
      <c r="CN287" s="285">
        <f t="shared" si="697"/>
        <v>0</v>
      </c>
      <c r="CO287" s="285">
        <f t="shared" si="697"/>
        <v>0</v>
      </c>
      <c r="CP287" s="285">
        <f t="shared" ref="CP287:DL287" si="698">IF(ROUND(AK293-SUM(AK294,AK296:AK297),5)&gt;=0,0,"Ошибка")</f>
        <v>0</v>
      </c>
      <c r="CQ287" s="285">
        <f t="shared" si="698"/>
        <v>0</v>
      </c>
      <c r="CR287" s="285">
        <f t="shared" si="698"/>
        <v>0</v>
      </c>
      <c r="CS287" s="285">
        <f t="shared" si="698"/>
        <v>0</v>
      </c>
      <c r="CT287" s="285">
        <f t="shared" si="698"/>
        <v>0</v>
      </c>
      <c r="CU287" s="285">
        <f t="shared" si="698"/>
        <v>0</v>
      </c>
      <c r="CV287" s="285">
        <f t="shared" si="698"/>
        <v>0</v>
      </c>
      <c r="CW287" s="285">
        <f t="shared" si="698"/>
        <v>0</v>
      </c>
      <c r="CX287" s="285">
        <f t="shared" si="698"/>
        <v>0</v>
      </c>
      <c r="CY287" s="285">
        <f t="shared" si="698"/>
        <v>0</v>
      </c>
      <c r="CZ287" s="285">
        <f t="shared" si="698"/>
        <v>0</v>
      </c>
      <c r="DA287" s="285">
        <f t="shared" si="698"/>
        <v>0</v>
      </c>
      <c r="DB287" s="285">
        <f t="shared" si="698"/>
        <v>0</v>
      </c>
      <c r="DC287" s="285">
        <f t="shared" si="698"/>
        <v>0</v>
      </c>
      <c r="DD287" s="285">
        <f t="shared" si="698"/>
        <v>0</v>
      </c>
      <c r="DE287" s="285">
        <f t="shared" si="698"/>
        <v>0</v>
      </c>
      <c r="DF287" s="285">
        <f t="shared" si="698"/>
        <v>0</v>
      </c>
      <c r="DG287" s="285">
        <f t="shared" si="698"/>
        <v>0</v>
      </c>
      <c r="DH287" s="285">
        <f t="shared" si="698"/>
        <v>0</v>
      </c>
      <c r="DI287" s="285">
        <f t="shared" si="698"/>
        <v>0</v>
      </c>
      <c r="DJ287" s="285">
        <f t="shared" si="698"/>
        <v>0</v>
      </c>
      <c r="DK287" s="285">
        <f t="shared" si="698"/>
        <v>0</v>
      </c>
      <c r="DL287" s="285">
        <f t="shared" si="698"/>
        <v>0</v>
      </c>
    </row>
    <row r="288" spans="1:116" s="27" customFormat="1" ht="24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99">SUM(J289:J293,J298:J300)</f>
        <v>0</v>
      </c>
      <c r="K288" s="236">
        <f t="shared" si="699"/>
        <v>0</v>
      </c>
      <c r="L288" s="236">
        <f t="shared" si="699"/>
        <v>0</v>
      </c>
      <c r="M288" s="236">
        <f t="shared" si="699"/>
        <v>0</v>
      </c>
      <c r="N288" s="236">
        <f t="shared" si="699"/>
        <v>0</v>
      </c>
      <c r="O288" s="236">
        <f t="shared" si="699"/>
        <v>0</v>
      </c>
      <c r="P288" s="228">
        <f>SUM(P289:P293,P298:P300)</f>
        <v>0</v>
      </c>
      <c r="Q288" s="226">
        <f t="shared" ref="Q288:Z288" si="700">SUM(Q289:Q293,Q298:Q300)</f>
        <v>0</v>
      </c>
      <c r="R288" s="236">
        <f t="shared" si="700"/>
        <v>0</v>
      </c>
      <c r="S288" s="226">
        <f t="shared" si="700"/>
        <v>0</v>
      </c>
      <c r="T288" s="236">
        <f t="shared" si="700"/>
        <v>0</v>
      </c>
      <c r="U288" s="226">
        <f t="shared" si="700"/>
        <v>0</v>
      </c>
      <c r="V288" s="235">
        <f t="shared" si="700"/>
        <v>0</v>
      </c>
      <c r="W288" s="226">
        <f t="shared" si="700"/>
        <v>0</v>
      </c>
      <c r="X288" s="226">
        <f t="shared" si="700"/>
        <v>0</v>
      </c>
      <c r="Y288" s="235">
        <f t="shared" si="700"/>
        <v>0</v>
      </c>
      <c r="Z288" s="227">
        <f t="shared" si="700"/>
        <v>0</v>
      </c>
      <c r="AA288" s="228">
        <f>SUM(AA289:AA293,AA298:AA300)</f>
        <v>0</v>
      </c>
      <c r="AB288" s="226">
        <f t="shared" ref="AB288:AK288" si="701">SUM(AB289:AB293,AB298:AB300)</f>
        <v>0</v>
      </c>
      <c r="AC288" s="236">
        <f t="shared" si="701"/>
        <v>0</v>
      </c>
      <c r="AD288" s="226">
        <f t="shared" si="701"/>
        <v>0</v>
      </c>
      <c r="AE288" s="236">
        <f t="shared" si="701"/>
        <v>0</v>
      </c>
      <c r="AF288" s="226">
        <f t="shared" si="701"/>
        <v>0</v>
      </c>
      <c r="AG288" s="235">
        <f t="shared" si="701"/>
        <v>0</v>
      </c>
      <c r="AH288" s="226">
        <f t="shared" si="701"/>
        <v>0</v>
      </c>
      <c r="AI288" s="226">
        <f t="shared" si="701"/>
        <v>0</v>
      </c>
      <c r="AJ288" s="235">
        <f t="shared" si="701"/>
        <v>0</v>
      </c>
      <c r="AK288" s="227">
        <f t="shared" si="701"/>
        <v>0</v>
      </c>
      <c r="AL288" s="228">
        <f>SUM(AL289:AL293,AL298:AL300)</f>
        <v>0</v>
      </c>
      <c r="AM288" s="226">
        <f t="shared" ref="AM288:AV288" si="702">SUM(AM289:AM293,AM298:AM300)</f>
        <v>0</v>
      </c>
      <c r="AN288" s="236">
        <f t="shared" si="702"/>
        <v>0</v>
      </c>
      <c r="AO288" s="226">
        <f t="shared" si="702"/>
        <v>0</v>
      </c>
      <c r="AP288" s="236">
        <f t="shared" si="702"/>
        <v>0</v>
      </c>
      <c r="AQ288" s="226">
        <f t="shared" si="702"/>
        <v>0</v>
      </c>
      <c r="AR288" s="235">
        <f t="shared" si="702"/>
        <v>0</v>
      </c>
      <c r="AS288" s="226">
        <f t="shared" si="702"/>
        <v>0</v>
      </c>
      <c r="AT288" s="226">
        <f t="shared" si="702"/>
        <v>0</v>
      </c>
      <c r="AU288" s="235">
        <f t="shared" si="702"/>
        <v>0</v>
      </c>
      <c r="AV288" s="227">
        <f t="shared" si="702"/>
        <v>0</v>
      </c>
      <c r="AW288" s="228">
        <f>SUM(AW289:AW293,AW298:AW300)</f>
        <v>0</v>
      </c>
      <c r="AX288" s="226">
        <f t="shared" ref="AX288:BG288" si="703">SUM(AX289:AX293,AX298:AX300)</f>
        <v>0</v>
      </c>
      <c r="AY288" s="236">
        <f t="shared" si="703"/>
        <v>0</v>
      </c>
      <c r="AZ288" s="226">
        <f t="shared" si="703"/>
        <v>0</v>
      </c>
      <c r="BA288" s="236">
        <f t="shared" si="703"/>
        <v>0</v>
      </c>
      <c r="BB288" s="226">
        <f t="shared" si="703"/>
        <v>0</v>
      </c>
      <c r="BC288" s="235">
        <f t="shared" si="703"/>
        <v>0</v>
      </c>
      <c r="BD288" s="226">
        <f t="shared" si="703"/>
        <v>0</v>
      </c>
      <c r="BE288" s="226">
        <f t="shared" si="703"/>
        <v>0</v>
      </c>
      <c r="BF288" s="235">
        <f t="shared" si="703"/>
        <v>0</v>
      </c>
      <c r="BG288" s="227">
        <f t="shared" si="703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04">IF(E294-E295&gt;=0,0,"Ошибка")</f>
        <v>0</v>
      </c>
      <c r="BK288" s="253">
        <f t="shared" si="704"/>
        <v>0</v>
      </c>
      <c r="BL288" s="253">
        <f t="shared" si="704"/>
        <v>0</v>
      </c>
      <c r="BM288" s="253">
        <f t="shared" si="704"/>
        <v>0</v>
      </c>
      <c r="BN288" s="253">
        <f t="shared" si="704"/>
        <v>0</v>
      </c>
      <c r="BO288" s="253">
        <f t="shared" si="704"/>
        <v>0</v>
      </c>
      <c r="BP288" s="253">
        <f t="shared" si="704"/>
        <v>0</v>
      </c>
      <c r="BQ288" s="253">
        <f t="shared" si="704"/>
        <v>0</v>
      </c>
      <c r="BR288" s="253">
        <f t="shared" si="704"/>
        <v>0</v>
      </c>
      <c r="BS288" s="253">
        <f t="shared" si="704"/>
        <v>0</v>
      </c>
      <c r="BT288" s="253">
        <f t="shared" si="704"/>
        <v>0</v>
      </c>
      <c r="BU288" s="253">
        <f t="shared" si="704"/>
        <v>0</v>
      </c>
      <c r="BV288" s="253">
        <f t="shared" si="704"/>
        <v>0</v>
      </c>
      <c r="BW288" s="253">
        <f t="shared" si="704"/>
        <v>0</v>
      </c>
      <c r="BX288" s="253">
        <f t="shared" si="704"/>
        <v>0</v>
      </c>
      <c r="BY288" s="253">
        <f t="shared" si="704"/>
        <v>0</v>
      </c>
      <c r="BZ288" s="253">
        <f t="shared" si="704"/>
        <v>0</v>
      </c>
      <c r="CA288" s="253">
        <f t="shared" si="704"/>
        <v>0</v>
      </c>
      <c r="CB288" s="253">
        <f t="shared" si="704"/>
        <v>0</v>
      </c>
      <c r="CC288" s="253">
        <f t="shared" si="704"/>
        <v>0</v>
      </c>
      <c r="CD288" s="253">
        <f t="shared" si="704"/>
        <v>0</v>
      </c>
      <c r="CE288" s="253">
        <f t="shared" si="704"/>
        <v>0</v>
      </c>
      <c r="CF288" s="253">
        <f t="shared" si="704"/>
        <v>0</v>
      </c>
      <c r="CG288" s="253">
        <f t="shared" si="704"/>
        <v>0</v>
      </c>
      <c r="CH288" s="253">
        <f t="shared" si="704"/>
        <v>0</v>
      </c>
      <c r="CI288" s="253">
        <f t="shared" si="704"/>
        <v>0</v>
      </c>
      <c r="CJ288" s="253">
        <f t="shared" si="704"/>
        <v>0</v>
      </c>
      <c r="CK288" s="253">
        <f t="shared" si="704"/>
        <v>0</v>
      </c>
      <c r="CL288" s="253">
        <f t="shared" si="704"/>
        <v>0</v>
      </c>
      <c r="CM288" s="253">
        <f t="shared" si="704"/>
        <v>0</v>
      </c>
      <c r="CN288" s="253">
        <f t="shared" si="704"/>
        <v>0</v>
      </c>
      <c r="CO288" s="253">
        <f t="shared" si="704"/>
        <v>0</v>
      </c>
      <c r="CP288" s="253">
        <f t="shared" ref="CP288:DL288" si="705">IF(AK294-AK295&gt;=0,0,"Ошибка")</f>
        <v>0</v>
      </c>
      <c r="CQ288" s="253">
        <f t="shared" si="705"/>
        <v>0</v>
      </c>
      <c r="CR288" s="253">
        <f t="shared" si="705"/>
        <v>0</v>
      </c>
      <c r="CS288" s="253">
        <f t="shared" si="705"/>
        <v>0</v>
      </c>
      <c r="CT288" s="253">
        <f t="shared" si="705"/>
        <v>0</v>
      </c>
      <c r="CU288" s="253">
        <f t="shared" si="705"/>
        <v>0</v>
      </c>
      <c r="CV288" s="253">
        <f t="shared" si="705"/>
        <v>0</v>
      </c>
      <c r="CW288" s="253">
        <f t="shared" si="705"/>
        <v>0</v>
      </c>
      <c r="CX288" s="253">
        <f t="shared" si="705"/>
        <v>0</v>
      </c>
      <c r="CY288" s="253">
        <f t="shared" si="705"/>
        <v>0</v>
      </c>
      <c r="CZ288" s="253">
        <f t="shared" si="705"/>
        <v>0</v>
      </c>
      <c r="DA288" s="253">
        <f t="shared" si="705"/>
        <v>0</v>
      </c>
      <c r="DB288" s="253">
        <f t="shared" si="705"/>
        <v>0</v>
      </c>
      <c r="DC288" s="253">
        <f t="shared" si="705"/>
        <v>0</v>
      </c>
      <c r="DD288" s="253">
        <f t="shared" si="705"/>
        <v>0</v>
      </c>
      <c r="DE288" s="253">
        <f t="shared" si="705"/>
        <v>0</v>
      </c>
      <c r="DF288" s="253">
        <f t="shared" si="705"/>
        <v>0</v>
      </c>
      <c r="DG288" s="253">
        <f t="shared" si="705"/>
        <v>0</v>
      </c>
      <c r="DH288" s="253">
        <f t="shared" si="705"/>
        <v>0</v>
      </c>
      <c r="DI288" s="253">
        <f t="shared" si="705"/>
        <v>0</v>
      </c>
      <c r="DJ288" s="253">
        <f t="shared" si="705"/>
        <v>0</v>
      </c>
      <c r="DK288" s="253">
        <f t="shared" si="705"/>
        <v>0</v>
      </c>
      <c r="DL288" s="253">
        <f t="shared" si="705"/>
        <v>0</v>
      </c>
    </row>
    <row r="289" spans="1:116" s="27" customFormat="1" ht="24">
      <c r="A289" s="272" t="str">
        <f t="shared" ref="A289:A300" si="70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07">SUM(J289:L289)</f>
        <v>0</v>
      </c>
      <c r="H289" s="236">
        <f>ROUND(SUM(S289,AD289,AO289,AZ289),1)</f>
        <v>0</v>
      </c>
      <c r="I289" s="236">
        <f t="shared" ref="I289:I300" si="708">SUM(M289:O289)</f>
        <v>0</v>
      </c>
      <c r="J289" s="236">
        <f t="shared" ref="J289:O300" si="709">ROUND(SUM(U289,AF289,AQ289,BB289),1)</f>
        <v>0</v>
      </c>
      <c r="K289" s="236">
        <f t="shared" si="709"/>
        <v>0</v>
      </c>
      <c r="L289" s="236">
        <f t="shared" si="709"/>
        <v>0</v>
      </c>
      <c r="M289" s="236">
        <f t="shared" si="709"/>
        <v>0</v>
      </c>
      <c r="N289" s="236">
        <f t="shared" si="709"/>
        <v>0</v>
      </c>
      <c r="O289" s="236">
        <f t="shared" si="709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9">
        <f t="shared" ref="BH289:BH301" si="710">IF((COUNTA(BJ289:DL289)-COUNTIF(BJ289:DL289,0))=0,0,CONCATENATE("Ошибки!-",COUNTA(BJ289:DL289)-COUNTIF(BJ289:DL289,0)))</f>
        <v>0</v>
      </c>
      <c r="BI289" s="255" t="str">
        <f t="shared" ref="BI289:BI300" si="711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12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13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14">IF(ROUND((AA289-AB289),5)&gt;=0,0,"Ошибка!")</f>
        <v>0</v>
      </c>
      <c r="CH289" s="318"/>
      <c r="CI289" s="253">
        <f t="shared" ref="CI289:CI300" si="715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16">IF(ROUND((AL289-AM289),5)&gt;=0,0,"Ошибка!")</f>
        <v>0</v>
      </c>
      <c r="CS289" s="318"/>
      <c r="CT289" s="253">
        <f t="shared" ref="CT289:CT300" si="717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18">IF(ROUND((AW289-AX289),5)&gt;=0,0,"Ошибка!")</f>
        <v>0</v>
      </c>
      <c r="DD289" s="318"/>
      <c r="DE289" s="253">
        <f t="shared" ref="DE289:DE300" si="71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>
      <c r="A290" s="272" t="str">
        <f t="shared" si="70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20">ROUND(SUM(P290,AA290,AL290,AW290),0)</f>
        <v>0</v>
      </c>
      <c r="F290" s="236">
        <f t="shared" ref="F290:F300" si="721">ROUND(SUM(Q290,AB290,AM290,AX290),1)</f>
        <v>0</v>
      </c>
      <c r="G290" s="236">
        <f t="shared" si="707"/>
        <v>0</v>
      </c>
      <c r="H290" s="236">
        <f t="shared" ref="H290:H300" si="722">ROUND(SUM(S290,AD290,AO290,AZ290),1)</f>
        <v>0</v>
      </c>
      <c r="I290" s="236">
        <f t="shared" si="708"/>
        <v>0</v>
      </c>
      <c r="J290" s="236">
        <f t="shared" si="709"/>
        <v>0</v>
      </c>
      <c r="K290" s="236">
        <f t="shared" si="709"/>
        <v>0</v>
      </c>
      <c r="L290" s="236">
        <f t="shared" si="709"/>
        <v>0</v>
      </c>
      <c r="M290" s="236">
        <f t="shared" si="709"/>
        <v>0</v>
      </c>
      <c r="N290" s="236">
        <f t="shared" si="709"/>
        <v>0</v>
      </c>
      <c r="O290" s="236">
        <f t="shared" si="709"/>
        <v>0</v>
      </c>
      <c r="P290" s="220"/>
      <c r="Q290" s="221"/>
      <c r="R290" s="237">
        <f t="shared" ref="R290:R300" si="723">SUM(U290:W290)</f>
        <v>0</v>
      </c>
      <c r="S290" s="221"/>
      <c r="T290" s="237">
        <f t="shared" ref="T290:T299" si="72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25">SUM(AF290:AH290)</f>
        <v>0</v>
      </c>
      <c r="AD290" s="221"/>
      <c r="AE290" s="237">
        <f t="shared" ref="AE290:AE299" si="72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27">SUM(AQ290:AS290)</f>
        <v>0</v>
      </c>
      <c r="AO290" s="221"/>
      <c r="AP290" s="237">
        <f t="shared" ref="AP290:AP299" si="72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29">SUM(BB290:BD290)</f>
        <v>0</v>
      </c>
      <c r="AZ290" s="221"/>
      <c r="BA290" s="237">
        <f t="shared" ref="BA290:BA299" si="730">SUM(BE290:BG290)</f>
        <v>0</v>
      </c>
      <c r="BB290" s="221"/>
      <c r="BC290" s="233"/>
      <c r="BD290" s="221"/>
      <c r="BE290" s="221"/>
      <c r="BF290" s="233"/>
      <c r="BG290" s="221"/>
      <c r="BH290" s="379">
        <f t="shared" si="710"/>
        <v>0</v>
      </c>
      <c r="BI290" s="255" t="str">
        <f t="shared" si="711"/>
        <v>03</v>
      </c>
      <c r="BJ290" s="318"/>
      <c r="BK290" s="253">
        <f t="shared" ref="BK290:BK300" si="731">IF(ROUND((E290-F290),5)&gt;=0,0,"Ошибка!")</f>
        <v>0</v>
      </c>
      <c r="BL290" s="318"/>
      <c r="BM290" s="253">
        <f t="shared" si="712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13"/>
        <v>0</v>
      </c>
      <c r="BW290" s="318"/>
      <c r="BX290" s="253">
        <f t="shared" ref="BX290:BX300" si="732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14"/>
        <v>0</v>
      </c>
      <c r="CH290" s="318"/>
      <c r="CI290" s="253">
        <f t="shared" si="715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16"/>
        <v>0</v>
      </c>
      <c r="CS290" s="318"/>
      <c r="CT290" s="253">
        <f t="shared" si="717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18"/>
        <v>0</v>
      </c>
      <c r="DD290" s="318"/>
      <c r="DE290" s="253">
        <f t="shared" si="719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>
      <c r="A291" s="272" t="str">
        <f t="shared" si="70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20"/>
        <v>0</v>
      </c>
      <c r="F291" s="236">
        <f t="shared" si="721"/>
        <v>0</v>
      </c>
      <c r="G291" s="236">
        <f t="shared" si="707"/>
        <v>0</v>
      </c>
      <c r="H291" s="236">
        <f t="shared" si="722"/>
        <v>0</v>
      </c>
      <c r="I291" s="236">
        <f t="shared" si="708"/>
        <v>0</v>
      </c>
      <c r="J291" s="236">
        <f t="shared" si="709"/>
        <v>0</v>
      </c>
      <c r="K291" s="236">
        <f t="shared" si="709"/>
        <v>0</v>
      </c>
      <c r="L291" s="236">
        <f t="shared" si="709"/>
        <v>0</v>
      </c>
      <c r="M291" s="236">
        <f t="shared" si="709"/>
        <v>0</v>
      </c>
      <c r="N291" s="236">
        <f t="shared" si="709"/>
        <v>0</v>
      </c>
      <c r="O291" s="236">
        <f t="shared" si="709"/>
        <v>0</v>
      </c>
      <c r="P291" s="220"/>
      <c r="Q291" s="221"/>
      <c r="R291" s="237">
        <f t="shared" si="723"/>
        <v>0</v>
      </c>
      <c r="S291" s="221"/>
      <c r="T291" s="237">
        <f t="shared" si="72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25"/>
        <v>0</v>
      </c>
      <c r="AD291" s="221"/>
      <c r="AE291" s="237">
        <f t="shared" si="72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27"/>
        <v>0</v>
      </c>
      <c r="AO291" s="221"/>
      <c r="AP291" s="237">
        <f t="shared" si="72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29"/>
        <v>0</v>
      </c>
      <c r="AZ291" s="221"/>
      <c r="BA291" s="237">
        <f t="shared" si="730"/>
        <v>0</v>
      </c>
      <c r="BB291" s="221"/>
      <c r="BC291" s="233"/>
      <c r="BD291" s="221"/>
      <c r="BE291" s="221"/>
      <c r="BF291" s="233"/>
      <c r="BG291" s="221"/>
      <c r="BH291" s="379">
        <f t="shared" si="710"/>
        <v>0</v>
      </c>
      <c r="BI291" s="255" t="str">
        <f t="shared" si="711"/>
        <v>04</v>
      </c>
      <c r="BJ291" s="318"/>
      <c r="BK291" s="253">
        <f t="shared" si="731"/>
        <v>0</v>
      </c>
      <c r="BL291" s="318"/>
      <c r="BM291" s="253">
        <f t="shared" si="712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13"/>
        <v>0</v>
      </c>
      <c r="BW291" s="318"/>
      <c r="BX291" s="253">
        <f t="shared" si="732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14"/>
        <v>0</v>
      </c>
      <c r="CH291" s="318"/>
      <c r="CI291" s="253">
        <f t="shared" si="715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16"/>
        <v>0</v>
      </c>
      <c r="CS291" s="318"/>
      <c r="CT291" s="253">
        <f t="shared" si="717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18"/>
        <v>0</v>
      </c>
      <c r="DD291" s="318"/>
      <c r="DE291" s="253">
        <f t="shared" si="719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>
      <c r="A292" s="272" t="str">
        <f t="shared" si="70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20"/>
        <v>0</v>
      </c>
      <c r="F292" s="236">
        <f t="shared" si="721"/>
        <v>0</v>
      </c>
      <c r="G292" s="236">
        <f t="shared" si="707"/>
        <v>0</v>
      </c>
      <c r="H292" s="236">
        <f t="shared" si="722"/>
        <v>0</v>
      </c>
      <c r="I292" s="236">
        <f t="shared" si="708"/>
        <v>0</v>
      </c>
      <c r="J292" s="236">
        <f t="shared" si="709"/>
        <v>0</v>
      </c>
      <c r="K292" s="236">
        <f t="shared" si="709"/>
        <v>0</v>
      </c>
      <c r="L292" s="236">
        <f t="shared" si="709"/>
        <v>0</v>
      </c>
      <c r="M292" s="236">
        <f t="shared" si="709"/>
        <v>0</v>
      </c>
      <c r="N292" s="236">
        <f t="shared" si="709"/>
        <v>0</v>
      </c>
      <c r="O292" s="236">
        <f t="shared" si="709"/>
        <v>0</v>
      </c>
      <c r="P292" s="220"/>
      <c r="Q292" s="221"/>
      <c r="R292" s="237">
        <f t="shared" si="723"/>
        <v>0</v>
      </c>
      <c r="S292" s="221"/>
      <c r="T292" s="237">
        <f t="shared" si="72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25"/>
        <v>0</v>
      </c>
      <c r="AD292" s="221"/>
      <c r="AE292" s="237">
        <f t="shared" si="72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27"/>
        <v>0</v>
      </c>
      <c r="AO292" s="221"/>
      <c r="AP292" s="237">
        <f t="shared" si="72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29"/>
        <v>0</v>
      </c>
      <c r="AZ292" s="221"/>
      <c r="BA292" s="237">
        <f t="shared" si="730"/>
        <v>0</v>
      </c>
      <c r="BB292" s="221"/>
      <c r="BC292" s="233"/>
      <c r="BD292" s="221"/>
      <c r="BE292" s="221"/>
      <c r="BF292" s="233"/>
      <c r="BG292" s="221"/>
      <c r="BH292" s="379">
        <f t="shared" si="710"/>
        <v>0</v>
      </c>
      <c r="BI292" s="255" t="str">
        <f t="shared" si="711"/>
        <v>05</v>
      </c>
      <c r="BJ292" s="318"/>
      <c r="BK292" s="253">
        <f t="shared" si="731"/>
        <v>0</v>
      </c>
      <c r="BL292" s="318"/>
      <c r="BM292" s="253">
        <f t="shared" si="712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13"/>
        <v>0</v>
      </c>
      <c r="BW292" s="318"/>
      <c r="BX292" s="253">
        <f t="shared" si="732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14"/>
        <v>0</v>
      </c>
      <c r="CH292" s="318"/>
      <c r="CI292" s="253">
        <f t="shared" si="715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16"/>
        <v>0</v>
      </c>
      <c r="CS292" s="318"/>
      <c r="CT292" s="253">
        <f t="shared" si="717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18"/>
        <v>0</v>
      </c>
      <c r="DD292" s="318"/>
      <c r="DE292" s="253">
        <f t="shared" si="719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>
      <c r="A293" s="272" t="str">
        <f t="shared" si="70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20"/>
        <v>0</v>
      </c>
      <c r="F293" s="236">
        <f t="shared" si="721"/>
        <v>0</v>
      </c>
      <c r="G293" s="236">
        <f t="shared" si="707"/>
        <v>0</v>
      </c>
      <c r="H293" s="236">
        <f t="shared" si="722"/>
        <v>0</v>
      </c>
      <c r="I293" s="236">
        <f t="shared" si="708"/>
        <v>0</v>
      </c>
      <c r="J293" s="236">
        <f t="shared" si="709"/>
        <v>0</v>
      </c>
      <c r="K293" s="236">
        <f t="shared" si="709"/>
        <v>0</v>
      </c>
      <c r="L293" s="236">
        <f t="shared" si="709"/>
        <v>0</v>
      </c>
      <c r="M293" s="236">
        <f t="shared" si="709"/>
        <v>0</v>
      </c>
      <c r="N293" s="236">
        <f t="shared" si="709"/>
        <v>0</v>
      </c>
      <c r="O293" s="236">
        <f t="shared" si="709"/>
        <v>0</v>
      </c>
      <c r="P293" s="220"/>
      <c r="Q293" s="221"/>
      <c r="R293" s="237">
        <f t="shared" si="723"/>
        <v>0</v>
      </c>
      <c r="S293" s="221"/>
      <c r="T293" s="237">
        <f t="shared" si="72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25"/>
        <v>0</v>
      </c>
      <c r="AD293" s="221"/>
      <c r="AE293" s="237">
        <f t="shared" si="72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27"/>
        <v>0</v>
      </c>
      <c r="AO293" s="221"/>
      <c r="AP293" s="237">
        <f t="shared" si="72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29"/>
        <v>0</v>
      </c>
      <c r="AZ293" s="221"/>
      <c r="BA293" s="237">
        <f t="shared" si="730"/>
        <v>0</v>
      </c>
      <c r="BB293" s="221"/>
      <c r="BC293" s="233"/>
      <c r="BD293" s="221"/>
      <c r="BE293" s="221"/>
      <c r="BF293" s="233"/>
      <c r="BG293" s="221"/>
      <c r="BH293" s="379">
        <f t="shared" si="710"/>
        <v>0</v>
      </c>
      <c r="BI293" s="255" t="str">
        <f t="shared" si="711"/>
        <v>06</v>
      </c>
      <c r="BJ293" s="318"/>
      <c r="BK293" s="253">
        <f t="shared" si="731"/>
        <v>0</v>
      </c>
      <c r="BL293" s="318"/>
      <c r="BM293" s="253">
        <f t="shared" si="712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13"/>
        <v>0</v>
      </c>
      <c r="BW293" s="318"/>
      <c r="BX293" s="253">
        <f t="shared" si="732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14"/>
        <v>0</v>
      </c>
      <c r="CH293" s="318"/>
      <c r="CI293" s="253">
        <f t="shared" si="715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16"/>
        <v>0</v>
      </c>
      <c r="CS293" s="318"/>
      <c r="CT293" s="253">
        <f t="shared" si="717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18"/>
        <v>0</v>
      </c>
      <c r="DD293" s="318"/>
      <c r="DE293" s="253">
        <f t="shared" si="719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>
      <c r="A294" s="272" t="str">
        <f t="shared" si="70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20"/>
        <v>0</v>
      </c>
      <c r="F294" s="236">
        <f t="shared" si="721"/>
        <v>0</v>
      </c>
      <c r="G294" s="236">
        <f t="shared" si="707"/>
        <v>0</v>
      </c>
      <c r="H294" s="236">
        <f t="shared" si="722"/>
        <v>0</v>
      </c>
      <c r="I294" s="236">
        <f t="shared" si="708"/>
        <v>0</v>
      </c>
      <c r="J294" s="236">
        <f t="shared" si="709"/>
        <v>0</v>
      </c>
      <c r="K294" s="236">
        <f t="shared" si="709"/>
        <v>0</v>
      </c>
      <c r="L294" s="236">
        <f t="shared" si="709"/>
        <v>0</v>
      </c>
      <c r="M294" s="236">
        <f t="shared" si="709"/>
        <v>0</v>
      </c>
      <c r="N294" s="236">
        <f t="shared" si="709"/>
        <v>0</v>
      </c>
      <c r="O294" s="236">
        <f t="shared" si="709"/>
        <v>0</v>
      </c>
      <c r="P294" s="220"/>
      <c r="Q294" s="221"/>
      <c r="R294" s="237">
        <f t="shared" si="723"/>
        <v>0</v>
      </c>
      <c r="S294" s="221"/>
      <c r="T294" s="237">
        <f t="shared" si="72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25"/>
        <v>0</v>
      </c>
      <c r="AD294" s="221"/>
      <c r="AE294" s="237">
        <f t="shared" si="72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27"/>
        <v>0</v>
      </c>
      <c r="AO294" s="221"/>
      <c r="AP294" s="237">
        <f t="shared" si="72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29"/>
        <v>0</v>
      </c>
      <c r="AZ294" s="221"/>
      <c r="BA294" s="237">
        <f t="shared" si="730"/>
        <v>0</v>
      </c>
      <c r="BB294" s="221"/>
      <c r="BC294" s="233"/>
      <c r="BD294" s="221"/>
      <c r="BE294" s="221"/>
      <c r="BF294" s="233"/>
      <c r="BG294" s="221"/>
      <c r="BH294" s="379">
        <f t="shared" si="710"/>
        <v>0</v>
      </c>
      <c r="BI294" s="255" t="str">
        <f t="shared" si="711"/>
        <v>07</v>
      </c>
      <c r="BJ294" s="318"/>
      <c r="BK294" s="253">
        <f t="shared" si="731"/>
        <v>0</v>
      </c>
      <c r="BL294" s="318"/>
      <c r="BM294" s="253">
        <f t="shared" si="712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13"/>
        <v>0</v>
      </c>
      <c r="BW294" s="318"/>
      <c r="BX294" s="253">
        <f t="shared" si="732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14"/>
        <v>0</v>
      </c>
      <c r="CH294" s="318"/>
      <c r="CI294" s="253">
        <f t="shared" si="715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16"/>
        <v>0</v>
      </c>
      <c r="CS294" s="318"/>
      <c r="CT294" s="253">
        <f t="shared" si="717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18"/>
        <v>0</v>
      </c>
      <c r="DD294" s="318"/>
      <c r="DE294" s="253">
        <f t="shared" si="719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>
      <c r="A295" s="272" t="str">
        <f t="shared" si="70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20"/>
        <v>0</v>
      </c>
      <c r="F295" s="236">
        <f t="shared" si="721"/>
        <v>0</v>
      </c>
      <c r="G295" s="236">
        <f t="shared" si="707"/>
        <v>0</v>
      </c>
      <c r="H295" s="236">
        <f t="shared" si="722"/>
        <v>0</v>
      </c>
      <c r="I295" s="236">
        <f t="shared" si="708"/>
        <v>0</v>
      </c>
      <c r="J295" s="236">
        <f t="shared" si="709"/>
        <v>0</v>
      </c>
      <c r="K295" s="236">
        <f t="shared" si="709"/>
        <v>0</v>
      </c>
      <c r="L295" s="236">
        <f t="shared" si="709"/>
        <v>0</v>
      </c>
      <c r="M295" s="236">
        <f t="shared" si="709"/>
        <v>0</v>
      </c>
      <c r="N295" s="236">
        <f t="shared" si="709"/>
        <v>0</v>
      </c>
      <c r="O295" s="236">
        <f t="shared" si="709"/>
        <v>0</v>
      </c>
      <c r="P295" s="220"/>
      <c r="Q295" s="221"/>
      <c r="R295" s="237">
        <f t="shared" si="723"/>
        <v>0</v>
      </c>
      <c r="S295" s="221"/>
      <c r="T295" s="237">
        <f t="shared" si="72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25"/>
        <v>0</v>
      </c>
      <c r="AD295" s="221"/>
      <c r="AE295" s="237">
        <f t="shared" si="72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27"/>
        <v>0</v>
      </c>
      <c r="AO295" s="221"/>
      <c r="AP295" s="237">
        <f t="shared" si="72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29"/>
        <v>0</v>
      </c>
      <c r="AZ295" s="221"/>
      <c r="BA295" s="237">
        <f t="shared" si="730"/>
        <v>0</v>
      </c>
      <c r="BB295" s="221"/>
      <c r="BC295" s="233"/>
      <c r="BD295" s="221"/>
      <c r="BE295" s="221"/>
      <c r="BF295" s="233"/>
      <c r="BG295" s="221"/>
      <c r="BH295" s="379">
        <f t="shared" si="710"/>
        <v>0</v>
      </c>
      <c r="BI295" s="255" t="str">
        <f t="shared" si="711"/>
        <v>08</v>
      </c>
      <c r="BJ295" s="318"/>
      <c r="BK295" s="253">
        <f t="shared" si="731"/>
        <v>0</v>
      </c>
      <c r="BL295" s="318"/>
      <c r="BM295" s="253">
        <f t="shared" si="712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13"/>
        <v>0</v>
      </c>
      <c r="BW295" s="318"/>
      <c r="BX295" s="253">
        <f t="shared" si="732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14"/>
        <v>0</v>
      </c>
      <c r="CH295" s="318"/>
      <c r="CI295" s="253">
        <f t="shared" si="715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16"/>
        <v>0</v>
      </c>
      <c r="CS295" s="318"/>
      <c r="CT295" s="253">
        <f t="shared" si="717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18"/>
        <v>0</v>
      </c>
      <c r="DD295" s="318"/>
      <c r="DE295" s="253">
        <f t="shared" si="719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>
      <c r="A296" s="272" t="str">
        <f t="shared" si="70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20"/>
        <v>0</v>
      </c>
      <c r="F296" s="236">
        <f t="shared" si="721"/>
        <v>0</v>
      </c>
      <c r="G296" s="236">
        <f t="shared" si="707"/>
        <v>0</v>
      </c>
      <c r="H296" s="236">
        <f t="shared" si="722"/>
        <v>0</v>
      </c>
      <c r="I296" s="236">
        <f t="shared" si="708"/>
        <v>0</v>
      </c>
      <c r="J296" s="236">
        <f t="shared" si="709"/>
        <v>0</v>
      </c>
      <c r="K296" s="236">
        <f t="shared" si="709"/>
        <v>0</v>
      </c>
      <c r="L296" s="236">
        <f t="shared" si="709"/>
        <v>0</v>
      </c>
      <c r="M296" s="236">
        <f t="shared" si="709"/>
        <v>0</v>
      </c>
      <c r="N296" s="236">
        <f t="shared" si="709"/>
        <v>0</v>
      </c>
      <c r="O296" s="236">
        <f t="shared" si="709"/>
        <v>0</v>
      </c>
      <c r="P296" s="220"/>
      <c r="Q296" s="221"/>
      <c r="R296" s="237">
        <f t="shared" si="723"/>
        <v>0</v>
      </c>
      <c r="S296" s="221"/>
      <c r="T296" s="237">
        <f t="shared" si="72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25"/>
        <v>0</v>
      </c>
      <c r="AD296" s="221"/>
      <c r="AE296" s="237">
        <f t="shared" si="72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27"/>
        <v>0</v>
      </c>
      <c r="AO296" s="221"/>
      <c r="AP296" s="237">
        <f t="shared" si="72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29"/>
        <v>0</v>
      </c>
      <c r="AZ296" s="221"/>
      <c r="BA296" s="237">
        <f t="shared" si="730"/>
        <v>0</v>
      </c>
      <c r="BB296" s="221"/>
      <c r="BC296" s="233"/>
      <c r="BD296" s="221"/>
      <c r="BE296" s="221"/>
      <c r="BF296" s="233"/>
      <c r="BG296" s="221"/>
      <c r="BH296" s="379">
        <f t="shared" si="710"/>
        <v>0</v>
      </c>
      <c r="BI296" s="255" t="str">
        <f t="shared" si="711"/>
        <v>09</v>
      </c>
      <c r="BJ296" s="318"/>
      <c r="BK296" s="253">
        <f t="shared" si="731"/>
        <v>0</v>
      </c>
      <c r="BL296" s="318"/>
      <c r="BM296" s="253">
        <f t="shared" si="712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13"/>
        <v>0</v>
      </c>
      <c r="BW296" s="318"/>
      <c r="BX296" s="253">
        <f t="shared" si="732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14"/>
        <v>0</v>
      </c>
      <c r="CH296" s="318"/>
      <c r="CI296" s="253">
        <f t="shared" si="715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16"/>
        <v>0</v>
      </c>
      <c r="CS296" s="318"/>
      <c r="CT296" s="253">
        <f t="shared" si="717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18"/>
        <v>0</v>
      </c>
      <c r="DD296" s="318"/>
      <c r="DE296" s="253">
        <f t="shared" si="719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>
      <c r="A297" s="272" t="str">
        <f t="shared" si="70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20"/>
        <v>0</v>
      </c>
      <c r="F297" s="236">
        <f t="shared" si="721"/>
        <v>0</v>
      </c>
      <c r="G297" s="236">
        <f t="shared" si="707"/>
        <v>0</v>
      </c>
      <c r="H297" s="236">
        <f t="shared" si="722"/>
        <v>0</v>
      </c>
      <c r="I297" s="236">
        <f t="shared" si="708"/>
        <v>0</v>
      </c>
      <c r="J297" s="236">
        <f t="shared" si="709"/>
        <v>0</v>
      </c>
      <c r="K297" s="236">
        <f t="shared" si="709"/>
        <v>0</v>
      </c>
      <c r="L297" s="236">
        <f t="shared" si="709"/>
        <v>0</v>
      </c>
      <c r="M297" s="236">
        <f t="shared" si="709"/>
        <v>0</v>
      </c>
      <c r="N297" s="236">
        <f t="shared" si="709"/>
        <v>0</v>
      </c>
      <c r="O297" s="236">
        <f t="shared" si="709"/>
        <v>0</v>
      </c>
      <c r="P297" s="220"/>
      <c r="Q297" s="221"/>
      <c r="R297" s="237">
        <f t="shared" si="723"/>
        <v>0</v>
      </c>
      <c r="S297" s="221"/>
      <c r="T297" s="237">
        <f t="shared" si="72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25"/>
        <v>0</v>
      </c>
      <c r="AD297" s="221"/>
      <c r="AE297" s="237">
        <f t="shared" si="72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27"/>
        <v>0</v>
      </c>
      <c r="AO297" s="221"/>
      <c r="AP297" s="237">
        <f t="shared" si="72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29"/>
        <v>0</v>
      </c>
      <c r="AZ297" s="221"/>
      <c r="BA297" s="237">
        <f t="shared" si="730"/>
        <v>0</v>
      </c>
      <c r="BB297" s="221"/>
      <c r="BC297" s="233"/>
      <c r="BD297" s="221"/>
      <c r="BE297" s="221"/>
      <c r="BF297" s="233"/>
      <c r="BG297" s="221"/>
      <c r="BH297" s="379">
        <f t="shared" si="710"/>
        <v>0</v>
      </c>
      <c r="BI297" s="255" t="str">
        <f t="shared" si="711"/>
        <v>10</v>
      </c>
      <c r="BJ297" s="318"/>
      <c r="BK297" s="253">
        <f t="shared" si="731"/>
        <v>0</v>
      </c>
      <c r="BL297" s="318"/>
      <c r="BM297" s="253">
        <f t="shared" si="712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13"/>
        <v>0</v>
      </c>
      <c r="BW297" s="318"/>
      <c r="BX297" s="253">
        <f t="shared" si="732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14"/>
        <v>0</v>
      </c>
      <c r="CH297" s="318"/>
      <c r="CI297" s="253">
        <f t="shared" si="715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16"/>
        <v>0</v>
      </c>
      <c r="CS297" s="318"/>
      <c r="CT297" s="253">
        <f t="shared" si="717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18"/>
        <v>0</v>
      </c>
      <c r="DD297" s="318"/>
      <c r="DE297" s="253">
        <f t="shared" si="719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">
      <c r="A298" s="272" t="str">
        <f t="shared" si="70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20"/>
        <v>0</v>
      </c>
      <c r="F298" s="236">
        <f t="shared" si="721"/>
        <v>0</v>
      </c>
      <c r="G298" s="236">
        <f t="shared" si="707"/>
        <v>0</v>
      </c>
      <c r="H298" s="236">
        <f t="shared" si="722"/>
        <v>0</v>
      </c>
      <c r="I298" s="236">
        <f t="shared" si="708"/>
        <v>0</v>
      </c>
      <c r="J298" s="236">
        <f t="shared" si="709"/>
        <v>0</v>
      </c>
      <c r="K298" s="236">
        <f t="shared" si="709"/>
        <v>0</v>
      </c>
      <c r="L298" s="236">
        <f t="shared" si="709"/>
        <v>0</v>
      </c>
      <c r="M298" s="236">
        <f t="shared" si="709"/>
        <v>0</v>
      </c>
      <c r="N298" s="236">
        <f t="shared" si="709"/>
        <v>0</v>
      </c>
      <c r="O298" s="236">
        <f t="shared" si="709"/>
        <v>0</v>
      </c>
      <c r="P298" s="220"/>
      <c r="Q298" s="221"/>
      <c r="R298" s="237">
        <f t="shared" si="723"/>
        <v>0</v>
      </c>
      <c r="S298" s="221"/>
      <c r="T298" s="237">
        <f t="shared" si="72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25"/>
        <v>0</v>
      </c>
      <c r="AD298" s="221"/>
      <c r="AE298" s="237">
        <f t="shared" si="72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27"/>
        <v>0</v>
      </c>
      <c r="AO298" s="221"/>
      <c r="AP298" s="237">
        <f t="shared" si="72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29"/>
        <v>0</v>
      </c>
      <c r="AZ298" s="221"/>
      <c r="BA298" s="237">
        <f t="shared" si="730"/>
        <v>0</v>
      </c>
      <c r="BB298" s="221"/>
      <c r="BC298" s="233"/>
      <c r="BD298" s="221"/>
      <c r="BE298" s="221"/>
      <c r="BF298" s="233"/>
      <c r="BG298" s="221"/>
      <c r="BH298" s="379">
        <f t="shared" si="710"/>
        <v>0</v>
      </c>
      <c r="BI298" s="255" t="str">
        <f t="shared" si="711"/>
        <v>11</v>
      </c>
      <c r="BJ298" s="318"/>
      <c r="BK298" s="253">
        <f t="shared" si="731"/>
        <v>0</v>
      </c>
      <c r="BL298" s="318"/>
      <c r="BM298" s="253">
        <f t="shared" si="712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13"/>
        <v>0</v>
      </c>
      <c r="BW298" s="318"/>
      <c r="BX298" s="253">
        <f t="shared" si="732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14"/>
        <v>0</v>
      </c>
      <c r="CH298" s="318"/>
      <c r="CI298" s="253">
        <f t="shared" si="715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16"/>
        <v>0</v>
      </c>
      <c r="CS298" s="318"/>
      <c r="CT298" s="253">
        <f t="shared" si="717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18"/>
        <v>0</v>
      </c>
      <c r="DD298" s="318"/>
      <c r="DE298" s="253">
        <f t="shared" si="719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">
      <c r="A299" s="272" t="str">
        <f t="shared" si="70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20"/>
        <v>0</v>
      </c>
      <c r="F299" s="236">
        <f t="shared" si="721"/>
        <v>0</v>
      </c>
      <c r="G299" s="236">
        <f t="shared" si="707"/>
        <v>0</v>
      </c>
      <c r="H299" s="236">
        <f t="shared" si="722"/>
        <v>0</v>
      </c>
      <c r="I299" s="236">
        <f t="shared" si="708"/>
        <v>0</v>
      </c>
      <c r="J299" s="236">
        <f t="shared" si="709"/>
        <v>0</v>
      </c>
      <c r="K299" s="236">
        <f t="shared" si="709"/>
        <v>0</v>
      </c>
      <c r="L299" s="236">
        <f t="shared" si="709"/>
        <v>0</v>
      </c>
      <c r="M299" s="236">
        <f t="shared" si="709"/>
        <v>0</v>
      </c>
      <c r="N299" s="236">
        <f t="shared" si="709"/>
        <v>0</v>
      </c>
      <c r="O299" s="236">
        <f t="shared" si="709"/>
        <v>0</v>
      </c>
      <c r="P299" s="220"/>
      <c r="Q299" s="221"/>
      <c r="R299" s="237">
        <f t="shared" si="723"/>
        <v>0</v>
      </c>
      <c r="S299" s="221"/>
      <c r="T299" s="237">
        <f t="shared" si="72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25"/>
        <v>0</v>
      </c>
      <c r="AD299" s="221"/>
      <c r="AE299" s="237">
        <f t="shared" si="72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27"/>
        <v>0</v>
      </c>
      <c r="AO299" s="221"/>
      <c r="AP299" s="237">
        <f t="shared" si="72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29"/>
        <v>0</v>
      </c>
      <c r="AZ299" s="221"/>
      <c r="BA299" s="237">
        <f t="shared" si="730"/>
        <v>0</v>
      </c>
      <c r="BB299" s="221"/>
      <c r="BC299" s="233"/>
      <c r="BD299" s="221"/>
      <c r="BE299" s="221"/>
      <c r="BF299" s="233"/>
      <c r="BG299" s="221"/>
      <c r="BH299" s="379">
        <f t="shared" si="710"/>
        <v>0</v>
      </c>
      <c r="BI299" s="255" t="str">
        <f t="shared" si="711"/>
        <v>12</v>
      </c>
      <c r="BJ299" s="318"/>
      <c r="BK299" s="253">
        <f t="shared" si="731"/>
        <v>0</v>
      </c>
      <c r="BL299" s="318"/>
      <c r="BM299" s="253">
        <f t="shared" si="712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13"/>
        <v>0</v>
      </c>
      <c r="BW299" s="318"/>
      <c r="BX299" s="253">
        <f t="shared" si="732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14"/>
        <v>0</v>
      </c>
      <c r="CH299" s="318"/>
      <c r="CI299" s="253">
        <f t="shared" si="715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16"/>
        <v>0</v>
      </c>
      <c r="CS299" s="318"/>
      <c r="CT299" s="253">
        <f t="shared" si="717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18"/>
        <v>0</v>
      </c>
      <c r="DD299" s="318"/>
      <c r="DE299" s="253">
        <f t="shared" si="719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thickBot="1">
      <c r="A300" s="272" t="str">
        <f t="shared" si="70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20"/>
        <v>0</v>
      </c>
      <c r="F300" s="236">
        <f t="shared" si="721"/>
        <v>0</v>
      </c>
      <c r="G300" s="236">
        <f t="shared" si="707"/>
        <v>0</v>
      </c>
      <c r="H300" s="236">
        <f t="shared" si="722"/>
        <v>0</v>
      </c>
      <c r="I300" s="236">
        <f t="shared" si="708"/>
        <v>0</v>
      </c>
      <c r="J300" s="236">
        <f t="shared" si="709"/>
        <v>0</v>
      </c>
      <c r="K300" s="236">
        <f t="shared" si="709"/>
        <v>0</v>
      </c>
      <c r="L300" s="236">
        <f t="shared" si="709"/>
        <v>0</v>
      </c>
      <c r="M300" s="236">
        <f t="shared" si="709"/>
        <v>0</v>
      </c>
      <c r="N300" s="236">
        <f t="shared" si="709"/>
        <v>0</v>
      </c>
      <c r="O300" s="236">
        <f>ROUND(SUM(Z300,AK300,AV300,BG300),1)</f>
        <v>0</v>
      </c>
      <c r="P300" s="223"/>
      <c r="Q300" s="224"/>
      <c r="R300" s="238">
        <f t="shared" si="72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2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2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2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9">
        <f t="shared" si="710"/>
        <v>0</v>
      </c>
      <c r="BI300" s="319" t="str">
        <f t="shared" si="711"/>
        <v>13</v>
      </c>
      <c r="BJ300" s="320"/>
      <c r="BK300" s="321">
        <f t="shared" si="731"/>
        <v>0</v>
      </c>
      <c r="BL300" s="320"/>
      <c r="BM300" s="321">
        <f t="shared" si="712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13"/>
        <v>0</v>
      </c>
      <c r="BW300" s="320"/>
      <c r="BX300" s="321">
        <f t="shared" si="732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14"/>
        <v>0</v>
      </c>
      <c r="CH300" s="320"/>
      <c r="CI300" s="321">
        <f t="shared" si="715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16"/>
        <v>0</v>
      </c>
      <c r="CS300" s="320"/>
      <c r="CT300" s="321">
        <f t="shared" si="717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18"/>
        <v>0</v>
      </c>
      <c r="DD300" s="320"/>
      <c r="DE300" s="321">
        <f t="shared" si="719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10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33">IF(ROUND(E307-SUM(E308,E310:E311),5)&gt;=0,0,"Ошибка")</f>
        <v>0</v>
      </c>
      <c r="BK301" s="285">
        <f t="shared" si="733"/>
        <v>0</v>
      </c>
      <c r="BL301" s="285">
        <f t="shared" si="733"/>
        <v>0</v>
      </c>
      <c r="BM301" s="285">
        <f t="shared" si="733"/>
        <v>0</v>
      </c>
      <c r="BN301" s="285">
        <f t="shared" si="733"/>
        <v>0</v>
      </c>
      <c r="BO301" s="285">
        <f t="shared" si="733"/>
        <v>0</v>
      </c>
      <c r="BP301" s="285">
        <f t="shared" si="733"/>
        <v>0</v>
      </c>
      <c r="BQ301" s="285">
        <f t="shared" si="733"/>
        <v>0</v>
      </c>
      <c r="BR301" s="285">
        <f t="shared" si="733"/>
        <v>0</v>
      </c>
      <c r="BS301" s="285">
        <f t="shared" si="733"/>
        <v>0</v>
      </c>
      <c r="BT301" s="285">
        <f t="shared" si="733"/>
        <v>0</v>
      </c>
      <c r="BU301" s="285">
        <f t="shared" si="733"/>
        <v>0</v>
      </c>
      <c r="BV301" s="285">
        <f t="shared" si="733"/>
        <v>0</v>
      </c>
      <c r="BW301" s="285">
        <f t="shared" si="733"/>
        <v>0</v>
      </c>
      <c r="BX301" s="285">
        <f t="shared" si="733"/>
        <v>0</v>
      </c>
      <c r="BY301" s="285">
        <f t="shared" si="733"/>
        <v>0</v>
      </c>
      <c r="BZ301" s="285">
        <f t="shared" si="733"/>
        <v>0</v>
      </c>
      <c r="CA301" s="285">
        <f t="shared" si="733"/>
        <v>0</v>
      </c>
      <c r="CB301" s="285">
        <f t="shared" si="733"/>
        <v>0</v>
      </c>
      <c r="CC301" s="285">
        <f t="shared" si="733"/>
        <v>0</v>
      </c>
      <c r="CD301" s="285">
        <f t="shared" si="733"/>
        <v>0</v>
      </c>
      <c r="CE301" s="285">
        <f t="shared" si="733"/>
        <v>0</v>
      </c>
      <c r="CF301" s="285">
        <f t="shared" si="733"/>
        <v>0</v>
      </c>
      <c r="CG301" s="285">
        <f t="shared" si="733"/>
        <v>0</v>
      </c>
      <c r="CH301" s="285">
        <f t="shared" si="733"/>
        <v>0</v>
      </c>
      <c r="CI301" s="285">
        <f t="shared" si="733"/>
        <v>0</v>
      </c>
      <c r="CJ301" s="285">
        <f t="shared" si="733"/>
        <v>0</v>
      </c>
      <c r="CK301" s="285">
        <f t="shared" si="733"/>
        <v>0</v>
      </c>
      <c r="CL301" s="285">
        <f t="shared" si="733"/>
        <v>0</v>
      </c>
      <c r="CM301" s="285">
        <f t="shared" si="733"/>
        <v>0</v>
      </c>
      <c r="CN301" s="285">
        <f t="shared" si="733"/>
        <v>0</v>
      </c>
      <c r="CO301" s="285">
        <f t="shared" si="733"/>
        <v>0</v>
      </c>
      <c r="CP301" s="285">
        <f t="shared" ref="CP301:DL301" si="734">IF(ROUND(AK307-SUM(AK308,AK310:AK311),5)&gt;=0,0,"Ошибка")</f>
        <v>0</v>
      </c>
      <c r="CQ301" s="285">
        <f t="shared" si="734"/>
        <v>0</v>
      </c>
      <c r="CR301" s="285">
        <f t="shared" si="734"/>
        <v>0</v>
      </c>
      <c r="CS301" s="285">
        <f t="shared" si="734"/>
        <v>0</v>
      </c>
      <c r="CT301" s="285">
        <f t="shared" si="734"/>
        <v>0</v>
      </c>
      <c r="CU301" s="285">
        <f t="shared" si="734"/>
        <v>0</v>
      </c>
      <c r="CV301" s="285">
        <f t="shared" si="734"/>
        <v>0</v>
      </c>
      <c r="CW301" s="285">
        <f t="shared" si="734"/>
        <v>0</v>
      </c>
      <c r="CX301" s="285">
        <f t="shared" si="734"/>
        <v>0</v>
      </c>
      <c r="CY301" s="285">
        <f t="shared" si="734"/>
        <v>0</v>
      </c>
      <c r="CZ301" s="285">
        <f t="shared" si="734"/>
        <v>0</v>
      </c>
      <c r="DA301" s="285">
        <f t="shared" si="734"/>
        <v>0</v>
      </c>
      <c r="DB301" s="285">
        <f t="shared" si="734"/>
        <v>0</v>
      </c>
      <c r="DC301" s="285">
        <f t="shared" si="734"/>
        <v>0</v>
      </c>
      <c r="DD301" s="285">
        <f t="shared" si="734"/>
        <v>0</v>
      </c>
      <c r="DE301" s="285">
        <f t="shared" si="734"/>
        <v>0</v>
      </c>
      <c r="DF301" s="285">
        <f t="shared" si="734"/>
        <v>0</v>
      </c>
      <c r="DG301" s="285">
        <f t="shared" si="734"/>
        <v>0</v>
      </c>
      <c r="DH301" s="285">
        <f t="shared" si="734"/>
        <v>0</v>
      </c>
      <c r="DI301" s="285">
        <f t="shared" si="734"/>
        <v>0</v>
      </c>
      <c r="DJ301" s="285">
        <f t="shared" si="734"/>
        <v>0</v>
      </c>
      <c r="DK301" s="285">
        <f t="shared" si="734"/>
        <v>0</v>
      </c>
      <c r="DL301" s="285">
        <f t="shared" si="734"/>
        <v>0</v>
      </c>
    </row>
    <row r="302" spans="1:116" s="27" customFormat="1" ht="24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35">SUM(J303:J307,J312:J314)</f>
        <v>0</v>
      </c>
      <c r="K302" s="236">
        <f t="shared" si="735"/>
        <v>0</v>
      </c>
      <c r="L302" s="236">
        <f t="shared" si="735"/>
        <v>0</v>
      </c>
      <c r="M302" s="236">
        <f t="shared" si="735"/>
        <v>0</v>
      </c>
      <c r="N302" s="236">
        <f t="shared" si="735"/>
        <v>0</v>
      </c>
      <c r="O302" s="236">
        <f t="shared" si="735"/>
        <v>0</v>
      </c>
      <c r="P302" s="228">
        <f>SUM(P303:P307,P312:P314)</f>
        <v>0</v>
      </c>
      <c r="Q302" s="226">
        <f t="shared" ref="Q302:Z302" si="736">SUM(Q303:Q307,Q312:Q314)</f>
        <v>0</v>
      </c>
      <c r="R302" s="236">
        <f t="shared" si="736"/>
        <v>0</v>
      </c>
      <c r="S302" s="226">
        <f t="shared" si="736"/>
        <v>0</v>
      </c>
      <c r="T302" s="236">
        <f t="shared" si="736"/>
        <v>0</v>
      </c>
      <c r="U302" s="226">
        <f t="shared" si="736"/>
        <v>0</v>
      </c>
      <c r="V302" s="235">
        <f t="shared" si="736"/>
        <v>0</v>
      </c>
      <c r="W302" s="226">
        <f t="shared" si="736"/>
        <v>0</v>
      </c>
      <c r="X302" s="226">
        <f t="shared" si="736"/>
        <v>0</v>
      </c>
      <c r="Y302" s="235">
        <f t="shared" si="736"/>
        <v>0</v>
      </c>
      <c r="Z302" s="227">
        <f t="shared" si="736"/>
        <v>0</v>
      </c>
      <c r="AA302" s="228">
        <f>SUM(AA303:AA307,AA312:AA314)</f>
        <v>0</v>
      </c>
      <c r="AB302" s="226">
        <f t="shared" ref="AB302:AK302" si="737">SUM(AB303:AB307,AB312:AB314)</f>
        <v>0</v>
      </c>
      <c r="AC302" s="236">
        <f t="shared" si="737"/>
        <v>0</v>
      </c>
      <c r="AD302" s="226">
        <f t="shared" si="737"/>
        <v>0</v>
      </c>
      <c r="AE302" s="236">
        <f t="shared" si="737"/>
        <v>0</v>
      </c>
      <c r="AF302" s="226">
        <f t="shared" si="737"/>
        <v>0</v>
      </c>
      <c r="AG302" s="235">
        <f t="shared" si="737"/>
        <v>0</v>
      </c>
      <c r="AH302" s="226">
        <f t="shared" si="737"/>
        <v>0</v>
      </c>
      <c r="AI302" s="226">
        <f t="shared" si="737"/>
        <v>0</v>
      </c>
      <c r="AJ302" s="235">
        <f t="shared" si="737"/>
        <v>0</v>
      </c>
      <c r="AK302" s="227">
        <f t="shared" si="737"/>
        <v>0</v>
      </c>
      <c r="AL302" s="228">
        <f>SUM(AL303:AL307,AL312:AL314)</f>
        <v>0</v>
      </c>
      <c r="AM302" s="226">
        <f t="shared" ref="AM302:AV302" si="738">SUM(AM303:AM307,AM312:AM314)</f>
        <v>0</v>
      </c>
      <c r="AN302" s="236">
        <f t="shared" si="738"/>
        <v>0</v>
      </c>
      <c r="AO302" s="226">
        <f t="shared" si="738"/>
        <v>0</v>
      </c>
      <c r="AP302" s="236">
        <f t="shared" si="738"/>
        <v>0</v>
      </c>
      <c r="AQ302" s="226">
        <f t="shared" si="738"/>
        <v>0</v>
      </c>
      <c r="AR302" s="235">
        <f t="shared" si="738"/>
        <v>0</v>
      </c>
      <c r="AS302" s="226">
        <f t="shared" si="738"/>
        <v>0</v>
      </c>
      <c r="AT302" s="226">
        <f t="shared" si="738"/>
        <v>0</v>
      </c>
      <c r="AU302" s="235">
        <f t="shared" si="738"/>
        <v>0</v>
      </c>
      <c r="AV302" s="227">
        <f t="shared" si="738"/>
        <v>0</v>
      </c>
      <c r="AW302" s="228">
        <f>SUM(AW303:AW307,AW312:AW314)</f>
        <v>0</v>
      </c>
      <c r="AX302" s="226">
        <f t="shared" ref="AX302:BG302" si="739">SUM(AX303:AX307,AX312:AX314)</f>
        <v>0</v>
      </c>
      <c r="AY302" s="236">
        <f t="shared" si="739"/>
        <v>0</v>
      </c>
      <c r="AZ302" s="226">
        <f t="shared" si="739"/>
        <v>0</v>
      </c>
      <c r="BA302" s="236">
        <f t="shared" si="739"/>
        <v>0</v>
      </c>
      <c r="BB302" s="226">
        <f t="shared" si="739"/>
        <v>0</v>
      </c>
      <c r="BC302" s="235">
        <f t="shared" si="739"/>
        <v>0</v>
      </c>
      <c r="BD302" s="226">
        <f t="shared" si="739"/>
        <v>0</v>
      </c>
      <c r="BE302" s="226">
        <f t="shared" si="739"/>
        <v>0</v>
      </c>
      <c r="BF302" s="235">
        <f t="shared" si="739"/>
        <v>0</v>
      </c>
      <c r="BG302" s="227">
        <f t="shared" si="739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40">IF(E308-E309&gt;=0,0,"Ошибка")</f>
        <v>0</v>
      </c>
      <c r="BK302" s="253">
        <f t="shared" si="740"/>
        <v>0</v>
      </c>
      <c r="BL302" s="253">
        <f t="shared" si="740"/>
        <v>0</v>
      </c>
      <c r="BM302" s="253">
        <f t="shared" si="740"/>
        <v>0</v>
      </c>
      <c r="BN302" s="253">
        <f t="shared" si="740"/>
        <v>0</v>
      </c>
      <c r="BO302" s="253">
        <f t="shared" si="740"/>
        <v>0</v>
      </c>
      <c r="BP302" s="253">
        <f t="shared" si="740"/>
        <v>0</v>
      </c>
      <c r="BQ302" s="253">
        <f t="shared" si="740"/>
        <v>0</v>
      </c>
      <c r="BR302" s="253">
        <f t="shared" si="740"/>
        <v>0</v>
      </c>
      <c r="BS302" s="253">
        <f t="shared" si="740"/>
        <v>0</v>
      </c>
      <c r="BT302" s="253">
        <f t="shared" si="740"/>
        <v>0</v>
      </c>
      <c r="BU302" s="253">
        <f t="shared" si="740"/>
        <v>0</v>
      </c>
      <c r="BV302" s="253">
        <f t="shared" si="740"/>
        <v>0</v>
      </c>
      <c r="BW302" s="253">
        <f t="shared" si="740"/>
        <v>0</v>
      </c>
      <c r="BX302" s="253">
        <f t="shared" si="740"/>
        <v>0</v>
      </c>
      <c r="BY302" s="253">
        <f t="shared" si="740"/>
        <v>0</v>
      </c>
      <c r="BZ302" s="253">
        <f t="shared" si="740"/>
        <v>0</v>
      </c>
      <c r="CA302" s="253">
        <f t="shared" si="740"/>
        <v>0</v>
      </c>
      <c r="CB302" s="253">
        <f t="shared" si="740"/>
        <v>0</v>
      </c>
      <c r="CC302" s="253">
        <f t="shared" si="740"/>
        <v>0</v>
      </c>
      <c r="CD302" s="253">
        <f t="shared" si="740"/>
        <v>0</v>
      </c>
      <c r="CE302" s="253">
        <f t="shared" si="740"/>
        <v>0</v>
      </c>
      <c r="CF302" s="253">
        <f t="shared" si="740"/>
        <v>0</v>
      </c>
      <c r="CG302" s="253">
        <f t="shared" si="740"/>
        <v>0</v>
      </c>
      <c r="CH302" s="253">
        <f t="shared" si="740"/>
        <v>0</v>
      </c>
      <c r="CI302" s="253">
        <f t="shared" si="740"/>
        <v>0</v>
      </c>
      <c r="CJ302" s="253">
        <f t="shared" si="740"/>
        <v>0</v>
      </c>
      <c r="CK302" s="253">
        <f t="shared" si="740"/>
        <v>0</v>
      </c>
      <c r="CL302" s="253">
        <f t="shared" si="740"/>
        <v>0</v>
      </c>
      <c r="CM302" s="253">
        <f t="shared" si="740"/>
        <v>0</v>
      </c>
      <c r="CN302" s="253">
        <f t="shared" si="740"/>
        <v>0</v>
      </c>
      <c r="CO302" s="253">
        <f t="shared" si="740"/>
        <v>0</v>
      </c>
      <c r="CP302" s="253">
        <f t="shared" ref="CP302:DL302" si="741">IF(AK308-AK309&gt;=0,0,"Ошибка")</f>
        <v>0</v>
      </c>
      <c r="CQ302" s="253">
        <f t="shared" si="741"/>
        <v>0</v>
      </c>
      <c r="CR302" s="253">
        <f t="shared" si="741"/>
        <v>0</v>
      </c>
      <c r="CS302" s="253">
        <f t="shared" si="741"/>
        <v>0</v>
      </c>
      <c r="CT302" s="253">
        <f t="shared" si="741"/>
        <v>0</v>
      </c>
      <c r="CU302" s="253">
        <f t="shared" si="741"/>
        <v>0</v>
      </c>
      <c r="CV302" s="253">
        <f t="shared" si="741"/>
        <v>0</v>
      </c>
      <c r="CW302" s="253">
        <f t="shared" si="741"/>
        <v>0</v>
      </c>
      <c r="CX302" s="253">
        <f t="shared" si="741"/>
        <v>0</v>
      </c>
      <c r="CY302" s="253">
        <f t="shared" si="741"/>
        <v>0</v>
      </c>
      <c r="CZ302" s="253">
        <f t="shared" si="741"/>
        <v>0</v>
      </c>
      <c r="DA302" s="253">
        <f t="shared" si="741"/>
        <v>0</v>
      </c>
      <c r="DB302" s="253">
        <f t="shared" si="741"/>
        <v>0</v>
      </c>
      <c r="DC302" s="253">
        <f t="shared" si="741"/>
        <v>0</v>
      </c>
      <c r="DD302" s="253">
        <f t="shared" si="741"/>
        <v>0</v>
      </c>
      <c r="DE302" s="253">
        <f t="shared" si="741"/>
        <v>0</v>
      </c>
      <c r="DF302" s="253">
        <f t="shared" si="741"/>
        <v>0</v>
      </c>
      <c r="DG302" s="253">
        <f t="shared" si="741"/>
        <v>0</v>
      </c>
      <c r="DH302" s="253">
        <f t="shared" si="741"/>
        <v>0</v>
      </c>
      <c r="DI302" s="253">
        <f t="shared" si="741"/>
        <v>0</v>
      </c>
      <c r="DJ302" s="253">
        <f t="shared" si="741"/>
        <v>0</v>
      </c>
      <c r="DK302" s="253">
        <f t="shared" si="741"/>
        <v>0</v>
      </c>
      <c r="DL302" s="253">
        <f t="shared" si="741"/>
        <v>0</v>
      </c>
    </row>
    <row r="303" spans="1:116" s="27" customFormat="1" ht="24">
      <c r="A303" s="272" t="str">
        <f t="shared" ref="A303:A314" si="742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743">SUM(J303:L303)</f>
        <v>0</v>
      </c>
      <c r="H303" s="236">
        <f>ROUND(SUM(S303,AD303,AO303,AZ303),1)</f>
        <v>0</v>
      </c>
      <c r="I303" s="236">
        <f t="shared" ref="I303:I314" si="744">SUM(M303:O303)</f>
        <v>0</v>
      </c>
      <c r="J303" s="236">
        <f t="shared" ref="J303:O314" si="745">ROUND(SUM(U303,AF303,AQ303,BB303),1)</f>
        <v>0</v>
      </c>
      <c r="K303" s="236">
        <f t="shared" si="745"/>
        <v>0</v>
      </c>
      <c r="L303" s="236">
        <f t="shared" si="745"/>
        <v>0</v>
      </c>
      <c r="M303" s="236">
        <f t="shared" si="745"/>
        <v>0</v>
      </c>
      <c r="N303" s="236">
        <f t="shared" si="745"/>
        <v>0</v>
      </c>
      <c r="O303" s="236">
        <f t="shared" si="745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9">
        <f t="shared" ref="BH303:BH315" si="746">IF((COUNTA(BJ303:DL303)-COUNTIF(BJ303:DL303,0))=0,0,CONCATENATE("Ошибки!-",COUNTA(BJ303:DL303)-COUNTIF(BJ303:DL303,0)))</f>
        <v>0</v>
      </c>
      <c r="BI303" s="255" t="str">
        <f t="shared" ref="BI303:BI314" si="747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748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749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750">IF(ROUND((AA303-AB303),5)&gt;=0,0,"Ошибка!")</f>
        <v>0</v>
      </c>
      <c r="CH303" s="318"/>
      <c r="CI303" s="253">
        <f t="shared" ref="CI303:CI314" si="751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752">IF(ROUND((AL303-AM303),5)&gt;=0,0,"Ошибка!")</f>
        <v>0</v>
      </c>
      <c r="CS303" s="318"/>
      <c r="CT303" s="253">
        <f t="shared" ref="CT303:CT314" si="753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754">IF(ROUND((AW303-AX303),5)&gt;=0,0,"Ошибка!")</f>
        <v>0</v>
      </c>
      <c r="DD303" s="318"/>
      <c r="DE303" s="253">
        <f t="shared" ref="DE303:DE314" si="755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>
      <c r="A304" s="272" t="str">
        <f t="shared" si="742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756">ROUND(SUM(P304,AA304,AL304,AW304),0)</f>
        <v>0</v>
      </c>
      <c r="F304" s="236">
        <f t="shared" ref="F304:F314" si="757">ROUND(SUM(Q304,AB304,AM304,AX304),1)</f>
        <v>0</v>
      </c>
      <c r="G304" s="236">
        <f t="shared" si="743"/>
        <v>0</v>
      </c>
      <c r="H304" s="236">
        <f t="shared" ref="H304:H314" si="758">ROUND(SUM(S304,AD304,AO304,AZ304),1)</f>
        <v>0</v>
      </c>
      <c r="I304" s="236">
        <f t="shared" si="744"/>
        <v>0</v>
      </c>
      <c r="J304" s="236">
        <f t="shared" si="745"/>
        <v>0</v>
      </c>
      <c r="K304" s="236">
        <f t="shared" si="745"/>
        <v>0</v>
      </c>
      <c r="L304" s="236">
        <f t="shared" si="745"/>
        <v>0</v>
      </c>
      <c r="M304" s="236">
        <f t="shared" si="745"/>
        <v>0</v>
      </c>
      <c r="N304" s="236">
        <f t="shared" si="745"/>
        <v>0</v>
      </c>
      <c r="O304" s="236">
        <f t="shared" si="745"/>
        <v>0</v>
      </c>
      <c r="P304" s="220"/>
      <c r="Q304" s="221"/>
      <c r="R304" s="237">
        <f t="shared" ref="R304:R314" si="759">SUM(U304:W304)</f>
        <v>0</v>
      </c>
      <c r="S304" s="221"/>
      <c r="T304" s="237">
        <f t="shared" ref="T304:T313" si="760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761">SUM(AF304:AH304)</f>
        <v>0</v>
      </c>
      <c r="AD304" s="221"/>
      <c r="AE304" s="237">
        <f t="shared" ref="AE304:AE313" si="762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763">SUM(AQ304:AS304)</f>
        <v>0</v>
      </c>
      <c r="AO304" s="221"/>
      <c r="AP304" s="237">
        <f t="shared" ref="AP304:AP313" si="764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765">SUM(BB304:BD304)</f>
        <v>0</v>
      </c>
      <c r="AZ304" s="221"/>
      <c r="BA304" s="237">
        <f t="shared" ref="BA304:BA313" si="766">SUM(BE304:BG304)</f>
        <v>0</v>
      </c>
      <c r="BB304" s="221"/>
      <c r="BC304" s="233"/>
      <c r="BD304" s="221"/>
      <c r="BE304" s="221"/>
      <c r="BF304" s="233"/>
      <c r="BG304" s="221"/>
      <c r="BH304" s="379">
        <f t="shared" si="746"/>
        <v>0</v>
      </c>
      <c r="BI304" s="255" t="str">
        <f t="shared" si="747"/>
        <v>03</v>
      </c>
      <c r="BJ304" s="318"/>
      <c r="BK304" s="253">
        <f t="shared" ref="BK304:BK314" si="767">IF(ROUND((E304-F304),5)&gt;=0,0,"Ошибка!")</f>
        <v>0</v>
      </c>
      <c r="BL304" s="318"/>
      <c r="BM304" s="253">
        <f t="shared" si="748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749"/>
        <v>0</v>
      </c>
      <c r="BW304" s="318"/>
      <c r="BX304" s="253">
        <f t="shared" ref="BX304:BX314" si="76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750"/>
        <v>0</v>
      </c>
      <c r="CH304" s="318"/>
      <c r="CI304" s="253">
        <f t="shared" si="751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752"/>
        <v>0</v>
      </c>
      <c r="CS304" s="318"/>
      <c r="CT304" s="253">
        <f t="shared" si="753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754"/>
        <v>0</v>
      </c>
      <c r="DD304" s="318"/>
      <c r="DE304" s="253">
        <f t="shared" si="755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>
      <c r="A305" s="272" t="str">
        <f t="shared" si="742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756"/>
        <v>0</v>
      </c>
      <c r="F305" s="236">
        <f t="shared" si="757"/>
        <v>0</v>
      </c>
      <c r="G305" s="236">
        <f t="shared" si="743"/>
        <v>0</v>
      </c>
      <c r="H305" s="236">
        <f t="shared" si="758"/>
        <v>0</v>
      </c>
      <c r="I305" s="236">
        <f t="shared" si="744"/>
        <v>0</v>
      </c>
      <c r="J305" s="236">
        <f t="shared" si="745"/>
        <v>0</v>
      </c>
      <c r="K305" s="236">
        <f t="shared" si="745"/>
        <v>0</v>
      </c>
      <c r="L305" s="236">
        <f t="shared" si="745"/>
        <v>0</v>
      </c>
      <c r="M305" s="236">
        <f t="shared" si="745"/>
        <v>0</v>
      </c>
      <c r="N305" s="236">
        <f t="shared" si="745"/>
        <v>0</v>
      </c>
      <c r="O305" s="236">
        <f t="shared" si="745"/>
        <v>0</v>
      </c>
      <c r="P305" s="220"/>
      <c r="Q305" s="221"/>
      <c r="R305" s="237">
        <f t="shared" si="759"/>
        <v>0</v>
      </c>
      <c r="S305" s="221"/>
      <c r="T305" s="237">
        <f t="shared" si="760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761"/>
        <v>0</v>
      </c>
      <c r="AD305" s="221"/>
      <c r="AE305" s="237">
        <f t="shared" si="762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763"/>
        <v>0</v>
      </c>
      <c r="AO305" s="221"/>
      <c r="AP305" s="237">
        <f t="shared" si="764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765"/>
        <v>0</v>
      </c>
      <c r="AZ305" s="221"/>
      <c r="BA305" s="237">
        <f t="shared" si="766"/>
        <v>0</v>
      </c>
      <c r="BB305" s="221"/>
      <c r="BC305" s="233"/>
      <c r="BD305" s="221"/>
      <c r="BE305" s="221"/>
      <c r="BF305" s="233"/>
      <c r="BG305" s="221"/>
      <c r="BH305" s="379">
        <f t="shared" si="746"/>
        <v>0</v>
      </c>
      <c r="BI305" s="255" t="str">
        <f t="shared" si="747"/>
        <v>04</v>
      </c>
      <c r="BJ305" s="318"/>
      <c r="BK305" s="253">
        <f t="shared" si="767"/>
        <v>0</v>
      </c>
      <c r="BL305" s="318"/>
      <c r="BM305" s="253">
        <f t="shared" si="748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749"/>
        <v>0</v>
      </c>
      <c r="BW305" s="318"/>
      <c r="BX305" s="253">
        <f t="shared" si="76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750"/>
        <v>0</v>
      </c>
      <c r="CH305" s="318"/>
      <c r="CI305" s="253">
        <f t="shared" si="751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752"/>
        <v>0</v>
      </c>
      <c r="CS305" s="318"/>
      <c r="CT305" s="253">
        <f t="shared" si="753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754"/>
        <v>0</v>
      </c>
      <c r="DD305" s="318"/>
      <c r="DE305" s="253">
        <f t="shared" si="755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>
      <c r="A306" s="272" t="str">
        <f t="shared" si="742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756"/>
        <v>0</v>
      </c>
      <c r="F306" s="236">
        <f t="shared" si="757"/>
        <v>0</v>
      </c>
      <c r="G306" s="236">
        <f t="shared" si="743"/>
        <v>0</v>
      </c>
      <c r="H306" s="236">
        <f t="shared" si="758"/>
        <v>0</v>
      </c>
      <c r="I306" s="236">
        <f t="shared" si="744"/>
        <v>0</v>
      </c>
      <c r="J306" s="236">
        <f t="shared" si="745"/>
        <v>0</v>
      </c>
      <c r="K306" s="236">
        <f t="shared" si="745"/>
        <v>0</v>
      </c>
      <c r="L306" s="236">
        <f t="shared" si="745"/>
        <v>0</v>
      </c>
      <c r="M306" s="236">
        <f t="shared" si="745"/>
        <v>0</v>
      </c>
      <c r="N306" s="236">
        <f t="shared" si="745"/>
        <v>0</v>
      </c>
      <c r="O306" s="236">
        <f t="shared" si="745"/>
        <v>0</v>
      </c>
      <c r="P306" s="220"/>
      <c r="Q306" s="221"/>
      <c r="R306" s="237">
        <f t="shared" si="759"/>
        <v>0</v>
      </c>
      <c r="S306" s="221"/>
      <c r="T306" s="237">
        <f t="shared" si="760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761"/>
        <v>0</v>
      </c>
      <c r="AD306" s="221"/>
      <c r="AE306" s="237">
        <f t="shared" si="762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763"/>
        <v>0</v>
      </c>
      <c r="AO306" s="221"/>
      <c r="AP306" s="237">
        <f t="shared" si="764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765"/>
        <v>0</v>
      </c>
      <c r="AZ306" s="221"/>
      <c r="BA306" s="237">
        <f t="shared" si="766"/>
        <v>0</v>
      </c>
      <c r="BB306" s="221"/>
      <c r="BC306" s="233"/>
      <c r="BD306" s="221"/>
      <c r="BE306" s="221"/>
      <c r="BF306" s="233"/>
      <c r="BG306" s="221"/>
      <c r="BH306" s="379">
        <f t="shared" si="746"/>
        <v>0</v>
      </c>
      <c r="BI306" s="255" t="str">
        <f t="shared" si="747"/>
        <v>05</v>
      </c>
      <c r="BJ306" s="318"/>
      <c r="BK306" s="253">
        <f t="shared" si="767"/>
        <v>0</v>
      </c>
      <c r="BL306" s="318"/>
      <c r="BM306" s="253">
        <f t="shared" si="748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749"/>
        <v>0</v>
      </c>
      <c r="BW306" s="318"/>
      <c r="BX306" s="253">
        <f t="shared" si="76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750"/>
        <v>0</v>
      </c>
      <c r="CH306" s="318"/>
      <c r="CI306" s="253">
        <f t="shared" si="751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752"/>
        <v>0</v>
      </c>
      <c r="CS306" s="318"/>
      <c r="CT306" s="253">
        <f t="shared" si="753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754"/>
        <v>0</v>
      </c>
      <c r="DD306" s="318"/>
      <c r="DE306" s="253">
        <f t="shared" si="755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>
      <c r="A307" s="272" t="str">
        <f t="shared" si="742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756"/>
        <v>0</v>
      </c>
      <c r="F307" s="236">
        <f t="shared" si="757"/>
        <v>0</v>
      </c>
      <c r="G307" s="236">
        <f t="shared" si="743"/>
        <v>0</v>
      </c>
      <c r="H307" s="236">
        <f t="shared" si="758"/>
        <v>0</v>
      </c>
      <c r="I307" s="236">
        <f t="shared" si="744"/>
        <v>0</v>
      </c>
      <c r="J307" s="236">
        <f t="shared" si="745"/>
        <v>0</v>
      </c>
      <c r="K307" s="236">
        <f t="shared" si="745"/>
        <v>0</v>
      </c>
      <c r="L307" s="236">
        <f t="shared" si="745"/>
        <v>0</v>
      </c>
      <c r="M307" s="236">
        <f t="shared" si="745"/>
        <v>0</v>
      </c>
      <c r="N307" s="236">
        <f t="shared" si="745"/>
        <v>0</v>
      </c>
      <c r="O307" s="236">
        <f t="shared" si="745"/>
        <v>0</v>
      </c>
      <c r="P307" s="220"/>
      <c r="Q307" s="221"/>
      <c r="R307" s="237">
        <f t="shared" si="759"/>
        <v>0</v>
      </c>
      <c r="S307" s="221"/>
      <c r="T307" s="237">
        <f t="shared" si="760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761"/>
        <v>0</v>
      </c>
      <c r="AD307" s="221"/>
      <c r="AE307" s="237">
        <f t="shared" si="762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763"/>
        <v>0</v>
      </c>
      <c r="AO307" s="221"/>
      <c r="AP307" s="237">
        <f t="shared" si="764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765"/>
        <v>0</v>
      </c>
      <c r="AZ307" s="221"/>
      <c r="BA307" s="237">
        <f t="shared" si="766"/>
        <v>0</v>
      </c>
      <c r="BB307" s="221"/>
      <c r="BC307" s="233"/>
      <c r="BD307" s="221"/>
      <c r="BE307" s="221"/>
      <c r="BF307" s="233"/>
      <c r="BG307" s="221"/>
      <c r="BH307" s="379">
        <f t="shared" si="746"/>
        <v>0</v>
      </c>
      <c r="BI307" s="255" t="str">
        <f t="shared" si="747"/>
        <v>06</v>
      </c>
      <c r="BJ307" s="318"/>
      <c r="BK307" s="253">
        <f t="shared" si="767"/>
        <v>0</v>
      </c>
      <c r="BL307" s="318"/>
      <c r="BM307" s="253">
        <f t="shared" si="748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749"/>
        <v>0</v>
      </c>
      <c r="BW307" s="318"/>
      <c r="BX307" s="253">
        <f t="shared" si="76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750"/>
        <v>0</v>
      </c>
      <c r="CH307" s="318"/>
      <c r="CI307" s="253">
        <f t="shared" si="751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752"/>
        <v>0</v>
      </c>
      <c r="CS307" s="318"/>
      <c r="CT307" s="253">
        <f t="shared" si="753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754"/>
        <v>0</v>
      </c>
      <c r="DD307" s="318"/>
      <c r="DE307" s="253">
        <f t="shared" si="755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>
      <c r="A308" s="272" t="str">
        <f t="shared" si="742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756"/>
        <v>0</v>
      </c>
      <c r="F308" s="236">
        <f t="shared" si="757"/>
        <v>0</v>
      </c>
      <c r="G308" s="236">
        <f t="shared" si="743"/>
        <v>0</v>
      </c>
      <c r="H308" s="236">
        <f t="shared" si="758"/>
        <v>0</v>
      </c>
      <c r="I308" s="236">
        <f t="shared" si="744"/>
        <v>0</v>
      </c>
      <c r="J308" s="236">
        <f t="shared" si="745"/>
        <v>0</v>
      </c>
      <c r="K308" s="236">
        <f t="shared" si="745"/>
        <v>0</v>
      </c>
      <c r="L308" s="236">
        <f t="shared" si="745"/>
        <v>0</v>
      </c>
      <c r="M308" s="236">
        <f t="shared" si="745"/>
        <v>0</v>
      </c>
      <c r="N308" s="236">
        <f t="shared" si="745"/>
        <v>0</v>
      </c>
      <c r="O308" s="236">
        <f t="shared" si="745"/>
        <v>0</v>
      </c>
      <c r="P308" s="220"/>
      <c r="Q308" s="221"/>
      <c r="R308" s="237">
        <f t="shared" si="759"/>
        <v>0</v>
      </c>
      <c r="S308" s="221"/>
      <c r="T308" s="237">
        <f t="shared" si="760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761"/>
        <v>0</v>
      </c>
      <c r="AD308" s="221"/>
      <c r="AE308" s="237">
        <f t="shared" si="762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763"/>
        <v>0</v>
      </c>
      <c r="AO308" s="221"/>
      <c r="AP308" s="237">
        <f t="shared" si="764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765"/>
        <v>0</v>
      </c>
      <c r="AZ308" s="221"/>
      <c r="BA308" s="237">
        <f t="shared" si="766"/>
        <v>0</v>
      </c>
      <c r="BB308" s="221"/>
      <c r="BC308" s="233"/>
      <c r="BD308" s="221"/>
      <c r="BE308" s="221"/>
      <c r="BF308" s="233"/>
      <c r="BG308" s="221"/>
      <c r="BH308" s="379">
        <f t="shared" si="746"/>
        <v>0</v>
      </c>
      <c r="BI308" s="255" t="str">
        <f t="shared" si="747"/>
        <v>07</v>
      </c>
      <c r="BJ308" s="318"/>
      <c r="BK308" s="253">
        <f t="shared" si="767"/>
        <v>0</v>
      </c>
      <c r="BL308" s="318"/>
      <c r="BM308" s="253">
        <f t="shared" si="748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749"/>
        <v>0</v>
      </c>
      <c r="BW308" s="318"/>
      <c r="BX308" s="253">
        <f t="shared" si="76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750"/>
        <v>0</v>
      </c>
      <c r="CH308" s="318"/>
      <c r="CI308" s="253">
        <f t="shared" si="751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752"/>
        <v>0</v>
      </c>
      <c r="CS308" s="318"/>
      <c r="CT308" s="253">
        <f t="shared" si="753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754"/>
        <v>0</v>
      </c>
      <c r="DD308" s="318"/>
      <c r="DE308" s="253">
        <f t="shared" si="755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>
      <c r="A309" s="272" t="str">
        <f t="shared" si="742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756"/>
        <v>0</v>
      </c>
      <c r="F309" s="236">
        <f t="shared" si="757"/>
        <v>0</v>
      </c>
      <c r="G309" s="236">
        <f t="shared" si="743"/>
        <v>0</v>
      </c>
      <c r="H309" s="236">
        <f t="shared" si="758"/>
        <v>0</v>
      </c>
      <c r="I309" s="236">
        <f t="shared" si="744"/>
        <v>0</v>
      </c>
      <c r="J309" s="236">
        <f t="shared" si="745"/>
        <v>0</v>
      </c>
      <c r="K309" s="236">
        <f t="shared" si="745"/>
        <v>0</v>
      </c>
      <c r="L309" s="236">
        <f t="shared" si="745"/>
        <v>0</v>
      </c>
      <c r="M309" s="236">
        <f t="shared" si="745"/>
        <v>0</v>
      </c>
      <c r="N309" s="236">
        <f t="shared" si="745"/>
        <v>0</v>
      </c>
      <c r="O309" s="236">
        <f t="shared" si="745"/>
        <v>0</v>
      </c>
      <c r="P309" s="220"/>
      <c r="Q309" s="221"/>
      <c r="R309" s="237">
        <f t="shared" si="759"/>
        <v>0</v>
      </c>
      <c r="S309" s="221"/>
      <c r="T309" s="237">
        <f t="shared" si="760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761"/>
        <v>0</v>
      </c>
      <c r="AD309" s="221"/>
      <c r="AE309" s="237">
        <f t="shared" si="762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763"/>
        <v>0</v>
      </c>
      <c r="AO309" s="221"/>
      <c r="AP309" s="237">
        <f t="shared" si="764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765"/>
        <v>0</v>
      </c>
      <c r="AZ309" s="221"/>
      <c r="BA309" s="237">
        <f t="shared" si="766"/>
        <v>0</v>
      </c>
      <c r="BB309" s="221"/>
      <c r="BC309" s="233"/>
      <c r="BD309" s="221"/>
      <c r="BE309" s="221"/>
      <c r="BF309" s="233"/>
      <c r="BG309" s="221"/>
      <c r="BH309" s="379">
        <f t="shared" si="746"/>
        <v>0</v>
      </c>
      <c r="BI309" s="255" t="str">
        <f t="shared" si="747"/>
        <v>08</v>
      </c>
      <c r="BJ309" s="318"/>
      <c r="BK309" s="253">
        <f t="shared" si="767"/>
        <v>0</v>
      </c>
      <c r="BL309" s="318"/>
      <c r="BM309" s="253">
        <f t="shared" si="748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749"/>
        <v>0</v>
      </c>
      <c r="BW309" s="318"/>
      <c r="BX309" s="253">
        <f t="shared" si="76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750"/>
        <v>0</v>
      </c>
      <c r="CH309" s="318"/>
      <c r="CI309" s="253">
        <f t="shared" si="751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752"/>
        <v>0</v>
      </c>
      <c r="CS309" s="318"/>
      <c r="CT309" s="253">
        <f t="shared" si="753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754"/>
        <v>0</v>
      </c>
      <c r="DD309" s="318"/>
      <c r="DE309" s="253">
        <f t="shared" si="755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>
      <c r="A310" s="272" t="str">
        <f t="shared" si="742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756"/>
        <v>0</v>
      </c>
      <c r="F310" s="236">
        <f t="shared" si="757"/>
        <v>0</v>
      </c>
      <c r="G310" s="236">
        <f t="shared" si="743"/>
        <v>0</v>
      </c>
      <c r="H310" s="236">
        <f t="shared" si="758"/>
        <v>0</v>
      </c>
      <c r="I310" s="236">
        <f t="shared" si="744"/>
        <v>0</v>
      </c>
      <c r="J310" s="236">
        <f t="shared" si="745"/>
        <v>0</v>
      </c>
      <c r="K310" s="236">
        <f t="shared" si="745"/>
        <v>0</v>
      </c>
      <c r="L310" s="236">
        <f t="shared" si="745"/>
        <v>0</v>
      </c>
      <c r="M310" s="236">
        <f t="shared" si="745"/>
        <v>0</v>
      </c>
      <c r="N310" s="236">
        <f t="shared" si="745"/>
        <v>0</v>
      </c>
      <c r="O310" s="236">
        <f t="shared" si="745"/>
        <v>0</v>
      </c>
      <c r="P310" s="220"/>
      <c r="Q310" s="221"/>
      <c r="R310" s="237">
        <f t="shared" si="759"/>
        <v>0</v>
      </c>
      <c r="S310" s="221"/>
      <c r="T310" s="237">
        <f t="shared" si="760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761"/>
        <v>0</v>
      </c>
      <c r="AD310" s="221"/>
      <c r="AE310" s="237">
        <f t="shared" si="762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763"/>
        <v>0</v>
      </c>
      <c r="AO310" s="221"/>
      <c r="AP310" s="237">
        <f t="shared" si="764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765"/>
        <v>0</v>
      </c>
      <c r="AZ310" s="221"/>
      <c r="BA310" s="237">
        <f t="shared" si="766"/>
        <v>0</v>
      </c>
      <c r="BB310" s="221"/>
      <c r="BC310" s="233"/>
      <c r="BD310" s="221"/>
      <c r="BE310" s="221"/>
      <c r="BF310" s="233"/>
      <c r="BG310" s="221"/>
      <c r="BH310" s="379">
        <f t="shared" si="746"/>
        <v>0</v>
      </c>
      <c r="BI310" s="255" t="str">
        <f t="shared" si="747"/>
        <v>09</v>
      </c>
      <c r="BJ310" s="318"/>
      <c r="BK310" s="253">
        <f t="shared" si="767"/>
        <v>0</v>
      </c>
      <c r="BL310" s="318"/>
      <c r="BM310" s="253">
        <f t="shared" si="748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749"/>
        <v>0</v>
      </c>
      <c r="BW310" s="318"/>
      <c r="BX310" s="253">
        <f t="shared" si="76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750"/>
        <v>0</v>
      </c>
      <c r="CH310" s="318"/>
      <c r="CI310" s="253">
        <f t="shared" si="751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752"/>
        <v>0</v>
      </c>
      <c r="CS310" s="318"/>
      <c r="CT310" s="253">
        <f t="shared" si="753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754"/>
        <v>0</v>
      </c>
      <c r="DD310" s="318"/>
      <c r="DE310" s="253">
        <f t="shared" si="755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>
      <c r="A311" s="272" t="str">
        <f t="shared" si="742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756"/>
        <v>0</v>
      </c>
      <c r="F311" s="236">
        <f t="shared" si="757"/>
        <v>0</v>
      </c>
      <c r="G311" s="236">
        <f t="shared" si="743"/>
        <v>0</v>
      </c>
      <c r="H311" s="236">
        <f t="shared" si="758"/>
        <v>0</v>
      </c>
      <c r="I311" s="236">
        <f t="shared" si="744"/>
        <v>0</v>
      </c>
      <c r="J311" s="236">
        <f t="shared" si="745"/>
        <v>0</v>
      </c>
      <c r="K311" s="236">
        <f t="shared" si="745"/>
        <v>0</v>
      </c>
      <c r="L311" s="236">
        <f t="shared" si="745"/>
        <v>0</v>
      </c>
      <c r="M311" s="236">
        <f t="shared" si="745"/>
        <v>0</v>
      </c>
      <c r="N311" s="236">
        <f t="shared" si="745"/>
        <v>0</v>
      </c>
      <c r="O311" s="236">
        <f t="shared" si="745"/>
        <v>0</v>
      </c>
      <c r="P311" s="220"/>
      <c r="Q311" s="221"/>
      <c r="R311" s="237">
        <f t="shared" si="759"/>
        <v>0</v>
      </c>
      <c r="S311" s="221"/>
      <c r="T311" s="237">
        <f t="shared" si="760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761"/>
        <v>0</v>
      </c>
      <c r="AD311" s="221"/>
      <c r="AE311" s="237">
        <f t="shared" si="762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763"/>
        <v>0</v>
      </c>
      <c r="AO311" s="221"/>
      <c r="AP311" s="237">
        <f t="shared" si="764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765"/>
        <v>0</v>
      </c>
      <c r="AZ311" s="221"/>
      <c r="BA311" s="237">
        <f t="shared" si="766"/>
        <v>0</v>
      </c>
      <c r="BB311" s="221"/>
      <c r="BC311" s="233"/>
      <c r="BD311" s="221"/>
      <c r="BE311" s="221"/>
      <c r="BF311" s="233"/>
      <c r="BG311" s="221"/>
      <c r="BH311" s="379">
        <f t="shared" si="746"/>
        <v>0</v>
      </c>
      <c r="BI311" s="255" t="str">
        <f t="shared" si="747"/>
        <v>10</v>
      </c>
      <c r="BJ311" s="318"/>
      <c r="BK311" s="253">
        <f t="shared" si="767"/>
        <v>0</v>
      </c>
      <c r="BL311" s="318"/>
      <c r="BM311" s="253">
        <f t="shared" si="748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749"/>
        <v>0</v>
      </c>
      <c r="BW311" s="318"/>
      <c r="BX311" s="253">
        <f t="shared" si="76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750"/>
        <v>0</v>
      </c>
      <c r="CH311" s="318"/>
      <c r="CI311" s="253">
        <f t="shared" si="751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752"/>
        <v>0</v>
      </c>
      <c r="CS311" s="318"/>
      <c r="CT311" s="253">
        <f t="shared" si="753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754"/>
        <v>0</v>
      </c>
      <c r="DD311" s="318"/>
      <c r="DE311" s="253">
        <f t="shared" si="755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">
      <c r="A312" s="272" t="str">
        <f t="shared" si="742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756"/>
        <v>0</v>
      </c>
      <c r="F312" s="236">
        <f t="shared" si="757"/>
        <v>0</v>
      </c>
      <c r="G312" s="236">
        <f t="shared" si="743"/>
        <v>0</v>
      </c>
      <c r="H312" s="236">
        <f t="shared" si="758"/>
        <v>0</v>
      </c>
      <c r="I312" s="236">
        <f t="shared" si="744"/>
        <v>0</v>
      </c>
      <c r="J312" s="236">
        <f t="shared" si="745"/>
        <v>0</v>
      </c>
      <c r="K312" s="236">
        <f t="shared" si="745"/>
        <v>0</v>
      </c>
      <c r="L312" s="236">
        <f t="shared" si="745"/>
        <v>0</v>
      </c>
      <c r="M312" s="236">
        <f t="shared" si="745"/>
        <v>0</v>
      </c>
      <c r="N312" s="236">
        <f t="shared" si="745"/>
        <v>0</v>
      </c>
      <c r="O312" s="236">
        <f t="shared" si="745"/>
        <v>0</v>
      </c>
      <c r="P312" s="220"/>
      <c r="Q312" s="221"/>
      <c r="R312" s="237">
        <f t="shared" si="759"/>
        <v>0</v>
      </c>
      <c r="S312" s="221"/>
      <c r="T312" s="237">
        <f t="shared" si="760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761"/>
        <v>0</v>
      </c>
      <c r="AD312" s="221"/>
      <c r="AE312" s="237">
        <f t="shared" si="762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763"/>
        <v>0</v>
      </c>
      <c r="AO312" s="221"/>
      <c r="AP312" s="237">
        <f t="shared" si="764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765"/>
        <v>0</v>
      </c>
      <c r="AZ312" s="221"/>
      <c r="BA312" s="237">
        <f t="shared" si="766"/>
        <v>0</v>
      </c>
      <c r="BB312" s="221"/>
      <c r="BC312" s="233"/>
      <c r="BD312" s="221"/>
      <c r="BE312" s="221"/>
      <c r="BF312" s="233"/>
      <c r="BG312" s="221"/>
      <c r="BH312" s="379">
        <f t="shared" si="746"/>
        <v>0</v>
      </c>
      <c r="BI312" s="255" t="str">
        <f t="shared" si="747"/>
        <v>11</v>
      </c>
      <c r="BJ312" s="318"/>
      <c r="BK312" s="253">
        <f t="shared" si="767"/>
        <v>0</v>
      </c>
      <c r="BL312" s="318"/>
      <c r="BM312" s="253">
        <f t="shared" si="748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749"/>
        <v>0</v>
      </c>
      <c r="BW312" s="318"/>
      <c r="BX312" s="253">
        <f t="shared" si="76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750"/>
        <v>0</v>
      </c>
      <c r="CH312" s="318"/>
      <c r="CI312" s="253">
        <f t="shared" si="751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752"/>
        <v>0</v>
      </c>
      <c r="CS312" s="318"/>
      <c r="CT312" s="253">
        <f t="shared" si="753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754"/>
        <v>0</v>
      </c>
      <c r="DD312" s="318"/>
      <c r="DE312" s="253">
        <f t="shared" si="755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">
      <c r="A313" s="272" t="str">
        <f t="shared" si="742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756"/>
        <v>0</v>
      </c>
      <c r="F313" s="236">
        <f t="shared" si="757"/>
        <v>0</v>
      </c>
      <c r="G313" s="236">
        <f t="shared" si="743"/>
        <v>0</v>
      </c>
      <c r="H313" s="236">
        <f t="shared" si="758"/>
        <v>0</v>
      </c>
      <c r="I313" s="236">
        <f t="shared" si="744"/>
        <v>0</v>
      </c>
      <c r="J313" s="236">
        <f t="shared" si="745"/>
        <v>0</v>
      </c>
      <c r="K313" s="236">
        <f t="shared" si="745"/>
        <v>0</v>
      </c>
      <c r="L313" s="236">
        <f t="shared" si="745"/>
        <v>0</v>
      </c>
      <c r="M313" s="236">
        <f t="shared" si="745"/>
        <v>0</v>
      </c>
      <c r="N313" s="236">
        <f t="shared" si="745"/>
        <v>0</v>
      </c>
      <c r="O313" s="236">
        <f t="shared" si="745"/>
        <v>0</v>
      </c>
      <c r="P313" s="220"/>
      <c r="Q313" s="221"/>
      <c r="R313" s="237">
        <f t="shared" si="759"/>
        <v>0</v>
      </c>
      <c r="S313" s="221"/>
      <c r="T313" s="237">
        <f t="shared" si="760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761"/>
        <v>0</v>
      </c>
      <c r="AD313" s="221"/>
      <c r="AE313" s="237">
        <f t="shared" si="762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763"/>
        <v>0</v>
      </c>
      <c r="AO313" s="221"/>
      <c r="AP313" s="237">
        <f t="shared" si="764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765"/>
        <v>0</v>
      </c>
      <c r="AZ313" s="221"/>
      <c r="BA313" s="237">
        <f t="shared" si="766"/>
        <v>0</v>
      </c>
      <c r="BB313" s="221"/>
      <c r="BC313" s="233"/>
      <c r="BD313" s="221"/>
      <c r="BE313" s="221"/>
      <c r="BF313" s="233"/>
      <c r="BG313" s="221"/>
      <c r="BH313" s="379">
        <f t="shared" si="746"/>
        <v>0</v>
      </c>
      <c r="BI313" s="255" t="str">
        <f t="shared" si="747"/>
        <v>12</v>
      </c>
      <c r="BJ313" s="318"/>
      <c r="BK313" s="253">
        <f t="shared" si="767"/>
        <v>0</v>
      </c>
      <c r="BL313" s="318"/>
      <c r="BM313" s="253">
        <f t="shared" si="748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749"/>
        <v>0</v>
      </c>
      <c r="BW313" s="318"/>
      <c r="BX313" s="253">
        <f t="shared" si="76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750"/>
        <v>0</v>
      </c>
      <c r="CH313" s="318"/>
      <c r="CI313" s="253">
        <f t="shared" si="751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752"/>
        <v>0</v>
      </c>
      <c r="CS313" s="318"/>
      <c r="CT313" s="253">
        <f t="shared" si="753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754"/>
        <v>0</v>
      </c>
      <c r="DD313" s="318"/>
      <c r="DE313" s="253">
        <f t="shared" si="755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thickBot="1">
      <c r="A314" s="272" t="str">
        <f t="shared" si="742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756"/>
        <v>0</v>
      </c>
      <c r="F314" s="236">
        <f t="shared" si="757"/>
        <v>0</v>
      </c>
      <c r="G314" s="236">
        <f t="shared" si="743"/>
        <v>0</v>
      </c>
      <c r="H314" s="236">
        <f t="shared" si="758"/>
        <v>0</v>
      </c>
      <c r="I314" s="236">
        <f t="shared" si="744"/>
        <v>0</v>
      </c>
      <c r="J314" s="236">
        <f t="shared" si="745"/>
        <v>0</v>
      </c>
      <c r="K314" s="236">
        <f t="shared" si="745"/>
        <v>0</v>
      </c>
      <c r="L314" s="236">
        <f t="shared" si="745"/>
        <v>0</v>
      </c>
      <c r="M314" s="236">
        <f t="shared" si="745"/>
        <v>0</v>
      </c>
      <c r="N314" s="236">
        <f t="shared" si="745"/>
        <v>0</v>
      </c>
      <c r="O314" s="236">
        <f>ROUND(SUM(Z314,AK314,AV314,BG314),1)</f>
        <v>0</v>
      </c>
      <c r="P314" s="223"/>
      <c r="Q314" s="224"/>
      <c r="R314" s="238">
        <f t="shared" si="759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761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763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765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9">
        <f t="shared" si="746"/>
        <v>0</v>
      </c>
      <c r="BI314" s="319" t="str">
        <f t="shared" si="747"/>
        <v>13</v>
      </c>
      <c r="BJ314" s="320"/>
      <c r="BK314" s="321">
        <f t="shared" si="767"/>
        <v>0</v>
      </c>
      <c r="BL314" s="320"/>
      <c r="BM314" s="321">
        <f t="shared" si="748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749"/>
        <v>0</v>
      </c>
      <c r="BW314" s="320"/>
      <c r="BX314" s="321">
        <f t="shared" si="76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750"/>
        <v>0</v>
      </c>
      <c r="CH314" s="320"/>
      <c r="CI314" s="321">
        <f t="shared" si="751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752"/>
        <v>0</v>
      </c>
      <c r="CS314" s="320"/>
      <c r="CT314" s="321">
        <f t="shared" si="753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754"/>
        <v>0</v>
      </c>
      <c r="DD314" s="320"/>
      <c r="DE314" s="321">
        <f t="shared" si="755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746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769">IF(ROUND(E321-SUM(E322,E324:E325),5)&gt;=0,0,"Ошибка")</f>
        <v>0</v>
      </c>
      <c r="BK315" s="285">
        <f t="shared" si="769"/>
        <v>0</v>
      </c>
      <c r="BL315" s="285">
        <f t="shared" si="769"/>
        <v>0</v>
      </c>
      <c r="BM315" s="285">
        <f t="shared" si="769"/>
        <v>0</v>
      </c>
      <c r="BN315" s="285">
        <f t="shared" si="769"/>
        <v>0</v>
      </c>
      <c r="BO315" s="285">
        <f t="shared" si="769"/>
        <v>0</v>
      </c>
      <c r="BP315" s="285">
        <f t="shared" si="769"/>
        <v>0</v>
      </c>
      <c r="BQ315" s="285">
        <f t="shared" si="769"/>
        <v>0</v>
      </c>
      <c r="BR315" s="285">
        <f t="shared" si="769"/>
        <v>0</v>
      </c>
      <c r="BS315" s="285">
        <f t="shared" si="769"/>
        <v>0</v>
      </c>
      <c r="BT315" s="285">
        <f t="shared" si="769"/>
        <v>0</v>
      </c>
      <c r="BU315" s="285">
        <f t="shared" si="769"/>
        <v>0</v>
      </c>
      <c r="BV315" s="285">
        <f t="shared" si="769"/>
        <v>0</v>
      </c>
      <c r="BW315" s="285">
        <f t="shared" si="769"/>
        <v>0</v>
      </c>
      <c r="BX315" s="285">
        <f t="shared" si="769"/>
        <v>0</v>
      </c>
      <c r="BY315" s="285">
        <f t="shared" si="769"/>
        <v>0</v>
      </c>
      <c r="BZ315" s="285">
        <f t="shared" si="769"/>
        <v>0</v>
      </c>
      <c r="CA315" s="285">
        <f t="shared" si="769"/>
        <v>0</v>
      </c>
      <c r="CB315" s="285">
        <f t="shared" si="769"/>
        <v>0</v>
      </c>
      <c r="CC315" s="285">
        <f t="shared" si="769"/>
        <v>0</v>
      </c>
      <c r="CD315" s="285">
        <f t="shared" si="769"/>
        <v>0</v>
      </c>
      <c r="CE315" s="285">
        <f t="shared" si="769"/>
        <v>0</v>
      </c>
      <c r="CF315" s="285">
        <f t="shared" si="769"/>
        <v>0</v>
      </c>
      <c r="CG315" s="285">
        <f t="shared" si="769"/>
        <v>0</v>
      </c>
      <c r="CH315" s="285">
        <f t="shared" si="769"/>
        <v>0</v>
      </c>
      <c r="CI315" s="285">
        <f t="shared" si="769"/>
        <v>0</v>
      </c>
      <c r="CJ315" s="285">
        <f t="shared" si="769"/>
        <v>0</v>
      </c>
      <c r="CK315" s="285">
        <f t="shared" si="769"/>
        <v>0</v>
      </c>
      <c r="CL315" s="285">
        <f t="shared" si="769"/>
        <v>0</v>
      </c>
      <c r="CM315" s="285">
        <f t="shared" si="769"/>
        <v>0</v>
      </c>
      <c r="CN315" s="285">
        <f t="shared" si="769"/>
        <v>0</v>
      </c>
      <c r="CO315" s="285">
        <f t="shared" si="769"/>
        <v>0</v>
      </c>
      <c r="CP315" s="285">
        <f t="shared" ref="CP315:DL315" si="770">IF(ROUND(AK321-SUM(AK322,AK324:AK325),5)&gt;=0,0,"Ошибка")</f>
        <v>0</v>
      </c>
      <c r="CQ315" s="285">
        <f t="shared" si="770"/>
        <v>0</v>
      </c>
      <c r="CR315" s="285">
        <f t="shared" si="770"/>
        <v>0</v>
      </c>
      <c r="CS315" s="285">
        <f t="shared" si="770"/>
        <v>0</v>
      </c>
      <c r="CT315" s="285">
        <f t="shared" si="770"/>
        <v>0</v>
      </c>
      <c r="CU315" s="285">
        <f t="shared" si="770"/>
        <v>0</v>
      </c>
      <c r="CV315" s="285">
        <f t="shared" si="770"/>
        <v>0</v>
      </c>
      <c r="CW315" s="285">
        <f t="shared" si="770"/>
        <v>0</v>
      </c>
      <c r="CX315" s="285">
        <f t="shared" si="770"/>
        <v>0</v>
      </c>
      <c r="CY315" s="285">
        <f t="shared" si="770"/>
        <v>0</v>
      </c>
      <c r="CZ315" s="285">
        <f t="shared" si="770"/>
        <v>0</v>
      </c>
      <c r="DA315" s="285">
        <f t="shared" si="770"/>
        <v>0</v>
      </c>
      <c r="DB315" s="285">
        <f t="shared" si="770"/>
        <v>0</v>
      </c>
      <c r="DC315" s="285">
        <f t="shared" si="770"/>
        <v>0</v>
      </c>
      <c r="DD315" s="285">
        <f t="shared" si="770"/>
        <v>0</v>
      </c>
      <c r="DE315" s="285">
        <f t="shared" si="770"/>
        <v>0</v>
      </c>
      <c r="DF315" s="285">
        <f t="shared" si="770"/>
        <v>0</v>
      </c>
      <c r="DG315" s="285">
        <f t="shared" si="770"/>
        <v>0</v>
      </c>
      <c r="DH315" s="285">
        <f t="shared" si="770"/>
        <v>0</v>
      </c>
      <c r="DI315" s="285">
        <f t="shared" si="770"/>
        <v>0</v>
      </c>
      <c r="DJ315" s="285">
        <f t="shared" si="770"/>
        <v>0</v>
      </c>
      <c r="DK315" s="285">
        <f t="shared" si="770"/>
        <v>0</v>
      </c>
      <c r="DL315" s="285">
        <f t="shared" si="770"/>
        <v>0</v>
      </c>
    </row>
    <row r="316" spans="1:116" s="27" customFormat="1" ht="24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771">SUM(J317:J321,J326:J328)</f>
        <v>0</v>
      </c>
      <c r="K316" s="236">
        <f t="shared" si="771"/>
        <v>0</v>
      </c>
      <c r="L316" s="236">
        <f t="shared" si="771"/>
        <v>0</v>
      </c>
      <c r="M316" s="236">
        <f t="shared" si="771"/>
        <v>0</v>
      </c>
      <c r="N316" s="236">
        <f t="shared" si="771"/>
        <v>0</v>
      </c>
      <c r="O316" s="236">
        <f t="shared" si="771"/>
        <v>0</v>
      </c>
      <c r="P316" s="228">
        <f>SUM(P317:P321,P326:P328)</f>
        <v>0</v>
      </c>
      <c r="Q316" s="226">
        <f t="shared" ref="Q316:Z316" si="772">SUM(Q317:Q321,Q326:Q328)</f>
        <v>0</v>
      </c>
      <c r="R316" s="236">
        <f t="shared" si="772"/>
        <v>0</v>
      </c>
      <c r="S316" s="226">
        <f t="shared" si="772"/>
        <v>0</v>
      </c>
      <c r="T316" s="236">
        <f t="shared" si="772"/>
        <v>0</v>
      </c>
      <c r="U316" s="226">
        <f t="shared" si="772"/>
        <v>0</v>
      </c>
      <c r="V316" s="235">
        <f t="shared" si="772"/>
        <v>0</v>
      </c>
      <c r="W316" s="226">
        <f t="shared" si="772"/>
        <v>0</v>
      </c>
      <c r="X316" s="226">
        <f t="shared" si="772"/>
        <v>0</v>
      </c>
      <c r="Y316" s="235">
        <f t="shared" si="772"/>
        <v>0</v>
      </c>
      <c r="Z316" s="227">
        <f t="shared" si="772"/>
        <v>0</v>
      </c>
      <c r="AA316" s="228">
        <f>SUM(AA317:AA321,AA326:AA328)</f>
        <v>0</v>
      </c>
      <c r="AB316" s="226">
        <f t="shared" ref="AB316:AK316" si="773">SUM(AB317:AB321,AB326:AB328)</f>
        <v>0</v>
      </c>
      <c r="AC316" s="236">
        <f t="shared" si="773"/>
        <v>0</v>
      </c>
      <c r="AD316" s="226">
        <f t="shared" si="773"/>
        <v>0</v>
      </c>
      <c r="AE316" s="236">
        <f t="shared" si="773"/>
        <v>0</v>
      </c>
      <c r="AF316" s="226">
        <f t="shared" si="773"/>
        <v>0</v>
      </c>
      <c r="AG316" s="235">
        <f t="shared" si="773"/>
        <v>0</v>
      </c>
      <c r="AH316" s="226">
        <f t="shared" si="773"/>
        <v>0</v>
      </c>
      <c r="AI316" s="226">
        <f t="shared" si="773"/>
        <v>0</v>
      </c>
      <c r="AJ316" s="235">
        <f t="shared" si="773"/>
        <v>0</v>
      </c>
      <c r="AK316" s="227">
        <f t="shared" si="773"/>
        <v>0</v>
      </c>
      <c r="AL316" s="228">
        <f>SUM(AL317:AL321,AL326:AL328)</f>
        <v>0</v>
      </c>
      <c r="AM316" s="226">
        <f t="shared" ref="AM316:AV316" si="774">SUM(AM317:AM321,AM326:AM328)</f>
        <v>0</v>
      </c>
      <c r="AN316" s="236">
        <f t="shared" si="774"/>
        <v>0</v>
      </c>
      <c r="AO316" s="226">
        <f t="shared" si="774"/>
        <v>0</v>
      </c>
      <c r="AP316" s="236">
        <f t="shared" si="774"/>
        <v>0</v>
      </c>
      <c r="AQ316" s="226">
        <f t="shared" si="774"/>
        <v>0</v>
      </c>
      <c r="AR316" s="235">
        <f t="shared" si="774"/>
        <v>0</v>
      </c>
      <c r="AS316" s="226">
        <f t="shared" si="774"/>
        <v>0</v>
      </c>
      <c r="AT316" s="226">
        <f t="shared" si="774"/>
        <v>0</v>
      </c>
      <c r="AU316" s="235">
        <f t="shared" si="774"/>
        <v>0</v>
      </c>
      <c r="AV316" s="227">
        <f t="shared" si="774"/>
        <v>0</v>
      </c>
      <c r="AW316" s="228">
        <f>SUM(AW317:AW321,AW326:AW328)</f>
        <v>0</v>
      </c>
      <c r="AX316" s="226">
        <f t="shared" ref="AX316:BG316" si="775">SUM(AX317:AX321,AX326:AX328)</f>
        <v>0</v>
      </c>
      <c r="AY316" s="236">
        <f t="shared" si="775"/>
        <v>0</v>
      </c>
      <c r="AZ316" s="226">
        <f t="shared" si="775"/>
        <v>0</v>
      </c>
      <c r="BA316" s="236">
        <f t="shared" si="775"/>
        <v>0</v>
      </c>
      <c r="BB316" s="226">
        <f t="shared" si="775"/>
        <v>0</v>
      </c>
      <c r="BC316" s="235">
        <f t="shared" si="775"/>
        <v>0</v>
      </c>
      <c r="BD316" s="226">
        <f t="shared" si="775"/>
        <v>0</v>
      </c>
      <c r="BE316" s="226">
        <f t="shared" si="775"/>
        <v>0</v>
      </c>
      <c r="BF316" s="235">
        <f t="shared" si="775"/>
        <v>0</v>
      </c>
      <c r="BG316" s="227">
        <f t="shared" si="77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776">IF(E322-E323&gt;=0,0,"Ошибка")</f>
        <v>0</v>
      </c>
      <c r="BK316" s="253">
        <f t="shared" si="776"/>
        <v>0</v>
      </c>
      <c r="BL316" s="253">
        <f t="shared" si="776"/>
        <v>0</v>
      </c>
      <c r="BM316" s="253">
        <f t="shared" si="776"/>
        <v>0</v>
      </c>
      <c r="BN316" s="253">
        <f t="shared" si="776"/>
        <v>0</v>
      </c>
      <c r="BO316" s="253">
        <f t="shared" si="776"/>
        <v>0</v>
      </c>
      <c r="BP316" s="253">
        <f t="shared" si="776"/>
        <v>0</v>
      </c>
      <c r="BQ316" s="253">
        <f t="shared" si="776"/>
        <v>0</v>
      </c>
      <c r="BR316" s="253">
        <f t="shared" si="776"/>
        <v>0</v>
      </c>
      <c r="BS316" s="253">
        <f t="shared" si="776"/>
        <v>0</v>
      </c>
      <c r="BT316" s="253">
        <f t="shared" si="776"/>
        <v>0</v>
      </c>
      <c r="BU316" s="253">
        <f t="shared" si="776"/>
        <v>0</v>
      </c>
      <c r="BV316" s="253">
        <f t="shared" si="776"/>
        <v>0</v>
      </c>
      <c r="BW316" s="253">
        <f t="shared" si="776"/>
        <v>0</v>
      </c>
      <c r="BX316" s="253">
        <f t="shared" si="776"/>
        <v>0</v>
      </c>
      <c r="BY316" s="253">
        <f t="shared" si="776"/>
        <v>0</v>
      </c>
      <c r="BZ316" s="253">
        <f t="shared" si="776"/>
        <v>0</v>
      </c>
      <c r="CA316" s="253">
        <f t="shared" si="776"/>
        <v>0</v>
      </c>
      <c r="CB316" s="253">
        <f t="shared" si="776"/>
        <v>0</v>
      </c>
      <c r="CC316" s="253">
        <f t="shared" si="776"/>
        <v>0</v>
      </c>
      <c r="CD316" s="253">
        <f t="shared" si="776"/>
        <v>0</v>
      </c>
      <c r="CE316" s="253">
        <f t="shared" si="776"/>
        <v>0</v>
      </c>
      <c r="CF316" s="253">
        <f t="shared" si="776"/>
        <v>0</v>
      </c>
      <c r="CG316" s="253">
        <f t="shared" si="776"/>
        <v>0</v>
      </c>
      <c r="CH316" s="253">
        <f t="shared" si="776"/>
        <v>0</v>
      </c>
      <c r="CI316" s="253">
        <f t="shared" si="776"/>
        <v>0</v>
      </c>
      <c r="CJ316" s="253">
        <f t="shared" si="776"/>
        <v>0</v>
      </c>
      <c r="CK316" s="253">
        <f t="shared" si="776"/>
        <v>0</v>
      </c>
      <c r="CL316" s="253">
        <f t="shared" si="776"/>
        <v>0</v>
      </c>
      <c r="CM316" s="253">
        <f t="shared" si="776"/>
        <v>0</v>
      </c>
      <c r="CN316" s="253">
        <f t="shared" si="776"/>
        <v>0</v>
      </c>
      <c r="CO316" s="253">
        <f t="shared" si="776"/>
        <v>0</v>
      </c>
      <c r="CP316" s="253">
        <f t="shared" ref="CP316:DL316" si="777">IF(AK322-AK323&gt;=0,0,"Ошибка")</f>
        <v>0</v>
      </c>
      <c r="CQ316" s="253">
        <f t="shared" si="777"/>
        <v>0</v>
      </c>
      <c r="CR316" s="253">
        <f t="shared" si="777"/>
        <v>0</v>
      </c>
      <c r="CS316" s="253">
        <f t="shared" si="777"/>
        <v>0</v>
      </c>
      <c r="CT316" s="253">
        <f t="shared" si="777"/>
        <v>0</v>
      </c>
      <c r="CU316" s="253">
        <f t="shared" si="777"/>
        <v>0</v>
      </c>
      <c r="CV316" s="253">
        <f t="shared" si="777"/>
        <v>0</v>
      </c>
      <c r="CW316" s="253">
        <f t="shared" si="777"/>
        <v>0</v>
      </c>
      <c r="CX316" s="253">
        <f t="shared" si="777"/>
        <v>0</v>
      </c>
      <c r="CY316" s="253">
        <f t="shared" si="777"/>
        <v>0</v>
      </c>
      <c r="CZ316" s="253">
        <f t="shared" si="777"/>
        <v>0</v>
      </c>
      <c r="DA316" s="253">
        <f t="shared" si="777"/>
        <v>0</v>
      </c>
      <c r="DB316" s="253">
        <f t="shared" si="777"/>
        <v>0</v>
      </c>
      <c r="DC316" s="253">
        <f t="shared" si="777"/>
        <v>0</v>
      </c>
      <c r="DD316" s="253">
        <f t="shared" si="777"/>
        <v>0</v>
      </c>
      <c r="DE316" s="253">
        <f t="shared" si="777"/>
        <v>0</v>
      </c>
      <c r="DF316" s="253">
        <f t="shared" si="777"/>
        <v>0</v>
      </c>
      <c r="DG316" s="253">
        <f t="shared" si="777"/>
        <v>0</v>
      </c>
      <c r="DH316" s="253">
        <f t="shared" si="777"/>
        <v>0</v>
      </c>
      <c r="DI316" s="253">
        <f t="shared" si="777"/>
        <v>0</v>
      </c>
      <c r="DJ316" s="253">
        <f t="shared" si="777"/>
        <v>0</v>
      </c>
      <c r="DK316" s="253">
        <f t="shared" si="777"/>
        <v>0</v>
      </c>
      <c r="DL316" s="253">
        <f t="shared" si="777"/>
        <v>0</v>
      </c>
    </row>
    <row r="317" spans="1:116" s="27" customFormat="1" ht="24">
      <c r="A317" s="272" t="str">
        <f t="shared" ref="A317:A328" si="77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779">SUM(J317:L317)</f>
        <v>0</v>
      </c>
      <c r="H317" s="236">
        <f>ROUND(SUM(S317,AD317,AO317,AZ317),1)</f>
        <v>0</v>
      </c>
      <c r="I317" s="236">
        <f t="shared" ref="I317:I328" si="780">SUM(M317:O317)</f>
        <v>0</v>
      </c>
      <c r="J317" s="236">
        <f t="shared" ref="J317:O328" si="781">ROUND(SUM(U317,AF317,AQ317,BB317),1)</f>
        <v>0</v>
      </c>
      <c r="K317" s="236">
        <f t="shared" si="781"/>
        <v>0</v>
      </c>
      <c r="L317" s="236">
        <f t="shared" si="781"/>
        <v>0</v>
      </c>
      <c r="M317" s="236">
        <f t="shared" si="781"/>
        <v>0</v>
      </c>
      <c r="N317" s="236">
        <f t="shared" si="781"/>
        <v>0</v>
      </c>
      <c r="O317" s="236">
        <f t="shared" si="78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9">
        <f t="shared" ref="BH317:BH327" si="782">IF((COUNTA(BJ317:DL317)-COUNTIF(BJ317:DL317,0))=0,0,CONCATENATE("Ошибки!-",COUNTA(BJ317:DL317)-COUNTIF(BJ317:DL317,0)))</f>
        <v>0</v>
      </c>
      <c r="BI317" s="255" t="str">
        <f t="shared" ref="BI317:BI328" si="783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78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785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786">IF(ROUND((AA317-AB317),5)&gt;=0,0,"Ошибка!")</f>
        <v>0</v>
      </c>
      <c r="CH317" s="318"/>
      <c r="CI317" s="253">
        <f t="shared" ref="CI317:CI328" si="787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788">IF(ROUND((AL317-AM317),5)&gt;=0,0,"Ошибка!")</f>
        <v>0</v>
      </c>
      <c r="CS317" s="318"/>
      <c r="CT317" s="253">
        <f t="shared" ref="CT317:CT328" si="789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790">IF(ROUND((AW317-AX317),5)&gt;=0,0,"Ошибка!")</f>
        <v>0</v>
      </c>
      <c r="DD317" s="318"/>
      <c r="DE317" s="253">
        <f t="shared" ref="DE317:DE328" si="791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>
      <c r="A318" s="272" t="str">
        <f t="shared" si="77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792">ROUND(SUM(P318,AA318,AL318,AW318),0)</f>
        <v>0</v>
      </c>
      <c r="F318" s="236">
        <f t="shared" ref="F318:F328" si="793">ROUND(SUM(Q318,AB318,AM318,AX318),1)</f>
        <v>0</v>
      </c>
      <c r="G318" s="236">
        <f t="shared" si="779"/>
        <v>0</v>
      </c>
      <c r="H318" s="236">
        <f t="shared" ref="H318:H328" si="794">ROUND(SUM(S318,AD318,AO318,AZ318),1)</f>
        <v>0</v>
      </c>
      <c r="I318" s="236">
        <f t="shared" si="780"/>
        <v>0</v>
      </c>
      <c r="J318" s="236">
        <f t="shared" si="781"/>
        <v>0</v>
      </c>
      <c r="K318" s="236">
        <f t="shared" si="781"/>
        <v>0</v>
      </c>
      <c r="L318" s="236">
        <f t="shared" si="781"/>
        <v>0</v>
      </c>
      <c r="M318" s="236">
        <f t="shared" si="781"/>
        <v>0</v>
      </c>
      <c r="N318" s="236">
        <f t="shared" si="781"/>
        <v>0</v>
      </c>
      <c r="O318" s="236">
        <f t="shared" si="781"/>
        <v>0</v>
      </c>
      <c r="P318" s="220"/>
      <c r="Q318" s="221"/>
      <c r="R318" s="237">
        <f t="shared" ref="R318:R328" si="795">SUM(U318:W318)</f>
        <v>0</v>
      </c>
      <c r="S318" s="221"/>
      <c r="T318" s="237">
        <f t="shared" ref="T318:T327" si="796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97">SUM(AF318:AH318)</f>
        <v>0</v>
      </c>
      <c r="AD318" s="221"/>
      <c r="AE318" s="237">
        <f t="shared" ref="AE318:AE327" si="798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99">SUM(AQ318:AS318)</f>
        <v>0</v>
      </c>
      <c r="AO318" s="221"/>
      <c r="AP318" s="237">
        <f t="shared" ref="AP318:AP327" si="800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01">SUM(BB318:BD318)</f>
        <v>0</v>
      </c>
      <c r="AZ318" s="221"/>
      <c r="BA318" s="237">
        <f t="shared" ref="BA318:BA327" si="802">SUM(BE318:BG318)</f>
        <v>0</v>
      </c>
      <c r="BB318" s="221"/>
      <c r="BC318" s="233"/>
      <c r="BD318" s="221"/>
      <c r="BE318" s="221"/>
      <c r="BF318" s="233"/>
      <c r="BG318" s="221"/>
      <c r="BH318" s="379">
        <f t="shared" si="782"/>
        <v>0</v>
      </c>
      <c r="BI318" s="255" t="str">
        <f t="shared" si="783"/>
        <v>03</v>
      </c>
      <c r="BJ318" s="318"/>
      <c r="BK318" s="253">
        <f t="shared" ref="BK318:BK328" si="803">IF(ROUND((E318-F318),5)&gt;=0,0,"Ошибка!")</f>
        <v>0</v>
      </c>
      <c r="BL318" s="318"/>
      <c r="BM318" s="253">
        <f t="shared" si="78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785"/>
        <v>0</v>
      </c>
      <c r="BW318" s="318"/>
      <c r="BX318" s="253">
        <f t="shared" ref="BX318:BX328" si="80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786"/>
        <v>0</v>
      </c>
      <c r="CH318" s="318"/>
      <c r="CI318" s="253">
        <f t="shared" si="787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788"/>
        <v>0</v>
      </c>
      <c r="CS318" s="318"/>
      <c r="CT318" s="253">
        <f t="shared" si="789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790"/>
        <v>0</v>
      </c>
      <c r="DD318" s="318"/>
      <c r="DE318" s="253">
        <f t="shared" si="791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>
      <c r="A319" s="272" t="str">
        <f t="shared" si="77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792"/>
        <v>0</v>
      </c>
      <c r="F319" s="236">
        <f t="shared" si="793"/>
        <v>0</v>
      </c>
      <c r="G319" s="236">
        <f t="shared" si="779"/>
        <v>0</v>
      </c>
      <c r="H319" s="236">
        <f t="shared" si="794"/>
        <v>0</v>
      </c>
      <c r="I319" s="236">
        <f t="shared" si="780"/>
        <v>0</v>
      </c>
      <c r="J319" s="236">
        <f t="shared" si="781"/>
        <v>0</v>
      </c>
      <c r="K319" s="236">
        <f t="shared" si="781"/>
        <v>0</v>
      </c>
      <c r="L319" s="236">
        <f t="shared" si="781"/>
        <v>0</v>
      </c>
      <c r="M319" s="236">
        <f t="shared" si="781"/>
        <v>0</v>
      </c>
      <c r="N319" s="236">
        <f t="shared" si="781"/>
        <v>0</v>
      </c>
      <c r="O319" s="236">
        <f t="shared" si="781"/>
        <v>0</v>
      </c>
      <c r="P319" s="220"/>
      <c r="Q319" s="221"/>
      <c r="R319" s="237">
        <f t="shared" si="795"/>
        <v>0</v>
      </c>
      <c r="S319" s="221"/>
      <c r="T319" s="237">
        <f t="shared" si="796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97"/>
        <v>0</v>
      </c>
      <c r="AD319" s="221"/>
      <c r="AE319" s="237">
        <f t="shared" si="798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99"/>
        <v>0</v>
      </c>
      <c r="AO319" s="221"/>
      <c r="AP319" s="237">
        <f t="shared" si="800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01"/>
        <v>0</v>
      </c>
      <c r="AZ319" s="221"/>
      <c r="BA319" s="237">
        <f t="shared" si="802"/>
        <v>0</v>
      </c>
      <c r="BB319" s="221"/>
      <c r="BC319" s="233"/>
      <c r="BD319" s="221"/>
      <c r="BE319" s="221"/>
      <c r="BF319" s="233"/>
      <c r="BG319" s="221"/>
      <c r="BH319" s="379">
        <f t="shared" si="782"/>
        <v>0</v>
      </c>
      <c r="BI319" s="255" t="str">
        <f t="shared" si="783"/>
        <v>04</v>
      </c>
      <c r="BJ319" s="318"/>
      <c r="BK319" s="253">
        <f t="shared" si="803"/>
        <v>0</v>
      </c>
      <c r="BL319" s="318"/>
      <c r="BM319" s="253">
        <f t="shared" si="78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785"/>
        <v>0</v>
      </c>
      <c r="BW319" s="318"/>
      <c r="BX319" s="253">
        <f t="shared" si="80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786"/>
        <v>0</v>
      </c>
      <c r="CH319" s="318"/>
      <c r="CI319" s="253">
        <f t="shared" si="787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788"/>
        <v>0</v>
      </c>
      <c r="CS319" s="318"/>
      <c r="CT319" s="253">
        <f t="shared" si="789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790"/>
        <v>0</v>
      </c>
      <c r="DD319" s="318"/>
      <c r="DE319" s="253">
        <f t="shared" si="791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>
      <c r="A320" s="272" t="str">
        <f t="shared" si="77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792"/>
        <v>0</v>
      </c>
      <c r="F320" s="236">
        <f t="shared" si="793"/>
        <v>0</v>
      </c>
      <c r="G320" s="236">
        <f t="shared" si="779"/>
        <v>0</v>
      </c>
      <c r="H320" s="236">
        <f t="shared" si="794"/>
        <v>0</v>
      </c>
      <c r="I320" s="236">
        <f t="shared" si="780"/>
        <v>0</v>
      </c>
      <c r="J320" s="236">
        <f t="shared" si="781"/>
        <v>0</v>
      </c>
      <c r="K320" s="236">
        <f t="shared" si="781"/>
        <v>0</v>
      </c>
      <c r="L320" s="236">
        <f t="shared" si="781"/>
        <v>0</v>
      </c>
      <c r="M320" s="236">
        <f t="shared" si="781"/>
        <v>0</v>
      </c>
      <c r="N320" s="236">
        <f t="shared" si="781"/>
        <v>0</v>
      </c>
      <c r="O320" s="236">
        <f t="shared" si="781"/>
        <v>0</v>
      </c>
      <c r="P320" s="220"/>
      <c r="Q320" s="221"/>
      <c r="R320" s="237">
        <f t="shared" si="795"/>
        <v>0</v>
      </c>
      <c r="S320" s="221"/>
      <c r="T320" s="237">
        <f t="shared" si="796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97"/>
        <v>0</v>
      </c>
      <c r="AD320" s="221"/>
      <c r="AE320" s="237">
        <f t="shared" si="798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99"/>
        <v>0</v>
      </c>
      <c r="AO320" s="221"/>
      <c r="AP320" s="237">
        <f t="shared" si="800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01"/>
        <v>0</v>
      </c>
      <c r="AZ320" s="221"/>
      <c r="BA320" s="237">
        <f t="shared" si="802"/>
        <v>0</v>
      </c>
      <c r="BB320" s="221"/>
      <c r="BC320" s="233"/>
      <c r="BD320" s="221"/>
      <c r="BE320" s="221"/>
      <c r="BF320" s="233"/>
      <c r="BG320" s="221"/>
      <c r="BH320" s="379">
        <f t="shared" si="782"/>
        <v>0</v>
      </c>
      <c r="BI320" s="255" t="str">
        <f t="shared" si="783"/>
        <v>05</v>
      </c>
      <c r="BJ320" s="318"/>
      <c r="BK320" s="253">
        <f t="shared" si="803"/>
        <v>0</v>
      </c>
      <c r="BL320" s="318"/>
      <c r="BM320" s="253">
        <f t="shared" si="78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785"/>
        <v>0</v>
      </c>
      <c r="BW320" s="318"/>
      <c r="BX320" s="253">
        <f t="shared" si="80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786"/>
        <v>0</v>
      </c>
      <c r="CH320" s="318"/>
      <c r="CI320" s="253">
        <f t="shared" si="787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788"/>
        <v>0</v>
      </c>
      <c r="CS320" s="318"/>
      <c r="CT320" s="253">
        <f t="shared" si="789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790"/>
        <v>0</v>
      </c>
      <c r="DD320" s="318"/>
      <c r="DE320" s="253">
        <f t="shared" si="791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>
      <c r="A321" s="272" t="str">
        <f t="shared" si="77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792"/>
        <v>0</v>
      </c>
      <c r="F321" s="236">
        <f t="shared" si="793"/>
        <v>0</v>
      </c>
      <c r="G321" s="236">
        <f t="shared" si="779"/>
        <v>0</v>
      </c>
      <c r="H321" s="236">
        <f t="shared" si="794"/>
        <v>0</v>
      </c>
      <c r="I321" s="236">
        <f t="shared" si="780"/>
        <v>0</v>
      </c>
      <c r="J321" s="236">
        <f t="shared" si="781"/>
        <v>0</v>
      </c>
      <c r="K321" s="236">
        <f t="shared" si="781"/>
        <v>0</v>
      </c>
      <c r="L321" s="236">
        <f t="shared" si="781"/>
        <v>0</v>
      </c>
      <c r="M321" s="236">
        <f t="shared" si="781"/>
        <v>0</v>
      </c>
      <c r="N321" s="236">
        <f t="shared" si="781"/>
        <v>0</v>
      </c>
      <c r="O321" s="236">
        <f t="shared" si="781"/>
        <v>0</v>
      </c>
      <c r="P321" s="220"/>
      <c r="Q321" s="221"/>
      <c r="R321" s="237">
        <f t="shared" si="795"/>
        <v>0</v>
      </c>
      <c r="S321" s="221"/>
      <c r="T321" s="237">
        <f t="shared" si="796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97"/>
        <v>0</v>
      </c>
      <c r="AD321" s="221"/>
      <c r="AE321" s="237">
        <f t="shared" si="798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99"/>
        <v>0</v>
      </c>
      <c r="AO321" s="221"/>
      <c r="AP321" s="237">
        <f t="shared" si="800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01"/>
        <v>0</v>
      </c>
      <c r="AZ321" s="221"/>
      <c r="BA321" s="237">
        <f t="shared" si="802"/>
        <v>0</v>
      </c>
      <c r="BB321" s="221"/>
      <c r="BC321" s="233"/>
      <c r="BD321" s="221"/>
      <c r="BE321" s="221"/>
      <c r="BF321" s="233"/>
      <c r="BG321" s="221"/>
      <c r="BH321" s="379">
        <f t="shared" si="782"/>
        <v>0</v>
      </c>
      <c r="BI321" s="255" t="str">
        <f t="shared" si="783"/>
        <v>06</v>
      </c>
      <c r="BJ321" s="318"/>
      <c r="BK321" s="253">
        <f t="shared" si="803"/>
        <v>0</v>
      </c>
      <c r="BL321" s="318"/>
      <c r="BM321" s="253">
        <f t="shared" si="78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785"/>
        <v>0</v>
      </c>
      <c r="BW321" s="318"/>
      <c r="BX321" s="253">
        <f t="shared" si="80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786"/>
        <v>0</v>
      </c>
      <c r="CH321" s="318"/>
      <c r="CI321" s="253">
        <f t="shared" si="787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788"/>
        <v>0</v>
      </c>
      <c r="CS321" s="318"/>
      <c r="CT321" s="253">
        <f t="shared" si="789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790"/>
        <v>0</v>
      </c>
      <c r="DD321" s="318"/>
      <c r="DE321" s="253">
        <f t="shared" si="791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>
      <c r="A322" s="272" t="str">
        <f t="shared" si="77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792"/>
        <v>0</v>
      </c>
      <c r="F322" s="236">
        <f t="shared" si="793"/>
        <v>0</v>
      </c>
      <c r="G322" s="236">
        <f t="shared" si="779"/>
        <v>0</v>
      </c>
      <c r="H322" s="236">
        <f t="shared" si="794"/>
        <v>0</v>
      </c>
      <c r="I322" s="236">
        <f t="shared" si="780"/>
        <v>0</v>
      </c>
      <c r="J322" s="236">
        <f t="shared" si="781"/>
        <v>0</v>
      </c>
      <c r="K322" s="236">
        <f t="shared" si="781"/>
        <v>0</v>
      </c>
      <c r="L322" s="236">
        <f t="shared" si="781"/>
        <v>0</v>
      </c>
      <c r="M322" s="236">
        <f t="shared" si="781"/>
        <v>0</v>
      </c>
      <c r="N322" s="236">
        <f t="shared" si="781"/>
        <v>0</v>
      </c>
      <c r="O322" s="236">
        <f t="shared" si="781"/>
        <v>0</v>
      </c>
      <c r="P322" s="220"/>
      <c r="Q322" s="221"/>
      <c r="R322" s="237">
        <f t="shared" si="795"/>
        <v>0</v>
      </c>
      <c r="S322" s="221"/>
      <c r="T322" s="237">
        <f t="shared" si="796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97"/>
        <v>0</v>
      </c>
      <c r="AD322" s="221"/>
      <c r="AE322" s="237">
        <f t="shared" si="798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99"/>
        <v>0</v>
      </c>
      <c r="AO322" s="221"/>
      <c r="AP322" s="237">
        <f t="shared" si="800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01"/>
        <v>0</v>
      </c>
      <c r="AZ322" s="221"/>
      <c r="BA322" s="237">
        <f t="shared" si="802"/>
        <v>0</v>
      </c>
      <c r="BB322" s="221"/>
      <c r="BC322" s="233"/>
      <c r="BD322" s="221"/>
      <c r="BE322" s="221"/>
      <c r="BF322" s="233"/>
      <c r="BG322" s="221"/>
      <c r="BH322" s="379">
        <f t="shared" si="782"/>
        <v>0</v>
      </c>
      <c r="BI322" s="255" t="str">
        <f t="shared" si="783"/>
        <v>07</v>
      </c>
      <c r="BJ322" s="318"/>
      <c r="BK322" s="253">
        <f t="shared" si="803"/>
        <v>0</v>
      </c>
      <c r="BL322" s="318"/>
      <c r="BM322" s="253">
        <f t="shared" si="78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785"/>
        <v>0</v>
      </c>
      <c r="BW322" s="318"/>
      <c r="BX322" s="253">
        <f t="shared" si="80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786"/>
        <v>0</v>
      </c>
      <c r="CH322" s="318"/>
      <c r="CI322" s="253">
        <f t="shared" si="787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788"/>
        <v>0</v>
      </c>
      <c r="CS322" s="318"/>
      <c r="CT322" s="253">
        <f t="shared" si="789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790"/>
        <v>0</v>
      </c>
      <c r="DD322" s="318"/>
      <c r="DE322" s="253">
        <f t="shared" si="791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>
      <c r="A323" s="272" t="str">
        <f t="shared" si="77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792"/>
        <v>0</v>
      </c>
      <c r="F323" s="236">
        <f t="shared" si="793"/>
        <v>0</v>
      </c>
      <c r="G323" s="236">
        <f t="shared" si="779"/>
        <v>0</v>
      </c>
      <c r="H323" s="236">
        <f t="shared" si="794"/>
        <v>0</v>
      </c>
      <c r="I323" s="236">
        <f t="shared" si="780"/>
        <v>0</v>
      </c>
      <c r="J323" s="236">
        <f t="shared" si="781"/>
        <v>0</v>
      </c>
      <c r="K323" s="236">
        <f t="shared" si="781"/>
        <v>0</v>
      </c>
      <c r="L323" s="236">
        <f t="shared" si="781"/>
        <v>0</v>
      </c>
      <c r="M323" s="236">
        <f t="shared" si="781"/>
        <v>0</v>
      </c>
      <c r="N323" s="236">
        <f t="shared" si="781"/>
        <v>0</v>
      </c>
      <c r="O323" s="236">
        <f t="shared" si="781"/>
        <v>0</v>
      </c>
      <c r="P323" s="220"/>
      <c r="Q323" s="221"/>
      <c r="R323" s="237">
        <f t="shared" si="795"/>
        <v>0</v>
      </c>
      <c r="S323" s="221"/>
      <c r="T323" s="237">
        <f t="shared" si="796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97"/>
        <v>0</v>
      </c>
      <c r="AD323" s="221"/>
      <c r="AE323" s="237">
        <f t="shared" si="798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99"/>
        <v>0</v>
      </c>
      <c r="AO323" s="221"/>
      <c r="AP323" s="237">
        <f t="shared" si="800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01"/>
        <v>0</v>
      </c>
      <c r="AZ323" s="221"/>
      <c r="BA323" s="237">
        <f t="shared" si="802"/>
        <v>0</v>
      </c>
      <c r="BB323" s="221"/>
      <c r="BC323" s="233"/>
      <c r="BD323" s="221"/>
      <c r="BE323" s="221"/>
      <c r="BF323" s="233"/>
      <c r="BG323" s="221"/>
      <c r="BH323" s="379">
        <f t="shared" si="782"/>
        <v>0</v>
      </c>
      <c r="BI323" s="255" t="str">
        <f t="shared" si="783"/>
        <v>08</v>
      </c>
      <c r="BJ323" s="318"/>
      <c r="BK323" s="253">
        <f t="shared" si="803"/>
        <v>0</v>
      </c>
      <c r="BL323" s="318"/>
      <c r="BM323" s="253">
        <f t="shared" si="78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785"/>
        <v>0</v>
      </c>
      <c r="BW323" s="318"/>
      <c r="BX323" s="253">
        <f t="shared" si="80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786"/>
        <v>0</v>
      </c>
      <c r="CH323" s="318"/>
      <c r="CI323" s="253">
        <f t="shared" si="787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788"/>
        <v>0</v>
      </c>
      <c r="CS323" s="318"/>
      <c r="CT323" s="253">
        <f t="shared" si="789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790"/>
        <v>0</v>
      </c>
      <c r="DD323" s="318"/>
      <c r="DE323" s="253">
        <f t="shared" si="791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>
      <c r="A324" s="272" t="str">
        <f t="shared" si="77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792"/>
        <v>0</v>
      </c>
      <c r="F324" s="236">
        <f t="shared" si="793"/>
        <v>0</v>
      </c>
      <c r="G324" s="236">
        <f t="shared" si="779"/>
        <v>0</v>
      </c>
      <c r="H324" s="236">
        <f t="shared" si="794"/>
        <v>0</v>
      </c>
      <c r="I324" s="236">
        <f t="shared" si="780"/>
        <v>0</v>
      </c>
      <c r="J324" s="236">
        <f t="shared" si="781"/>
        <v>0</v>
      </c>
      <c r="K324" s="236">
        <f t="shared" si="781"/>
        <v>0</v>
      </c>
      <c r="L324" s="236">
        <f t="shared" si="781"/>
        <v>0</v>
      </c>
      <c r="M324" s="236">
        <f t="shared" si="781"/>
        <v>0</v>
      </c>
      <c r="N324" s="236">
        <f t="shared" si="781"/>
        <v>0</v>
      </c>
      <c r="O324" s="236">
        <f t="shared" si="781"/>
        <v>0</v>
      </c>
      <c r="P324" s="220"/>
      <c r="Q324" s="221"/>
      <c r="R324" s="237">
        <f t="shared" si="795"/>
        <v>0</v>
      </c>
      <c r="S324" s="221"/>
      <c r="T324" s="237">
        <f t="shared" si="796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97"/>
        <v>0</v>
      </c>
      <c r="AD324" s="221"/>
      <c r="AE324" s="237">
        <f t="shared" si="798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99"/>
        <v>0</v>
      </c>
      <c r="AO324" s="221"/>
      <c r="AP324" s="237">
        <f t="shared" si="800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01"/>
        <v>0</v>
      </c>
      <c r="AZ324" s="221"/>
      <c r="BA324" s="237">
        <f t="shared" si="802"/>
        <v>0</v>
      </c>
      <c r="BB324" s="221"/>
      <c r="BC324" s="233"/>
      <c r="BD324" s="221"/>
      <c r="BE324" s="221"/>
      <c r="BF324" s="233"/>
      <c r="BG324" s="221"/>
      <c r="BH324" s="379">
        <f t="shared" si="782"/>
        <v>0</v>
      </c>
      <c r="BI324" s="255" t="str">
        <f t="shared" si="783"/>
        <v>09</v>
      </c>
      <c r="BJ324" s="318"/>
      <c r="BK324" s="253">
        <f t="shared" si="803"/>
        <v>0</v>
      </c>
      <c r="BL324" s="318"/>
      <c r="BM324" s="253">
        <f t="shared" si="78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785"/>
        <v>0</v>
      </c>
      <c r="BW324" s="318"/>
      <c r="BX324" s="253">
        <f t="shared" si="80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786"/>
        <v>0</v>
      </c>
      <c r="CH324" s="318"/>
      <c r="CI324" s="253">
        <f t="shared" si="787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788"/>
        <v>0</v>
      </c>
      <c r="CS324" s="318"/>
      <c r="CT324" s="253">
        <f t="shared" si="789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790"/>
        <v>0</v>
      </c>
      <c r="DD324" s="318"/>
      <c r="DE324" s="253">
        <f t="shared" si="791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>
      <c r="A325" s="272" t="str">
        <f t="shared" si="77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792"/>
        <v>0</v>
      </c>
      <c r="F325" s="236">
        <f t="shared" si="793"/>
        <v>0</v>
      </c>
      <c r="G325" s="236">
        <f t="shared" si="779"/>
        <v>0</v>
      </c>
      <c r="H325" s="236">
        <f t="shared" si="794"/>
        <v>0</v>
      </c>
      <c r="I325" s="236">
        <f t="shared" si="780"/>
        <v>0</v>
      </c>
      <c r="J325" s="236">
        <f t="shared" si="781"/>
        <v>0</v>
      </c>
      <c r="K325" s="236">
        <f t="shared" si="781"/>
        <v>0</v>
      </c>
      <c r="L325" s="236">
        <f t="shared" si="781"/>
        <v>0</v>
      </c>
      <c r="M325" s="236">
        <f t="shared" si="781"/>
        <v>0</v>
      </c>
      <c r="N325" s="236">
        <f t="shared" si="781"/>
        <v>0</v>
      </c>
      <c r="O325" s="236">
        <f t="shared" si="781"/>
        <v>0</v>
      </c>
      <c r="P325" s="220"/>
      <c r="Q325" s="221"/>
      <c r="R325" s="237">
        <f t="shared" si="795"/>
        <v>0</v>
      </c>
      <c r="S325" s="221"/>
      <c r="T325" s="237">
        <f t="shared" si="796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97"/>
        <v>0</v>
      </c>
      <c r="AD325" s="221"/>
      <c r="AE325" s="237">
        <f t="shared" si="798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99"/>
        <v>0</v>
      </c>
      <c r="AO325" s="221"/>
      <c r="AP325" s="237">
        <f t="shared" si="800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01"/>
        <v>0</v>
      </c>
      <c r="AZ325" s="221"/>
      <c r="BA325" s="237">
        <f t="shared" si="802"/>
        <v>0</v>
      </c>
      <c r="BB325" s="221"/>
      <c r="BC325" s="233"/>
      <c r="BD325" s="221"/>
      <c r="BE325" s="221"/>
      <c r="BF325" s="233"/>
      <c r="BG325" s="221"/>
      <c r="BH325" s="379">
        <f t="shared" si="782"/>
        <v>0</v>
      </c>
      <c r="BI325" s="255" t="str">
        <f t="shared" si="783"/>
        <v>10</v>
      </c>
      <c r="BJ325" s="318"/>
      <c r="BK325" s="253">
        <f t="shared" si="803"/>
        <v>0</v>
      </c>
      <c r="BL325" s="318"/>
      <c r="BM325" s="253">
        <f t="shared" si="78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785"/>
        <v>0</v>
      </c>
      <c r="BW325" s="318"/>
      <c r="BX325" s="253">
        <f t="shared" si="80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786"/>
        <v>0</v>
      </c>
      <c r="CH325" s="318"/>
      <c r="CI325" s="253">
        <f t="shared" si="787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788"/>
        <v>0</v>
      </c>
      <c r="CS325" s="318"/>
      <c r="CT325" s="253">
        <f t="shared" si="789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790"/>
        <v>0</v>
      </c>
      <c r="DD325" s="318"/>
      <c r="DE325" s="253">
        <f t="shared" si="791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">
      <c r="A326" s="272" t="str">
        <f t="shared" si="77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792"/>
        <v>0</v>
      </c>
      <c r="F326" s="236">
        <f t="shared" si="793"/>
        <v>0</v>
      </c>
      <c r="G326" s="236">
        <f t="shared" si="779"/>
        <v>0</v>
      </c>
      <c r="H326" s="236">
        <f t="shared" si="794"/>
        <v>0</v>
      </c>
      <c r="I326" s="236">
        <f t="shared" si="780"/>
        <v>0</v>
      </c>
      <c r="J326" s="236">
        <f t="shared" si="781"/>
        <v>0</v>
      </c>
      <c r="K326" s="236">
        <f t="shared" si="781"/>
        <v>0</v>
      </c>
      <c r="L326" s="236">
        <f t="shared" si="781"/>
        <v>0</v>
      </c>
      <c r="M326" s="236">
        <f t="shared" si="781"/>
        <v>0</v>
      </c>
      <c r="N326" s="236">
        <f t="shared" si="781"/>
        <v>0</v>
      </c>
      <c r="O326" s="236">
        <f t="shared" si="781"/>
        <v>0</v>
      </c>
      <c r="P326" s="220"/>
      <c r="Q326" s="221"/>
      <c r="R326" s="237">
        <f t="shared" si="795"/>
        <v>0</v>
      </c>
      <c r="S326" s="221"/>
      <c r="T326" s="237">
        <f t="shared" si="796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97"/>
        <v>0</v>
      </c>
      <c r="AD326" s="221"/>
      <c r="AE326" s="237">
        <f t="shared" si="798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99"/>
        <v>0</v>
      </c>
      <c r="AO326" s="221"/>
      <c r="AP326" s="237">
        <f t="shared" si="800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01"/>
        <v>0</v>
      </c>
      <c r="AZ326" s="221"/>
      <c r="BA326" s="237">
        <f t="shared" si="802"/>
        <v>0</v>
      </c>
      <c r="BB326" s="221"/>
      <c r="BC326" s="233"/>
      <c r="BD326" s="221"/>
      <c r="BE326" s="221"/>
      <c r="BF326" s="233"/>
      <c r="BG326" s="221"/>
      <c r="BH326" s="379">
        <f t="shared" si="782"/>
        <v>0</v>
      </c>
      <c r="BI326" s="255" t="str">
        <f t="shared" si="783"/>
        <v>11</v>
      </c>
      <c r="BJ326" s="318"/>
      <c r="BK326" s="253">
        <f t="shared" si="803"/>
        <v>0</v>
      </c>
      <c r="BL326" s="318"/>
      <c r="BM326" s="253">
        <f t="shared" si="78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785"/>
        <v>0</v>
      </c>
      <c r="BW326" s="318"/>
      <c r="BX326" s="253">
        <f t="shared" si="80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786"/>
        <v>0</v>
      </c>
      <c r="CH326" s="318"/>
      <c r="CI326" s="253">
        <f t="shared" si="787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788"/>
        <v>0</v>
      </c>
      <c r="CS326" s="318"/>
      <c r="CT326" s="253">
        <f t="shared" si="789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790"/>
        <v>0</v>
      </c>
      <c r="DD326" s="318"/>
      <c r="DE326" s="253">
        <f t="shared" si="791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">
      <c r="A327" s="272" t="str">
        <f t="shared" si="77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792"/>
        <v>0</v>
      </c>
      <c r="F327" s="236">
        <f t="shared" si="793"/>
        <v>0</v>
      </c>
      <c r="G327" s="236">
        <f t="shared" si="779"/>
        <v>0</v>
      </c>
      <c r="H327" s="236">
        <f t="shared" si="794"/>
        <v>0</v>
      </c>
      <c r="I327" s="236">
        <f t="shared" si="780"/>
        <v>0</v>
      </c>
      <c r="J327" s="236">
        <f t="shared" si="781"/>
        <v>0</v>
      </c>
      <c r="K327" s="236">
        <f t="shared" si="781"/>
        <v>0</v>
      </c>
      <c r="L327" s="236">
        <f t="shared" si="781"/>
        <v>0</v>
      </c>
      <c r="M327" s="236">
        <f t="shared" si="781"/>
        <v>0</v>
      </c>
      <c r="N327" s="236">
        <f t="shared" si="781"/>
        <v>0</v>
      </c>
      <c r="O327" s="236">
        <f t="shared" si="781"/>
        <v>0</v>
      </c>
      <c r="P327" s="220"/>
      <c r="Q327" s="221"/>
      <c r="R327" s="237">
        <f t="shared" si="795"/>
        <v>0</v>
      </c>
      <c r="S327" s="221"/>
      <c r="T327" s="237">
        <f t="shared" si="796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97"/>
        <v>0</v>
      </c>
      <c r="AD327" s="221"/>
      <c r="AE327" s="237">
        <f t="shared" si="798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99"/>
        <v>0</v>
      </c>
      <c r="AO327" s="221"/>
      <c r="AP327" s="237">
        <f t="shared" si="800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01"/>
        <v>0</v>
      </c>
      <c r="AZ327" s="221"/>
      <c r="BA327" s="237">
        <f t="shared" si="802"/>
        <v>0</v>
      </c>
      <c r="BB327" s="221"/>
      <c r="BC327" s="233"/>
      <c r="BD327" s="221"/>
      <c r="BE327" s="221"/>
      <c r="BF327" s="233"/>
      <c r="BG327" s="221"/>
      <c r="BH327" s="379">
        <f t="shared" si="782"/>
        <v>0</v>
      </c>
      <c r="BI327" s="255" t="str">
        <f t="shared" si="783"/>
        <v>12</v>
      </c>
      <c r="BJ327" s="318"/>
      <c r="BK327" s="253">
        <f t="shared" si="803"/>
        <v>0</v>
      </c>
      <c r="BL327" s="318"/>
      <c r="BM327" s="253">
        <f t="shared" si="78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785"/>
        <v>0</v>
      </c>
      <c r="BW327" s="318"/>
      <c r="BX327" s="253">
        <f t="shared" si="80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786"/>
        <v>0</v>
      </c>
      <c r="CH327" s="318"/>
      <c r="CI327" s="253">
        <f t="shared" si="787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788"/>
        <v>0</v>
      </c>
      <c r="CS327" s="318"/>
      <c r="CT327" s="253">
        <f t="shared" si="789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790"/>
        <v>0</v>
      </c>
      <c r="DD327" s="318"/>
      <c r="DE327" s="253">
        <f t="shared" si="791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thickBot="1">
      <c r="A328" s="272" t="str">
        <f t="shared" si="77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792"/>
        <v>0</v>
      </c>
      <c r="F328" s="236">
        <f t="shared" si="793"/>
        <v>0</v>
      </c>
      <c r="G328" s="236">
        <f t="shared" si="779"/>
        <v>0</v>
      </c>
      <c r="H328" s="236">
        <f t="shared" si="794"/>
        <v>0</v>
      </c>
      <c r="I328" s="236">
        <f t="shared" si="780"/>
        <v>0</v>
      </c>
      <c r="J328" s="236">
        <f t="shared" si="781"/>
        <v>0</v>
      </c>
      <c r="K328" s="236">
        <f t="shared" si="781"/>
        <v>0</v>
      </c>
      <c r="L328" s="236">
        <f t="shared" si="781"/>
        <v>0</v>
      </c>
      <c r="M328" s="236">
        <f t="shared" si="781"/>
        <v>0</v>
      </c>
      <c r="N328" s="236">
        <f t="shared" si="781"/>
        <v>0</v>
      </c>
      <c r="O328" s="236">
        <f>ROUND(SUM(Z328,AK328,AV328,BG328),1)</f>
        <v>0</v>
      </c>
      <c r="P328" s="223"/>
      <c r="Q328" s="224"/>
      <c r="R328" s="238">
        <f t="shared" si="795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97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99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01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9">
        <f>IF((COUNTA(BJ328:DL328)-COUNTIF(BJ328:DL328,0))=0,0,CONCATENATE("Ошибки!-",COUNTA(BJ328:DL328)-COUNTIF(BJ328:DL328,0)))</f>
        <v>0</v>
      </c>
      <c r="BI328" s="319" t="str">
        <f t="shared" si="783"/>
        <v>13</v>
      </c>
      <c r="BJ328" s="320"/>
      <c r="BK328" s="321">
        <f t="shared" si="803"/>
        <v>0</v>
      </c>
      <c r="BL328" s="320"/>
      <c r="BM328" s="321">
        <f t="shared" si="78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785"/>
        <v>0</v>
      </c>
      <c r="BW328" s="320"/>
      <c r="BX328" s="321">
        <f t="shared" si="80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786"/>
        <v>0</v>
      </c>
      <c r="CH328" s="320"/>
      <c r="CI328" s="321">
        <f t="shared" si="787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788"/>
        <v>0</v>
      </c>
      <c r="CS328" s="320"/>
      <c r="CT328" s="321">
        <f t="shared" si="789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790"/>
        <v>0</v>
      </c>
      <c r="DD328" s="320"/>
      <c r="DE328" s="321">
        <f t="shared" si="791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10" t="s">
        <v>272</v>
      </c>
      <c r="C333" s="710"/>
      <c r="D333" s="546" t="s">
        <v>379</v>
      </c>
      <c r="E333" s="546"/>
      <c r="F333" s="546"/>
      <c r="G333" s="546"/>
      <c r="H333" s="546"/>
      <c r="J333" s="711" t="s">
        <v>372</v>
      </c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</row>
    <row r="335" spans="1:116" ht="14.25" customHeight="1">
      <c r="A335" s="317" t="s">
        <v>237</v>
      </c>
      <c r="B335" s="17"/>
      <c r="D335" s="554" t="s">
        <v>388</v>
      </c>
      <c r="E335" s="554"/>
      <c r="F335" s="554"/>
      <c r="G335" s="19"/>
      <c r="J335" s="554" t="s">
        <v>387</v>
      </c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theme="6" tint="0.39997558519241921"/>
  </sheetPr>
  <dimension ref="A1:DL357"/>
  <sheetViews>
    <sheetView showZeros="0" zoomScale="90" zoomScaleNormal="90" zoomScaleSheetLayoutView="71" workbookViewId="0">
      <pane xSplit="4" ySplit="5" topLeftCell="E21" activePane="bottomRight" state="frozen"/>
      <selection activeCell="DK44" sqref="DK44"/>
      <selection pane="topRight" activeCell="DK44" sqref="DK44"/>
      <selection pane="bottomLeft" activeCell="DK44" sqref="DK44"/>
      <selection pane="bottomRight" activeCell="B1" sqref="B1:O19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9" t="s">
        <v>271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10.1 Парки по
"П-4_стр.2" и "П-4_стр.3"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Парки
1 квартал -
гр.1</v>
      </c>
      <c r="BV2" s="246" t="str">
        <f t="shared" si="0"/>
        <v>Парки
1 квартал -
гр.2</v>
      </c>
      <c r="BW2" s="246" t="str">
        <f t="shared" si="0"/>
        <v>Парки
1 квартал -
гр.3</v>
      </c>
      <c r="BX2" s="246" t="str">
        <f t="shared" si="0"/>
        <v>Парки
1 квартал -
гр.4</v>
      </c>
      <c r="BY2" s="246" t="str">
        <f t="shared" si="0"/>
        <v>Парки
1 квартал -
гр.5</v>
      </c>
      <c r="BZ2" s="246" t="str">
        <f t="shared" si="0"/>
        <v>Парки
1 квартал -
гр.6</v>
      </c>
      <c r="CA2" s="246" t="str">
        <f t="shared" si="0"/>
        <v>Парки
1 квартал -
гр.7</v>
      </c>
      <c r="CB2" s="246" t="str">
        <f t="shared" si="0"/>
        <v>Парки
1 квартал -
гр.8</v>
      </c>
      <c r="CC2" s="246" t="str">
        <f t="shared" si="0"/>
        <v>Парки
1 квартал -
гр.9</v>
      </c>
      <c r="CD2" s="246" t="str">
        <f t="shared" si="0"/>
        <v>Парки
1 квартал -
гр.10</v>
      </c>
      <c r="CE2" s="246" t="str">
        <f t="shared" si="0"/>
        <v>Парки
1 квартал -
гр.11</v>
      </c>
      <c r="CF2" s="246" t="str">
        <f t="shared" si="0"/>
        <v>Парки
2 квартал -
гр.1</v>
      </c>
      <c r="CG2" s="246" t="str">
        <f t="shared" si="0"/>
        <v>Парки
2 квартал -
гр.2</v>
      </c>
      <c r="CH2" s="246" t="str">
        <f t="shared" si="0"/>
        <v>Парки
2 квартал -
гр.3</v>
      </c>
      <c r="CI2" s="246" t="str">
        <f t="shared" si="0"/>
        <v>Парки
2 квартал -
гр.4</v>
      </c>
      <c r="CJ2" s="246" t="str">
        <f t="shared" si="0"/>
        <v>Парки
2 квартал -
гр.5</v>
      </c>
      <c r="CK2" s="246" t="str">
        <f t="shared" si="0"/>
        <v>Парки
2 квартал -
гр.6</v>
      </c>
      <c r="CL2" s="246" t="str">
        <f t="shared" si="0"/>
        <v>Парки
2 квартал -
гр.7</v>
      </c>
      <c r="CM2" s="246" t="str">
        <f t="shared" si="0"/>
        <v>Парки
2 квартал -
гр.8</v>
      </c>
      <c r="CN2" s="246" t="str">
        <f t="shared" si="0"/>
        <v>Парки
2 квартал -
гр.9</v>
      </c>
      <c r="CO2" s="246" t="str">
        <f t="shared" si="0"/>
        <v>Парки
2 квартал -
гр.10</v>
      </c>
      <c r="CP2" s="246" t="str">
        <f t="shared" si="0"/>
        <v>Парки
2 квартал -
гр.11</v>
      </c>
      <c r="CQ2" s="246" t="str">
        <f t="shared" si="0"/>
        <v>Парки
3 квартал -
гр.1</v>
      </c>
      <c r="CR2" s="246" t="str">
        <f t="shared" si="0"/>
        <v>Парки
3 квартал -
гр.2</v>
      </c>
      <c r="CS2" s="246" t="str">
        <f t="shared" si="0"/>
        <v>Парки
3 квартал -
гр.3</v>
      </c>
      <c r="CT2" s="246" t="str">
        <f t="shared" si="0"/>
        <v>Парки
3 квартал -
гр.4</v>
      </c>
      <c r="CU2" s="246" t="str">
        <f t="shared" si="0"/>
        <v>Парки
3 квартал -
гр.5</v>
      </c>
      <c r="CV2" s="246" t="str">
        <f t="shared" si="0"/>
        <v>Парки
3 квартал -
гр.6</v>
      </c>
      <c r="CW2" s="246" t="str">
        <f t="shared" si="0"/>
        <v>Парки
3 квартал -
гр.7</v>
      </c>
      <c r="CX2" s="246" t="str">
        <f t="shared" si="0"/>
        <v>Парки
3 квартал -
гр.8</v>
      </c>
      <c r="CY2" s="246" t="str">
        <f t="shared" si="0"/>
        <v>Парки
3 квартал -
гр.9</v>
      </c>
      <c r="CZ2" s="246" t="str">
        <f t="shared" si="0"/>
        <v>Парки
3 квартал -
гр.10</v>
      </c>
      <c r="DA2" s="246" t="str">
        <f t="shared" si="0"/>
        <v>Парки
3 квартал -
гр.11</v>
      </c>
      <c r="DB2" s="246" t="str">
        <f t="shared" si="0"/>
        <v>Парки
4 квартал -
гр.1</v>
      </c>
      <c r="DC2" s="246" t="str">
        <f t="shared" si="0"/>
        <v>Парки
4 квартал -
гр.2</v>
      </c>
      <c r="DD2" s="246" t="str">
        <f t="shared" si="0"/>
        <v>Парки
4 квартал -
гр.3</v>
      </c>
      <c r="DE2" s="246" t="str">
        <f t="shared" si="0"/>
        <v>Парки
4 квартал -
гр.4</v>
      </c>
      <c r="DF2" s="246" t="str">
        <f t="shared" si="0"/>
        <v>Парки
4 квартал -
гр.5</v>
      </c>
      <c r="DG2" s="246" t="str">
        <f t="shared" si="0"/>
        <v>Парки
4 квартал -
гр.6</v>
      </c>
      <c r="DH2" s="246" t="str">
        <f t="shared" si="0"/>
        <v>Парки
4 квартал -
гр.7</v>
      </c>
      <c r="DI2" s="246" t="str">
        <f t="shared" si="0"/>
        <v>Парки
4 квартал -
гр.8</v>
      </c>
      <c r="DJ2" s="246" t="str">
        <f t="shared" si="0"/>
        <v>Парки
4 квартал -
гр.9</v>
      </c>
      <c r="DK2" s="246" t="str">
        <f t="shared" si="0"/>
        <v>Парки
4 квартал -
гр.10</v>
      </c>
      <c r="DL2" s="246" t="str">
        <f t="shared" si="0"/>
        <v>Парки
4 квартал -
гр.11</v>
      </c>
    </row>
    <row r="3" spans="1:116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Парки
1 квартал -
гр.1</v>
      </c>
      <c r="Q5" s="218" t="str">
        <f>CONCATENATE($B$1,"
",P1," -
гр.",$F$5)</f>
        <v>Парки
1 квартал -
гр.2</v>
      </c>
      <c r="R5" s="218" t="str">
        <f>CONCATENATE($B$1,"
",P1," -
гр.",$G$5)</f>
        <v>Парки
1 квартал -
гр.3</v>
      </c>
      <c r="S5" s="218" t="str">
        <f>CONCATENATE($B$1,"
",P1," -
гр.",$H$5)</f>
        <v>Парки
1 квартал -
гр.4</v>
      </c>
      <c r="T5" s="218" t="str">
        <f>CONCATENATE($B$1,"
",P1," -
гр.",$I$5)</f>
        <v>Парки
1 квартал -
гр.5</v>
      </c>
      <c r="U5" s="218" t="str">
        <f>CONCATENATE($B$1,"
",P1," -
гр.",$J$5)</f>
        <v>Парки
1 квартал -
гр.6</v>
      </c>
      <c r="V5" s="218" t="str">
        <f>CONCATENATE($B$1,"
",P1," -
гр.",$K$5)</f>
        <v>Парки
1 квартал -
гр.7</v>
      </c>
      <c r="W5" s="218" t="str">
        <f>CONCATENATE($B$1,"
",P1," -
гр.",$L$5)</f>
        <v>Парки
1 квартал -
гр.8</v>
      </c>
      <c r="X5" s="218" t="str">
        <f>CONCATENATE($B$1,"
",P1," -
гр.",$M$5)</f>
        <v>Парки
1 квартал -
гр.9</v>
      </c>
      <c r="Y5" s="218" t="str">
        <f>CONCATENATE($B$1,"
",P1," -
гр.",$N$5)</f>
        <v>Парки
1 квартал -
гр.10</v>
      </c>
      <c r="Z5" s="219" t="str">
        <f>CONCATENATE($B$1,"
",P1," -
гр.",$O$5)</f>
        <v>Парки
1 квартал -
гр.11</v>
      </c>
      <c r="AA5" s="210" t="str">
        <f>CONCATENATE($B$1,"
",AA1," -
гр.",$E$5)</f>
        <v>Парки
2 квартал -
гр.1</v>
      </c>
      <c r="AB5" s="218" t="str">
        <f>CONCATENATE($B$1,"
",AA1," -
гр.",$F$5)</f>
        <v>Парки
2 квартал -
гр.2</v>
      </c>
      <c r="AC5" s="218" t="str">
        <f>CONCATENATE($B$1,"
",AA1," -
гр.",$G$5)</f>
        <v>Парки
2 квартал -
гр.3</v>
      </c>
      <c r="AD5" s="218" t="str">
        <f>CONCATENATE($B$1,"
",AA1," -
гр.",$H$5)</f>
        <v>Парки
2 квартал -
гр.4</v>
      </c>
      <c r="AE5" s="218" t="str">
        <f>CONCATENATE($B$1,"
",AA1," -
гр.",$I$5)</f>
        <v>Парки
2 квартал -
гр.5</v>
      </c>
      <c r="AF5" s="218" t="str">
        <f>CONCATENATE($B$1,"
",AA1," -
гр.",$J$5)</f>
        <v>Парки
2 квартал -
гр.6</v>
      </c>
      <c r="AG5" s="218" t="str">
        <f>CONCATENATE($B$1,"
",AA1," -
гр.",$K$5)</f>
        <v>Парки
2 квартал -
гр.7</v>
      </c>
      <c r="AH5" s="218" t="str">
        <f>CONCATENATE($B$1,"
",AA1," -
гр.",$L$5)</f>
        <v>Парки
2 квартал -
гр.8</v>
      </c>
      <c r="AI5" s="218" t="str">
        <f>CONCATENATE($B$1,"
",AA1," -
гр.",$M$5)</f>
        <v>Парки
2 квартал -
гр.9</v>
      </c>
      <c r="AJ5" s="218" t="str">
        <f>CONCATENATE($B$1,"
",AA1," -
гр.",$N$5)</f>
        <v>Парки
2 квартал -
гр.10</v>
      </c>
      <c r="AK5" s="219" t="str">
        <f>CONCATENATE($B$1,"
",AA1," -
гр.",$O$5)</f>
        <v>Парки
2 квартал -
гр.11</v>
      </c>
      <c r="AL5" s="210" t="str">
        <f>CONCATENATE($B$1,"
",AL1," -
гр.",$E$5)</f>
        <v>Парки
3 квартал -
гр.1</v>
      </c>
      <c r="AM5" s="218" t="str">
        <f>CONCATENATE($B$1,"
",AL1," -
гр.",$F$5)</f>
        <v>Парки
3 квартал -
гр.2</v>
      </c>
      <c r="AN5" s="218" t="str">
        <f>CONCATENATE($B$1,"
",AL1," -
гр.",$G$5)</f>
        <v>Парки
3 квартал -
гр.3</v>
      </c>
      <c r="AO5" s="218" t="str">
        <f>CONCATENATE($B$1,"
",AL1," -
гр.",$H$5)</f>
        <v>Парки
3 квартал -
гр.4</v>
      </c>
      <c r="AP5" s="218" t="str">
        <f>CONCATENATE($B$1,"
",AL1," -
гр.",$I$5)</f>
        <v>Парки
3 квартал -
гр.5</v>
      </c>
      <c r="AQ5" s="218" t="str">
        <f>CONCATENATE($B$1,"
",AL1," -
гр.",$J$5)</f>
        <v>Парки
3 квартал -
гр.6</v>
      </c>
      <c r="AR5" s="218" t="str">
        <f>CONCATENATE($B$1,"
",AL1," -
гр.",$K$5)</f>
        <v>Парки
3 квартал -
гр.7</v>
      </c>
      <c r="AS5" s="218" t="str">
        <f>CONCATENATE($B$1,"
",AL1," -
гр.",$L$5)</f>
        <v>Парки
3 квартал -
гр.8</v>
      </c>
      <c r="AT5" s="218" t="str">
        <f>CONCATENATE($B$1,"
",AL1," -
гр.",$M$5)</f>
        <v>Парки
3 квартал -
гр.9</v>
      </c>
      <c r="AU5" s="218" t="str">
        <f>CONCATENATE($B$1,"
",AL1," -
гр.",$N$5)</f>
        <v>Парки
3 квартал -
гр.10</v>
      </c>
      <c r="AV5" s="219" t="str">
        <f>CONCATENATE($B$1,"
",AL1," -
гр.",$O$5)</f>
        <v>Парки
3 квартал -
гр.11</v>
      </c>
      <c r="AW5" s="210" t="str">
        <f>CONCATENATE($B$1,"
",AW1," -
гр.",$E$5)</f>
        <v>Парки
4 квартал -
гр.1</v>
      </c>
      <c r="AX5" s="218" t="str">
        <f>CONCATENATE($B$1,"
",AW1," -
гр.",$F$5)</f>
        <v>Парки
4 квартал -
гр.2</v>
      </c>
      <c r="AY5" s="218" t="str">
        <f>CONCATENATE($B$1,"
",AW1," -
гр.",$G$5)</f>
        <v>Парки
4 квартал -
гр.3</v>
      </c>
      <c r="AZ5" s="218" t="str">
        <f>CONCATENATE($B$1,"
",AW1," -
гр.",$H$5)</f>
        <v>Парки
4 квартал -
гр.4</v>
      </c>
      <c r="BA5" s="218" t="str">
        <f>CONCATENATE($B$1,"
",AW1," -
гр.",$I$5)</f>
        <v>Парки
4 квартал -
гр.5</v>
      </c>
      <c r="BB5" s="218" t="str">
        <f>CONCATENATE($B$1,"
",AW1," -
гр.",$J$5)</f>
        <v>Парки
4 квартал -
гр.6</v>
      </c>
      <c r="BC5" s="218" t="str">
        <f>CONCATENATE($B$1,"
",AW1," -
гр.",$K$5)</f>
        <v>Парки
4 квартал -
гр.7</v>
      </c>
      <c r="BD5" s="218" t="str">
        <f>CONCATENATE($B$1,"
",AW1," -
гр.",$L$5)</f>
        <v>Парки
4 квартал -
гр.8</v>
      </c>
      <c r="BE5" s="218" t="str">
        <f>CONCATENATE($B$1,"
",AW1," -
гр.",$M$5)</f>
        <v>Парки
4 квартал -
гр.9</v>
      </c>
      <c r="BF5" s="218" t="str">
        <f>CONCATENATE($B$1,"
",AW1," -
гр.",$N$5)</f>
        <v>Парки
4 квартал -
гр.10</v>
      </c>
      <c r="BG5" s="219" t="str">
        <f>CONCATENATE($B$1,"
",AW1," -
гр.",$O$5)</f>
        <v>Парки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",B1)</f>
        <v>Свод - Парки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11</v>
      </c>
      <c r="F6" s="276">
        <f t="shared" si="2"/>
        <v>0</v>
      </c>
      <c r="G6" s="276">
        <f>SUM(G7:G11,G16:G18)</f>
        <v>420.6</v>
      </c>
      <c r="H6" s="276">
        <f t="shared" si="2"/>
        <v>0</v>
      </c>
      <c r="I6" s="276">
        <f>SUM(I7:I11,I16:I18)</f>
        <v>0</v>
      </c>
      <c r="J6" s="276">
        <f t="shared" si="2"/>
        <v>354.6</v>
      </c>
      <c r="K6" s="276">
        <f t="shared" si="2"/>
        <v>0</v>
      </c>
      <c r="L6" s="276">
        <f t="shared" si="2"/>
        <v>66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Парки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1</v>
      </c>
      <c r="F7" s="276">
        <f t="shared" ref="F7:O18" si="5">SUMIF($B$21:$B$328,$B7,F$21:F$328)</f>
        <v>0</v>
      </c>
      <c r="G7" s="276">
        <f>SUM(J7:L7)</f>
        <v>68.8</v>
      </c>
      <c r="H7" s="276">
        <f t="shared" si="5"/>
        <v>0</v>
      </c>
      <c r="I7" s="276">
        <f>SUM(M7:O7)</f>
        <v>0</v>
      </c>
      <c r="J7" s="276">
        <f t="shared" si="5"/>
        <v>58.8</v>
      </c>
      <c r="K7" s="276">
        <f t="shared" si="5"/>
        <v>0</v>
      </c>
      <c r="L7" s="276">
        <f t="shared" si="5"/>
        <v>10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 t="shared" ref="BK7:BK18" si="8">IF(ROUND((E7-F7),5)&gt;=0,0,"Ошибка!")</f>
        <v>0</v>
      </c>
      <c r="BL7" s="248"/>
      <c r="BM7" s="253">
        <f t="shared" ref="BM7:BM18" si="9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Парки</v>
      </c>
      <c r="B8" s="277" t="s">
        <v>229</v>
      </c>
      <c r="C8" s="275" t="s">
        <v>58</v>
      </c>
      <c r="D8" s="275" t="s">
        <v>8</v>
      </c>
      <c r="E8" s="301">
        <f t="shared" ref="E8:E17" si="10">SUMIF($B$21:$B$328,$B8,E$21:E$328)</f>
        <v>2</v>
      </c>
      <c r="F8" s="276">
        <f t="shared" si="5"/>
        <v>0</v>
      </c>
      <c r="G8" s="276">
        <f t="shared" ref="G8:G16" si="11">SUM(J8:L8)</f>
        <v>90.8</v>
      </c>
      <c r="H8" s="276">
        <f t="shared" si="5"/>
        <v>0</v>
      </c>
      <c r="I8" s="276">
        <f t="shared" ref="I8:I16" si="12">SUM(M8:O8)</f>
        <v>0</v>
      </c>
      <c r="J8" s="276">
        <f t="shared" si="5"/>
        <v>78.8</v>
      </c>
      <c r="K8" s="276">
        <f t="shared" si="5"/>
        <v>0</v>
      </c>
      <c r="L8" s="276">
        <f t="shared" si="5"/>
        <v>12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si="8"/>
        <v>0</v>
      </c>
      <c r="BL8" s="248"/>
      <c r="BM8" s="253">
        <f t="shared" si="9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Парки</v>
      </c>
      <c r="B9" s="278" t="s">
        <v>102</v>
      </c>
      <c r="C9" s="275" t="s">
        <v>99</v>
      </c>
      <c r="D9" s="275" t="s">
        <v>9</v>
      </c>
      <c r="E9" s="301">
        <f t="shared" si="10"/>
        <v>0</v>
      </c>
      <c r="F9" s="276">
        <f t="shared" si="5"/>
        <v>0</v>
      </c>
      <c r="G9" s="276">
        <f t="shared" si="11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8"/>
        <v>0</v>
      </c>
      <c r="BL9" s="248"/>
      <c r="BM9" s="253">
        <f t="shared" si="9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Парки</v>
      </c>
      <c r="B10" s="278" t="s">
        <v>103</v>
      </c>
      <c r="C10" s="275" t="s">
        <v>100</v>
      </c>
      <c r="D10" s="275" t="s">
        <v>10</v>
      </c>
      <c r="E10" s="301">
        <f t="shared" si="10"/>
        <v>1</v>
      </c>
      <c r="F10" s="276">
        <f t="shared" si="5"/>
        <v>0</v>
      </c>
      <c r="G10" s="276">
        <f t="shared" si="11"/>
        <v>53.4</v>
      </c>
      <c r="H10" s="276">
        <f t="shared" si="5"/>
        <v>0</v>
      </c>
      <c r="I10" s="276">
        <f>SUM(M10:O10)</f>
        <v>0</v>
      </c>
      <c r="J10" s="276">
        <f t="shared" si="5"/>
        <v>39.4</v>
      </c>
      <c r="K10" s="276">
        <f t="shared" si="5"/>
        <v>0</v>
      </c>
      <c r="L10" s="276">
        <f t="shared" si="5"/>
        <v>14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8"/>
        <v>0</v>
      </c>
      <c r="BL10" s="248"/>
      <c r="BM10" s="253">
        <f t="shared" si="9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Парки</v>
      </c>
      <c r="B11" s="278" t="s">
        <v>104</v>
      </c>
      <c r="C11" s="275" t="s">
        <v>101</v>
      </c>
      <c r="D11" s="275" t="s">
        <v>59</v>
      </c>
      <c r="E11" s="301">
        <f t="shared" si="10"/>
        <v>4</v>
      </c>
      <c r="F11" s="276">
        <f t="shared" si="5"/>
        <v>0</v>
      </c>
      <c r="G11" s="276">
        <f>SUM(J11:L11)</f>
        <v>122.6</v>
      </c>
      <c r="H11" s="276">
        <f t="shared" si="5"/>
        <v>0</v>
      </c>
      <c r="I11" s="276">
        <f>SUM(M11:O11)</f>
        <v>0</v>
      </c>
      <c r="J11" s="276">
        <f t="shared" si="5"/>
        <v>102.6</v>
      </c>
      <c r="K11" s="276">
        <f t="shared" si="5"/>
        <v>0</v>
      </c>
      <c r="L11" s="276">
        <f t="shared" si="5"/>
        <v>20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8"/>
        <v>0</v>
      </c>
      <c r="BL11" s="248"/>
      <c r="BM11" s="253">
        <f t="shared" si="9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Парки</v>
      </c>
      <c r="B12" s="279" t="s">
        <v>234</v>
      </c>
      <c r="C12" s="275" t="s">
        <v>71</v>
      </c>
      <c r="D12" s="275" t="s">
        <v>60</v>
      </c>
      <c r="E12" s="301">
        <f t="shared" si="10"/>
        <v>0</v>
      </c>
      <c r="F12" s="276">
        <f t="shared" si="5"/>
        <v>0</v>
      </c>
      <c r="G12" s="276">
        <f t="shared" si="11"/>
        <v>0</v>
      </c>
      <c r="H12" s="276">
        <f t="shared" si="5"/>
        <v>0</v>
      </c>
      <c r="I12" s="276">
        <f t="shared" si="12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8"/>
        <v>0</v>
      </c>
      <c r="BL12" s="248"/>
      <c r="BM12" s="253">
        <f t="shared" si="9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Парки</v>
      </c>
      <c r="B13" s="280" t="s">
        <v>72</v>
      </c>
      <c r="C13" s="275" t="s">
        <v>73</v>
      </c>
      <c r="D13" s="275" t="s">
        <v>61</v>
      </c>
      <c r="E13" s="301">
        <f t="shared" si="10"/>
        <v>0</v>
      </c>
      <c r="F13" s="276">
        <f t="shared" si="5"/>
        <v>0</v>
      </c>
      <c r="G13" s="276">
        <f t="shared" si="11"/>
        <v>0</v>
      </c>
      <c r="H13" s="276">
        <f t="shared" si="5"/>
        <v>0</v>
      </c>
      <c r="I13" s="276">
        <f t="shared" si="12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8"/>
        <v>0</v>
      </c>
      <c r="BL13" s="248"/>
      <c r="BM13" s="253">
        <f t="shared" si="9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Парки</v>
      </c>
      <c r="B14" s="281" t="s">
        <v>106</v>
      </c>
      <c r="C14" s="275" t="s">
        <v>107</v>
      </c>
      <c r="D14" s="275" t="s">
        <v>63</v>
      </c>
      <c r="E14" s="301">
        <f t="shared" si="10"/>
        <v>0</v>
      </c>
      <c r="F14" s="276">
        <f t="shared" si="5"/>
        <v>0</v>
      </c>
      <c r="G14" s="276">
        <f t="shared" si="11"/>
        <v>0</v>
      </c>
      <c r="H14" s="276">
        <f t="shared" si="5"/>
        <v>0</v>
      </c>
      <c r="I14" s="276">
        <f t="shared" si="12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8"/>
        <v>0</v>
      </c>
      <c r="BL14" s="248"/>
      <c r="BM14" s="253">
        <f t="shared" si="9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Парки</v>
      </c>
      <c r="B15" s="281" t="s">
        <v>74</v>
      </c>
      <c r="C15" s="275" t="s">
        <v>76</v>
      </c>
      <c r="D15" s="275" t="s">
        <v>64</v>
      </c>
      <c r="E15" s="301">
        <f t="shared" si="10"/>
        <v>0</v>
      </c>
      <c r="F15" s="276">
        <f t="shared" si="5"/>
        <v>0</v>
      </c>
      <c r="G15" s="276">
        <f t="shared" si="11"/>
        <v>0</v>
      </c>
      <c r="H15" s="276">
        <f t="shared" si="5"/>
        <v>0</v>
      </c>
      <c r="I15" s="276">
        <f t="shared" si="12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8"/>
        <v>0</v>
      </c>
      <c r="BL15" s="248"/>
      <c r="BM15" s="253">
        <f t="shared" si="9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">
      <c r="A16" s="273" t="str">
        <f t="shared" si="4"/>
        <v>Свод - Парки</v>
      </c>
      <c r="B16" s="277" t="s">
        <v>230</v>
      </c>
      <c r="C16" s="275" t="s">
        <v>77</v>
      </c>
      <c r="D16" s="275" t="s">
        <v>65</v>
      </c>
      <c r="E16" s="301">
        <f t="shared" si="10"/>
        <v>0</v>
      </c>
      <c r="F16" s="276">
        <f t="shared" si="5"/>
        <v>0</v>
      </c>
      <c r="G16" s="276">
        <f t="shared" si="11"/>
        <v>0</v>
      </c>
      <c r="H16" s="276">
        <f t="shared" si="5"/>
        <v>0</v>
      </c>
      <c r="I16" s="276">
        <f t="shared" si="12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8"/>
        <v>0</v>
      </c>
      <c r="BL16" s="248"/>
      <c r="BM16" s="253">
        <f t="shared" si="9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">
      <c r="A17" s="273" t="str">
        <f t="shared" si="4"/>
        <v>Свод - Парки</v>
      </c>
      <c r="B17" s="277" t="s">
        <v>231</v>
      </c>
      <c r="C17" s="275" t="s">
        <v>78</v>
      </c>
      <c r="D17" s="275" t="s">
        <v>66</v>
      </c>
      <c r="E17" s="301">
        <f t="shared" si="10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8"/>
        <v>0</v>
      </c>
      <c r="BL17" s="248"/>
      <c r="BM17" s="253">
        <f t="shared" si="9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Парки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3</v>
      </c>
      <c r="F18" s="304">
        <f t="shared" si="5"/>
        <v>0</v>
      </c>
      <c r="G18" s="304">
        <f>SUM(J18:L18)</f>
        <v>85</v>
      </c>
      <c r="H18" s="304">
        <f t="shared" si="5"/>
        <v>0</v>
      </c>
      <c r="I18" s="304">
        <f>SUM(M18:O18)</f>
        <v>0</v>
      </c>
      <c r="J18" s="304">
        <f t="shared" si="5"/>
        <v>75</v>
      </c>
      <c r="K18" s="304">
        <f t="shared" si="5"/>
        <v>0</v>
      </c>
      <c r="L18" s="304">
        <f t="shared" si="5"/>
        <v>10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8"/>
        <v>0</v>
      </c>
      <c r="BL18" s="320"/>
      <c r="BM18" s="321">
        <f t="shared" si="9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38.25">
      <c r="A19" s="273" t="str">
        <f t="shared" si="4"/>
        <v>Свод - Парки</v>
      </c>
      <c r="B19" s="289" t="s">
        <v>353</v>
      </c>
      <c r="C19" s="230"/>
      <c r="D19" s="230"/>
      <c r="E19" s="306">
        <f>'П-4_стр.2'!E18</f>
        <v>11</v>
      </c>
      <c r="F19" s="307">
        <f>'П-4_стр.2'!F18</f>
        <v>0</v>
      </c>
      <c r="G19" s="307">
        <f>'П-4_стр.3'!G18</f>
        <v>420.6</v>
      </c>
      <c r="H19" s="315" t="s">
        <v>237</v>
      </c>
      <c r="I19" s="307">
        <f>'П-4_стр.3'!H18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МУ"Ухтинский парк культуры и отдыха"</v>
      </c>
      <c r="B21" s="712" t="s">
        <v>363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МУ"Ухтинский парк культуры и отдыха"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МУ"Ухтинский парк культуры и отдыха"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МУ"Ухтинский парк культуры и отдыха"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МУ"Ухтинский парк культуры и отдыха"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</row>
    <row r="22" spans="1:116" s="27" customFormat="1" ht="24">
      <c r="A22" s="272" t="str">
        <f>A21</f>
        <v>МУ"Ухтинский парк культуры и отдыха"</v>
      </c>
      <c r="B22" s="211" t="s">
        <v>232</v>
      </c>
      <c r="C22" s="37" t="s">
        <v>47</v>
      </c>
      <c r="D22" s="37" t="s">
        <v>6</v>
      </c>
      <c r="E22" s="308">
        <f t="shared" ref="E22:O22" si="15">SUM(E23:E27,E32:E34)</f>
        <v>11</v>
      </c>
      <c r="F22" s="236">
        <f t="shared" si="15"/>
        <v>0</v>
      </c>
      <c r="G22" s="236">
        <f>SUM(G23:G27,G32:G34)</f>
        <v>420.6</v>
      </c>
      <c r="H22" s="236">
        <f t="shared" si="15"/>
        <v>0</v>
      </c>
      <c r="I22" s="236">
        <f>SUM(I23:I27,I32:I34)</f>
        <v>0</v>
      </c>
      <c r="J22" s="236">
        <f t="shared" si="15"/>
        <v>354.6</v>
      </c>
      <c r="K22" s="236">
        <f t="shared" si="15"/>
        <v>0</v>
      </c>
      <c r="L22" s="236">
        <f t="shared" si="15"/>
        <v>66</v>
      </c>
      <c r="M22" s="236">
        <f t="shared" si="15"/>
        <v>0</v>
      </c>
      <c r="N22" s="236">
        <f t="shared" si="15"/>
        <v>0</v>
      </c>
      <c r="O22" s="236">
        <f t="shared" si="15"/>
        <v>0</v>
      </c>
      <c r="P22" s="228">
        <f t="shared" ref="P22:AA22" si="16">SUM(P23:P27,P32:P34)</f>
        <v>11</v>
      </c>
      <c r="Q22" s="226">
        <f t="shared" si="16"/>
        <v>0</v>
      </c>
      <c r="R22" s="236">
        <f t="shared" si="16"/>
        <v>420.6</v>
      </c>
      <c r="S22" s="226">
        <f t="shared" si="16"/>
        <v>0</v>
      </c>
      <c r="T22" s="236">
        <f t="shared" si="16"/>
        <v>0</v>
      </c>
      <c r="U22" s="226">
        <f t="shared" si="16"/>
        <v>354.6</v>
      </c>
      <c r="V22" s="235">
        <f t="shared" si="16"/>
        <v>0</v>
      </c>
      <c r="W22" s="226">
        <f t="shared" si="16"/>
        <v>66</v>
      </c>
      <c r="X22" s="226">
        <f t="shared" si="16"/>
        <v>0</v>
      </c>
      <c r="Y22" s="235">
        <f t="shared" si="16"/>
        <v>0</v>
      </c>
      <c r="Z22" s="227">
        <f t="shared" si="16"/>
        <v>0</v>
      </c>
      <c r="AA22" s="228">
        <f t="shared" si="16"/>
        <v>0</v>
      </c>
      <c r="AB22" s="226">
        <f t="shared" ref="AB22:AK22" si="17">SUM(AB23:AB27,AB32:AB34)</f>
        <v>0</v>
      </c>
      <c r="AC22" s="236">
        <f t="shared" si="17"/>
        <v>0</v>
      </c>
      <c r="AD22" s="226">
        <f t="shared" si="17"/>
        <v>0</v>
      </c>
      <c r="AE22" s="236">
        <f t="shared" si="17"/>
        <v>0</v>
      </c>
      <c r="AF22" s="226">
        <f t="shared" si="17"/>
        <v>0</v>
      </c>
      <c r="AG22" s="235">
        <f t="shared" si="17"/>
        <v>0</v>
      </c>
      <c r="AH22" s="226">
        <f t="shared" si="17"/>
        <v>0</v>
      </c>
      <c r="AI22" s="226">
        <f t="shared" si="17"/>
        <v>0</v>
      </c>
      <c r="AJ22" s="235">
        <f t="shared" si="17"/>
        <v>0</v>
      </c>
      <c r="AK22" s="227">
        <f t="shared" si="17"/>
        <v>0</v>
      </c>
      <c r="AL22" s="228">
        <f>SUM(AL23:AL27,AL32:AL34)</f>
        <v>0</v>
      </c>
      <c r="AM22" s="226">
        <f t="shared" ref="AM22:AV22" si="18">SUM(AM23:AM27,AM32:AM34)</f>
        <v>0</v>
      </c>
      <c r="AN22" s="236">
        <f t="shared" si="18"/>
        <v>0</v>
      </c>
      <c r="AO22" s="226">
        <f t="shared" si="18"/>
        <v>0</v>
      </c>
      <c r="AP22" s="236">
        <f t="shared" si="18"/>
        <v>0</v>
      </c>
      <c r="AQ22" s="226">
        <f t="shared" si="18"/>
        <v>0</v>
      </c>
      <c r="AR22" s="235">
        <f t="shared" si="18"/>
        <v>0</v>
      </c>
      <c r="AS22" s="226">
        <f t="shared" si="18"/>
        <v>0</v>
      </c>
      <c r="AT22" s="226">
        <f t="shared" si="18"/>
        <v>0</v>
      </c>
      <c r="AU22" s="235">
        <f t="shared" si="18"/>
        <v>0</v>
      </c>
      <c r="AV22" s="227">
        <f t="shared" si="18"/>
        <v>0</v>
      </c>
      <c r="AW22" s="228">
        <f>SUM(AW23:AW27,AW32:AW34)</f>
        <v>0</v>
      </c>
      <c r="AX22" s="226">
        <f t="shared" ref="AX22:BG22" si="19">SUM(AX23:AX27,AX32:AX34)</f>
        <v>0</v>
      </c>
      <c r="AY22" s="236">
        <f t="shared" si="19"/>
        <v>0</v>
      </c>
      <c r="AZ22" s="226">
        <f t="shared" si="19"/>
        <v>0</v>
      </c>
      <c r="BA22" s="236">
        <f t="shared" si="19"/>
        <v>0</v>
      </c>
      <c r="BB22" s="226">
        <f t="shared" si="19"/>
        <v>0</v>
      </c>
      <c r="BC22" s="235">
        <f t="shared" si="19"/>
        <v>0</v>
      </c>
      <c r="BD22" s="226">
        <f t="shared" si="19"/>
        <v>0</v>
      </c>
      <c r="BE22" s="226">
        <f t="shared" si="19"/>
        <v>0</v>
      </c>
      <c r="BF22" s="235">
        <f t="shared" si="19"/>
        <v>0</v>
      </c>
      <c r="BG22" s="227">
        <f t="shared" si="19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20">IF(E28-E29&gt;=0,0,"Ошибка")</f>
        <v>0</v>
      </c>
      <c r="BK22" s="253">
        <f t="shared" si="20"/>
        <v>0</v>
      </c>
      <c r="BL22" s="253">
        <f t="shared" si="20"/>
        <v>0</v>
      </c>
      <c r="BM22" s="253">
        <f t="shared" si="20"/>
        <v>0</v>
      </c>
      <c r="BN22" s="253">
        <f t="shared" si="20"/>
        <v>0</v>
      </c>
      <c r="BO22" s="253">
        <f t="shared" si="20"/>
        <v>0</v>
      </c>
      <c r="BP22" s="253">
        <f t="shared" si="20"/>
        <v>0</v>
      </c>
      <c r="BQ22" s="253">
        <f t="shared" si="20"/>
        <v>0</v>
      </c>
      <c r="BR22" s="253">
        <f t="shared" si="20"/>
        <v>0</v>
      </c>
      <c r="BS22" s="253">
        <f t="shared" si="20"/>
        <v>0</v>
      </c>
      <c r="BT22" s="253">
        <f t="shared" si="20"/>
        <v>0</v>
      </c>
      <c r="BU22" s="253">
        <f t="shared" si="20"/>
        <v>0</v>
      </c>
      <c r="BV22" s="253">
        <f t="shared" si="20"/>
        <v>0</v>
      </c>
      <c r="BW22" s="253">
        <f t="shared" si="20"/>
        <v>0</v>
      </c>
      <c r="BX22" s="253">
        <f t="shared" si="20"/>
        <v>0</v>
      </c>
      <c r="BY22" s="253">
        <f t="shared" si="20"/>
        <v>0</v>
      </c>
      <c r="BZ22" s="253">
        <f t="shared" si="20"/>
        <v>0</v>
      </c>
      <c r="CA22" s="253">
        <f t="shared" si="20"/>
        <v>0</v>
      </c>
      <c r="CB22" s="253">
        <f t="shared" si="20"/>
        <v>0</v>
      </c>
      <c r="CC22" s="253">
        <f t="shared" si="20"/>
        <v>0</v>
      </c>
      <c r="CD22" s="253">
        <f t="shared" si="20"/>
        <v>0</v>
      </c>
      <c r="CE22" s="253">
        <f t="shared" si="20"/>
        <v>0</v>
      </c>
      <c r="CF22" s="253">
        <f t="shared" si="20"/>
        <v>0</v>
      </c>
      <c r="CG22" s="253">
        <f t="shared" si="20"/>
        <v>0</v>
      </c>
      <c r="CH22" s="253">
        <f t="shared" si="20"/>
        <v>0</v>
      </c>
      <c r="CI22" s="253">
        <f t="shared" si="20"/>
        <v>0</v>
      </c>
      <c r="CJ22" s="253">
        <f t="shared" si="20"/>
        <v>0</v>
      </c>
      <c r="CK22" s="253">
        <f t="shared" si="20"/>
        <v>0</v>
      </c>
      <c r="CL22" s="253">
        <f t="shared" si="20"/>
        <v>0</v>
      </c>
      <c r="CM22" s="253">
        <f t="shared" si="20"/>
        <v>0</v>
      </c>
      <c r="CN22" s="253">
        <f t="shared" si="20"/>
        <v>0</v>
      </c>
      <c r="CO22" s="253">
        <f t="shared" si="20"/>
        <v>0</v>
      </c>
      <c r="CP22" s="253">
        <f t="shared" ref="CP22:DL22" si="21">IF(AK28-AK29&gt;=0,0,"Ошибка")</f>
        <v>0</v>
      </c>
      <c r="CQ22" s="253">
        <f t="shared" si="21"/>
        <v>0</v>
      </c>
      <c r="CR22" s="253">
        <f t="shared" si="21"/>
        <v>0</v>
      </c>
      <c r="CS22" s="253">
        <f t="shared" si="21"/>
        <v>0</v>
      </c>
      <c r="CT22" s="253">
        <f t="shared" si="21"/>
        <v>0</v>
      </c>
      <c r="CU22" s="253">
        <f t="shared" si="21"/>
        <v>0</v>
      </c>
      <c r="CV22" s="253">
        <f t="shared" si="21"/>
        <v>0</v>
      </c>
      <c r="CW22" s="253">
        <f t="shared" si="21"/>
        <v>0</v>
      </c>
      <c r="CX22" s="253">
        <f t="shared" si="21"/>
        <v>0</v>
      </c>
      <c r="CY22" s="253">
        <f t="shared" si="21"/>
        <v>0</v>
      </c>
      <c r="CZ22" s="253">
        <f t="shared" si="21"/>
        <v>0</v>
      </c>
      <c r="DA22" s="253">
        <f t="shared" si="21"/>
        <v>0</v>
      </c>
      <c r="DB22" s="253">
        <f t="shared" si="21"/>
        <v>0</v>
      </c>
      <c r="DC22" s="253">
        <f t="shared" si="21"/>
        <v>0</v>
      </c>
      <c r="DD22" s="253">
        <f t="shared" si="21"/>
        <v>0</v>
      </c>
      <c r="DE22" s="253">
        <f t="shared" si="21"/>
        <v>0</v>
      </c>
      <c r="DF22" s="253">
        <f t="shared" si="21"/>
        <v>0</v>
      </c>
      <c r="DG22" s="253">
        <f t="shared" si="21"/>
        <v>0</v>
      </c>
      <c r="DH22" s="253">
        <f t="shared" si="21"/>
        <v>0</v>
      </c>
      <c r="DI22" s="253">
        <f t="shared" si="21"/>
        <v>0</v>
      </c>
      <c r="DJ22" s="253">
        <f t="shared" si="21"/>
        <v>0</v>
      </c>
      <c r="DK22" s="253">
        <f t="shared" si="21"/>
        <v>0</v>
      </c>
      <c r="DL22" s="253">
        <f t="shared" si="21"/>
        <v>0</v>
      </c>
    </row>
    <row r="23" spans="1:116" s="27" customFormat="1" ht="24">
      <c r="A23" s="272" t="str">
        <f t="shared" ref="A23:A34" si="22">A22</f>
        <v>МУ"Ухтинский парк культуры и отдыха"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1</v>
      </c>
      <c r="F23" s="236">
        <f>ROUND(SUM(Q23,AB23,AM23,AX23),1)</f>
        <v>0</v>
      </c>
      <c r="G23" s="236">
        <f>SUM(J23:L23)</f>
        <v>68.8</v>
      </c>
      <c r="H23" s="236">
        <f>ROUND(SUM(S23,AD23,AO23,AZ23),1)</f>
        <v>0</v>
      </c>
      <c r="I23" s="236">
        <f>SUM(M23:O23)</f>
        <v>0</v>
      </c>
      <c r="J23" s="236">
        <f t="shared" ref="J23:O34" si="23">ROUND(SUM(U23,AF23,AQ23,BB23),1)</f>
        <v>58.8</v>
      </c>
      <c r="K23" s="236">
        <f t="shared" si="23"/>
        <v>0</v>
      </c>
      <c r="L23" s="236">
        <f t="shared" si="23"/>
        <v>10</v>
      </c>
      <c r="M23" s="236">
        <f t="shared" si="23"/>
        <v>0</v>
      </c>
      <c r="N23" s="236">
        <f t="shared" si="23"/>
        <v>0</v>
      </c>
      <c r="O23" s="236">
        <f t="shared" si="23"/>
        <v>0</v>
      </c>
      <c r="P23" s="220">
        <v>1</v>
      </c>
      <c r="Q23" s="221"/>
      <c r="R23" s="237">
        <f>SUM(U23:W23)</f>
        <v>68.8</v>
      </c>
      <c r="S23" s="221"/>
      <c r="T23" s="237">
        <f>SUM(X23:Z23)</f>
        <v>0</v>
      </c>
      <c r="U23" s="221">
        <v>58.8</v>
      </c>
      <c r="V23" s="233"/>
      <c r="W23" s="221">
        <v>10</v>
      </c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9">
        <f t="shared" ref="BH23:BH34" si="24">IF((COUNTA(BJ23:DL23)-COUNTIF(BJ23:DL23,0))=0,0,CONCATENATE("Ошибки!-",COUNTA(BJ23:DL23)-COUNTIF(BJ23:DL23,0)))</f>
        <v>0</v>
      </c>
      <c r="BI23" s="255" t="str">
        <f t="shared" ref="BI23:BI34" si="25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6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7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28">IF(ROUND((AA23-AB23),5)&gt;=0,0,"Ошибка!")</f>
        <v>0</v>
      </c>
      <c r="CH23" s="318"/>
      <c r="CI23" s="253">
        <f t="shared" ref="CI23:CI34" si="29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0">IF(ROUND((AL23-AM23),5)&gt;=0,0,"Ошибка!")</f>
        <v>0</v>
      </c>
      <c r="CS23" s="318"/>
      <c r="CT23" s="253">
        <f t="shared" ref="CT23:CT34" si="31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2">IF(ROUND((AW23-AX23),5)&gt;=0,0,"Ошибка!")</f>
        <v>0</v>
      </c>
      <c r="DD23" s="318"/>
      <c r="DE23" s="253">
        <f t="shared" ref="DE23:DE34" si="33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22"/>
        <v>МУ"Ухтинский парк культуры и отдыха"</v>
      </c>
      <c r="B24" s="212" t="s">
        <v>229</v>
      </c>
      <c r="C24" s="37" t="s">
        <v>58</v>
      </c>
      <c r="D24" s="37" t="s">
        <v>8</v>
      </c>
      <c r="E24" s="308">
        <f t="shared" ref="E24:E34" si="34">ROUND(SUM(P24,AA24,AL24,AW24),0)</f>
        <v>2</v>
      </c>
      <c r="F24" s="236">
        <f t="shared" ref="F24:F34" si="35">ROUND(SUM(Q24,AB24,AM24,AX24),1)</f>
        <v>0</v>
      </c>
      <c r="G24" s="236">
        <f t="shared" ref="G24:G32" si="36">SUM(J24:L24)</f>
        <v>90.8</v>
      </c>
      <c r="H24" s="236">
        <f t="shared" ref="H24:H34" si="37">ROUND(SUM(S24,AD24,AO24,AZ24),1)</f>
        <v>0</v>
      </c>
      <c r="I24" s="236">
        <f t="shared" ref="I24:I32" si="38">SUM(M24:O24)</f>
        <v>0</v>
      </c>
      <c r="J24" s="236">
        <f t="shared" si="23"/>
        <v>78.8</v>
      </c>
      <c r="K24" s="236">
        <f t="shared" si="23"/>
        <v>0</v>
      </c>
      <c r="L24" s="236">
        <f t="shared" si="23"/>
        <v>12</v>
      </c>
      <c r="M24" s="236">
        <f t="shared" si="23"/>
        <v>0</v>
      </c>
      <c r="N24" s="236">
        <f t="shared" si="23"/>
        <v>0</v>
      </c>
      <c r="O24" s="236">
        <f t="shared" si="23"/>
        <v>0</v>
      </c>
      <c r="P24" s="220">
        <v>2</v>
      </c>
      <c r="Q24" s="221"/>
      <c r="R24" s="237">
        <f t="shared" ref="R24:R34" si="39">SUM(U24:W24)</f>
        <v>90.8</v>
      </c>
      <c r="S24" s="221"/>
      <c r="T24" s="237">
        <f t="shared" ref="T24:T33" si="40">SUM(X24:Z24)</f>
        <v>0</v>
      </c>
      <c r="U24" s="221">
        <v>78.8</v>
      </c>
      <c r="V24" s="233"/>
      <c r="W24" s="221">
        <v>12</v>
      </c>
      <c r="X24" s="221"/>
      <c r="Y24" s="233"/>
      <c r="Z24" s="221"/>
      <c r="AA24" s="220"/>
      <c r="AB24" s="221"/>
      <c r="AC24" s="237">
        <f t="shared" ref="AC24:AC34" si="41">SUM(AF24:AH24)</f>
        <v>0</v>
      </c>
      <c r="AD24" s="221"/>
      <c r="AE24" s="237">
        <f t="shared" ref="AE24:AE33" si="42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3">SUM(AQ24:AS24)</f>
        <v>0</v>
      </c>
      <c r="AO24" s="221"/>
      <c r="AP24" s="237">
        <f t="shared" ref="AP24:AP33" si="44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5">SUM(BB24:BD24)</f>
        <v>0</v>
      </c>
      <c r="AZ24" s="221"/>
      <c r="BA24" s="237">
        <f t="shared" ref="BA24:BA33" si="46">SUM(BE24:BG24)</f>
        <v>0</v>
      </c>
      <c r="BB24" s="221"/>
      <c r="BC24" s="233"/>
      <c r="BD24" s="221"/>
      <c r="BE24" s="221"/>
      <c r="BF24" s="233"/>
      <c r="BG24" s="221"/>
      <c r="BH24" s="379">
        <f t="shared" si="24"/>
        <v>0</v>
      </c>
      <c r="BI24" s="255" t="str">
        <f t="shared" si="25"/>
        <v>03</v>
      </c>
      <c r="BJ24" s="318"/>
      <c r="BK24" s="253">
        <f t="shared" ref="BK24:BK34" si="47">IF(ROUND((E24-F24),5)&gt;=0,0,"Ошибка!")</f>
        <v>0</v>
      </c>
      <c r="BL24" s="318"/>
      <c r="BM24" s="253">
        <f t="shared" si="26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7"/>
        <v>0</v>
      </c>
      <c r="BW24" s="318"/>
      <c r="BX24" s="253">
        <f t="shared" ref="BX24:BX34" si="4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28"/>
        <v>0</v>
      </c>
      <c r="CH24" s="318"/>
      <c r="CI24" s="253">
        <f t="shared" si="29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0"/>
        <v>0</v>
      </c>
      <c r="CS24" s="318"/>
      <c r="CT24" s="253">
        <f t="shared" si="31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2"/>
        <v>0</v>
      </c>
      <c r="DD24" s="318"/>
      <c r="DE24" s="253">
        <f t="shared" si="33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22"/>
        <v>МУ"Ухтинский парк культуры и отдыха"</v>
      </c>
      <c r="B25" s="169" t="s">
        <v>102</v>
      </c>
      <c r="C25" s="37" t="s">
        <v>99</v>
      </c>
      <c r="D25" s="37" t="s">
        <v>9</v>
      </c>
      <c r="E25" s="308">
        <f t="shared" si="34"/>
        <v>0</v>
      </c>
      <c r="F25" s="236">
        <f t="shared" si="35"/>
        <v>0</v>
      </c>
      <c r="G25" s="236">
        <f t="shared" si="36"/>
        <v>0</v>
      </c>
      <c r="H25" s="236">
        <f t="shared" si="37"/>
        <v>0</v>
      </c>
      <c r="I25" s="236">
        <f>SUM(M25:O25)</f>
        <v>0</v>
      </c>
      <c r="J25" s="236">
        <f t="shared" si="23"/>
        <v>0</v>
      </c>
      <c r="K25" s="236">
        <f t="shared" si="23"/>
        <v>0</v>
      </c>
      <c r="L25" s="236">
        <f t="shared" si="23"/>
        <v>0</v>
      </c>
      <c r="M25" s="236">
        <f t="shared" si="23"/>
        <v>0</v>
      </c>
      <c r="N25" s="236">
        <f t="shared" si="23"/>
        <v>0</v>
      </c>
      <c r="O25" s="236">
        <f t="shared" si="23"/>
        <v>0</v>
      </c>
      <c r="P25" s="220"/>
      <c r="Q25" s="221"/>
      <c r="R25" s="237">
        <f t="shared" si="39"/>
        <v>0</v>
      </c>
      <c r="S25" s="221"/>
      <c r="T25" s="237">
        <f t="shared" si="40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1"/>
        <v>0</v>
      </c>
      <c r="AD25" s="221"/>
      <c r="AE25" s="237">
        <f t="shared" si="42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3"/>
        <v>0</v>
      </c>
      <c r="AO25" s="221"/>
      <c r="AP25" s="237">
        <f t="shared" si="44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5"/>
        <v>0</v>
      </c>
      <c r="AZ25" s="221"/>
      <c r="BA25" s="237">
        <f t="shared" si="46"/>
        <v>0</v>
      </c>
      <c r="BB25" s="221"/>
      <c r="BC25" s="233"/>
      <c r="BD25" s="221"/>
      <c r="BE25" s="221"/>
      <c r="BF25" s="233"/>
      <c r="BG25" s="221"/>
      <c r="BH25" s="379">
        <f t="shared" si="24"/>
        <v>0</v>
      </c>
      <c r="BI25" s="255" t="str">
        <f t="shared" si="25"/>
        <v>04</v>
      </c>
      <c r="BJ25" s="318"/>
      <c r="BK25" s="253">
        <f t="shared" si="47"/>
        <v>0</v>
      </c>
      <c r="BL25" s="318"/>
      <c r="BM25" s="253">
        <f t="shared" si="26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7"/>
        <v>0</v>
      </c>
      <c r="BW25" s="318"/>
      <c r="BX25" s="253">
        <f t="shared" si="48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28"/>
        <v>0</v>
      </c>
      <c r="CH25" s="318"/>
      <c r="CI25" s="253">
        <f t="shared" si="29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0"/>
        <v>0</v>
      </c>
      <c r="CS25" s="318"/>
      <c r="CT25" s="253">
        <f t="shared" si="31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2"/>
        <v>0</v>
      </c>
      <c r="DD25" s="318"/>
      <c r="DE25" s="253">
        <f t="shared" si="33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22"/>
        <v>МУ"Ухтинский парк культуры и отдыха"</v>
      </c>
      <c r="B26" s="169" t="s">
        <v>103</v>
      </c>
      <c r="C26" s="37" t="s">
        <v>100</v>
      </c>
      <c r="D26" s="37" t="s">
        <v>10</v>
      </c>
      <c r="E26" s="308">
        <f t="shared" si="34"/>
        <v>1</v>
      </c>
      <c r="F26" s="236">
        <f t="shared" si="35"/>
        <v>0</v>
      </c>
      <c r="G26" s="236">
        <f t="shared" si="36"/>
        <v>53.4</v>
      </c>
      <c r="H26" s="236">
        <f t="shared" si="37"/>
        <v>0</v>
      </c>
      <c r="I26" s="236">
        <f>SUM(M26:O26)</f>
        <v>0</v>
      </c>
      <c r="J26" s="236">
        <f t="shared" si="23"/>
        <v>39.4</v>
      </c>
      <c r="K26" s="236">
        <f t="shared" si="23"/>
        <v>0</v>
      </c>
      <c r="L26" s="236">
        <f t="shared" si="23"/>
        <v>14</v>
      </c>
      <c r="M26" s="236">
        <f t="shared" si="23"/>
        <v>0</v>
      </c>
      <c r="N26" s="236">
        <f t="shared" si="23"/>
        <v>0</v>
      </c>
      <c r="O26" s="236">
        <f t="shared" si="23"/>
        <v>0</v>
      </c>
      <c r="P26" s="220">
        <v>1</v>
      </c>
      <c r="Q26" s="221"/>
      <c r="R26" s="237">
        <f t="shared" si="39"/>
        <v>53.4</v>
      </c>
      <c r="S26" s="221"/>
      <c r="T26" s="237">
        <f t="shared" si="40"/>
        <v>0</v>
      </c>
      <c r="U26" s="221">
        <v>39.4</v>
      </c>
      <c r="V26" s="233"/>
      <c r="W26" s="221">
        <v>14</v>
      </c>
      <c r="X26" s="221"/>
      <c r="Y26" s="233"/>
      <c r="Z26" s="221"/>
      <c r="AA26" s="220"/>
      <c r="AB26" s="221"/>
      <c r="AC26" s="237">
        <f t="shared" si="41"/>
        <v>0</v>
      </c>
      <c r="AD26" s="221"/>
      <c r="AE26" s="237">
        <f t="shared" si="42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3"/>
        <v>0</v>
      </c>
      <c r="AO26" s="221"/>
      <c r="AP26" s="237">
        <f t="shared" si="44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5"/>
        <v>0</v>
      </c>
      <c r="AZ26" s="221"/>
      <c r="BA26" s="237">
        <f t="shared" si="46"/>
        <v>0</v>
      </c>
      <c r="BB26" s="221"/>
      <c r="BC26" s="233"/>
      <c r="BD26" s="221"/>
      <c r="BE26" s="221"/>
      <c r="BF26" s="233"/>
      <c r="BG26" s="221"/>
      <c r="BH26" s="379">
        <f t="shared" si="24"/>
        <v>0</v>
      </c>
      <c r="BI26" s="255" t="str">
        <f t="shared" si="25"/>
        <v>05</v>
      </c>
      <c r="BJ26" s="318"/>
      <c r="BK26" s="253">
        <f t="shared" si="47"/>
        <v>0</v>
      </c>
      <c r="BL26" s="318"/>
      <c r="BM26" s="253">
        <f t="shared" si="26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7"/>
        <v>0</v>
      </c>
      <c r="BW26" s="318"/>
      <c r="BX26" s="253">
        <f t="shared" si="48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28"/>
        <v>0</v>
      </c>
      <c r="CH26" s="318"/>
      <c r="CI26" s="253">
        <f t="shared" si="29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0"/>
        <v>0</v>
      </c>
      <c r="CS26" s="318"/>
      <c r="CT26" s="253">
        <f t="shared" si="31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2"/>
        <v>0</v>
      </c>
      <c r="DD26" s="318"/>
      <c r="DE26" s="253">
        <f t="shared" si="33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22"/>
        <v>МУ"Ухтинский парк культуры и отдыха"</v>
      </c>
      <c r="B27" s="169" t="s">
        <v>104</v>
      </c>
      <c r="C27" s="37" t="s">
        <v>101</v>
      </c>
      <c r="D27" s="37" t="s">
        <v>59</v>
      </c>
      <c r="E27" s="308">
        <f t="shared" si="34"/>
        <v>4</v>
      </c>
      <c r="F27" s="236">
        <f t="shared" si="35"/>
        <v>0</v>
      </c>
      <c r="G27" s="236">
        <f>SUM(J27:L27)</f>
        <v>122.6</v>
      </c>
      <c r="H27" s="236">
        <f t="shared" si="37"/>
        <v>0</v>
      </c>
      <c r="I27" s="236">
        <f>SUM(M27:O27)</f>
        <v>0</v>
      </c>
      <c r="J27" s="236">
        <f t="shared" si="23"/>
        <v>102.6</v>
      </c>
      <c r="K27" s="236">
        <f t="shared" si="23"/>
        <v>0</v>
      </c>
      <c r="L27" s="236">
        <f t="shared" si="23"/>
        <v>20</v>
      </c>
      <c r="M27" s="236">
        <f t="shared" si="23"/>
        <v>0</v>
      </c>
      <c r="N27" s="236">
        <f t="shared" si="23"/>
        <v>0</v>
      </c>
      <c r="O27" s="236">
        <f t="shared" si="23"/>
        <v>0</v>
      </c>
      <c r="P27" s="220">
        <v>4</v>
      </c>
      <c r="Q27" s="221"/>
      <c r="R27" s="237">
        <f t="shared" si="39"/>
        <v>122.6</v>
      </c>
      <c r="S27" s="221"/>
      <c r="T27" s="237">
        <f t="shared" si="40"/>
        <v>0</v>
      </c>
      <c r="U27" s="221">
        <v>102.6</v>
      </c>
      <c r="V27" s="233"/>
      <c r="W27" s="221">
        <v>20</v>
      </c>
      <c r="X27" s="221"/>
      <c r="Y27" s="233"/>
      <c r="Z27" s="221"/>
      <c r="AA27" s="220"/>
      <c r="AB27" s="221"/>
      <c r="AC27" s="237">
        <f t="shared" si="41"/>
        <v>0</v>
      </c>
      <c r="AD27" s="221"/>
      <c r="AE27" s="237">
        <f t="shared" si="42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3"/>
        <v>0</v>
      </c>
      <c r="AO27" s="221"/>
      <c r="AP27" s="237">
        <f t="shared" si="44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5"/>
        <v>0</v>
      </c>
      <c r="AZ27" s="221"/>
      <c r="BA27" s="237">
        <f t="shared" si="46"/>
        <v>0</v>
      </c>
      <c r="BB27" s="221"/>
      <c r="BC27" s="233"/>
      <c r="BD27" s="221"/>
      <c r="BE27" s="221"/>
      <c r="BF27" s="233"/>
      <c r="BG27" s="221"/>
      <c r="BH27" s="379">
        <f t="shared" si="24"/>
        <v>0</v>
      </c>
      <c r="BI27" s="255" t="str">
        <f t="shared" si="25"/>
        <v>06</v>
      </c>
      <c r="BJ27" s="318"/>
      <c r="BK27" s="253">
        <f t="shared" si="47"/>
        <v>0</v>
      </c>
      <c r="BL27" s="318"/>
      <c r="BM27" s="253">
        <f t="shared" si="26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7"/>
        <v>0</v>
      </c>
      <c r="BW27" s="318"/>
      <c r="BX27" s="253">
        <f t="shared" si="48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28"/>
        <v>0</v>
      </c>
      <c r="CH27" s="318"/>
      <c r="CI27" s="253">
        <f t="shared" si="29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0"/>
        <v>0</v>
      </c>
      <c r="CS27" s="318"/>
      <c r="CT27" s="253">
        <f t="shared" si="31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2"/>
        <v>0</v>
      </c>
      <c r="DD27" s="318"/>
      <c r="DE27" s="253">
        <f t="shared" si="33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22"/>
        <v>МУ"Ухтинский парк культуры и отдыха"</v>
      </c>
      <c r="B28" s="214" t="s">
        <v>234</v>
      </c>
      <c r="C28" s="37" t="s">
        <v>71</v>
      </c>
      <c r="D28" s="37" t="s">
        <v>60</v>
      </c>
      <c r="E28" s="308">
        <f t="shared" si="34"/>
        <v>0</v>
      </c>
      <c r="F28" s="236">
        <f t="shared" si="35"/>
        <v>0</v>
      </c>
      <c r="G28" s="236">
        <f t="shared" si="36"/>
        <v>0</v>
      </c>
      <c r="H28" s="236">
        <f t="shared" si="37"/>
        <v>0</v>
      </c>
      <c r="I28" s="236">
        <f t="shared" si="38"/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20"/>
      <c r="Q28" s="221"/>
      <c r="R28" s="237">
        <f t="shared" si="39"/>
        <v>0</v>
      </c>
      <c r="S28" s="221"/>
      <c r="T28" s="237">
        <f t="shared" si="4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1"/>
        <v>0</v>
      </c>
      <c r="AD28" s="221"/>
      <c r="AE28" s="237">
        <f t="shared" si="4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3"/>
        <v>0</v>
      </c>
      <c r="AO28" s="221"/>
      <c r="AP28" s="237">
        <f t="shared" si="4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5"/>
        <v>0</v>
      </c>
      <c r="AZ28" s="221"/>
      <c r="BA28" s="237">
        <f t="shared" si="46"/>
        <v>0</v>
      </c>
      <c r="BB28" s="221"/>
      <c r="BC28" s="233"/>
      <c r="BD28" s="221"/>
      <c r="BE28" s="221"/>
      <c r="BF28" s="233"/>
      <c r="BG28" s="221"/>
      <c r="BH28" s="379">
        <f t="shared" si="24"/>
        <v>0</v>
      </c>
      <c r="BI28" s="255" t="str">
        <f t="shared" si="25"/>
        <v>07</v>
      </c>
      <c r="BJ28" s="318"/>
      <c r="BK28" s="253">
        <f t="shared" si="47"/>
        <v>0</v>
      </c>
      <c r="BL28" s="318"/>
      <c r="BM28" s="253">
        <f t="shared" si="26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7"/>
        <v>0</v>
      </c>
      <c r="BW28" s="318"/>
      <c r="BX28" s="253">
        <f t="shared" si="48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28"/>
        <v>0</v>
      </c>
      <c r="CH28" s="318"/>
      <c r="CI28" s="253">
        <f t="shared" si="29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0"/>
        <v>0</v>
      </c>
      <c r="CS28" s="318"/>
      <c r="CT28" s="253">
        <f t="shared" si="31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2"/>
        <v>0</v>
      </c>
      <c r="DD28" s="318"/>
      <c r="DE28" s="253">
        <f t="shared" si="33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22"/>
        <v>МУ"Ухтинский парк культуры и отдыха"</v>
      </c>
      <c r="B29" s="213" t="s">
        <v>72</v>
      </c>
      <c r="C29" s="37" t="s">
        <v>73</v>
      </c>
      <c r="D29" s="37" t="s">
        <v>61</v>
      </c>
      <c r="E29" s="308">
        <f t="shared" si="34"/>
        <v>0</v>
      </c>
      <c r="F29" s="236">
        <f t="shared" si="35"/>
        <v>0</v>
      </c>
      <c r="G29" s="236">
        <f t="shared" si="36"/>
        <v>0</v>
      </c>
      <c r="H29" s="236">
        <f t="shared" si="37"/>
        <v>0</v>
      </c>
      <c r="I29" s="236">
        <f t="shared" si="38"/>
        <v>0</v>
      </c>
      <c r="J29" s="236">
        <f t="shared" si="23"/>
        <v>0</v>
      </c>
      <c r="K29" s="236">
        <f t="shared" si="23"/>
        <v>0</v>
      </c>
      <c r="L29" s="236">
        <f t="shared" si="23"/>
        <v>0</v>
      </c>
      <c r="M29" s="236">
        <f t="shared" si="23"/>
        <v>0</v>
      </c>
      <c r="N29" s="236">
        <f t="shared" si="23"/>
        <v>0</v>
      </c>
      <c r="O29" s="236">
        <f t="shared" si="23"/>
        <v>0</v>
      </c>
      <c r="P29" s="220"/>
      <c r="Q29" s="221"/>
      <c r="R29" s="237">
        <f t="shared" si="39"/>
        <v>0</v>
      </c>
      <c r="S29" s="221"/>
      <c r="T29" s="237">
        <f t="shared" si="4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1"/>
        <v>0</v>
      </c>
      <c r="AD29" s="221"/>
      <c r="AE29" s="237">
        <f t="shared" si="4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3"/>
        <v>0</v>
      </c>
      <c r="AO29" s="221"/>
      <c r="AP29" s="237">
        <f t="shared" si="4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5"/>
        <v>0</v>
      </c>
      <c r="AZ29" s="221"/>
      <c r="BA29" s="237">
        <f t="shared" si="46"/>
        <v>0</v>
      </c>
      <c r="BB29" s="221"/>
      <c r="BC29" s="233"/>
      <c r="BD29" s="221"/>
      <c r="BE29" s="221"/>
      <c r="BF29" s="233"/>
      <c r="BG29" s="221"/>
      <c r="BH29" s="379">
        <f t="shared" si="24"/>
        <v>0</v>
      </c>
      <c r="BI29" s="255" t="str">
        <f t="shared" si="25"/>
        <v>08</v>
      </c>
      <c r="BJ29" s="318"/>
      <c r="BK29" s="253">
        <f t="shared" si="47"/>
        <v>0</v>
      </c>
      <c r="BL29" s="318"/>
      <c r="BM29" s="253">
        <f t="shared" si="26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7"/>
        <v>0</v>
      </c>
      <c r="BW29" s="318"/>
      <c r="BX29" s="253">
        <f t="shared" si="48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28"/>
        <v>0</v>
      </c>
      <c r="CH29" s="318"/>
      <c r="CI29" s="253">
        <f t="shared" si="29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0"/>
        <v>0</v>
      </c>
      <c r="CS29" s="318"/>
      <c r="CT29" s="253">
        <f t="shared" si="31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2"/>
        <v>0</v>
      </c>
      <c r="DD29" s="318"/>
      <c r="DE29" s="253">
        <f t="shared" si="33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22"/>
        <v>МУ"Ухтинский парк культуры и отдыха"</v>
      </c>
      <c r="B30" s="170" t="s">
        <v>106</v>
      </c>
      <c r="C30" s="37" t="s">
        <v>107</v>
      </c>
      <c r="D30" s="37" t="s">
        <v>63</v>
      </c>
      <c r="E30" s="308">
        <f t="shared" si="34"/>
        <v>0</v>
      </c>
      <c r="F30" s="236">
        <f t="shared" si="35"/>
        <v>0</v>
      </c>
      <c r="G30" s="236">
        <f t="shared" si="36"/>
        <v>0</v>
      </c>
      <c r="H30" s="236">
        <f t="shared" si="37"/>
        <v>0</v>
      </c>
      <c r="I30" s="236">
        <f t="shared" si="38"/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20"/>
      <c r="Q30" s="221"/>
      <c r="R30" s="237">
        <f t="shared" si="39"/>
        <v>0</v>
      </c>
      <c r="S30" s="221"/>
      <c r="T30" s="237">
        <f t="shared" si="4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1"/>
        <v>0</v>
      </c>
      <c r="AD30" s="221"/>
      <c r="AE30" s="237">
        <f t="shared" si="4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3"/>
        <v>0</v>
      </c>
      <c r="AO30" s="221"/>
      <c r="AP30" s="237">
        <f t="shared" si="4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5"/>
        <v>0</v>
      </c>
      <c r="AZ30" s="221"/>
      <c r="BA30" s="237">
        <f t="shared" si="46"/>
        <v>0</v>
      </c>
      <c r="BB30" s="221"/>
      <c r="BC30" s="233"/>
      <c r="BD30" s="221"/>
      <c r="BE30" s="221"/>
      <c r="BF30" s="233"/>
      <c r="BG30" s="221"/>
      <c r="BH30" s="379">
        <f t="shared" si="24"/>
        <v>0</v>
      </c>
      <c r="BI30" s="255" t="str">
        <f t="shared" si="25"/>
        <v>09</v>
      </c>
      <c r="BJ30" s="318"/>
      <c r="BK30" s="253">
        <f t="shared" si="47"/>
        <v>0</v>
      </c>
      <c r="BL30" s="318"/>
      <c r="BM30" s="253">
        <f t="shared" si="26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7"/>
        <v>0</v>
      </c>
      <c r="BW30" s="318"/>
      <c r="BX30" s="253">
        <f t="shared" si="48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28"/>
        <v>0</v>
      </c>
      <c r="CH30" s="318"/>
      <c r="CI30" s="253">
        <f t="shared" si="29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0"/>
        <v>0</v>
      </c>
      <c r="CS30" s="318"/>
      <c r="CT30" s="253">
        <f t="shared" si="31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2"/>
        <v>0</v>
      </c>
      <c r="DD30" s="318"/>
      <c r="DE30" s="253">
        <f t="shared" si="33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22"/>
        <v>МУ"Ухтинский парк культуры и отдыха"</v>
      </c>
      <c r="B31" s="170" t="s">
        <v>74</v>
      </c>
      <c r="C31" s="37" t="s">
        <v>76</v>
      </c>
      <c r="D31" s="37" t="s">
        <v>64</v>
      </c>
      <c r="E31" s="308">
        <f t="shared" si="34"/>
        <v>0</v>
      </c>
      <c r="F31" s="236">
        <f t="shared" si="35"/>
        <v>0</v>
      </c>
      <c r="G31" s="236">
        <f t="shared" si="36"/>
        <v>0</v>
      </c>
      <c r="H31" s="236">
        <f t="shared" si="37"/>
        <v>0</v>
      </c>
      <c r="I31" s="236">
        <f t="shared" si="38"/>
        <v>0</v>
      </c>
      <c r="J31" s="236">
        <f t="shared" si="23"/>
        <v>0</v>
      </c>
      <c r="K31" s="236">
        <f t="shared" si="23"/>
        <v>0</v>
      </c>
      <c r="L31" s="236">
        <f t="shared" si="23"/>
        <v>0</v>
      </c>
      <c r="M31" s="236">
        <f t="shared" si="23"/>
        <v>0</v>
      </c>
      <c r="N31" s="236">
        <f t="shared" si="23"/>
        <v>0</v>
      </c>
      <c r="O31" s="236">
        <f t="shared" si="23"/>
        <v>0</v>
      </c>
      <c r="P31" s="220"/>
      <c r="Q31" s="221"/>
      <c r="R31" s="237">
        <f t="shared" si="39"/>
        <v>0</v>
      </c>
      <c r="S31" s="221"/>
      <c r="T31" s="237">
        <f t="shared" si="4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1"/>
        <v>0</v>
      </c>
      <c r="AD31" s="221"/>
      <c r="AE31" s="237">
        <f t="shared" si="4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3"/>
        <v>0</v>
      </c>
      <c r="AO31" s="221"/>
      <c r="AP31" s="237">
        <f t="shared" si="4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5"/>
        <v>0</v>
      </c>
      <c r="AZ31" s="221"/>
      <c r="BA31" s="237">
        <f t="shared" si="46"/>
        <v>0</v>
      </c>
      <c r="BB31" s="221"/>
      <c r="BC31" s="233"/>
      <c r="BD31" s="221"/>
      <c r="BE31" s="221"/>
      <c r="BF31" s="233"/>
      <c r="BG31" s="221"/>
      <c r="BH31" s="379">
        <f t="shared" si="24"/>
        <v>0</v>
      </c>
      <c r="BI31" s="255" t="str">
        <f t="shared" si="25"/>
        <v>10</v>
      </c>
      <c r="BJ31" s="318"/>
      <c r="BK31" s="253">
        <f t="shared" si="47"/>
        <v>0</v>
      </c>
      <c r="BL31" s="318"/>
      <c r="BM31" s="253">
        <f t="shared" si="26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7"/>
        <v>0</v>
      </c>
      <c r="BW31" s="318"/>
      <c r="BX31" s="253">
        <f t="shared" si="48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28"/>
        <v>0</v>
      </c>
      <c r="CH31" s="318"/>
      <c r="CI31" s="253">
        <f t="shared" si="29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0"/>
        <v>0</v>
      </c>
      <c r="CS31" s="318"/>
      <c r="CT31" s="253">
        <f t="shared" si="31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2"/>
        <v>0</v>
      </c>
      <c r="DD31" s="318"/>
      <c r="DE31" s="253">
        <f t="shared" si="33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">
      <c r="A32" s="272" t="str">
        <f t="shared" si="22"/>
        <v>МУ"Ухтинский парк культуры и отдыха"</v>
      </c>
      <c r="B32" s="212" t="s">
        <v>230</v>
      </c>
      <c r="C32" s="37" t="s">
        <v>77</v>
      </c>
      <c r="D32" s="37" t="s">
        <v>65</v>
      </c>
      <c r="E32" s="308">
        <f t="shared" si="34"/>
        <v>0</v>
      </c>
      <c r="F32" s="236">
        <f t="shared" si="35"/>
        <v>0</v>
      </c>
      <c r="G32" s="236">
        <f t="shared" si="36"/>
        <v>0</v>
      </c>
      <c r="H32" s="236">
        <f t="shared" si="37"/>
        <v>0</v>
      </c>
      <c r="I32" s="236">
        <f t="shared" si="38"/>
        <v>0</v>
      </c>
      <c r="J32" s="236">
        <f t="shared" si="23"/>
        <v>0</v>
      </c>
      <c r="K32" s="236">
        <f t="shared" si="23"/>
        <v>0</v>
      </c>
      <c r="L32" s="236">
        <f t="shared" si="23"/>
        <v>0</v>
      </c>
      <c r="M32" s="236">
        <f t="shared" si="23"/>
        <v>0</v>
      </c>
      <c r="N32" s="236">
        <f t="shared" si="23"/>
        <v>0</v>
      </c>
      <c r="O32" s="236">
        <f t="shared" si="23"/>
        <v>0</v>
      </c>
      <c r="P32" s="220"/>
      <c r="Q32" s="221"/>
      <c r="R32" s="237">
        <f t="shared" si="39"/>
        <v>0</v>
      </c>
      <c r="S32" s="221"/>
      <c r="T32" s="237">
        <f t="shared" si="4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1"/>
        <v>0</v>
      </c>
      <c r="AD32" s="221"/>
      <c r="AE32" s="237">
        <f t="shared" si="4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3"/>
        <v>0</v>
      </c>
      <c r="AO32" s="221"/>
      <c r="AP32" s="237">
        <f t="shared" si="4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5"/>
        <v>0</v>
      </c>
      <c r="AZ32" s="221"/>
      <c r="BA32" s="237">
        <f t="shared" si="46"/>
        <v>0</v>
      </c>
      <c r="BB32" s="221"/>
      <c r="BC32" s="233"/>
      <c r="BD32" s="221"/>
      <c r="BE32" s="221"/>
      <c r="BF32" s="233"/>
      <c r="BG32" s="221"/>
      <c r="BH32" s="379">
        <f t="shared" si="24"/>
        <v>0</v>
      </c>
      <c r="BI32" s="255" t="str">
        <f t="shared" si="25"/>
        <v>11</v>
      </c>
      <c r="BJ32" s="318"/>
      <c r="BK32" s="253">
        <f t="shared" si="47"/>
        <v>0</v>
      </c>
      <c r="BL32" s="318"/>
      <c r="BM32" s="253">
        <f t="shared" si="26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7"/>
        <v>0</v>
      </c>
      <c r="BW32" s="318"/>
      <c r="BX32" s="253">
        <f t="shared" si="48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28"/>
        <v>0</v>
      </c>
      <c r="CH32" s="318"/>
      <c r="CI32" s="253">
        <f t="shared" si="29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0"/>
        <v>0</v>
      </c>
      <c r="CS32" s="318"/>
      <c r="CT32" s="253">
        <f t="shared" si="31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2"/>
        <v>0</v>
      </c>
      <c r="DD32" s="318"/>
      <c r="DE32" s="253">
        <f t="shared" si="33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">
      <c r="A33" s="272" t="str">
        <f t="shared" si="22"/>
        <v>МУ"Ухтинский парк культуры и отдыха"</v>
      </c>
      <c r="B33" s="212" t="s">
        <v>231</v>
      </c>
      <c r="C33" s="37" t="s">
        <v>78</v>
      </c>
      <c r="D33" s="37" t="s">
        <v>66</v>
      </c>
      <c r="E33" s="308">
        <f t="shared" si="34"/>
        <v>0</v>
      </c>
      <c r="F33" s="236">
        <f t="shared" si="35"/>
        <v>0</v>
      </c>
      <c r="G33" s="236">
        <f>SUM(J33:L33)</f>
        <v>0</v>
      </c>
      <c r="H33" s="236">
        <f t="shared" si="37"/>
        <v>0</v>
      </c>
      <c r="I33" s="236">
        <f>SUM(M33:O33)</f>
        <v>0</v>
      </c>
      <c r="J33" s="236">
        <f t="shared" si="23"/>
        <v>0</v>
      </c>
      <c r="K33" s="236">
        <f t="shared" si="23"/>
        <v>0</v>
      </c>
      <c r="L33" s="236">
        <f t="shared" si="23"/>
        <v>0</v>
      </c>
      <c r="M33" s="236">
        <f t="shared" si="23"/>
        <v>0</v>
      </c>
      <c r="N33" s="236">
        <f t="shared" si="23"/>
        <v>0</v>
      </c>
      <c r="O33" s="236">
        <f t="shared" si="23"/>
        <v>0</v>
      </c>
      <c r="P33" s="220"/>
      <c r="Q33" s="221"/>
      <c r="R33" s="237">
        <f t="shared" si="39"/>
        <v>0</v>
      </c>
      <c r="S33" s="221"/>
      <c r="T33" s="237">
        <f t="shared" si="40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1"/>
        <v>0</v>
      </c>
      <c r="AD33" s="221"/>
      <c r="AE33" s="237">
        <f t="shared" si="42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3"/>
        <v>0</v>
      </c>
      <c r="AO33" s="221"/>
      <c r="AP33" s="237">
        <f t="shared" si="44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5"/>
        <v>0</v>
      </c>
      <c r="AZ33" s="221"/>
      <c r="BA33" s="237">
        <f t="shared" si="46"/>
        <v>0</v>
      </c>
      <c r="BB33" s="221"/>
      <c r="BC33" s="233"/>
      <c r="BD33" s="221"/>
      <c r="BE33" s="221"/>
      <c r="BF33" s="233"/>
      <c r="BG33" s="221"/>
      <c r="BH33" s="379">
        <f t="shared" si="24"/>
        <v>0</v>
      </c>
      <c r="BI33" s="255" t="str">
        <f t="shared" si="25"/>
        <v>12</v>
      </c>
      <c r="BJ33" s="318"/>
      <c r="BK33" s="253">
        <f t="shared" si="47"/>
        <v>0</v>
      </c>
      <c r="BL33" s="318"/>
      <c r="BM33" s="253">
        <f t="shared" si="26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7"/>
        <v>0</v>
      </c>
      <c r="BW33" s="318"/>
      <c r="BX33" s="253">
        <f t="shared" si="48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28"/>
        <v>0</v>
      </c>
      <c r="CH33" s="318"/>
      <c r="CI33" s="253">
        <f t="shared" si="29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0"/>
        <v>0</v>
      </c>
      <c r="CS33" s="318"/>
      <c r="CT33" s="253">
        <f t="shared" si="31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2"/>
        <v>0</v>
      </c>
      <c r="DD33" s="318"/>
      <c r="DE33" s="253">
        <f t="shared" si="33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22"/>
        <v>МУ"Ухтинский парк культуры и отдыха"</v>
      </c>
      <c r="B34" s="169" t="s">
        <v>75</v>
      </c>
      <c r="C34" s="37" t="s">
        <v>79</v>
      </c>
      <c r="D34" s="37" t="s">
        <v>67</v>
      </c>
      <c r="E34" s="308">
        <f t="shared" si="34"/>
        <v>3</v>
      </c>
      <c r="F34" s="236">
        <f t="shared" si="35"/>
        <v>0</v>
      </c>
      <c r="G34" s="236">
        <f>SUM(J34:L34)</f>
        <v>85</v>
      </c>
      <c r="H34" s="236">
        <f t="shared" si="37"/>
        <v>0</v>
      </c>
      <c r="I34" s="236">
        <f>SUM(M34:O34)</f>
        <v>0</v>
      </c>
      <c r="J34" s="236">
        <f t="shared" si="23"/>
        <v>75</v>
      </c>
      <c r="K34" s="236">
        <f t="shared" si="23"/>
        <v>0</v>
      </c>
      <c r="L34" s="236">
        <f t="shared" si="23"/>
        <v>10</v>
      </c>
      <c r="M34" s="236">
        <f t="shared" si="23"/>
        <v>0</v>
      </c>
      <c r="N34" s="236">
        <f t="shared" si="23"/>
        <v>0</v>
      </c>
      <c r="O34" s="236">
        <f>ROUND(SUM(Z34,AK34,AV34,BG34),1)</f>
        <v>0</v>
      </c>
      <c r="P34" s="223">
        <v>3</v>
      </c>
      <c r="Q34" s="224"/>
      <c r="R34" s="238">
        <f t="shared" si="39"/>
        <v>85</v>
      </c>
      <c r="S34" s="224"/>
      <c r="T34" s="238">
        <f>SUM(X34:Z34)</f>
        <v>0</v>
      </c>
      <c r="U34" s="224">
        <v>75</v>
      </c>
      <c r="V34" s="234"/>
      <c r="W34" s="224">
        <v>10</v>
      </c>
      <c r="X34" s="224"/>
      <c r="Y34" s="234"/>
      <c r="Z34" s="224"/>
      <c r="AA34" s="223"/>
      <c r="AB34" s="224"/>
      <c r="AC34" s="238">
        <f t="shared" si="41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3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5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9">
        <f t="shared" si="24"/>
        <v>0</v>
      </c>
      <c r="BI34" s="319" t="str">
        <f t="shared" si="25"/>
        <v>13</v>
      </c>
      <c r="BJ34" s="320"/>
      <c r="BK34" s="321">
        <f t="shared" si="47"/>
        <v>0</v>
      </c>
      <c r="BL34" s="320"/>
      <c r="BM34" s="321">
        <f t="shared" si="26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7"/>
        <v>0</v>
      </c>
      <c r="BW34" s="320"/>
      <c r="BX34" s="321">
        <f t="shared" si="4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28"/>
        <v>0</v>
      </c>
      <c r="CH34" s="320"/>
      <c r="CI34" s="321">
        <f t="shared" si="29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0"/>
        <v>0</v>
      </c>
      <c r="CS34" s="320"/>
      <c r="CT34" s="321">
        <f t="shared" si="31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2"/>
        <v>0</v>
      </c>
      <c r="DD34" s="320"/>
      <c r="DE34" s="321">
        <f t="shared" si="33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12" t="s">
        <v>246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Внести наименование учреждения 2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Внести наименование учреждения 2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Внести наименование учреждения 2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Внести наименование учреждения 2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9">IF(ROUND(E41-SUM(E42,E44:E45),5)&gt;=0,0,"Ошибка")</f>
        <v>0</v>
      </c>
      <c r="BK35" s="285">
        <f t="shared" si="49"/>
        <v>0</v>
      </c>
      <c r="BL35" s="285">
        <f t="shared" si="49"/>
        <v>0</v>
      </c>
      <c r="BM35" s="285">
        <f t="shared" si="49"/>
        <v>0</v>
      </c>
      <c r="BN35" s="285">
        <f t="shared" si="49"/>
        <v>0</v>
      </c>
      <c r="BO35" s="285">
        <f t="shared" si="49"/>
        <v>0</v>
      </c>
      <c r="BP35" s="285">
        <f t="shared" si="49"/>
        <v>0</v>
      </c>
      <c r="BQ35" s="285">
        <f t="shared" si="49"/>
        <v>0</v>
      </c>
      <c r="BR35" s="285">
        <f t="shared" si="49"/>
        <v>0</v>
      </c>
      <c r="BS35" s="285">
        <f t="shared" si="49"/>
        <v>0</v>
      </c>
      <c r="BT35" s="285">
        <f t="shared" si="49"/>
        <v>0</v>
      </c>
      <c r="BU35" s="285">
        <f t="shared" si="49"/>
        <v>0</v>
      </c>
      <c r="BV35" s="285">
        <f t="shared" si="49"/>
        <v>0</v>
      </c>
      <c r="BW35" s="285">
        <f t="shared" si="49"/>
        <v>0</v>
      </c>
      <c r="BX35" s="285">
        <f t="shared" si="49"/>
        <v>0</v>
      </c>
      <c r="BY35" s="285">
        <f t="shared" si="49"/>
        <v>0</v>
      </c>
      <c r="BZ35" s="285">
        <f t="shared" si="49"/>
        <v>0</v>
      </c>
      <c r="CA35" s="285">
        <f t="shared" si="49"/>
        <v>0</v>
      </c>
      <c r="CB35" s="285">
        <f t="shared" si="49"/>
        <v>0</v>
      </c>
      <c r="CC35" s="285">
        <f t="shared" si="49"/>
        <v>0</v>
      </c>
      <c r="CD35" s="285">
        <f t="shared" si="49"/>
        <v>0</v>
      </c>
      <c r="CE35" s="285">
        <f t="shared" si="49"/>
        <v>0</v>
      </c>
      <c r="CF35" s="285">
        <f t="shared" si="49"/>
        <v>0</v>
      </c>
      <c r="CG35" s="285">
        <f t="shared" si="49"/>
        <v>0</v>
      </c>
      <c r="CH35" s="285">
        <f t="shared" si="49"/>
        <v>0</v>
      </c>
      <c r="CI35" s="285">
        <f t="shared" si="49"/>
        <v>0</v>
      </c>
      <c r="CJ35" s="285">
        <f t="shared" si="49"/>
        <v>0</v>
      </c>
      <c r="CK35" s="285">
        <f t="shared" si="49"/>
        <v>0</v>
      </c>
      <c r="CL35" s="285">
        <f t="shared" si="49"/>
        <v>0</v>
      </c>
      <c r="CM35" s="285">
        <f t="shared" si="49"/>
        <v>0</v>
      </c>
      <c r="CN35" s="285">
        <f t="shared" si="49"/>
        <v>0</v>
      </c>
      <c r="CO35" s="285">
        <f t="shared" si="49"/>
        <v>0</v>
      </c>
      <c r="CP35" s="285">
        <f t="shared" ref="CP35:DL35" si="50">IF(ROUND(AK41-SUM(AK42,AK44:AK45),5)&gt;=0,0,"Ошибка")</f>
        <v>0</v>
      </c>
      <c r="CQ35" s="285">
        <f t="shared" si="50"/>
        <v>0</v>
      </c>
      <c r="CR35" s="285">
        <f t="shared" si="50"/>
        <v>0</v>
      </c>
      <c r="CS35" s="285">
        <f t="shared" si="50"/>
        <v>0</v>
      </c>
      <c r="CT35" s="285">
        <f t="shared" si="50"/>
        <v>0</v>
      </c>
      <c r="CU35" s="285">
        <f t="shared" si="50"/>
        <v>0</v>
      </c>
      <c r="CV35" s="285">
        <f t="shared" si="50"/>
        <v>0</v>
      </c>
      <c r="CW35" s="285">
        <f t="shared" si="50"/>
        <v>0</v>
      </c>
      <c r="CX35" s="285">
        <f t="shared" si="50"/>
        <v>0</v>
      </c>
      <c r="CY35" s="285">
        <f t="shared" si="50"/>
        <v>0</v>
      </c>
      <c r="CZ35" s="285">
        <f t="shared" si="50"/>
        <v>0</v>
      </c>
      <c r="DA35" s="285">
        <f t="shared" si="50"/>
        <v>0</v>
      </c>
      <c r="DB35" s="285">
        <f t="shared" si="50"/>
        <v>0</v>
      </c>
      <c r="DC35" s="285">
        <f t="shared" si="50"/>
        <v>0</v>
      </c>
      <c r="DD35" s="285">
        <f t="shared" si="50"/>
        <v>0</v>
      </c>
      <c r="DE35" s="285">
        <f t="shared" si="50"/>
        <v>0</v>
      </c>
      <c r="DF35" s="285">
        <f t="shared" si="50"/>
        <v>0</v>
      </c>
      <c r="DG35" s="285">
        <f t="shared" si="50"/>
        <v>0</v>
      </c>
      <c r="DH35" s="285">
        <f t="shared" si="50"/>
        <v>0</v>
      </c>
      <c r="DI35" s="285">
        <f t="shared" si="50"/>
        <v>0</v>
      </c>
      <c r="DJ35" s="285">
        <f t="shared" si="50"/>
        <v>0</v>
      </c>
      <c r="DK35" s="285">
        <f t="shared" si="50"/>
        <v>0</v>
      </c>
      <c r="DL35" s="285">
        <f t="shared" si="50"/>
        <v>0</v>
      </c>
    </row>
    <row r="36" spans="1:116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51">SUM(J37:J41,J46:J48)</f>
        <v>0</v>
      </c>
      <c r="K36" s="236">
        <f t="shared" si="51"/>
        <v>0</v>
      </c>
      <c r="L36" s="236">
        <f t="shared" si="51"/>
        <v>0</v>
      </c>
      <c r="M36" s="236">
        <f t="shared" si="51"/>
        <v>0</v>
      </c>
      <c r="N36" s="236">
        <f t="shared" si="51"/>
        <v>0</v>
      </c>
      <c r="O36" s="236">
        <f t="shared" si="51"/>
        <v>0</v>
      </c>
      <c r="P36" s="228">
        <f>SUM(P37:P41,P46:P48)</f>
        <v>0</v>
      </c>
      <c r="Q36" s="226">
        <f t="shared" ref="Q36:Z36" si="52">SUM(Q37:Q41,Q46:Q48)</f>
        <v>0</v>
      </c>
      <c r="R36" s="236">
        <f t="shared" si="52"/>
        <v>0</v>
      </c>
      <c r="S36" s="226">
        <f t="shared" si="52"/>
        <v>0</v>
      </c>
      <c r="T36" s="236">
        <f t="shared" si="52"/>
        <v>0</v>
      </c>
      <c r="U36" s="226">
        <f t="shared" si="52"/>
        <v>0</v>
      </c>
      <c r="V36" s="235">
        <f t="shared" si="52"/>
        <v>0</v>
      </c>
      <c r="W36" s="226">
        <f t="shared" si="52"/>
        <v>0</v>
      </c>
      <c r="X36" s="226">
        <f t="shared" si="52"/>
        <v>0</v>
      </c>
      <c r="Y36" s="235">
        <f t="shared" si="52"/>
        <v>0</v>
      </c>
      <c r="Z36" s="227">
        <f t="shared" si="52"/>
        <v>0</v>
      </c>
      <c r="AA36" s="228">
        <f>SUM(AA37:AA41,AA46:AA48)</f>
        <v>0</v>
      </c>
      <c r="AB36" s="226">
        <f t="shared" ref="AB36:AK36" si="53">SUM(AB37:AB41,AB46:AB48)</f>
        <v>0</v>
      </c>
      <c r="AC36" s="236">
        <f t="shared" si="53"/>
        <v>0</v>
      </c>
      <c r="AD36" s="226">
        <f t="shared" si="53"/>
        <v>0</v>
      </c>
      <c r="AE36" s="236">
        <f t="shared" si="53"/>
        <v>0</v>
      </c>
      <c r="AF36" s="226">
        <f t="shared" si="53"/>
        <v>0</v>
      </c>
      <c r="AG36" s="235">
        <f t="shared" si="53"/>
        <v>0</v>
      </c>
      <c r="AH36" s="226">
        <f t="shared" si="53"/>
        <v>0</v>
      </c>
      <c r="AI36" s="226">
        <f t="shared" si="53"/>
        <v>0</v>
      </c>
      <c r="AJ36" s="235">
        <f t="shared" si="53"/>
        <v>0</v>
      </c>
      <c r="AK36" s="227">
        <f t="shared" si="53"/>
        <v>0</v>
      </c>
      <c r="AL36" s="228">
        <f>SUM(AL37:AL41,AL46:AL48)</f>
        <v>0</v>
      </c>
      <c r="AM36" s="226">
        <f t="shared" ref="AM36:AV36" si="54">SUM(AM37:AM41,AM46:AM48)</f>
        <v>0</v>
      </c>
      <c r="AN36" s="236">
        <f t="shared" si="54"/>
        <v>0</v>
      </c>
      <c r="AO36" s="226">
        <f t="shared" si="54"/>
        <v>0</v>
      </c>
      <c r="AP36" s="236">
        <f t="shared" si="54"/>
        <v>0</v>
      </c>
      <c r="AQ36" s="226">
        <f t="shared" si="54"/>
        <v>0</v>
      </c>
      <c r="AR36" s="235">
        <f t="shared" si="54"/>
        <v>0</v>
      </c>
      <c r="AS36" s="226">
        <f t="shared" si="54"/>
        <v>0</v>
      </c>
      <c r="AT36" s="226">
        <f t="shared" si="54"/>
        <v>0</v>
      </c>
      <c r="AU36" s="235">
        <f t="shared" si="54"/>
        <v>0</v>
      </c>
      <c r="AV36" s="227">
        <f t="shared" si="54"/>
        <v>0</v>
      </c>
      <c r="AW36" s="228">
        <f>SUM(AW37:AW41,AW46:AW48)</f>
        <v>0</v>
      </c>
      <c r="AX36" s="226">
        <f t="shared" ref="AX36:BG36" si="55">SUM(AX37:AX41,AX46:AX48)</f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</row>
    <row r="37" spans="1:116" s="27" customFormat="1" ht="24">
      <c r="A37" s="272" t="str">
        <f t="shared" ref="A37:A48" si="5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59">SUM(J37:L37)</f>
        <v>0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O48" si="61">ROUND(SUM(U37,AF37,AQ37,BB37),1)</f>
        <v>0</v>
      </c>
      <c r="K37" s="236">
        <f t="shared" si="61"/>
        <v>0</v>
      </c>
      <c r="L37" s="236">
        <f t="shared" si="61"/>
        <v>0</v>
      </c>
      <c r="M37" s="236">
        <f t="shared" si="61"/>
        <v>0</v>
      </c>
      <c r="N37" s="236">
        <f t="shared" si="61"/>
        <v>0</v>
      </c>
      <c r="O37" s="236">
        <f t="shared" si="6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9">
        <f t="shared" ref="BH37:BH49" si="62">IF((COUNTA(BJ37:DL37)-COUNTIF(BJ37:DL37,0))=0,0,CONCATENATE("Ошибки!-",COUNTA(BJ37:DL37)-COUNTIF(BJ37:DL37,0)))</f>
        <v>0</v>
      </c>
      <c r="BI37" s="255" t="str">
        <f t="shared" ref="BI37:BI48" si="63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65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66">IF(ROUND((AA37-AB37),5)&gt;=0,0,"Ошибка!")</f>
        <v>0</v>
      </c>
      <c r="CH37" s="318"/>
      <c r="CI37" s="253">
        <f t="shared" ref="CI37:CI48" si="67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68">IF(ROUND((AL37-AM37),5)&gt;=0,0,"Ошибка!")</f>
        <v>0</v>
      </c>
      <c r="CS37" s="318"/>
      <c r="CT37" s="253">
        <f t="shared" ref="CT37:CT48" si="69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0">IF(ROUND((AW37-AX37),5)&gt;=0,0,"Ошибка!")</f>
        <v>0</v>
      </c>
      <c r="DD37" s="318"/>
      <c r="DE37" s="253">
        <f t="shared" ref="DE37:DE48" si="71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5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72">ROUND(SUM(P38,AA38,AL38,AW38),0)</f>
        <v>0</v>
      </c>
      <c r="F38" s="236">
        <f t="shared" ref="F38:F48" si="73">ROUND(SUM(Q38,AB38,AM38,AX38),1)</f>
        <v>0</v>
      </c>
      <c r="G38" s="236">
        <f t="shared" si="59"/>
        <v>0</v>
      </c>
      <c r="H38" s="236">
        <f t="shared" ref="H38:H48" si="74">ROUND(SUM(S38,AD38,AO38,AZ38),1)</f>
        <v>0</v>
      </c>
      <c r="I38" s="236">
        <f t="shared" si="60"/>
        <v>0</v>
      </c>
      <c r="J38" s="236">
        <f t="shared" si="61"/>
        <v>0</v>
      </c>
      <c r="K38" s="236">
        <f t="shared" si="61"/>
        <v>0</v>
      </c>
      <c r="L38" s="236">
        <f t="shared" si="61"/>
        <v>0</v>
      </c>
      <c r="M38" s="236">
        <f t="shared" si="61"/>
        <v>0</v>
      </c>
      <c r="N38" s="236">
        <f t="shared" si="61"/>
        <v>0</v>
      </c>
      <c r="O38" s="236">
        <f t="shared" si="61"/>
        <v>0</v>
      </c>
      <c r="P38" s="220"/>
      <c r="Q38" s="221"/>
      <c r="R38" s="237">
        <f t="shared" ref="R38:R48" si="75">SUM(U38:W38)</f>
        <v>0</v>
      </c>
      <c r="S38" s="221"/>
      <c r="T38" s="237">
        <f t="shared" ref="T38:T47" si="76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77">SUM(AF38:AH38)</f>
        <v>0</v>
      </c>
      <c r="AD38" s="221"/>
      <c r="AE38" s="237">
        <f t="shared" ref="AE38:AE47" si="78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9">SUM(AQ38:AS38)</f>
        <v>0</v>
      </c>
      <c r="AO38" s="221"/>
      <c r="AP38" s="237">
        <f t="shared" ref="AP38:AP47" si="80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1">SUM(BB38:BD38)</f>
        <v>0</v>
      </c>
      <c r="AZ38" s="221"/>
      <c r="BA38" s="237">
        <f t="shared" ref="BA38:BA47" si="82">SUM(BE38:BG38)</f>
        <v>0</v>
      </c>
      <c r="BB38" s="221"/>
      <c r="BC38" s="233"/>
      <c r="BD38" s="221"/>
      <c r="BE38" s="221"/>
      <c r="BF38" s="233"/>
      <c r="BG38" s="221"/>
      <c r="BH38" s="379">
        <f t="shared" si="62"/>
        <v>0</v>
      </c>
      <c r="BI38" s="255" t="str">
        <f t="shared" si="63"/>
        <v>03</v>
      </c>
      <c r="BJ38" s="318"/>
      <c r="BK38" s="253">
        <f t="shared" ref="BK38:BK48" si="83">IF(ROUND((E38-F38),5)&gt;=0,0,"Ошибка!")</f>
        <v>0</v>
      </c>
      <c r="BL38" s="318"/>
      <c r="BM38" s="253">
        <f t="shared" si="64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65"/>
        <v>0</v>
      </c>
      <c r="BW38" s="318"/>
      <c r="BX38" s="253">
        <f t="shared" ref="BX38:BX48" si="8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66"/>
        <v>0</v>
      </c>
      <c r="CH38" s="318"/>
      <c r="CI38" s="253">
        <f t="shared" si="67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68"/>
        <v>0</v>
      </c>
      <c r="CS38" s="318"/>
      <c r="CT38" s="253">
        <f t="shared" si="69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0"/>
        <v>0</v>
      </c>
      <c r="DD38" s="318"/>
      <c r="DE38" s="253">
        <f t="shared" si="71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5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72"/>
        <v>0</v>
      </c>
      <c r="F39" s="236">
        <f t="shared" si="73"/>
        <v>0</v>
      </c>
      <c r="G39" s="236">
        <f t="shared" si="59"/>
        <v>0</v>
      </c>
      <c r="H39" s="236">
        <f t="shared" si="74"/>
        <v>0</v>
      </c>
      <c r="I39" s="236">
        <f t="shared" si="60"/>
        <v>0</v>
      </c>
      <c r="J39" s="236">
        <f t="shared" si="61"/>
        <v>0</v>
      </c>
      <c r="K39" s="236">
        <f t="shared" si="61"/>
        <v>0</v>
      </c>
      <c r="L39" s="236">
        <f t="shared" si="61"/>
        <v>0</v>
      </c>
      <c r="M39" s="236">
        <f t="shared" si="61"/>
        <v>0</v>
      </c>
      <c r="N39" s="236">
        <f t="shared" si="61"/>
        <v>0</v>
      </c>
      <c r="O39" s="236">
        <f t="shared" si="61"/>
        <v>0</v>
      </c>
      <c r="P39" s="220"/>
      <c r="Q39" s="221"/>
      <c r="R39" s="237">
        <f t="shared" si="75"/>
        <v>0</v>
      </c>
      <c r="S39" s="221"/>
      <c r="T39" s="237">
        <f t="shared" si="76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77"/>
        <v>0</v>
      </c>
      <c r="AD39" s="221"/>
      <c r="AE39" s="237">
        <f t="shared" si="78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9"/>
        <v>0</v>
      </c>
      <c r="AO39" s="221"/>
      <c r="AP39" s="237">
        <f t="shared" si="80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1"/>
        <v>0</v>
      </c>
      <c r="AZ39" s="221"/>
      <c r="BA39" s="237">
        <f t="shared" si="82"/>
        <v>0</v>
      </c>
      <c r="BB39" s="221"/>
      <c r="BC39" s="233"/>
      <c r="BD39" s="221"/>
      <c r="BE39" s="221"/>
      <c r="BF39" s="233"/>
      <c r="BG39" s="221"/>
      <c r="BH39" s="379">
        <f t="shared" si="62"/>
        <v>0</v>
      </c>
      <c r="BI39" s="255" t="str">
        <f t="shared" si="63"/>
        <v>04</v>
      </c>
      <c r="BJ39" s="318"/>
      <c r="BK39" s="253">
        <f t="shared" si="83"/>
        <v>0</v>
      </c>
      <c r="BL39" s="318"/>
      <c r="BM39" s="253">
        <f t="shared" si="64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65"/>
        <v>0</v>
      </c>
      <c r="BW39" s="318"/>
      <c r="BX39" s="253">
        <f t="shared" si="84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66"/>
        <v>0</v>
      </c>
      <c r="CH39" s="318"/>
      <c r="CI39" s="253">
        <f t="shared" si="67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68"/>
        <v>0</v>
      </c>
      <c r="CS39" s="318"/>
      <c r="CT39" s="253">
        <f t="shared" si="69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0"/>
        <v>0</v>
      </c>
      <c r="DD39" s="318"/>
      <c r="DE39" s="253">
        <f t="shared" si="71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5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72"/>
        <v>0</v>
      </c>
      <c r="F40" s="236">
        <f t="shared" si="73"/>
        <v>0</v>
      </c>
      <c r="G40" s="236">
        <f t="shared" si="59"/>
        <v>0</v>
      </c>
      <c r="H40" s="236">
        <f t="shared" si="74"/>
        <v>0</v>
      </c>
      <c r="I40" s="236">
        <f t="shared" si="60"/>
        <v>0</v>
      </c>
      <c r="J40" s="236">
        <f t="shared" si="61"/>
        <v>0</v>
      </c>
      <c r="K40" s="236">
        <f t="shared" si="61"/>
        <v>0</v>
      </c>
      <c r="L40" s="236">
        <f t="shared" si="61"/>
        <v>0</v>
      </c>
      <c r="M40" s="236">
        <f t="shared" si="61"/>
        <v>0</v>
      </c>
      <c r="N40" s="236">
        <f t="shared" si="61"/>
        <v>0</v>
      </c>
      <c r="O40" s="236">
        <f t="shared" si="61"/>
        <v>0</v>
      </c>
      <c r="P40" s="220"/>
      <c r="Q40" s="221"/>
      <c r="R40" s="237">
        <f t="shared" si="75"/>
        <v>0</v>
      </c>
      <c r="S40" s="221"/>
      <c r="T40" s="237">
        <f t="shared" si="76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77"/>
        <v>0</v>
      </c>
      <c r="AD40" s="221"/>
      <c r="AE40" s="237">
        <f t="shared" si="78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9"/>
        <v>0</v>
      </c>
      <c r="AO40" s="221"/>
      <c r="AP40" s="237">
        <f t="shared" si="80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1"/>
        <v>0</v>
      </c>
      <c r="AZ40" s="221"/>
      <c r="BA40" s="237">
        <f t="shared" si="82"/>
        <v>0</v>
      </c>
      <c r="BB40" s="221"/>
      <c r="BC40" s="233"/>
      <c r="BD40" s="221"/>
      <c r="BE40" s="221"/>
      <c r="BF40" s="233"/>
      <c r="BG40" s="221"/>
      <c r="BH40" s="379">
        <f t="shared" si="62"/>
        <v>0</v>
      </c>
      <c r="BI40" s="255" t="str">
        <f t="shared" si="63"/>
        <v>05</v>
      </c>
      <c r="BJ40" s="318"/>
      <c r="BK40" s="253">
        <f t="shared" si="83"/>
        <v>0</v>
      </c>
      <c r="BL40" s="318"/>
      <c r="BM40" s="253">
        <f t="shared" si="64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65"/>
        <v>0</v>
      </c>
      <c r="BW40" s="318"/>
      <c r="BX40" s="253">
        <f t="shared" si="84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66"/>
        <v>0</v>
      </c>
      <c r="CH40" s="318"/>
      <c r="CI40" s="253">
        <f t="shared" si="67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68"/>
        <v>0</v>
      </c>
      <c r="CS40" s="318"/>
      <c r="CT40" s="253">
        <f t="shared" si="69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0"/>
        <v>0</v>
      </c>
      <c r="DD40" s="318"/>
      <c r="DE40" s="253">
        <f t="shared" si="71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5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72"/>
        <v>0</v>
      </c>
      <c r="F41" s="236">
        <f t="shared" si="73"/>
        <v>0</v>
      </c>
      <c r="G41" s="236">
        <f t="shared" si="59"/>
        <v>0</v>
      </c>
      <c r="H41" s="236">
        <f t="shared" si="74"/>
        <v>0</v>
      </c>
      <c r="I41" s="236">
        <f t="shared" si="60"/>
        <v>0</v>
      </c>
      <c r="J41" s="236">
        <f t="shared" si="61"/>
        <v>0</v>
      </c>
      <c r="K41" s="236">
        <f t="shared" si="61"/>
        <v>0</v>
      </c>
      <c r="L41" s="236">
        <f t="shared" si="61"/>
        <v>0</v>
      </c>
      <c r="M41" s="236">
        <f t="shared" si="61"/>
        <v>0</v>
      </c>
      <c r="N41" s="236">
        <f t="shared" si="61"/>
        <v>0</v>
      </c>
      <c r="O41" s="236">
        <f t="shared" si="61"/>
        <v>0</v>
      </c>
      <c r="P41" s="220"/>
      <c r="Q41" s="221"/>
      <c r="R41" s="237">
        <f t="shared" si="75"/>
        <v>0</v>
      </c>
      <c r="S41" s="221"/>
      <c r="T41" s="237">
        <f t="shared" si="76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77"/>
        <v>0</v>
      </c>
      <c r="AD41" s="221"/>
      <c r="AE41" s="237">
        <f t="shared" si="78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9"/>
        <v>0</v>
      </c>
      <c r="AO41" s="221"/>
      <c r="AP41" s="237">
        <f t="shared" si="80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1"/>
        <v>0</v>
      </c>
      <c r="AZ41" s="221"/>
      <c r="BA41" s="237">
        <f t="shared" si="82"/>
        <v>0</v>
      </c>
      <c r="BB41" s="221"/>
      <c r="BC41" s="233"/>
      <c r="BD41" s="221"/>
      <c r="BE41" s="221"/>
      <c r="BF41" s="233"/>
      <c r="BG41" s="221"/>
      <c r="BH41" s="379">
        <f t="shared" si="62"/>
        <v>0</v>
      </c>
      <c r="BI41" s="255" t="str">
        <f t="shared" si="63"/>
        <v>06</v>
      </c>
      <c r="BJ41" s="318"/>
      <c r="BK41" s="253">
        <f t="shared" si="83"/>
        <v>0</v>
      </c>
      <c r="BL41" s="318"/>
      <c r="BM41" s="253">
        <f t="shared" si="64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65"/>
        <v>0</v>
      </c>
      <c r="BW41" s="318"/>
      <c r="BX41" s="253">
        <f t="shared" si="84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66"/>
        <v>0</v>
      </c>
      <c r="CH41" s="318"/>
      <c r="CI41" s="253">
        <f t="shared" si="67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68"/>
        <v>0</v>
      </c>
      <c r="CS41" s="318"/>
      <c r="CT41" s="253">
        <f t="shared" si="69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0"/>
        <v>0</v>
      </c>
      <c r="DD41" s="318"/>
      <c r="DE41" s="253">
        <f t="shared" si="71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5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72"/>
        <v>0</v>
      </c>
      <c r="F42" s="236">
        <f t="shared" si="73"/>
        <v>0</v>
      </c>
      <c r="G42" s="236">
        <f t="shared" si="59"/>
        <v>0</v>
      </c>
      <c r="H42" s="236">
        <f t="shared" si="74"/>
        <v>0</v>
      </c>
      <c r="I42" s="236">
        <f t="shared" si="60"/>
        <v>0</v>
      </c>
      <c r="J42" s="236">
        <f t="shared" si="61"/>
        <v>0</v>
      </c>
      <c r="K42" s="236">
        <f t="shared" si="61"/>
        <v>0</v>
      </c>
      <c r="L42" s="236">
        <f t="shared" si="61"/>
        <v>0</v>
      </c>
      <c r="M42" s="236">
        <f t="shared" si="61"/>
        <v>0</v>
      </c>
      <c r="N42" s="236">
        <f t="shared" si="61"/>
        <v>0</v>
      </c>
      <c r="O42" s="236">
        <f t="shared" si="61"/>
        <v>0</v>
      </c>
      <c r="P42" s="220"/>
      <c r="Q42" s="221"/>
      <c r="R42" s="237">
        <f t="shared" si="75"/>
        <v>0</v>
      </c>
      <c r="S42" s="221"/>
      <c r="T42" s="237">
        <f t="shared" si="76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77"/>
        <v>0</v>
      </c>
      <c r="AD42" s="221"/>
      <c r="AE42" s="237">
        <f t="shared" si="78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9"/>
        <v>0</v>
      </c>
      <c r="AO42" s="221"/>
      <c r="AP42" s="237">
        <f t="shared" si="80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1"/>
        <v>0</v>
      </c>
      <c r="AZ42" s="221"/>
      <c r="BA42" s="237">
        <f t="shared" si="82"/>
        <v>0</v>
      </c>
      <c r="BB42" s="221"/>
      <c r="BC42" s="233"/>
      <c r="BD42" s="221"/>
      <c r="BE42" s="221"/>
      <c r="BF42" s="233"/>
      <c r="BG42" s="221"/>
      <c r="BH42" s="379">
        <f t="shared" si="62"/>
        <v>0</v>
      </c>
      <c r="BI42" s="255" t="str">
        <f t="shared" si="63"/>
        <v>07</v>
      </c>
      <c r="BJ42" s="318"/>
      <c r="BK42" s="253">
        <f t="shared" si="83"/>
        <v>0</v>
      </c>
      <c r="BL42" s="318"/>
      <c r="BM42" s="253">
        <f t="shared" si="64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65"/>
        <v>0</v>
      </c>
      <c r="BW42" s="318"/>
      <c r="BX42" s="253">
        <f t="shared" si="84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66"/>
        <v>0</v>
      </c>
      <c r="CH42" s="318"/>
      <c r="CI42" s="253">
        <f t="shared" si="67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68"/>
        <v>0</v>
      </c>
      <c r="CS42" s="318"/>
      <c r="CT42" s="253">
        <f t="shared" si="69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0"/>
        <v>0</v>
      </c>
      <c r="DD42" s="318"/>
      <c r="DE42" s="253">
        <f t="shared" si="71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5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72"/>
        <v>0</v>
      </c>
      <c r="F43" s="236">
        <f t="shared" si="73"/>
        <v>0</v>
      </c>
      <c r="G43" s="236">
        <f t="shared" si="59"/>
        <v>0</v>
      </c>
      <c r="H43" s="236">
        <f t="shared" si="74"/>
        <v>0</v>
      </c>
      <c r="I43" s="236">
        <f t="shared" si="60"/>
        <v>0</v>
      </c>
      <c r="J43" s="236">
        <f t="shared" si="61"/>
        <v>0</v>
      </c>
      <c r="K43" s="236">
        <f t="shared" si="61"/>
        <v>0</v>
      </c>
      <c r="L43" s="236">
        <f t="shared" si="61"/>
        <v>0</v>
      </c>
      <c r="M43" s="236">
        <f t="shared" si="61"/>
        <v>0</v>
      </c>
      <c r="N43" s="236">
        <f t="shared" si="61"/>
        <v>0</v>
      </c>
      <c r="O43" s="236">
        <f t="shared" si="61"/>
        <v>0</v>
      </c>
      <c r="P43" s="220"/>
      <c r="Q43" s="221"/>
      <c r="R43" s="237">
        <f t="shared" si="75"/>
        <v>0</v>
      </c>
      <c r="S43" s="221"/>
      <c r="T43" s="237">
        <f t="shared" si="76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77"/>
        <v>0</v>
      </c>
      <c r="AD43" s="221"/>
      <c r="AE43" s="237">
        <f t="shared" si="78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9"/>
        <v>0</v>
      </c>
      <c r="AO43" s="221"/>
      <c r="AP43" s="237">
        <f t="shared" si="80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1"/>
        <v>0</v>
      </c>
      <c r="AZ43" s="221"/>
      <c r="BA43" s="237">
        <f t="shared" si="82"/>
        <v>0</v>
      </c>
      <c r="BB43" s="221"/>
      <c r="BC43" s="233"/>
      <c r="BD43" s="221"/>
      <c r="BE43" s="221"/>
      <c r="BF43" s="233"/>
      <c r="BG43" s="221"/>
      <c r="BH43" s="379">
        <f t="shared" si="62"/>
        <v>0</v>
      </c>
      <c r="BI43" s="255" t="str">
        <f t="shared" si="63"/>
        <v>08</v>
      </c>
      <c r="BJ43" s="318"/>
      <c r="BK43" s="253">
        <f t="shared" si="83"/>
        <v>0</v>
      </c>
      <c r="BL43" s="318"/>
      <c r="BM43" s="253">
        <f t="shared" si="64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65"/>
        <v>0</v>
      </c>
      <c r="BW43" s="318"/>
      <c r="BX43" s="253">
        <f t="shared" si="84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66"/>
        <v>0</v>
      </c>
      <c r="CH43" s="318"/>
      <c r="CI43" s="253">
        <f t="shared" si="67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68"/>
        <v>0</v>
      </c>
      <c r="CS43" s="318"/>
      <c r="CT43" s="253">
        <f t="shared" si="69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0"/>
        <v>0</v>
      </c>
      <c r="DD43" s="318"/>
      <c r="DE43" s="253">
        <f t="shared" si="71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5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72"/>
        <v>0</v>
      </c>
      <c r="F44" s="236">
        <f t="shared" si="73"/>
        <v>0</v>
      </c>
      <c r="G44" s="236">
        <f t="shared" si="59"/>
        <v>0</v>
      </c>
      <c r="H44" s="236">
        <f t="shared" si="74"/>
        <v>0</v>
      </c>
      <c r="I44" s="236">
        <f t="shared" si="60"/>
        <v>0</v>
      </c>
      <c r="J44" s="236">
        <f t="shared" si="61"/>
        <v>0</v>
      </c>
      <c r="K44" s="236">
        <f t="shared" si="61"/>
        <v>0</v>
      </c>
      <c r="L44" s="236">
        <f t="shared" si="61"/>
        <v>0</v>
      </c>
      <c r="M44" s="236">
        <f t="shared" si="61"/>
        <v>0</v>
      </c>
      <c r="N44" s="236">
        <f t="shared" si="61"/>
        <v>0</v>
      </c>
      <c r="O44" s="236">
        <f t="shared" si="61"/>
        <v>0</v>
      </c>
      <c r="P44" s="220"/>
      <c r="Q44" s="221"/>
      <c r="R44" s="237">
        <f t="shared" si="75"/>
        <v>0</v>
      </c>
      <c r="S44" s="221"/>
      <c r="T44" s="237">
        <f t="shared" si="76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77"/>
        <v>0</v>
      </c>
      <c r="AD44" s="221"/>
      <c r="AE44" s="237">
        <f t="shared" si="78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9"/>
        <v>0</v>
      </c>
      <c r="AO44" s="221"/>
      <c r="AP44" s="237">
        <f t="shared" si="80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1"/>
        <v>0</v>
      </c>
      <c r="AZ44" s="221"/>
      <c r="BA44" s="237">
        <f t="shared" si="82"/>
        <v>0</v>
      </c>
      <c r="BB44" s="221"/>
      <c r="BC44" s="233"/>
      <c r="BD44" s="221"/>
      <c r="BE44" s="221"/>
      <c r="BF44" s="233"/>
      <c r="BG44" s="221"/>
      <c r="BH44" s="379">
        <f t="shared" si="62"/>
        <v>0</v>
      </c>
      <c r="BI44" s="255" t="str">
        <f t="shared" si="63"/>
        <v>09</v>
      </c>
      <c r="BJ44" s="318"/>
      <c r="BK44" s="253">
        <f t="shared" si="83"/>
        <v>0</v>
      </c>
      <c r="BL44" s="318"/>
      <c r="BM44" s="253">
        <f t="shared" si="64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65"/>
        <v>0</v>
      </c>
      <c r="BW44" s="318"/>
      <c r="BX44" s="253">
        <f t="shared" si="84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66"/>
        <v>0</v>
      </c>
      <c r="CH44" s="318"/>
      <c r="CI44" s="253">
        <f t="shared" si="67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68"/>
        <v>0</v>
      </c>
      <c r="CS44" s="318"/>
      <c r="CT44" s="253">
        <f t="shared" si="69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0"/>
        <v>0</v>
      </c>
      <c r="DD44" s="318"/>
      <c r="DE44" s="253">
        <f t="shared" si="71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5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72"/>
        <v>0</v>
      </c>
      <c r="F45" s="236">
        <f t="shared" si="73"/>
        <v>0</v>
      </c>
      <c r="G45" s="236">
        <f t="shared" si="59"/>
        <v>0</v>
      </c>
      <c r="H45" s="236">
        <f t="shared" si="74"/>
        <v>0</v>
      </c>
      <c r="I45" s="236">
        <f t="shared" si="60"/>
        <v>0</v>
      </c>
      <c r="J45" s="236">
        <f t="shared" si="61"/>
        <v>0</v>
      </c>
      <c r="K45" s="236">
        <f t="shared" si="61"/>
        <v>0</v>
      </c>
      <c r="L45" s="236">
        <f t="shared" si="61"/>
        <v>0</v>
      </c>
      <c r="M45" s="236">
        <f t="shared" si="61"/>
        <v>0</v>
      </c>
      <c r="N45" s="236">
        <f t="shared" si="61"/>
        <v>0</v>
      </c>
      <c r="O45" s="236">
        <f t="shared" si="61"/>
        <v>0</v>
      </c>
      <c r="P45" s="220"/>
      <c r="Q45" s="221"/>
      <c r="R45" s="237">
        <f t="shared" si="75"/>
        <v>0</v>
      </c>
      <c r="S45" s="221"/>
      <c r="T45" s="237">
        <f t="shared" si="76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77"/>
        <v>0</v>
      </c>
      <c r="AD45" s="221"/>
      <c r="AE45" s="237">
        <f t="shared" si="78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9"/>
        <v>0</v>
      </c>
      <c r="AO45" s="221"/>
      <c r="AP45" s="237">
        <f t="shared" si="80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1"/>
        <v>0</v>
      </c>
      <c r="AZ45" s="221"/>
      <c r="BA45" s="237">
        <f t="shared" si="82"/>
        <v>0</v>
      </c>
      <c r="BB45" s="221"/>
      <c r="BC45" s="233"/>
      <c r="BD45" s="221"/>
      <c r="BE45" s="221"/>
      <c r="BF45" s="233"/>
      <c r="BG45" s="221"/>
      <c r="BH45" s="379">
        <f t="shared" si="62"/>
        <v>0</v>
      </c>
      <c r="BI45" s="255" t="str">
        <f t="shared" si="63"/>
        <v>10</v>
      </c>
      <c r="BJ45" s="318"/>
      <c r="BK45" s="253">
        <f t="shared" si="83"/>
        <v>0</v>
      </c>
      <c r="BL45" s="318"/>
      <c r="BM45" s="253">
        <f t="shared" si="64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65"/>
        <v>0</v>
      </c>
      <c r="BW45" s="318"/>
      <c r="BX45" s="253">
        <f t="shared" si="84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66"/>
        <v>0</v>
      </c>
      <c r="CH45" s="318"/>
      <c r="CI45" s="253">
        <f t="shared" si="67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68"/>
        <v>0</v>
      </c>
      <c r="CS45" s="318"/>
      <c r="CT45" s="253">
        <f t="shared" si="69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0"/>
        <v>0</v>
      </c>
      <c r="DD45" s="318"/>
      <c r="DE45" s="253">
        <f t="shared" si="71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">
      <c r="A46" s="272" t="str">
        <f t="shared" si="5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72"/>
        <v>0</v>
      </c>
      <c r="F46" s="236">
        <f t="shared" si="73"/>
        <v>0</v>
      </c>
      <c r="G46" s="236">
        <f t="shared" si="59"/>
        <v>0</v>
      </c>
      <c r="H46" s="236">
        <f t="shared" si="74"/>
        <v>0</v>
      </c>
      <c r="I46" s="236">
        <f t="shared" si="60"/>
        <v>0</v>
      </c>
      <c r="J46" s="236">
        <f t="shared" si="61"/>
        <v>0</v>
      </c>
      <c r="K46" s="236">
        <f t="shared" si="61"/>
        <v>0</v>
      </c>
      <c r="L46" s="236">
        <f t="shared" si="61"/>
        <v>0</v>
      </c>
      <c r="M46" s="236">
        <f t="shared" si="61"/>
        <v>0</v>
      </c>
      <c r="N46" s="236">
        <f t="shared" si="61"/>
        <v>0</v>
      </c>
      <c r="O46" s="236">
        <f t="shared" si="61"/>
        <v>0</v>
      </c>
      <c r="P46" s="220"/>
      <c r="Q46" s="221"/>
      <c r="R46" s="237">
        <f t="shared" si="75"/>
        <v>0</v>
      </c>
      <c r="S46" s="221"/>
      <c r="T46" s="237">
        <f t="shared" si="76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77"/>
        <v>0</v>
      </c>
      <c r="AD46" s="221"/>
      <c r="AE46" s="237">
        <f t="shared" si="78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9"/>
        <v>0</v>
      </c>
      <c r="AO46" s="221"/>
      <c r="AP46" s="237">
        <f t="shared" si="80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1"/>
        <v>0</v>
      </c>
      <c r="AZ46" s="221"/>
      <c r="BA46" s="237">
        <f t="shared" si="82"/>
        <v>0</v>
      </c>
      <c r="BB46" s="221"/>
      <c r="BC46" s="233"/>
      <c r="BD46" s="221"/>
      <c r="BE46" s="221"/>
      <c r="BF46" s="233"/>
      <c r="BG46" s="221"/>
      <c r="BH46" s="379">
        <f t="shared" si="62"/>
        <v>0</v>
      </c>
      <c r="BI46" s="255" t="str">
        <f t="shared" si="63"/>
        <v>11</v>
      </c>
      <c r="BJ46" s="318"/>
      <c r="BK46" s="253">
        <f t="shared" si="83"/>
        <v>0</v>
      </c>
      <c r="BL46" s="318"/>
      <c r="BM46" s="253">
        <f t="shared" si="64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65"/>
        <v>0</v>
      </c>
      <c r="BW46" s="318"/>
      <c r="BX46" s="253">
        <f t="shared" si="84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66"/>
        <v>0</v>
      </c>
      <c r="CH46" s="318"/>
      <c r="CI46" s="253">
        <f t="shared" si="67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68"/>
        <v>0</v>
      </c>
      <c r="CS46" s="318"/>
      <c r="CT46" s="253">
        <f t="shared" si="69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0"/>
        <v>0</v>
      </c>
      <c r="DD46" s="318"/>
      <c r="DE46" s="253">
        <f t="shared" si="71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">
      <c r="A47" s="272" t="str">
        <f t="shared" si="5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72"/>
        <v>0</v>
      </c>
      <c r="F47" s="236">
        <f t="shared" si="73"/>
        <v>0</v>
      </c>
      <c r="G47" s="236">
        <f t="shared" si="59"/>
        <v>0</v>
      </c>
      <c r="H47" s="236">
        <f t="shared" si="74"/>
        <v>0</v>
      </c>
      <c r="I47" s="236">
        <f t="shared" si="60"/>
        <v>0</v>
      </c>
      <c r="J47" s="236">
        <f t="shared" si="61"/>
        <v>0</v>
      </c>
      <c r="K47" s="236">
        <f t="shared" si="61"/>
        <v>0</v>
      </c>
      <c r="L47" s="236">
        <f t="shared" si="61"/>
        <v>0</v>
      </c>
      <c r="M47" s="236">
        <f t="shared" si="61"/>
        <v>0</v>
      </c>
      <c r="N47" s="236">
        <f t="shared" si="61"/>
        <v>0</v>
      </c>
      <c r="O47" s="236">
        <f t="shared" si="61"/>
        <v>0</v>
      </c>
      <c r="P47" s="220"/>
      <c r="Q47" s="221"/>
      <c r="R47" s="237">
        <f t="shared" si="75"/>
        <v>0</v>
      </c>
      <c r="S47" s="221"/>
      <c r="T47" s="237">
        <f t="shared" si="76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77"/>
        <v>0</v>
      </c>
      <c r="AD47" s="221"/>
      <c r="AE47" s="237">
        <f t="shared" si="78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9"/>
        <v>0</v>
      </c>
      <c r="AO47" s="221"/>
      <c r="AP47" s="237">
        <f t="shared" si="80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1"/>
        <v>0</v>
      </c>
      <c r="AZ47" s="221"/>
      <c r="BA47" s="237">
        <f t="shared" si="82"/>
        <v>0</v>
      </c>
      <c r="BB47" s="221"/>
      <c r="BC47" s="233"/>
      <c r="BD47" s="221"/>
      <c r="BE47" s="221"/>
      <c r="BF47" s="233"/>
      <c r="BG47" s="221"/>
      <c r="BH47" s="379">
        <f t="shared" si="62"/>
        <v>0</v>
      </c>
      <c r="BI47" s="255" t="str">
        <f t="shared" si="63"/>
        <v>12</v>
      </c>
      <c r="BJ47" s="318"/>
      <c r="BK47" s="253">
        <f t="shared" si="83"/>
        <v>0</v>
      </c>
      <c r="BL47" s="318"/>
      <c r="BM47" s="253">
        <f t="shared" si="64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65"/>
        <v>0</v>
      </c>
      <c r="BW47" s="318"/>
      <c r="BX47" s="253">
        <f t="shared" si="84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66"/>
        <v>0</v>
      </c>
      <c r="CH47" s="318"/>
      <c r="CI47" s="253">
        <f t="shared" si="67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68"/>
        <v>0</v>
      </c>
      <c r="CS47" s="318"/>
      <c r="CT47" s="253">
        <f t="shared" si="69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0"/>
        <v>0</v>
      </c>
      <c r="DD47" s="318"/>
      <c r="DE47" s="253">
        <f t="shared" si="71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5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72"/>
        <v>0</v>
      </c>
      <c r="F48" s="236">
        <f t="shared" si="73"/>
        <v>0</v>
      </c>
      <c r="G48" s="236">
        <f t="shared" si="59"/>
        <v>0</v>
      </c>
      <c r="H48" s="236">
        <f t="shared" si="74"/>
        <v>0</v>
      </c>
      <c r="I48" s="236">
        <f t="shared" si="60"/>
        <v>0</v>
      </c>
      <c r="J48" s="236">
        <f t="shared" si="61"/>
        <v>0</v>
      </c>
      <c r="K48" s="236">
        <f t="shared" si="61"/>
        <v>0</v>
      </c>
      <c r="L48" s="236">
        <f t="shared" si="61"/>
        <v>0</v>
      </c>
      <c r="M48" s="236">
        <f t="shared" si="61"/>
        <v>0</v>
      </c>
      <c r="N48" s="236">
        <f t="shared" si="61"/>
        <v>0</v>
      </c>
      <c r="O48" s="236">
        <f>ROUND(SUM(Z48,AK48,AV48,BG48),1)</f>
        <v>0</v>
      </c>
      <c r="P48" s="223"/>
      <c r="Q48" s="224"/>
      <c r="R48" s="238">
        <f t="shared" si="75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77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9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1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9">
        <f t="shared" si="62"/>
        <v>0</v>
      </c>
      <c r="BI48" s="319" t="str">
        <f t="shared" si="63"/>
        <v>13</v>
      </c>
      <c r="BJ48" s="320"/>
      <c r="BK48" s="321">
        <f t="shared" si="83"/>
        <v>0</v>
      </c>
      <c r="BL48" s="320"/>
      <c r="BM48" s="321">
        <f t="shared" si="6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65"/>
        <v>0</v>
      </c>
      <c r="BW48" s="320"/>
      <c r="BX48" s="321">
        <f t="shared" si="8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66"/>
        <v>0</v>
      </c>
      <c r="CH48" s="320"/>
      <c r="CI48" s="321">
        <f t="shared" si="67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68"/>
        <v>0</v>
      </c>
      <c r="CS48" s="320"/>
      <c r="CT48" s="321">
        <f t="shared" si="69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0"/>
        <v>0</v>
      </c>
      <c r="DD48" s="320"/>
      <c r="DE48" s="321">
        <f t="shared" si="71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12" t="s">
        <v>247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Внести наименование учреждения 3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Внести наименование учреждения 3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Внести наименование учреждения 3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Внести наименование учреждения 3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2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85">IF(ROUND(E55-SUM(E56,E58:E59),5)&gt;=0,0,"Ошибка")</f>
        <v>0</v>
      </c>
      <c r="BK49" s="285">
        <f t="shared" si="85"/>
        <v>0</v>
      </c>
      <c r="BL49" s="285">
        <f t="shared" si="85"/>
        <v>0</v>
      </c>
      <c r="BM49" s="285">
        <f t="shared" si="85"/>
        <v>0</v>
      </c>
      <c r="BN49" s="285">
        <f t="shared" si="85"/>
        <v>0</v>
      </c>
      <c r="BO49" s="285">
        <f t="shared" si="85"/>
        <v>0</v>
      </c>
      <c r="BP49" s="285">
        <f t="shared" si="85"/>
        <v>0</v>
      </c>
      <c r="BQ49" s="285">
        <f t="shared" si="85"/>
        <v>0</v>
      </c>
      <c r="BR49" s="285">
        <f t="shared" si="85"/>
        <v>0</v>
      </c>
      <c r="BS49" s="285">
        <f t="shared" si="85"/>
        <v>0</v>
      </c>
      <c r="BT49" s="285">
        <f t="shared" si="85"/>
        <v>0</v>
      </c>
      <c r="BU49" s="285">
        <f t="shared" si="85"/>
        <v>0</v>
      </c>
      <c r="BV49" s="285">
        <f t="shared" si="85"/>
        <v>0</v>
      </c>
      <c r="BW49" s="285">
        <f t="shared" si="85"/>
        <v>0</v>
      </c>
      <c r="BX49" s="285">
        <f t="shared" si="85"/>
        <v>0</v>
      </c>
      <c r="BY49" s="285">
        <f t="shared" si="85"/>
        <v>0</v>
      </c>
      <c r="BZ49" s="285">
        <f t="shared" si="85"/>
        <v>0</v>
      </c>
      <c r="CA49" s="285">
        <f t="shared" si="85"/>
        <v>0</v>
      </c>
      <c r="CB49" s="285">
        <f t="shared" si="85"/>
        <v>0</v>
      </c>
      <c r="CC49" s="285">
        <f t="shared" si="85"/>
        <v>0</v>
      </c>
      <c r="CD49" s="285">
        <f t="shared" si="85"/>
        <v>0</v>
      </c>
      <c r="CE49" s="285">
        <f t="shared" si="85"/>
        <v>0</v>
      </c>
      <c r="CF49" s="285">
        <f t="shared" si="85"/>
        <v>0</v>
      </c>
      <c r="CG49" s="285">
        <f t="shared" si="85"/>
        <v>0</v>
      </c>
      <c r="CH49" s="285">
        <f t="shared" si="85"/>
        <v>0</v>
      </c>
      <c r="CI49" s="285">
        <f t="shared" si="85"/>
        <v>0</v>
      </c>
      <c r="CJ49" s="285">
        <f t="shared" si="85"/>
        <v>0</v>
      </c>
      <c r="CK49" s="285">
        <f t="shared" si="85"/>
        <v>0</v>
      </c>
      <c r="CL49" s="285">
        <f t="shared" si="85"/>
        <v>0</v>
      </c>
      <c r="CM49" s="285">
        <f t="shared" si="85"/>
        <v>0</v>
      </c>
      <c r="CN49" s="285">
        <f t="shared" si="85"/>
        <v>0</v>
      </c>
      <c r="CO49" s="285">
        <f t="shared" si="85"/>
        <v>0</v>
      </c>
      <c r="CP49" s="285">
        <f t="shared" ref="CP49:DL49" si="86">IF(ROUND(AK55-SUM(AK56,AK58:AK59),5)&gt;=0,0,"Ошибка")</f>
        <v>0</v>
      </c>
      <c r="CQ49" s="285">
        <f t="shared" si="86"/>
        <v>0</v>
      </c>
      <c r="CR49" s="285">
        <f t="shared" si="86"/>
        <v>0</v>
      </c>
      <c r="CS49" s="285">
        <f t="shared" si="86"/>
        <v>0</v>
      </c>
      <c r="CT49" s="285">
        <f t="shared" si="86"/>
        <v>0</v>
      </c>
      <c r="CU49" s="285">
        <f t="shared" si="86"/>
        <v>0</v>
      </c>
      <c r="CV49" s="285">
        <f t="shared" si="86"/>
        <v>0</v>
      </c>
      <c r="CW49" s="285">
        <f t="shared" si="86"/>
        <v>0</v>
      </c>
      <c r="CX49" s="285">
        <f t="shared" si="86"/>
        <v>0</v>
      </c>
      <c r="CY49" s="285">
        <f t="shared" si="86"/>
        <v>0</v>
      </c>
      <c r="CZ49" s="285">
        <f t="shared" si="86"/>
        <v>0</v>
      </c>
      <c r="DA49" s="285">
        <f t="shared" si="86"/>
        <v>0</v>
      </c>
      <c r="DB49" s="285">
        <f t="shared" si="86"/>
        <v>0</v>
      </c>
      <c r="DC49" s="285">
        <f t="shared" si="86"/>
        <v>0</v>
      </c>
      <c r="DD49" s="285">
        <f t="shared" si="86"/>
        <v>0</v>
      </c>
      <c r="DE49" s="285">
        <f t="shared" si="86"/>
        <v>0</v>
      </c>
      <c r="DF49" s="285">
        <f t="shared" si="86"/>
        <v>0</v>
      </c>
      <c r="DG49" s="285">
        <f t="shared" si="86"/>
        <v>0</v>
      </c>
      <c r="DH49" s="285">
        <f t="shared" si="86"/>
        <v>0</v>
      </c>
      <c r="DI49" s="285">
        <f t="shared" si="86"/>
        <v>0</v>
      </c>
      <c r="DJ49" s="285">
        <f t="shared" si="86"/>
        <v>0</v>
      </c>
      <c r="DK49" s="285">
        <f t="shared" si="86"/>
        <v>0</v>
      </c>
      <c r="DL49" s="285">
        <f t="shared" si="86"/>
        <v>0</v>
      </c>
    </row>
    <row r="50" spans="1:116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87">SUM(J51:J55,J60:J62)</f>
        <v>0</v>
      </c>
      <c r="K50" s="236">
        <f t="shared" si="87"/>
        <v>0</v>
      </c>
      <c r="L50" s="236">
        <f t="shared" si="87"/>
        <v>0</v>
      </c>
      <c r="M50" s="236">
        <f t="shared" si="87"/>
        <v>0</v>
      </c>
      <c r="N50" s="236">
        <f t="shared" si="87"/>
        <v>0</v>
      </c>
      <c r="O50" s="236">
        <f t="shared" si="87"/>
        <v>0</v>
      </c>
      <c r="P50" s="228">
        <f>SUM(P51:P55,P60:P62)</f>
        <v>0</v>
      </c>
      <c r="Q50" s="226">
        <f t="shared" ref="Q50:Z50" si="88">SUM(Q51:Q55,Q60:Q62)</f>
        <v>0</v>
      </c>
      <c r="R50" s="236">
        <f t="shared" si="88"/>
        <v>0</v>
      </c>
      <c r="S50" s="226">
        <f t="shared" si="88"/>
        <v>0</v>
      </c>
      <c r="T50" s="236">
        <f t="shared" si="88"/>
        <v>0</v>
      </c>
      <c r="U50" s="226">
        <f t="shared" si="88"/>
        <v>0</v>
      </c>
      <c r="V50" s="235">
        <f t="shared" si="88"/>
        <v>0</v>
      </c>
      <c r="W50" s="226">
        <f t="shared" si="88"/>
        <v>0</v>
      </c>
      <c r="X50" s="226">
        <f t="shared" si="88"/>
        <v>0</v>
      </c>
      <c r="Y50" s="235">
        <f t="shared" si="88"/>
        <v>0</v>
      </c>
      <c r="Z50" s="227">
        <f t="shared" si="88"/>
        <v>0</v>
      </c>
      <c r="AA50" s="228">
        <f>SUM(AA51:AA55,AA60:AA62)</f>
        <v>0</v>
      </c>
      <c r="AB50" s="226">
        <f t="shared" ref="AB50:AK50" si="89">SUM(AB51:AB55,AB60:AB62)</f>
        <v>0</v>
      </c>
      <c r="AC50" s="236">
        <f t="shared" si="89"/>
        <v>0</v>
      </c>
      <c r="AD50" s="226">
        <f t="shared" si="89"/>
        <v>0</v>
      </c>
      <c r="AE50" s="236">
        <f t="shared" si="89"/>
        <v>0</v>
      </c>
      <c r="AF50" s="226">
        <f t="shared" si="89"/>
        <v>0</v>
      </c>
      <c r="AG50" s="235">
        <f t="shared" si="89"/>
        <v>0</v>
      </c>
      <c r="AH50" s="226">
        <f t="shared" si="89"/>
        <v>0</v>
      </c>
      <c r="AI50" s="226">
        <f t="shared" si="89"/>
        <v>0</v>
      </c>
      <c r="AJ50" s="235">
        <f t="shared" si="89"/>
        <v>0</v>
      </c>
      <c r="AK50" s="227">
        <f t="shared" si="89"/>
        <v>0</v>
      </c>
      <c r="AL50" s="228">
        <f>SUM(AL51:AL55,AL60:AL62)</f>
        <v>0</v>
      </c>
      <c r="AM50" s="226">
        <f t="shared" ref="AM50:AV50" si="90">SUM(AM51:AM55,AM60:AM62)</f>
        <v>0</v>
      </c>
      <c r="AN50" s="236">
        <f t="shared" si="90"/>
        <v>0</v>
      </c>
      <c r="AO50" s="226">
        <f t="shared" si="90"/>
        <v>0</v>
      </c>
      <c r="AP50" s="236">
        <f t="shared" si="90"/>
        <v>0</v>
      </c>
      <c r="AQ50" s="226">
        <f t="shared" si="90"/>
        <v>0</v>
      </c>
      <c r="AR50" s="235">
        <f t="shared" si="90"/>
        <v>0</v>
      </c>
      <c r="AS50" s="226">
        <f t="shared" si="90"/>
        <v>0</v>
      </c>
      <c r="AT50" s="226">
        <f t="shared" si="90"/>
        <v>0</v>
      </c>
      <c r="AU50" s="235">
        <f t="shared" si="90"/>
        <v>0</v>
      </c>
      <c r="AV50" s="227">
        <f t="shared" si="90"/>
        <v>0</v>
      </c>
      <c r="AW50" s="228">
        <f>SUM(AW51:AW55,AW60:AW62)</f>
        <v>0</v>
      </c>
      <c r="AX50" s="226">
        <f t="shared" ref="AX50:BG50" si="91">SUM(AX51:AX55,AX60:AX62)</f>
        <v>0</v>
      </c>
      <c r="AY50" s="236">
        <f t="shared" si="91"/>
        <v>0</v>
      </c>
      <c r="AZ50" s="226">
        <f t="shared" si="91"/>
        <v>0</v>
      </c>
      <c r="BA50" s="236">
        <f t="shared" si="91"/>
        <v>0</v>
      </c>
      <c r="BB50" s="226">
        <f t="shared" si="91"/>
        <v>0</v>
      </c>
      <c r="BC50" s="235">
        <f t="shared" si="91"/>
        <v>0</v>
      </c>
      <c r="BD50" s="226">
        <f t="shared" si="91"/>
        <v>0</v>
      </c>
      <c r="BE50" s="226">
        <f t="shared" si="91"/>
        <v>0</v>
      </c>
      <c r="BF50" s="235">
        <f t="shared" si="91"/>
        <v>0</v>
      </c>
      <c r="BG50" s="227">
        <f t="shared" si="91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2">IF(E56-E57&gt;=0,0,"Ошибка")</f>
        <v>0</v>
      </c>
      <c r="BK50" s="253">
        <f t="shared" si="92"/>
        <v>0</v>
      </c>
      <c r="BL50" s="253">
        <f t="shared" si="92"/>
        <v>0</v>
      </c>
      <c r="BM50" s="253">
        <f t="shared" si="92"/>
        <v>0</v>
      </c>
      <c r="BN50" s="253">
        <f t="shared" si="92"/>
        <v>0</v>
      </c>
      <c r="BO50" s="253">
        <f t="shared" si="92"/>
        <v>0</v>
      </c>
      <c r="BP50" s="253">
        <f t="shared" si="92"/>
        <v>0</v>
      </c>
      <c r="BQ50" s="253">
        <f t="shared" si="92"/>
        <v>0</v>
      </c>
      <c r="BR50" s="253">
        <f t="shared" si="92"/>
        <v>0</v>
      </c>
      <c r="BS50" s="253">
        <f t="shared" si="92"/>
        <v>0</v>
      </c>
      <c r="BT50" s="253">
        <f t="shared" si="92"/>
        <v>0</v>
      </c>
      <c r="BU50" s="253">
        <f t="shared" si="92"/>
        <v>0</v>
      </c>
      <c r="BV50" s="253">
        <f t="shared" si="92"/>
        <v>0</v>
      </c>
      <c r="BW50" s="253">
        <f t="shared" si="92"/>
        <v>0</v>
      </c>
      <c r="BX50" s="253">
        <f t="shared" si="92"/>
        <v>0</v>
      </c>
      <c r="BY50" s="253">
        <f t="shared" si="92"/>
        <v>0</v>
      </c>
      <c r="BZ50" s="253">
        <f t="shared" si="92"/>
        <v>0</v>
      </c>
      <c r="CA50" s="253">
        <f t="shared" si="92"/>
        <v>0</v>
      </c>
      <c r="CB50" s="253">
        <f t="shared" si="92"/>
        <v>0</v>
      </c>
      <c r="CC50" s="253">
        <f t="shared" si="92"/>
        <v>0</v>
      </c>
      <c r="CD50" s="253">
        <f t="shared" si="92"/>
        <v>0</v>
      </c>
      <c r="CE50" s="253">
        <f t="shared" si="92"/>
        <v>0</v>
      </c>
      <c r="CF50" s="253">
        <f t="shared" si="92"/>
        <v>0</v>
      </c>
      <c r="CG50" s="253">
        <f t="shared" si="92"/>
        <v>0</v>
      </c>
      <c r="CH50" s="253">
        <f t="shared" si="92"/>
        <v>0</v>
      </c>
      <c r="CI50" s="253">
        <f t="shared" si="92"/>
        <v>0</v>
      </c>
      <c r="CJ50" s="253">
        <f t="shared" si="92"/>
        <v>0</v>
      </c>
      <c r="CK50" s="253">
        <f t="shared" si="92"/>
        <v>0</v>
      </c>
      <c r="CL50" s="253">
        <f t="shared" si="92"/>
        <v>0</v>
      </c>
      <c r="CM50" s="253">
        <f t="shared" si="92"/>
        <v>0</v>
      </c>
      <c r="CN50" s="253">
        <f t="shared" si="92"/>
        <v>0</v>
      </c>
      <c r="CO50" s="253">
        <f t="shared" si="92"/>
        <v>0</v>
      </c>
      <c r="CP50" s="253">
        <f t="shared" ref="CP50:DL50" si="93">IF(AK56-AK57&gt;=0,0,"Ошибка")</f>
        <v>0</v>
      </c>
      <c r="CQ50" s="253">
        <f t="shared" si="93"/>
        <v>0</v>
      </c>
      <c r="CR50" s="253">
        <f t="shared" si="93"/>
        <v>0</v>
      </c>
      <c r="CS50" s="253">
        <f t="shared" si="93"/>
        <v>0</v>
      </c>
      <c r="CT50" s="253">
        <f t="shared" si="93"/>
        <v>0</v>
      </c>
      <c r="CU50" s="253">
        <f t="shared" si="93"/>
        <v>0</v>
      </c>
      <c r="CV50" s="253">
        <f t="shared" si="93"/>
        <v>0</v>
      </c>
      <c r="CW50" s="253">
        <f t="shared" si="93"/>
        <v>0</v>
      </c>
      <c r="CX50" s="253">
        <f t="shared" si="93"/>
        <v>0</v>
      </c>
      <c r="CY50" s="253">
        <f t="shared" si="93"/>
        <v>0</v>
      </c>
      <c r="CZ50" s="253">
        <f t="shared" si="93"/>
        <v>0</v>
      </c>
      <c r="DA50" s="253">
        <f t="shared" si="93"/>
        <v>0</v>
      </c>
      <c r="DB50" s="253">
        <f t="shared" si="93"/>
        <v>0</v>
      </c>
      <c r="DC50" s="253">
        <f t="shared" si="93"/>
        <v>0</v>
      </c>
      <c r="DD50" s="253">
        <f t="shared" si="93"/>
        <v>0</v>
      </c>
      <c r="DE50" s="253">
        <f t="shared" si="93"/>
        <v>0</v>
      </c>
      <c r="DF50" s="253">
        <f t="shared" si="93"/>
        <v>0</v>
      </c>
      <c r="DG50" s="253">
        <f t="shared" si="93"/>
        <v>0</v>
      </c>
      <c r="DH50" s="253">
        <f t="shared" si="93"/>
        <v>0</v>
      </c>
      <c r="DI50" s="253">
        <f t="shared" si="93"/>
        <v>0</v>
      </c>
      <c r="DJ50" s="253">
        <f t="shared" si="93"/>
        <v>0</v>
      </c>
      <c r="DK50" s="253">
        <f t="shared" si="93"/>
        <v>0</v>
      </c>
      <c r="DL50" s="253">
        <f t="shared" si="93"/>
        <v>0</v>
      </c>
    </row>
    <row r="51" spans="1:116" s="27" customFormat="1" ht="24">
      <c r="A51" s="272" t="str">
        <f t="shared" ref="A51:A62" si="94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95">SUM(J51:L51)</f>
        <v>0</v>
      </c>
      <c r="H51" s="236">
        <f>ROUND(SUM(S51,AD51,AO51,AZ51),1)</f>
        <v>0</v>
      </c>
      <c r="I51" s="236">
        <f t="shared" ref="I51:I62" si="96">SUM(M51:O51)</f>
        <v>0</v>
      </c>
      <c r="J51" s="236">
        <f t="shared" ref="J51:O62" si="97">ROUND(SUM(U51,AF51,AQ51,BB51),1)</f>
        <v>0</v>
      </c>
      <c r="K51" s="236">
        <f t="shared" si="97"/>
        <v>0</v>
      </c>
      <c r="L51" s="236">
        <f t="shared" si="97"/>
        <v>0</v>
      </c>
      <c r="M51" s="236">
        <f t="shared" si="97"/>
        <v>0</v>
      </c>
      <c r="N51" s="236">
        <f t="shared" si="97"/>
        <v>0</v>
      </c>
      <c r="O51" s="236">
        <f t="shared" si="97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9">
        <f t="shared" ref="BH51:BH63" si="98">IF((COUNTA(BJ51:DL51)-COUNTIF(BJ51:DL51,0))=0,0,CONCATENATE("Ошибки!-",COUNTA(BJ51:DL51)-COUNTIF(BJ51:DL51,0)))</f>
        <v>0</v>
      </c>
      <c r="BI51" s="255" t="str">
        <f t="shared" ref="BI51:BI62" si="99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0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1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02">IF(ROUND((AA51-AB51),5)&gt;=0,0,"Ошибка!")</f>
        <v>0</v>
      </c>
      <c r="CH51" s="318"/>
      <c r="CI51" s="253">
        <f t="shared" ref="CI51:CI62" si="103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04">IF(ROUND((AL51-AM51),5)&gt;=0,0,"Ошибка!")</f>
        <v>0</v>
      </c>
      <c r="CS51" s="318"/>
      <c r="CT51" s="253">
        <f t="shared" ref="CT51:CT62" si="10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06">IF(ROUND((AW51-AX51),5)&gt;=0,0,"Ошибка!")</f>
        <v>0</v>
      </c>
      <c r="DD51" s="318"/>
      <c r="DE51" s="253">
        <f t="shared" ref="DE51:DE62" si="107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94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108">ROUND(SUM(P52,AA52,AL52,AW52),0)</f>
        <v>0</v>
      </c>
      <c r="F52" s="236">
        <f t="shared" ref="F52:F62" si="109">ROUND(SUM(Q52,AB52,AM52,AX52),1)</f>
        <v>0</v>
      </c>
      <c r="G52" s="236">
        <f t="shared" si="95"/>
        <v>0</v>
      </c>
      <c r="H52" s="236">
        <f t="shared" ref="H52:H62" si="110">ROUND(SUM(S52,AD52,AO52,AZ52),1)</f>
        <v>0</v>
      </c>
      <c r="I52" s="236">
        <f t="shared" si="96"/>
        <v>0</v>
      </c>
      <c r="J52" s="236">
        <f t="shared" si="97"/>
        <v>0</v>
      </c>
      <c r="K52" s="236">
        <f t="shared" si="97"/>
        <v>0</v>
      </c>
      <c r="L52" s="236">
        <f t="shared" si="97"/>
        <v>0</v>
      </c>
      <c r="M52" s="236">
        <f t="shared" si="97"/>
        <v>0</v>
      </c>
      <c r="N52" s="236">
        <f t="shared" si="97"/>
        <v>0</v>
      </c>
      <c r="O52" s="236">
        <f t="shared" si="97"/>
        <v>0</v>
      </c>
      <c r="P52" s="220"/>
      <c r="Q52" s="221"/>
      <c r="R52" s="237">
        <f t="shared" ref="R52:R62" si="111">SUM(U52:W52)</f>
        <v>0</v>
      </c>
      <c r="S52" s="221"/>
      <c r="T52" s="237">
        <f t="shared" ref="T52:T61" si="112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13">SUM(AF52:AH52)</f>
        <v>0</v>
      </c>
      <c r="AD52" s="221"/>
      <c r="AE52" s="237">
        <f t="shared" ref="AE52:AE61" si="114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15">SUM(AQ52:AS52)</f>
        <v>0</v>
      </c>
      <c r="AO52" s="221"/>
      <c r="AP52" s="237">
        <f t="shared" ref="AP52:AP61" si="116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17">SUM(BB52:BD52)</f>
        <v>0</v>
      </c>
      <c r="AZ52" s="221"/>
      <c r="BA52" s="237">
        <f t="shared" ref="BA52:BA61" si="118">SUM(BE52:BG52)</f>
        <v>0</v>
      </c>
      <c r="BB52" s="221"/>
      <c r="BC52" s="233"/>
      <c r="BD52" s="221"/>
      <c r="BE52" s="221"/>
      <c r="BF52" s="233"/>
      <c r="BG52" s="221"/>
      <c r="BH52" s="379">
        <f t="shared" si="98"/>
        <v>0</v>
      </c>
      <c r="BI52" s="255" t="str">
        <f t="shared" si="99"/>
        <v>03</v>
      </c>
      <c r="BJ52" s="318"/>
      <c r="BK52" s="253">
        <f t="shared" ref="BK52:BK62" si="119">IF(ROUND((E52-F52),5)&gt;=0,0,"Ошибка!")</f>
        <v>0</v>
      </c>
      <c r="BL52" s="318"/>
      <c r="BM52" s="253">
        <f t="shared" si="100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1"/>
        <v>0</v>
      </c>
      <c r="BW52" s="318"/>
      <c r="BX52" s="253">
        <f t="shared" ref="BX52:BX62" si="120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02"/>
        <v>0</v>
      </c>
      <c r="CH52" s="318"/>
      <c r="CI52" s="253">
        <f t="shared" si="103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04"/>
        <v>0</v>
      </c>
      <c r="CS52" s="318"/>
      <c r="CT52" s="253">
        <f t="shared" si="105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06"/>
        <v>0</v>
      </c>
      <c r="DD52" s="318"/>
      <c r="DE52" s="253">
        <f t="shared" si="107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94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108"/>
        <v>0</v>
      </c>
      <c r="F53" s="236">
        <f t="shared" si="109"/>
        <v>0</v>
      </c>
      <c r="G53" s="236">
        <f t="shared" si="95"/>
        <v>0</v>
      </c>
      <c r="H53" s="236">
        <f t="shared" si="110"/>
        <v>0</v>
      </c>
      <c r="I53" s="236">
        <f t="shared" si="96"/>
        <v>0</v>
      </c>
      <c r="J53" s="236">
        <f t="shared" si="97"/>
        <v>0</v>
      </c>
      <c r="K53" s="236">
        <f t="shared" si="97"/>
        <v>0</v>
      </c>
      <c r="L53" s="236">
        <f t="shared" si="97"/>
        <v>0</v>
      </c>
      <c r="M53" s="236">
        <f t="shared" si="97"/>
        <v>0</v>
      </c>
      <c r="N53" s="236">
        <f t="shared" si="97"/>
        <v>0</v>
      </c>
      <c r="O53" s="236">
        <f t="shared" si="97"/>
        <v>0</v>
      </c>
      <c r="P53" s="220"/>
      <c r="Q53" s="221"/>
      <c r="R53" s="237">
        <f t="shared" si="111"/>
        <v>0</v>
      </c>
      <c r="S53" s="221"/>
      <c r="T53" s="237">
        <f t="shared" si="112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13"/>
        <v>0</v>
      </c>
      <c r="AD53" s="221"/>
      <c r="AE53" s="237">
        <f t="shared" si="114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15"/>
        <v>0</v>
      </c>
      <c r="AO53" s="221"/>
      <c r="AP53" s="237">
        <f t="shared" si="116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17"/>
        <v>0</v>
      </c>
      <c r="AZ53" s="221"/>
      <c r="BA53" s="237">
        <f t="shared" si="118"/>
        <v>0</v>
      </c>
      <c r="BB53" s="221"/>
      <c r="BC53" s="233"/>
      <c r="BD53" s="221"/>
      <c r="BE53" s="221"/>
      <c r="BF53" s="233"/>
      <c r="BG53" s="221"/>
      <c r="BH53" s="379">
        <f t="shared" si="98"/>
        <v>0</v>
      </c>
      <c r="BI53" s="255" t="str">
        <f t="shared" si="99"/>
        <v>04</v>
      </c>
      <c r="BJ53" s="318"/>
      <c r="BK53" s="253">
        <f t="shared" si="119"/>
        <v>0</v>
      </c>
      <c r="BL53" s="318"/>
      <c r="BM53" s="253">
        <f t="shared" si="100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1"/>
        <v>0</v>
      </c>
      <c r="BW53" s="318"/>
      <c r="BX53" s="253">
        <f t="shared" si="120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02"/>
        <v>0</v>
      </c>
      <c r="CH53" s="318"/>
      <c r="CI53" s="253">
        <f t="shared" si="103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04"/>
        <v>0</v>
      </c>
      <c r="CS53" s="318"/>
      <c r="CT53" s="253">
        <f t="shared" si="105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06"/>
        <v>0</v>
      </c>
      <c r="DD53" s="318"/>
      <c r="DE53" s="253">
        <f t="shared" si="107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94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108"/>
        <v>0</v>
      </c>
      <c r="F54" s="236">
        <f t="shared" si="109"/>
        <v>0</v>
      </c>
      <c r="G54" s="236">
        <f t="shared" si="95"/>
        <v>0</v>
      </c>
      <c r="H54" s="236">
        <f t="shared" si="110"/>
        <v>0</v>
      </c>
      <c r="I54" s="236">
        <f t="shared" si="96"/>
        <v>0</v>
      </c>
      <c r="J54" s="236">
        <f t="shared" si="97"/>
        <v>0</v>
      </c>
      <c r="K54" s="236">
        <f t="shared" si="97"/>
        <v>0</v>
      </c>
      <c r="L54" s="236">
        <f t="shared" si="97"/>
        <v>0</v>
      </c>
      <c r="M54" s="236">
        <f t="shared" si="97"/>
        <v>0</v>
      </c>
      <c r="N54" s="236">
        <f t="shared" si="97"/>
        <v>0</v>
      </c>
      <c r="O54" s="236">
        <f t="shared" si="97"/>
        <v>0</v>
      </c>
      <c r="P54" s="220"/>
      <c r="Q54" s="221"/>
      <c r="R54" s="237">
        <f t="shared" si="111"/>
        <v>0</v>
      </c>
      <c r="S54" s="221"/>
      <c r="T54" s="237">
        <f t="shared" si="112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13"/>
        <v>0</v>
      </c>
      <c r="AD54" s="221"/>
      <c r="AE54" s="237">
        <f t="shared" si="114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15"/>
        <v>0</v>
      </c>
      <c r="AO54" s="221"/>
      <c r="AP54" s="237">
        <f t="shared" si="116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17"/>
        <v>0</v>
      </c>
      <c r="AZ54" s="221"/>
      <c r="BA54" s="237">
        <f t="shared" si="118"/>
        <v>0</v>
      </c>
      <c r="BB54" s="221"/>
      <c r="BC54" s="233"/>
      <c r="BD54" s="221"/>
      <c r="BE54" s="221"/>
      <c r="BF54" s="233"/>
      <c r="BG54" s="221"/>
      <c r="BH54" s="379">
        <f t="shared" si="98"/>
        <v>0</v>
      </c>
      <c r="BI54" s="255" t="str">
        <f t="shared" si="99"/>
        <v>05</v>
      </c>
      <c r="BJ54" s="318"/>
      <c r="BK54" s="253">
        <f t="shared" si="119"/>
        <v>0</v>
      </c>
      <c r="BL54" s="318"/>
      <c r="BM54" s="253">
        <f t="shared" si="100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1"/>
        <v>0</v>
      </c>
      <c r="BW54" s="318"/>
      <c r="BX54" s="253">
        <f t="shared" si="120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02"/>
        <v>0</v>
      </c>
      <c r="CH54" s="318"/>
      <c r="CI54" s="253">
        <f t="shared" si="103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04"/>
        <v>0</v>
      </c>
      <c r="CS54" s="318"/>
      <c r="CT54" s="253">
        <f t="shared" si="105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06"/>
        <v>0</v>
      </c>
      <c r="DD54" s="318"/>
      <c r="DE54" s="253">
        <f t="shared" si="107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94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108"/>
        <v>0</v>
      </c>
      <c r="F55" s="236">
        <f t="shared" si="109"/>
        <v>0</v>
      </c>
      <c r="G55" s="236">
        <f t="shared" si="95"/>
        <v>0</v>
      </c>
      <c r="H55" s="236">
        <f t="shared" si="110"/>
        <v>0</v>
      </c>
      <c r="I55" s="236">
        <f t="shared" si="96"/>
        <v>0</v>
      </c>
      <c r="J55" s="236">
        <f t="shared" si="97"/>
        <v>0</v>
      </c>
      <c r="K55" s="236">
        <f t="shared" si="97"/>
        <v>0</v>
      </c>
      <c r="L55" s="236">
        <f t="shared" si="97"/>
        <v>0</v>
      </c>
      <c r="M55" s="236">
        <f t="shared" si="97"/>
        <v>0</v>
      </c>
      <c r="N55" s="236">
        <f t="shared" si="97"/>
        <v>0</v>
      </c>
      <c r="O55" s="236">
        <f t="shared" si="97"/>
        <v>0</v>
      </c>
      <c r="P55" s="220"/>
      <c r="Q55" s="221"/>
      <c r="R55" s="237">
        <f t="shared" si="111"/>
        <v>0</v>
      </c>
      <c r="S55" s="221"/>
      <c r="T55" s="237">
        <f t="shared" si="112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13"/>
        <v>0</v>
      </c>
      <c r="AD55" s="221"/>
      <c r="AE55" s="237">
        <f t="shared" si="114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15"/>
        <v>0</v>
      </c>
      <c r="AO55" s="221"/>
      <c r="AP55" s="237">
        <f t="shared" si="116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17"/>
        <v>0</v>
      </c>
      <c r="AZ55" s="221"/>
      <c r="BA55" s="237">
        <f t="shared" si="118"/>
        <v>0</v>
      </c>
      <c r="BB55" s="221"/>
      <c r="BC55" s="233"/>
      <c r="BD55" s="221"/>
      <c r="BE55" s="221"/>
      <c r="BF55" s="233"/>
      <c r="BG55" s="221"/>
      <c r="BH55" s="379">
        <f t="shared" si="98"/>
        <v>0</v>
      </c>
      <c r="BI55" s="255" t="str">
        <f t="shared" si="99"/>
        <v>06</v>
      </c>
      <c r="BJ55" s="318"/>
      <c r="BK55" s="253">
        <f t="shared" si="119"/>
        <v>0</v>
      </c>
      <c r="BL55" s="318"/>
      <c r="BM55" s="253">
        <f t="shared" si="100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1"/>
        <v>0</v>
      </c>
      <c r="BW55" s="318"/>
      <c r="BX55" s="253">
        <f t="shared" si="120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02"/>
        <v>0</v>
      </c>
      <c r="CH55" s="318"/>
      <c r="CI55" s="253">
        <f t="shared" si="103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04"/>
        <v>0</v>
      </c>
      <c r="CS55" s="318"/>
      <c r="CT55" s="253">
        <f t="shared" si="105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06"/>
        <v>0</v>
      </c>
      <c r="DD55" s="318"/>
      <c r="DE55" s="253">
        <f t="shared" si="107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94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108"/>
        <v>0</v>
      </c>
      <c r="F56" s="236">
        <f t="shared" si="109"/>
        <v>0</v>
      </c>
      <c r="G56" s="236">
        <f t="shared" si="95"/>
        <v>0</v>
      </c>
      <c r="H56" s="236">
        <f t="shared" si="110"/>
        <v>0</v>
      </c>
      <c r="I56" s="236">
        <f t="shared" si="96"/>
        <v>0</v>
      </c>
      <c r="J56" s="236">
        <f t="shared" si="97"/>
        <v>0</v>
      </c>
      <c r="K56" s="236">
        <f t="shared" si="97"/>
        <v>0</v>
      </c>
      <c r="L56" s="236">
        <f t="shared" si="97"/>
        <v>0</v>
      </c>
      <c r="M56" s="236">
        <f t="shared" si="97"/>
        <v>0</v>
      </c>
      <c r="N56" s="236">
        <f t="shared" si="97"/>
        <v>0</v>
      </c>
      <c r="O56" s="236">
        <f t="shared" si="97"/>
        <v>0</v>
      </c>
      <c r="P56" s="220"/>
      <c r="Q56" s="221"/>
      <c r="R56" s="237">
        <f t="shared" si="111"/>
        <v>0</v>
      </c>
      <c r="S56" s="221"/>
      <c r="T56" s="237">
        <f t="shared" si="112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13"/>
        <v>0</v>
      </c>
      <c r="AD56" s="221"/>
      <c r="AE56" s="237">
        <f t="shared" si="114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15"/>
        <v>0</v>
      </c>
      <c r="AO56" s="221"/>
      <c r="AP56" s="237">
        <f t="shared" si="116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17"/>
        <v>0</v>
      </c>
      <c r="AZ56" s="221"/>
      <c r="BA56" s="237">
        <f t="shared" si="118"/>
        <v>0</v>
      </c>
      <c r="BB56" s="221"/>
      <c r="BC56" s="233"/>
      <c r="BD56" s="221"/>
      <c r="BE56" s="221"/>
      <c r="BF56" s="233"/>
      <c r="BG56" s="221"/>
      <c r="BH56" s="379">
        <f t="shared" si="98"/>
        <v>0</v>
      </c>
      <c r="BI56" s="255" t="str">
        <f t="shared" si="99"/>
        <v>07</v>
      </c>
      <c r="BJ56" s="318"/>
      <c r="BK56" s="253">
        <f t="shared" si="119"/>
        <v>0</v>
      </c>
      <c r="BL56" s="318"/>
      <c r="BM56" s="253">
        <f t="shared" si="100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1"/>
        <v>0</v>
      </c>
      <c r="BW56" s="318"/>
      <c r="BX56" s="253">
        <f t="shared" si="120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02"/>
        <v>0</v>
      </c>
      <c r="CH56" s="318"/>
      <c r="CI56" s="253">
        <f t="shared" si="103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04"/>
        <v>0</v>
      </c>
      <c r="CS56" s="318"/>
      <c r="CT56" s="253">
        <f t="shared" si="105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06"/>
        <v>0</v>
      </c>
      <c r="DD56" s="318"/>
      <c r="DE56" s="253">
        <f t="shared" si="107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94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108"/>
        <v>0</v>
      </c>
      <c r="F57" s="236">
        <f t="shared" si="109"/>
        <v>0</v>
      </c>
      <c r="G57" s="236">
        <f t="shared" si="95"/>
        <v>0</v>
      </c>
      <c r="H57" s="236">
        <f t="shared" si="110"/>
        <v>0</v>
      </c>
      <c r="I57" s="236">
        <f t="shared" si="96"/>
        <v>0</v>
      </c>
      <c r="J57" s="236">
        <f t="shared" si="97"/>
        <v>0</v>
      </c>
      <c r="K57" s="236">
        <f t="shared" si="97"/>
        <v>0</v>
      </c>
      <c r="L57" s="236">
        <f t="shared" si="97"/>
        <v>0</v>
      </c>
      <c r="M57" s="236">
        <f t="shared" si="97"/>
        <v>0</v>
      </c>
      <c r="N57" s="236">
        <f t="shared" si="97"/>
        <v>0</v>
      </c>
      <c r="O57" s="236">
        <f t="shared" si="97"/>
        <v>0</v>
      </c>
      <c r="P57" s="220"/>
      <c r="Q57" s="221"/>
      <c r="R57" s="237">
        <f t="shared" si="111"/>
        <v>0</v>
      </c>
      <c r="S57" s="221"/>
      <c r="T57" s="237">
        <f t="shared" si="112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13"/>
        <v>0</v>
      </c>
      <c r="AD57" s="221"/>
      <c r="AE57" s="237">
        <f t="shared" si="114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15"/>
        <v>0</v>
      </c>
      <c r="AO57" s="221"/>
      <c r="AP57" s="237">
        <f t="shared" si="116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17"/>
        <v>0</v>
      </c>
      <c r="AZ57" s="221"/>
      <c r="BA57" s="237">
        <f t="shared" si="118"/>
        <v>0</v>
      </c>
      <c r="BB57" s="221"/>
      <c r="BC57" s="233"/>
      <c r="BD57" s="221"/>
      <c r="BE57" s="221"/>
      <c r="BF57" s="233"/>
      <c r="BG57" s="221"/>
      <c r="BH57" s="379">
        <f t="shared" si="98"/>
        <v>0</v>
      </c>
      <c r="BI57" s="255" t="str">
        <f t="shared" si="99"/>
        <v>08</v>
      </c>
      <c r="BJ57" s="318"/>
      <c r="BK57" s="253">
        <f t="shared" si="119"/>
        <v>0</v>
      </c>
      <c r="BL57" s="318"/>
      <c r="BM57" s="253">
        <f t="shared" si="100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1"/>
        <v>0</v>
      </c>
      <c r="BW57" s="318"/>
      <c r="BX57" s="253">
        <f t="shared" si="120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02"/>
        <v>0</v>
      </c>
      <c r="CH57" s="318"/>
      <c r="CI57" s="253">
        <f t="shared" si="103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04"/>
        <v>0</v>
      </c>
      <c r="CS57" s="318"/>
      <c r="CT57" s="253">
        <f t="shared" si="105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06"/>
        <v>0</v>
      </c>
      <c r="DD57" s="318"/>
      <c r="DE57" s="253">
        <f t="shared" si="107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94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108"/>
        <v>0</v>
      </c>
      <c r="F58" s="236">
        <f t="shared" si="109"/>
        <v>0</v>
      </c>
      <c r="G58" s="236">
        <f t="shared" si="95"/>
        <v>0</v>
      </c>
      <c r="H58" s="236">
        <f t="shared" si="110"/>
        <v>0</v>
      </c>
      <c r="I58" s="236">
        <f t="shared" si="96"/>
        <v>0</v>
      </c>
      <c r="J58" s="236">
        <f t="shared" si="97"/>
        <v>0</v>
      </c>
      <c r="K58" s="236">
        <f t="shared" si="97"/>
        <v>0</v>
      </c>
      <c r="L58" s="236">
        <f t="shared" si="97"/>
        <v>0</v>
      </c>
      <c r="M58" s="236">
        <f t="shared" si="97"/>
        <v>0</v>
      </c>
      <c r="N58" s="236">
        <f t="shared" si="97"/>
        <v>0</v>
      </c>
      <c r="O58" s="236">
        <f t="shared" si="97"/>
        <v>0</v>
      </c>
      <c r="P58" s="220"/>
      <c r="Q58" s="221"/>
      <c r="R58" s="237">
        <f t="shared" si="111"/>
        <v>0</v>
      </c>
      <c r="S58" s="221"/>
      <c r="T58" s="237">
        <f t="shared" si="112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13"/>
        <v>0</v>
      </c>
      <c r="AD58" s="221"/>
      <c r="AE58" s="237">
        <f t="shared" si="114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15"/>
        <v>0</v>
      </c>
      <c r="AO58" s="221"/>
      <c r="AP58" s="237">
        <f t="shared" si="116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17"/>
        <v>0</v>
      </c>
      <c r="AZ58" s="221"/>
      <c r="BA58" s="237">
        <f t="shared" si="118"/>
        <v>0</v>
      </c>
      <c r="BB58" s="221"/>
      <c r="BC58" s="233"/>
      <c r="BD58" s="221"/>
      <c r="BE58" s="221"/>
      <c r="BF58" s="233"/>
      <c r="BG58" s="221"/>
      <c r="BH58" s="379">
        <f t="shared" si="98"/>
        <v>0</v>
      </c>
      <c r="BI58" s="255" t="str">
        <f t="shared" si="99"/>
        <v>09</v>
      </c>
      <c r="BJ58" s="318"/>
      <c r="BK58" s="253">
        <f t="shared" si="119"/>
        <v>0</v>
      </c>
      <c r="BL58" s="318"/>
      <c r="BM58" s="253">
        <f t="shared" si="100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1"/>
        <v>0</v>
      </c>
      <c r="BW58" s="318"/>
      <c r="BX58" s="253">
        <f t="shared" si="120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02"/>
        <v>0</v>
      </c>
      <c r="CH58" s="318"/>
      <c r="CI58" s="253">
        <f t="shared" si="103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04"/>
        <v>0</v>
      </c>
      <c r="CS58" s="318"/>
      <c r="CT58" s="253">
        <f t="shared" si="105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06"/>
        <v>0</v>
      </c>
      <c r="DD58" s="318"/>
      <c r="DE58" s="253">
        <f t="shared" si="107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94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108"/>
        <v>0</v>
      </c>
      <c r="F59" s="236">
        <f t="shared" si="109"/>
        <v>0</v>
      </c>
      <c r="G59" s="236">
        <f t="shared" si="95"/>
        <v>0</v>
      </c>
      <c r="H59" s="236">
        <f t="shared" si="110"/>
        <v>0</v>
      </c>
      <c r="I59" s="236">
        <f t="shared" si="96"/>
        <v>0</v>
      </c>
      <c r="J59" s="236">
        <f t="shared" si="97"/>
        <v>0</v>
      </c>
      <c r="K59" s="236">
        <f t="shared" si="97"/>
        <v>0</v>
      </c>
      <c r="L59" s="236">
        <f t="shared" si="97"/>
        <v>0</v>
      </c>
      <c r="M59" s="236">
        <f t="shared" si="97"/>
        <v>0</v>
      </c>
      <c r="N59" s="236">
        <f t="shared" si="97"/>
        <v>0</v>
      </c>
      <c r="O59" s="236">
        <f t="shared" si="97"/>
        <v>0</v>
      </c>
      <c r="P59" s="220"/>
      <c r="Q59" s="221"/>
      <c r="R59" s="237">
        <f t="shared" si="111"/>
        <v>0</v>
      </c>
      <c r="S59" s="221"/>
      <c r="T59" s="237">
        <f t="shared" si="11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13"/>
        <v>0</v>
      </c>
      <c r="AD59" s="221"/>
      <c r="AE59" s="237">
        <f t="shared" si="11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15"/>
        <v>0</v>
      </c>
      <c r="AO59" s="221"/>
      <c r="AP59" s="237">
        <f t="shared" si="11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17"/>
        <v>0</v>
      </c>
      <c r="AZ59" s="221"/>
      <c r="BA59" s="237">
        <f t="shared" si="118"/>
        <v>0</v>
      </c>
      <c r="BB59" s="221"/>
      <c r="BC59" s="233"/>
      <c r="BD59" s="221"/>
      <c r="BE59" s="221"/>
      <c r="BF59" s="233"/>
      <c r="BG59" s="221"/>
      <c r="BH59" s="379">
        <f t="shared" si="98"/>
        <v>0</v>
      </c>
      <c r="BI59" s="255" t="str">
        <f t="shared" si="99"/>
        <v>10</v>
      </c>
      <c r="BJ59" s="318"/>
      <c r="BK59" s="253">
        <f t="shared" si="119"/>
        <v>0</v>
      </c>
      <c r="BL59" s="318"/>
      <c r="BM59" s="253">
        <f t="shared" si="100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1"/>
        <v>0</v>
      </c>
      <c r="BW59" s="318"/>
      <c r="BX59" s="253">
        <f t="shared" si="120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02"/>
        <v>0</v>
      </c>
      <c r="CH59" s="318"/>
      <c r="CI59" s="253">
        <f t="shared" si="103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04"/>
        <v>0</v>
      </c>
      <c r="CS59" s="318"/>
      <c r="CT59" s="253">
        <f t="shared" si="105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06"/>
        <v>0</v>
      </c>
      <c r="DD59" s="318"/>
      <c r="DE59" s="253">
        <f t="shared" si="107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">
      <c r="A60" s="272" t="str">
        <f t="shared" si="94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108"/>
        <v>0</v>
      </c>
      <c r="F60" s="236">
        <f t="shared" si="109"/>
        <v>0</v>
      </c>
      <c r="G60" s="236">
        <f t="shared" si="95"/>
        <v>0</v>
      </c>
      <c r="H60" s="236">
        <f t="shared" si="110"/>
        <v>0</v>
      </c>
      <c r="I60" s="236">
        <f t="shared" si="96"/>
        <v>0</v>
      </c>
      <c r="J60" s="236">
        <f t="shared" si="97"/>
        <v>0</v>
      </c>
      <c r="K60" s="236">
        <f t="shared" si="97"/>
        <v>0</v>
      </c>
      <c r="L60" s="236">
        <f t="shared" si="97"/>
        <v>0</v>
      </c>
      <c r="M60" s="236">
        <f t="shared" si="97"/>
        <v>0</v>
      </c>
      <c r="N60" s="236">
        <f t="shared" si="97"/>
        <v>0</v>
      </c>
      <c r="O60" s="236">
        <f t="shared" si="97"/>
        <v>0</v>
      </c>
      <c r="P60" s="220"/>
      <c r="Q60" s="221"/>
      <c r="R60" s="237">
        <f t="shared" si="111"/>
        <v>0</v>
      </c>
      <c r="S60" s="221"/>
      <c r="T60" s="237">
        <f t="shared" si="11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13"/>
        <v>0</v>
      </c>
      <c r="AD60" s="221"/>
      <c r="AE60" s="237">
        <f t="shared" si="11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15"/>
        <v>0</v>
      </c>
      <c r="AO60" s="221"/>
      <c r="AP60" s="237">
        <f t="shared" si="11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17"/>
        <v>0</v>
      </c>
      <c r="AZ60" s="221"/>
      <c r="BA60" s="237">
        <f t="shared" si="118"/>
        <v>0</v>
      </c>
      <c r="BB60" s="221"/>
      <c r="BC60" s="233"/>
      <c r="BD60" s="221"/>
      <c r="BE60" s="221"/>
      <c r="BF60" s="233"/>
      <c r="BG60" s="221"/>
      <c r="BH60" s="379">
        <f t="shared" si="98"/>
        <v>0</v>
      </c>
      <c r="BI60" s="255" t="str">
        <f t="shared" si="99"/>
        <v>11</v>
      </c>
      <c r="BJ60" s="318"/>
      <c r="BK60" s="253">
        <f t="shared" si="119"/>
        <v>0</v>
      </c>
      <c r="BL60" s="318"/>
      <c r="BM60" s="253">
        <f t="shared" si="100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1"/>
        <v>0</v>
      </c>
      <c r="BW60" s="318"/>
      <c r="BX60" s="253">
        <f t="shared" si="120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02"/>
        <v>0</v>
      </c>
      <c r="CH60" s="318"/>
      <c r="CI60" s="253">
        <f t="shared" si="103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04"/>
        <v>0</v>
      </c>
      <c r="CS60" s="318"/>
      <c r="CT60" s="253">
        <f t="shared" si="105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06"/>
        <v>0</v>
      </c>
      <c r="DD60" s="318"/>
      <c r="DE60" s="253">
        <f t="shared" si="107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">
      <c r="A61" s="272" t="str">
        <f t="shared" si="94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108"/>
        <v>0</v>
      </c>
      <c r="F61" s="236">
        <f t="shared" si="109"/>
        <v>0</v>
      </c>
      <c r="G61" s="236">
        <f t="shared" si="95"/>
        <v>0</v>
      </c>
      <c r="H61" s="236">
        <f t="shared" si="110"/>
        <v>0</v>
      </c>
      <c r="I61" s="236">
        <f t="shared" si="96"/>
        <v>0</v>
      </c>
      <c r="J61" s="236">
        <f t="shared" si="97"/>
        <v>0</v>
      </c>
      <c r="K61" s="236">
        <f t="shared" si="97"/>
        <v>0</v>
      </c>
      <c r="L61" s="236">
        <f t="shared" si="97"/>
        <v>0</v>
      </c>
      <c r="M61" s="236">
        <f t="shared" si="97"/>
        <v>0</v>
      </c>
      <c r="N61" s="236">
        <f t="shared" si="97"/>
        <v>0</v>
      </c>
      <c r="O61" s="236">
        <f t="shared" si="97"/>
        <v>0</v>
      </c>
      <c r="P61" s="220"/>
      <c r="Q61" s="221"/>
      <c r="R61" s="237">
        <f t="shared" si="111"/>
        <v>0</v>
      </c>
      <c r="S61" s="221"/>
      <c r="T61" s="237">
        <f t="shared" si="11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13"/>
        <v>0</v>
      </c>
      <c r="AD61" s="221"/>
      <c r="AE61" s="237">
        <f t="shared" si="11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15"/>
        <v>0</v>
      </c>
      <c r="AO61" s="221"/>
      <c r="AP61" s="237">
        <f t="shared" si="11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17"/>
        <v>0</v>
      </c>
      <c r="AZ61" s="221"/>
      <c r="BA61" s="237">
        <f t="shared" si="118"/>
        <v>0</v>
      </c>
      <c r="BB61" s="221"/>
      <c r="BC61" s="233"/>
      <c r="BD61" s="221"/>
      <c r="BE61" s="221"/>
      <c r="BF61" s="233"/>
      <c r="BG61" s="221"/>
      <c r="BH61" s="379">
        <f t="shared" si="98"/>
        <v>0</v>
      </c>
      <c r="BI61" s="255" t="str">
        <f t="shared" si="99"/>
        <v>12</v>
      </c>
      <c r="BJ61" s="318"/>
      <c r="BK61" s="253">
        <f t="shared" si="119"/>
        <v>0</v>
      </c>
      <c r="BL61" s="318"/>
      <c r="BM61" s="253">
        <f t="shared" si="100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1"/>
        <v>0</v>
      </c>
      <c r="BW61" s="318"/>
      <c r="BX61" s="253">
        <f t="shared" si="120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02"/>
        <v>0</v>
      </c>
      <c r="CH61" s="318"/>
      <c r="CI61" s="253">
        <f t="shared" si="103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04"/>
        <v>0</v>
      </c>
      <c r="CS61" s="318"/>
      <c r="CT61" s="253">
        <f t="shared" si="105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06"/>
        <v>0</v>
      </c>
      <c r="DD61" s="318"/>
      <c r="DE61" s="253">
        <f t="shared" si="107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94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108"/>
        <v>0</v>
      </c>
      <c r="F62" s="236">
        <f t="shared" si="109"/>
        <v>0</v>
      </c>
      <c r="G62" s="236">
        <f t="shared" si="95"/>
        <v>0</v>
      </c>
      <c r="H62" s="236">
        <f t="shared" si="110"/>
        <v>0</v>
      </c>
      <c r="I62" s="236">
        <f t="shared" si="96"/>
        <v>0</v>
      </c>
      <c r="J62" s="236">
        <f t="shared" si="97"/>
        <v>0</v>
      </c>
      <c r="K62" s="236">
        <f t="shared" si="97"/>
        <v>0</v>
      </c>
      <c r="L62" s="236">
        <f t="shared" si="97"/>
        <v>0</v>
      </c>
      <c r="M62" s="236">
        <f t="shared" si="97"/>
        <v>0</v>
      </c>
      <c r="N62" s="236">
        <f t="shared" si="97"/>
        <v>0</v>
      </c>
      <c r="O62" s="236">
        <f>ROUND(SUM(Z62,AK62,AV62,BG62),1)</f>
        <v>0</v>
      </c>
      <c r="P62" s="223"/>
      <c r="Q62" s="224"/>
      <c r="R62" s="238">
        <f t="shared" si="111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13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15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17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9">
        <f t="shared" si="98"/>
        <v>0</v>
      </c>
      <c r="BI62" s="319" t="str">
        <f t="shared" si="99"/>
        <v>13</v>
      </c>
      <c r="BJ62" s="320"/>
      <c r="BK62" s="321">
        <f t="shared" si="119"/>
        <v>0</v>
      </c>
      <c r="BL62" s="320"/>
      <c r="BM62" s="321">
        <f t="shared" si="100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1"/>
        <v>0</v>
      </c>
      <c r="BW62" s="320"/>
      <c r="BX62" s="321">
        <f t="shared" si="120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02"/>
        <v>0</v>
      </c>
      <c r="CH62" s="320"/>
      <c r="CI62" s="321">
        <f t="shared" si="103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04"/>
        <v>0</v>
      </c>
      <c r="CS62" s="320"/>
      <c r="CT62" s="321">
        <f t="shared" si="10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06"/>
        <v>0</v>
      </c>
      <c r="DD62" s="320"/>
      <c r="DE62" s="321">
        <f t="shared" si="107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customHeight="1">
      <c r="A63" s="271" t="str">
        <f>B63</f>
        <v>Внести наименование учреждения 4</v>
      </c>
      <c r="B63" s="712" t="s">
        <v>248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Внести наименование учреждения 4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Внести наименование учреждения 4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Внести наименование учреждения 4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Внести наименование учреждения 4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98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1">IF(ROUND(E69-SUM(E70,E72:E73),5)&gt;=0,0,"Ошибка")</f>
        <v>0</v>
      </c>
      <c r="BK63" s="285">
        <f t="shared" si="121"/>
        <v>0</v>
      </c>
      <c r="BL63" s="285">
        <f t="shared" si="121"/>
        <v>0</v>
      </c>
      <c r="BM63" s="285">
        <f t="shared" si="121"/>
        <v>0</v>
      </c>
      <c r="BN63" s="285">
        <f t="shared" si="121"/>
        <v>0</v>
      </c>
      <c r="BO63" s="285">
        <f t="shared" si="121"/>
        <v>0</v>
      </c>
      <c r="BP63" s="285">
        <f t="shared" si="121"/>
        <v>0</v>
      </c>
      <c r="BQ63" s="285">
        <f t="shared" si="121"/>
        <v>0</v>
      </c>
      <c r="BR63" s="285">
        <f t="shared" si="121"/>
        <v>0</v>
      </c>
      <c r="BS63" s="285">
        <f t="shared" si="121"/>
        <v>0</v>
      </c>
      <c r="BT63" s="285">
        <f t="shared" si="121"/>
        <v>0</v>
      </c>
      <c r="BU63" s="285">
        <f t="shared" si="121"/>
        <v>0</v>
      </c>
      <c r="BV63" s="285">
        <f t="shared" si="121"/>
        <v>0</v>
      </c>
      <c r="BW63" s="285">
        <f t="shared" si="121"/>
        <v>0</v>
      </c>
      <c r="BX63" s="285">
        <f t="shared" si="121"/>
        <v>0</v>
      </c>
      <c r="BY63" s="285">
        <f t="shared" si="121"/>
        <v>0</v>
      </c>
      <c r="BZ63" s="285">
        <f t="shared" si="121"/>
        <v>0</v>
      </c>
      <c r="CA63" s="285">
        <f t="shared" si="121"/>
        <v>0</v>
      </c>
      <c r="CB63" s="285">
        <f t="shared" si="121"/>
        <v>0</v>
      </c>
      <c r="CC63" s="285">
        <f t="shared" si="121"/>
        <v>0</v>
      </c>
      <c r="CD63" s="285">
        <f t="shared" si="121"/>
        <v>0</v>
      </c>
      <c r="CE63" s="285">
        <f t="shared" si="121"/>
        <v>0</v>
      </c>
      <c r="CF63" s="285">
        <f t="shared" si="121"/>
        <v>0</v>
      </c>
      <c r="CG63" s="285">
        <f t="shared" si="121"/>
        <v>0</v>
      </c>
      <c r="CH63" s="285">
        <f t="shared" si="121"/>
        <v>0</v>
      </c>
      <c r="CI63" s="285">
        <f t="shared" si="121"/>
        <v>0</v>
      </c>
      <c r="CJ63" s="285">
        <f t="shared" si="121"/>
        <v>0</v>
      </c>
      <c r="CK63" s="285">
        <f t="shared" si="121"/>
        <v>0</v>
      </c>
      <c r="CL63" s="285">
        <f t="shared" si="121"/>
        <v>0</v>
      </c>
      <c r="CM63" s="285">
        <f t="shared" si="121"/>
        <v>0</v>
      </c>
      <c r="CN63" s="285">
        <f t="shared" si="121"/>
        <v>0</v>
      </c>
      <c r="CO63" s="285">
        <f t="shared" si="121"/>
        <v>0</v>
      </c>
      <c r="CP63" s="285">
        <f t="shared" ref="CP63:DL63" si="122">IF(ROUND(AK69-SUM(AK70,AK72:AK73),5)&gt;=0,0,"Ошибка")</f>
        <v>0</v>
      </c>
      <c r="CQ63" s="285">
        <f t="shared" si="122"/>
        <v>0</v>
      </c>
      <c r="CR63" s="285">
        <f t="shared" si="122"/>
        <v>0</v>
      </c>
      <c r="CS63" s="285">
        <f t="shared" si="122"/>
        <v>0</v>
      </c>
      <c r="CT63" s="285">
        <f t="shared" si="122"/>
        <v>0</v>
      </c>
      <c r="CU63" s="285">
        <f t="shared" si="122"/>
        <v>0</v>
      </c>
      <c r="CV63" s="285">
        <f t="shared" si="122"/>
        <v>0</v>
      </c>
      <c r="CW63" s="285">
        <f t="shared" si="122"/>
        <v>0</v>
      </c>
      <c r="CX63" s="285">
        <f t="shared" si="122"/>
        <v>0</v>
      </c>
      <c r="CY63" s="285">
        <f t="shared" si="122"/>
        <v>0</v>
      </c>
      <c r="CZ63" s="285">
        <f t="shared" si="122"/>
        <v>0</v>
      </c>
      <c r="DA63" s="285">
        <f t="shared" si="122"/>
        <v>0</v>
      </c>
      <c r="DB63" s="285">
        <f t="shared" si="122"/>
        <v>0</v>
      </c>
      <c r="DC63" s="285">
        <f t="shared" si="122"/>
        <v>0</v>
      </c>
      <c r="DD63" s="285">
        <f t="shared" si="122"/>
        <v>0</v>
      </c>
      <c r="DE63" s="285">
        <f t="shared" si="122"/>
        <v>0</v>
      </c>
      <c r="DF63" s="285">
        <f t="shared" si="122"/>
        <v>0</v>
      </c>
      <c r="DG63" s="285">
        <f t="shared" si="122"/>
        <v>0</v>
      </c>
      <c r="DH63" s="285">
        <f t="shared" si="122"/>
        <v>0</v>
      </c>
      <c r="DI63" s="285">
        <f t="shared" si="122"/>
        <v>0</v>
      </c>
      <c r="DJ63" s="285">
        <f t="shared" si="122"/>
        <v>0</v>
      </c>
      <c r="DK63" s="285">
        <f t="shared" si="122"/>
        <v>0</v>
      </c>
      <c r="DL63" s="285">
        <f t="shared" si="122"/>
        <v>0</v>
      </c>
    </row>
    <row r="64" spans="1:116" s="27" customFormat="1" ht="24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23">SUM(J65:J69,J74:J76)</f>
        <v>0</v>
      </c>
      <c r="K64" s="236">
        <f t="shared" si="123"/>
        <v>0</v>
      </c>
      <c r="L64" s="236">
        <f t="shared" si="123"/>
        <v>0</v>
      </c>
      <c r="M64" s="236">
        <f t="shared" si="123"/>
        <v>0</v>
      </c>
      <c r="N64" s="236">
        <f t="shared" si="123"/>
        <v>0</v>
      </c>
      <c r="O64" s="236">
        <f t="shared" si="123"/>
        <v>0</v>
      </c>
      <c r="P64" s="228">
        <f>SUM(P65:P69,P74:P76)</f>
        <v>0</v>
      </c>
      <c r="Q64" s="226">
        <f t="shared" ref="Q64:Z64" si="124">SUM(Q65:Q69,Q74:Q76)</f>
        <v>0</v>
      </c>
      <c r="R64" s="236">
        <f t="shared" si="124"/>
        <v>0</v>
      </c>
      <c r="S64" s="226">
        <f t="shared" si="124"/>
        <v>0</v>
      </c>
      <c r="T64" s="236">
        <f t="shared" si="124"/>
        <v>0</v>
      </c>
      <c r="U64" s="226">
        <f t="shared" si="124"/>
        <v>0</v>
      </c>
      <c r="V64" s="235">
        <f t="shared" si="124"/>
        <v>0</v>
      </c>
      <c r="W64" s="226">
        <f t="shared" si="124"/>
        <v>0</v>
      </c>
      <c r="X64" s="226">
        <f t="shared" si="124"/>
        <v>0</v>
      </c>
      <c r="Y64" s="235">
        <f t="shared" si="124"/>
        <v>0</v>
      </c>
      <c r="Z64" s="227">
        <f t="shared" si="124"/>
        <v>0</v>
      </c>
      <c r="AA64" s="228">
        <f>SUM(AA65:AA69,AA74:AA76)</f>
        <v>0</v>
      </c>
      <c r="AB64" s="226">
        <f t="shared" ref="AB64:AK64" si="125">SUM(AB65:AB69,AB74:AB76)</f>
        <v>0</v>
      </c>
      <c r="AC64" s="236">
        <f t="shared" si="125"/>
        <v>0</v>
      </c>
      <c r="AD64" s="226">
        <f t="shared" si="125"/>
        <v>0</v>
      </c>
      <c r="AE64" s="236">
        <f t="shared" si="125"/>
        <v>0</v>
      </c>
      <c r="AF64" s="226">
        <f t="shared" si="125"/>
        <v>0</v>
      </c>
      <c r="AG64" s="235">
        <f t="shared" si="125"/>
        <v>0</v>
      </c>
      <c r="AH64" s="226">
        <f t="shared" si="125"/>
        <v>0</v>
      </c>
      <c r="AI64" s="226">
        <f t="shared" si="125"/>
        <v>0</v>
      </c>
      <c r="AJ64" s="235">
        <f t="shared" si="125"/>
        <v>0</v>
      </c>
      <c r="AK64" s="227">
        <f t="shared" si="125"/>
        <v>0</v>
      </c>
      <c r="AL64" s="228">
        <f>SUM(AL65:AL69,AL74:AL76)</f>
        <v>0</v>
      </c>
      <c r="AM64" s="226">
        <f t="shared" ref="AM64:AV64" si="126">SUM(AM65:AM69,AM74:AM76)</f>
        <v>0</v>
      </c>
      <c r="AN64" s="236">
        <f t="shared" si="126"/>
        <v>0</v>
      </c>
      <c r="AO64" s="226">
        <f t="shared" si="126"/>
        <v>0</v>
      </c>
      <c r="AP64" s="236">
        <f t="shared" si="126"/>
        <v>0</v>
      </c>
      <c r="AQ64" s="226">
        <f t="shared" si="126"/>
        <v>0</v>
      </c>
      <c r="AR64" s="235">
        <f t="shared" si="126"/>
        <v>0</v>
      </c>
      <c r="AS64" s="226">
        <f t="shared" si="126"/>
        <v>0</v>
      </c>
      <c r="AT64" s="226">
        <f t="shared" si="126"/>
        <v>0</v>
      </c>
      <c r="AU64" s="235">
        <f t="shared" si="126"/>
        <v>0</v>
      </c>
      <c r="AV64" s="227">
        <f t="shared" si="126"/>
        <v>0</v>
      </c>
      <c r="AW64" s="228">
        <f>SUM(AW65:AW69,AW74:AW76)</f>
        <v>0</v>
      </c>
      <c r="AX64" s="226">
        <f t="shared" ref="AX64:BG64" si="127">SUM(AX65:AX69,AX74:AX76)</f>
        <v>0</v>
      </c>
      <c r="AY64" s="236">
        <f t="shared" si="127"/>
        <v>0</v>
      </c>
      <c r="AZ64" s="226">
        <f t="shared" si="127"/>
        <v>0</v>
      </c>
      <c r="BA64" s="236">
        <f t="shared" si="127"/>
        <v>0</v>
      </c>
      <c r="BB64" s="226">
        <f t="shared" si="127"/>
        <v>0</v>
      </c>
      <c r="BC64" s="235">
        <f t="shared" si="127"/>
        <v>0</v>
      </c>
      <c r="BD64" s="226">
        <f t="shared" si="127"/>
        <v>0</v>
      </c>
      <c r="BE64" s="226">
        <f t="shared" si="127"/>
        <v>0</v>
      </c>
      <c r="BF64" s="235">
        <f t="shared" si="127"/>
        <v>0</v>
      </c>
      <c r="BG64" s="227">
        <f t="shared" si="127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28">IF(E70-E71&gt;=0,0,"Ошибка")</f>
        <v>0</v>
      </c>
      <c r="BK64" s="253">
        <f t="shared" si="128"/>
        <v>0</v>
      </c>
      <c r="BL64" s="253">
        <f t="shared" si="128"/>
        <v>0</v>
      </c>
      <c r="BM64" s="253">
        <f t="shared" si="128"/>
        <v>0</v>
      </c>
      <c r="BN64" s="253">
        <f t="shared" si="128"/>
        <v>0</v>
      </c>
      <c r="BO64" s="253">
        <f t="shared" si="128"/>
        <v>0</v>
      </c>
      <c r="BP64" s="253">
        <f t="shared" si="128"/>
        <v>0</v>
      </c>
      <c r="BQ64" s="253">
        <f t="shared" si="128"/>
        <v>0</v>
      </c>
      <c r="BR64" s="253">
        <f t="shared" si="128"/>
        <v>0</v>
      </c>
      <c r="BS64" s="253">
        <f t="shared" si="128"/>
        <v>0</v>
      </c>
      <c r="BT64" s="253">
        <f t="shared" si="128"/>
        <v>0</v>
      </c>
      <c r="BU64" s="253">
        <f t="shared" si="128"/>
        <v>0</v>
      </c>
      <c r="BV64" s="253">
        <f t="shared" si="128"/>
        <v>0</v>
      </c>
      <c r="BW64" s="253">
        <f t="shared" si="128"/>
        <v>0</v>
      </c>
      <c r="BX64" s="253">
        <f t="shared" si="128"/>
        <v>0</v>
      </c>
      <c r="BY64" s="253">
        <f t="shared" si="128"/>
        <v>0</v>
      </c>
      <c r="BZ64" s="253">
        <f t="shared" si="128"/>
        <v>0</v>
      </c>
      <c r="CA64" s="253">
        <f t="shared" si="128"/>
        <v>0</v>
      </c>
      <c r="CB64" s="253">
        <f t="shared" si="128"/>
        <v>0</v>
      </c>
      <c r="CC64" s="253">
        <f t="shared" si="128"/>
        <v>0</v>
      </c>
      <c r="CD64" s="253">
        <f t="shared" si="128"/>
        <v>0</v>
      </c>
      <c r="CE64" s="253">
        <f t="shared" si="128"/>
        <v>0</v>
      </c>
      <c r="CF64" s="253">
        <f t="shared" si="128"/>
        <v>0</v>
      </c>
      <c r="CG64" s="253">
        <f t="shared" si="128"/>
        <v>0</v>
      </c>
      <c r="CH64" s="253">
        <f t="shared" si="128"/>
        <v>0</v>
      </c>
      <c r="CI64" s="253">
        <f t="shared" si="128"/>
        <v>0</v>
      </c>
      <c r="CJ64" s="253">
        <f t="shared" si="128"/>
        <v>0</v>
      </c>
      <c r="CK64" s="253">
        <f t="shared" si="128"/>
        <v>0</v>
      </c>
      <c r="CL64" s="253">
        <f t="shared" si="128"/>
        <v>0</v>
      </c>
      <c r="CM64" s="253">
        <f t="shared" si="128"/>
        <v>0</v>
      </c>
      <c r="CN64" s="253">
        <f t="shared" si="128"/>
        <v>0</v>
      </c>
      <c r="CO64" s="253">
        <f t="shared" si="128"/>
        <v>0</v>
      </c>
      <c r="CP64" s="253">
        <f t="shared" ref="CP64:DL64" si="129">IF(AK70-AK71&gt;=0,0,"Ошибка")</f>
        <v>0</v>
      </c>
      <c r="CQ64" s="253">
        <f t="shared" si="129"/>
        <v>0</v>
      </c>
      <c r="CR64" s="253">
        <f t="shared" si="129"/>
        <v>0</v>
      </c>
      <c r="CS64" s="253">
        <f t="shared" si="129"/>
        <v>0</v>
      </c>
      <c r="CT64" s="253">
        <f t="shared" si="129"/>
        <v>0</v>
      </c>
      <c r="CU64" s="253">
        <f t="shared" si="129"/>
        <v>0</v>
      </c>
      <c r="CV64" s="253">
        <f t="shared" si="129"/>
        <v>0</v>
      </c>
      <c r="CW64" s="253">
        <f t="shared" si="129"/>
        <v>0</v>
      </c>
      <c r="CX64" s="253">
        <f t="shared" si="129"/>
        <v>0</v>
      </c>
      <c r="CY64" s="253">
        <f t="shared" si="129"/>
        <v>0</v>
      </c>
      <c r="CZ64" s="253">
        <f t="shared" si="129"/>
        <v>0</v>
      </c>
      <c r="DA64" s="253">
        <f t="shared" si="129"/>
        <v>0</v>
      </c>
      <c r="DB64" s="253">
        <f t="shared" si="129"/>
        <v>0</v>
      </c>
      <c r="DC64" s="253">
        <f t="shared" si="129"/>
        <v>0</v>
      </c>
      <c r="DD64" s="253">
        <f t="shared" si="129"/>
        <v>0</v>
      </c>
      <c r="DE64" s="253">
        <f t="shared" si="129"/>
        <v>0</v>
      </c>
      <c r="DF64" s="253">
        <f t="shared" si="129"/>
        <v>0</v>
      </c>
      <c r="DG64" s="253">
        <f t="shared" si="129"/>
        <v>0</v>
      </c>
      <c r="DH64" s="253">
        <f t="shared" si="129"/>
        <v>0</v>
      </c>
      <c r="DI64" s="253">
        <f t="shared" si="129"/>
        <v>0</v>
      </c>
      <c r="DJ64" s="253">
        <f t="shared" si="129"/>
        <v>0</v>
      </c>
      <c r="DK64" s="253">
        <f t="shared" si="129"/>
        <v>0</v>
      </c>
      <c r="DL64" s="253">
        <f t="shared" si="129"/>
        <v>0</v>
      </c>
    </row>
    <row r="65" spans="1:116" s="27" customFormat="1" ht="24">
      <c r="A65" s="272" t="str">
        <f t="shared" ref="A65:A76" si="13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31">SUM(J65:L65)</f>
        <v>0</v>
      </c>
      <c r="H65" s="236">
        <f>ROUND(SUM(S65,AD65,AO65,AZ65),1)</f>
        <v>0</v>
      </c>
      <c r="I65" s="236">
        <f t="shared" ref="I65:I76" si="132">SUM(M65:O65)</f>
        <v>0</v>
      </c>
      <c r="J65" s="236">
        <f t="shared" ref="J65:O76" si="133">ROUND(SUM(U65,AF65,AQ65,BB65),1)</f>
        <v>0</v>
      </c>
      <c r="K65" s="236">
        <f t="shared" si="133"/>
        <v>0</v>
      </c>
      <c r="L65" s="236">
        <f t="shared" si="133"/>
        <v>0</v>
      </c>
      <c r="M65" s="236">
        <f t="shared" si="133"/>
        <v>0</v>
      </c>
      <c r="N65" s="236">
        <f t="shared" si="133"/>
        <v>0</v>
      </c>
      <c r="O65" s="236">
        <f t="shared" si="13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9">
        <f t="shared" ref="BH65:BH77" si="134">IF((COUNTA(BJ65:DL65)-COUNTIF(BJ65:DL65,0))=0,0,CONCATENATE("Ошибки!-",COUNTA(BJ65:DL65)-COUNTIF(BJ65:DL65,0)))</f>
        <v>0</v>
      </c>
      <c r="BI65" s="255" t="str">
        <f t="shared" ref="BI65:BI76" si="135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3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37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38">IF(ROUND((AA65-AB65),5)&gt;=0,0,"Ошибка!")</f>
        <v>0</v>
      </c>
      <c r="CH65" s="318"/>
      <c r="CI65" s="253">
        <f t="shared" ref="CI65:CI76" si="139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40">IF(ROUND((AL65-AM65),5)&gt;=0,0,"Ошибка!")</f>
        <v>0</v>
      </c>
      <c r="CS65" s="318"/>
      <c r="CT65" s="253">
        <f t="shared" ref="CT65:CT76" si="141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42">IF(ROUND((AW65-AX65),5)&gt;=0,0,"Ошибка!")</f>
        <v>0</v>
      </c>
      <c r="DD65" s="318"/>
      <c r="DE65" s="253">
        <f t="shared" ref="DE65:DE76" si="143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>
      <c r="A66" s="272" t="str">
        <f t="shared" si="13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44">ROUND(SUM(P66,AA66,AL66,AW66),0)</f>
        <v>0</v>
      </c>
      <c r="F66" s="236">
        <f t="shared" ref="F66:F76" si="145">ROUND(SUM(Q66,AB66,AM66,AX66),1)</f>
        <v>0</v>
      </c>
      <c r="G66" s="236">
        <f t="shared" si="131"/>
        <v>0</v>
      </c>
      <c r="H66" s="236">
        <f t="shared" ref="H66:H76" si="146">ROUND(SUM(S66,AD66,AO66,AZ66),1)</f>
        <v>0</v>
      </c>
      <c r="I66" s="236">
        <f t="shared" si="132"/>
        <v>0</v>
      </c>
      <c r="J66" s="236">
        <f t="shared" si="133"/>
        <v>0</v>
      </c>
      <c r="K66" s="236">
        <f t="shared" si="133"/>
        <v>0</v>
      </c>
      <c r="L66" s="236">
        <f t="shared" si="133"/>
        <v>0</v>
      </c>
      <c r="M66" s="236">
        <f t="shared" si="133"/>
        <v>0</v>
      </c>
      <c r="N66" s="236">
        <f t="shared" si="133"/>
        <v>0</v>
      </c>
      <c r="O66" s="236">
        <f t="shared" si="133"/>
        <v>0</v>
      </c>
      <c r="P66" s="220"/>
      <c r="Q66" s="221"/>
      <c r="R66" s="237">
        <f t="shared" ref="R66:R76" si="147">SUM(U66:W66)</f>
        <v>0</v>
      </c>
      <c r="S66" s="221"/>
      <c r="T66" s="237">
        <f t="shared" ref="T66:T75" si="148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49">SUM(AF66:AH66)</f>
        <v>0</v>
      </c>
      <c r="AD66" s="221"/>
      <c r="AE66" s="237">
        <f t="shared" ref="AE66:AE75" si="150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51">SUM(AQ66:AS66)</f>
        <v>0</v>
      </c>
      <c r="AO66" s="221"/>
      <c r="AP66" s="237">
        <f t="shared" ref="AP66:AP75" si="152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53">SUM(BB66:BD66)</f>
        <v>0</v>
      </c>
      <c r="AZ66" s="221"/>
      <c r="BA66" s="237">
        <f t="shared" ref="BA66:BA75" si="154">SUM(BE66:BG66)</f>
        <v>0</v>
      </c>
      <c r="BB66" s="221"/>
      <c r="BC66" s="233"/>
      <c r="BD66" s="221"/>
      <c r="BE66" s="221"/>
      <c r="BF66" s="233"/>
      <c r="BG66" s="221"/>
      <c r="BH66" s="379">
        <f t="shared" si="134"/>
        <v>0</v>
      </c>
      <c r="BI66" s="255" t="str">
        <f t="shared" si="135"/>
        <v>03</v>
      </c>
      <c r="BJ66" s="318"/>
      <c r="BK66" s="253">
        <f t="shared" ref="BK66:BK76" si="155">IF(ROUND((E66-F66),5)&gt;=0,0,"Ошибка!")</f>
        <v>0</v>
      </c>
      <c r="BL66" s="318"/>
      <c r="BM66" s="253">
        <f t="shared" si="136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37"/>
        <v>0</v>
      </c>
      <c r="BW66" s="318"/>
      <c r="BX66" s="253">
        <f t="shared" ref="BX66:BX76" si="156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38"/>
        <v>0</v>
      </c>
      <c r="CH66" s="318"/>
      <c r="CI66" s="253">
        <f t="shared" si="139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40"/>
        <v>0</v>
      </c>
      <c r="CS66" s="318"/>
      <c r="CT66" s="253">
        <f t="shared" si="141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42"/>
        <v>0</v>
      </c>
      <c r="DD66" s="318"/>
      <c r="DE66" s="253">
        <f t="shared" si="143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>
      <c r="A67" s="272" t="str">
        <f t="shared" si="13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44"/>
        <v>0</v>
      </c>
      <c r="F67" s="236">
        <f t="shared" si="145"/>
        <v>0</v>
      </c>
      <c r="G67" s="236">
        <f t="shared" si="131"/>
        <v>0</v>
      </c>
      <c r="H67" s="236">
        <f t="shared" si="146"/>
        <v>0</v>
      </c>
      <c r="I67" s="236">
        <f t="shared" si="132"/>
        <v>0</v>
      </c>
      <c r="J67" s="236">
        <f t="shared" si="133"/>
        <v>0</v>
      </c>
      <c r="K67" s="236">
        <f t="shared" si="133"/>
        <v>0</v>
      </c>
      <c r="L67" s="236">
        <f t="shared" si="133"/>
        <v>0</v>
      </c>
      <c r="M67" s="236">
        <f t="shared" si="133"/>
        <v>0</v>
      </c>
      <c r="N67" s="236">
        <f t="shared" si="133"/>
        <v>0</v>
      </c>
      <c r="O67" s="236">
        <f t="shared" si="133"/>
        <v>0</v>
      </c>
      <c r="P67" s="220"/>
      <c r="Q67" s="221"/>
      <c r="R67" s="237">
        <f t="shared" si="147"/>
        <v>0</v>
      </c>
      <c r="S67" s="221"/>
      <c r="T67" s="237">
        <f t="shared" si="148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49"/>
        <v>0</v>
      </c>
      <c r="AD67" s="221"/>
      <c r="AE67" s="237">
        <f t="shared" si="150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51"/>
        <v>0</v>
      </c>
      <c r="AO67" s="221"/>
      <c r="AP67" s="237">
        <f t="shared" si="152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53"/>
        <v>0</v>
      </c>
      <c r="AZ67" s="221"/>
      <c r="BA67" s="237">
        <f t="shared" si="154"/>
        <v>0</v>
      </c>
      <c r="BB67" s="221"/>
      <c r="BC67" s="233"/>
      <c r="BD67" s="221"/>
      <c r="BE67" s="221"/>
      <c r="BF67" s="233"/>
      <c r="BG67" s="221"/>
      <c r="BH67" s="379">
        <f t="shared" si="134"/>
        <v>0</v>
      </c>
      <c r="BI67" s="255" t="str">
        <f t="shared" si="135"/>
        <v>04</v>
      </c>
      <c r="BJ67" s="318"/>
      <c r="BK67" s="253">
        <f t="shared" si="155"/>
        <v>0</v>
      </c>
      <c r="BL67" s="318"/>
      <c r="BM67" s="253">
        <f t="shared" si="136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37"/>
        <v>0</v>
      </c>
      <c r="BW67" s="318"/>
      <c r="BX67" s="253">
        <f t="shared" si="156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38"/>
        <v>0</v>
      </c>
      <c r="CH67" s="318"/>
      <c r="CI67" s="253">
        <f t="shared" si="139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40"/>
        <v>0</v>
      </c>
      <c r="CS67" s="318"/>
      <c r="CT67" s="253">
        <f t="shared" si="141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42"/>
        <v>0</v>
      </c>
      <c r="DD67" s="318"/>
      <c r="DE67" s="253">
        <f t="shared" si="143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>
      <c r="A68" s="272" t="str">
        <f t="shared" si="13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44"/>
        <v>0</v>
      </c>
      <c r="F68" s="236">
        <f t="shared" si="145"/>
        <v>0</v>
      </c>
      <c r="G68" s="236">
        <f t="shared" si="131"/>
        <v>0</v>
      </c>
      <c r="H68" s="236">
        <f t="shared" si="146"/>
        <v>0</v>
      </c>
      <c r="I68" s="236">
        <f t="shared" si="132"/>
        <v>0</v>
      </c>
      <c r="J68" s="236">
        <f t="shared" si="133"/>
        <v>0</v>
      </c>
      <c r="K68" s="236">
        <f t="shared" si="133"/>
        <v>0</v>
      </c>
      <c r="L68" s="236">
        <f t="shared" si="133"/>
        <v>0</v>
      </c>
      <c r="M68" s="236">
        <f t="shared" si="133"/>
        <v>0</v>
      </c>
      <c r="N68" s="236">
        <f t="shared" si="133"/>
        <v>0</v>
      </c>
      <c r="O68" s="236">
        <f t="shared" si="133"/>
        <v>0</v>
      </c>
      <c r="P68" s="220"/>
      <c r="Q68" s="221"/>
      <c r="R68" s="237">
        <f t="shared" si="147"/>
        <v>0</v>
      </c>
      <c r="S68" s="221"/>
      <c r="T68" s="237">
        <f t="shared" si="148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49"/>
        <v>0</v>
      </c>
      <c r="AD68" s="221"/>
      <c r="AE68" s="237">
        <f t="shared" si="150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51"/>
        <v>0</v>
      </c>
      <c r="AO68" s="221"/>
      <c r="AP68" s="237">
        <f t="shared" si="152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53"/>
        <v>0</v>
      </c>
      <c r="AZ68" s="221"/>
      <c r="BA68" s="237">
        <f t="shared" si="154"/>
        <v>0</v>
      </c>
      <c r="BB68" s="221"/>
      <c r="BC68" s="233"/>
      <c r="BD68" s="221"/>
      <c r="BE68" s="221"/>
      <c r="BF68" s="233"/>
      <c r="BG68" s="221"/>
      <c r="BH68" s="379">
        <f t="shared" si="134"/>
        <v>0</v>
      </c>
      <c r="BI68" s="255" t="str">
        <f t="shared" si="135"/>
        <v>05</v>
      </c>
      <c r="BJ68" s="318"/>
      <c r="BK68" s="253">
        <f t="shared" si="155"/>
        <v>0</v>
      </c>
      <c r="BL68" s="318"/>
      <c r="BM68" s="253">
        <f t="shared" si="136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37"/>
        <v>0</v>
      </c>
      <c r="BW68" s="318"/>
      <c r="BX68" s="253">
        <f t="shared" si="156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38"/>
        <v>0</v>
      </c>
      <c r="CH68" s="318"/>
      <c r="CI68" s="253">
        <f t="shared" si="139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40"/>
        <v>0</v>
      </c>
      <c r="CS68" s="318"/>
      <c r="CT68" s="253">
        <f t="shared" si="141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42"/>
        <v>0</v>
      </c>
      <c r="DD68" s="318"/>
      <c r="DE68" s="253">
        <f t="shared" si="143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>
      <c r="A69" s="272" t="str">
        <f t="shared" si="13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44"/>
        <v>0</v>
      </c>
      <c r="F69" s="236">
        <f t="shared" si="145"/>
        <v>0</v>
      </c>
      <c r="G69" s="236">
        <f t="shared" si="131"/>
        <v>0</v>
      </c>
      <c r="H69" s="236">
        <f t="shared" si="146"/>
        <v>0</v>
      </c>
      <c r="I69" s="236">
        <f t="shared" si="132"/>
        <v>0</v>
      </c>
      <c r="J69" s="236">
        <f t="shared" si="133"/>
        <v>0</v>
      </c>
      <c r="K69" s="236">
        <f t="shared" si="133"/>
        <v>0</v>
      </c>
      <c r="L69" s="236">
        <f t="shared" si="133"/>
        <v>0</v>
      </c>
      <c r="M69" s="236">
        <f t="shared" si="133"/>
        <v>0</v>
      </c>
      <c r="N69" s="236">
        <f t="shared" si="133"/>
        <v>0</v>
      </c>
      <c r="O69" s="236">
        <f t="shared" si="133"/>
        <v>0</v>
      </c>
      <c r="P69" s="220"/>
      <c r="Q69" s="221"/>
      <c r="R69" s="237">
        <f t="shared" si="147"/>
        <v>0</v>
      </c>
      <c r="S69" s="221"/>
      <c r="T69" s="237">
        <f t="shared" si="148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49"/>
        <v>0</v>
      </c>
      <c r="AD69" s="221"/>
      <c r="AE69" s="237">
        <f t="shared" si="150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51"/>
        <v>0</v>
      </c>
      <c r="AO69" s="221"/>
      <c r="AP69" s="237">
        <f t="shared" si="152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53"/>
        <v>0</v>
      </c>
      <c r="AZ69" s="221"/>
      <c r="BA69" s="237">
        <f t="shared" si="154"/>
        <v>0</v>
      </c>
      <c r="BB69" s="221"/>
      <c r="BC69" s="233"/>
      <c r="BD69" s="221"/>
      <c r="BE69" s="221"/>
      <c r="BF69" s="233"/>
      <c r="BG69" s="221"/>
      <c r="BH69" s="379">
        <f t="shared" si="134"/>
        <v>0</v>
      </c>
      <c r="BI69" s="255" t="str">
        <f t="shared" si="135"/>
        <v>06</v>
      </c>
      <c r="BJ69" s="318"/>
      <c r="BK69" s="253">
        <f t="shared" si="155"/>
        <v>0</v>
      </c>
      <c r="BL69" s="318"/>
      <c r="BM69" s="253">
        <f t="shared" si="136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37"/>
        <v>0</v>
      </c>
      <c r="BW69" s="318"/>
      <c r="BX69" s="253">
        <f t="shared" si="156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38"/>
        <v>0</v>
      </c>
      <c r="CH69" s="318"/>
      <c r="CI69" s="253">
        <f t="shared" si="139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40"/>
        <v>0</v>
      </c>
      <c r="CS69" s="318"/>
      <c r="CT69" s="253">
        <f t="shared" si="141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42"/>
        <v>0</v>
      </c>
      <c r="DD69" s="318"/>
      <c r="DE69" s="253">
        <f t="shared" si="143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>
      <c r="A70" s="272" t="str">
        <f t="shared" si="13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44"/>
        <v>0</v>
      </c>
      <c r="F70" s="236">
        <f t="shared" si="145"/>
        <v>0</v>
      </c>
      <c r="G70" s="236">
        <f t="shared" si="131"/>
        <v>0</v>
      </c>
      <c r="H70" s="236">
        <f t="shared" si="146"/>
        <v>0</v>
      </c>
      <c r="I70" s="236">
        <f t="shared" si="132"/>
        <v>0</v>
      </c>
      <c r="J70" s="236">
        <f t="shared" si="133"/>
        <v>0</v>
      </c>
      <c r="K70" s="236">
        <f t="shared" si="133"/>
        <v>0</v>
      </c>
      <c r="L70" s="236">
        <f t="shared" si="133"/>
        <v>0</v>
      </c>
      <c r="M70" s="236">
        <f t="shared" si="133"/>
        <v>0</v>
      </c>
      <c r="N70" s="236">
        <f t="shared" si="133"/>
        <v>0</v>
      </c>
      <c r="O70" s="236">
        <f t="shared" si="133"/>
        <v>0</v>
      </c>
      <c r="P70" s="220"/>
      <c r="Q70" s="221"/>
      <c r="R70" s="237">
        <f t="shared" si="147"/>
        <v>0</v>
      </c>
      <c r="S70" s="221"/>
      <c r="T70" s="237">
        <f t="shared" si="148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49"/>
        <v>0</v>
      </c>
      <c r="AD70" s="221"/>
      <c r="AE70" s="237">
        <f t="shared" si="150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51"/>
        <v>0</v>
      </c>
      <c r="AO70" s="221"/>
      <c r="AP70" s="237">
        <f t="shared" si="152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53"/>
        <v>0</v>
      </c>
      <c r="AZ70" s="221"/>
      <c r="BA70" s="237">
        <f t="shared" si="154"/>
        <v>0</v>
      </c>
      <c r="BB70" s="221"/>
      <c r="BC70" s="233"/>
      <c r="BD70" s="221"/>
      <c r="BE70" s="221"/>
      <c r="BF70" s="233"/>
      <c r="BG70" s="221"/>
      <c r="BH70" s="379">
        <f t="shared" si="134"/>
        <v>0</v>
      </c>
      <c r="BI70" s="255" t="str">
        <f t="shared" si="135"/>
        <v>07</v>
      </c>
      <c r="BJ70" s="318"/>
      <c r="BK70" s="253">
        <f t="shared" si="155"/>
        <v>0</v>
      </c>
      <c r="BL70" s="318"/>
      <c r="BM70" s="253">
        <f t="shared" si="136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37"/>
        <v>0</v>
      </c>
      <c r="BW70" s="318"/>
      <c r="BX70" s="253">
        <f t="shared" si="156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38"/>
        <v>0</v>
      </c>
      <c r="CH70" s="318"/>
      <c r="CI70" s="253">
        <f t="shared" si="139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40"/>
        <v>0</v>
      </c>
      <c r="CS70" s="318"/>
      <c r="CT70" s="253">
        <f t="shared" si="141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42"/>
        <v>0</v>
      </c>
      <c r="DD70" s="318"/>
      <c r="DE70" s="253">
        <f t="shared" si="143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>
      <c r="A71" s="272" t="str">
        <f t="shared" si="13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44"/>
        <v>0</v>
      </c>
      <c r="F71" s="236">
        <f t="shared" si="145"/>
        <v>0</v>
      </c>
      <c r="G71" s="236">
        <f t="shared" si="131"/>
        <v>0</v>
      </c>
      <c r="H71" s="236">
        <f t="shared" si="146"/>
        <v>0</v>
      </c>
      <c r="I71" s="236">
        <f t="shared" si="132"/>
        <v>0</v>
      </c>
      <c r="J71" s="236">
        <f t="shared" si="133"/>
        <v>0</v>
      </c>
      <c r="K71" s="236">
        <f t="shared" si="133"/>
        <v>0</v>
      </c>
      <c r="L71" s="236">
        <f t="shared" si="133"/>
        <v>0</v>
      </c>
      <c r="M71" s="236">
        <f t="shared" si="133"/>
        <v>0</v>
      </c>
      <c r="N71" s="236">
        <f t="shared" si="133"/>
        <v>0</v>
      </c>
      <c r="O71" s="236">
        <f t="shared" si="133"/>
        <v>0</v>
      </c>
      <c r="P71" s="220"/>
      <c r="Q71" s="221"/>
      <c r="R71" s="237">
        <f t="shared" si="147"/>
        <v>0</v>
      </c>
      <c r="S71" s="221"/>
      <c r="T71" s="237">
        <f t="shared" si="148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49"/>
        <v>0</v>
      </c>
      <c r="AD71" s="221"/>
      <c r="AE71" s="237">
        <f t="shared" si="150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51"/>
        <v>0</v>
      </c>
      <c r="AO71" s="221"/>
      <c r="AP71" s="237">
        <f t="shared" si="152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53"/>
        <v>0</v>
      </c>
      <c r="AZ71" s="221"/>
      <c r="BA71" s="237">
        <f t="shared" si="154"/>
        <v>0</v>
      </c>
      <c r="BB71" s="221"/>
      <c r="BC71" s="233"/>
      <c r="BD71" s="221"/>
      <c r="BE71" s="221"/>
      <c r="BF71" s="233"/>
      <c r="BG71" s="221"/>
      <c r="BH71" s="379">
        <f t="shared" si="134"/>
        <v>0</v>
      </c>
      <c r="BI71" s="255" t="str">
        <f t="shared" si="135"/>
        <v>08</v>
      </c>
      <c r="BJ71" s="318"/>
      <c r="BK71" s="253">
        <f t="shared" si="155"/>
        <v>0</v>
      </c>
      <c r="BL71" s="318"/>
      <c r="BM71" s="253">
        <f t="shared" si="136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37"/>
        <v>0</v>
      </c>
      <c r="BW71" s="318"/>
      <c r="BX71" s="253">
        <f t="shared" si="156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38"/>
        <v>0</v>
      </c>
      <c r="CH71" s="318"/>
      <c r="CI71" s="253">
        <f t="shared" si="139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40"/>
        <v>0</v>
      </c>
      <c r="CS71" s="318"/>
      <c r="CT71" s="253">
        <f t="shared" si="141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42"/>
        <v>0</v>
      </c>
      <c r="DD71" s="318"/>
      <c r="DE71" s="253">
        <f t="shared" si="143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>
      <c r="A72" s="272" t="str">
        <f t="shared" si="13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44"/>
        <v>0</v>
      </c>
      <c r="F72" s="236">
        <f t="shared" si="145"/>
        <v>0</v>
      </c>
      <c r="G72" s="236">
        <f t="shared" si="131"/>
        <v>0</v>
      </c>
      <c r="H72" s="236">
        <f t="shared" si="146"/>
        <v>0</v>
      </c>
      <c r="I72" s="236">
        <f t="shared" si="132"/>
        <v>0</v>
      </c>
      <c r="J72" s="236">
        <f t="shared" si="133"/>
        <v>0</v>
      </c>
      <c r="K72" s="236">
        <f t="shared" si="133"/>
        <v>0</v>
      </c>
      <c r="L72" s="236">
        <f t="shared" si="133"/>
        <v>0</v>
      </c>
      <c r="M72" s="236">
        <f t="shared" si="133"/>
        <v>0</v>
      </c>
      <c r="N72" s="236">
        <f t="shared" si="133"/>
        <v>0</v>
      </c>
      <c r="O72" s="236">
        <f t="shared" si="133"/>
        <v>0</v>
      </c>
      <c r="P72" s="220"/>
      <c r="Q72" s="221"/>
      <c r="R72" s="237">
        <f t="shared" si="147"/>
        <v>0</v>
      </c>
      <c r="S72" s="221"/>
      <c r="T72" s="237">
        <f t="shared" si="148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49"/>
        <v>0</v>
      </c>
      <c r="AD72" s="221"/>
      <c r="AE72" s="237">
        <f t="shared" si="150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51"/>
        <v>0</v>
      </c>
      <c r="AO72" s="221"/>
      <c r="AP72" s="237">
        <f t="shared" si="152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53"/>
        <v>0</v>
      </c>
      <c r="AZ72" s="221"/>
      <c r="BA72" s="237">
        <f t="shared" si="154"/>
        <v>0</v>
      </c>
      <c r="BB72" s="221"/>
      <c r="BC72" s="233"/>
      <c r="BD72" s="221"/>
      <c r="BE72" s="221"/>
      <c r="BF72" s="233"/>
      <c r="BG72" s="221"/>
      <c r="BH72" s="379">
        <f t="shared" si="134"/>
        <v>0</v>
      </c>
      <c r="BI72" s="255" t="str">
        <f t="shared" si="135"/>
        <v>09</v>
      </c>
      <c r="BJ72" s="318"/>
      <c r="BK72" s="253">
        <f t="shared" si="155"/>
        <v>0</v>
      </c>
      <c r="BL72" s="318"/>
      <c r="BM72" s="253">
        <f t="shared" si="136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37"/>
        <v>0</v>
      </c>
      <c r="BW72" s="318"/>
      <c r="BX72" s="253">
        <f t="shared" si="156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38"/>
        <v>0</v>
      </c>
      <c r="CH72" s="318"/>
      <c r="CI72" s="253">
        <f t="shared" si="139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40"/>
        <v>0</v>
      </c>
      <c r="CS72" s="318"/>
      <c r="CT72" s="253">
        <f t="shared" si="141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42"/>
        <v>0</v>
      </c>
      <c r="DD72" s="318"/>
      <c r="DE72" s="253">
        <f t="shared" si="143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>
      <c r="A73" s="272" t="str">
        <f t="shared" si="13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44"/>
        <v>0</v>
      </c>
      <c r="F73" s="236">
        <f t="shared" si="145"/>
        <v>0</v>
      </c>
      <c r="G73" s="236">
        <f t="shared" si="131"/>
        <v>0</v>
      </c>
      <c r="H73" s="236">
        <f t="shared" si="146"/>
        <v>0</v>
      </c>
      <c r="I73" s="236">
        <f t="shared" si="132"/>
        <v>0</v>
      </c>
      <c r="J73" s="236">
        <f t="shared" si="133"/>
        <v>0</v>
      </c>
      <c r="K73" s="236">
        <f t="shared" si="133"/>
        <v>0</v>
      </c>
      <c r="L73" s="236">
        <f t="shared" si="133"/>
        <v>0</v>
      </c>
      <c r="M73" s="236">
        <f t="shared" si="133"/>
        <v>0</v>
      </c>
      <c r="N73" s="236">
        <f t="shared" si="133"/>
        <v>0</v>
      </c>
      <c r="O73" s="236">
        <f t="shared" si="133"/>
        <v>0</v>
      </c>
      <c r="P73" s="220"/>
      <c r="Q73" s="221"/>
      <c r="R73" s="237">
        <f t="shared" si="147"/>
        <v>0</v>
      </c>
      <c r="S73" s="221"/>
      <c r="T73" s="237">
        <f t="shared" si="148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49"/>
        <v>0</v>
      </c>
      <c r="AD73" s="221"/>
      <c r="AE73" s="237">
        <f t="shared" si="150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51"/>
        <v>0</v>
      </c>
      <c r="AO73" s="221"/>
      <c r="AP73" s="237">
        <f t="shared" si="152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53"/>
        <v>0</v>
      </c>
      <c r="AZ73" s="221"/>
      <c r="BA73" s="237">
        <f t="shared" si="154"/>
        <v>0</v>
      </c>
      <c r="BB73" s="221"/>
      <c r="BC73" s="233"/>
      <c r="BD73" s="221"/>
      <c r="BE73" s="221"/>
      <c r="BF73" s="233"/>
      <c r="BG73" s="221"/>
      <c r="BH73" s="379">
        <f t="shared" si="134"/>
        <v>0</v>
      </c>
      <c r="BI73" s="255" t="str">
        <f t="shared" si="135"/>
        <v>10</v>
      </c>
      <c r="BJ73" s="318"/>
      <c r="BK73" s="253">
        <f t="shared" si="155"/>
        <v>0</v>
      </c>
      <c r="BL73" s="318"/>
      <c r="BM73" s="253">
        <f t="shared" si="136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37"/>
        <v>0</v>
      </c>
      <c r="BW73" s="318"/>
      <c r="BX73" s="253">
        <f t="shared" si="156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38"/>
        <v>0</v>
      </c>
      <c r="CH73" s="318"/>
      <c r="CI73" s="253">
        <f t="shared" si="139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40"/>
        <v>0</v>
      </c>
      <c r="CS73" s="318"/>
      <c r="CT73" s="253">
        <f t="shared" si="141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42"/>
        <v>0</v>
      </c>
      <c r="DD73" s="318"/>
      <c r="DE73" s="253">
        <f t="shared" si="143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">
      <c r="A74" s="272" t="str">
        <f t="shared" si="13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44"/>
        <v>0</v>
      </c>
      <c r="F74" s="236">
        <f t="shared" si="145"/>
        <v>0</v>
      </c>
      <c r="G74" s="236">
        <f t="shared" si="131"/>
        <v>0</v>
      </c>
      <c r="H74" s="236">
        <f t="shared" si="146"/>
        <v>0</v>
      </c>
      <c r="I74" s="236">
        <f t="shared" si="132"/>
        <v>0</v>
      </c>
      <c r="J74" s="236">
        <f t="shared" si="133"/>
        <v>0</v>
      </c>
      <c r="K74" s="236">
        <f t="shared" si="133"/>
        <v>0</v>
      </c>
      <c r="L74" s="236">
        <f t="shared" si="133"/>
        <v>0</v>
      </c>
      <c r="M74" s="236">
        <f t="shared" si="133"/>
        <v>0</v>
      </c>
      <c r="N74" s="236">
        <f t="shared" si="133"/>
        <v>0</v>
      </c>
      <c r="O74" s="236">
        <f t="shared" si="133"/>
        <v>0</v>
      </c>
      <c r="P74" s="220"/>
      <c r="Q74" s="221"/>
      <c r="R74" s="237">
        <f t="shared" si="147"/>
        <v>0</v>
      </c>
      <c r="S74" s="221"/>
      <c r="T74" s="237">
        <f t="shared" si="148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49"/>
        <v>0</v>
      </c>
      <c r="AD74" s="221"/>
      <c r="AE74" s="237">
        <f t="shared" si="150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51"/>
        <v>0</v>
      </c>
      <c r="AO74" s="221"/>
      <c r="AP74" s="237">
        <f t="shared" si="152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53"/>
        <v>0</v>
      </c>
      <c r="AZ74" s="221"/>
      <c r="BA74" s="237">
        <f t="shared" si="154"/>
        <v>0</v>
      </c>
      <c r="BB74" s="221"/>
      <c r="BC74" s="233"/>
      <c r="BD74" s="221"/>
      <c r="BE74" s="221"/>
      <c r="BF74" s="233"/>
      <c r="BG74" s="221"/>
      <c r="BH74" s="379">
        <f t="shared" si="134"/>
        <v>0</v>
      </c>
      <c r="BI74" s="255" t="str">
        <f t="shared" si="135"/>
        <v>11</v>
      </c>
      <c r="BJ74" s="318"/>
      <c r="BK74" s="253">
        <f t="shared" si="155"/>
        <v>0</v>
      </c>
      <c r="BL74" s="318"/>
      <c r="BM74" s="253">
        <f t="shared" si="136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37"/>
        <v>0</v>
      </c>
      <c r="BW74" s="318"/>
      <c r="BX74" s="253">
        <f t="shared" si="156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38"/>
        <v>0</v>
      </c>
      <c r="CH74" s="318"/>
      <c r="CI74" s="253">
        <f t="shared" si="139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40"/>
        <v>0</v>
      </c>
      <c r="CS74" s="318"/>
      <c r="CT74" s="253">
        <f t="shared" si="141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42"/>
        <v>0</v>
      </c>
      <c r="DD74" s="318"/>
      <c r="DE74" s="253">
        <f t="shared" si="143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">
      <c r="A75" s="272" t="str">
        <f t="shared" si="13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44"/>
        <v>0</v>
      </c>
      <c r="F75" s="236">
        <f t="shared" si="145"/>
        <v>0</v>
      </c>
      <c r="G75" s="236">
        <f t="shared" si="131"/>
        <v>0</v>
      </c>
      <c r="H75" s="236">
        <f t="shared" si="146"/>
        <v>0</v>
      </c>
      <c r="I75" s="236">
        <f t="shared" si="132"/>
        <v>0</v>
      </c>
      <c r="J75" s="236">
        <f t="shared" si="133"/>
        <v>0</v>
      </c>
      <c r="K75" s="236">
        <f t="shared" si="133"/>
        <v>0</v>
      </c>
      <c r="L75" s="236">
        <f t="shared" si="133"/>
        <v>0</v>
      </c>
      <c r="M75" s="236">
        <f t="shared" si="133"/>
        <v>0</v>
      </c>
      <c r="N75" s="236">
        <f t="shared" si="133"/>
        <v>0</v>
      </c>
      <c r="O75" s="236">
        <f t="shared" si="133"/>
        <v>0</v>
      </c>
      <c r="P75" s="220"/>
      <c r="Q75" s="221"/>
      <c r="R75" s="237">
        <f t="shared" si="147"/>
        <v>0</v>
      </c>
      <c r="S75" s="221"/>
      <c r="T75" s="237">
        <f t="shared" si="148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49"/>
        <v>0</v>
      </c>
      <c r="AD75" s="221"/>
      <c r="AE75" s="237">
        <f t="shared" si="150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51"/>
        <v>0</v>
      </c>
      <c r="AO75" s="221"/>
      <c r="AP75" s="237">
        <f t="shared" si="152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53"/>
        <v>0</v>
      </c>
      <c r="AZ75" s="221"/>
      <c r="BA75" s="237">
        <f t="shared" si="154"/>
        <v>0</v>
      </c>
      <c r="BB75" s="221"/>
      <c r="BC75" s="233"/>
      <c r="BD75" s="221"/>
      <c r="BE75" s="221"/>
      <c r="BF75" s="233"/>
      <c r="BG75" s="221"/>
      <c r="BH75" s="379">
        <f t="shared" si="134"/>
        <v>0</v>
      </c>
      <c r="BI75" s="255" t="str">
        <f t="shared" si="135"/>
        <v>12</v>
      </c>
      <c r="BJ75" s="318"/>
      <c r="BK75" s="253">
        <f t="shared" si="155"/>
        <v>0</v>
      </c>
      <c r="BL75" s="318"/>
      <c r="BM75" s="253">
        <f t="shared" si="136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37"/>
        <v>0</v>
      </c>
      <c r="BW75" s="318"/>
      <c r="BX75" s="253">
        <f t="shared" si="156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38"/>
        <v>0</v>
      </c>
      <c r="CH75" s="318"/>
      <c r="CI75" s="253">
        <f t="shared" si="139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40"/>
        <v>0</v>
      </c>
      <c r="CS75" s="318"/>
      <c r="CT75" s="253">
        <f t="shared" si="141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42"/>
        <v>0</v>
      </c>
      <c r="DD75" s="318"/>
      <c r="DE75" s="253">
        <f t="shared" si="143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thickBot="1">
      <c r="A76" s="272" t="str">
        <f t="shared" si="13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44"/>
        <v>0</v>
      </c>
      <c r="F76" s="236">
        <f t="shared" si="145"/>
        <v>0</v>
      </c>
      <c r="G76" s="236">
        <f t="shared" si="131"/>
        <v>0</v>
      </c>
      <c r="H76" s="236">
        <f t="shared" si="146"/>
        <v>0</v>
      </c>
      <c r="I76" s="236">
        <f t="shared" si="132"/>
        <v>0</v>
      </c>
      <c r="J76" s="236">
        <f t="shared" si="133"/>
        <v>0</v>
      </c>
      <c r="K76" s="236">
        <f t="shared" si="133"/>
        <v>0</v>
      </c>
      <c r="L76" s="236">
        <f t="shared" si="133"/>
        <v>0</v>
      </c>
      <c r="M76" s="236">
        <f t="shared" si="133"/>
        <v>0</v>
      </c>
      <c r="N76" s="236">
        <f t="shared" si="133"/>
        <v>0</v>
      </c>
      <c r="O76" s="236">
        <f>ROUND(SUM(Z76,AK76,AV76,BG76),1)</f>
        <v>0</v>
      </c>
      <c r="P76" s="223"/>
      <c r="Q76" s="224"/>
      <c r="R76" s="238">
        <f t="shared" si="147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49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51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53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9">
        <f t="shared" si="134"/>
        <v>0</v>
      </c>
      <c r="BI76" s="319" t="str">
        <f t="shared" si="135"/>
        <v>13</v>
      </c>
      <c r="BJ76" s="320"/>
      <c r="BK76" s="321">
        <f t="shared" si="155"/>
        <v>0</v>
      </c>
      <c r="BL76" s="320"/>
      <c r="BM76" s="321">
        <f t="shared" si="13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37"/>
        <v>0</v>
      </c>
      <c r="BW76" s="320"/>
      <c r="BX76" s="321">
        <f t="shared" si="156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38"/>
        <v>0</v>
      </c>
      <c r="CH76" s="320"/>
      <c r="CI76" s="321">
        <f t="shared" si="139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40"/>
        <v>0</v>
      </c>
      <c r="CS76" s="320"/>
      <c r="CT76" s="321">
        <f t="shared" si="141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42"/>
        <v>0</v>
      </c>
      <c r="DD76" s="320"/>
      <c r="DE76" s="321">
        <f t="shared" si="143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customHeight="1">
      <c r="A77" s="271" t="str">
        <f>B77</f>
        <v>Внести наименование учреждения 5</v>
      </c>
      <c r="B77" s="712" t="s">
        <v>249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Внести наименование учреждения 5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Внести наименование учреждения 5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Внести наименование учреждения 5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Внести наименование учреждения 5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34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57">IF(ROUND(E83-SUM(E84,E86:E87),5)&gt;=0,0,"Ошибка")</f>
        <v>0</v>
      </c>
      <c r="BK77" s="285">
        <f t="shared" si="157"/>
        <v>0</v>
      </c>
      <c r="BL77" s="285">
        <f t="shared" si="157"/>
        <v>0</v>
      </c>
      <c r="BM77" s="285">
        <f t="shared" si="157"/>
        <v>0</v>
      </c>
      <c r="BN77" s="285">
        <f t="shared" si="157"/>
        <v>0</v>
      </c>
      <c r="BO77" s="285">
        <f t="shared" si="157"/>
        <v>0</v>
      </c>
      <c r="BP77" s="285">
        <f t="shared" si="157"/>
        <v>0</v>
      </c>
      <c r="BQ77" s="285">
        <f t="shared" si="157"/>
        <v>0</v>
      </c>
      <c r="BR77" s="285">
        <f t="shared" si="157"/>
        <v>0</v>
      </c>
      <c r="BS77" s="285">
        <f t="shared" si="157"/>
        <v>0</v>
      </c>
      <c r="BT77" s="285">
        <f t="shared" si="157"/>
        <v>0</v>
      </c>
      <c r="BU77" s="285">
        <f t="shared" si="157"/>
        <v>0</v>
      </c>
      <c r="BV77" s="285">
        <f t="shared" si="157"/>
        <v>0</v>
      </c>
      <c r="BW77" s="285">
        <f t="shared" si="157"/>
        <v>0</v>
      </c>
      <c r="BX77" s="285">
        <f t="shared" si="157"/>
        <v>0</v>
      </c>
      <c r="BY77" s="285">
        <f t="shared" si="157"/>
        <v>0</v>
      </c>
      <c r="BZ77" s="285">
        <f t="shared" si="157"/>
        <v>0</v>
      </c>
      <c r="CA77" s="285">
        <f t="shared" si="157"/>
        <v>0</v>
      </c>
      <c r="CB77" s="285">
        <f t="shared" si="157"/>
        <v>0</v>
      </c>
      <c r="CC77" s="285">
        <f t="shared" si="157"/>
        <v>0</v>
      </c>
      <c r="CD77" s="285">
        <f t="shared" si="157"/>
        <v>0</v>
      </c>
      <c r="CE77" s="285">
        <f t="shared" si="157"/>
        <v>0</v>
      </c>
      <c r="CF77" s="285">
        <f t="shared" si="157"/>
        <v>0</v>
      </c>
      <c r="CG77" s="285">
        <f t="shared" si="157"/>
        <v>0</v>
      </c>
      <c r="CH77" s="285">
        <f t="shared" si="157"/>
        <v>0</v>
      </c>
      <c r="CI77" s="285">
        <f t="shared" si="157"/>
        <v>0</v>
      </c>
      <c r="CJ77" s="285">
        <f t="shared" si="157"/>
        <v>0</v>
      </c>
      <c r="CK77" s="285">
        <f t="shared" si="157"/>
        <v>0</v>
      </c>
      <c r="CL77" s="285">
        <f t="shared" si="157"/>
        <v>0</v>
      </c>
      <c r="CM77" s="285">
        <f t="shared" si="157"/>
        <v>0</v>
      </c>
      <c r="CN77" s="285">
        <f t="shared" si="157"/>
        <v>0</v>
      </c>
      <c r="CO77" s="285">
        <f t="shared" si="157"/>
        <v>0</v>
      </c>
      <c r="CP77" s="285">
        <f t="shared" ref="CP77:DL77" si="158">IF(ROUND(AK83-SUM(AK84,AK86:AK87),5)&gt;=0,0,"Ошибка")</f>
        <v>0</v>
      </c>
      <c r="CQ77" s="285">
        <f t="shared" si="158"/>
        <v>0</v>
      </c>
      <c r="CR77" s="285">
        <f t="shared" si="158"/>
        <v>0</v>
      </c>
      <c r="CS77" s="285">
        <f t="shared" si="158"/>
        <v>0</v>
      </c>
      <c r="CT77" s="285">
        <f t="shared" si="158"/>
        <v>0</v>
      </c>
      <c r="CU77" s="285">
        <f t="shared" si="158"/>
        <v>0</v>
      </c>
      <c r="CV77" s="285">
        <f t="shared" si="158"/>
        <v>0</v>
      </c>
      <c r="CW77" s="285">
        <f t="shared" si="158"/>
        <v>0</v>
      </c>
      <c r="CX77" s="285">
        <f t="shared" si="158"/>
        <v>0</v>
      </c>
      <c r="CY77" s="285">
        <f t="shared" si="158"/>
        <v>0</v>
      </c>
      <c r="CZ77" s="285">
        <f t="shared" si="158"/>
        <v>0</v>
      </c>
      <c r="DA77" s="285">
        <f t="shared" si="158"/>
        <v>0</v>
      </c>
      <c r="DB77" s="285">
        <f t="shared" si="158"/>
        <v>0</v>
      </c>
      <c r="DC77" s="285">
        <f t="shared" si="158"/>
        <v>0</v>
      </c>
      <c r="DD77" s="285">
        <f t="shared" si="158"/>
        <v>0</v>
      </c>
      <c r="DE77" s="285">
        <f t="shared" si="158"/>
        <v>0</v>
      </c>
      <c r="DF77" s="285">
        <f t="shared" si="158"/>
        <v>0</v>
      </c>
      <c r="DG77" s="285">
        <f t="shared" si="158"/>
        <v>0</v>
      </c>
      <c r="DH77" s="285">
        <f t="shared" si="158"/>
        <v>0</v>
      </c>
      <c r="DI77" s="285">
        <f t="shared" si="158"/>
        <v>0</v>
      </c>
      <c r="DJ77" s="285">
        <f t="shared" si="158"/>
        <v>0</v>
      </c>
      <c r="DK77" s="285">
        <f t="shared" si="158"/>
        <v>0</v>
      </c>
      <c r="DL77" s="285">
        <f t="shared" si="158"/>
        <v>0</v>
      </c>
    </row>
    <row r="78" spans="1:116" s="27" customFormat="1" ht="24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59">SUM(J79:J83,J88:J90)</f>
        <v>0</v>
      </c>
      <c r="K78" s="236">
        <f t="shared" si="159"/>
        <v>0</v>
      </c>
      <c r="L78" s="236">
        <f t="shared" si="159"/>
        <v>0</v>
      </c>
      <c r="M78" s="236">
        <f t="shared" si="159"/>
        <v>0</v>
      </c>
      <c r="N78" s="236">
        <f t="shared" si="159"/>
        <v>0</v>
      </c>
      <c r="O78" s="236">
        <f t="shared" si="159"/>
        <v>0</v>
      </c>
      <c r="P78" s="228">
        <f>SUM(P79:P83,P88:P90)</f>
        <v>0</v>
      </c>
      <c r="Q78" s="226">
        <f t="shared" ref="Q78:Z78" si="160">SUM(Q79:Q83,Q88:Q90)</f>
        <v>0</v>
      </c>
      <c r="R78" s="236">
        <f t="shared" si="160"/>
        <v>0</v>
      </c>
      <c r="S78" s="226">
        <f t="shared" si="160"/>
        <v>0</v>
      </c>
      <c r="T78" s="236">
        <f t="shared" si="160"/>
        <v>0</v>
      </c>
      <c r="U78" s="226">
        <f t="shared" si="160"/>
        <v>0</v>
      </c>
      <c r="V78" s="235">
        <f t="shared" si="160"/>
        <v>0</v>
      </c>
      <c r="W78" s="226">
        <f t="shared" si="160"/>
        <v>0</v>
      </c>
      <c r="X78" s="226">
        <f t="shared" si="160"/>
        <v>0</v>
      </c>
      <c r="Y78" s="235">
        <f t="shared" si="160"/>
        <v>0</v>
      </c>
      <c r="Z78" s="227">
        <f t="shared" si="160"/>
        <v>0</v>
      </c>
      <c r="AA78" s="228">
        <f>SUM(AA79:AA83,AA88:AA90)</f>
        <v>0</v>
      </c>
      <c r="AB78" s="226">
        <f t="shared" ref="AB78:AK78" si="161">SUM(AB79:AB83,AB88:AB90)</f>
        <v>0</v>
      </c>
      <c r="AC78" s="236">
        <f t="shared" si="161"/>
        <v>0</v>
      </c>
      <c r="AD78" s="226">
        <f t="shared" si="161"/>
        <v>0</v>
      </c>
      <c r="AE78" s="236">
        <f t="shared" si="161"/>
        <v>0</v>
      </c>
      <c r="AF78" s="226">
        <f t="shared" si="161"/>
        <v>0</v>
      </c>
      <c r="AG78" s="235">
        <f t="shared" si="161"/>
        <v>0</v>
      </c>
      <c r="AH78" s="226">
        <f t="shared" si="161"/>
        <v>0</v>
      </c>
      <c r="AI78" s="226">
        <f t="shared" si="161"/>
        <v>0</v>
      </c>
      <c r="AJ78" s="235">
        <f t="shared" si="161"/>
        <v>0</v>
      </c>
      <c r="AK78" s="227">
        <f t="shared" si="161"/>
        <v>0</v>
      </c>
      <c r="AL78" s="228">
        <f>SUM(AL79:AL83,AL88:AL90)</f>
        <v>0</v>
      </c>
      <c r="AM78" s="226">
        <f t="shared" ref="AM78:AV78" si="162">SUM(AM79:AM83,AM88:AM90)</f>
        <v>0</v>
      </c>
      <c r="AN78" s="236">
        <f t="shared" si="162"/>
        <v>0</v>
      </c>
      <c r="AO78" s="226">
        <f t="shared" si="162"/>
        <v>0</v>
      </c>
      <c r="AP78" s="236">
        <f t="shared" si="162"/>
        <v>0</v>
      </c>
      <c r="AQ78" s="226">
        <f t="shared" si="162"/>
        <v>0</v>
      </c>
      <c r="AR78" s="235">
        <f t="shared" si="162"/>
        <v>0</v>
      </c>
      <c r="AS78" s="226">
        <f t="shared" si="162"/>
        <v>0</v>
      </c>
      <c r="AT78" s="226">
        <f t="shared" si="162"/>
        <v>0</v>
      </c>
      <c r="AU78" s="235">
        <f t="shared" si="162"/>
        <v>0</v>
      </c>
      <c r="AV78" s="227">
        <f t="shared" si="162"/>
        <v>0</v>
      </c>
      <c r="AW78" s="228">
        <f>SUM(AW79:AW83,AW88:AW90)</f>
        <v>0</v>
      </c>
      <c r="AX78" s="226">
        <f t="shared" ref="AX78:BG78" si="163">SUM(AX79:AX83,AX88:AX90)</f>
        <v>0</v>
      </c>
      <c r="AY78" s="236">
        <f t="shared" si="163"/>
        <v>0</v>
      </c>
      <c r="AZ78" s="226">
        <f t="shared" si="163"/>
        <v>0</v>
      </c>
      <c r="BA78" s="236">
        <f t="shared" si="163"/>
        <v>0</v>
      </c>
      <c r="BB78" s="226">
        <f t="shared" si="163"/>
        <v>0</v>
      </c>
      <c r="BC78" s="235">
        <f t="shared" si="163"/>
        <v>0</v>
      </c>
      <c r="BD78" s="226">
        <f t="shared" si="163"/>
        <v>0</v>
      </c>
      <c r="BE78" s="226">
        <f t="shared" si="163"/>
        <v>0</v>
      </c>
      <c r="BF78" s="235">
        <f t="shared" si="163"/>
        <v>0</v>
      </c>
      <c r="BG78" s="227">
        <f t="shared" si="163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64">IF(E84-E85&gt;=0,0,"Ошибка")</f>
        <v>0</v>
      </c>
      <c r="BK78" s="253">
        <f t="shared" si="164"/>
        <v>0</v>
      </c>
      <c r="BL78" s="253">
        <f t="shared" si="164"/>
        <v>0</v>
      </c>
      <c r="BM78" s="253">
        <f t="shared" si="164"/>
        <v>0</v>
      </c>
      <c r="BN78" s="253">
        <f t="shared" si="164"/>
        <v>0</v>
      </c>
      <c r="BO78" s="253">
        <f t="shared" si="164"/>
        <v>0</v>
      </c>
      <c r="BP78" s="253">
        <f t="shared" si="164"/>
        <v>0</v>
      </c>
      <c r="BQ78" s="253">
        <f t="shared" si="164"/>
        <v>0</v>
      </c>
      <c r="BR78" s="253">
        <f t="shared" si="164"/>
        <v>0</v>
      </c>
      <c r="BS78" s="253">
        <f t="shared" si="164"/>
        <v>0</v>
      </c>
      <c r="BT78" s="253">
        <f t="shared" si="164"/>
        <v>0</v>
      </c>
      <c r="BU78" s="253">
        <f t="shared" si="164"/>
        <v>0</v>
      </c>
      <c r="BV78" s="253">
        <f t="shared" si="164"/>
        <v>0</v>
      </c>
      <c r="BW78" s="253">
        <f t="shared" si="164"/>
        <v>0</v>
      </c>
      <c r="BX78" s="253">
        <f t="shared" si="164"/>
        <v>0</v>
      </c>
      <c r="BY78" s="253">
        <f t="shared" si="164"/>
        <v>0</v>
      </c>
      <c r="BZ78" s="253">
        <f t="shared" si="164"/>
        <v>0</v>
      </c>
      <c r="CA78" s="253">
        <f t="shared" si="164"/>
        <v>0</v>
      </c>
      <c r="CB78" s="253">
        <f t="shared" si="164"/>
        <v>0</v>
      </c>
      <c r="CC78" s="253">
        <f t="shared" si="164"/>
        <v>0</v>
      </c>
      <c r="CD78" s="253">
        <f t="shared" si="164"/>
        <v>0</v>
      </c>
      <c r="CE78" s="253">
        <f t="shared" si="164"/>
        <v>0</v>
      </c>
      <c r="CF78" s="253">
        <f t="shared" si="164"/>
        <v>0</v>
      </c>
      <c r="CG78" s="253">
        <f t="shared" si="164"/>
        <v>0</v>
      </c>
      <c r="CH78" s="253">
        <f t="shared" si="164"/>
        <v>0</v>
      </c>
      <c r="CI78" s="253">
        <f t="shared" si="164"/>
        <v>0</v>
      </c>
      <c r="CJ78" s="253">
        <f t="shared" si="164"/>
        <v>0</v>
      </c>
      <c r="CK78" s="253">
        <f t="shared" si="164"/>
        <v>0</v>
      </c>
      <c r="CL78" s="253">
        <f t="shared" si="164"/>
        <v>0</v>
      </c>
      <c r="CM78" s="253">
        <f t="shared" si="164"/>
        <v>0</v>
      </c>
      <c r="CN78" s="253">
        <f t="shared" si="164"/>
        <v>0</v>
      </c>
      <c r="CO78" s="253">
        <f t="shared" si="164"/>
        <v>0</v>
      </c>
      <c r="CP78" s="253">
        <f t="shared" ref="CP78:DL78" si="165">IF(AK84-AK85&gt;=0,0,"Ошибка")</f>
        <v>0</v>
      </c>
      <c r="CQ78" s="253">
        <f t="shared" si="165"/>
        <v>0</v>
      </c>
      <c r="CR78" s="253">
        <f t="shared" si="165"/>
        <v>0</v>
      </c>
      <c r="CS78" s="253">
        <f t="shared" si="165"/>
        <v>0</v>
      </c>
      <c r="CT78" s="253">
        <f t="shared" si="165"/>
        <v>0</v>
      </c>
      <c r="CU78" s="253">
        <f t="shared" si="165"/>
        <v>0</v>
      </c>
      <c r="CV78" s="253">
        <f t="shared" si="165"/>
        <v>0</v>
      </c>
      <c r="CW78" s="253">
        <f t="shared" si="165"/>
        <v>0</v>
      </c>
      <c r="CX78" s="253">
        <f t="shared" si="165"/>
        <v>0</v>
      </c>
      <c r="CY78" s="253">
        <f t="shared" si="165"/>
        <v>0</v>
      </c>
      <c r="CZ78" s="253">
        <f t="shared" si="165"/>
        <v>0</v>
      </c>
      <c r="DA78" s="253">
        <f t="shared" si="165"/>
        <v>0</v>
      </c>
      <c r="DB78" s="253">
        <f t="shared" si="165"/>
        <v>0</v>
      </c>
      <c r="DC78" s="253">
        <f t="shared" si="165"/>
        <v>0</v>
      </c>
      <c r="DD78" s="253">
        <f t="shared" si="165"/>
        <v>0</v>
      </c>
      <c r="DE78" s="253">
        <f t="shared" si="165"/>
        <v>0</v>
      </c>
      <c r="DF78" s="253">
        <f t="shared" si="165"/>
        <v>0</v>
      </c>
      <c r="DG78" s="253">
        <f t="shared" si="165"/>
        <v>0</v>
      </c>
      <c r="DH78" s="253">
        <f t="shared" si="165"/>
        <v>0</v>
      </c>
      <c r="DI78" s="253">
        <f t="shared" si="165"/>
        <v>0</v>
      </c>
      <c r="DJ78" s="253">
        <f t="shared" si="165"/>
        <v>0</v>
      </c>
      <c r="DK78" s="253">
        <f t="shared" si="165"/>
        <v>0</v>
      </c>
      <c r="DL78" s="253">
        <f t="shared" si="165"/>
        <v>0</v>
      </c>
    </row>
    <row r="79" spans="1:116" s="27" customFormat="1" ht="24">
      <c r="A79" s="272" t="str">
        <f t="shared" ref="A79:A90" si="166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67">SUM(J79:L79)</f>
        <v>0</v>
      </c>
      <c r="H79" s="236">
        <f>ROUND(SUM(S79,AD79,AO79,AZ79),1)</f>
        <v>0</v>
      </c>
      <c r="I79" s="236">
        <f t="shared" ref="I79:I90" si="168">SUM(M79:O79)</f>
        <v>0</v>
      </c>
      <c r="J79" s="236">
        <f t="shared" ref="J79:O90" si="169">ROUND(SUM(U79,AF79,AQ79,BB79),1)</f>
        <v>0</v>
      </c>
      <c r="K79" s="236">
        <f t="shared" si="169"/>
        <v>0</v>
      </c>
      <c r="L79" s="236">
        <f t="shared" si="169"/>
        <v>0</v>
      </c>
      <c r="M79" s="236">
        <f t="shared" si="169"/>
        <v>0</v>
      </c>
      <c r="N79" s="236">
        <f t="shared" si="169"/>
        <v>0</v>
      </c>
      <c r="O79" s="236">
        <f t="shared" si="169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9">
        <f t="shared" ref="BH79:BH91" si="170">IF((COUNTA(BJ79:DL79)-COUNTIF(BJ79:DL79,0))=0,0,CONCATENATE("Ошибки!-",COUNTA(BJ79:DL79)-COUNTIF(BJ79:DL79,0)))</f>
        <v>0</v>
      </c>
      <c r="BI79" s="255" t="str">
        <f t="shared" ref="BI79:BI90" si="171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72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73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74">IF(ROUND((AA79-AB79),5)&gt;=0,0,"Ошибка!")</f>
        <v>0</v>
      </c>
      <c r="CH79" s="318"/>
      <c r="CI79" s="253">
        <f t="shared" ref="CI79:CI90" si="175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76">IF(ROUND((AL79-AM79),5)&gt;=0,0,"Ошибка!")</f>
        <v>0</v>
      </c>
      <c r="CS79" s="318"/>
      <c r="CT79" s="253">
        <f t="shared" ref="CT79:CT90" si="177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78">IF(ROUND((AW79-AX79),5)&gt;=0,0,"Ошибка!")</f>
        <v>0</v>
      </c>
      <c r="DD79" s="318"/>
      <c r="DE79" s="253">
        <f t="shared" ref="DE79:DE90" si="179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>
      <c r="A80" s="272" t="str">
        <f t="shared" si="166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80">ROUND(SUM(P80,AA80,AL80,AW80),0)</f>
        <v>0</v>
      </c>
      <c r="F80" s="236">
        <f t="shared" ref="F80:F90" si="181">ROUND(SUM(Q80,AB80,AM80,AX80),1)</f>
        <v>0</v>
      </c>
      <c r="G80" s="236">
        <f t="shared" si="167"/>
        <v>0</v>
      </c>
      <c r="H80" s="236">
        <f t="shared" ref="H80:H90" si="182">ROUND(SUM(S80,AD80,AO80,AZ80),1)</f>
        <v>0</v>
      </c>
      <c r="I80" s="236">
        <f t="shared" si="168"/>
        <v>0</v>
      </c>
      <c r="J80" s="236">
        <f t="shared" si="169"/>
        <v>0</v>
      </c>
      <c r="K80" s="236">
        <f t="shared" si="169"/>
        <v>0</v>
      </c>
      <c r="L80" s="236">
        <f t="shared" si="169"/>
        <v>0</v>
      </c>
      <c r="M80" s="236">
        <f t="shared" si="169"/>
        <v>0</v>
      </c>
      <c r="N80" s="236">
        <f t="shared" si="169"/>
        <v>0</v>
      </c>
      <c r="O80" s="236">
        <f t="shared" si="169"/>
        <v>0</v>
      </c>
      <c r="P80" s="220"/>
      <c r="Q80" s="221"/>
      <c r="R80" s="237">
        <f t="shared" ref="R80:R90" si="183">SUM(U80:W80)</f>
        <v>0</v>
      </c>
      <c r="S80" s="221"/>
      <c r="T80" s="237">
        <f t="shared" ref="T80:T89" si="184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85">SUM(AF80:AH80)</f>
        <v>0</v>
      </c>
      <c r="AD80" s="221"/>
      <c r="AE80" s="237">
        <f t="shared" ref="AE80:AE89" si="186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87">SUM(AQ80:AS80)</f>
        <v>0</v>
      </c>
      <c r="AO80" s="221"/>
      <c r="AP80" s="237">
        <f t="shared" ref="AP80:AP89" si="188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89">SUM(BB80:BD80)</f>
        <v>0</v>
      </c>
      <c r="AZ80" s="221"/>
      <c r="BA80" s="237">
        <f t="shared" ref="BA80:BA89" si="190">SUM(BE80:BG80)</f>
        <v>0</v>
      </c>
      <c r="BB80" s="221"/>
      <c r="BC80" s="233"/>
      <c r="BD80" s="221"/>
      <c r="BE80" s="221"/>
      <c r="BF80" s="233"/>
      <c r="BG80" s="221"/>
      <c r="BH80" s="379">
        <f t="shared" si="170"/>
        <v>0</v>
      </c>
      <c r="BI80" s="255" t="str">
        <f t="shared" si="171"/>
        <v>03</v>
      </c>
      <c r="BJ80" s="318"/>
      <c r="BK80" s="253">
        <f t="shared" ref="BK80:BK90" si="191">IF(ROUND((E80-F80),5)&gt;=0,0,"Ошибка!")</f>
        <v>0</v>
      </c>
      <c r="BL80" s="318"/>
      <c r="BM80" s="253">
        <f t="shared" si="172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73"/>
        <v>0</v>
      </c>
      <c r="BW80" s="318"/>
      <c r="BX80" s="253">
        <f t="shared" ref="BX80:BX90" si="192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74"/>
        <v>0</v>
      </c>
      <c r="CH80" s="318"/>
      <c r="CI80" s="253">
        <f t="shared" si="175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76"/>
        <v>0</v>
      </c>
      <c r="CS80" s="318"/>
      <c r="CT80" s="253">
        <f t="shared" si="177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78"/>
        <v>0</v>
      </c>
      <c r="DD80" s="318"/>
      <c r="DE80" s="253">
        <f t="shared" si="179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>
      <c r="A81" s="272" t="str">
        <f t="shared" si="166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80"/>
        <v>0</v>
      </c>
      <c r="F81" s="236">
        <f t="shared" si="181"/>
        <v>0</v>
      </c>
      <c r="G81" s="236">
        <f t="shared" si="167"/>
        <v>0</v>
      </c>
      <c r="H81" s="236">
        <f t="shared" si="182"/>
        <v>0</v>
      </c>
      <c r="I81" s="236">
        <f t="shared" si="168"/>
        <v>0</v>
      </c>
      <c r="J81" s="236">
        <f t="shared" si="169"/>
        <v>0</v>
      </c>
      <c r="K81" s="236">
        <f t="shared" si="169"/>
        <v>0</v>
      </c>
      <c r="L81" s="236">
        <f t="shared" si="169"/>
        <v>0</v>
      </c>
      <c r="M81" s="236">
        <f t="shared" si="169"/>
        <v>0</v>
      </c>
      <c r="N81" s="236">
        <f t="shared" si="169"/>
        <v>0</v>
      </c>
      <c r="O81" s="236">
        <f t="shared" si="169"/>
        <v>0</v>
      </c>
      <c r="P81" s="220"/>
      <c r="Q81" s="221"/>
      <c r="R81" s="237">
        <f t="shared" si="183"/>
        <v>0</v>
      </c>
      <c r="S81" s="221"/>
      <c r="T81" s="237">
        <f t="shared" si="184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85"/>
        <v>0</v>
      </c>
      <c r="AD81" s="221"/>
      <c r="AE81" s="237">
        <f t="shared" si="186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87"/>
        <v>0</v>
      </c>
      <c r="AO81" s="221"/>
      <c r="AP81" s="237">
        <f t="shared" si="188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89"/>
        <v>0</v>
      </c>
      <c r="AZ81" s="221"/>
      <c r="BA81" s="237">
        <f t="shared" si="190"/>
        <v>0</v>
      </c>
      <c r="BB81" s="221"/>
      <c r="BC81" s="233"/>
      <c r="BD81" s="221"/>
      <c r="BE81" s="221"/>
      <c r="BF81" s="233"/>
      <c r="BG81" s="221"/>
      <c r="BH81" s="379">
        <f t="shared" si="170"/>
        <v>0</v>
      </c>
      <c r="BI81" s="255" t="str">
        <f t="shared" si="171"/>
        <v>04</v>
      </c>
      <c r="BJ81" s="318"/>
      <c r="BK81" s="253">
        <f t="shared" si="191"/>
        <v>0</v>
      </c>
      <c r="BL81" s="318"/>
      <c r="BM81" s="253">
        <f t="shared" si="172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73"/>
        <v>0</v>
      </c>
      <c r="BW81" s="318"/>
      <c r="BX81" s="253">
        <f t="shared" si="192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74"/>
        <v>0</v>
      </c>
      <c r="CH81" s="318"/>
      <c r="CI81" s="253">
        <f t="shared" si="175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76"/>
        <v>0</v>
      </c>
      <c r="CS81" s="318"/>
      <c r="CT81" s="253">
        <f t="shared" si="177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78"/>
        <v>0</v>
      </c>
      <c r="DD81" s="318"/>
      <c r="DE81" s="253">
        <f t="shared" si="179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>
      <c r="A82" s="272" t="str">
        <f t="shared" si="166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80"/>
        <v>0</v>
      </c>
      <c r="F82" s="236">
        <f t="shared" si="181"/>
        <v>0</v>
      </c>
      <c r="G82" s="236">
        <f t="shared" si="167"/>
        <v>0</v>
      </c>
      <c r="H82" s="236">
        <f t="shared" si="182"/>
        <v>0</v>
      </c>
      <c r="I82" s="236">
        <f t="shared" si="168"/>
        <v>0</v>
      </c>
      <c r="J82" s="236">
        <f t="shared" si="169"/>
        <v>0</v>
      </c>
      <c r="K82" s="236">
        <f t="shared" si="169"/>
        <v>0</v>
      </c>
      <c r="L82" s="236">
        <f t="shared" si="169"/>
        <v>0</v>
      </c>
      <c r="M82" s="236">
        <f t="shared" si="169"/>
        <v>0</v>
      </c>
      <c r="N82" s="236">
        <f t="shared" si="169"/>
        <v>0</v>
      </c>
      <c r="O82" s="236">
        <f t="shared" si="169"/>
        <v>0</v>
      </c>
      <c r="P82" s="220"/>
      <c r="Q82" s="221"/>
      <c r="R82" s="237">
        <f t="shared" si="183"/>
        <v>0</v>
      </c>
      <c r="S82" s="221"/>
      <c r="T82" s="237">
        <f t="shared" si="184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85"/>
        <v>0</v>
      </c>
      <c r="AD82" s="221"/>
      <c r="AE82" s="237">
        <f t="shared" si="186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87"/>
        <v>0</v>
      </c>
      <c r="AO82" s="221"/>
      <c r="AP82" s="237">
        <f t="shared" si="188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89"/>
        <v>0</v>
      </c>
      <c r="AZ82" s="221"/>
      <c r="BA82" s="237">
        <f t="shared" si="190"/>
        <v>0</v>
      </c>
      <c r="BB82" s="221"/>
      <c r="BC82" s="233"/>
      <c r="BD82" s="221"/>
      <c r="BE82" s="221"/>
      <c r="BF82" s="233"/>
      <c r="BG82" s="221"/>
      <c r="BH82" s="379">
        <f t="shared" si="170"/>
        <v>0</v>
      </c>
      <c r="BI82" s="255" t="str">
        <f t="shared" si="171"/>
        <v>05</v>
      </c>
      <c r="BJ82" s="318"/>
      <c r="BK82" s="253">
        <f t="shared" si="191"/>
        <v>0</v>
      </c>
      <c r="BL82" s="318"/>
      <c r="BM82" s="253">
        <f t="shared" si="172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>
        <f t="shared" si="173"/>
        <v>0</v>
      </c>
      <c r="BW82" s="318"/>
      <c r="BX82" s="253">
        <f t="shared" si="192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74"/>
        <v>0</v>
      </c>
      <c r="CH82" s="318"/>
      <c r="CI82" s="253">
        <f t="shared" si="175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76"/>
        <v>0</v>
      </c>
      <c r="CS82" s="318"/>
      <c r="CT82" s="253">
        <f t="shared" si="177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78"/>
        <v>0</v>
      </c>
      <c r="DD82" s="318"/>
      <c r="DE82" s="253">
        <f t="shared" si="179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>
      <c r="A83" s="272" t="str">
        <f t="shared" si="166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80"/>
        <v>0</v>
      </c>
      <c r="F83" s="236">
        <f t="shared" si="181"/>
        <v>0</v>
      </c>
      <c r="G83" s="236">
        <f t="shared" si="167"/>
        <v>0</v>
      </c>
      <c r="H83" s="236">
        <f t="shared" si="182"/>
        <v>0</v>
      </c>
      <c r="I83" s="236">
        <f t="shared" si="168"/>
        <v>0</v>
      </c>
      <c r="J83" s="236">
        <f t="shared" si="169"/>
        <v>0</v>
      </c>
      <c r="K83" s="236">
        <f t="shared" si="169"/>
        <v>0</v>
      </c>
      <c r="L83" s="236">
        <f t="shared" si="169"/>
        <v>0</v>
      </c>
      <c r="M83" s="236">
        <f t="shared" si="169"/>
        <v>0</v>
      </c>
      <c r="N83" s="236">
        <f t="shared" si="169"/>
        <v>0</v>
      </c>
      <c r="O83" s="236">
        <f t="shared" si="169"/>
        <v>0</v>
      </c>
      <c r="P83" s="220"/>
      <c r="Q83" s="221"/>
      <c r="R83" s="237">
        <f t="shared" si="183"/>
        <v>0</v>
      </c>
      <c r="S83" s="221"/>
      <c r="T83" s="237">
        <f t="shared" si="184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85"/>
        <v>0</v>
      </c>
      <c r="AD83" s="221"/>
      <c r="AE83" s="237">
        <f t="shared" si="186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87"/>
        <v>0</v>
      </c>
      <c r="AO83" s="221"/>
      <c r="AP83" s="237">
        <f t="shared" si="188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89"/>
        <v>0</v>
      </c>
      <c r="AZ83" s="221"/>
      <c r="BA83" s="237">
        <f t="shared" si="190"/>
        <v>0</v>
      </c>
      <c r="BB83" s="221"/>
      <c r="BC83" s="233"/>
      <c r="BD83" s="221"/>
      <c r="BE83" s="221"/>
      <c r="BF83" s="233"/>
      <c r="BG83" s="221"/>
      <c r="BH83" s="379">
        <f t="shared" si="170"/>
        <v>0</v>
      </c>
      <c r="BI83" s="255" t="str">
        <f t="shared" si="171"/>
        <v>06</v>
      </c>
      <c r="BJ83" s="318"/>
      <c r="BK83" s="253">
        <f t="shared" si="191"/>
        <v>0</v>
      </c>
      <c r="BL83" s="318"/>
      <c r="BM83" s="253">
        <f t="shared" si="172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73"/>
        <v>0</v>
      </c>
      <c r="BW83" s="318"/>
      <c r="BX83" s="253">
        <f t="shared" si="192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74"/>
        <v>0</v>
      </c>
      <c r="CH83" s="318"/>
      <c r="CI83" s="253">
        <f t="shared" si="175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76"/>
        <v>0</v>
      </c>
      <c r="CS83" s="318"/>
      <c r="CT83" s="253">
        <f t="shared" si="177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78"/>
        <v>0</v>
      </c>
      <c r="DD83" s="318"/>
      <c r="DE83" s="253">
        <f t="shared" si="179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>
      <c r="A84" s="272" t="str">
        <f t="shared" si="166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80"/>
        <v>0</v>
      </c>
      <c r="F84" s="236">
        <f t="shared" si="181"/>
        <v>0</v>
      </c>
      <c r="G84" s="236">
        <f t="shared" si="167"/>
        <v>0</v>
      </c>
      <c r="H84" s="236">
        <f t="shared" si="182"/>
        <v>0</v>
      </c>
      <c r="I84" s="236">
        <f t="shared" si="168"/>
        <v>0</v>
      </c>
      <c r="J84" s="236">
        <f t="shared" si="169"/>
        <v>0</v>
      </c>
      <c r="K84" s="236">
        <f t="shared" si="169"/>
        <v>0</v>
      </c>
      <c r="L84" s="236">
        <f t="shared" si="169"/>
        <v>0</v>
      </c>
      <c r="M84" s="236">
        <f t="shared" si="169"/>
        <v>0</v>
      </c>
      <c r="N84" s="236">
        <f t="shared" si="169"/>
        <v>0</v>
      </c>
      <c r="O84" s="236">
        <f t="shared" si="169"/>
        <v>0</v>
      </c>
      <c r="P84" s="220"/>
      <c r="Q84" s="221"/>
      <c r="R84" s="237">
        <f t="shared" si="183"/>
        <v>0</v>
      </c>
      <c r="S84" s="221"/>
      <c r="T84" s="237">
        <f t="shared" si="184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85"/>
        <v>0</v>
      </c>
      <c r="AD84" s="221"/>
      <c r="AE84" s="237">
        <f t="shared" si="186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87"/>
        <v>0</v>
      </c>
      <c r="AO84" s="221"/>
      <c r="AP84" s="237">
        <f t="shared" si="188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89"/>
        <v>0</v>
      </c>
      <c r="AZ84" s="221"/>
      <c r="BA84" s="237">
        <f t="shared" si="190"/>
        <v>0</v>
      </c>
      <c r="BB84" s="221"/>
      <c r="BC84" s="233"/>
      <c r="BD84" s="221"/>
      <c r="BE84" s="221"/>
      <c r="BF84" s="233"/>
      <c r="BG84" s="221"/>
      <c r="BH84" s="379">
        <f t="shared" si="170"/>
        <v>0</v>
      </c>
      <c r="BI84" s="255" t="str">
        <f t="shared" si="171"/>
        <v>07</v>
      </c>
      <c r="BJ84" s="318"/>
      <c r="BK84" s="253">
        <f t="shared" si="191"/>
        <v>0</v>
      </c>
      <c r="BL84" s="318"/>
      <c r="BM84" s="253">
        <f t="shared" si="172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73"/>
        <v>0</v>
      </c>
      <c r="BW84" s="318"/>
      <c r="BX84" s="253">
        <f t="shared" si="192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74"/>
        <v>0</v>
      </c>
      <c r="CH84" s="318"/>
      <c r="CI84" s="253">
        <f t="shared" si="175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76"/>
        <v>0</v>
      </c>
      <c r="CS84" s="318"/>
      <c r="CT84" s="253">
        <f t="shared" si="177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78"/>
        <v>0</v>
      </c>
      <c r="DD84" s="318"/>
      <c r="DE84" s="253">
        <f t="shared" si="179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>
      <c r="A85" s="272" t="str">
        <f t="shared" si="166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80"/>
        <v>0</v>
      </c>
      <c r="F85" s="236">
        <f t="shared" si="181"/>
        <v>0</v>
      </c>
      <c r="G85" s="236">
        <f t="shared" si="167"/>
        <v>0</v>
      </c>
      <c r="H85" s="236">
        <f t="shared" si="182"/>
        <v>0</v>
      </c>
      <c r="I85" s="236">
        <f t="shared" si="168"/>
        <v>0</v>
      </c>
      <c r="J85" s="236">
        <f t="shared" si="169"/>
        <v>0</v>
      </c>
      <c r="K85" s="236">
        <f t="shared" si="169"/>
        <v>0</v>
      </c>
      <c r="L85" s="236">
        <f t="shared" si="169"/>
        <v>0</v>
      </c>
      <c r="M85" s="236">
        <f t="shared" si="169"/>
        <v>0</v>
      </c>
      <c r="N85" s="236">
        <f t="shared" si="169"/>
        <v>0</v>
      </c>
      <c r="O85" s="236">
        <f t="shared" si="169"/>
        <v>0</v>
      </c>
      <c r="P85" s="220"/>
      <c r="Q85" s="221"/>
      <c r="R85" s="237">
        <f t="shared" si="183"/>
        <v>0</v>
      </c>
      <c r="S85" s="221"/>
      <c r="T85" s="237">
        <f t="shared" si="184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85"/>
        <v>0</v>
      </c>
      <c r="AD85" s="221"/>
      <c r="AE85" s="237">
        <f t="shared" si="186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87"/>
        <v>0</v>
      </c>
      <c r="AO85" s="221"/>
      <c r="AP85" s="237">
        <f t="shared" si="188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89"/>
        <v>0</v>
      </c>
      <c r="AZ85" s="221"/>
      <c r="BA85" s="237">
        <f t="shared" si="190"/>
        <v>0</v>
      </c>
      <c r="BB85" s="221"/>
      <c r="BC85" s="233"/>
      <c r="BD85" s="221"/>
      <c r="BE85" s="221"/>
      <c r="BF85" s="233"/>
      <c r="BG85" s="221"/>
      <c r="BH85" s="379">
        <f t="shared" si="170"/>
        <v>0</v>
      </c>
      <c r="BI85" s="255" t="str">
        <f t="shared" si="171"/>
        <v>08</v>
      </c>
      <c r="BJ85" s="318"/>
      <c r="BK85" s="253">
        <f t="shared" si="191"/>
        <v>0</v>
      </c>
      <c r="BL85" s="318"/>
      <c r="BM85" s="253">
        <f t="shared" si="172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73"/>
        <v>0</v>
      </c>
      <c r="BW85" s="318"/>
      <c r="BX85" s="253">
        <f t="shared" si="192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74"/>
        <v>0</v>
      </c>
      <c r="CH85" s="318"/>
      <c r="CI85" s="253">
        <f t="shared" si="175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76"/>
        <v>0</v>
      </c>
      <c r="CS85" s="318"/>
      <c r="CT85" s="253">
        <f t="shared" si="177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78"/>
        <v>0</v>
      </c>
      <c r="DD85" s="318"/>
      <c r="DE85" s="253">
        <f t="shared" si="179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>
      <c r="A86" s="272" t="str">
        <f t="shared" si="166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80"/>
        <v>0</v>
      </c>
      <c r="F86" s="236">
        <f t="shared" si="181"/>
        <v>0</v>
      </c>
      <c r="G86" s="236">
        <f t="shared" si="167"/>
        <v>0</v>
      </c>
      <c r="H86" s="236">
        <f t="shared" si="182"/>
        <v>0</v>
      </c>
      <c r="I86" s="236">
        <f t="shared" si="168"/>
        <v>0</v>
      </c>
      <c r="J86" s="236">
        <f t="shared" si="169"/>
        <v>0</v>
      </c>
      <c r="K86" s="236">
        <f t="shared" si="169"/>
        <v>0</v>
      </c>
      <c r="L86" s="236">
        <f t="shared" si="169"/>
        <v>0</v>
      </c>
      <c r="M86" s="236">
        <f t="shared" si="169"/>
        <v>0</v>
      </c>
      <c r="N86" s="236">
        <f t="shared" si="169"/>
        <v>0</v>
      </c>
      <c r="O86" s="236">
        <f t="shared" si="169"/>
        <v>0</v>
      </c>
      <c r="P86" s="220"/>
      <c r="Q86" s="221"/>
      <c r="R86" s="237">
        <f t="shared" si="183"/>
        <v>0</v>
      </c>
      <c r="S86" s="221"/>
      <c r="T86" s="237">
        <f t="shared" si="184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85"/>
        <v>0</v>
      </c>
      <c r="AD86" s="221"/>
      <c r="AE86" s="237">
        <f t="shared" si="186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87"/>
        <v>0</v>
      </c>
      <c r="AO86" s="221"/>
      <c r="AP86" s="237">
        <f t="shared" si="188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89"/>
        <v>0</v>
      </c>
      <c r="AZ86" s="221"/>
      <c r="BA86" s="237">
        <f t="shared" si="190"/>
        <v>0</v>
      </c>
      <c r="BB86" s="221"/>
      <c r="BC86" s="233"/>
      <c r="BD86" s="221"/>
      <c r="BE86" s="221"/>
      <c r="BF86" s="233"/>
      <c r="BG86" s="221"/>
      <c r="BH86" s="379">
        <f t="shared" si="170"/>
        <v>0</v>
      </c>
      <c r="BI86" s="255" t="str">
        <f t="shared" si="171"/>
        <v>09</v>
      </c>
      <c r="BJ86" s="318"/>
      <c r="BK86" s="253">
        <f t="shared" si="191"/>
        <v>0</v>
      </c>
      <c r="BL86" s="318"/>
      <c r="BM86" s="253">
        <f t="shared" si="172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73"/>
        <v>0</v>
      </c>
      <c r="BW86" s="318"/>
      <c r="BX86" s="253">
        <f t="shared" si="192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74"/>
        <v>0</v>
      </c>
      <c r="CH86" s="318"/>
      <c r="CI86" s="253">
        <f t="shared" si="175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76"/>
        <v>0</v>
      </c>
      <c r="CS86" s="318"/>
      <c r="CT86" s="253">
        <f t="shared" si="177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78"/>
        <v>0</v>
      </c>
      <c r="DD86" s="318"/>
      <c r="DE86" s="253">
        <f t="shared" si="179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>
      <c r="A87" s="272" t="str">
        <f t="shared" si="166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80"/>
        <v>0</v>
      </c>
      <c r="F87" s="236">
        <f t="shared" si="181"/>
        <v>0</v>
      </c>
      <c r="G87" s="236">
        <f t="shared" si="167"/>
        <v>0</v>
      </c>
      <c r="H87" s="236">
        <f t="shared" si="182"/>
        <v>0</v>
      </c>
      <c r="I87" s="236">
        <f t="shared" si="168"/>
        <v>0</v>
      </c>
      <c r="J87" s="236">
        <f t="shared" si="169"/>
        <v>0</v>
      </c>
      <c r="K87" s="236">
        <f t="shared" si="169"/>
        <v>0</v>
      </c>
      <c r="L87" s="236">
        <f t="shared" si="169"/>
        <v>0</v>
      </c>
      <c r="M87" s="236">
        <f t="shared" si="169"/>
        <v>0</v>
      </c>
      <c r="N87" s="236">
        <f t="shared" si="169"/>
        <v>0</v>
      </c>
      <c r="O87" s="236">
        <f t="shared" si="169"/>
        <v>0</v>
      </c>
      <c r="P87" s="220"/>
      <c r="Q87" s="221"/>
      <c r="R87" s="237">
        <f t="shared" si="183"/>
        <v>0</v>
      </c>
      <c r="S87" s="221"/>
      <c r="T87" s="237">
        <f t="shared" si="184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85"/>
        <v>0</v>
      </c>
      <c r="AD87" s="221"/>
      <c r="AE87" s="237">
        <f t="shared" si="186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87"/>
        <v>0</v>
      </c>
      <c r="AO87" s="221"/>
      <c r="AP87" s="237">
        <f t="shared" si="188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89"/>
        <v>0</v>
      </c>
      <c r="AZ87" s="221"/>
      <c r="BA87" s="237">
        <f t="shared" si="190"/>
        <v>0</v>
      </c>
      <c r="BB87" s="221"/>
      <c r="BC87" s="233"/>
      <c r="BD87" s="221"/>
      <c r="BE87" s="221"/>
      <c r="BF87" s="233"/>
      <c r="BG87" s="221"/>
      <c r="BH87" s="379">
        <f t="shared" si="170"/>
        <v>0</v>
      </c>
      <c r="BI87" s="255" t="str">
        <f t="shared" si="171"/>
        <v>10</v>
      </c>
      <c r="BJ87" s="318"/>
      <c r="BK87" s="253">
        <f t="shared" si="191"/>
        <v>0</v>
      </c>
      <c r="BL87" s="318"/>
      <c r="BM87" s="253">
        <f t="shared" si="172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73"/>
        <v>0</v>
      </c>
      <c r="BW87" s="318"/>
      <c r="BX87" s="253">
        <f t="shared" si="192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74"/>
        <v>0</v>
      </c>
      <c r="CH87" s="318"/>
      <c r="CI87" s="253">
        <f t="shared" si="175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76"/>
        <v>0</v>
      </c>
      <c r="CS87" s="318"/>
      <c r="CT87" s="253">
        <f t="shared" si="177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78"/>
        <v>0</v>
      </c>
      <c r="DD87" s="318"/>
      <c r="DE87" s="253">
        <f t="shared" si="179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">
      <c r="A88" s="272" t="str">
        <f t="shared" si="166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80"/>
        <v>0</v>
      </c>
      <c r="F88" s="236">
        <f t="shared" si="181"/>
        <v>0</v>
      </c>
      <c r="G88" s="236">
        <f t="shared" si="167"/>
        <v>0</v>
      </c>
      <c r="H88" s="236">
        <f t="shared" si="182"/>
        <v>0</v>
      </c>
      <c r="I88" s="236">
        <f t="shared" si="168"/>
        <v>0</v>
      </c>
      <c r="J88" s="236">
        <f t="shared" si="169"/>
        <v>0</v>
      </c>
      <c r="K88" s="236">
        <f t="shared" si="169"/>
        <v>0</v>
      </c>
      <c r="L88" s="236">
        <f t="shared" si="169"/>
        <v>0</v>
      </c>
      <c r="M88" s="236">
        <f t="shared" si="169"/>
        <v>0</v>
      </c>
      <c r="N88" s="236">
        <f t="shared" si="169"/>
        <v>0</v>
      </c>
      <c r="O88" s="236">
        <f t="shared" si="169"/>
        <v>0</v>
      </c>
      <c r="P88" s="220"/>
      <c r="Q88" s="221"/>
      <c r="R88" s="237">
        <f t="shared" si="183"/>
        <v>0</v>
      </c>
      <c r="S88" s="221"/>
      <c r="T88" s="237">
        <f t="shared" si="184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85"/>
        <v>0</v>
      </c>
      <c r="AD88" s="221"/>
      <c r="AE88" s="237">
        <f t="shared" si="186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87"/>
        <v>0</v>
      </c>
      <c r="AO88" s="221"/>
      <c r="AP88" s="237">
        <f t="shared" si="188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89"/>
        <v>0</v>
      </c>
      <c r="AZ88" s="221"/>
      <c r="BA88" s="237">
        <f t="shared" si="190"/>
        <v>0</v>
      </c>
      <c r="BB88" s="221"/>
      <c r="BC88" s="233"/>
      <c r="BD88" s="221"/>
      <c r="BE88" s="221"/>
      <c r="BF88" s="233"/>
      <c r="BG88" s="221"/>
      <c r="BH88" s="379">
        <f t="shared" si="170"/>
        <v>0</v>
      </c>
      <c r="BI88" s="255" t="str">
        <f t="shared" si="171"/>
        <v>11</v>
      </c>
      <c r="BJ88" s="318"/>
      <c r="BK88" s="253">
        <f t="shared" si="191"/>
        <v>0</v>
      </c>
      <c r="BL88" s="318"/>
      <c r="BM88" s="253">
        <f t="shared" si="172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73"/>
        <v>0</v>
      </c>
      <c r="BW88" s="318"/>
      <c r="BX88" s="253">
        <f t="shared" si="192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74"/>
        <v>0</v>
      </c>
      <c r="CH88" s="318"/>
      <c r="CI88" s="253">
        <f t="shared" si="175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76"/>
        <v>0</v>
      </c>
      <c r="CS88" s="318"/>
      <c r="CT88" s="253">
        <f t="shared" si="177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78"/>
        <v>0</v>
      </c>
      <c r="DD88" s="318"/>
      <c r="DE88" s="253">
        <f t="shared" si="179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">
      <c r="A89" s="272" t="str">
        <f t="shared" si="166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80"/>
        <v>0</v>
      </c>
      <c r="F89" s="236">
        <f t="shared" si="181"/>
        <v>0</v>
      </c>
      <c r="G89" s="236">
        <f t="shared" si="167"/>
        <v>0</v>
      </c>
      <c r="H89" s="236">
        <f t="shared" si="182"/>
        <v>0</v>
      </c>
      <c r="I89" s="236">
        <f t="shared" si="168"/>
        <v>0</v>
      </c>
      <c r="J89" s="236">
        <f t="shared" si="169"/>
        <v>0</v>
      </c>
      <c r="K89" s="236">
        <f t="shared" si="169"/>
        <v>0</v>
      </c>
      <c r="L89" s="236">
        <f t="shared" si="169"/>
        <v>0</v>
      </c>
      <c r="M89" s="236">
        <f t="shared" si="169"/>
        <v>0</v>
      </c>
      <c r="N89" s="236">
        <f t="shared" si="169"/>
        <v>0</v>
      </c>
      <c r="O89" s="236">
        <f t="shared" si="169"/>
        <v>0</v>
      </c>
      <c r="P89" s="220"/>
      <c r="Q89" s="221"/>
      <c r="R89" s="237">
        <f t="shared" si="183"/>
        <v>0</v>
      </c>
      <c r="S89" s="221"/>
      <c r="T89" s="237">
        <f t="shared" si="184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85"/>
        <v>0</v>
      </c>
      <c r="AD89" s="221"/>
      <c r="AE89" s="237">
        <f t="shared" si="186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87"/>
        <v>0</v>
      </c>
      <c r="AO89" s="221"/>
      <c r="AP89" s="237">
        <f t="shared" si="188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89"/>
        <v>0</v>
      </c>
      <c r="AZ89" s="221"/>
      <c r="BA89" s="237">
        <f t="shared" si="190"/>
        <v>0</v>
      </c>
      <c r="BB89" s="221"/>
      <c r="BC89" s="233"/>
      <c r="BD89" s="221"/>
      <c r="BE89" s="221"/>
      <c r="BF89" s="233"/>
      <c r="BG89" s="221"/>
      <c r="BH89" s="379">
        <f t="shared" si="170"/>
        <v>0</v>
      </c>
      <c r="BI89" s="255" t="str">
        <f t="shared" si="171"/>
        <v>12</v>
      </c>
      <c r="BJ89" s="318"/>
      <c r="BK89" s="253">
        <f t="shared" si="191"/>
        <v>0</v>
      </c>
      <c r="BL89" s="318"/>
      <c r="BM89" s="253">
        <f t="shared" si="172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73"/>
        <v>0</v>
      </c>
      <c r="BW89" s="318"/>
      <c r="BX89" s="253">
        <f t="shared" si="192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74"/>
        <v>0</v>
      </c>
      <c r="CH89" s="318"/>
      <c r="CI89" s="253">
        <f t="shared" si="175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76"/>
        <v>0</v>
      </c>
      <c r="CS89" s="318"/>
      <c r="CT89" s="253">
        <f t="shared" si="177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78"/>
        <v>0</v>
      </c>
      <c r="DD89" s="318"/>
      <c r="DE89" s="253">
        <f t="shared" si="179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thickBot="1">
      <c r="A90" s="272" t="str">
        <f t="shared" si="166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80"/>
        <v>0</v>
      </c>
      <c r="F90" s="236">
        <f t="shared" si="181"/>
        <v>0</v>
      </c>
      <c r="G90" s="236">
        <f t="shared" si="167"/>
        <v>0</v>
      </c>
      <c r="H90" s="236">
        <f t="shared" si="182"/>
        <v>0</v>
      </c>
      <c r="I90" s="236">
        <f t="shared" si="168"/>
        <v>0</v>
      </c>
      <c r="J90" s="236">
        <f t="shared" si="169"/>
        <v>0</v>
      </c>
      <c r="K90" s="236">
        <f t="shared" si="169"/>
        <v>0</v>
      </c>
      <c r="L90" s="236">
        <f t="shared" si="169"/>
        <v>0</v>
      </c>
      <c r="M90" s="236">
        <f t="shared" si="169"/>
        <v>0</v>
      </c>
      <c r="N90" s="236">
        <f t="shared" si="169"/>
        <v>0</v>
      </c>
      <c r="O90" s="236">
        <f>ROUND(SUM(Z90,AK90,AV90,BG90),1)</f>
        <v>0</v>
      </c>
      <c r="P90" s="223"/>
      <c r="Q90" s="224"/>
      <c r="R90" s="238">
        <f t="shared" si="183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85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87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89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9">
        <f t="shared" si="170"/>
        <v>0</v>
      </c>
      <c r="BI90" s="319" t="str">
        <f t="shared" si="171"/>
        <v>13</v>
      </c>
      <c r="BJ90" s="320"/>
      <c r="BK90" s="321">
        <f t="shared" si="191"/>
        <v>0</v>
      </c>
      <c r="BL90" s="320"/>
      <c r="BM90" s="321">
        <f t="shared" si="172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73"/>
        <v>0</v>
      </c>
      <c r="BW90" s="320"/>
      <c r="BX90" s="321">
        <f t="shared" si="192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74"/>
        <v>0</v>
      </c>
      <c r="CH90" s="320"/>
      <c r="CI90" s="321">
        <f t="shared" si="175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76"/>
        <v>0</v>
      </c>
      <c r="CS90" s="320"/>
      <c r="CT90" s="321">
        <f t="shared" si="177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78"/>
        <v>0</v>
      </c>
      <c r="DD90" s="320"/>
      <c r="DE90" s="321">
        <f t="shared" si="179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customHeight="1">
      <c r="A91" s="271" t="str">
        <f>B91</f>
        <v>Внести наименование учреждения 6</v>
      </c>
      <c r="B91" s="712" t="s">
        <v>250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Внести наименование учреждения 6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Внести наименование учреждения 6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Внести наименование учреждения 6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Внести наименование учреждения 6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70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93">IF(ROUND(E97-SUM(E98,E100:E101),5)&gt;=0,0,"Ошибка")</f>
        <v>0</v>
      </c>
      <c r="BK91" s="285">
        <f t="shared" si="193"/>
        <v>0</v>
      </c>
      <c r="BL91" s="285">
        <f t="shared" si="193"/>
        <v>0</v>
      </c>
      <c r="BM91" s="285">
        <f t="shared" si="193"/>
        <v>0</v>
      </c>
      <c r="BN91" s="285">
        <f t="shared" si="193"/>
        <v>0</v>
      </c>
      <c r="BO91" s="285">
        <f t="shared" si="193"/>
        <v>0</v>
      </c>
      <c r="BP91" s="285">
        <f t="shared" si="193"/>
        <v>0</v>
      </c>
      <c r="BQ91" s="285">
        <f t="shared" si="193"/>
        <v>0</v>
      </c>
      <c r="BR91" s="285">
        <f t="shared" si="193"/>
        <v>0</v>
      </c>
      <c r="BS91" s="285">
        <f t="shared" si="193"/>
        <v>0</v>
      </c>
      <c r="BT91" s="285">
        <f t="shared" si="193"/>
        <v>0</v>
      </c>
      <c r="BU91" s="285">
        <f t="shared" si="193"/>
        <v>0</v>
      </c>
      <c r="BV91" s="285">
        <f t="shared" si="193"/>
        <v>0</v>
      </c>
      <c r="BW91" s="285">
        <f t="shared" si="193"/>
        <v>0</v>
      </c>
      <c r="BX91" s="285">
        <f t="shared" si="193"/>
        <v>0</v>
      </c>
      <c r="BY91" s="285">
        <f t="shared" si="193"/>
        <v>0</v>
      </c>
      <c r="BZ91" s="285">
        <f t="shared" si="193"/>
        <v>0</v>
      </c>
      <c r="CA91" s="285">
        <f t="shared" si="193"/>
        <v>0</v>
      </c>
      <c r="CB91" s="285">
        <f t="shared" si="193"/>
        <v>0</v>
      </c>
      <c r="CC91" s="285">
        <f t="shared" si="193"/>
        <v>0</v>
      </c>
      <c r="CD91" s="285">
        <f t="shared" si="193"/>
        <v>0</v>
      </c>
      <c r="CE91" s="285">
        <f t="shared" si="193"/>
        <v>0</v>
      </c>
      <c r="CF91" s="285">
        <f t="shared" si="193"/>
        <v>0</v>
      </c>
      <c r="CG91" s="285">
        <f t="shared" si="193"/>
        <v>0</v>
      </c>
      <c r="CH91" s="285">
        <f t="shared" si="193"/>
        <v>0</v>
      </c>
      <c r="CI91" s="285">
        <f t="shared" si="193"/>
        <v>0</v>
      </c>
      <c r="CJ91" s="285">
        <f t="shared" si="193"/>
        <v>0</v>
      </c>
      <c r="CK91" s="285">
        <f t="shared" si="193"/>
        <v>0</v>
      </c>
      <c r="CL91" s="285">
        <f t="shared" si="193"/>
        <v>0</v>
      </c>
      <c r="CM91" s="285">
        <f t="shared" si="193"/>
        <v>0</v>
      </c>
      <c r="CN91" s="285">
        <f t="shared" si="193"/>
        <v>0</v>
      </c>
      <c r="CO91" s="285">
        <f t="shared" si="193"/>
        <v>0</v>
      </c>
      <c r="CP91" s="285">
        <f t="shared" ref="CP91:DL91" si="194">IF(ROUND(AK97-SUM(AK98,AK100:AK101),5)&gt;=0,0,"Ошибка")</f>
        <v>0</v>
      </c>
      <c r="CQ91" s="285">
        <f t="shared" si="194"/>
        <v>0</v>
      </c>
      <c r="CR91" s="285">
        <f t="shared" si="194"/>
        <v>0</v>
      </c>
      <c r="CS91" s="285">
        <f t="shared" si="194"/>
        <v>0</v>
      </c>
      <c r="CT91" s="285">
        <f t="shared" si="194"/>
        <v>0</v>
      </c>
      <c r="CU91" s="285">
        <f t="shared" si="194"/>
        <v>0</v>
      </c>
      <c r="CV91" s="285">
        <f t="shared" si="194"/>
        <v>0</v>
      </c>
      <c r="CW91" s="285">
        <f t="shared" si="194"/>
        <v>0</v>
      </c>
      <c r="CX91" s="285">
        <f t="shared" si="194"/>
        <v>0</v>
      </c>
      <c r="CY91" s="285">
        <f t="shared" si="194"/>
        <v>0</v>
      </c>
      <c r="CZ91" s="285">
        <f t="shared" si="194"/>
        <v>0</v>
      </c>
      <c r="DA91" s="285">
        <f t="shared" si="194"/>
        <v>0</v>
      </c>
      <c r="DB91" s="285">
        <f t="shared" si="194"/>
        <v>0</v>
      </c>
      <c r="DC91" s="285">
        <f t="shared" si="194"/>
        <v>0</v>
      </c>
      <c r="DD91" s="285">
        <f t="shared" si="194"/>
        <v>0</v>
      </c>
      <c r="DE91" s="285">
        <f t="shared" si="194"/>
        <v>0</v>
      </c>
      <c r="DF91" s="285">
        <f t="shared" si="194"/>
        <v>0</v>
      </c>
      <c r="DG91" s="285">
        <f t="shared" si="194"/>
        <v>0</v>
      </c>
      <c r="DH91" s="285">
        <f t="shared" si="194"/>
        <v>0</v>
      </c>
      <c r="DI91" s="285">
        <f t="shared" si="194"/>
        <v>0</v>
      </c>
      <c r="DJ91" s="285">
        <f t="shared" si="194"/>
        <v>0</v>
      </c>
      <c r="DK91" s="285">
        <f t="shared" si="194"/>
        <v>0</v>
      </c>
      <c r="DL91" s="285">
        <f t="shared" si="194"/>
        <v>0</v>
      </c>
    </row>
    <row r="92" spans="1:116" s="27" customFormat="1" ht="24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95">SUM(J93:J97,J102:J104)</f>
        <v>0</v>
      </c>
      <c r="K92" s="236">
        <f t="shared" si="195"/>
        <v>0</v>
      </c>
      <c r="L92" s="236">
        <f t="shared" si="195"/>
        <v>0</v>
      </c>
      <c r="M92" s="236">
        <f t="shared" si="195"/>
        <v>0</v>
      </c>
      <c r="N92" s="236">
        <f t="shared" si="195"/>
        <v>0</v>
      </c>
      <c r="O92" s="236">
        <f t="shared" si="195"/>
        <v>0</v>
      </c>
      <c r="P92" s="228">
        <f>SUM(P93:P97,P102:P104)</f>
        <v>0</v>
      </c>
      <c r="Q92" s="226">
        <f t="shared" ref="Q92:Z92" si="196">SUM(Q93:Q97,Q102:Q104)</f>
        <v>0</v>
      </c>
      <c r="R92" s="236">
        <f t="shared" si="196"/>
        <v>0</v>
      </c>
      <c r="S92" s="226">
        <f t="shared" si="196"/>
        <v>0</v>
      </c>
      <c r="T92" s="236">
        <f t="shared" si="196"/>
        <v>0</v>
      </c>
      <c r="U92" s="226">
        <f t="shared" si="196"/>
        <v>0</v>
      </c>
      <c r="V92" s="235">
        <f t="shared" si="196"/>
        <v>0</v>
      </c>
      <c r="W92" s="226">
        <f t="shared" si="196"/>
        <v>0</v>
      </c>
      <c r="X92" s="226">
        <f t="shared" si="196"/>
        <v>0</v>
      </c>
      <c r="Y92" s="235">
        <f t="shared" si="196"/>
        <v>0</v>
      </c>
      <c r="Z92" s="227">
        <f t="shared" si="196"/>
        <v>0</v>
      </c>
      <c r="AA92" s="228">
        <f>SUM(AA93:AA97,AA102:AA104)</f>
        <v>0</v>
      </c>
      <c r="AB92" s="226">
        <f t="shared" ref="AB92:AK92" si="197">SUM(AB93:AB97,AB102:AB104)</f>
        <v>0</v>
      </c>
      <c r="AC92" s="236">
        <f t="shared" si="197"/>
        <v>0</v>
      </c>
      <c r="AD92" s="226">
        <f t="shared" si="197"/>
        <v>0</v>
      </c>
      <c r="AE92" s="236">
        <f t="shared" si="197"/>
        <v>0</v>
      </c>
      <c r="AF92" s="226">
        <f t="shared" si="197"/>
        <v>0</v>
      </c>
      <c r="AG92" s="235">
        <f t="shared" si="197"/>
        <v>0</v>
      </c>
      <c r="AH92" s="226">
        <f t="shared" si="197"/>
        <v>0</v>
      </c>
      <c r="AI92" s="226">
        <f t="shared" si="197"/>
        <v>0</v>
      </c>
      <c r="AJ92" s="235">
        <f t="shared" si="197"/>
        <v>0</v>
      </c>
      <c r="AK92" s="227">
        <f t="shared" si="197"/>
        <v>0</v>
      </c>
      <c r="AL92" s="228">
        <f>SUM(AL93:AL97,AL102:AL104)</f>
        <v>0</v>
      </c>
      <c r="AM92" s="226">
        <f t="shared" ref="AM92:AV92" si="198">SUM(AM93:AM97,AM102:AM104)</f>
        <v>0</v>
      </c>
      <c r="AN92" s="236">
        <f t="shared" si="198"/>
        <v>0</v>
      </c>
      <c r="AO92" s="226">
        <f t="shared" si="198"/>
        <v>0</v>
      </c>
      <c r="AP92" s="236">
        <f t="shared" si="198"/>
        <v>0</v>
      </c>
      <c r="AQ92" s="226">
        <f t="shared" si="198"/>
        <v>0</v>
      </c>
      <c r="AR92" s="235">
        <f t="shared" si="198"/>
        <v>0</v>
      </c>
      <c r="AS92" s="226">
        <f t="shared" si="198"/>
        <v>0</v>
      </c>
      <c r="AT92" s="226">
        <f t="shared" si="198"/>
        <v>0</v>
      </c>
      <c r="AU92" s="235">
        <f t="shared" si="198"/>
        <v>0</v>
      </c>
      <c r="AV92" s="227">
        <f t="shared" si="198"/>
        <v>0</v>
      </c>
      <c r="AW92" s="228">
        <f>SUM(AW93:AW97,AW102:AW104)</f>
        <v>0</v>
      </c>
      <c r="AX92" s="226">
        <f t="shared" ref="AX92:BG92" si="199">SUM(AX93:AX97,AX102:AX104)</f>
        <v>0</v>
      </c>
      <c r="AY92" s="236">
        <f t="shared" si="199"/>
        <v>0</v>
      </c>
      <c r="AZ92" s="226">
        <f t="shared" si="199"/>
        <v>0</v>
      </c>
      <c r="BA92" s="236">
        <f t="shared" si="199"/>
        <v>0</v>
      </c>
      <c r="BB92" s="226">
        <f t="shared" si="199"/>
        <v>0</v>
      </c>
      <c r="BC92" s="235">
        <f t="shared" si="199"/>
        <v>0</v>
      </c>
      <c r="BD92" s="226">
        <f t="shared" si="199"/>
        <v>0</v>
      </c>
      <c r="BE92" s="226">
        <f t="shared" si="199"/>
        <v>0</v>
      </c>
      <c r="BF92" s="235">
        <f t="shared" si="199"/>
        <v>0</v>
      </c>
      <c r="BG92" s="227">
        <f t="shared" si="199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00">IF(E98-E99&gt;=0,0,"Ошибка")</f>
        <v>0</v>
      </c>
      <c r="BK92" s="253">
        <f t="shared" si="200"/>
        <v>0</v>
      </c>
      <c r="BL92" s="253">
        <f t="shared" si="200"/>
        <v>0</v>
      </c>
      <c r="BM92" s="253">
        <f t="shared" si="200"/>
        <v>0</v>
      </c>
      <c r="BN92" s="253">
        <f t="shared" si="200"/>
        <v>0</v>
      </c>
      <c r="BO92" s="253">
        <f t="shared" si="200"/>
        <v>0</v>
      </c>
      <c r="BP92" s="253">
        <f t="shared" si="200"/>
        <v>0</v>
      </c>
      <c r="BQ92" s="253">
        <f t="shared" si="200"/>
        <v>0</v>
      </c>
      <c r="BR92" s="253">
        <f t="shared" si="200"/>
        <v>0</v>
      </c>
      <c r="BS92" s="253">
        <f t="shared" si="200"/>
        <v>0</v>
      </c>
      <c r="BT92" s="253">
        <f t="shared" si="200"/>
        <v>0</v>
      </c>
      <c r="BU92" s="253">
        <f t="shared" si="200"/>
        <v>0</v>
      </c>
      <c r="BV92" s="253">
        <f t="shared" si="200"/>
        <v>0</v>
      </c>
      <c r="BW92" s="253">
        <f t="shared" si="200"/>
        <v>0</v>
      </c>
      <c r="BX92" s="253">
        <f t="shared" si="200"/>
        <v>0</v>
      </c>
      <c r="BY92" s="253">
        <f t="shared" si="200"/>
        <v>0</v>
      </c>
      <c r="BZ92" s="253">
        <f t="shared" si="200"/>
        <v>0</v>
      </c>
      <c r="CA92" s="253">
        <f t="shared" si="200"/>
        <v>0</v>
      </c>
      <c r="CB92" s="253">
        <f t="shared" si="200"/>
        <v>0</v>
      </c>
      <c r="CC92" s="253">
        <f t="shared" si="200"/>
        <v>0</v>
      </c>
      <c r="CD92" s="253">
        <f t="shared" si="200"/>
        <v>0</v>
      </c>
      <c r="CE92" s="253">
        <f t="shared" si="200"/>
        <v>0</v>
      </c>
      <c r="CF92" s="253">
        <f t="shared" si="200"/>
        <v>0</v>
      </c>
      <c r="CG92" s="253">
        <f t="shared" si="200"/>
        <v>0</v>
      </c>
      <c r="CH92" s="253">
        <f t="shared" si="200"/>
        <v>0</v>
      </c>
      <c r="CI92" s="253">
        <f t="shared" si="200"/>
        <v>0</v>
      </c>
      <c r="CJ92" s="253">
        <f t="shared" si="200"/>
        <v>0</v>
      </c>
      <c r="CK92" s="253">
        <f t="shared" si="200"/>
        <v>0</v>
      </c>
      <c r="CL92" s="253">
        <f t="shared" si="200"/>
        <v>0</v>
      </c>
      <c r="CM92" s="253">
        <f t="shared" si="200"/>
        <v>0</v>
      </c>
      <c r="CN92" s="253">
        <f t="shared" si="200"/>
        <v>0</v>
      </c>
      <c r="CO92" s="253">
        <f t="shared" si="200"/>
        <v>0</v>
      </c>
      <c r="CP92" s="253">
        <f t="shared" ref="CP92:DL92" si="201">IF(AK98-AK99&gt;=0,0,"Ошибка")</f>
        <v>0</v>
      </c>
      <c r="CQ92" s="253">
        <f t="shared" si="201"/>
        <v>0</v>
      </c>
      <c r="CR92" s="253">
        <f t="shared" si="201"/>
        <v>0</v>
      </c>
      <c r="CS92" s="253">
        <f t="shared" si="201"/>
        <v>0</v>
      </c>
      <c r="CT92" s="253">
        <f t="shared" si="201"/>
        <v>0</v>
      </c>
      <c r="CU92" s="253">
        <f t="shared" si="201"/>
        <v>0</v>
      </c>
      <c r="CV92" s="253">
        <f t="shared" si="201"/>
        <v>0</v>
      </c>
      <c r="CW92" s="253">
        <f t="shared" si="201"/>
        <v>0</v>
      </c>
      <c r="CX92" s="253">
        <f t="shared" si="201"/>
        <v>0</v>
      </c>
      <c r="CY92" s="253">
        <f t="shared" si="201"/>
        <v>0</v>
      </c>
      <c r="CZ92" s="253">
        <f t="shared" si="201"/>
        <v>0</v>
      </c>
      <c r="DA92" s="253">
        <f t="shared" si="201"/>
        <v>0</v>
      </c>
      <c r="DB92" s="253">
        <f t="shared" si="201"/>
        <v>0</v>
      </c>
      <c r="DC92" s="253">
        <f t="shared" si="201"/>
        <v>0</v>
      </c>
      <c r="DD92" s="253">
        <f t="shared" si="201"/>
        <v>0</v>
      </c>
      <c r="DE92" s="253">
        <f t="shared" si="201"/>
        <v>0</v>
      </c>
      <c r="DF92" s="253">
        <f t="shared" si="201"/>
        <v>0</v>
      </c>
      <c r="DG92" s="253">
        <f t="shared" si="201"/>
        <v>0</v>
      </c>
      <c r="DH92" s="253">
        <f t="shared" si="201"/>
        <v>0</v>
      </c>
      <c r="DI92" s="253">
        <f t="shared" si="201"/>
        <v>0</v>
      </c>
      <c r="DJ92" s="253">
        <f t="shared" si="201"/>
        <v>0</v>
      </c>
      <c r="DK92" s="253">
        <f t="shared" si="201"/>
        <v>0</v>
      </c>
      <c r="DL92" s="253">
        <f t="shared" si="201"/>
        <v>0</v>
      </c>
    </row>
    <row r="93" spans="1:116" s="27" customFormat="1" ht="24">
      <c r="A93" s="272" t="str">
        <f t="shared" ref="A93:A104" si="202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203">SUM(J93:L93)</f>
        <v>0</v>
      </c>
      <c r="H93" s="236">
        <f>ROUND(SUM(S93,AD93,AO93,AZ93),1)</f>
        <v>0</v>
      </c>
      <c r="I93" s="236">
        <f t="shared" ref="I93:I104" si="204">SUM(M93:O93)</f>
        <v>0</v>
      </c>
      <c r="J93" s="236">
        <f t="shared" ref="J93:O104" si="205">ROUND(SUM(U93,AF93,AQ93,BB93),1)</f>
        <v>0</v>
      </c>
      <c r="K93" s="236">
        <f t="shared" si="205"/>
        <v>0</v>
      </c>
      <c r="L93" s="236">
        <f t="shared" si="205"/>
        <v>0</v>
      </c>
      <c r="M93" s="236">
        <f t="shared" si="205"/>
        <v>0</v>
      </c>
      <c r="N93" s="236">
        <f t="shared" si="205"/>
        <v>0</v>
      </c>
      <c r="O93" s="236">
        <f t="shared" si="205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9">
        <f t="shared" ref="BH93:BH105" si="206">IF((COUNTA(BJ93:DL93)-COUNTIF(BJ93:DL93,0))=0,0,CONCATENATE("Ошибки!-",COUNTA(BJ93:DL93)-COUNTIF(BJ93:DL93,0)))</f>
        <v>0</v>
      </c>
      <c r="BI93" s="255" t="str">
        <f t="shared" ref="BI93:BI104" si="207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08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09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10">IF(ROUND((AA93-AB93),5)&gt;=0,0,"Ошибка!")</f>
        <v>0</v>
      </c>
      <c r="CH93" s="318"/>
      <c r="CI93" s="253">
        <f t="shared" ref="CI93:CI104" si="21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12">IF(ROUND((AL93-AM93),5)&gt;=0,0,"Ошибка!")</f>
        <v>0</v>
      </c>
      <c r="CS93" s="318"/>
      <c r="CT93" s="253">
        <f t="shared" ref="CT93:CT104" si="213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14">IF(ROUND((AW93-AX93),5)&gt;=0,0,"Ошибка!")</f>
        <v>0</v>
      </c>
      <c r="DD93" s="318"/>
      <c r="DE93" s="253">
        <f t="shared" ref="DE93:DE104" si="215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>
      <c r="A94" s="272" t="str">
        <f t="shared" si="202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216">ROUND(SUM(P94,AA94,AL94,AW94),0)</f>
        <v>0</v>
      </c>
      <c r="F94" s="236">
        <f t="shared" ref="F94:F104" si="217">ROUND(SUM(Q94,AB94,AM94,AX94),1)</f>
        <v>0</v>
      </c>
      <c r="G94" s="236">
        <f t="shared" si="203"/>
        <v>0</v>
      </c>
      <c r="H94" s="236">
        <f t="shared" ref="H94:H104" si="218">ROUND(SUM(S94,AD94,AO94,AZ94),1)</f>
        <v>0</v>
      </c>
      <c r="I94" s="236">
        <f t="shared" si="204"/>
        <v>0</v>
      </c>
      <c r="J94" s="236">
        <f t="shared" si="205"/>
        <v>0</v>
      </c>
      <c r="K94" s="236">
        <f t="shared" si="205"/>
        <v>0</v>
      </c>
      <c r="L94" s="236">
        <f t="shared" si="205"/>
        <v>0</v>
      </c>
      <c r="M94" s="236">
        <f t="shared" si="205"/>
        <v>0</v>
      </c>
      <c r="N94" s="236">
        <f t="shared" si="205"/>
        <v>0</v>
      </c>
      <c r="O94" s="236">
        <f t="shared" si="205"/>
        <v>0</v>
      </c>
      <c r="P94" s="220"/>
      <c r="Q94" s="221"/>
      <c r="R94" s="237">
        <f t="shared" ref="R94:R104" si="219">SUM(U94:W94)</f>
        <v>0</v>
      </c>
      <c r="S94" s="221"/>
      <c r="T94" s="237">
        <f t="shared" ref="T94:T103" si="220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221">SUM(AF94:AH94)</f>
        <v>0</v>
      </c>
      <c r="AD94" s="221"/>
      <c r="AE94" s="237">
        <f t="shared" ref="AE94:AE103" si="222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23">SUM(AQ94:AS94)</f>
        <v>0</v>
      </c>
      <c r="AO94" s="221"/>
      <c r="AP94" s="237">
        <f t="shared" ref="AP94:AP103" si="224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25">SUM(BB94:BD94)</f>
        <v>0</v>
      </c>
      <c r="AZ94" s="221"/>
      <c r="BA94" s="237">
        <f t="shared" ref="BA94:BA103" si="226">SUM(BE94:BG94)</f>
        <v>0</v>
      </c>
      <c r="BB94" s="221"/>
      <c r="BC94" s="233"/>
      <c r="BD94" s="221"/>
      <c r="BE94" s="221"/>
      <c r="BF94" s="233"/>
      <c r="BG94" s="221"/>
      <c r="BH94" s="379">
        <f t="shared" si="206"/>
        <v>0</v>
      </c>
      <c r="BI94" s="255" t="str">
        <f t="shared" si="207"/>
        <v>03</v>
      </c>
      <c r="BJ94" s="318"/>
      <c r="BK94" s="253">
        <f t="shared" ref="BK94:BK104" si="227">IF(ROUND((E94-F94),5)&gt;=0,0,"Ошибка!")</f>
        <v>0</v>
      </c>
      <c r="BL94" s="318"/>
      <c r="BM94" s="253">
        <f t="shared" si="208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09"/>
        <v>0</v>
      </c>
      <c r="BW94" s="318"/>
      <c r="BX94" s="253">
        <f t="shared" ref="BX94:BX104" si="228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10"/>
        <v>0</v>
      </c>
      <c r="CH94" s="318"/>
      <c r="CI94" s="253">
        <f t="shared" si="211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12"/>
        <v>0</v>
      </c>
      <c r="CS94" s="318"/>
      <c r="CT94" s="253">
        <f t="shared" si="213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14"/>
        <v>0</v>
      </c>
      <c r="DD94" s="318"/>
      <c r="DE94" s="253">
        <f t="shared" si="215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>
      <c r="A95" s="272" t="str">
        <f t="shared" si="202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216"/>
        <v>0</v>
      </c>
      <c r="F95" s="236">
        <f t="shared" si="217"/>
        <v>0</v>
      </c>
      <c r="G95" s="236">
        <f t="shared" si="203"/>
        <v>0</v>
      </c>
      <c r="H95" s="236">
        <f t="shared" si="218"/>
        <v>0</v>
      </c>
      <c r="I95" s="236">
        <f t="shared" si="204"/>
        <v>0</v>
      </c>
      <c r="J95" s="236">
        <f t="shared" si="205"/>
        <v>0</v>
      </c>
      <c r="K95" s="236">
        <f t="shared" si="205"/>
        <v>0</v>
      </c>
      <c r="L95" s="236">
        <f t="shared" si="205"/>
        <v>0</v>
      </c>
      <c r="M95" s="236">
        <f t="shared" si="205"/>
        <v>0</v>
      </c>
      <c r="N95" s="236">
        <f t="shared" si="205"/>
        <v>0</v>
      </c>
      <c r="O95" s="236">
        <f t="shared" si="205"/>
        <v>0</v>
      </c>
      <c r="P95" s="220"/>
      <c r="Q95" s="221"/>
      <c r="R95" s="237">
        <f t="shared" si="219"/>
        <v>0</v>
      </c>
      <c r="S95" s="221"/>
      <c r="T95" s="237">
        <f t="shared" si="220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221"/>
        <v>0</v>
      </c>
      <c r="AD95" s="221"/>
      <c r="AE95" s="237">
        <f t="shared" si="222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23"/>
        <v>0</v>
      </c>
      <c r="AO95" s="221"/>
      <c r="AP95" s="237">
        <f t="shared" si="224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25"/>
        <v>0</v>
      </c>
      <c r="AZ95" s="221"/>
      <c r="BA95" s="237">
        <f t="shared" si="226"/>
        <v>0</v>
      </c>
      <c r="BB95" s="221"/>
      <c r="BC95" s="233"/>
      <c r="BD95" s="221"/>
      <c r="BE95" s="221"/>
      <c r="BF95" s="233"/>
      <c r="BG95" s="221"/>
      <c r="BH95" s="379">
        <f t="shared" si="206"/>
        <v>0</v>
      </c>
      <c r="BI95" s="255" t="str">
        <f t="shared" si="207"/>
        <v>04</v>
      </c>
      <c r="BJ95" s="318"/>
      <c r="BK95" s="253">
        <f t="shared" si="227"/>
        <v>0</v>
      </c>
      <c r="BL95" s="318"/>
      <c r="BM95" s="253">
        <f t="shared" si="208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09"/>
        <v>0</v>
      </c>
      <c r="BW95" s="318"/>
      <c r="BX95" s="253">
        <f t="shared" si="228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10"/>
        <v>0</v>
      </c>
      <c r="CH95" s="318"/>
      <c r="CI95" s="253">
        <f t="shared" si="211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12"/>
        <v>0</v>
      </c>
      <c r="CS95" s="318"/>
      <c r="CT95" s="253">
        <f t="shared" si="213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14"/>
        <v>0</v>
      </c>
      <c r="DD95" s="318"/>
      <c r="DE95" s="253">
        <f t="shared" si="215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>
      <c r="A96" s="272" t="str">
        <f t="shared" si="202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216"/>
        <v>0</v>
      </c>
      <c r="F96" s="236">
        <f t="shared" si="217"/>
        <v>0</v>
      </c>
      <c r="G96" s="236">
        <f t="shared" si="203"/>
        <v>0</v>
      </c>
      <c r="H96" s="236">
        <f t="shared" si="218"/>
        <v>0</v>
      </c>
      <c r="I96" s="236">
        <f t="shared" si="204"/>
        <v>0</v>
      </c>
      <c r="J96" s="236">
        <f t="shared" si="205"/>
        <v>0</v>
      </c>
      <c r="K96" s="236">
        <f t="shared" si="205"/>
        <v>0</v>
      </c>
      <c r="L96" s="236">
        <f t="shared" si="205"/>
        <v>0</v>
      </c>
      <c r="M96" s="236">
        <f t="shared" si="205"/>
        <v>0</v>
      </c>
      <c r="N96" s="236">
        <f t="shared" si="205"/>
        <v>0</v>
      </c>
      <c r="O96" s="236">
        <f t="shared" si="205"/>
        <v>0</v>
      </c>
      <c r="P96" s="220"/>
      <c r="Q96" s="221"/>
      <c r="R96" s="237">
        <f t="shared" si="219"/>
        <v>0</v>
      </c>
      <c r="S96" s="221"/>
      <c r="T96" s="237">
        <f t="shared" si="220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221"/>
        <v>0</v>
      </c>
      <c r="AD96" s="221"/>
      <c r="AE96" s="237">
        <f t="shared" si="222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23"/>
        <v>0</v>
      </c>
      <c r="AO96" s="221"/>
      <c r="AP96" s="237">
        <f t="shared" si="224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25"/>
        <v>0</v>
      </c>
      <c r="AZ96" s="221"/>
      <c r="BA96" s="237">
        <f t="shared" si="226"/>
        <v>0</v>
      </c>
      <c r="BB96" s="221"/>
      <c r="BC96" s="233"/>
      <c r="BD96" s="221"/>
      <c r="BE96" s="221"/>
      <c r="BF96" s="233"/>
      <c r="BG96" s="221"/>
      <c r="BH96" s="379">
        <f t="shared" si="206"/>
        <v>0</v>
      </c>
      <c r="BI96" s="255" t="str">
        <f t="shared" si="207"/>
        <v>05</v>
      </c>
      <c r="BJ96" s="318"/>
      <c r="BK96" s="253">
        <f t="shared" si="227"/>
        <v>0</v>
      </c>
      <c r="BL96" s="318"/>
      <c r="BM96" s="253">
        <f t="shared" si="208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09"/>
        <v>0</v>
      </c>
      <c r="BW96" s="318"/>
      <c r="BX96" s="253">
        <f t="shared" si="228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10"/>
        <v>0</v>
      </c>
      <c r="CH96" s="318"/>
      <c r="CI96" s="253">
        <f t="shared" si="211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12"/>
        <v>0</v>
      </c>
      <c r="CS96" s="318"/>
      <c r="CT96" s="253">
        <f t="shared" si="213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14"/>
        <v>0</v>
      </c>
      <c r="DD96" s="318"/>
      <c r="DE96" s="253">
        <f t="shared" si="215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>
      <c r="A97" s="272" t="str">
        <f t="shared" si="202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216"/>
        <v>0</v>
      </c>
      <c r="F97" s="236">
        <f t="shared" si="217"/>
        <v>0</v>
      </c>
      <c r="G97" s="236">
        <f t="shared" si="203"/>
        <v>0</v>
      </c>
      <c r="H97" s="236">
        <f t="shared" si="218"/>
        <v>0</v>
      </c>
      <c r="I97" s="236">
        <f t="shared" si="204"/>
        <v>0</v>
      </c>
      <c r="J97" s="236">
        <f t="shared" si="205"/>
        <v>0</v>
      </c>
      <c r="K97" s="236">
        <f t="shared" si="205"/>
        <v>0</v>
      </c>
      <c r="L97" s="236">
        <f t="shared" si="205"/>
        <v>0</v>
      </c>
      <c r="M97" s="236">
        <f t="shared" si="205"/>
        <v>0</v>
      </c>
      <c r="N97" s="236">
        <f t="shared" si="205"/>
        <v>0</v>
      </c>
      <c r="O97" s="236">
        <f t="shared" si="205"/>
        <v>0</v>
      </c>
      <c r="P97" s="220"/>
      <c r="Q97" s="221"/>
      <c r="R97" s="237">
        <f t="shared" si="219"/>
        <v>0</v>
      </c>
      <c r="S97" s="221"/>
      <c r="T97" s="237">
        <f t="shared" si="220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221"/>
        <v>0</v>
      </c>
      <c r="AD97" s="221"/>
      <c r="AE97" s="237">
        <f t="shared" si="222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23"/>
        <v>0</v>
      </c>
      <c r="AO97" s="221"/>
      <c r="AP97" s="237">
        <f t="shared" si="224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25"/>
        <v>0</v>
      </c>
      <c r="AZ97" s="221"/>
      <c r="BA97" s="237">
        <f t="shared" si="226"/>
        <v>0</v>
      </c>
      <c r="BB97" s="221"/>
      <c r="BC97" s="233"/>
      <c r="BD97" s="221"/>
      <c r="BE97" s="221"/>
      <c r="BF97" s="233"/>
      <c r="BG97" s="221"/>
      <c r="BH97" s="379">
        <f t="shared" si="206"/>
        <v>0</v>
      </c>
      <c r="BI97" s="255" t="str">
        <f t="shared" si="207"/>
        <v>06</v>
      </c>
      <c r="BJ97" s="318"/>
      <c r="BK97" s="253">
        <f t="shared" si="227"/>
        <v>0</v>
      </c>
      <c r="BL97" s="318"/>
      <c r="BM97" s="253">
        <f t="shared" si="208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09"/>
        <v>0</v>
      </c>
      <c r="BW97" s="318"/>
      <c r="BX97" s="253">
        <f t="shared" si="228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10"/>
        <v>0</v>
      </c>
      <c r="CH97" s="318"/>
      <c r="CI97" s="253">
        <f t="shared" si="211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12"/>
        <v>0</v>
      </c>
      <c r="CS97" s="318"/>
      <c r="CT97" s="253">
        <f t="shared" si="213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14"/>
        <v>0</v>
      </c>
      <c r="DD97" s="318"/>
      <c r="DE97" s="253">
        <f t="shared" si="215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>
      <c r="A98" s="272" t="str">
        <f t="shared" si="202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216"/>
        <v>0</v>
      </c>
      <c r="F98" s="236">
        <f t="shared" si="217"/>
        <v>0</v>
      </c>
      <c r="G98" s="236">
        <f t="shared" si="203"/>
        <v>0</v>
      </c>
      <c r="H98" s="236">
        <f t="shared" si="218"/>
        <v>0</v>
      </c>
      <c r="I98" s="236">
        <f t="shared" si="204"/>
        <v>0</v>
      </c>
      <c r="J98" s="236">
        <f t="shared" si="205"/>
        <v>0</v>
      </c>
      <c r="K98" s="236">
        <f t="shared" si="205"/>
        <v>0</v>
      </c>
      <c r="L98" s="236">
        <f t="shared" si="205"/>
        <v>0</v>
      </c>
      <c r="M98" s="236">
        <f t="shared" si="205"/>
        <v>0</v>
      </c>
      <c r="N98" s="236">
        <f t="shared" si="205"/>
        <v>0</v>
      </c>
      <c r="O98" s="236">
        <f t="shared" si="205"/>
        <v>0</v>
      </c>
      <c r="P98" s="220"/>
      <c r="Q98" s="221"/>
      <c r="R98" s="237">
        <f t="shared" si="219"/>
        <v>0</v>
      </c>
      <c r="S98" s="221"/>
      <c r="T98" s="237">
        <f t="shared" si="220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21"/>
        <v>0</v>
      </c>
      <c r="AD98" s="221"/>
      <c r="AE98" s="237">
        <f t="shared" si="222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23"/>
        <v>0</v>
      </c>
      <c r="AO98" s="221"/>
      <c r="AP98" s="237">
        <f t="shared" si="224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25"/>
        <v>0</v>
      </c>
      <c r="AZ98" s="221"/>
      <c r="BA98" s="237">
        <f t="shared" si="226"/>
        <v>0</v>
      </c>
      <c r="BB98" s="221"/>
      <c r="BC98" s="233"/>
      <c r="BD98" s="221"/>
      <c r="BE98" s="221"/>
      <c r="BF98" s="233"/>
      <c r="BG98" s="221"/>
      <c r="BH98" s="379">
        <f t="shared" si="206"/>
        <v>0</v>
      </c>
      <c r="BI98" s="255" t="str">
        <f t="shared" si="207"/>
        <v>07</v>
      </c>
      <c r="BJ98" s="318"/>
      <c r="BK98" s="253">
        <f t="shared" si="227"/>
        <v>0</v>
      </c>
      <c r="BL98" s="318"/>
      <c r="BM98" s="253">
        <f t="shared" si="208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09"/>
        <v>0</v>
      </c>
      <c r="BW98" s="318"/>
      <c r="BX98" s="253">
        <f t="shared" si="228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10"/>
        <v>0</v>
      </c>
      <c r="CH98" s="318"/>
      <c r="CI98" s="253">
        <f t="shared" si="211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12"/>
        <v>0</v>
      </c>
      <c r="CS98" s="318"/>
      <c r="CT98" s="253">
        <f t="shared" si="213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14"/>
        <v>0</v>
      </c>
      <c r="DD98" s="318"/>
      <c r="DE98" s="253">
        <f t="shared" si="215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>
      <c r="A99" s="272" t="str">
        <f t="shared" si="202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216"/>
        <v>0</v>
      </c>
      <c r="F99" s="236">
        <f t="shared" si="217"/>
        <v>0</v>
      </c>
      <c r="G99" s="236">
        <f t="shared" si="203"/>
        <v>0</v>
      </c>
      <c r="H99" s="236">
        <f t="shared" si="218"/>
        <v>0</v>
      </c>
      <c r="I99" s="236">
        <f t="shared" si="204"/>
        <v>0</v>
      </c>
      <c r="J99" s="236">
        <f t="shared" si="205"/>
        <v>0</v>
      </c>
      <c r="K99" s="236">
        <f t="shared" si="205"/>
        <v>0</v>
      </c>
      <c r="L99" s="236">
        <f t="shared" si="205"/>
        <v>0</v>
      </c>
      <c r="M99" s="236">
        <f t="shared" si="205"/>
        <v>0</v>
      </c>
      <c r="N99" s="236">
        <f t="shared" si="205"/>
        <v>0</v>
      </c>
      <c r="O99" s="236">
        <f t="shared" si="205"/>
        <v>0</v>
      </c>
      <c r="P99" s="220"/>
      <c r="Q99" s="221"/>
      <c r="R99" s="237">
        <f t="shared" si="219"/>
        <v>0</v>
      </c>
      <c r="S99" s="221"/>
      <c r="T99" s="237">
        <f t="shared" si="220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21"/>
        <v>0</v>
      </c>
      <c r="AD99" s="221"/>
      <c r="AE99" s="237">
        <f t="shared" si="222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23"/>
        <v>0</v>
      </c>
      <c r="AO99" s="221"/>
      <c r="AP99" s="237">
        <f t="shared" si="224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25"/>
        <v>0</v>
      </c>
      <c r="AZ99" s="221"/>
      <c r="BA99" s="237">
        <f t="shared" si="226"/>
        <v>0</v>
      </c>
      <c r="BB99" s="221"/>
      <c r="BC99" s="233"/>
      <c r="BD99" s="221"/>
      <c r="BE99" s="221"/>
      <c r="BF99" s="233"/>
      <c r="BG99" s="221"/>
      <c r="BH99" s="379">
        <f t="shared" si="206"/>
        <v>0</v>
      </c>
      <c r="BI99" s="255" t="str">
        <f t="shared" si="207"/>
        <v>08</v>
      </c>
      <c r="BJ99" s="318"/>
      <c r="BK99" s="253">
        <f t="shared" si="227"/>
        <v>0</v>
      </c>
      <c r="BL99" s="318"/>
      <c r="BM99" s="253">
        <f t="shared" si="208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09"/>
        <v>0</v>
      </c>
      <c r="BW99" s="318"/>
      <c r="BX99" s="253">
        <f t="shared" si="228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10"/>
        <v>0</v>
      </c>
      <c r="CH99" s="318"/>
      <c r="CI99" s="253">
        <f t="shared" si="211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12"/>
        <v>0</v>
      </c>
      <c r="CS99" s="318"/>
      <c r="CT99" s="253">
        <f t="shared" si="213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14"/>
        <v>0</v>
      </c>
      <c r="DD99" s="318"/>
      <c r="DE99" s="253">
        <f t="shared" si="215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>
      <c r="A100" s="272" t="str">
        <f t="shared" si="202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216"/>
        <v>0</v>
      </c>
      <c r="F100" s="236">
        <f t="shared" si="217"/>
        <v>0</v>
      </c>
      <c r="G100" s="236">
        <f t="shared" si="203"/>
        <v>0</v>
      </c>
      <c r="H100" s="236">
        <f t="shared" si="218"/>
        <v>0</v>
      </c>
      <c r="I100" s="236">
        <f t="shared" si="204"/>
        <v>0</v>
      </c>
      <c r="J100" s="236">
        <f t="shared" si="205"/>
        <v>0</v>
      </c>
      <c r="K100" s="236">
        <f t="shared" si="205"/>
        <v>0</v>
      </c>
      <c r="L100" s="236">
        <f t="shared" si="205"/>
        <v>0</v>
      </c>
      <c r="M100" s="236">
        <f t="shared" si="205"/>
        <v>0</v>
      </c>
      <c r="N100" s="236">
        <f t="shared" si="205"/>
        <v>0</v>
      </c>
      <c r="O100" s="236">
        <f t="shared" si="205"/>
        <v>0</v>
      </c>
      <c r="P100" s="220"/>
      <c r="Q100" s="221"/>
      <c r="R100" s="237">
        <f t="shared" si="219"/>
        <v>0</v>
      </c>
      <c r="S100" s="221"/>
      <c r="T100" s="237">
        <f t="shared" si="220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21"/>
        <v>0</v>
      </c>
      <c r="AD100" s="221"/>
      <c r="AE100" s="237">
        <f t="shared" si="222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23"/>
        <v>0</v>
      </c>
      <c r="AO100" s="221"/>
      <c r="AP100" s="237">
        <f t="shared" si="224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25"/>
        <v>0</v>
      </c>
      <c r="AZ100" s="221"/>
      <c r="BA100" s="237">
        <f t="shared" si="226"/>
        <v>0</v>
      </c>
      <c r="BB100" s="221"/>
      <c r="BC100" s="233"/>
      <c r="BD100" s="221"/>
      <c r="BE100" s="221"/>
      <c r="BF100" s="233"/>
      <c r="BG100" s="221"/>
      <c r="BH100" s="379">
        <f t="shared" si="206"/>
        <v>0</v>
      </c>
      <c r="BI100" s="255" t="str">
        <f t="shared" si="207"/>
        <v>09</v>
      </c>
      <c r="BJ100" s="318"/>
      <c r="BK100" s="253">
        <f t="shared" si="227"/>
        <v>0</v>
      </c>
      <c r="BL100" s="318"/>
      <c r="BM100" s="253">
        <f t="shared" si="208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09"/>
        <v>0</v>
      </c>
      <c r="BW100" s="318"/>
      <c r="BX100" s="253">
        <f t="shared" si="228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10"/>
        <v>0</v>
      </c>
      <c r="CH100" s="318"/>
      <c r="CI100" s="253">
        <f t="shared" si="21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12"/>
        <v>0</v>
      </c>
      <c r="CS100" s="318"/>
      <c r="CT100" s="253">
        <f t="shared" si="213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14"/>
        <v>0</v>
      </c>
      <c r="DD100" s="318"/>
      <c r="DE100" s="253">
        <f t="shared" si="215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>
      <c r="A101" s="272" t="str">
        <f t="shared" si="202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216"/>
        <v>0</v>
      </c>
      <c r="F101" s="236">
        <f t="shared" si="217"/>
        <v>0</v>
      </c>
      <c r="G101" s="236">
        <f t="shared" si="203"/>
        <v>0</v>
      </c>
      <c r="H101" s="236">
        <f t="shared" si="218"/>
        <v>0</v>
      </c>
      <c r="I101" s="236">
        <f t="shared" si="204"/>
        <v>0</v>
      </c>
      <c r="J101" s="236">
        <f t="shared" si="205"/>
        <v>0</v>
      </c>
      <c r="K101" s="236">
        <f t="shared" si="205"/>
        <v>0</v>
      </c>
      <c r="L101" s="236">
        <f t="shared" si="205"/>
        <v>0</v>
      </c>
      <c r="M101" s="236">
        <f t="shared" si="205"/>
        <v>0</v>
      </c>
      <c r="N101" s="236">
        <f t="shared" si="205"/>
        <v>0</v>
      </c>
      <c r="O101" s="236">
        <f t="shared" si="205"/>
        <v>0</v>
      </c>
      <c r="P101" s="220"/>
      <c r="Q101" s="221"/>
      <c r="R101" s="237">
        <f t="shared" si="219"/>
        <v>0</v>
      </c>
      <c r="S101" s="221"/>
      <c r="T101" s="237">
        <f t="shared" si="220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21"/>
        <v>0</v>
      </c>
      <c r="AD101" s="221"/>
      <c r="AE101" s="237">
        <f t="shared" si="222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23"/>
        <v>0</v>
      </c>
      <c r="AO101" s="221"/>
      <c r="AP101" s="237">
        <f t="shared" si="224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25"/>
        <v>0</v>
      </c>
      <c r="AZ101" s="221"/>
      <c r="BA101" s="237">
        <f t="shared" si="226"/>
        <v>0</v>
      </c>
      <c r="BB101" s="221"/>
      <c r="BC101" s="233"/>
      <c r="BD101" s="221"/>
      <c r="BE101" s="221"/>
      <c r="BF101" s="233"/>
      <c r="BG101" s="221"/>
      <c r="BH101" s="379">
        <f t="shared" si="206"/>
        <v>0</v>
      </c>
      <c r="BI101" s="255" t="str">
        <f t="shared" si="207"/>
        <v>10</v>
      </c>
      <c r="BJ101" s="318"/>
      <c r="BK101" s="253">
        <f t="shared" si="227"/>
        <v>0</v>
      </c>
      <c r="BL101" s="318"/>
      <c r="BM101" s="253">
        <f t="shared" si="208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09"/>
        <v>0</v>
      </c>
      <c r="BW101" s="318"/>
      <c r="BX101" s="253">
        <f t="shared" si="228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10"/>
        <v>0</v>
      </c>
      <c r="CH101" s="318"/>
      <c r="CI101" s="253">
        <f t="shared" si="21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12"/>
        <v>0</v>
      </c>
      <c r="CS101" s="318"/>
      <c r="CT101" s="253">
        <f t="shared" si="213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14"/>
        <v>0</v>
      </c>
      <c r="DD101" s="318"/>
      <c r="DE101" s="253">
        <f t="shared" si="215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">
      <c r="A102" s="272" t="str">
        <f t="shared" si="202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216"/>
        <v>0</v>
      </c>
      <c r="F102" s="236">
        <f t="shared" si="217"/>
        <v>0</v>
      </c>
      <c r="G102" s="236">
        <f t="shared" si="203"/>
        <v>0</v>
      </c>
      <c r="H102" s="236">
        <f t="shared" si="218"/>
        <v>0</v>
      </c>
      <c r="I102" s="236">
        <f t="shared" si="204"/>
        <v>0</v>
      </c>
      <c r="J102" s="236">
        <f t="shared" si="205"/>
        <v>0</v>
      </c>
      <c r="K102" s="236">
        <f t="shared" si="205"/>
        <v>0</v>
      </c>
      <c r="L102" s="236">
        <f t="shared" si="205"/>
        <v>0</v>
      </c>
      <c r="M102" s="236">
        <f t="shared" si="205"/>
        <v>0</v>
      </c>
      <c r="N102" s="236">
        <f t="shared" si="205"/>
        <v>0</v>
      </c>
      <c r="O102" s="236">
        <f t="shared" si="205"/>
        <v>0</v>
      </c>
      <c r="P102" s="220"/>
      <c r="Q102" s="221"/>
      <c r="R102" s="237">
        <f t="shared" si="219"/>
        <v>0</v>
      </c>
      <c r="S102" s="221"/>
      <c r="T102" s="237">
        <f t="shared" si="220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21"/>
        <v>0</v>
      </c>
      <c r="AD102" s="221"/>
      <c r="AE102" s="237">
        <f t="shared" si="222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23"/>
        <v>0</v>
      </c>
      <c r="AO102" s="221"/>
      <c r="AP102" s="237">
        <f t="shared" si="224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25"/>
        <v>0</v>
      </c>
      <c r="AZ102" s="221"/>
      <c r="BA102" s="237">
        <f t="shared" si="226"/>
        <v>0</v>
      </c>
      <c r="BB102" s="221"/>
      <c r="BC102" s="233"/>
      <c r="BD102" s="221"/>
      <c r="BE102" s="221"/>
      <c r="BF102" s="233"/>
      <c r="BG102" s="221"/>
      <c r="BH102" s="379">
        <f t="shared" si="206"/>
        <v>0</v>
      </c>
      <c r="BI102" s="255" t="str">
        <f t="shared" si="207"/>
        <v>11</v>
      </c>
      <c r="BJ102" s="318"/>
      <c r="BK102" s="253">
        <f t="shared" si="227"/>
        <v>0</v>
      </c>
      <c r="BL102" s="318"/>
      <c r="BM102" s="253">
        <f t="shared" si="208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09"/>
        <v>0</v>
      </c>
      <c r="BW102" s="318"/>
      <c r="BX102" s="253">
        <f t="shared" si="228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10"/>
        <v>0</v>
      </c>
      <c r="CH102" s="318"/>
      <c r="CI102" s="253">
        <f t="shared" si="21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12"/>
        <v>0</v>
      </c>
      <c r="CS102" s="318"/>
      <c r="CT102" s="253">
        <f t="shared" si="213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14"/>
        <v>0</v>
      </c>
      <c r="DD102" s="318"/>
      <c r="DE102" s="253">
        <f t="shared" si="215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">
      <c r="A103" s="272" t="str">
        <f t="shared" si="202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216"/>
        <v>0</v>
      </c>
      <c r="F103" s="236">
        <f t="shared" si="217"/>
        <v>0</v>
      </c>
      <c r="G103" s="236">
        <f t="shared" si="203"/>
        <v>0</v>
      </c>
      <c r="H103" s="236">
        <f t="shared" si="218"/>
        <v>0</v>
      </c>
      <c r="I103" s="236">
        <f t="shared" si="204"/>
        <v>0</v>
      </c>
      <c r="J103" s="236">
        <f t="shared" si="205"/>
        <v>0</v>
      </c>
      <c r="K103" s="236">
        <f t="shared" si="205"/>
        <v>0</v>
      </c>
      <c r="L103" s="236">
        <f t="shared" si="205"/>
        <v>0</v>
      </c>
      <c r="M103" s="236">
        <f t="shared" si="205"/>
        <v>0</v>
      </c>
      <c r="N103" s="236">
        <f t="shared" si="205"/>
        <v>0</v>
      </c>
      <c r="O103" s="236">
        <f t="shared" si="205"/>
        <v>0</v>
      </c>
      <c r="P103" s="220"/>
      <c r="Q103" s="221"/>
      <c r="R103" s="237">
        <f t="shared" si="219"/>
        <v>0</v>
      </c>
      <c r="S103" s="221"/>
      <c r="T103" s="237">
        <f t="shared" si="220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21"/>
        <v>0</v>
      </c>
      <c r="AD103" s="221"/>
      <c r="AE103" s="237">
        <f t="shared" si="222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23"/>
        <v>0</v>
      </c>
      <c r="AO103" s="221"/>
      <c r="AP103" s="237">
        <f t="shared" si="224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25"/>
        <v>0</v>
      </c>
      <c r="AZ103" s="221"/>
      <c r="BA103" s="237">
        <f t="shared" si="226"/>
        <v>0</v>
      </c>
      <c r="BB103" s="221"/>
      <c r="BC103" s="233"/>
      <c r="BD103" s="221"/>
      <c r="BE103" s="221"/>
      <c r="BF103" s="233"/>
      <c r="BG103" s="221"/>
      <c r="BH103" s="379">
        <f t="shared" si="206"/>
        <v>0</v>
      </c>
      <c r="BI103" s="255" t="str">
        <f t="shared" si="207"/>
        <v>12</v>
      </c>
      <c r="BJ103" s="318"/>
      <c r="BK103" s="253">
        <f t="shared" si="227"/>
        <v>0</v>
      </c>
      <c r="BL103" s="318"/>
      <c r="BM103" s="253">
        <f t="shared" si="208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09"/>
        <v>0</v>
      </c>
      <c r="BW103" s="318"/>
      <c r="BX103" s="253">
        <f t="shared" si="228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10"/>
        <v>0</v>
      </c>
      <c r="CH103" s="318"/>
      <c r="CI103" s="253">
        <f t="shared" si="21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12"/>
        <v>0</v>
      </c>
      <c r="CS103" s="318"/>
      <c r="CT103" s="253">
        <f t="shared" si="213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14"/>
        <v>0</v>
      </c>
      <c r="DD103" s="318"/>
      <c r="DE103" s="253">
        <f t="shared" si="215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thickBot="1">
      <c r="A104" s="272" t="str">
        <f t="shared" si="202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216"/>
        <v>0</v>
      </c>
      <c r="F104" s="236">
        <f t="shared" si="217"/>
        <v>0</v>
      </c>
      <c r="G104" s="236">
        <f t="shared" si="203"/>
        <v>0</v>
      </c>
      <c r="H104" s="236">
        <f t="shared" si="218"/>
        <v>0</v>
      </c>
      <c r="I104" s="236">
        <f t="shared" si="204"/>
        <v>0</v>
      </c>
      <c r="J104" s="236">
        <f t="shared" si="205"/>
        <v>0</v>
      </c>
      <c r="K104" s="236">
        <f t="shared" si="205"/>
        <v>0</v>
      </c>
      <c r="L104" s="236">
        <f t="shared" si="205"/>
        <v>0</v>
      </c>
      <c r="M104" s="236">
        <f t="shared" si="205"/>
        <v>0</v>
      </c>
      <c r="N104" s="236">
        <f t="shared" si="205"/>
        <v>0</v>
      </c>
      <c r="O104" s="236">
        <f>ROUND(SUM(Z104,AK104,AV104,BG104),1)</f>
        <v>0</v>
      </c>
      <c r="P104" s="223"/>
      <c r="Q104" s="224"/>
      <c r="R104" s="238">
        <f t="shared" si="219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221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23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25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9">
        <f t="shared" si="206"/>
        <v>0</v>
      </c>
      <c r="BI104" s="319" t="str">
        <f t="shared" si="207"/>
        <v>13</v>
      </c>
      <c r="BJ104" s="320"/>
      <c r="BK104" s="321">
        <f t="shared" si="227"/>
        <v>0</v>
      </c>
      <c r="BL104" s="320"/>
      <c r="BM104" s="321">
        <f t="shared" si="208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09"/>
        <v>0</v>
      </c>
      <c r="BW104" s="320"/>
      <c r="BX104" s="321">
        <f t="shared" si="228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10"/>
        <v>0</v>
      </c>
      <c r="CH104" s="320"/>
      <c r="CI104" s="321">
        <f t="shared" si="21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12"/>
        <v>0</v>
      </c>
      <c r="CS104" s="320"/>
      <c r="CT104" s="321">
        <f t="shared" si="213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14"/>
        <v>0</v>
      </c>
      <c r="DD104" s="320"/>
      <c r="DE104" s="321">
        <f t="shared" si="215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customHeight="1">
      <c r="A105" s="271" t="str">
        <f>B105</f>
        <v>Внести наименование учреждения 7</v>
      </c>
      <c r="B105" s="712" t="s">
        <v>251</v>
      </c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>1 квартал - Внести наименование учреждения 7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>2 квартал - Внести наименование учреждения 7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>3 квартал - Внести наименование учреждения 7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>4 квартал - Внести наименование учреждения 7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06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29">IF(ROUND(E111-SUM(E112,E114:E115),5)&gt;=0,0,"Ошибка")</f>
        <v>0</v>
      </c>
      <c r="BK105" s="285">
        <f t="shared" si="229"/>
        <v>0</v>
      </c>
      <c r="BL105" s="285">
        <f t="shared" si="229"/>
        <v>0</v>
      </c>
      <c r="BM105" s="285">
        <f t="shared" si="229"/>
        <v>0</v>
      </c>
      <c r="BN105" s="285">
        <f t="shared" si="229"/>
        <v>0</v>
      </c>
      <c r="BO105" s="285">
        <f t="shared" si="229"/>
        <v>0</v>
      </c>
      <c r="BP105" s="285">
        <f t="shared" si="229"/>
        <v>0</v>
      </c>
      <c r="BQ105" s="285">
        <f t="shared" si="229"/>
        <v>0</v>
      </c>
      <c r="BR105" s="285">
        <f t="shared" si="229"/>
        <v>0</v>
      </c>
      <c r="BS105" s="285">
        <f t="shared" si="229"/>
        <v>0</v>
      </c>
      <c r="BT105" s="285">
        <f t="shared" si="229"/>
        <v>0</v>
      </c>
      <c r="BU105" s="285">
        <f t="shared" si="229"/>
        <v>0</v>
      </c>
      <c r="BV105" s="285">
        <f t="shared" si="229"/>
        <v>0</v>
      </c>
      <c r="BW105" s="285">
        <f t="shared" si="229"/>
        <v>0</v>
      </c>
      <c r="BX105" s="285">
        <f t="shared" si="229"/>
        <v>0</v>
      </c>
      <c r="BY105" s="285">
        <f t="shared" si="229"/>
        <v>0</v>
      </c>
      <c r="BZ105" s="285">
        <f t="shared" si="229"/>
        <v>0</v>
      </c>
      <c r="CA105" s="285">
        <f t="shared" si="229"/>
        <v>0</v>
      </c>
      <c r="CB105" s="285">
        <f t="shared" si="229"/>
        <v>0</v>
      </c>
      <c r="CC105" s="285">
        <f t="shared" si="229"/>
        <v>0</v>
      </c>
      <c r="CD105" s="285">
        <f t="shared" si="229"/>
        <v>0</v>
      </c>
      <c r="CE105" s="285">
        <f t="shared" si="229"/>
        <v>0</v>
      </c>
      <c r="CF105" s="285">
        <f t="shared" si="229"/>
        <v>0</v>
      </c>
      <c r="CG105" s="285">
        <f t="shared" si="229"/>
        <v>0</v>
      </c>
      <c r="CH105" s="285">
        <f t="shared" si="229"/>
        <v>0</v>
      </c>
      <c r="CI105" s="285">
        <f t="shared" si="229"/>
        <v>0</v>
      </c>
      <c r="CJ105" s="285">
        <f t="shared" si="229"/>
        <v>0</v>
      </c>
      <c r="CK105" s="285">
        <f t="shared" si="229"/>
        <v>0</v>
      </c>
      <c r="CL105" s="285">
        <f t="shared" si="229"/>
        <v>0</v>
      </c>
      <c r="CM105" s="285">
        <f t="shared" si="229"/>
        <v>0</v>
      </c>
      <c r="CN105" s="285">
        <f t="shared" si="229"/>
        <v>0</v>
      </c>
      <c r="CO105" s="285">
        <f t="shared" si="229"/>
        <v>0</v>
      </c>
      <c r="CP105" s="285">
        <f t="shared" ref="CP105:DL105" si="230">IF(ROUND(AK111-SUM(AK112,AK114:AK115),5)&gt;=0,0,"Ошибка")</f>
        <v>0</v>
      </c>
      <c r="CQ105" s="285">
        <f t="shared" si="230"/>
        <v>0</v>
      </c>
      <c r="CR105" s="285">
        <f t="shared" si="230"/>
        <v>0</v>
      </c>
      <c r="CS105" s="285">
        <f t="shared" si="230"/>
        <v>0</v>
      </c>
      <c r="CT105" s="285">
        <f t="shared" si="230"/>
        <v>0</v>
      </c>
      <c r="CU105" s="285">
        <f t="shared" si="230"/>
        <v>0</v>
      </c>
      <c r="CV105" s="285">
        <f t="shared" si="230"/>
        <v>0</v>
      </c>
      <c r="CW105" s="285">
        <f t="shared" si="230"/>
        <v>0</v>
      </c>
      <c r="CX105" s="285">
        <f t="shared" si="230"/>
        <v>0</v>
      </c>
      <c r="CY105" s="285">
        <f t="shared" si="230"/>
        <v>0</v>
      </c>
      <c r="CZ105" s="285">
        <f t="shared" si="230"/>
        <v>0</v>
      </c>
      <c r="DA105" s="285">
        <f t="shared" si="230"/>
        <v>0</v>
      </c>
      <c r="DB105" s="285">
        <f t="shared" si="230"/>
        <v>0</v>
      </c>
      <c r="DC105" s="285">
        <f t="shared" si="230"/>
        <v>0</v>
      </c>
      <c r="DD105" s="285">
        <f t="shared" si="230"/>
        <v>0</v>
      </c>
      <c r="DE105" s="285">
        <f t="shared" si="230"/>
        <v>0</v>
      </c>
      <c r="DF105" s="285">
        <f t="shared" si="230"/>
        <v>0</v>
      </c>
      <c r="DG105" s="285">
        <f t="shared" si="230"/>
        <v>0</v>
      </c>
      <c r="DH105" s="285">
        <f t="shared" si="230"/>
        <v>0</v>
      </c>
      <c r="DI105" s="285">
        <f t="shared" si="230"/>
        <v>0</v>
      </c>
      <c r="DJ105" s="285">
        <f t="shared" si="230"/>
        <v>0</v>
      </c>
      <c r="DK105" s="285">
        <f t="shared" si="230"/>
        <v>0</v>
      </c>
      <c r="DL105" s="285">
        <f t="shared" si="230"/>
        <v>0</v>
      </c>
    </row>
    <row r="106" spans="1:116" s="27" customFormat="1" ht="24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31">SUM(J107:J111,J116:J118)</f>
        <v>0</v>
      </c>
      <c r="K106" s="236">
        <f t="shared" si="231"/>
        <v>0</v>
      </c>
      <c r="L106" s="236">
        <f t="shared" si="231"/>
        <v>0</v>
      </c>
      <c r="M106" s="236">
        <f t="shared" si="231"/>
        <v>0</v>
      </c>
      <c r="N106" s="236">
        <f t="shared" si="231"/>
        <v>0</v>
      </c>
      <c r="O106" s="236">
        <f t="shared" si="231"/>
        <v>0</v>
      </c>
      <c r="P106" s="228">
        <f>SUM(P107:P111,P116:P118)</f>
        <v>0</v>
      </c>
      <c r="Q106" s="226">
        <f t="shared" ref="Q106:Z106" si="232">SUM(Q107:Q111,Q116:Q118)</f>
        <v>0</v>
      </c>
      <c r="R106" s="236">
        <f t="shared" si="232"/>
        <v>0</v>
      </c>
      <c r="S106" s="226">
        <f t="shared" si="232"/>
        <v>0</v>
      </c>
      <c r="T106" s="236">
        <f t="shared" si="232"/>
        <v>0</v>
      </c>
      <c r="U106" s="226">
        <f t="shared" si="232"/>
        <v>0</v>
      </c>
      <c r="V106" s="235">
        <f t="shared" si="232"/>
        <v>0</v>
      </c>
      <c r="W106" s="226">
        <f t="shared" si="232"/>
        <v>0</v>
      </c>
      <c r="X106" s="226">
        <f t="shared" si="232"/>
        <v>0</v>
      </c>
      <c r="Y106" s="235">
        <f t="shared" si="232"/>
        <v>0</v>
      </c>
      <c r="Z106" s="227">
        <f t="shared" si="232"/>
        <v>0</v>
      </c>
      <c r="AA106" s="228">
        <f>SUM(AA107:AA111,AA116:AA118)</f>
        <v>0</v>
      </c>
      <c r="AB106" s="226">
        <f t="shared" ref="AB106:AK106" si="233">SUM(AB107:AB111,AB116:AB118)</f>
        <v>0</v>
      </c>
      <c r="AC106" s="236">
        <f t="shared" si="233"/>
        <v>0</v>
      </c>
      <c r="AD106" s="226">
        <f t="shared" si="233"/>
        <v>0</v>
      </c>
      <c r="AE106" s="236">
        <f t="shared" si="233"/>
        <v>0</v>
      </c>
      <c r="AF106" s="226">
        <f t="shared" si="233"/>
        <v>0</v>
      </c>
      <c r="AG106" s="235">
        <f t="shared" si="233"/>
        <v>0</v>
      </c>
      <c r="AH106" s="226">
        <f t="shared" si="233"/>
        <v>0</v>
      </c>
      <c r="AI106" s="226">
        <f t="shared" si="233"/>
        <v>0</v>
      </c>
      <c r="AJ106" s="235">
        <f t="shared" si="233"/>
        <v>0</v>
      </c>
      <c r="AK106" s="227">
        <f t="shared" si="233"/>
        <v>0</v>
      </c>
      <c r="AL106" s="228">
        <f>SUM(AL107:AL111,AL116:AL118)</f>
        <v>0</v>
      </c>
      <c r="AM106" s="226">
        <f t="shared" ref="AM106:AV106" si="234">SUM(AM107:AM111,AM116:AM118)</f>
        <v>0</v>
      </c>
      <c r="AN106" s="236">
        <f t="shared" si="234"/>
        <v>0</v>
      </c>
      <c r="AO106" s="226">
        <f t="shared" si="234"/>
        <v>0</v>
      </c>
      <c r="AP106" s="236">
        <f t="shared" si="234"/>
        <v>0</v>
      </c>
      <c r="AQ106" s="226">
        <f t="shared" si="234"/>
        <v>0</v>
      </c>
      <c r="AR106" s="235">
        <f t="shared" si="234"/>
        <v>0</v>
      </c>
      <c r="AS106" s="226">
        <f t="shared" si="234"/>
        <v>0</v>
      </c>
      <c r="AT106" s="226">
        <f t="shared" si="234"/>
        <v>0</v>
      </c>
      <c r="AU106" s="235">
        <f t="shared" si="234"/>
        <v>0</v>
      </c>
      <c r="AV106" s="227">
        <f t="shared" si="234"/>
        <v>0</v>
      </c>
      <c r="AW106" s="228">
        <f>SUM(AW107:AW111,AW116:AW118)</f>
        <v>0</v>
      </c>
      <c r="AX106" s="226">
        <f t="shared" ref="AX106:BG106" si="235">SUM(AX107:AX111,AX116:AX118)</f>
        <v>0</v>
      </c>
      <c r="AY106" s="236">
        <f t="shared" si="235"/>
        <v>0</v>
      </c>
      <c r="AZ106" s="226">
        <f t="shared" si="235"/>
        <v>0</v>
      </c>
      <c r="BA106" s="236">
        <f t="shared" si="235"/>
        <v>0</v>
      </c>
      <c r="BB106" s="226">
        <f t="shared" si="235"/>
        <v>0</v>
      </c>
      <c r="BC106" s="235">
        <f t="shared" si="235"/>
        <v>0</v>
      </c>
      <c r="BD106" s="226">
        <f t="shared" si="235"/>
        <v>0</v>
      </c>
      <c r="BE106" s="226">
        <f t="shared" si="235"/>
        <v>0</v>
      </c>
      <c r="BF106" s="235">
        <f t="shared" si="235"/>
        <v>0</v>
      </c>
      <c r="BG106" s="227">
        <f t="shared" si="235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36">IF(E112-E113&gt;=0,0,"Ошибка")</f>
        <v>0</v>
      </c>
      <c r="BK106" s="253">
        <f t="shared" si="236"/>
        <v>0</v>
      </c>
      <c r="BL106" s="253">
        <f t="shared" si="236"/>
        <v>0</v>
      </c>
      <c r="BM106" s="253">
        <f t="shared" si="236"/>
        <v>0</v>
      </c>
      <c r="BN106" s="253">
        <f t="shared" si="236"/>
        <v>0</v>
      </c>
      <c r="BO106" s="253">
        <f t="shared" si="236"/>
        <v>0</v>
      </c>
      <c r="BP106" s="253">
        <f t="shared" si="236"/>
        <v>0</v>
      </c>
      <c r="BQ106" s="253">
        <f t="shared" si="236"/>
        <v>0</v>
      </c>
      <c r="BR106" s="253">
        <f t="shared" si="236"/>
        <v>0</v>
      </c>
      <c r="BS106" s="253">
        <f t="shared" si="236"/>
        <v>0</v>
      </c>
      <c r="BT106" s="253">
        <f t="shared" si="236"/>
        <v>0</v>
      </c>
      <c r="BU106" s="253">
        <f t="shared" si="236"/>
        <v>0</v>
      </c>
      <c r="BV106" s="253">
        <f t="shared" si="236"/>
        <v>0</v>
      </c>
      <c r="BW106" s="253">
        <f t="shared" si="236"/>
        <v>0</v>
      </c>
      <c r="BX106" s="253">
        <f t="shared" si="236"/>
        <v>0</v>
      </c>
      <c r="BY106" s="253">
        <f t="shared" si="236"/>
        <v>0</v>
      </c>
      <c r="BZ106" s="253">
        <f t="shared" si="236"/>
        <v>0</v>
      </c>
      <c r="CA106" s="253">
        <f t="shared" si="236"/>
        <v>0</v>
      </c>
      <c r="CB106" s="253">
        <f t="shared" si="236"/>
        <v>0</v>
      </c>
      <c r="CC106" s="253">
        <f t="shared" si="236"/>
        <v>0</v>
      </c>
      <c r="CD106" s="253">
        <f t="shared" si="236"/>
        <v>0</v>
      </c>
      <c r="CE106" s="253">
        <f t="shared" si="236"/>
        <v>0</v>
      </c>
      <c r="CF106" s="253">
        <f t="shared" si="236"/>
        <v>0</v>
      </c>
      <c r="CG106" s="253">
        <f t="shared" si="236"/>
        <v>0</v>
      </c>
      <c r="CH106" s="253">
        <f t="shared" si="236"/>
        <v>0</v>
      </c>
      <c r="CI106" s="253">
        <f t="shared" si="236"/>
        <v>0</v>
      </c>
      <c r="CJ106" s="253">
        <f t="shared" si="236"/>
        <v>0</v>
      </c>
      <c r="CK106" s="253">
        <f t="shared" si="236"/>
        <v>0</v>
      </c>
      <c r="CL106" s="253">
        <f t="shared" si="236"/>
        <v>0</v>
      </c>
      <c r="CM106" s="253">
        <f t="shared" si="236"/>
        <v>0</v>
      </c>
      <c r="CN106" s="253">
        <f t="shared" si="236"/>
        <v>0</v>
      </c>
      <c r="CO106" s="253">
        <f t="shared" si="236"/>
        <v>0</v>
      </c>
      <c r="CP106" s="253">
        <f t="shared" ref="CP106:DL106" si="237">IF(AK112-AK113&gt;=0,0,"Ошибка")</f>
        <v>0</v>
      </c>
      <c r="CQ106" s="253">
        <f t="shared" si="237"/>
        <v>0</v>
      </c>
      <c r="CR106" s="253">
        <f t="shared" si="237"/>
        <v>0</v>
      </c>
      <c r="CS106" s="253">
        <f t="shared" si="237"/>
        <v>0</v>
      </c>
      <c r="CT106" s="253">
        <f t="shared" si="237"/>
        <v>0</v>
      </c>
      <c r="CU106" s="253">
        <f t="shared" si="237"/>
        <v>0</v>
      </c>
      <c r="CV106" s="253">
        <f t="shared" si="237"/>
        <v>0</v>
      </c>
      <c r="CW106" s="253">
        <f t="shared" si="237"/>
        <v>0</v>
      </c>
      <c r="CX106" s="253">
        <f t="shared" si="237"/>
        <v>0</v>
      </c>
      <c r="CY106" s="253">
        <f t="shared" si="237"/>
        <v>0</v>
      </c>
      <c r="CZ106" s="253">
        <f t="shared" si="237"/>
        <v>0</v>
      </c>
      <c r="DA106" s="253">
        <f t="shared" si="237"/>
        <v>0</v>
      </c>
      <c r="DB106" s="253">
        <f t="shared" si="237"/>
        <v>0</v>
      </c>
      <c r="DC106" s="253">
        <f t="shared" si="237"/>
        <v>0</v>
      </c>
      <c r="DD106" s="253">
        <f t="shared" si="237"/>
        <v>0</v>
      </c>
      <c r="DE106" s="253">
        <f t="shared" si="237"/>
        <v>0</v>
      </c>
      <c r="DF106" s="253">
        <f t="shared" si="237"/>
        <v>0</v>
      </c>
      <c r="DG106" s="253">
        <f t="shared" si="237"/>
        <v>0</v>
      </c>
      <c r="DH106" s="253">
        <f t="shared" si="237"/>
        <v>0</v>
      </c>
      <c r="DI106" s="253">
        <f t="shared" si="237"/>
        <v>0</v>
      </c>
      <c r="DJ106" s="253">
        <f t="shared" si="237"/>
        <v>0</v>
      </c>
      <c r="DK106" s="253">
        <f t="shared" si="237"/>
        <v>0</v>
      </c>
      <c r="DL106" s="253">
        <f t="shared" si="237"/>
        <v>0</v>
      </c>
    </row>
    <row r="107" spans="1:116" s="27" customFormat="1" ht="24">
      <c r="A107" s="272" t="str">
        <f t="shared" ref="A107:A118" si="238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39">SUM(J107:L107)</f>
        <v>0</v>
      </c>
      <c r="H107" s="236">
        <f>ROUND(SUM(S107,AD107,AO107,AZ107),1)</f>
        <v>0</v>
      </c>
      <c r="I107" s="236">
        <f t="shared" ref="I107:I118" si="240">SUM(M107:O107)</f>
        <v>0</v>
      </c>
      <c r="J107" s="236">
        <f t="shared" ref="J107:O118" si="241">ROUND(SUM(U107,AF107,AQ107,BB107),1)</f>
        <v>0</v>
      </c>
      <c r="K107" s="236">
        <f t="shared" si="241"/>
        <v>0</v>
      </c>
      <c r="L107" s="236">
        <f t="shared" si="241"/>
        <v>0</v>
      </c>
      <c r="M107" s="236">
        <f t="shared" si="241"/>
        <v>0</v>
      </c>
      <c r="N107" s="236">
        <f t="shared" si="241"/>
        <v>0</v>
      </c>
      <c r="O107" s="236">
        <f t="shared" si="241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9">
        <f t="shared" ref="BH107:BH119" si="242">IF((COUNTA(BJ107:DL107)-COUNTIF(BJ107:DL107,0))=0,0,CONCATENATE("Ошибки!-",COUNTA(BJ107:DL107)-COUNTIF(BJ107:DL107,0)))</f>
        <v>0</v>
      </c>
      <c r="BI107" s="255" t="str">
        <f t="shared" ref="BI107:BI118" si="24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4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4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46">IF(ROUND((AA107-AB107),5)&gt;=0,0,"Ошибка!")</f>
        <v>0</v>
      </c>
      <c r="CH107" s="318"/>
      <c r="CI107" s="253">
        <f t="shared" ref="CI107:CI118" si="24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48">IF(ROUND((AL107-AM107),5)&gt;=0,0,"Ошибка!")</f>
        <v>0</v>
      </c>
      <c r="CS107" s="318"/>
      <c r="CT107" s="253">
        <f t="shared" ref="CT107:CT118" si="24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50">IF(ROUND((AW107-AX107),5)&gt;=0,0,"Ошибка!")</f>
        <v>0</v>
      </c>
      <c r="DD107" s="318"/>
      <c r="DE107" s="253">
        <f t="shared" ref="DE107:DE118" si="25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>
      <c r="A108" s="272" t="str">
        <f t="shared" si="238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52">ROUND(SUM(P108,AA108,AL108,AW108),0)</f>
        <v>0</v>
      </c>
      <c r="F108" s="236">
        <f t="shared" ref="F108:F118" si="253">ROUND(SUM(Q108,AB108,AM108,AX108),1)</f>
        <v>0</v>
      </c>
      <c r="G108" s="236">
        <f t="shared" si="239"/>
        <v>0</v>
      </c>
      <c r="H108" s="236">
        <f t="shared" ref="H108:H118" si="254">ROUND(SUM(S108,AD108,AO108,AZ108),1)</f>
        <v>0</v>
      </c>
      <c r="I108" s="236">
        <f t="shared" si="240"/>
        <v>0</v>
      </c>
      <c r="J108" s="236">
        <f t="shared" si="241"/>
        <v>0</v>
      </c>
      <c r="K108" s="236">
        <f t="shared" si="241"/>
        <v>0</v>
      </c>
      <c r="L108" s="236">
        <f t="shared" si="241"/>
        <v>0</v>
      </c>
      <c r="M108" s="236">
        <f t="shared" si="241"/>
        <v>0</v>
      </c>
      <c r="N108" s="236">
        <f t="shared" si="241"/>
        <v>0</v>
      </c>
      <c r="O108" s="236">
        <f t="shared" si="241"/>
        <v>0</v>
      </c>
      <c r="P108" s="220"/>
      <c r="Q108" s="221"/>
      <c r="R108" s="237">
        <f t="shared" ref="R108:R118" si="255">SUM(U108:W108)</f>
        <v>0</v>
      </c>
      <c r="S108" s="221"/>
      <c r="T108" s="237">
        <f t="shared" ref="T108:T117" si="25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57">SUM(AF108:AH108)</f>
        <v>0</v>
      </c>
      <c r="AD108" s="221"/>
      <c r="AE108" s="237">
        <f t="shared" ref="AE108:AE117" si="25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59">SUM(AQ108:AS108)</f>
        <v>0</v>
      </c>
      <c r="AO108" s="221"/>
      <c r="AP108" s="237">
        <f t="shared" ref="AP108:AP117" si="26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61">SUM(BB108:BD108)</f>
        <v>0</v>
      </c>
      <c r="AZ108" s="221"/>
      <c r="BA108" s="237">
        <f t="shared" ref="BA108:BA117" si="262">SUM(BE108:BG108)</f>
        <v>0</v>
      </c>
      <c r="BB108" s="221"/>
      <c r="BC108" s="233"/>
      <c r="BD108" s="221"/>
      <c r="BE108" s="221"/>
      <c r="BF108" s="233"/>
      <c r="BG108" s="221"/>
      <c r="BH108" s="379">
        <f t="shared" si="242"/>
        <v>0</v>
      </c>
      <c r="BI108" s="255" t="str">
        <f t="shared" si="243"/>
        <v>03</v>
      </c>
      <c r="BJ108" s="318"/>
      <c r="BK108" s="253">
        <f t="shared" ref="BK108:BK118" si="263">IF(ROUND((E108-F108),5)&gt;=0,0,"Ошибка!")</f>
        <v>0</v>
      </c>
      <c r="BL108" s="318"/>
      <c r="BM108" s="253">
        <f t="shared" si="24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45"/>
        <v>0</v>
      </c>
      <c r="BW108" s="318"/>
      <c r="BX108" s="253">
        <f t="shared" ref="BX108:BX118" si="26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46"/>
        <v>0</v>
      </c>
      <c r="CH108" s="318"/>
      <c r="CI108" s="253">
        <f t="shared" si="24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48"/>
        <v>0</v>
      </c>
      <c r="CS108" s="318"/>
      <c r="CT108" s="253">
        <f t="shared" si="24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50"/>
        <v>0</v>
      </c>
      <c r="DD108" s="318"/>
      <c r="DE108" s="253">
        <f t="shared" si="251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>
      <c r="A109" s="272" t="str">
        <f t="shared" si="238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52"/>
        <v>0</v>
      </c>
      <c r="F109" s="236">
        <f t="shared" si="253"/>
        <v>0</v>
      </c>
      <c r="G109" s="236">
        <f t="shared" si="239"/>
        <v>0</v>
      </c>
      <c r="H109" s="236">
        <f t="shared" si="254"/>
        <v>0</v>
      </c>
      <c r="I109" s="236">
        <f t="shared" si="240"/>
        <v>0</v>
      </c>
      <c r="J109" s="236">
        <f t="shared" si="241"/>
        <v>0</v>
      </c>
      <c r="K109" s="236">
        <f t="shared" si="241"/>
        <v>0</v>
      </c>
      <c r="L109" s="236">
        <f t="shared" si="241"/>
        <v>0</v>
      </c>
      <c r="M109" s="236">
        <f t="shared" si="241"/>
        <v>0</v>
      </c>
      <c r="N109" s="236">
        <f t="shared" si="241"/>
        <v>0</v>
      </c>
      <c r="O109" s="236">
        <f t="shared" si="241"/>
        <v>0</v>
      </c>
      <c r="P109" s="220"/>
      <c r="Q109" s="221"/>
      <c r="R109" s="237">
        <f t="shared" si="255"/>
        <v>0</v>
      </c>
      <c r="S109" s="221"/>
      <c r="T109" s="237">
        <f t="shared" si="25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57"/>
        <v>0</v>
      </c>
      <c r="AD109" s="221"/>
      <c r="AE109" s="237">
        <f t="shared" si="25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59"/>
        <v>0</v>
      </c>
      <c r="AO109" s="221"/>
      <c r="AP109" s="237">
        <f t="shared" si="26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61"/>
        <v>0</v>
      </c>
      <c r="AZ109" s="221"/>
      <c r="BA109" s="237">
        <f t="shared" si="262"/>
        <v>0</v>
      </c>
      <c r="BB109" s="221"/>
      <c r="BC109" s="233"/>
      <c r="BD109" s="221"/>
      <c r="BE109" s="221"/>
      <c r="BF109" s="233"/>
      <c r="BG109" s="221"/>
      <c r="BH109" s="379">
        <f t="shared" si="242"/>
        <v>0</v>
      </c>
      <c r="BI109" s="255" t="str">
        <f t="shared" si="243"/>
        <v>04</v>
      </c>
      <c r="BJ109" s="318"/>
      <c r="BK109" s="253">
        <f t="shared" si="263"/>
        <v>0</v>
      </c>
      <c r="BL109" s="318"/>
      <c r="BM109" s="253">
        <f t="shared" si="24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45"/>
        <v>0</v>
      </c>
      <c r="BW109" s="318"/>
      <c r="BX109" s="253">
        <f t="shared" si="26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46"/>
        <v>0</v>
      </c>
      <c r="CH109" s="318"/>
      <c r="CI109" s="253">
        <f t="shared" si="24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48"/>
        <v>0</v>
      </c>
      <c r="CS109" s="318"/>
      <c r="CT109" s="253">
        <f t="shared" si="24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50"/>
        <v>0</v>
      </c>
      <c r="DD109" s="318"/>
      <c r="DE109" s="253">
        <f t="shared" si="251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>
      <c r="A110" s="272" t="str">
        <f t="shared" si="238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52"/>
        <v>0</v>
      </c>
      <c r="F110" s="236">
        <f t="shared" si="253"/>
        <v>0</v>
      </c>
      <c r="G110" s="236">
        <f t="shared" si="239"/>
        <v>0</v>
      </c>
      <c r="H110" s="236">
        <f t="shared" si="254"/>
        <v>0</v>
      </c>
      <c r="I110" s="236">
        <f t="shared" si="240"/>
        <v>0</v>
      </c>
      <c r="J110" s="236">
        <f t="shared" si="241"/>
        <v>0</v>
      </c>
      <c r="K110" s="236">
        <f t="shared" si="241"/>
        <v>0</v>
      </c>
      <c r="L110" s="236">
        <f t="shared" si="241"/>
        <v>0</v>
      </c>
      <c r="M110" s="236">
        <f t="shared" si="241"/>
        <v>0</v>
      </c>
      <c r="N110" s="236">
        <f t="shared" si="241"/>
        <v>0</v>
      </c>
      <c r="O110" s="236">
        <f t="shared" si="241"/>
        <v>0</v>
      </c>
      <c r="P110" s="220"/>
      <c r="Q110" s="221"/>
      <c r="R110" s="237">
        <f t="shared" si="255"/>
        <v>0</v>
      </c>
      <c r="S110" s="221"/>
      <c r="T110" s="237">
        <f t="shared" si="25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57"/>
        <v>0</v>
      </c>
      <c r="AD110" s="221"/>
      <c r="AE110" s="237">
        <f t="shared" si="25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59"/>
        <v>0</v>
      </c>
      <c r="AO110" s="221"/>
      <c r="AP110" s="237">
        <f t="shared" si="26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61"/>
        <v>0</v>
      </c>
      <c r="AZ110" s="221"/>
      <c r="BA110" s="237">
        <f t="shared" si="262"/>
        <v>0</v>
      </c>
      <c r="BB110" s="221"/>
      <c r="BC110" s="233"/>
      <c r="BD110" s="221"/>
      <c r="BE110" s="221"/>
      <c r="BF110" s="233"/>
      <c r="BG110" s="221"/>
      <c r="BH110" s="379">
        <f t="shared" si="242"/>
        <v>0</v>
      </c>
      <c r="BI110" s="255" t="str">
        <f t="shared" si="243"/>
        <v>05</v>
      </c>
      <c r="BJ110" s="318"/>
      <c r="BK110" s="253">
        <f t="shared" si="263"/>
        <v>0</v>
      </c>
      <c r="BL110" s="318"/>
      <c r="BM110" s="253">
        <f t="shared" si="24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45"/>
        <v>0</v>
      </c>
      <c r="BW110" s="318"/>
      <c r="BX110" s="253">
        <f t="shared" si="26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46"/>
        <v>0</v>
      </c>
      <c r="CH110" s="318"/>
      <c r="CI110" s="253">
        <f t="shared" si="24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48"/>
        <v>0</v>
      </c>
      <c r="CS110" s="318"/>
      <c r="CT110" s="253">
        <f t="shared" si="24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50"/>
        <v>0</v>
      </c>
      <c r="DD110" s="318"/>
      <c r="DE110" s="253">
        <f t="shared" si="251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>
      <c r="A111" s="272" t="str">
        <f t="shared" si="238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52"/>
        <v>0</v>
      </c>
      <c r="F111" s="236">
        <f t="shared" si="253"/>
        <v>0</v>
      </c>
      <c r="G111" s="236">
        <f t="shared" si="239"/>
        <v>0</v>
      </c>
      <c r="H111" s="236">
        <f t="shared" si="254"/>
        <v>0</v>
      </c>
      <c r="I111" s="236">
        <f t="shared" si="240"/>
        <v>0</v>
      </c>
      <c r="J111" s="236">
        <f t="shared" si="241"/>
        <v>0</v>
      </c>
      <c r="K111" s="236">
        <f t="shared" si="241"/>
        <v>0</v>
      </c>
      <c r="L111" s="236">
        <f t="shared" si="241"/>
        <v>0</v>
      </c>
      <c r="M111" s="236">
        <f t="shared" si="241"/>
        <v>0</v>
      </c>
      <c r="N111" s="236">
        <f t="shared" si="241"/>
        <v>0</v>
      </c>
      <c r="O111" s="236">
        <f t="shared" si="241"/>
        <v>0</v>
      </c>
      <c r="P111" s="220"/>
      <c r="Q111" s="221"/>
      <c r="R111" s="237">
        <f t="shared" si="255"/>
        <v>0</v>
      </c>
      <c r="S111" s="221"/>
      <c r="T111" s="237">
        <f t="shared" si="25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57"/>
        <v>0</v>
      </c>
      <c r="AD111" s="221"/>
      <c r="AE111" s="237">
        <f t="shared" si="25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59"/>
        <v>0</v>
      </c>
      <c r="AO111" s="221"/>
      <c r="AP111" s="237">
        <f t="shared" si="26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61"/>
        <v>0</v>
      </c>
      <c r="AZ111" s="221"/>
      <c r="BA111" s="237">
        <f t="shared" si="262"/>
        <v>0</v>
      </c>
      <c r="BB111" s="221"/>
      <c r="BC111" s="233"/>
      <c r="BD111" s="221"/>
      <c r="BE111" s="221"/>
      <c r="BF111" s="233"/>
      <c r="BG111" s="221"/>
      <c r="BH111" s="379">
        <f t="shared" si="242"/>
        <v>0</v>
      </c>
      <c r="BI111" s="255" t="str">
        <f t="shared" si="243"/>
        <v>06</v>
      </c>
      <c r="BJ111" s="318"/>
      <c r="BK111" s="253">
        <f t="shared" si="263"/>
        <v>0</v>
      </c>
      <c r="BL111" s="318"/>
      <c r="BM111" s="253">
        <f t="shared" si="24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45"/>
        <v>0</v>
      </c>
      <c r="BW111" s="318"/>
      <c r="BX111" s="253">
        <f t="shared" si="26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46"/>
        <v>0</v>
      </c>
      <c r="CH111" s="318"/>
      <c r="CI111" s="253">
        <f t="shared" si="24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48"/>
        <v>0</v>
      </c>
      <c r="CS111" s="318"/>
      <c r="CT111" s="253">
        <f t="shared" si="24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50"/>
        <v>0</v>
      </c>
      <c r="DD111" s="318"/>
      <c r="DE111" s="253">
        <f t="shared" si="251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>
      <c r="A112" s="272" t="str">
        <f t="shared" si="238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52"/>
        <v>0</v>
      </c>
      <c r="F112" s="236">
        <f t="shared" si="253"/>
        <v>0</v>
      </c>
      <c r="G112" s="236">
        <f t="shared" si="239"/>
        <v>0</v>
      </c>
      <c r="H112" s="236">
        <f t="shared" si="254"/>
        <v>0</v>
      </c>
      <c r="I112" s="236">
        <f t="shared" si="240"/>
        <v>0</v>
      </c>
      <c r="J112" s="236">
        <f t="shared" si="241"/>
        <v>0</v>
      </c>
      <c r="K112" s="236">
        <f t="shared" si="241"/>
        <v>0</v>
      </c>
      <c r="L112" s="236">
        <f t="shared" si="241"/>
        <v>0</v>
      </c>
      <c r="M112" s="236">
        <f t="shared" si="241"/>
        <v>0</v>
      </c>
      <c r="N112" s="236">
        <f t="shared" si="241"/>
        <v>0</v>
      </c>
      <c r="O112" s="236">
        <f t="shared" si="241"/>
        <v>0</v>
      </c>
      <c r="P112" s="220"/>
      <c r="Q112" s="221"/>
      <c r="R112" s="237">
        <f t="shared" si="255"/>
        <v>0</v>
      </c>
      <c r="S112" s="221"/>
      <c r="T112" s="237">
        <f t="shared" si="25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57"/>
        <v>0</v>
      </c>
      <c r="AD112" s="221"/>
      <c r="AE112" s="237">
        <f t="shared" si="25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59"/>
        <v>0</v>
      </c>
      <c r="AO112" s="221"/>
      <c r="AP112" s="237">
        <f t="shared" si="26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61"/>
        <v>0</v>
      </c>
      <c r="AZ112" s="221"/>
      <c r="BA112" s="237">
        <f t="shared" si="262"/>
        <v>0</v>
      </c>
      <c r="BB112" s="221"/>
      <c r="BC112" s="233"/>
      <c r="BD112" s="221"/>
      <c r="BE112" s="221"/>
      <c r="BF112" s="233"/>
      <c r="BG112" s="221"/>
      <c r="BH112" s="379">
        <f t="shared" si="242"/>
        <v>0</v>
      </c>
      <c r="BI112" s="255" t="str">
        <f t="shared" si="243"/>
        <v>07</v>
      </c>
      <c r="BJ112" s="318"/>
      <c r="BK112" s="253">
        <f t="shared" si="263"/>
        <v>0</v>
      </c>
      <c r="BL112" s="318"/>
      <c r="BM112" s="253">
        <f t="shared" si="24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45"/>
        <v>0</v>
      </c>
      <c r="BW112" s="318"/>
      <c r="BX112" s="253">
        <f t="shared" si="26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46"/>
        <v>0</v>
      </c>
      <c r="CH112" s="318"/>
      <c r="CI112" s="253">
        <f t="shared" si="24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48"/>
        <v>0</v>
      </c>
      <c r="CS112" s="318"/>
      <c r="CT112" s="253">
        <f t="shared" si="24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50"/>
        <v>0</v>
      </c>
      <c r="DD112" s="318"/>
      <c r="DE112" s="253">
        <f t="shared" si="251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>
      <c r="A113" s="272" t="str">
        <f t="shared" si="238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52"/>
        <v>0</v>
      </c>
      <c r="F113" s="236">
        <f t="shared" si="253"/>
        <v>0</v>
      </c>
      <c r="G113" s="236">
        <f t="shared" si="239"/>
        <v>0</v>
      </c>
      <c r="H113" s="236">
        <f t="shared" si="254"/>
        <v>0</v>
      </c>
      <c r="I113" s="236">
        <f t="shared" si="240"/>
        <v>0</v>
      </c>
      <c r="J113" s="236">
        <f t="shared" si="241"/>
        <v>0</v>
      </c>
      <c r="K113" s="236">
        <f t="shared" si="241"/>
        <v>0</v>
      </c>
      <c r="L113" s="236">
        <f t="shared" si="241"/>
        <v>0</v>
      </c>
      <c r="M113" s="236">
        <f t="shared" si="241"/>
        <v>0</v>
      </c>
      <c r="N113" s="236">
        <f t="shared" si="241"/>
        <v>0</v>
      </c>
      <c r="O113" s="236">
        <f t="shared" si="241"/>
        <v>0</v>
      </c>
      <c r="P113" s="220"/>
      <c r="Q113" s="221"/>
      <c r="R113" s="237">
        <f t="shared" si="255"/>
        <v>0</v>
      </c>
      <c r="S113" s="221"/>
      <c r="T113" s="237">
        <f t="shared" si="25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57"/>
        <v>0</v>
      </c>
      <c r="AD113" s="221"/>
      <c r="AE113" s="237">
        <f t="shared" si="25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59"/>
        <v>0</v>
      </c>
      <c r="AO113" s="221"/>
      <c r="AP113" s="237">
        <f t="shared" si="26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61"/>
        <v>0</v>
      </c>
      <c r="AZ113" s="221"/>
      <c r="BA113" s="237">
        <f t="shared" si="262"/>
        <v>0</v>
      </c>
      <c r="BB113" s="221"/>
      <c r="BC113" s="233"/>
      <c r="BD113" s="221"/>
      <c r="BE113" s="221"/>
      <c r="BF113" s="233"/>
      <c r="BG113" s="221"/>
      <c r="BH113" s="379">
        <f t="shared" si="242"/>
        <v>0</v>
      </c>
      <c r="BI113" s="255" t="str">
        <f t="shared" si="243"/>
        <v>08</v>
      </c>
      <c r="BJ113" s="318"/>
      <c r="BK113" s="253">
        <f t="shared" si="263"/>
        <v>0</v>
      </c>
      <c r="BL113" s="318"/>
      <c r="BM113" s="253">
        <f t="shared" si="24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45"/>
        <v>0</v>
      </c>
      <c r="BW113" s="318"/>
      <c r="BX113" s="253">
        <f t="shared" si="26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46"/>
        <v>0</v>
      </c>
      <c r="CH113" s="318"/>
      <c r="CI113" s="253">
        <f t="shared" si="24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48"/>
        <v>0</v>
      </c>
      <c r="CS113" s="318"/>
      <c r="CT113" s="253">
        <f t="shared" si="24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50"/>
        <v>0</v>
      </c>
      <c r="DD113" s="318"/>
      <c r="DE113" s="253">
        <f t="shared" si="251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>
      <c r="A114" s="272" t="str">
        <f t="shared" si="238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52"/>
        <v>0</v>
      </c>
      <c r="F114" s="236">
        <f t="shared" si="253"/>
        <v>0</v>
      </c>
      <c r="G114" s="236">
        <f t="shared" si="239"/>
        <v>0</v>
      </c>
      <c r="H114" s="236">
        <f t="shared" si="254"/>
        <v>0</v>
      </c>
      <c r="I114" s="236">
        <f t="shared" si="240"/>
        <v>0</v>
      </c>
      <c r="J114" s="236">
        <f t="shared" si="241"/>
        <v>0</v>
      </c>
      <c r="K114" s="236">
        <f t="shared" si="241"/>
        <v>0</v>
      </c>
      <c r="L114" s="236">
        <f t="shared" si="241"/>
        <v>0</v>
      </c>
      <c r="M114" s="236">
        <f t="shared" si="241"/>
        <v>0</v>
      </c>
      <c r="N114" s="236">
        <f t="shared" si="241"/>
        <v>0</v>
      </c>
      <c r="O114" s="236">
        <f t="shared" si="241"/>
        <v>0</v>
      </c>
      <c r="P114" s="220"/>
      <c r="Q114" s="221"/>
      <c r="R114" s="237">
        <f t="shared" si="255"/>
        <v>0</v>
      </c>
      <c r="S114" s="221"/>
      <c r="T114" s="237">
        <f t="shared" si="25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57"/>
        <v>0</v>
      </c>
      <c r="AD114" s="221"/>
      <c r="AE114" s="237">
        <f t="shared" si="25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59"/>
        <v>0</v>
      </c>
      <c r="AO114" s="221"/>
      <c r="AP114" s="237">
        <f t="shared" si="26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61"/>
        <v>0</v>
      </c>
      <c r="AZ114" s="221"/>
      <c r="BA114" s="237">
        <f t="shared" si="262"/>
        <v>0</v>
      </c>
      <c r="BB114" s="221"/>
      <c r="BC114" s="233"/>
      <c r="BD114" s="221"/>
      <c r="BE114" s="221"/>
      <c r="BF114" s="233"/>
      <c r="BG114" s="221"/>
      <c r="BH114" s="379">
        <f t="shared" si="242"/>
        <v>0</v>
      </c>
      <c r="BI114" s="255" t="str">
        <f t="shared" si="243"/>
        <v>09</v>
      </c>
      <c r="BJ114" s="318"/>
      <c r="BK114" s="253">
        <f t="shared" si="263"/>
        <v>0</v>
      </c>
      <c r="BL114" s="318"/>
      <c r="BM114" s="253">
        <f t="shared" si="24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45"/>
        <v>0</v>
      </c>
      <c r="BW114" s="318"/>
      <c r="BX114" s="253">
        <f t="shared" si="26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46"/>
        <v>0</v>
      </c>
      <c r="CH114" s="318"/>
      <c r="CI114" s="253">
        <f t="shared" si="24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48"/>
        <v>0</v>
      </c>
      <c r="CS114" s="318"/>
      <c r="CT114" s="253">
        <f t="shared" si="24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50"/>
        <v>0</v>
      </c>
      <c r="DD114" s="318"/>
      <c r="DE114" s="253">
        <f t="shared" si="251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>
      <c r="A115" s="272" t="str">
        <f t="shared" si="238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52"/>
        <v>0</v>
      </c>
      <c r="F115" s="236">
        <f t="shared" si="253"/>
        <v>0</v>
      </c>
      <c r="G115" s="236">
        <f t="shared" si="239"/>
        <v>0</v>
      </c>
      <c r="H115" s="236">
        <f t="shared" si="254"/>
        <v>0</v>
      </c>
      <c r="I115" s="236">
        <f t="shared" si="240"/>
        <v>0</v>
      </c>
      <c r="J115" s="236">
        <f t="shared" si="241"/>
        <v>0</v>
      </c>
      <c r="K115" s="236">
        <f t="shared" si="241"/>
        <v>0</v>
      </c>
      <c r="L115" s="236">
        <f t="shared" si="241"/>
        <v>0</v>
      </c>
      <c r="M115" s="236">
        <f t="shared" si="241"/>
        <v>0</v>
      </c>
      <c r="N115" s="236">
        <f t="shared" si="241"/>
        <v>0</v>
      </c>
      <c r="O115" s="236">
        <f t="shared" si="241"/>
        <v>0</v>
      </c>
      <c r="P115" s="220"/>
      <c r="Q115" s="221"/>
      <c r="R115" s="237">
        <f t="shared" si="255"/>
        <v>0</v>
      </c>
      <c r="S115" s="221"/>
      <c r="T115" s="237">
        <f t="shared" si="25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57"/>
        <v>0</v>
      </c>
      <c r="AD115" s="221"/>
      <c r="AE115" s="237">
        <f t="shared" si="25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59"/>
        <v>0</v>
      </c>
      <c r="AO115" s="221"/>
      <c r="AP115" s="237">
        <f t="shared" si="26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61"/>
        <v>0</v>
      </c>
      <c r="AZ115" s="221"/>
      <c r="BA115" s="237">
        <f t="shared" si="262"/>
        <v>0</v>
      </c>
      <c r="BB115" s="221"/>
      <c r="BC115" s="233"/>
      <c r="BD115" s="221"/>
      <c r="BE115" s="221"/>
      <c r="BF115" s="233"/>
      <c r="BG115" s="221"/>
      <c r="BH115" s="379">
        <f t="shared" si="242"/>
        <v>0</v>
      </c>
      <c r="BI115" s="255" t="str">
        <f t="shared" si="243"/>
        <v>10</v>
      </c>
      <c r="BJ115" s="318"/>
      <c r="BK115" s="253">
        <f t="shared" si="263"/>
        <v>0</v>
      </c>
      <c r="BL115" s="318"/>
      <c r="BM115" s="253">
        <f t="shared" si="24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45"/>
        <v>0</v>
      </c>
      <c r="BW115" s="318"/>
      <c r="BX115" s="253">
        <f t="shared" si="26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46"/>
        <v>0</v>
      </c>
      <c r="CH115" s="318"/>
      <c r="CI115" s="253">
        <f t="shared" si="24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48"/>
        <v>0</v>
      </c>
      <c r="CS115" s="318"/>
      <c r="CT115" s="253">
        <f t="shared" si="24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50"/>
        <v>0</v>
      </c>
      <c r="DD115" s="318"/>
      <c r="DE115" s="253">
        <f t="shared" si="251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">
      <c r="A116" s="272" t="str">
        <f t="shared" si="238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52"/>
        <v>0</v>
      </c>
      <c r="F116" s="236">
        <f t="shared" si="253"/>
        <v>0</v>
      </c>
      <c r="G116" s="236">
        <f t="shared" si="239"/>
        <v>0</v>
      </c>
      <c r="H116" s="236">
        <f t="shared" si="254"/>
        <v>0</v>
      </c>
      <c r="I116" s="236">
        <f t="shared" si="240"/>
        <v>0</v>
      </c>
      <c r="J116" s="236">
        <f t="shared" si="241"/>
        <v>0</v>
      </c>
      <c r="K116" s="236">
        <f t="shared" si="241"/>
        <v>0</v>
      </c>
      <c r="L116" s="236">
        <f t="shared" si="241"/>
        <v>0</v>
      </c>
      <c r="M116" s="236">
        <f t="shared" si="241"/>
        <v>0</v>
      </c>
      <c r="N116" s="236">
        <f t="shared" si="241"/>
        <v>0</v>
      </c>
      <c r="O116" s="236">
        <f t="shared" si="241"/>
        <v>0</v>
      </c>
      <c r="P116" s="220"/>
      <c r="Q116" s="221"/>
      <c r="R116" s="237">
        <f t="shared" si="255"/>
        <v>0</v>
      </c>
      <c r="S116" s="221"/>
      <c r="T116" s="237">
        <f t="shared" si="25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57"/>
        <v>0</v>
      </c>
      <c r="AD116" s="221"/>
      <c r="AE116" s="237">
        <f t="shared" si="25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59"/>
        <v>0</v>
      </c>
      <c r="AO116" s="221"/>
      <c r="AP116" s="237">
        <f t="shared" si="26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61"/>
        <v>0</v>
      </c>
      <c r="AZ116" s="221"/>
      <c r="BA116" s="237">
        <f t="shared" si="262"/>
        <v>0</v>
      </c>
      <c r="BB116" s="221"/>
      <c r="BC116" s="233"/>
      <c r="BD116" s="221"/>
      <c r="BE116" s="221"/>
      <c r="BF116" s="233"/>
      <c r="BG116" s="221"/>
      <c r="BH116" s="379">
        <f t="shared" si="242"/>
        <v>0</v>
      </c>
      <c r="BI116" s="255" t="str">
        <f t="shared" si="243"/>
        <v>11</v>
      </c>
      <c r="BJ116" s="318"/>
      <c r="BK116" s="253">
        <f t="shared" si="263"/>
        <v>0</v>
      </c>
      <c r="BL116" s="318"/>
      <c r="BM116" s="253">
        <f t="shared" si="24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45"/>
        <v>0</v>
      </c>
      <c r="BW116" s="318"/>
      <c r="BX116" s="253">
        <f t="shared" si="26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46"/>
        <v>0</v>
      </c>
      <c r="CH116" s="318"/>
      <c r="CI116" s="253">
        <f t="shared" si="24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48"/>
        <v>0</v>
      </c>
      <c r="CS116" s="318"/>
      <c r="CT116" s="253">
        <f t="shared" si="24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50"/>
        <v>0</v>
      </c>
      <c r="DD116" s="318"/>
      <c r="DE116" s="253">
        <f t="shared" si="251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">
      <c r="A117" s="272" t="str">
        <f t="shared" si="238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52"/>
        <v>0</v>
      </c>
      <c r="F117" s="236">
        <f t="shared" si="253"/>
        <v>0</v>
      </c>
      <c r="G117" s="236">
        <f t="shared" si="239"/>
        <v>0</v>
      </c>
      <c r="H117" s="236">
        <f t="shared" si="254"/>
        <v>0</v>
      </c>
      <c r="I117" s="236">
        <f t="shared" si="240"/>
        <v>0</v>
      </c>
      <c r="J117" s="236">
        <f t="shared" si="241"/>
        <v>0</v>
      </c>
      <c r="K117" s="236">
        <f t="shared" si="241"/>
        <v>0</v>
      </c>
      <c r="L117" s="236">
        <f t="shared" si="241"/>
        <v>0</v>
      </c>
      <c r="M117" s="236">
        <f t="shared" si="241"/>
        <v>0</v>
      </c>
      <c r="N117" s="236">
        <f t="shared" si="241"/>
        <v>0</v>
      </c>
      <c r="O117" s="236">
        <f t="shared" si="241"/>
        <v>0</v>
      </c>
      <c r="P117" s="220"/>
      <c r="Q117" s="221"/>
      <c r="R117" s="237">
        <f t="shared" si="255"/>
        <v>0</v>
      </c>
      <c r="S117" s="221"/>
      <c r="T117" s="237">
        <f t="shared" si="25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57"/>
        <v>0</v>
      </c>
      <c r="AD117" s="221"/>
      <c r="AE117" s="237">
        <f t="shared" si="25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59"/>
        <v>0</v>
      </c>
      <c r="AO117" s="221"/>
      <c r="AP117" s="237">
        <f t="shared" si="26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61"/>
        <v>0</v>
      </c>
      <c r="AZ117" s="221"/>
      <c r="BA117" s="237">
        <f t="shared" si="262"/>
        <v>0</v>
      </c>
      <c r="BB117" s="221"/>
      <c r="BC117" s="233"/>
      <c r="BD117" s="221"/>
      <c r="BE117" s="221"/>
      <c r="BF117" s="233"/>
      <c r="BG117" s="221"/>
      <c r="BH117" s="379">
        <f t="shared" si="242"/>
        <v>0</v>
      </c>
      <c r="BI117" s="255" t="str">
        <f t="shared" si="243"/>
        <v>12</v>
      </c>
      <c r="BJ117" s="318"/>
      <c r="BK117" s="253">
        <f t="shared" si="263"/>
        <v>0</v>
      </c>
      <c r="BL117" s="318"/>
      <c r="BM117" s="253">
        <f t="shared" si="24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45"/>
        <v>0</v>
      </c>
      <c r="BW117" s="318"/>
      <c r="BX117" s="253">
        <f t="shared" si="26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46"/>
        <v>0</v>
      </c>
      <c r="CH117" s="318"/>
      <c r="CI117" s="253">
        <f t="shared" si="24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48"/>
        <v>0</v>
      </c>
      <c r="CS117" s="318"/>
      <c r="CT117" s="253">
        <f t="shared" si="24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50"/>
        <v>0</v>
      </c>
      <c r="DD117" s="318"/>
      <c r="DE117" s="253">
        <f t="shared" si="251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thickBot="1">
      <c r="A118" s="272" t="str">
        <f t="shared" si="238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52"/>
        <v>0</v>
      </c>
      <c r="F118" s="236">
        <f t="shared" si="253"/>
        <v>0</v>
      </c>
      <c r="G118" s="236">
        <f t="shared" si="239"/>
        <v>0</v>
      </c>
      <c r="H118" s="236">
        <f t="shared" si="254"/>
        <v>0</v>
      </c>
      <c r="I118" s="236">
        <f t="shared" si="240"/>
        <v>0</v>
      </c>
      <c r="J118" s="236">
        <f t="shared" si="241"/>
        <v>0</v>
      </c>
      <c r="K118" s="236">
        <f t="shared" si="241"/>
        <v>0</v>
      </c>
      <c r="L118" s="236">
        <f t="shared" si="241"/>
        <v>0</v>
      </c>
      <c r="M118" s="236">
        <f t="shared" si="241"/>
        <v>0</v>
      </c>
      <c r="N118" s="236">
        <f t="shared" si="241"/>
        <v>0</v>
      </c>
      <c r="O118" s="236">
        <f>ROUND(SUM(Z118,AK118,AV118,BG118),1)</f>
        <v>0</v>
      </c>
      <c r="P118" s="223"/>
      <c r="Q118" s="224"/>
      <c r="R118" s="238">
        <f t="shared" si="25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5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5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6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9">
        <f t="shared" si="242"/>
        <v>0</v>
      </c>
      <c r="BI118" s="319" t="str">
        <f t="shared" si="243"/>
        <v>13</v>
      </c>
      <c r="BJ118" s="320"/>
      <c r="BK118" s="321">
        <f t="shared" si="263"/>
        <v>0</v>
      </c>
      <c r="BL118" s="320"/>
      <c r="BM118" s="321">
        <f t="shared" si="24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45"/>
        <v>0</v>
      </c>
      <c r="BW118" s="320"/>
      <c r="BX118" s="321">
        <f t="shared" si="26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46"/>
        <v>0</v>
      </c>
      <c r="CH118" s="320"/>
      <c r="CI118" s="321">
        <f t="shared" si="24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48"/>
        <v>0</v>
      </c>
      <c r="CS118" s="320"/>
      <c r="CT118" s="321">
        <f t="shared" si="24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50"/>
        <v>0</v>
      </c>
      <c r="DD118" s="320"/>
      <c r="DE118" s="321">
        <f t="shared" si="251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4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65">IF(ROUND(E125-SUM(E126,E128:E129),5)&gt;=0,0,"Ошибка")</f>
        <v>0</v>
      </c>
      <c r="BK119" s="285">
        <f t="shared" si="265"/>
        <v>0</v>
      </c>
      <c r="BL119" s="285">
        <f t="shared" si="265"/>
        <v>0</v>
      </c>
      <c r="BM119" s="285">
        <f t="shared" si="265"/>
        <v>0</v>
      </c>
      <c r="BN119" s="285">
        <f t="shared" si="265"/>
        <v>0</v>
      </c>
      <c r="BO119" s="285">
        <f t="shared" si="265"/>
        <v>0</v>
      </c>
      <c r="BP119" s="285">
        <f t="shared" si="265"/>
        <v>0</v>
      </c>
      <c r="BQ119" s="285">
        <f t="shared" si="265"/>
        <v>0</v>
      </c>
      <c r="BR119" s="285">
        <f t="shared" si="265"/>
        <v>0</v>
      </c>
      <c r="BS119" s="285">
        <f t="shared" si="265"/>
        <v>0</v>
      </c>
      <c r="BT119" s="285">
        <f t="shared" si="265"/>
        <v>0</v>
      </c>
      <c r="BU119" s="285">
        <f t="shared" si="265"/>
        <v>0</v>
      </c>
      <c r="BV119" s="285">
        <f t="shared" si="265"/>
        <v>0</v>
      </c>
      <c r="BW119" s="285">
        <f t="shared" si="265"/>
        <v>0</v>
      </c>
      <c r="BX119" s="285">
        <f t="shared" si="265"/>
        <v>0</v>
      </c>
      <c r="BY119" s="285">
        <f t="shared" si="265"/>
        <v>0</v>
      </c>
      <c r="BZ119" s="285">
        <f t="shared" si="265"/>
        <v>0</v>
      </c>
      <c r="CA119" s="285">
        <f t="shared" si="265"/>
        <v>0</v>
      </c>
      <c r="CB119" s="285">
        <f t="shared" si="265"/>
        <v>0</v>
      </c>
      <c r="CC119" s="285">
        <f t="shared" si="265"/>
        <v>0</v>
      </c>
      <c r="CD119" s="285">
        <f t="shared" si="265"/>
        <v>0</v>
      </c>
      <c r="CE119" s="285">
        <f t="shared" si="265"/>
        <v>0</v>
      </c>
      <c r="CF119" s="285">
        <f t="shared" si="265"/>
        <v>0</v>
      </c>
      <c r="CG119" s="285">
        <f t="shared" si="265"/>
        <v>0</v>
      </c>
      <c r="CH119" s="285">
        <f t="shared" si="265"/>
        <v>0</v>
      </c>
      <c r="CI119" s="285">
        <f t="shared" si="265"/>
        <v>0</v>
      </c>
      <c r="CJ119" s="285">
        <f t="shared" si="265"/>
        <v>0</v>
      </c>
      <c r="CK119" s="285">
        <f t="shared" si="265"/>
        <v>0</v>
      </c>
      <c r="CL119" s="285">
        <f t="shared" si="265"/>
        <v>0</v>
      </c>
      <c r="CM119" s="285">
        <f t="shared" si="265"/>
        <v>0</v>
      </c>
      <c r="CN119" s="285">
        <f t="shared" si="265"/>
        <v>0</v>
      </c>
      <c r="CO119" s="285">
        <f t="shared" si="265"/>
        <v>0</v>
      </c>
      <c r="CP119" s="285">
        <f t="shared" ref="CP119:DL119" si="266">IF(ROUND(AK125-SUM(AK126,AK128:AK129),5)&gt;=0,0,"Ошибка")</f>
        <v>0</v>
      </c>
      <c r="CQ119" s="285">
        <f t="shared" si="266"/>
        <v>0</v>
      </c>
      <c r="CR119" s="285">
        <f t="shared" si="266"/>
        <v>0</v>
      </c>
      <c r="CS119" s="285">
        <f t="shared" si="266"/>
        <v>0</v>
      </c>
      <c r="CT119" s="285">
        <f t="shared" si="266"/>
        <v>0</v>
      </c>
      <c r="CU119" s="285">
        <f t="shared" si="266"/>
        <v>0</v>
      </c>
      <c r="CV119" s="285">
        <f t="shared" si="266"/>
        <v>0</v>
      </c>
      <c r="CW119" s="285">
        <f t="shared" si="266"/>
        <v>0</v>
      </c>
      <c r="CX119" s="285">
        <f t="shared" si="266"/>
        <v>0</v>
      </c>
      <c r="CY119" s="285">
        <f t="shared" si="266"/>
        <v>0</v>
      </c>
      <c r="CZ119" s="285">
        <f t="shared" si="266"/>
        <v>0</v>
      </c>
      <c r="DA119" s="285">
        <f t="shared" si="266"/>
        <v>0</v>
      </c>
      <c r="DB119" s="285">
        <f t="shared" si="266"/>
        <v>0</v>
      </c>
      <c r="DC119" s="285">
        <f t="shared" si="266"/>
        <v>0</v>
      </c>
      <c r="DD119" s="285">
        <f t="shared" si="266"/>
        <v>0</v>
      </c>
      <c r="DE119" s="285">
        <f t="shared" si="266"/>
        <v>0</v>
      </c>
      <c r="DF119" s="285">
        <f t="shared" si="266"/>
        <v>0</v>
      </c>
      <c r="DG119" s="285">
        <f t="shared" si="266"/>
        <v>0</v>
      </c>
      <c r="DH119" s="285">
        <f t="shared" si="266"/>
        <v>0</v>
      </c>
      <c r="DI119" s="285">
        <f t="shared" si="266"/>
        <v>0</v>
      </c>
      <c r="DJ119" s="285">
        <f t="shared" si="266"/>
        <v>0</v>
      </c>
      <c r="DK119" s="285">
        <f t="shared" si="266"/>
        <v>0</v>
      </c>
      <c r="DL119" s="285">
        <f t="shared" si="266"/>
        <v>0</v>
      </c>
    </row>
    <row r="120" spans="1:116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67">SUM(J121:J125,J130:J132)</f>
        <v>0</v>
      </c>
      <c r="K120" s="236">
        <f t="shared" si="267"/>
        <v>0</v>
      </c>
      <c r="L120" s="236">
        <f t="shared" si="267"/>
        <v>0</v>
      </c>
      <c r="M120" s="236">
        <f t="shared" si="267"/>
        <v>0</v>
      </c>
      <c r="N120" s="236">
        <f t="shared" si="267"/>
        <v>0</v>
      </c>
      <c r="O120" s="236">
        <f t="shared" si="267"/>
        <v>0</v>
      </c>
      <c r="P120" s="228">
        <f>SUM(P121:P125,P130:P132)</f>
        <v>0</v>
      </c>
      <c r="Q120" s="226">
        <f t="shared" ref="Q120:Z120" si="268">SUM(Q121:Q125,Q130:Q132)</f>
        <v>0</v>
      </c>
      <c r="R120" s="236">
        <f t="shared" si="268"/>
        <v>0</v>
      </c>
      <c r="S120" s="226">
        <f t="shared" si="268"/>
        <v>0</v>
      </c>
      <c r="T120" s="236">
        <f t="shared" si="268"/>
        <v>0</v>
      </c>
      <c r="U120" s="226">
        <f t="shared" si="268"/>
        <v>0</v>
      </c>
      <c r="V120" s="235">
        <f t="shared" si="268"/>
        <v>0</v>
      </c>
      <c r="W120" s="226">
        <f t="shared" si="268"/>
        <v>0</v>
      </c>
      <c r="X120" s="226">
        <f t="shared" si="268"/>
        <v>0</v>
      </c>
      <c r="Y120" s="235">
        <f t="shared" si="268"/>
        <v>0</v>
      </c>
      <c r="Z120" s="227">
        <f t="shared" si="268"/>
        <v>0</v>
      </c>
      <c r="AA120" s="228">
        <f>SUM(AA121:AA125,AA130:AA132)</f>
        <v>0</v>
      </c>
      <c r="AB120" s="226">
        <f t="shared" ref="AB120:AK120" si="269">SUM(AB121:AB125,AB130:AB132)</f>
        <v>0</v>
      </c>
      <c r="AC120" s="236">
        <f t="shared" si="269"/>
        <v>0</v>
      </c>
      <c r="AD120" s="226">
        <f t="shared" si="269"/>
        <v>0</v>
      </c>
      <c r="AE120" s="236">
        <f t="shared" si="269"/>
        <v>0</v>
      </c>
      <c r="AF120" s="226">
        <f t="shared" si="269"/>
        <v>0</v>
      </c>
      <c r="AG120" s="235">
        <f t="shared" si="269"/>
        <v>0</v>
      </c>
      <c r="AH120" s="226">
        <f t="shared" si="269"/>
        <v>0</v>
      </c>
      <c r="AI120" s="226">
        <f t="shared" si="269"/>
        <v>0</v>
      </c>
      <c r="AJ120" s="235">
        <f t="shared" si="269"/>
        <v>0</v>
      </c>
      <c r="AK120" s="227">
        <f t="shared" si="269"/>
        <v>0</v>
      </c>
      <c r="AL120" s="228">
        <f>SUM(AL121:AL125,AL130:AL132)</f>
        <v>0</v>
      </c>
      <c r="AM120" s="226">
        <f t="shared" ref="AM120:AV120" si="270">SUM(AM121:AM125,AM130:AM132)</f>
        <v>0</v>
      </c>
      <c r="AN120" s="236">
        <f t="shared" si="270"/>
        <v>0</v>
      </c>
      <c r="AO120" s="226">
        <f t="shared" si="270"/>
        <v>0</v>
      </c>
      <c r="AP120" s="236">
        <f t="shared" si="270"/>
        <v>0</v>
      </c>
      <c r="AQ120" s="226">
        <f t="shared" si="270"/>
        <v>0</v>
      </c>
      <c r="AR120" s="235">
        <f t="shared" si="270"/>
        <v>0</v>
      </c>
      <c r="AS120" s="226">
        <f t="shared" si="270"/>
        <v>0</v>
      </c>
      <c r="AT120" s="226">
        <f t="shared" si="270"/>
        <v>0</v>
      </c>
      <c r="AU120" s="235">
        <f t="shared" si="270"/>
        <v>0</v>
      </c>
      <c r="AV120" s="227">
        <f t="shared" si="270"/>
        <v>0</v>
      </c>
      <c r="AW120" s="228">
        <f>SUM(AW121:AW125,AW130:AW132)</f>
        <v>0</v>
      </c>
      <c r="AX120" s="226">
        <f t="shared" ref="AX120:BG120" si="271">SUM(AX121:AX125,AX130:AX132)</f>
        <v>0</v>
      </c>
      <c r="AY120" s="236">
        <f t="shared" si="271"/>
        <v>0</v>
      </c>
      <c r="AZ120" s="226">
        <f t="shared" si="271"/>
        <v>0</v>
      </c>
      <c r="BA120" s="236">
        <f t="shared" si="271"/>
        <v>0</v>
      </c>
      <c r="BB120" s="226">
        <f t="shared" si="271"/>
        <v>0</v>
      </c>
      <c r="BC120" s="235">
        <f t="shared" si="271"/>
        <v>0</v>
      </c>
      <c r="BD120" s="226">
        <f t="shared" si="271"/>
        <v>0</v>
      </c>
      <c r="BE120" s="226">
        <f t="shared" si="271"/>
        <v>0</v>
      </c>
      <c r="BF120" s="235">
        <f t="shared" si="271"/>
        <v>0</v>
      </c>
      <c r="BG120" s="227">
        <f t="shared" si="271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72">IF(E126-E127&gt;=0,0,"Ошибка")</f>
        <v>0</v>
      </c>
      <c r="BK120" s="253">
        <f t="shared" si="272"/>
        <v>0</v>
      </c>
      <c r="BL120" s="253">
        <f t="shared" si="272"/>
        <v>0</v>
      </c>
      <c r="BM120" s="253">
        <f t="shared" si="272"/>
        <v>0</v>
      </c>
      <c r="BN120" s="253">
        <f t="shared" si="272"/>
        <v>0</v>
      </c>
      <c r="BO120" s="253">
        <f t="shared" si="272"/>
        <v>0</v>
      </c>
      <c r="BP120" s="253">
        <f t="shared" si="272"/>
        <v>0</v>
      </c>
      <c r="BQ120" s="253">
        <f t="shared" si="272"/>
        <v>0</v>
      </c>
      <c r="BR120" s="253">
        <f t="shared" si="272"/>
        <v>0</v>
      </c>
      <c r="BS120" s="253">
        <f t="shared" si="272"/>
        <v>0</v>
      </c>
      <c r="BT120" s="253">
        <f t="shared" si="272"/>
        <v>0</v>
      </c>
      <c r="BU120" s="253">
        <f t="shared" si="272"/>
        <v>0</v>
      </c>
      <c r="BV120" s="253">
        <f t="shared" si="272"/>
        <v>0</v>
      </c>
      <c r="BW120" s="253">
        <f t="shared" si="272"/>
        <v>0</v>
      </c>
      <c r="BX120" s="253">
        <f t="shared" si="272"/>
        <v>0</v>
      </c>
      <c r="BY120" s="253">
        <f t="shared" si="272"/>
        <v>0</v>
      </c>
      <c r="BZ120" s="253">
        <f t="shared" si="272"/>
        <v>0</v>
      </c>
      <c r="CA120" s="253">
        <f t="shared" si="272"/>
        <v>0</v>
      </c>
      <c r="CB120" s="253">
        <f t="shared" si="272"/>
        <v>0</v>
      </c>
      <c r="CC120" s="253">
        <f t="shared" si="272"/>
        <v>0</v>
      </c>
      <c r="CD120" s="253">
        <f t="shared" si="272"/>
        <v>0</v>
      </c>
      <c r="CE120" s="253">
        <f t="shared" si="272"/>
        <v>0</v>
      </c>
      <c r="CF120" s="253">
        <f t="shared" si="272"/>
        <v>0</v>
      </c>
      <c r="CG120" s="253">
        <f t="shared" si="272"/>
        <v>0</v>
      </c>
      <c r="CH120" s="253">
        <f t="shared" si="272"/>
        <v>0</v>
      </c>
      <c r="CI120" s="253">
        <f t="shared" si="272"/>
        <v>0</v>
      </c>
      <c r="CJ120" s="253">
        <f t="shared" si="272"/>
        <v>0</v>
      </c>
      <c r="CK120" s="253">
        <f t="shared" si="272"/>
        <v>0</v>
      </c>
      <c r="CL120" s="253">
        <f t="shared" si="272"/>
        <v>0</v>
      </c>
      <c r="CM120" s="253">
        <f t="shared" si="272"/>
        <v>0</v>
      </c>
      <c r="CN120" s="253">
        <f t="shared" si="272"/>
        <v>0</v>
      </c>
      <c r="CO120" s="253">
        <f t="shared" si="272"/>
        <v>0</v>
      </c>
      <c r="CP120" s="253">
        <f t="shared" ref="CP120:DL120" si="273">IF(AK126-AK127&gt;=0,0,"Ошибка")</f>
        <v>0</v>
      </c>
      <c r="CQ120" s="253">
        <f t="shared" si="273"/>
        <v>0</v>
      </c>
      <c r="CR120" s="253">
        <f t="shared" si="273"/>
        <v>0</v>
      </c>
      <c r="CS120" s="253">
        <f t="shared" si="273"/>
        <v>0</v>
      </c>
      <c r="CT120" s="253">
        <f t="shared" si="273"/>
        <v>0</v>
      </c>
      <c r="CU120" s="253">
        <f t="shared" si="273"/>
        <v>0</v>
      </c>
      <c r="CV120" s="253">
        <f t="shared" si="273"/>
        <v>0</v>
      </c>
      <c r="CW120" s="253">
        <f t="shared" si="273"/>
        <v>0</v>
      </c>
      <c r="CX120" s="253">
        <f t="shared" si="273"/>
        <v>0</v>
      </c>
      <c r="CY120" s="253">
        <f t="shared" si="273"/>
        <v>0</v>
      </c>
      <c r="CZ120" s="253">
        <f t="shared" si="273"/>
        <v>0</v>
      </c>
      <c r="DA120" s="253">
        <f t="shared" si="273"/>
        <v>0</v>
      </c>
      <c r="DB120" s="253">
        <f t="shared" si="273"/>
        <v>0</v>
      </c>
      <c r="DC120" s="253">
        <f t="shared" si="273"/>
        <v>0</v>
      </c>
      <c r="DD120" s="253">
        <f t="shared" si="273"/>
        <v>0</v>
      </c>
      <c r="DE120" s="253">
        <f t="shared" si="273"/>
        <v>0</v>
      </c>
      <c r="DF120" s="253">
        <f t="shared" si="273"/>
        <v>0</v>
      </c>
      <c r="DG120" s="253">
        <f t="shared" si="273"/>
        <v>0</v>
      </c>
      <c r="DH120" s="253">
        <f t="shared" si="273"/>
        <v>0</v>
      </c>
      <c r="DI120" s="253">
        <f t="shared" si="273"/>
        <v>0</v>
      </c>
      <c r="DJ120" s="253">
        <f t="shared" si="273"/>
        <v>0</v>
      </c>
      <c r="DK120" s="253">
        <f t="shared" si="273"/>
        <v>0</v>
      </c>
      <c r="DL120" s="253">
        <f t="shared" si="273"/>
        <v>0</v>
      </c>
    </row>
    <row r="121" spans="1:116" s="27" customFormat="1" ht="24">
      <c r="A121" s="272" t="str">
        <f t="shared" ref="A121:A132" si="274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75">SUM(J121:L121)</f>
        <v>0</v>
      </c>
      <c r="H121" s="236">
        <f>ROUND(SUM(S121,AD121,AO121,AZ121),1)</f>
        <v>0</v>
      </c>
      <c r="I121" s="236">
        <f t="shared" ref="I121:I132" si="276">SUM(M121:O121)</f>
        <v>0</v>
      </c>
      <c r="J121" s="236">
        <f t="shared" ref="J121:O132" si="277">ROUND(SUM(U121,AF121,AQ121,BB121),1)</f>
        <v>0</v>
      </c>
      <c r="K121" s="236">
        <f t="shared" si="277"/>
        <v>0</v>
      </c>
      <c r="L121" s="236">
        <f t="shared" si="277"/>
        <v>0</v>
      </c>
      <c r="M121" s="236">
        <f t="shared" si="277"/>
        <v>0</v>
      </c>
      <c r="N121" s="236">
        <f t="shared" si="277"/>
        <v>0</v>
      </c>
      <c r="O121" s="236">
        <f t="shared" si="27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ref="BH121:BH133" si="278">IF((COUNTA(BJ121:DL121)-COUNTIF(BJ121:DL121,0))=0,0,CONCATENATE("Ошибки!-",COUNTA(BJ121:DL121)-COUNTIF(BJ121:DL121,0)))</f>
        <v>0</v>
      </c>
      <c r="BI121" s="255" t="str">
        <f t="shared" ref="BI121:BI132" si="279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280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281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282">IF(ROUND((AA121-AB121),5)&gt;=0,0,"Ошибка!")</f>
        <v>0</v>
      </c>
      <c r="CH121" s="318"/>
      <c r="CI121" s="253">
        <f t="shared" ref="CI121:CI132" si="283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284">IF(ROUND((AL121-AM121),5)&gt;=0,0,"Ошибка!")</f>
        <v>0</v>
      </c>
      <c r="CS121" s="318"/>
      <c r="CT121" s="253">
        <f t="shared" ref="CT121:CT132" si="28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286">IF(ROUND((AW121-AX121),5)&gt;=0,0,"Ошибка!")</f>
        <v>0</v>
      </c>
      <c r="DD121" s="318"/>
      <c r="DE121" s="253">
        <f t="shared" ref="DE121:DE132" si="28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>
      <c r="A122" s="272" t="str">
        <f t="shared" si="274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88">ROUND(SUM(P122,AA122,AL122,AW122),0)</f>
        <v>0</v>
      </c>
      <c r="F122" s="236">
        <f t="shared" ref="F122:F132" si="289">ROUND(SUM(Q122,AB122,AM122,AX122),1)</f>
        <v>0</v>
      </c>
      <c r="G122" s="236">
        <f t="shared" si="275"/>
        <v>0</v>
      </c>
      <c r="H122" s="236">
        <f t="shared" ref="H122:H132" si="290">ROUND(SUM(S122,AD122,AO122,AZ122),1)</f>
        <v>0</v>
      </c>
      <c r="I122" s="236">
        <f t="shared" si="276"/>
        <v>0</v>
      </c>
      <c r="J122" s="236">
        <f t="shared" si="277"/>
        <v>0</v>
      </c>
      <c r="K122" s="236">
        <f t="shared" si="277"/>
        <v>0</v>
      </c>
      <c r="L122" s="236">
        <f t="shared" si="277"/>
        <v>0</v>
      </c>
      <c r="M122" s="236">
        <f t="shared" si="277"/>
        <v>0</v>
      </c>
      <c r="N122" s="236">
        <f t="shared" si="277"/>
        <v>0</v>
      </c>
      <c r="O122" s="236">
        <f t="shared" si="277"/>
        <v>0</v>
      </c>
      <c r="P122" s="220"/>
      <c r="Q122" s="221"/>
      <c r="R122" s="237">
        <f t="shared" ref="R122:R132" si="291">SUM(U122:W122)</f>
        <v>0</v>
      </c>
      <c r="S122" s="221"/>
      <c r="T122" s="237">
        <f t="shared" ref="T122:T131" si="292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93">SUM(AF122:AH122)</f>
        <v>0</v>
      </c>
      <c r="AD122" s="221"/>
      <c r="AE122" s="237">
        <f t="shared" ref="AE122:AE131" si="294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95">SUM(AQ122:AS122)</f>
        <v>0</v>
      </c>
      <c r="AO122" s="221"/>
      <c r="AP122" s="237">
        <f t="shared" ref="AP122:AP131" si="296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97">SUM(BB122:BD122)</f>
        <v>0</v>
      </c>
      <c r="AZ122" s="221"/>
      <c r="BA122" s="237">
        <f t="shared" ref="BA122:BA131" si="298">SUM(BE122:BG122)</f>
        <v>0</v>
      </c>
      <c r="BB122" s="221"/>
      <c r="BC122" s="233"/>
      <c r="BD122" s="221"/>
      <c r="BE122" s="221"/>
      <c r="BF122" s="233"/>
      <c r="BG122" s="221"/>
      <c r="BH122" s="379">
        <f t="shared" si="278"/>
        <v>0</v>
      </c>
      <c r="BI122" s="255" t="str">
        <f t="shared" si="279"/>
        <v>03</v>
      </c>
      <c r="BJ122" s="318"/>
      <c r="BK122" s="253">
        <f t="shared" ref="BK122:BK132" si="299">IF(ROUND((E122-F122),5)&gt;=0,0,"Ошибка!")</f>
        <v>0</v>
      </c>
      <c r="BL122" s="318"/>
      <c r="BM122" s="253">
        <f t="shared" si="280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281"/>
        <v>0</v>
      </c>
      <c r="BW122" s="318"/>
      <c r="BX122" s="253">
        <f t="shared" ref="BX122:BX132" si="300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282"/>
        <v>0</v>
      </c>
      <c r="CH122" s="318"/>
      <c r="CI122" s="253">
        <f t="shared" si="283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284"/>
        <v>0</v>
      </c>
      <c r="CS122" s="318"/>
      <c r="CT122" s="253">
        <f t="shared" si="28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286"/>
        <v>0</v>
      </c>
      <c r="DD122" s="318"/>
      <c r="DE122" s="253">
        <f t="shared" si="28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>
      <c r="A123" s="272" t="str">
        <f t="shared" si="274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88"/>
        <v>0</v>
      </c>
      <c r="F123" s="236">
        <f t="shared" si="289"/>
        <v>0</v>
      </c>
      <c r="G123" s="236">
        <f t="shared" si="275"/>
        <v>0</v>
      </c>
      <c r="H123" s="236">
        <f t="shared" si="290"/>
        <v>0</v>
      </c>
      <c r="I123" s="236">
        <f t="shared" si="276"/>
        <v>0</v>
      </c>
      <c r="J123" s="236">
        <f t="shared" si="277"/>
        <v>0</v>
      </c>
      <c r="K123" s="236">
        <f t="shared" si="277"/>
        <v>0</v>
      </c>
      <c r="L123" s="236">
        <f t="shared" si="277"/>
        <v>0</v>
      </c>
      <c r="M123" s="236">
        <f t="shared" si="277"/>
        <v>0</v>
      </c>
      <c r="N123" s="236">
        <f t="shared" si="277"/>
        <v>0</v>
      </c>
      <c r="O123" s="236">
        <f t="shared" si="277"/>
        <v>0</v>
      </c>
      <c r="P123" s="220"/>
      <c r="Q123" s="221"/>
      <c r="R123" s="237">
        <f t="shared" si="291"/>
        <v>0</v>
      </c>
      <c r="S123" s="221"/>
      <c r="T123" s="237">
        <f t="shared" si="292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93"/>
        <v>0</v>
      </c>
      <c r="AD123" s="221"/>
      <c r="AE123" s="237">
        <f t="shared" si="294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95"/>
        <v>0</v>
      </c>
      <c r="AO123" s="221"/>
      <c r="AP123" s="237">
        <f t="shared" si="296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97"/>
        <v>0</v>
      </c>
      <c r="AZ123" s="221"/>
      <c r="BA123" s="237">
        <f t="shared" si="298"/>
        <v>0</v>
      </c>
      <c r="BB123" s="221"/>
      <c r="BC123" s="233"/>
      <c r="BD123" s="221"/>
      <c r="BE123" s="221"/>
      <c r="BF123" s="233"/>
      <c r="BG123" s="221"/>
      <c r="BH123" s="379">
        <f t="shared" si="278"/>
        <v>0</v>
      </c>
      <c r="BI123" s="255" t="str">
        <f t="shared" si="279"/>
        <v>04</v>
      </c>
      <c r="BJ123" s="318"/>
      <c r="BK123" s="253">
        <f t="shared" si="299"/>
        <v>0</v>
      </c>
      <c r="BL123" s="318"/>
      <c r="BM123" s="253">
        <f t="shared" si="280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281"/>
        <v>0</v>
      </c>
      <c r="BW123" s="318"/>
      <c r="BX123" s="253">
        <f t="shared" si="300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282"/>
        <v>0</v>
      </c>
      <c r="CH123" s="318"/>
      <c r="CI123" s="253">
        <f t="shared" si="283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284"/>
        <v>0</v>
      </c>
      <c r="CS123" s="318"/>
      <c r="CT123" s="253">
        <f t="shared" si="28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286"/>
        <v>0</v>
      </c>
      <c r="DD123" s="318"/>
      <c r="DE123" s="253">
        <f t="shared" si="28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>
      <c r="A124" s="272" t="str">
        <f t="shared" si="274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88"/>
        <v>0</v>
      </c>
      <c r="F124" s="236">
        <f t="shared" si="289"/>
        <v>0</v>
      </c>
      <c r="G124" s="236">
        <f t="shared" si="275"/>
        <v>0</v>
      </c>
      <c r="H124" s="236">
        <f t="shared" si="290"/>
        <v>0</v>
      </c>
      <c r="I124" s="236">
        <f t="shared" si="276"/>
        <v>0</v>
      </c>
      <c r="J124" s="236">
        <f t="shared" si="277"/>
        <v>0</v>
      </c>
      <c r="K124" s="236">
        <f t="shared" si="277"/>
        <v>0</v>
      </c>
      <c r="L124" s="236">
        <f t="shared" si="277"/>
        <v>0</v>
      </c>
      <c r="M124" s="236">
        <f t="shared" si="277"/>
        <v>0</v>
      </c>
      <c r="N124" s="236">
        <f t="shared" si="277"/>
        <v>0</v>
      </c>
      <c r="O124" s="236">
        <f t="shared" si="277"/>
        <v>0</v>
      </c>
      <c r="P124" s="220"/>
      <c r="Q124" s="221"/>
      <c r="R124" s="237">
        <f t="shared" si="291"/>
        <v>0</v>
      </c>
      <c r="S124" s="221"/>
      <c r="T124" s="237">
        <f t="shared" si="292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93"/>
        <v>0</v>
      </c>
      <c r="AD124" s="221"/>
      <c r="AE124" s="237">
        <f t="shared" si="294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95"/>
        <v>0</v>
      </c>
      <c r="AO124" s="221"/>
      <c r="AP124" s="237">
        <f t="shared" si="296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97"/>
        <v>0</v>
      </c>
      <c r="AZ124" s="221"/>
      <c r="BA124" s="237">
        <f t="shared" si="298"/>
        <v>0</v>
      </c>
      <c r="BB124" s="221"/>
      <c r="BC124" s="233"/>
      <c r="BD124" s="221"/>
      <c r="BE124" s="221"/>
      <c r="BF124" s="233"/>
      <c r="BG124" s="221"/>
      <c r="BH124" s="379">
        <f t="shared" si="278"/>
        <v>0</v>
      </c>
      <c r="BI124" s="255" t="str">
        <f t="shared" si="279"/>
        <v>05</v>
      </c>
      <c r="BJ124" s="318"/>
      <c r="BK124" s="253">
        <f t="shared" si="299"/>
        <v>0</v>
      </c>
      <c r="BL124" s="318"/>
      <c r="BM124" s="253">
        <f t="shared" si="280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281"/>
        <v>0</v>
      </c>
      <c r="BW124" s="318"/>
      <c r="BX124" s="253">
        <f t="shared" si="300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282"/>
        <v>0</v>
      </c>
      <c r="CH124" s="318"/>
      <c r="CI124" s="253">
        <f t="shared" si="283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284"/>
        <v>0</v>
      </c>
      <c r="CS124" s="318"/>
      <c r="CT124" s="253">
        <f t="shared" si="28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286"/>
        <v>0</v>
      </c>
      <c r="DD124" s="318"/>
      <c r="DE124" s="253">
        <f t="shared" si="28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>
      <c r="A125" s="272" t="str">
        <f t="shared" si="274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88"/>
        <v>0</v>
      </c>
      <c r="F125" s="236">
        <f t="shared" si="289"/>
        <v>0</v>
      </c>
      <c r="G125" s="236">
        <f t="shared" si="275"/>
        <v>0</v>
      </c>
      <c r="H125" s="236">
        <f t="shared" si="290"/>
        <v>0</v>
      </c>
      <c r="I125" s="236">
        <f t="shared" si="276"/>
        <v>0</v>
      </c>
      <c r="J125" s="236">
        <f t="shared" si="277"/>
        <v>0</v>
      </c>
      <c r="K125" s="236">
        <f t="shared" si="277"/>
        <v>0</v>
      </c>
      <c r="L125" s="236">
        <f t="shared" si="277"/>
        <v>0</v>
      </c>
      <c r="M125" s="236">
        <f t="shared" si="277"/>
        <v>0</v>
      </c>
      <c r="N125" s="236">
        <f t="shared" si="277"/>
        <v>0</v>
      </c>
      <c r="O125" s="236">
        <f t="shared" si="277"/>
        <v>0</v>
      </c>
      <c r="P125" s="220"/>
      <c r="Q125" s="221"/>
      <c r="R125" s="237">
        <f t="shared" si="291"/>
        <v>0</v>
      </c>
      <c r="S125" s="221"/>
      <c r="T125" s="237">
        <f t="shared" si="292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93"/>
        <v>0</v>
      </c>
      <c r="AD125" s="221"/>
      <c r="AE125" s="237">
        <f t="shared" si="294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95"/>
        <v>0</v>
      </c>
      <c r="AO125" s="221"/>
      <c r="AP125" s="237">
        <f t="shared" si="296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97"/>
        <v>0</v>
      </c>
      <c r="AZ125" s="221"/>
      <c r="BA125" s="237">
        <f t="shared" si="298"/>
        <v>0</v>
      </c>
      <c r="BB125" s="221"/>
      <c r="BC125" s="233"/>
      <c r="BD125" s="221"/>
      <c r="BE125" s="221"/>
      <c r="BF125" s="233"/>
      <c r="BG125" s="221"/>
      <c r="BH125" s="379">
        <f t="shared" si="278"/>
        <v>0</v>
      </c>
      <c r="BI125" s="255" t="str">
        <f t="shared" si="279"/>
        <v>06</v>
      </c>
      <c r="BJ125" s="318"/>
      <c r="BK125" s="253">
        <f t="shared" si="299"/>
        <v>0</v>
      </c>
      <c r="BL125" s="318"/>
      <c r="BM125" s="253">
        <f t="shared" si="280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281"/>
        <v>0</v>
      </c>
      <c r="BW125" s="318"/>
      <c r="BX125" s="253">
        <f t="shared" si="300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282"/>
        <v>0</v>
      </c>
      <c r="CH125" s="318"/>
      <c r="CI125" s="253">
        <f t="shared" si="283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284"/>
        <v>0</v>
      </c>
      <c r="CS125" s="318"/>
      <c r="CT125" s="253">
        <f t="shared" si="28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286"/>
        <v>0</v>
      </c>
      <c r="DD125" s="318"/>
      <c r="DE125" s="253">
        <f t="shared" si="28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>
      <c r="A126" s="272" t="str">
        <f t="shared" si="274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88"/>
        <v>0</v>
      </c>
      <c r="F126" s="236">
        <f t="shared" si="289"/>
        <v>0</v>
      </c>
      <c r="G126" s="236">
        <f t="shared" si="275"/>
        <v>0</v>
      </c>
      <c r="H126" s="236">
        <f t="shared" si="290"/>
        <v>0</v>
      </c>
      <c r="I126" s="236">
        <f t="shared" si="276"/>
        <v>0</v>
      </c>
      <c r="J126" s="236">
        <f t="shared" si="277"/>
        <v>0</v>
      </c>
      <c r="K126" s="236">
        <f t="shared" si="277"/>
        <v>0</v>
      </c>
      <c r="L126" s="236">
        <f t="shared" si="277"/>
        <v>0</v>
      </c>
      <c r="M126" s="236">
        <f t="shared" si="277"/>
        <v>0</v>
      </c>
      <c r="N126" s="236">
        <f t="shared" si="277"/>
        <v>0</v>
      </c>
      <c r="O126" s="236">
        <f t="shared" si="277"/>
        <v>0</v>
      </c>
      <c r="P126" s="220"/>
      <c r="Q126" s="221"/>
      <c r="R126" s="237">
        <f t="shared" si="291"/>
        <v>0</v>
      </c>
      <c r="S126" s="221"/>
      <c r="T126" s="237">
        <f t="shared" si="292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93"/>
        <v>0</v>
      </c>
      <c r="AD126" s="221"/>
      <c r="AE126" s="237">
        <f t="shared" si="294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95"/>
        <v>0</v>
      </c>
      <c r="AO126" s="221"/>
      <c r="AP126" s="237">
        <f t="shared" si="296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97"/>
        <v>0</v>
      </c>
      <c r="AZ126" s="221"/>
      <c r="BA126" s="237">
        <f t="shared" si="298"/>
        <v>0</v>
      </c>
      <c r="BB126" s="221"/>
      <c r="BC126" s="233"/>
      <c r="BD126" s="221"/>
      <c r="BE126" s="221"/>
      <c r="BF126" s="233"/>
      <c r="BG126" s="221"/>
      <c r="BH126" s="379">
        <f t="shared" si="278"/>
        <v>0</v>
      </c>
      <c r="BI126" s="255" t="str">
        <f t="shared" si="279"/>
        <v>07</v>
      </c>
      <c r="BJ126" s="318"/>
      <c r="BK126" s="253">
        <f t="shared" si="299"/>
        <v>0</v>
      </c>
      <c r="BL126" s="318"/>
      <c r="BM126" s="253">
        <f t="shared" si="280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281"/>
        <v>0</v>
      </c>
      <c r="BW126" s="318"/>
      <c r="BX126" s="253">
        <f t="shared" si="300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282"/>
        <v>0</v>
      </c>
      <c r="CH126" s="318"/>
      <c r="CI126" s="253">
        <f t="shared" si="283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284"/>
        <v>0</v>
      </c>
      <c r="CS126" s="318"/>
      <c r="CT126" s="253">
        <f t="shared" si="28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286"/>
        <v>0</v>
      </c>
      <c r="DD126" s="318"/>
      <c r="DE126" s="253">
        <f t="shared" si="28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>
      <c r="A127" s="272" t="str">
        <f t="shared" si="274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88"/>
        <v>0</v>
      </c>
      <c r="F127" s="236">
        <f t="shared" si="289"/>
        <v>0</v>
      </c>
      <c r="G127" s="236">
        <f t="shared" si="275"/>
        <v>0</v>
      </c>
      <c r="H127" s="236">
        <f t="shared" si="290"/>
        <v>0</v>
      </c>
      <c r="I127" s="236">
        <f t="shared" si="276"/>
        <v>0</v>
      </c>
      <c r="J127" s="236">
        <f t="shared" si="277"/>
        <v>0</v>
      </c>
      <c r="K127" s="236">
        <f t="shared" si="277"/>
        <v>0</v>
      </c>
      <c r="L127" s="236">
        <f t="shared" si="277"/>
        <v>0</v>
      </c>
      <c r="M127" s="236">
        <f t="shared" si="277"/>
        <v>0</v>
      </c>
      <c r="N127" s="236">
        <f t="shared" si="277"/>
        <v>0</v>
      </c>
      <c r="O127" s="236">
        <f t="shared" si="277"/>
        <v>0</v>
      </c>
      <c r="P127" s="220"/>
      <c r="Q127" s="221"/>
      <c r="R127" s="237">
        <f t="shared" si="291"/>
        <v>0</v>
      </c>
      <c r="S127" s="221"/>
      <c r="T127" s="237">
        <f t="shared" si="292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93"/>
        <v>0</v>
      </c>
      <c r="AD127" s="221"/>
      <c r="AE127" s="237">
        <f t="shared" si="294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95"/>
        <v>0</v>
      </c>
      <c r="AO127" s="221"/>
      <c r="AP127" s="237">
        <f t="shared" si="296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97"/>
        <v>0</v>
      </c>
      <c r="AZ127" s="221"/>
      <c r="BA127" s="237">
        <f t="shared" si="298"/>
        <v>0</v>
      </c>
      <c r="BB127" s="221"/>
      <c r="BC127" s="233"/>
      <c r="BD127" s="221"/>
      <c r="BE127" s="221"/>
      <c r="BF127" s="233"/>
      <c r="BG127" s="221"/>
      <c r="BH127" s="379">
        <f t="shared" si="278"/>
        <v>0</v>
      </c>
      <c r="BI127" s="255" t="str">
        <f t="shared" si="279"/>
        <v>08</v>
      </c>
      <c r="BJ127" s="318"/>
      <c r="BK127" s="253">
        <f t="shared" si="299"/>
        <v>0</v>
      </c>
      <c r="BL127" s="318"/>
      <c r="BM127" s="253">
        <f t="shared" si="280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281"/>
        <v>0</v>
      </c>
      <c r="BW127" s="318"/>
      <c r="BX127" s="253">
        <f t="shared" si="300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282"/>
        <v>0</v>
      </c>
      <c r="CH127" s="318"/>
      <c r="CI127" s="253">
        <f t="shared" si="283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284"/>
        <v>0</v>
      </c>
      <c r="CS127" s="318"/>
      <c r="CT127" s="253">
        <f t="shared" si="28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286"/>
        <v>0</v>
      </c>
      <c r="DD127" s="318"/>
      <c r="DE127" s="253">
        <f t="shared" si="28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>
      <c r="A128" s="272" t="str">
        <f t="shared" si="274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88"/>
        <v>0</v>
      </c>
      <c r="F128" s="236">
        <f t="shared" si="289"/>
        <v>0</v>
      </c>
      <c r="G128" s="236">
        <f t="shared" si="275"/>
        <v>0</v>
      </c>
      <c r="H128" s="236">
        <f t="shared" si="290"/>
        <v>0</v>
      </c>
      <c r="I128" s="236">
        <f t="shared" si="276"/>
        <v>0</v>
      </c>
      <c r="J128" s="236">
        <f t="shared" si="277"/>
        <v>0</v>
      </c>
      <c r="K128" s="236">
        <f t="shared" si="277"/>
        <v>0</v>
      </c>
      <c r="L128" s="236">
        <f t="shared" si="277"/>
        <v>0</v>
      </c>
      <c r="M128" s="236">
        <f t="shared" si="277"/>
        <v>0</v>
      </c>
      <c r="N128" s="236">
        <f t="shared" si="277"/>
        <v>0</v>
      </c>
      <c r="O128" s="236">
        <f t="shared" si="277"/>
        <v>0</v>
      </c>
      <c r="P128" s="220"/>
      <c r="Q128" s="221"/>
      <c r="R128" s="237">
        <f t="shared" si="291"/>
        <v>0</v>
      </c>
      <c r="S128" s="221"/>
      <c r="T128" s="237">
        <f t="shared" si="292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93"/>
        <v>0</v>
      </c>
      <c r="AD128" s="221"/>
      <c r="AE128" s="237">
        <f t="shared" si="294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95"/>
        <v>0</v>
      </c>
      <c r="AO128" s="221"/>
      <c r="AP128" s="237">
        <f t="shared" si="296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97"/>
        <v>0</v>
      </c>
      <c r="AZ128" s="221"/>
      <c r="BA128" s="237">
        <f t="shared" si="298"/>
        <v>0</v>
      </c>
      <c r="BB128" s="221"/>
      <c r="BC128" s="233"/>
      <c r="BD128" s="221"/>
      <c r="BE128" s="221"/>
      <c r="BF128" s="233"/>
      <c r="BG128" s="221"/>
      <c r="BH128" s="379">
        <f t="shared" si="278"/>
        <v>0</v>
      </c>
      <c r="BI128" s="255" t="str">
        <f t="shared" si="279"/>
        <v>09</v>
      </c>
      <c r="BJ128" s="318"/>
      <c r="BK128" s="253">
        <f t="shared" si="299"/>
        <v>0</v>
      </c>
      <c r="BL128" s="318"/>
      <c r="BM128" s="253">
        <f t="shared" si="280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281"/>
        <v>0</v>
      </c>
      <c r="BW128" s="318"/>
      <c r="BX128" s="253">
        <f t="shared" si="300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282"/>
        <v>0</v>
      </c>
      <c r="CH128" s="318"/>
      <c r="CI128" s="253">
        <f t="shared" si="283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284"/>
        <v>0</v>
      </c>
      <c r="CS128" s="318"/>
      <c r="CT128" s="253">
        <f t="shared" si="28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286"/>
        <v>0</v>
      </c>
      <c r="DD128" s="318"/>
      <c r="DE128" s="253">
        <f t="shared" si="28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>
      <c r="A129" s="272" t="str">
        <f t="shared" si="274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88"/>
        <v>0</v>
      </c>
      <c r="F129" s="236">
        <f t="shared" si="289"/>
        <v>0</v>
      </c>
      <c r="G129" s="236">
        <f t="shared" si="275"/>
        <v>0</v>
      </c>
      <c r="H129" s="236">
        <f t="shared" si="290"/>
        <v>0</v>
      </c>
      <c r="I129" s="236">
        <f t="shared" si="276"/>
        <v>0</v>
      </c>
      <c r="J129" s="236">
        <f t="shared" si="277"/>
        <v>0</v>
      </c>
      <c r="K129" s="236">
        <f t="shared" si="277"/>
        <v>0</v>
      </c>
      <c r="L129" s="236">
        <f t="shared" si="277"/>
        <v>0</v>
      </c>
      <c r="M129" s="236">
        <f t="shared" si="277"/>
        <v>0</v>
      </c>
      <c r="N129" s="236">
        <f t="shared" si="277"/>
        <v>0</v>
      </c>
      <c r="O129" s="236">
        <f t="shared" si="277"/>
        <v>0</v>
      </c>
      <c r="P129" s="220"/>
      <c r="Q129" s="221"/>
      <c r="R129" s="237">
        <f t="shared" si="291"/>
        <v>0</v>
      </c>
      <c r="S129" s="221"/>
      <c r="T129" s="237">
        <f t="shared" si="292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93"/>
        <v>0</v>
      </c>
      <c r="AD129" s="221"/>
      <c r="AE129" s="237">
        <f t="shared" si="294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95"/>
        <v>0</v>
      </c>
      <c r="AO129" s="221"/>
      <c r="AP129" s="237">
        <f t="shared" si="296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97"/>
        <v>0</v>
      </c>
      <c r="AZ129" s="221"/>
      <c r="BA129" s="237">
        <f t="shared" si="298"/>
        <v>0</v>
      </c>
      <c r="BB129" s="221"/>
      <c r="BC129" s="233"/>
      <c r="BD129" s="221"/>
      <c r="BE129" s="221"/>
      <c r="BF129" s="233"/>
      <c r="BG129" s="221"/>
      <c r="BH129" s="379">
        <f t="shared" si="278"/>
        <v>0</v>
      </c>
      <c r="BI129" s="255" t="str">
        <f t="shared" si="279"/>
        <v>10</v>
      </c>
      <c r="BJ129" s="318"/>
      <c r="BK129" s="253">
        <f t="shared" si="299"/>
        <v>0</v>
      </c>
      <c r="BL129" s="318"/>
      <c r="BM129" s="253">
        <f t="shared" si="280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281"/>
        <v>0</v>
      </c>
      <c r="BW129" s="318"/>
      <c r="BX129" s="253">
        <f t="shared" si="300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282"/>
        <v>0</v>
      </c>
      <c r="CH129" s="318"/>
      <c r="CI129" s="253">
        <f t="shared" si="283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284"/>
        <v>0</v>
      </c>
      <c r="CS129" s="318"/>
      <c r="CT129" s="253">
        <f t="shared" si="28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286"/>
        <v>0</v>
      </c>
      <c r="DD129" s="318"/>
      <c r="DE129" s="253">
        <f t="shared" si="28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">
      <c r="A130" s="272" t="str">
        <f t="shared" si="274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88"/>
        <v>0</v>
      </c>
      <c r="F130" s="236">
        <f t="shared" si="289"/>
        <v>0</v>
      </c>
      <c r="G130" s="236">
        <f t="shared" si="275"/>
        <v>0</v>
      </c>
      <c r="H130" s="236">
        <f t="shared" si="290"/>
        <v>0</v>
      </c>
      <c r="I130" s="236">
        <f t="shared" si="276"/>
        <v>0</v>
      </c>
      <c r="J130" s="236">
        <f t="shared" si="277"/>
        <v>0</v>
      </c>
      <c r="K130" s="236">
        <f t="shared" si="277"/>
        <v>0</v>
      </c>
      <c r="L130" s="236">
        <f t="shared" si="277"/>
        <v>0</v>
      </c>
      <c r="M130" s="236">
        <f t="shared" si="277"/>
        <v>0</v>
      </c>
      <c r="N130" s="236">
        <f t="shared" si="277"/>
        <v>0</v>
      </c>
      <c r="O130" s="236">
        <f t="shared" si="277"/>
        <v>0</v>
      </c>
      <c r="P130" s="220"/>
      <c r="Q130" s="221"/>
      <c r="R130" s="237">
        <f t="shared" si="291"/>
        <v>0</v>
      </c>
      <c r="S130" s="221"/>
      <c r="T130" s="237">
        <f t="shared" si="292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93"/>
        <v>0</v>
      </c>
      <c r="AD130" s="221"/>
      <c r="AE130" s="237">
        <f t="shared" si="294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95"/>
        <v>0</v>
      </c>
      <c r="AO130" s="221"/>
      <c r="AP130" s="237">
        <f t="shared" si="296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97"/>
        <v>0</v>
      </c>
      <c r="AZ130" s="221"/>
      <c r="BA130" s="237">
        <f t="shared" si="298"/>
        <v>0</v>
      </c>
      <c r="BB130" s="221"/>
      <c r="BC130" s="233"/>
      <c r="BD130" s="221"/>
      <c r="BE130" s="221"/>
      <c r="BF130" s="233"/>
      <c r="BG130" s="221"/>
      <c r="BH130" s="379">
        <f t="shared" si="278"/>
        <v>0</v>
      </c>
      <c r="BI130" s="255" t="str">
        <f t="shared" si="279"/>
        <v>11</v>
      </c>
      <c r="BJ130" s="318"/>
      <c r="BK130" s="253">
        <f t="shared" si="299"/>
        <v>0</v>
      </c>
      <c r="BL130" s="318"/>
      <c r="BM130" s="253">
        <f t="shared" si="280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281"/>
        <v>0</v>
      </c>
      <c r="BW130" s="318"/>
      <c r="BX130" s="253">
        <f t="shared" si="300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282"/>
        <v>0</v>
      </c>
      <c r="CH130" s="318"/>
      <c r="CI130" s="253">
        <f t="shared" si="283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284"/>
        <v>0</v>
      </c>
      <c r="CS130" s="318"/>
      <c r="CT130" s="253">
        <f t="shared" si="28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286"/>
        <v>0</v>
      </c>
      <c r="DD130" s="318"/>
      <c r="DE130" s="253">
        <f t="shared" si="28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">
      <c r="A131" s="272" t="str">
        <f t="shared" si="274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88"/>
        <v>0</v>
      </c>
      <c r="F131" s="236">
        <f t="shared" si="289"/>
        <v>0</v>
      </c>
      <c r="G131" s="236">
        <f t="shared" si="275"/>
        <v>0</v>
      </c>
      <c r="H131" s="236">
        <f t="shared" si="290"/>
        <v>0</v>
      </c>
      <c r="I131" s="236">
        <f t="shared" si="276"/>
        <v>0</v>
      </c>
      <c r="J131" s="236">
        <f t="shared" si="277"/>
        <v>0</v>
      </c>
      <c r="K131" s="236">
        <f t="shared" si="277"/>
        <v>0</v>
      </c>
      <c r="L131" s="236">
        <f t="shared" si="277"/>
        <v>0</v>
      </c>
      <c r="M131" s="236">
        <f t="shared" si="277"/>
        <v>0</v>
      </c>
      <c r="N131" s="236">
        <f t="shared" si="277"/>
        <v>0</v>
      </c>
      <c r="O131" s="236">
        <f t="shared" si="277"/>
        <v>0</v>
      </c>
      <c r="P131" s="220"/>
      <c r="Q131" s="221"/>
      <c r="R131" s="237">
        <f t="shared" si="291"/>
        <v>0</v>
      </c>
      <c r="S131" s="221"/>
      <c r="T131" s="237">
        <f t="shared" si="292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93"/>
        <v>0</v>
      </c>
      <c r="AD131" s="221"/>
      <c r="AE131" s="237">
        <f t="shared" si="294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95"/>
        <v>0</v>
      </c>
      <c r="AO131" s="221"/>
      <c r="AP131" s="237">
        <f t="shared" si="296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97"/>
        <v>0</v>
      </c>
      <c r="AZ131" s="221"/>
      <c r="BA131" s="237">
        <f t="shared" si="298"/>
        <v>0</v>
      </c>
      <c r="BB131" s="221"/>
      <c r="BC131" s="233"/>
      <c r="BD131" s="221"/>
      <c r="BE131" s="221"/>
      <c r="BF131" s="233"/>
      <c r="BG131" s="221"/>
      <c r="BH131" s="379">
        <f t="shared" si="278"/>
        <v>0</v>
      </c>
      <c r="BI131" s="255" t="str">
        <f t="shared" si="279"/>
        <v>12</v>
      </c>
      <c r="BJ131" s="318"/>
      <c r="BK131" s="253">
        <f t="shared" si="299"/>
        <v>0</v>
      </c>
      <c r="BL131" s="318"/>
      <c r="BM131" s="253">
        <f t="shared" si="280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281"/>
        <v>0</v>
      </c>
      <c r="BW131" s="318"/>
      <c r="BX131" s="253">
        <f t="shared" si="300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282"/>
        <v>0</v>
      </c>
      <c r="CH131" s="318"/>
      <c r="CI131" s="253">
        <f t="shared" si="283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284"/>
        <v>0</v>
      </c>
      <c r="CS131" s="318"/>
      <c r="CT131" s="253">
        <f t="shared" si="28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286"/>
        <v>0</v>
      </c>
      <c r="DD131" s="318"/>
      <c r="DE131" s="253">
        <f t="shared" si="28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thickBot="1">
      <c r="A132" s="272" t="str">
        <f t="shared" si="274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88"/>
        <v>0</v>
      </c>
      <c r="F132" s="236">
        <f t="shared" si="289"/>
        <v>0</v>
      </c>
      <c r="G132" s="236">
        <f t="shared" si="275"/>
        <v>0</v>
      </c>
      <c r="H132" s="236">
        <f t="shared" si="290"/>
        <v>0</v>
      </c>
      <c r="I132" s="236">
        <f t="shared" si="276"/>
        <v>0</v>
      </c>
      <c r="J132" s="236">
        <f t="shared" si="277"/>
        <v>0</v>
      </c>
      <c r="K132" s="236">
        <f t="shared" si="277"/>
        <v>0</v>
      </c>
      <c r="L132" s="236">
        <f t="shared" si="277"/>
        <v>0</v>
      </c>
      <c r="M132" s="236">
        <f t="shared" si="277"/>
        <v>0</v>
      </c>
      <c r="N132" s="236">
        <f t="shared" si="277"/>
        <v>0</v>
      </c>
      <c r="O132" s="236">
        <f>ROUND(SUM(Z132,AK132,AV132,BG132),1)</f>
        <v>0</v>
      </c>
      <c r="P132" s="223"/>
      <c r="Q132" s="224"/>
      <c r="R132" s="238">
        <f t="shared" si="291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93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95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97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9">
        <f t="shared" si="278"/>
        <v>0</v>
      </c>
      <c r="BI132" s="319" t="str">
        <f t="shared" si="279"/>
        <v>13</v>
      </c>
      <c r="BJ132" s="320"/>
      <c r="BK132" s="321">
        <f t="shared" si="299"/>
        <v>0</v>
      </c>
      <c r="BL132" s="320"/>
      <c r="BM132" s="321">
        <f t="shared" si="280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281"/>
        <v>0</v>
      </c>
      <c r="BW132" s="320"/>
      <c r="BX132" s="321">
        <f t="shared" si="300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282"/>
        <v>0</v>
      </c>
      <c r="CH132" s="320"/>
      <c r="CI132" s="321">
        <f t="shared" si="283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284"/>
        <v>0</v>
      </c>
      <c r="CS132" s="320"/>
      <c r="CT132" s="321">
        <f t="shared" si="28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286"/>
        <v>0</v>
      </c>
      <c r="DD132" s="320"/>
      <c r="DE132" s="321">
        <f t="shared" si="28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278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01">IF(ROUND(E139-SUM(E140,E142:E143),5)&gt;=0,0,"Ошибка")</f>
        <v>0</v>
      </c>
      <c r="BK133" s="285">
        <f t="shared" si="301"/>
        <v>0</v>
      </c>
      <c r="BL133" s="285">
        <f t="shared" si="301"/>
        <v>0</v>
      </c>
      <c r="BM133" s="285">
        <f t="shared" si="301"/>
        <v>0</v>
      </c>
      <c r="BN133" s="285">
        <f t="shared" si="301"/>
        <v>0</v>
      </c>
      <c r="BO133" s="285">
        <f t="shared" si="301"/>
        <v>0</v>
      </c>
      <c r="BP133" s="285">
        <f t="shared" si="301"/>
        <v>0</v>
      </c>
      <c r="BQ133" s="285">
        <f t="shared" si="301"/>
        <v>0</v>
      </c>
      <c r="BR133" s="285">
        <f t="shared" si="301"/>
        <v>0</v>
      </c>
      <c r="BS133" s="285">
        <f t="shared" si="301"/>
        <v>0</v>
      </c>
      <c r="BT133" s="285">
        <f t="shared" si="301"/>
        <v>0</v>
      </c>
      <c r="BU133" s="285">
        <f t="shared" si="301"/>
        <v>0</v>
      </c>
      <c r="BV133" s="285">
        <f t="shared" si="301"/>
        <v>0</v>
      </c>
      <c r="BW133" s="285">
        <f t="shared" si="301"/>
        <v>0</v>
      </c>
      <c r="BX133" s="285">
        <f t="shared" si="301"/>
        <v>0</v>
      </c>
      <c r="BY133" s="285">
        <f t="shared" si="301"/>
        <v>0</v>
      </c>
      <c r="BZ133" s="285">
        <f t="shared" si="301"/>
        <v>0</v>
      </c>
      <c r="CA133" s="285">
        <f t="shared" si="301"/>
        <v>0</v>
      </c>
      <c r="CB133" s="285">
        <f t="shared" si="301"/>
        <v>0</v>
      </c>
      <c r="CC133" s="285">
        <f t="shared" si="301"/>
        <v>0</v>
      </c>
      <c r="CD133" s="285">
        <f t="shared" si="301"/>
        <v>0</v>
      </c>
      <c r="CE133" s="285">
        <f t="shared" si="301"/>
        <v>0</v>
      </c>
      <c r="CF133" s="285">
        <f t="shared" si="301"/>
        <v>0</v>
      </c>
      <c r="CG133" s="285">
        <f t="shared" si="301"/>
        <v>0</v>
      </c>
      <c r="CH133" s="285">
        <f t="shared" si="301"/>
        <v>0</v>
      </c>
      <c r="CI133" s="285">
        <f t="shared" si="301"/>
        <v>0</v>
      </c>
      <c r="CJ133" s="285">
        <f t="shared" si="301"/>
        <v>0</v>
      </c>
      <c r="CK133" s="285">
        <f t="shared" si="301"/>
        <v>0</v>
      </c>
      <c r="CL133" s="285">
        <f t="shared" si="301"/>
        <v>0</v>
      </c>
      <c r="CM133" s="285">
        <f t="shared" si="301"/>
        <v>0</v>
      </c>
      <c r="CN133" s="285">
        <f t="shared" si="301"/>
        <v>0</v>
      </c>
      <c r="CO133" s="285">
        <f t="shared" si="301"/>
        <v>0</v>
      </c>
      <c r="CP133" s="285">
        <f t="shared" ref="CP133:DL133" si="302">IF(ROUND(AK139-SUM(AK140,AK142:AK143),5)&gt;=0,0,"Ошибка")</f>
        <v>0</v>
      </c>
      <c r="CQ133" s="285">
        <f t="shared" si="302"/>
        <v>0</v>
      </c>
      <c r="CR133" s="285">
        <f t="shared" si="302"/>
        <v>0</v>
      </c>
      <c r="CS133" s="285">
        <f t="shared" si="302"/>
        <v>0</v>
      </c>
      <c r="CT133" s="285">
        <f t="shared" si="302"/>
        <v>0</v>
      </c>
      <c r="CU133" s="285">
        <f t="shared" si="302"/>
        <v>0</v>
      </c>
      <c r="CV133" s="285">
        <f t="shared" si="302"/>
        <v>0</v>
      </c>
      <c r="CW133" s="285">
        <f t="shared" si="302"/>
        <v>0</v>
      </c>
      <c r="CX133" s="285">
        <f t="shared" si="302"/>
        <v>0</v>
      </c>
      <c r="CY133" s="285">
        <f t="shared" si="302"/>
        <v>0</v>
      </c>
      <c r="CZ133" s="285">
        <f t="shared" si="302"/>
        <v>0</v>
      </c>
      <c r="DA133" s="285">
        <f t="shared" si="302"/>
        <v>0</v>
      </c>
      <c r="DB133" s="285">
        <f t="shared" si="302"/>
        <v>0</v>
      </c>
      <c r="DC133" s="285">
        <f t="shared" si="302"/>
        <v>0</v>
      </c>
      <c r="DD133" s="285">
        <f t="shared" si="302"/>
        <v>0</v>
      </c>
      <c r="DE133" s="285">
        <f t="shared" si="302"/>
        <v>0</v>
      </c>
      <c r="DF133" s="285">
        <f t="shared" si="302"/>
        <v>0</v>
      </c>
      <c r="DG133" s="285">
        <f t="shared" si="302"/>
        <v>0</v>
      </c>
      <c r="DH133" s="285">
        <f t="shared" si="302"/>
        <v>0</v>
      </c>
      <c r="DI133" s="285">
        <f t="shared" si="302"/>
        <v>0</v>
      </c>
      <c r="DJ133" s="285">
        <f t="shared" si="302"/>
        <v>0</v>
      </c>
      <c r="DK133" s="285">
        <f t="shared" si="302"/>
        <v>0</v>
      </c>
      <c r="DL133" s="285">
        <f t="shared" si="302"/>
        <v>0</v>
      </c>
    </row>
    <row r="134" spans="1:116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03">SUM(J135:J139,J144:J146)</f>
        <v>0</v>
      </c>
      <c r="K134" s="236">
        <f t="shared" si="303"/>
        <v>0</v>
      </c>
      <c r="L134" s="236">
        <f t="shared" si="303"/>
        <v>0</v>
      </c>
      <c r="M134" s="236">
        <f t="shared" si="303"/>
        <v>0</v>
      </c>
      <c r="N134" s="236">
        <f t="shared" si="303"/>
        <v>0</v>
      </c>
      <c r="O134" s="236">
        <f t="shared" si="303"/>
        <v>0</v>
      </c>
      <c r="P134" s="228">
        <f>SUM(P135:P139,P144:P146)</f>
        <v>0</v>
      </c>
      <c r="Q134" s="226">
        <f t="shared" ref="Q134:Z134" si="304">SUM(Q135:Q139,Q144:Q146)</f>
        <v>0</v>
      </c>
      <c r="R134" s="236">
        <f t="shared" si="304"/>
        <v>0</v>
      </c>
      <c r="S134" s="226">
        <f t="shared" si="304"/>
        <v>0</v>
      </c>
      <c r="T134" s="236">
        <f t="shared" si="304"/>
        <v>0</v>
      </c>
      <c r="U134" s="226">
        <f t="shared" si="304"/>
        <v>0</v>
      </c>
      <c r="V134" s="235">
        <f t="shared" si="304"/>
        <v>0</v>
      </c>
      <c r="W134" s="226">
        <f t="shared" si="304"/>
        <v>0</v>
      </c>
      <c r="X134" s="226">
        <f t="shared" si="304"/>
        <v>0</v>
      </c>
      <c r="Y134" s="235">
        <f t="shared" si="304"/>
        <v>0</v>
      </c>
      <c r="Z134" s="227">
        <f t="shared" si="304"/>
        <v>0</v>
      </c>
      <c r="AA134" s="228">
        <f>SUM(AA135:AA139,AA144:AA146)</f>
        <v>0</v>
      </c>
      <c r="AB134" s="226">
        <f t="shared" ref="AB134:AK134" si="305">SUM(AB135:AB139,AB144:AB146)</f>
        <v>0</v>
      </c>
      <c r="AC134" s="236">
        <f t="shared" si="305"/>
        <v>0</v>
      </c>
      <c r="AD134" s="226">
        <f t="shared" si="305"/>
        <v>0</v>
      </c>
      <c r="AE134" s="236">
        <f t="shared" si="305"/>
        <v>0</v>
      </c>
      <c r="AF134" s="226">
        <f t="shared" si="305"/>
        <v>0</v>
      </c>
      <c r="AG134" s="235">
        <f t="shared" si="305"/>
        <v>0</v>
      </c>
      <c r="AH134" s="226">
        <f t="shared" si="305"/>
        <v>0</v>
      </c>
      <c r="AI134" s="226">
        <f t="shared" si="305"/>
        <v>0</v>
      </c>
      <c r="AJ134" s="235">
        <f t="shared" si="305"/>
        <v>0</v>
      </c>
      <c r="AK134" s="227">
        <f t="shared" si="305"/>
        <v>0</v>
      </c>
      <c r="AL134" s="228">
        <f>SUM(AL135:AL139,AL144:AL146)</f>
        <v>0</v>
      </c>
      <c r="AM134" s="226">
        <f t="shared" ref="AM134:AV134" si="306">SUM(AM135:AM139,AM144:AM146)</f>
        <v>0</v>
      </c>
      <c r="AN134" s="236">
        <f t="shared" si="306"/>
        <v>0</v>
      </c>
      <c r="AO134" s="226">
        <f t="shared" si="306"/>
        <v>0</v>
      </c>
      <c r="AP134" s="236">
        <f t="shared" si="306"/>
        <v>0</v>
      </c>
      <c r="AQ134" s="226">
        <f t="shared" si="306"/>
        <v>0</v>
      </c>
      <c r="AR134" s="235">
        <f t="shared" si="306"/>
        <v>0</v>
      </c>
      <c r="AS134" s="226">
        <f t="shared" si="306"/>
        <v>0</v>
      </c>
      <c r="AT134" s="226">
        <f t="shared" si="306"/>
        <v>0</v>
      </c>
      <c r="AU134" s="235">
        <f t="shared" si="306"/>
        <v>0</v>
      </c>
      <c r="AV134" s="227">
        <f t="shared" si="306"/>
        <v>0</v>
      </c>
      <c r="AW134" s="228">
        <f>SUM(AW135:AW139,AW144:AW146)</f>
        <v>0</v>
      </c>
      <c r="AX134" s="226">
        <f t="shared" ref="AX134:BG134" si="307">SUM(AX135:AX139,AX144:AX146)</f>
        <v>0</v>
      </c>
      <c r="AY134" s="236">
        <f t="shared" si="307"/>
        <v>0</v>
      </c>
      <c r="AZ134" s="226">
        <f t="shared" si="307"/>
        <v>0</v>
      </c>
      <c r="BA134" s="236">
        <f t="shared" si="307"/>
        <v>0</v>
      </c>
      <c r="BB134" s="226">
        <f t="shared" si="307"/>
        <v>0</v>
      </c>
      <c r="BC134" s="235">
        <f t="shared" si="307"/>
        <v>0</v>
      </c>
      <c r="BD134" s="226">
        <f t="shared" si="307"/>
        <v>0</v>
      </c>
      <c r="BE134" s="226">
        <f t="shared" si="307"/>
        <v>0</v>
      </c>
      <c r="BF134" s="235">
        <f t="shared" si="307"/>
        <v>0</v>
      </c>
      <c r="BG134" s="227">
        <f t="shared" si="307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08">IF(E140-E141&gt;=0,0,"Ошибка")</f>
        <v>0</v>
      </c>
      <c r="BK134" s="253">
        <f t="shared" si="308"/>
        <v>0</v>
      </c>
      <c r="BL134" s="253">
        <f t="shared" si="308"/>
        <v>0</v>
      </c>
      <c r="BM134" s="253">
        <f t="shared" si="308"/>
        <v>0</v>
      </c>
      <c r="BN134" s="253">
        <f t="shared" si="308"/>
        <v>0</v>
      </c>
      <c r="BO134" s="253">
        <f t="shared" si="308"/>
        <v>0</v>
      </c>
      <c r="BP134" s="253">
        <f t="shared" si="308"/>
        <v>0</v>
      </c>
      <c r="BQ134" s="253">
        <f t="shared" si="308"/>
        <v>0</v>
      </c>
      <c r="BR134" s="253">
        <f t="shared" si="308"/>
        <v>0</v>
      </c>
      <c r="BS134" s="253">
        <f t="shared" si="308"/>
        <v>0</v>
      </c>
      <c r="BT134" s="253">
        <f t="shared" si="308"/>
        <v>0</v>
      </c>
      <c r="BU134" s="253">
        <f t="shared" si="308"/>
        <v>0</v>
      </c>
      <c r="BV134" s="253">
        <f t="shared" si="308"/>
        <v>0</v>
      </c>
      <c r="BW134" s="253">
        <f t="shared" si="308"/>
        <v>0</v>
      </c>
      <c r="BX134" s="253">
        <f t="shared" si="308"/>
        <v>0</v>
      </c>
      <c r="BY134" s="253">
        <f t="shared" si="308"/>
        <v>0</v>
      </c>
      <c r="BZ134" s="253">
        <f t="shared" si="308"/>
        <v>0</v>
      </c>
      <c r="CA134" s="253">
        <f t="shared" si="308"/>
        <v>0</v>
      </c>
      <c r="CB134" s="253">
        <f t="shared" si="308"/>
        <v>0</v>
      </c>
      <c r="CC134" s="253">
        <f t="shared" si="308"/>
        <v>0</v>
      </c>
      <c r="CD134" s="253">
        <f t="shared" si="308"/>
        <v>0</v>
      </c>
      <c r="CE134" s="253">
        <f t="shared" si="308"/>
        <v>0</v>
      </c>
      <c r="CF134" s="253">
        <f t="shared" si="308"/>
        <v>0</v>
      </c>
      <c r="CG134" s="253">
        <f t="shared" si="308"/>
        <v>0</v>
      </c>
      <c r="CH134" s="253">
        <f t="shared" si="308"/>
        <v>0</v>
      </c>
      <c r="CI134" s="253">
        <f t="shared" si="308"/>
        <v>0</v>
      </c>
      <c r="CJ134" s="253">
        <f t="shared" si="308"/>
        <v>0</v>
      </c>
      <c r="CK134" s="253">
        <f t="shared" si="308"/>
        <v>0</v>
      </c>
      <c r="CL134" s="253">
        <f t="shared" si="308"/>
        <v>0</v>
      </c>
      <c r="CM134" s="253">
        <f t="shared" si="308"/>
        <v>0</v>
      </c>
      <c r="CN134" s="253">
        <f t="shared" si="308"/>
        <v>0</v>
      </c>
      <c r="CO134" s="253">
        <f t="shared" si="308"/>
        <v>0</v>
      </c>
      <c r="CP134" s="253">
        <f t="shared" ref="CP134:DL134" si="309">IF(AK140-AK141&gt;=0,0,"Ошибка")</f>
        <v>0</v>
      </c>
      <c r="CQ134" s="253">
        <f t="shared" si="309"/>
        <v>0</v>
      </c>
      <c r="CR134" s="253">
        <f t="shared" si="309"/>
        <v>0</v>
      </c>
      <c r="CS134" s="253">
        <f t="shared" si="309"/>
        <v>0</v>
      </c>
      <c r="CT134" s="253">
        <f t="shared" si="309"/>
        <v>0</v>
      </c>
      <c r="CU134" s="253">
        <f t="shared" si="309"/>
        <v>0</v>
      </c>
      <c r="CV134" s="253">
        <f t="shared" si="309"/>
        <v>0</v>
      </c>
      <c r="CW134" s="253">
        <f t="shared" si="309"/>
        <v>0</v>
      </c>
      <c r="CX134" s="253">
        <f t="shared" si="309"/>
        <v>0</v>
      </c>
      <c r="CY134" s="253">
        <f t="shared" si="309"/>
        <v>0</v>
      </c>
      <c r="CZ134" s="253">
        <f t="shared" si="309"/>
        <v>0</v>
      </c>
      <c r="DA134" s="253">
        <f t="shared" si="309"/>
        <v>0</v>
      </c>
      <c r="DB134" s="253">
        <f t="shared" si="309"/>
        <v>0</v>
      </c>
      <c r="DC134" s="253">
        <f t="shared" si="309"/>
        <v>0</v>
      </c>
      <c r="DD134" s="253">
        <f t="shared" si="309"/>
        <v>0</v>
      </c>
      <c r="DE134" s="253">
        <f t="shared" si="309"/>
        <v>0</v>
      </c>
      <c r="DF134" s="253">
        <f t="shared" si="309"/>
        <v>0</v>
      </c>
      <c r="DG134" s="253">
        <f t="shared" si="309"/>
        <v>0</v>
      </c>
      <c r="DH134" s="253">
        <f t="shared" si="309"/>
        <v>0</v>
      </c>
      <c r="DI134" s="253">
        <f t="shared" si="309"/>
        <v>0</v>
      </c>
      <c r="DJ134" s="253">
        <f t="shared" si="309"/>
        <v>0</v>
      </c>
      <c r="DK134" s="253">
        <f t="shared" si="309"/>
        <v>0</v>
      </c>
      <c r="DL134" s="253">
        <f t="shared" si="309"/>
        <v>0</v>
      </c>
    </row>
    <row r="135" spans="1:116" s="27" customFormat="1" ht="24">
      <c r="A135" s="272" t="str">
        <f t="shared" ref="A135:A146" si="310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11">SUM(J135:L135)</f>
        <v>0</v>
      </c>
      <c r="H135" s="236">
        <f>ROUND(SUM(S135,AD135,AO135,AZ135),1)</f>
        <v>0</v>
      </c>
      <c r="I135" s="236">
        <f t="shared" ref="I135:I146" si="312">SUM(M135:O135)</f>
        <v>0</v>
      </c>
      <c r="J135" s="236">
        <f t="shared" ref="J135:O146" si="313">ROUND(SUM(U135,AF135,AQ135,BB135),1)</f>
        <v>0</v>
      </c>
      <c r="K135" s="236">
        <f t="shared" si="313"/>
        <v>0</v>
      </c>
      <c r="L135" s="236">
        <f t="shared" si="313"/>
        <v>0</v>
      </c>
      <c r="M135" s="236">
        <f t="shared" si="313"/>
        <v>0</v>
      </c>
      <c r="N135" s="236">
        <f t="shared" si="313"/>
        <v>0</v>
      </c>
      <c r="O135" s="236">
        <f t="shared" si="313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9">
        <f t="shared" ref="BH135:BH147" si="314">IF((COUNTA(BJ135:DL135)-COUNTIF(BJ135:DL135,0))=0,0,CONCATENATE("Ошибки!-",COUNTA(BJ135:DL135)-COUNTIF(BJ135:DL135,0)))</f>
        <v>0</v>
      </c>
      <c r="BI135" s="255" t="str">
        <f t="shared" ref="BI135:BI146" si="315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16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17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18">IF(ROUND((AA135-AB135),5)&gt;=0,0,"Ошибка!")</f>
        <v>0</v>
      </c>
      <c r="CH135" s="318"/>
      <c r="CI135" s="253">
        <f t="shared" ref="CI135:CI146" si="319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20">IF(ROUND((AL135-AM135),5)&gt;=0,0,"Ошибка!")</f>
        <v>0</v>
      </c>
      <c r="CS135" s="318"/>
      <c r="CT135" s="253">
        <f t="shared" ref="CT135:CT146" si="321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22">IF(ROUND((AW135-AX135),5)&gt;=0,0,"Ошибка!")</f>
        <v>0</v>
      </c>
      <c r="DD135" s="318"/>
      <c r="DE135" s="253">
        <f t="shared" ref="DE135:DE146" si="323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>
      <c r="A136" s="272" t="str">
        <f t="shared" si="310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24">ROUND(SUM(P136,AA136,AL136,AW136),0)</f>
        <v>0</v>
      </c>
      <c r="F136" s="236">
        <f t="shared" ref="F136:F146" si="325">ROUND(SUM(Q136,AB136,AM136,AX136),1)</f>
        <v>0</v>
      </c>
      <c r="G136" s="236">
        <f t="shared" si="311"/>
        <v>0</v>
      </c>
      <c r="H136" s="236">
        <f t="shared" ref="H136:H146" si="326">ROUND(SUM(S136,AD136,AO136,AZ136),1)</f>
        <v>0</v>
      </c>
      <c r="I136" s="236">
        <f t="shared" si="312"/>
        <v>0</v>
      </c>
      <c r="J136" s="236">
        <f t="shared" si="313"/>
        <v>0</v>
      </c>
      <c r="K136" s="236">
        <f t="shared" si="313"/>
        <v>0</v>
      </c>
      <c r="L136" s="236">
        <f t="shared" si="313"/>
        <v>0</v>
      </c>
      <c r="M136" s="236">
        <f t="shared" si="313"/>
        <v>0</v>
      </c>
      <c r="N136" s="236">
        <f t="shared" si="313"/>
        <v>0</v>
      </c>
      <c r="O136" s="236">
        <f t="shared" si="313"/>
        <v>0</v>
      </c>
      <c r="P136" s="220"/>
      <c r="Q136" s="221"/>
      <c r="R136" s="237">
        <f t="shared" ref="R136:R146" si="327">SUM(U136:W136)</f>
        <v>0</v>
      </c>
      <c r="S136" s="221"/>
      <c r="T136" s="237">
        <f t="shared" ref="T136:T145" si="328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29">SUM(AF136:AH136)</f>
        <v>0</v>
      </c>
      <c r="AD136" s="221"/>
      <c r="AE136" s="237">
        <f t="shared" ref="AE136:AE145" si="330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31">SUM(AQ136:AS136)</f>
        <v>0</v>
      </c>
      <c r="AO136" s="221"/>
      <c r="AP136" s="237">
        <f t="shared" ref="AP136:AP145" si="332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33">SUM(BB136:BD136)</f>
        <v>0</v>
      </c>
      <c r="AZ136" s="221"/>
      <c r="BA136" s="237">
        <f t="shared" ref="BA136:BA145" si="334">SUM(BE136:BG136)</f>
        <v>0</v>
      </c>
      <c r="BB136" s="221"/>
      <c r="BC136" s="233"/>
      <c r="BD136" s="221"/>
      <c r="BE136" s="221"/>
      <c r="BF136" s="233"/>
      <c r="BG136" s="221"/>
      <c r="BH136" s="379">
        <f t="shared" si="314"/>
        <v>0</v>
      </c>
      <c r="BI136" s="255" t="str">
        <f t="shared" si="315"/>
        <v>03</v>
      </c>
      <c r="BJ136" s="318"/>
      <c r="BK136" s="253">
        <f t="shared" ref="BK136:BK146" si="335">IF(ROUND((E136-F136),5)&gt;=0,0,"Ошибка!")</f>
        <v>0</v>
      </c>
      <c r="BL136" s="318"/>
      <c r="BM136" s="253">
        <f t="shared" si="316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17"/>
        <v>0</v>
      </c>
      <c r="BW136" s="318"/>
      <c r="BX136" s="253">
        <f t="shared" ref="BX136:BX146" si="336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18"/>
        <v>0</v>
      </c>
      <c r="CH136" s="318"/>
      <c r="CI136" s="253">
        <f t="shared" si="319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20"/>
        <v>0</v>
      </c>
      <c r="CS136" s="318"/>
      <c r="CT136" s="253">
        <f t="shared" si="321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22"/>
        <v>0</v>
      </c>
      <c r="DD136" s="318"/>
      <c r="DE136" s="253">
        <f t="shared" si="323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>
      <c r="A137" s="272" t="str">
        <f t="shared" si="310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24"/>
        <v>0</v>
      </c>
      <c r="F137" s="236">
        <f t="shared" si="325"/>
        <v>0</v>
      </c>
      <c r="G137" s="236">
        <f t="shared" si="311"/>
        <v>0</v>
      </c>
      <c r="H137" s="236">
        <f t="shared" si="326"/>
        <v>0</v>
      </c>
      <c r="I137" s="236">
        <f t="shared" si="312"/>
        <v>0</v>
      </c>
      <c r="J137" s="236">
        <f t="shared" si="313"/>
        <v>0</v>
      </c>
      <c r="K137" s="236">
        <f t="shared" si="313"/>
        <v>0</v>
      </c>
      <c r="L137" s="236">
        <f t="shared" si="313"/>
        <v>0</v>
      </c>
      <c r="M137" s="236">
        <f t="shared" si="313"/>
        <v>0</v>
      </c>
      <c r="N137" s="236">
        <f t="shared" si="313"/>
        <v>0</v>
      </c>
      <c r="O137" s="236">
        <f t="shared" si="313"/>
        <v>0</v>
      </c>
      <c r="P137" s="220"/>
      <c r="Q137" s="221"/>
      <c r="R137" s="237">
        <f t="shared" si="327"/>
        <v>0</v>
      </c>
      <c r="S137" s="221"/>
      <c r="T137" s="237">
        <f t="shared" si="328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29"/>
        <v>0</v>
      </c>
      <c r="AD137" s="221"/>
      <c r="AE137" s="237">
        <f t="shared" si="330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31"/>
        <v>0</v>
      </c>
      <c r="AO137" s="221"/>
      <c r="AP137" s="237">
        <f t="shared" si="332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33"/>
        <v>0</v>
      </c>
      <c r="AZ137" s="221"/>
      <c r="BA137" s="237">
        <f t="shared" si="334"/>
        <v>0</v>
      </c>
      <c r="BB137" s="221"/>
      <c r="BC137" s="233"/>
      <c r="BD137" s="221"/>
      <c r="BE137" s="221"/>
      <c r="BF137" s="233"/>
      <c r="BG137" s="221"/>
      <c r="BH137" s="379">
        <f t="shared" si="314"/>
        <v>0</v>
      </c>
      <c r="BI137" s="255" t="str">
        <f t="shared" si="315"/>
        <v>04</v>
      </c>
      <c r="BJ137" s="318"/>
      <c r="BK137" s="253">
        <f t="shared" si="335"/>
        <v>0</v>
      </c>
      <c r="BL137" s="318"/>
      <c r="BM137" s="253">
        <f t="shared" si="316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17"/>
        <v>0</v>
      </c>
      <c r="BW137" s="318"/>
      <c r="BX137" s="253">
        <f t="shared" si="336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18"/>
        <v>0</v>
      </c>
      <c r="CH137" s="318"/>
      <c r="CI137" s="253">
        <f t="shared" si="319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20"/>
        <v>0</v>
      </c>
      <c r="CS137" s="318"/>
      <c r="CT137" s="253">
        <f t="shared" si="321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22"/>
        <v>0</v>
      </c>
      <c r="DD137" s="318"/>
      <c r="DE137" s="253">
        <f t="shared" si="323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>
      <c r="A138" s="272" t="str">
        <f t="shared" si="310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24"/>
        <v>0</v>
      </c>
      <c r="F138" s="236">
        <f t="shared" si="325"/>
        <v>0</v>
      </c>
      <c r="G138" s="236">
        <f t="shared" si="311"/>
        <v>0</v>
      </c>
      <c r="H138" s="236">
        <f t="shared" si="326"/>
        <v>0</v>
      </c>
      <c r="I138" s="236">
        <f t="shared" si="312"/>
        <v>0</v>
      </c>
      <c r="J138" s="236">
        <f t="shared" si="313"/>
        <v>0</v>
      </c>
      <c r="K138" s="236">
        <f t="shared" si="313"/>
        <v>0</v>
      </c>
      <c r="L138" s="236">
        <f t="shared" si="313"/>
        <v>0</v>
      </c>
      <c r="M138" s="236">
        <f t="shared" si="313"/>
        <v>0</v>
      </c>
      <c r="N138" s="236">
        <f t="shared" si="313"/>
        <v>0</v>
      </c>
      <c r="O138" s="236">
        <f t="shared" si="313"/>
        <v>0</v>
      </c>
      <c r="P138" s="220"/>
      <c r="Q138" s="221"/>
      <c r="R138" s="237">
        <f t="shared" si="327"/>
        <v>0</v>
      </c>
      <c r="S138" s="221"/>
      <c r="T138" s="237">
        <f t="shared" si="328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29"/>
        <v>0</v>
      </c>
      <c r="AD138" s="221"/>
      <c r="AE138" s="237">
        <f t="shared" si="330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31"/>
        <v>0</v>
      </c>
      <c r="AO138" s="221"/>
      <c r="AP138" s="237">
        <f t="shared" si="332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33"/>
        <v>0</v>
      </c>
      <c r="AZ138" s="221"/>
      <c r="BA138" s="237">
        <f t="shared" si="334"/>
        <v>0</v>
      </c>
      <c r="BB138" s="221"/>
      <c r="BC138" s="233"/>
      <c r="BD138" s="221"/>
      <c r="BE138" s="221"/>
      <c r="BF138" s="233"/>
      <c r="BG138" s="221"/>
      <c r="BH138" s="379">
        <f t="shared" si="314"/>
        <v>0</v>
      </c>
      <c r="BI138" s="255" t="str">
        <f t="shared" si="315"/>
        <v>05</v>
      </c>
      <c r="BJ138" s="318"/>
      <c r="BK138" s="253">
        <f t="shared" si="335"/>
        <v>0</v>
      </c>
      <c r="BL138" s="318"/>
      <c r="BM138" s="253">
        <f t="shared" si="316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17"/>
        <v>0</v>
      </c>
      <c r="BW138" s="318"/>
      <c r="BX138" s="253">
        <f t="shared" si="336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18"/>
        <v>0</v>
      </c>
      <c r="CH138" s="318"/>
      <c r="CI138" s="253">
        <f t="shared" si="319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20"/>
        <v>0</v>
      </c>
      <c r="CS138" s="318"/>
      <c r="CT138" s="253">
        <f t="shared" si="321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22"/>
        <v>0</v>
      </c>
      <c r="DD138" s="318"/>
      <c r="DE138" s="253">
        <f t="shared" si="323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>
      <c r="A139" s="272" t="str">
        <f t="shared" si="310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24"/>
        <v>0</v>
      </c>
      <c r="F139" s="236">
        <f t="shared" si="325"/>
        <v>0</v>
      </c>
      <c r="G139" s="236">
        <f t="shared" si="311"/>
        <v>0</v>
      </c>
      <c r="H139" s="236">
        <f t="shared" si="326"/>
        <v>0</v>
      </c>
      <c r="I139" s="236">
        <f t="shared" si="312"/>
        <v>0</v>
      </c>
      <c r="J139" s="236">
        <f t="shared" si="313"/>
        <v>0</v>
      </c>
      <c r="K139" s="236">
        <f t="shared" si="313"/>
        <v>0</v>
      </c>
      <c r="L139" s="236">
        <f t="shared" si="313"/>
        <v>0</v>
      </c>
      <c r="M139" s="236">
        <f t="shared" si="313"/>
        <v>0</v>
      </c>
      <c r="N139" s="236">
        <f t="shared" si="313"/>
        <v>0</v>
      </c>
      <c r="O139" s="236">
        <f t="shared" si="313"/>
        <v>0</v>
      </c>
      <c r="P139" s="220"/>
      <c r="Q139" s="221"/>
      <c r="R139" s="237">
        <f t="shared" si="327"/>
        <v>0</v>
      </c>
      <c r="S139" s="221"/>
      <c r="T139" s="237">
        <f t="shared" si="328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29"/>
        <v>0</v>
      </c>
      <c r="AD139" s="221"/>
      <c r="AE139" s="237">
        <f t="shared" si="330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31"/>
        <v>0</v>
      </c>
      <c r="AO139" s="221"/>
      <c r="AP139" s="237">
        <f t="shared" si="332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33"/>
        <v>0</v>
      </c>
      <c r="AZ139" s="221"/>
      <c r="BA139" s="237">
        <f t="shared" si="334"/>
        <v>0</v>
      </c>
      <c r="BB139" s="221"/>
      <c r="BC139" s="233"/>
      <c r="BD139" s="221"/>
      <c r="BE139" s="221"/>
      <c r="BF139" s="233"/>
      <c r="BG139" s="221"/>
      <c r="BH139" s="379">
        <f t="shared" si="314"/>
        <v>0</v>
      </c>
      <c r="BI139" s="255" t="str">
        <f t="shared" si="315"/>
        <v>06</v>
      </c>
      <c r="BJ139" s="318"/>
      <c r="BK139" s="253">
        <f t="shared" si="335"/>
        <v>0</v>
      </c>
      <c r="BL139" s="318"/>
      <c r="BM139" s="253">
        <f t="shared" si="316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17"/>
        <v>0</v>
      </c>
      <c r="BW139" s="318"/>
      <c r="BX139" s="253">
        <f t="shared" si="336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18"/>
        <v>0</v>
      </c>
      <c r="CH139" s="318"/>
      <c r="CI139" s="253">
        <f t="shared" si="319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20"/>
        <v>0</v>
      </c>
      <c r="CS139" s="318"/>
      <c r="CT139" s="253">
        <f t="shared" si="321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22"/>
        <v>0</v>
      </c>
      <c r="DD139" s="318"/>
      <c r="DE139" s="253">
        <f t="shared" si="323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>
      <c r="A140" s="272" t="str">
        <f t="shared" si="310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24"/>
        <v>0</v>
      </c>
      <c r="F140" s="236">
        <f t="shared" si="325"/>
        <v>0</v>
      </c>
      <c r="G140" s="236">
        <f t="shared" si="311"/>
        <v>0</v>
      </c>
      <c r="H140" s="236">
        <f t="shared" si="326"/>
        <v>0</v>
      </c>
      <c r="I140" s="236">
        <f t="shared" si="312"/>
        <v>0</v>
      </c>
      <c r="J140" s="236">
        <f t="shared" si="313"/>
        <v>0</v>
      </c>
      <c r="K140" s="236">
        <f t="shared" si="313"/>
        <v>0</v>
      </c>
      <c r="L140" s="236">
        <f t="shared" si="313"/>
        <v>0</v>
      </c>
      <c r="M140" s="236">
        <f t="shared" si="313"/>
        <v>0</v>
      </c>
      <c r="N140" s="236">
        <f t="shared" si="313"/>
        <v>0</v>
      </c>
      <c r="O140" s="236">
        <f t="shared" si="313"/>
        <v>0</v>
      </c>
      <c r="P140" s="220"/>
      <c r="Q140" s="221"/>
      <c r="R140" s="237">
        <f t="shared" si="327"/>
        <v>0</v>
      </c>
      <c r="S140" s="221"/>
      <c r="T140" s="237">
        <f t="shared" si="328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29"/>
        <v>0</v>
      </c>
      <c r="AD140" s="221"/>
      <c r="AE140" s="237">
        <f t="shared" si="330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31"/>
        <v>0</v>
      </c>
      <c r="AO140" s="221"/>
      <c r="AP140" s="237">
        <f t="shared" si="332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33"/>
        <v>0</v>
      </c>
      <c r="AZ140" s="221"/>
      <c r="BA140" s="237">
        <f t="shared" si="334"/>
        <v>0</v>
      </c>
      <c r="BB140" s="221"/>
      <c r="BC140" s="233"/>
      <c r="BD140" s="221"/>
      <c r="BE140" s="221"/>
      <c r="BF140" s="233"/>
      <c r="BG140" s="221"/>
      <c r="BH140" s="379">
        <f t="shared" si="314"/>
        <v>0</v>
      </c>
      <c r="BI140" s="255" t="str">
        <f t="shared" si="315"/>
        <v>07</v>
      </c>
      <c r="BJ140" s="318"/>
      <c r="BK140" s="253">
        <f t="shared" si="335"/>
        <v>0</v>
      </c>
      <c r="BL140" s="318"/>
      <c r="BM140" s="253">
        <f t="shared" si="316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17"/>
        <v>0</v>
      </c>
      <c r="BW140" s="318"/>
      <c r="BX140" s="253">
        <f t="shared" si="336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18"/>
        <v>0</v>
      </c>
      <c r="CH140" s="318"/>
      <c r="CI140" s="253">
        <f t="shared" si="319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20"/>
        <v>0</v>
      </c>
      <c r="CS140" s="318"/>
      <c r="CT140" s="253">
        <f t="shared" si="321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22"/>
        <v>0</v>
      </c>
      <c r="DD140" s="318"/>
      <c r="DE140" s="253">
        <f t="shared" si="323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>
      <c r="A141" s="272" t="str">
        <f t="shared" si="310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24"/>
        <v>0</v>
      </c>
      <c r="F141" s="236">
        <f t="shared" si="325"/>
        <v>0</v>
      </c>
      <c r="G141" s="236">
        <f t="shared" si="311"/>
        <v>0</v>
      </c>
      <c r="H141" s="236">
        <f t="shared" si="326"/>
        <v>0</v>
      </c>
      <c r="I141" s="236">
        <f t="shared" si="312"/>
        <v>0</v>
      </c>
      <c r="J141" s="236">
        <f t="shared" si="313"/>
        <v>0</v>
      </c>
      <c r="K141" s="236">
        <f t="shared" si="313"/>
        <v>0</v>
      </c>
      <c r="L141" s="236">
        <f t="shared" si="313"/>
        <v>0</v>
      </c>
      <c r="M141" s="236">
        <f t="shared" si="313"/>
        <v>0</v>
      </c>
      <c r="N141" s="236">
        <f t="shared" si="313"/>
        <v>0</v>
      </c>
      <c r="O141" s="236">
        <f t="shared" si="313"/>
        <v>0</v>
      </c>
      <c r="P141" s="220"/>
      <c r="Q141" s="221"/>
      <c r="R141" s="237">
        <f t="shared" si="327"/>
        <v>0</v>
      </c>
      <c r="S141" s="221"/>
      <c r="T141" s="237">
        <f t="shared" si="328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29"/>
        <v>0</v>
      </c>
      <c r="AD141" s="221"/>
      <c r="AE141" s="237">
        <f t="shared" si="330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31"/>
        <v>0</v>
      </c>
      <c r="AO141" s="221"/>
      <c r="AP141" s="237">
        <f t="shared" si="332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33"/>
        <v>0</v>
      </c>
      <c r="AZ141" s="221"/>
      <c r="BA141" s="237">
        <f t="shared" si="334"/>
        <v>0</v>
      </c>
      <c r="BB141" s="221"/>
      <c r="BC141" s="233"/>
      <c r="BD141" s="221"/>
      <c r="BE141" s="221"/>
      <c r="BF141" s="233"/>
      <c r="BG141" s="221"/>
      <c r="BH141" s="379">
        <f t="shared" si="314"/>
        <v>0</v>
      </c>
      <c r="BI141" s="255" t="str">
        <f t="shared" si="315"/>
        <v>08</v>
      </c>
      <c r="BJ141" s="318"/>
      <c r="BK141" s="253">
        <f t="shared" si="335"/>
        <v>0</v>
      </c>
      <c r="BL141" s="318"/>
      <c r="BM141" s="253">
        <f t="shared" si="316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17"/>
        <v>0</v>
      </c>
      <c r="BW141" s="318"/>
      <c r="BX141" s="253">
        <f t="shared" si="336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18"/>
        <v>0</v>
      </c>
      <c r="CH141" s="318"/>
      <c r="CI141" s="253">
        <f t="shared" si="319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20"/>
        <v>0</v>
      </c>
      <c r="CS141" s="318"/>
      <c r="CT141" s="253">
        <f t="shared" si="321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22"/>
        <v>0</v>
      </c>
      <c r="DD141" s="318"/>
      <c r="DE141" s="253">
        <f t="shared" si="323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>
      <c r="A142" s="272" t="str">
        <f t="shared" si="310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24"/>
        <v>0</v>
      </c>
      <c r="F142" s="236">
        <f t="shared" si="325"/>
        <v>0</v>
      </c>
      <c r="G142" s="236">
        <f t="shared" si="311"/>
        <v>0</v>
      </c>
      <c r="H142" s="236">
        <f t="shared" si="326"/>
        <v>0</v>
      </c>
      <c r="I142" s="236">
        <f t="shared" si="312"/>
        <v>0</v>
      </c>
      <c r="J142" s="236">
        <f t="shared" si="313"/>
        <v>0</v>
      </c>
      <c r="K142" s="236">
        <f t="shared" si="313"/>
        <v>0</v>
      </c>
      <c r="L142" s="236">
        <f t="shared" si="313"/>
        <v>0</v>
      </c>
      <c r="M142" s="236">
        <f t="shared" si="313"/>
        <v>0</v>
      </c>
      <c r="N142" s="236">
        <f t="shared" si="313"/>
        <v>0</v>
      </c>
      <c r="O142" s="236">
        <f t="shared" si="313"/>
        <v>0</v>
      </c>
      <c r="P142" s="220"/>
      <c r="Q142" s="221"/>
      <c r="R142" s="237">
        <f t="shared" si="327"/>
        <v>0</v>
      </c>
      <c r="S142" s="221"/>
      <c r="T142" s="237">
        <f t="shared" si="328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29"/>
        <v>0</v>
      </c>
      <c r="AD142" s="221"/>
      <c r="AE142" s="237">
        <f t="shared" si="330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31"/>
        <v>0</v>
      </c>
      <c r="AO142" s="221"/>
      <c r="AP142" s="237">
        <f t="shared" si="332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33"/>
        <v>0</v>
      </c>
      <c r="AZ142" s="221"/>
      <c r="BA142" s="237">
        <f t="shared" si="334"/>
        <v>0</v>
      </c>
      <c r="BB142" s="221"/>
      <c r="BC142" s="233"/>
      <c r="BD142" s="221"/>
      <c r="BE142" s="221"/>
      <c r="BF142" s="233"/>
      <c r="BG142" s="221"/>
      <c r="BH142" s="379">
        <f t="shared" si="314"/>
        <v>0</v>
      </c>
      <c r="BI142" s="255" t="str">
        <f t="shared" si="315"/>
        <v>09</v>
      </c>
      <c r="BJ142" s="318"/>
      <c r="BK142" s="253">
        <f t="shared" si="335"/>
        <v>0</v>
      </c>
      <c r="BL142" s="318"/>
      <c r="BM142" s="253">
        <f t="shared" si="316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17"/>
        <v>0</v>
      </c>
      <c r="BW142" s="318"/>
      <c r="BX142" s="253">
        <f t="shared" si="336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18"/>
        <v>0</v>
      </c>
      <c r="CH142" s="318"/>
      <c r="CI142" s="253">
        <f t="shared" si="319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20"/>
        <v>0</v>
      </c>
      <c r="CS142" s="318"/>
      <c r="CT142" s="253">
        <f t="shared" si="321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22"/>
        <v>0</v>
      </c>
      <c r="DD142" s="318"/>
      <c r="DE142" s="253">
        <f t="shared" si="323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>
      <c r="A143" s="272" t="str">
        <f t="shared" si="310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24"/>
        <v>0</v>
      </c>
      <c r="F143" s="236">
        <f t="shared" si="325"/>
        <v>0</v>
      </c>
      <c r="G143" s="236">
        <f t="shared" si="311"/>
        <v>0</v>
      </c>
      <c r="H143" s="236">
        <f t="shared" si="326"/>
        <v>0</v>
      </c>
      <c r="I143" s="236">
        <f t="shared" si="312"/>
        <v>0</v>
      </c>
      <c r="J143" s="236">
        <f t="shared" si="313"/>
        <v>0</v>
      </c>
      <c r="K143" s="236">
        <f t="shared" si="313"/>
        <v>0</v>
      </c>
      <c r="L143" s="236">
        <f t="shared" si="313"/>
        <v>0</v>
      </c>
      <c r="M143" s="236">
        <f t="shared" si="313"/>
        <v>0</v>
      </c>
      <c r="N143" s="236">
        <f t="shared" si="313"/>
        <v>0</v>
      </c>
      <c r="O143" s="236">
        <f t="shared" si="313"/>
        <v>0</v>
      </c>
      <c r="P143" s="220"/>
      <c r="Q143" s="221"/>
      <c r="R143" s="237">
        <f t="shared" si="327"/>
        <v>0</v>
      </c>
      <c r="S143" s="221"/>
      <c r="T143" s="237">
        <f t="shared" si="328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29"/>
        <v>0</v>
      </c>
      <c r="AD143" s="221"/>
      <c r="AE143" s="237">
        <f t="shared" si="330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31"/>
        <v>0</v>
      </c>
      <c r="AO143" s="221"/>
      <c r="AP143" s="237">
        <f t="shared" si="332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33"/>
        <v>0</v>
      </c>
      <c r="AZ143" s="221"/>
      <c r="BA143" s="237">
        <f t="shared" si="334"/>
        <v>0</v>
      </c>
      <c r="BB143" s="221"/>
      <c r="BC143" s="233"/>
      <c r="BD143" s="221"/>
      <c r="BE143" s="221"/>
      <c r="BF143" s="233"/>
      <c r="BG143" s="221"/>
      <c r="BH143" s="379">
        <f t="shared" si="314"/>
        <v>0</v>
      </c>
      <c r="BI143" s="255" t="str">
        <f t="shared" si="315"/>
        <v>10</v>
      </c>
      <c r="BJ143" s="318"/>
      <c r="BK143" s="253">
        <f t="shared" si="335"/>
        <v>0</v>
      </c>
      <c r="BL143" s="318"/>
      <c r="BM143" s="253">
        <f t="shared" si="316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17"/>
        <v>0</v>
      </c>
      <c r="BW143" s="318"/>
      <c r="BX143" s="253">
        <f t="shared" si="336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18"/>
        <v>0</v>
      </c>
      <c r="CH143" s="318"/>
      <c r="CI143" s="253">
        <f t="shared" si="319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20"/>
        <v>0</v>
      </c>
      <c r="CS143" s="318"/>
      <c r="CT143" s="253">
        <f t="shared" si="321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22"/>
        <v>0</v>
      </c>
      <c r="DD143" s="318"/>
      <c r="DE143" s="253">
        <f t="shared" si="323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">
      <c r="A144" s="272" t="str">
        <f t="shared" si="310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24"/>
        <v>0</v>
      </c>
      <c r="F144" s="236">
        <f t="shared" si="325"/>
        <v>0</v>
      </c>
      <c r="G144" s="236">
        <f t="shared" si="311"/>
        <v>0</v>
      </c>
      <c r="H144" s="236">
        <f t="shared" si="326"/>
        <v>0</v>
      </c>
      <c r="I144" s="236">
        <f t="shared" si="312"/>
        <v>0</v>
      </c>
      <c r="J144" s="236">
        <f t="shared" si="313"/>
        <v>0</v>
      </c>
      <c r="K144" s="236">
        <f t="shared" si="313"/>
        <v>0</v>
      </c>
      <c r="L144" s="236">
        <f t="shared" si="313"/>
        <v>0</v>
      </c>
      <c r="M144" s="236">
        <f t="shared" si="313"/>
        <v>0</v>
      </c>
      <c r="N144" s="236">
        <f t="shared" si="313"/>
        <v>0</v>
      </c>
      <c r="O144" s="236">
        <f t="shared" si="313"/>
        <v>0</v>
      </c>
      <c r="P144" s="220"/>
      <c r="Q144" s="221"/>
      <c r="R144" s="237">
        <f t="shared" si="327"/>
        <v>0</v>
      </c>
      <c r="S144" s="221"/>
      <c r="T144" s="237">
        <f t="shared" si="328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29"/>
        <v>0</v>
      </c>
      <c r="AD144" s="221"/>
      <c r="AE144" s="237">
        <f t="shared" si="330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31"/>
        <v>0</v>
      </c>
      <c r="AO144" s="221"/>
      <c r="AP144" s="237">
        <f t="shared" si="332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33"/>
        <v>0</v>
      </c>
      <c r="AZ144" s="221"/>
      <c r="BA144" s="237">
        <f t="shared" si="334"/>
        <v>0</v>
      </c>
      <c r="BB144" s="221"/>
      <c r="BC144" s="233"/>
      <c r="BD144" s="221"/>
      <c r="BE144" s="221"/>
      <c r="BF144" s="233"/>
      <c r="BG144" s="221"/>
      <c r="BH144" s="379">
        <f t="shared" si="314"/>
        <v>0</v>
      </c>
      <c r="BI144" s="255" t="str">
        <f t="shared" si="315"/>
        <v>11</v>
      </c>
      <c r="BJ144" s="318"/>
      <c r="BK144" s="253">
        <f t="shared" si="335"/>
        <v>0</v>
      </c>
      <c r="BL144" s="318"/>
      <c r="BM144" s="253">
        <f t="shared" si="316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17"/>
        <v>0</v>
      </c>
      <c r="BW144" s="318"/>
      <c r="BX144" s="253">
        <f t="shared" si="336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18"/>
        <v>0</v>
      </c>
      <c r="CH144" s="318"/>
      <c r="CI144" s="253">
        <f t="shared" si="319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20"/>
        <v>0</v>
      </c>
      <c r="CS144" s="318"/>
      <c r="CT144" s="253">
        <f t="shared" si="321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22"/>
        <v>0</v>
      </c>
      <c r="DD144" s="318"/>
      <c r="DE144" s="253">
        <f t="shared" si="323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">
      <c r="A145" s="272" t="str">
        <f t="shared" si="310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24"/>
        <v>0</v>
      </c>
      <c r="F145" s="236">
        <f t="shared" si="325"/>
        <v>0</v>
      </c>
      <c r="G145" s="236">
        <f t="shared" si="311"/>
        <v>0</v>
      </c>
      <c r="H145" s="236">
        <f t="shared" si="326"/>
        <v>0</v>
      </c>
      <c r="I145" s="236">
        <f t="shared" si="312"/>
        <v>0</v>
      </c>
      <c r="J145" s="236">
        <f t="shared" si="313"/>
        <v>0</v>
      </c>
      <c r="K145" s="236">
        <f t="shared" si="313"/>
        <v>0</v>
      </c>
      <c r="L145" s="236">
        <f t="shared" si="313"/>
        <v>0</v>
      </c>
      <c r="M145" s="236">
        <f t="shared" si="313"/>
        <v>0</v>
      </c>
      <c r="N145" s="236">
        <f t="shared" si="313"/>
        <v>0</v>
      </c>
      <c r="O145" s="236">
        <f t="shared" si="313"/>
        <v>0</v>
      </c>
      <c r="P145" s="220"/>
      <c r="Q145" s="221"/>
      <c r="R145" s="237">
        <f t="shared" si="327"/>
        <v>0</v>
      </c>
      <c r="S145" s="221"/>
      <c r="T145" s="237">
        <f t="shared" si="328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29"/>
        <v>0</v>
      </c>
      <c r="AD145" s="221"/>
      <c r="AE145" s="237">
        <f t="shared" si="330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31"/>
        <v>0</v>
      </c>
      <c r="AO145" s="221"/>
      <c r="AP145" s="237">
        <f t="shared" si="332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33"/>
        <v>0</v>
      </c>
      <c r="AZ145" s="221"/>
      <c r="BA145" s="237">
        <f t="shared" si="334"/>
        <v>0</v>
      </c>
      <c r="BB145" s="221"/>
      <c r="BC145" s="233"/>
      <c r="BD145" s="221"/>
      <c r="BE145" s="221"/>
      <c r="BF145" s="233"/>
      <c r="BG145" s="221"/>
      <c r="BH145" s="379">
        <f t="shared" si="314"/>
        <v>0</v>
      </c>
      <c r="BI145" s="255" t="str">
        <f t="shared" si="315"/>
        <v>12</v>
      </c>
      <c r="BJ145" s="318"/>
      <c r="BK145" s="253">
        <f t="shared" si="335"/>
        <v>0</v>
      </c>
      <c r="BL145" s="318"/>
      <c r="BM145" s="253">
        <f t="shared" si="316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17"/>
        <v>0</v>
      </c>
      <c r="BW145" s="318"/>
      <c r="BX145" s="253">
        <f t="shared" si="336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18"/>
        <v>0</v>
      </c>
      <c r="CH145" s="318"/>
      <c r="CI145" s="253">
        <f t="shared" si="319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20"/>
        <v>0</v>
      </c>
      <c r="CS145" s="318"/>
      <c r="CT145" s="253">
        <f t="shared" si="321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22"/>
        <v>0</v>
      </c>
      <c r="DD145" s="318"/>
      <c r="DE145" s="253">
        <f t="shared" si="323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thickBot="1">
      <c r="A146" s="272" t="str">
        <f t="shared" si="310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24"/>
        <v>0</v>
      </c>
      <c r="F146" s="236">
        <f t="shared" si="325"/>
        <v>0</v>
      </c>
      <c r="G146" s="236">
        <f t="shared" si="311"/>
        <v>0</v>
      </c>
      <c r="H146" s="236">
        <f t="shared" si="326"/>
        <v>0</v>
      </c>
      <c r="I146" s="236">
        <f t="shared" si="312"/>
        <v>0</v>
      </c>
      <c r="J146" s="236">
        <f t="shared" si="313"/>
        <v>0</v>
      </c>
      <c r="K146" s="236">
        <f t="shared" si="313"/>
        <v>0</v>
      </c>
      <c r="L146" s="236">
        <f t="shared" si="313"/>
        <v>0</v>
      </c>
      <c r="M146" s="236">
        <f t="shared" si="313"/>
        <v>0</v>
      </c>
      <c r="N146" s="236">
        <f t="shared" si="313"/>
        <v>0</v>
      </c>
      <c r="O146" s="236">
        <f>ROUND(SUM(Z146,AK146,AV146,BG146),1)</f>
        <v>0</v>
      </c>
      <c r="P146" s="223"/>
      <c r="Q146" s="224"/>
      <c r="R146" s="238">
        <f t="shared" si="327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29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31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33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9">
        <f t="shared" si="314"/>
        <v>0</v>
      </c>
      <c r="BI146" s="319" t="str">
        <f t="shared" si="315"/>
        <v>13</v>
      </c>
      <c r="BJ146" s="320"/>
      <c r="BK146" s="321">
        <f t="shared" si="335"/>
        <v>0</v>
      </c>
      <c r="BL146" s="320"/>
      <c r="BM146" s="321">
        <f t="shared" si="316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17"/>
        <v>0</v>
      </c>
      <c r="BW146" s="320"/>
      <c r="BX146" s="321">
        <f t="shared" si="336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18"/>
        <v>0</v>
      </c>
      <c r="CH146" s="320"/>
      <c r="CI146" s="321">
        <f t="shared" si="319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20"/>
        <v>0</v>
      </c>
      <c r="CS146" s="320"/>
      <c r="CT146" s="321">
        <f t="shared" si="321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22"/>
        <v>0</v>
      </c>
      <c r="DD146" s="320"/>
      <c r="DE146" s="321">
        <f t="shared" si="323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14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37">IF(ROUND(E153-SUM(E154,E156:E157),5)&gt;=0,0,"Ошибка")</f>
        <v>0</v>
      </c>
      <c r="BK147" s="285">
        <f t="shared" si="337"/>
        <v>0</v>
      </c>
      <c r="BL147" s="285">
        <f t="shared" si="337"/>
        <v>0</v>
      </c>
      <c r="BM147" s="285">
        <f t="shared" si="337"/>
        <v>0</v>
      </c>
      <c r="BN147" s="285">
        <f t="shared" si="337"/>
        <v>0</v>
      </c>
      <c r="BO147" s="285">
        <f t="shared" si="337"/>
        <v>0</v>
      </c>
      <c r="BP147" s="285">
        <f t="shared" si="337"/>
        <v>0</v>
      </c>
      <c r="BQ147" s="285">
        <f t="shared" si="337"/>
        <v>0</v>
      </c>
      <c r="BR147" s="285">
        <f t="shared" si="337"/>
        <v>0</v>
      </c>
      <c r="BS147" s="285">
        <f t="shared" si="337"/>
        <v>0</v>
      </c>
      <c r="BT147" s="285">
        <f t="shared" si="337"/>
        <v>0</v>
      </c>
      <c r="BU147" s="285">
        <f t="shared" si="337"/>
        <v>0</v>
      </c>
      <c r="BV147" s="285">
        <f t="shared" si="337"/>
        <v>0</v>
      </c>
      <c r="BW147" s="285">
        <f t="shared" si="337"/>
        <v>0</v>
      </c>
      <c r="BX147" s="285">
        <f t="shared" si="337"/>
        <v>0</v>
      </c>
      <c r="BY147" s="285">
        <f t="shared" si="337"/>
        <v>0</v>
      </c>
      <c r="BZ147" s="285">
        <f t="shared" si="337"/>
        <v>0</v>
      </c>
      <c r="CA147" s="285">
        <f t="shared" si="337"/>
        <v>0</v>
      </c>
      <c r="CB147" s="285">
        <f t="shared" si="337"/>
        <v>0</v>
      </c>
      <c r="CC147" s="285">
        <f t="shared" si="337"/>
        <v>0</v>
      </c>
      <c r="CD147" s="285">
        <f t="shared" si="337"/>
        <v>0</v>
      </c>
      <c r="CE147" s="285">
        <f t="shared" si="337"/>
        <v>0</v>
      </c>
      <c r="CF147" s="285">
        <f t="shared" si="337"/>
        <v>0</v>
      </c>
      <c r="CG147" s="285">
        <f t="shared" si="337"/>
        <v>0</v>
      </c>
      <c r="CH147" s="285">
        <f t="shared" si="337"/>
        <v>0</v>
      </c>
      <c r="CI147" s="285">
        <f t="shared" si="337"/>
        <v>0</v>
      </c>
      <c r="CJ147" s="285">
        <f t="shared" si="337"/>
        <v>0</v>
      </c>
      <c r="CK147" s="285">
        <f t="shared" si="337"/>
        <v>0</v>
      </c>
      <c r="CL147" s="285">
        <f t="shared" si="337"/>
        <v>0</v>
      </c>
      <c r="CM147" s="285">
        <f t="shared" si="337"/>
        <v>0</v>
      </c>
      <c r="CN147" s="285">
        <f t="shared" si="337"/>
        <v>0</v>
      </c>
      <c r="CO147" s="285">
        <f t="shared" si="337"/>
        <v>0</v>
      </c>
      <c r="CP147" s="285">
        <f t="shared" ref="CP147:DL147" si="338">IF(ROUND(AK153-SUM(AK154,AK156:AK157),5)&gt;=0,0,"Ошибка")</f>
        <v>0</v>
      </c>
      <c r="CQ147" s="285">
        <f t="shared" si="338"/>
        <v>0</v>
      </c>
      <c r="CR147" s="285">
        <f t="shared" si="338"/>
        <v>0</v>
      </c>
      <c r="CS147" s="285">
        <f t="shared" si="338"/>
        <v>0</v>
      </c>
      <c r="CT147" s="285">
        <f t="shared" si="338"/>
        <v>0</v>
      </c>
      <c r="CU147" s="285">
        <f t="shared" si="338"/>
        <v>0</v>
      </c>
      <c r="CV147" s="285">
        <f t="shared" si="338"/>
        <v>0</v>
      </c>
      <c r="CW147" s="285">
        <f t="shared" si="338"/>
        <v>0</v>
      </c>
      <c r="CX147" s="285">
        <f t="shared" si="338"/>
        <v>0</v>
      </c>
      <c r="CY147" s="285">
        <f t="shared" si="338"/>
        <v>0</v>
      </c>
      <c r="CZ147" s="285">
        <f t="shared" si="338"/>
        <v>0</v>
      </c>
      <c r="DA147" s="285">
        <f t="shared" si="338"/>
        <v>0</v>
      </c>
      <c r="DB147" s="285">
        <f t="shared" si="338"/>
        <v>0</v>
      </c>
      <c r="DC147" s="285">
        <f t="shared" si="338"/>
        <v>0</v>
      </c>
      <c r="DD147" s="285">
        <f t="shared" si="338"/>
        <v>0</v>
      </c>
      <c r="DE147" s="285">
        <f t="shared" si="338"/>
        <v>0</v>
      </c>
      <c r="DF147" s="285">
        <f t="shared" si="338"/>
        <v>0</v>
      </c>
      <c r="DG147" s="285">
        <f t="shared" si="338"/>
        <v>0</v>
      </c>
      <c r="DH147" s="285">
        <f t="shared" si="338"/>
        <v>0</v>
      </c>
      <c r="DI147" s="285">
        <f t="shared" si="338"/>
        <v>0</v>
      </c>
      <c r="DJ147" s="285">
        <f t="shared" si="338"/>
        <v>0</v>
      </c>
      <c r="DK147" s="285">
        <f t="shared" si="338"/>
        <v>0</v>
      </c>
      <c r="DL147" s="285">
        <f t="shared" si="338"/>
        <v>0</v>
      </c>
    </row>
    <row r="148" spans="1:116" s="27" customFormat="1" ht="24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39">SUM(J149:J153,J158:J160)</f>
        <v>0</v>
      </c>
      <c r="K148" s="236">
        <f t="shared" si="339"/>
        <v>0</v>
      </c>
      <c r="L148" s="236">
        <f t="shared" si="339"/>
        <v>0</v>
      </c>
      <c r="M148" s="236">
        <f t="shared" si="339"/>
        <v>0</v>
      </c>
      <c r="N148" s="236">
        <f t="shared" si="339"/>
        <v>0</v>
      </c>
      <c r="O148" s="236">
        <f t="shared" si="339"/>
        <v>0</v>
      </c>
      <c r="P148" s="228">
        <f>SUM(P149:P153,P158:P160)</f>
        <v>0</v>
      </c>
      <c r="Q148" s="226">
        <f t="shared" ref="Q148:Z148" si="340">SUM(Q149:Q153,Q158:Q160)</f>
        <v>0</v>
      </c>
      <c r="R148" s="236">
        <f t="shared" si="340"/>
        <v>0</v>
      </c>
      <c r="S148" s="226">
        <f t="shared" si="340"/>
        <v>0</v>
      </c>
      <c r="T148" s="236">
        <f t="shared" si="340"/>
        <v>0</v>
      </c>
      <c r="U148" s="226">
        <f t="shared" si="340"/>
        <v>0</v>
      </c>
      <c r="V148" s="235">
        <f t="shared" si="340"/>
        <v>0</v>
      </c>
      <c r="W148" s="226">
        <f t="shared" si="340"/>
        <v>0</v>
      </c>
      <c r="X148" s="226">
        <f t="shared" si="340"/>
        <v>0</v>
      </c>
      <c r="Y148" s="235">
        <f t="shared" si="340"/>
        <v>0</v>
      </c>
      <c r="Z148" s="227">
        <f t="shared" si="340"/>
        <v>0</v>
      </c>
      <c r="AA148" s="228">
        <f>SUM(AA149:AA153,AA158:AA160)</f>
        <v>0</v>
      </c>
      <c r="AB148" s="226">
        <f t="shared" ref="AB148:AK148" si="341">SUM(AB149:AB153,AB158:AB160)</f>
        <v>0</v>
      </c>
      <c r="AC148" s="236">
        <f t="shared" si="341"/>
        <v>0</v>
      </c>
      <c r="AD148" s="226">
        <f t="shared" si="341"/>
        <v>0</v>
      </c>
      <c r="AE148" s="236">
        <f t="shared" si="341"/>
        <v>0</v>
      </c>
      <c r="AF148" s="226">
        <f t="shared" si="341"/>
        <v>0</v>
      </c>
      <c r="AG148" s="235">
        <f t="shared" si="341"/>
        <v>0</v>
      </c>
      <c r="AH148" s="226">
        <f t="shared" si="341"/>
        <v>0</v>
      </c>
      <c r="AI148" s="226">
        <f t="shared" si="341"/>
        <v>0</v>
      </c>
      <c r="AJ148" s="235">
        <f t="shared" si="341"/>
        <v>0</v>
      </c>
      <c r="AK148" s="227">
        <f t="shared" si="341"/>
        <v>0</v>
      </c>
      <c r="AL148" s="228">
        <f>SUM(AL149:AL153,AL158:AL160)</f>
        <v>0</v>
      </c>
      <c r="AM148" s="226">
        <f t="shared" ref="AM148:AV148" si="342">SUM(AM149:AM153,AM158:AM160)</f>
        <v>0</v>
      </c>
      <c r="AN148" s="236">
        <f t="shared" si="342"/>
        <v>0</v>
      </c>
      <c r="AO148" s="226">
        <f t="shared" si="342"/>
        <v>0</v>
      </c>
      <c r="AP148" s="236">
        <f t="shared" si="342"/>
        <v>0</v>
      </c>
      <c r="AQ148" s="226">
        <f t="shared" si="342"/>
        <v>0</v>
      </c>
      <c r="AR148" s="235">
        <f t="shared" si="342"/>
        <v>0</v>
      </c>
      <c r="AS148" s="226">
        <f t="shared" si="342"/>
        <v>0</v>
      </c>
      <c r="AT148" s="226">
        <f t="shared" si="342"/>
        <v>0</v>
      </c>
      <c r="AU148" s="235">
        <f t="shared" si="342"/>
        <v>0</v>
      </c>
      <c r="AV148" s="227">
        <f t="shared" si="342"/>
        <v>0</v>
      </c>
      <c r="AW148" s="228">
        <f>SUM(AW149:AW153,AW158:AW160)</f>
        <v>0</v>
      </c>
      <c r="AX148" s="226">
        <f t="shared" ref="AX148:BG148" si="343">SUM(AX149:AX153,AX158:AX160)</f>
        <v>0</v>
      </c>
      <c r="AY148" s="236">
        <f t="shared" si="343"/>
        <v>0</v>
      </c>
      <c r="AZ148" s="226">
        <f t="shared" si="343"/>
        <v>0</v>
      </c>
      <c r="BA148" s="236">
        <f t="shared" si="343"/>
        <v>0</v>
      </c>
      <c r="BB148" s="226">
        <f t="shared" si="343"/>
        <v>0</v>
      </c>
      <c r="BC148" s="235">
        <f t="shared" si="343"/>
        <v>0</v>
      </c>
      <c r="BD148" s="226">
        <f t="shared" si="343"/>
        <v>0</v>
      </c>
      <c r="BE148" s="226">
        <f t="shared" si="343"/>
        <v>0</v>
      </c>
      <c r="BF148" s="235">
        <f t="shared" si="343"/>
        <v>0</v>
      </c>
      <c r="BG148" s="227">
        <f t="shared" si="343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44">IF(E154-E155&gt;=0,0,"Ошибка")</f>
        <v>0</v>
      </c>
      <c r="BK148" s="253">
        <f t="shared" si="344"/>
        <v>0</v>
      </c>
      <c r="BL148" s="253">
        <f t="shared" si="344"/>
        <v>0</v>
      </c>
      <c r="BM148" s="253">
        <f t="shared" si="344"/>
        <v>0</v>
      </c>
      <c r="BN148" s="253">
        <f t="shared" si="344"/>
        <v>0</v>
      </c>
      <c r="BO148" s="253">
        <f t="shared" si="344"/>
        <v>0</v>
      </c>
      <c r="BP148" s="253">
        <f t="shared" si="344"/>
        <v>0</v>
      </c>
      <c r="BQ148" s="253">
        <f t="shared" si="344"/>
        <v>0</v>
      </c>
      <c r="BR148" s="253">
        <f t="shared" si="344"/>
        <v>0</v>
      </c>
      <c r="BS148" s="253">
        <f t="shared" si="344"/>
        <v>0</v>
      </c>
      <c r="BT148" s="253">
        <f t="shared" si="344"/>
        <v>0</v>
      </c>
      <c r="BU148" s="253">
        <f t="shared" si="344"/>
        <v>0</v>
      </c>
      <c r="BV148" s="253">
        <f t="shared" si="344"/>
        <v>0</v>
      </c>
      <c r="BW148" s="253">
        <f t="shared" si="344"/>
        <v>0</v>
      </c>
      <c r="BX148" s="253">
        <f t="shared" si="344"/>
        <v>0</v>
      </c>
      <c r="BY148" s="253">
        <f t="shared" si="344"/>
        <v>0</v>
      </c>
      <c r="BZ148" s="253">
        <f t="shared" si="344"/>
        <v>0</v>
      </c>
      <c r="CA148" s="253">
        <f t="shared" si="344"/>
        <v>0</v>
      </c>
      <c r="CB148" s="253">
        <f t="shared" si="344"/>
        <v>0</v>
      </c>
      <c r="CC148" s="253">
        <f t="shared" si="344"/>
        <v>0</v>
      </c>
      <c r="CD148" s="253">
        <f t="shared" si="344"/>
        <v>0</v>
      </c>
      <c r="CE148" s="253">
        <f t="shared" si="344"/>
        <v>0</v>
      </c>
      <c r="CF148" s="253">
        <f t="shared" si="344"/>
        <v>0</v>
      </c>
      <c r="CG148" s="253">
        <f t="shared" si="344"/>
        <v>0</v>
      </c>
      <c r="CH148" s="253">
        <f t="shared" si="344"/>
        <v>0</v>
      </c>
      <c r="CI148" s="253">
        <f t="shared" si="344"/>
        <v>0</v>
      </c>
      <c r="CJ148" s="253">
        <f t="shared" si="344"/>
        <v>0</v>
      </c>
      <c r="CK148" s="253">
        <f t="shared" si="344"/>
        <v>0</v>
      </c>
      <c r="CL148" s="253">
        <f t="shared" si="344"/>
        <v>0</v>
      </c>
      <c r="CM148" s="253">
        <f t="shared" si="344"/>
        <v>0</v>
      </c>
      <c r="CN148" s="253">
        <f t="shared" si="344"/>
        <v>0</v>
      </c>
      <c r="CO148" s="253">
        <f t="shared" si="344"/>
        <v>0</v>
      </c>
      <c r="CP148" s="253">
        <f t="shared" ref="CP148:DL148" si="345">IF(AK154-AK155&gt;=0,0,"Ошибка")</f>
        <v>0</v>
      </c>
      <c r="CQ148" s="253">
        <f t="shared" si="345"/>
        <v>0</v>
      </c>
      <c r="CR148" s="253">
        <f t="shared" si="345"/>
        <v>0</v>
      </c>
      <c r="CS148" s="253">
        <f t="shared" si="345"/>
        <v>0</v>
      </c>
      <c r="CT148" s="253">
        <f t="shared" si="345"/>
        <v>0</v>
      </c>
      <c r="CU148" s="253">
        <f t="shared" si="345"/>
        <v>0</v>
      </c>
      <c r="CV148" s="253">
        <f t="shared" si="345"/>
        <v>0</v>
      </c>
      <c r="CW148" s="253">
        <f t="shared" si="345"/>
        <v>0</v>
      </c>
      <c r="CX148" s="253">
        <f t="shared" si="345"/>
        <v>0</v>
      </c>
      <c r="CY148" s="253">
        <f t="shared" si="345"/>
        <v>0</v>
      </c>
      <c r="CZ148" s="253">
        <f t="shared" si="345"/>
        <v>0</v>
      </c>
      <c r="DA148" s="253">
        <f t="shared" si="345"/>
        <v>0</v>
      </c>
      <c r="DB148" s="253">
        <f t="shared" si="345"/>
        <v>0</v>
      </c>
      <c r="DC148" s="253">
        <f t="shared" si="345"/>
        <v>0</v>
      </c>
      <c r="DD148" s="253">
        <f t="shared" si="345"/>
        <v>0</v>
      </c>
      <c r="DE148" s="253">
        <f t="shared" si="345"/>
        <v>0</v>
      </c>
      <c r="DF148" s="253">
        <f t="shared" si="345"/>
        <v>0</v>
      </c>
      <c r="DG148" s="253">
        <f t="shared" si="345"/>
        <v>0</v>
      </c>
      <c r="DH148" s="253">
        <f t="shared" si="345"/>
        <v>0</v>
      </c>
      <c r="DI148" s="253">
        <f t="shared" si="345"/>
        <v>0</v>
      </c>
      <c r="DJ148" s="253">
        <f t="shared" si="345"/>
        <v>0</v>
      </c>
      <c r="DK148" s="253">
        <f t="shared" si="345"/>
        <v>0</v>
      </c>
      <c r="DL148" s="253">
        <f t="shared" si="345"/>
        <v>0</v>
      </c>
    </row>
    <row r="149" spans="1:116" s="27" customFormat="1" ht="24">
      <c r="A149" s="272" t="str">
        <f t="shared" ref="A149:A160" si="34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47">SUM(J149:L149)</f>
        <v>0</v>
      </c>
      <c r="H149" s="236">
        <f>ROUND(SUM(S149,AD149,AO149,AZ149),1)</f>
        <v>0</v>
      </c>
      <c r="I149" s="236">
        <f t="shared" ref="I149:I160" si="348">SUM(M149:O149)</f>
        <v>0</v>
      </c>
      <c r="J149" s="236">
        <f t="shared" ref="J149:O160" si="349">ROUND(SUM(U149,AF149,AQ149,BB149),1)</f>
        <v>0</v>
      </c>
      <c r="K149" s="236">
        <f t="shared" si="349"/>
        <v>0</v>
      </c>
      <c r="L149" s="236">
        <f t="shared" si="349"/>
        <v>0</v>
      </c>
      <c r="M149" s="236">
        <f t="shared" si="349"/>
        <v>0</v>
      </c>
      <c r="N149" s="236">
        <f t="shared" si="349"/>
        <v>0</v>
      </c>
      <c r="O149" s="236">
        <f t="shared" si="349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ref="BH149:BH161" si="350">IF((COUNTA(BJ149:DL149)-COUNTIF(BJ149:DL149,0))=0,0,CONCATENATE("Ошибки!-",COUNTA(BJ149:DL149)-COUNTIF(BJ149:DL149,0)))</f>
        <v>0</v>
      </c>
      <c r="BI149" s="255" t="str">
        <f t="shared" ref="BI149:BI160" si="351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52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53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54">IF(ROUND((AA149-AB149),5)&gt;=0,0,"Ошибка!")</f>
        <v>0</v>
      </c>
      <c r="CH149" s="318"/>
      <c r="CI149" s="253">
        <f t="shared" ref="CI149:CI160" si="355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56">IF(ROUND((AL149-AM149),5)&gt;=0,0,"Ошибка!")</f>
        <v>0</v>
      </c>
      <c r="CS149" s="318"/>
      <c r="CT149" s="253">
        <f t="shared" ref="CT149:CT160" si="357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58">IF(ROUND((AW149-AX149),5)&gt;=0,0,"Ошибка!")</f>
        <v>0</v>
      </c>
      <c r="DD149" s="318"/>
      <c r="DE149" s="253">
        <f t="shared" ref="DE149:DE160" si="35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>
      <c r="A150" s="272" t="str">
        <f t="shared" si="34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60">ROUND(SUM(P150,AA150,AL150,AW150),0)</f>
        <v>0</v>
      </c>
      <c r="F150" s="236">
        <f t="shared" ref="F150:F160" si="361">ROUND(SUM(Q150,AB150,AM150,AX150),1)</f>
        <v>0</v>
      </c>
      <c r="G150" s="236">
        <f t="shared" si="347"/>
        <v>0</v>
      </c>
      <c r="H150" s="236">
        <f t="shared" ref="H150:H160" si="362">ROUND(SUM(S150,AD150,AO150,AZ150),1)</f>
        <v>0</v>
      </c>
      <c r="I150" s="236">
        <f t="shared" si="348"/>
        <v>0</v>
      </c>
      <c r="J150" s="236">
        <f t="shared" si="349"/>
        <v>0</v>
      </c>
      <c r="K150" s="236">
        <f t="shared" si="349"/>
        <v>0</v>
      </c>
      <c r="L150" s="236">
        <f t="shared" si="349"/>
        <v>0</v>
      </c>
      <c r="M150" s="236">
        <f t="shared" si="349"/>
        <v>0</v>
      </c>
      <c r="N150" s="236">
        <f t="shared" si="349"/>
        <v>0</v>
      </c>
      <c r="O150" s="236">
        <f t="shared" si="349"/>
        <v>0</v>
      </c>
      <c r="P150" s="220"/>
      <c r="Q150" s="221"/>
      <c r="R150" s="237">
        <f t="shared" ref="R150:R160" si="363">SUM(U150:W150)</f>
        <v>0</v>
      </c>
      <c r="S150" s="221"/>
      <c r="T150" s="237">
        <f t="shared" ref="T150:T159" si="36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65">SUM(AF150:AH150)</f>
        <v>0</v>
      </c>
      <c r="AD150" s="221"/>
      <c r="AE150" s="237">
        <f t="shared" ref="AE150:AE159" si="36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67">SUM(AQ150:AS150)</f>
        <v>0</v>
      </c>
      <c r="AO150" s="221"/>
      <c r="AP150" s="237">
        <f t="shared" ref="AP150:AP159" si="36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69">SUM(BB150:BD150)</f>
        <v>0</v>
      </c>
      <c r="AZ150" s="221"/>
      <c r="BA150" s="237">
        <f t="shared" ref="BA150:BA159" si="370">SUM(BE150:BG150)</f>
        <v>0</v>
      </c>
      <c r="BB150" s="221"/>
      <c r="BC150" s="233"/>
      <c r="BD150" s="221"/>
      <c r="BE150" s="221"/>
      <c r="BF150" s="233"/>
      <c r="BG150" s="221"/>
      <c r="BH150" s="379">
        <f t="shared" si="350"/>
        <v>0</v>
      </c>
      <c r="BI150" s="255" t="str">
        <f t="shared" si="351"/>
        <v>03</v>
      </c>
      <c r="BJ150" s="318"/>
      <c r="BK150" s="253">
        <f t="shared" ref="BK150:BK160" si="371">IF(ROUND((E150-F150),5)&gt;=0,0,"Ошибка!")</f>
        <v>0</v>
      </c>
      <c r="BL150" s="318"/>
      <c r="BM150" s="253">
        <f t="shared" si="352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53"/>
        <v>0</v>
      </c>
      <c r="BW150" s="318"/>
      <c r="BX150" s="253">
        <f t="shared" ref="BX150:BX160" si="372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54"/>
        <v>0</v>
      </c>
      <c r="CH150" s="318"/>
      <c r="CI150" s="253">
        <f t="shared" si="355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56"/>
        <v>0</v>
      </c>
      <c r="CS150" s="318"/>
      <c r="CT150" s="253">
        <f t="shared" si="357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58"/>
        <v>0</v>
      </c>
      <c r="DD150" s="318"/>
      <c r="DE150" s="253">
        <f t="shared" si="359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>
      <c r="A151" s="272" t="str">
        <f t="shared" si="34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60"/>
        <v>0</v>
      </c>
      <c r="F151" s="236">
        <f t="shared" si="361"/>
        <v>0</v>
      </c>
      <c r="G151" s="236">
        <f t="shared" si="347"/>
        <v>0</v>
      </c>
      <c r="H151" s="236">
        <f t="shared" si="362"/>
        <v>0</v>
      </c>
      <c r="I151" s="236">
        <f t="shared" si="348"/>
        <v>0</v>
      </c>
      <c r="J151" s="236">
        <f t="shared" si="349"/>
        <v>0</v>
      </c>
      <c r="K151" s="236">
        <f t="shared" si="349"/>
        <v>0</v>
      </c>
      <c r="L151" s="236">
        <f t="shared" si="349"/>
        <v>0</v>
      </c>
      <c r="M151" s="236">
        <f t="shared" si="349"/>
        <v>0</v>
      </c>
      <c r="N151" s="236">
        <f t="shared" si="349"/>
        <v>0</v>
      </c>
      <c r="O151" s="236">
        <f t="shared" si="349"/>
        <v>0</v>
      </c>
      <c r="P151" s="220"/>
      <c r="Q151" s="221"/>
      <c r="R151" s="237">
        <f t="shared" si="363"/>
        <v>0</v>
      </c>
      <c r="S151" s="221"/>
      <c r="T151" s="237">
        <f t="shared" si="36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65"/>
        <v>0</v>
      </c>
      <c r="AD151" s="221"/>
      <c r="AE151" s="237">
        <f t="shared" si="36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67"/>
        <v>0</v>
      </c>
      <c r="AO151" s="221"/>
      <c r="AP151" s="237">
        <f t="shared" si="36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69"/>
        <v>0</v>
      </c>
      <c r="AZ151" s="221"/>
      <c r="BA151" s="237">
        <f t="shared" si="370"/>
        <v>0</v>
      </c>
      <c r="BB151" s="221"/>
      <c r="BC151" s="233"/>
      <c r="BD151" s="221"/>
      <c r="BE151" s="221"/>
      <c r="BF151" s="233"/>
      <c r="BG151" s="221"/>
      <c r="BH151" s="379">
        <f t="shared" si="350"/>
        <v>0</v>
      </c>
      <c r="BI151" s="255" t="str">
        <f t="shared" si="351"/>
        <v>04</v>
      </c>
      <c r="BJ151" s="318"/>
      <c r="BK151" s="253">
        <f t="shared" si="371"/>
        <v>0</v>
      </c>
      <c r="BL151" s="318"/>
      <c r="BM151" s="253">
        <f t="shared" si="352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53"/>
        <v>0</v>
      </c>
      <c r="BW151" s="318"/>
      <c r="BX151" s="253">
        <f t="shared" si="372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54"/>
        <v>0</v>
      </c>
      <c r="CH151" s="318"/>
      <c r="CI151" s="253">
        <f t="shared" si="355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56"/>
        <v>0</v>
      </c>
      <c r="CS151" s="318"/>
      <c r="CT151" s="253">
        <f t="shared" si="357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58"/>
        <v>0</v>
      </c>
      <c r="DD151" s="318"/>
      <c r="DE151" s="253">
        <f t="shared" si="359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>
      <c r="A152" s="272" t="str">
        <f t="shared" si="34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60"/>
        <v>0</v>
      </c>
      <c r="F152" s="236">
        <f t="shared" si="361"/>
        <v>0</v>
      </c>
      <c r="G152" s="236">
        <f t="shared" si="347"/>
        <v>0</v>
      </c>
      <c r="H152" s="236">
        <f t="shared" si="362"/>
        <v>0</v>
      </c>
      <c r="I152" s="236">
        <f t="shared" si="348"/>
        <v>0</v>
      </c>
      <c r="J152" s="236">
        <f t="shared" si="349"/>
        <v>0</v>
      </c>
      <c r="K152" s="236">
        <f t="shared" si="349"/>
        <v>0</v>
      </c>
      <c r="L152" s="236">
        <f t="shared" si="349"/>
        <v>0</v>
      </c>
      <c r="M152" s="236">
        <f t="shared" si="349"/>
        <v>0</v>
      </c>
      <c r="N152" s="236">
        <f t="shared" si="349"/>
        <v>0</v>
      </c>
      <c r="O152" s="236">
        <f t="shared" si="349"/>
        <v>0</v>
      </c>
      <c r="P152" s="220"/>
      <c r="Q152" s="221"/>
      <c r="R152" s="237">
        <f t="shared" si="363"/>
        <v>0</v>
      </c>
      <c r="S152" s="221"/>
      <c r="T152" s="237">
        <f t="shared" si="36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65"/>
        <v>0</v>
      </c>
      <c r="AD152" s="221"/>
      <c r="AE152" s="237">
        <f t="shared" si="36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67"/>
        <v>0</v>
      </c>
      <c r="AO152" s="221"/>
      <c r="AP152" s="237">
        <f t="shared" si="36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69"/>
        <v>0</v>
      </c>
      <c r="AZ152" s="221"/>
      <c r="BA152" s="237">
        <f t="shared" si="370"/>
        <v>0</v>
      </c>
      <c r="BB152" s="221"/>
      <c r="BC152" s="233"/>
      <c r="BD152" s="221"/>
      <c r="BE152" s="221"/>
      <c r="BF152" s="233"/>
      <c r="BG152" s="221"/>
      <c r="BH152" s="379">
        <f t="shared" si="350"/>
        <v>0</v>
      </c>
      <c r="BI152" s="255" t="str">
        <f t="shared" si="351"/>
        <v>05</v>
      </c>
      <c r="BJ152" s="318"/>
      <c r="BK152" s="253">
        <f t="shared" si="371"/>
        <v>0</v>
      </c>
      <c r="BL152" s="318"/>
      <c r="BM152" s="253">
        <f t="shared" si="352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53"/>
        <v>0</v>
      </c>
      <c r="BW152" s="318"/>
      <c r="BX152" s="253">
        <f t="shared" si="372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54"/>
        <v>0</v>
      </c>
      <c r="CH152" s="318"/>
      <c r="CI152" s="253">
        <f t="shared" si="355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56"/>
        <v>0</v>
      </c>
      <c r="CS152" s="318"/>
      <c r="CT152" s="253">
        <f t="shared" si="357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58"/>
        <v>0</v>
      </c>
      <c r="DD152" s="318"/>
      <c r="DE152" s="253">
        <f t="shared" si="359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>
      <c r="A153" s="272" t="str">
        <f t="shared" si="34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60"/>
        <v>0</v>
      </c>
      <c r="F153" s="236">
        <f t="shared" si="361"/>
        <v>0</v>
      </c>
      <c r="G153" s="236">
        <f t="shared" si="347"/>
        <v>0</v>
      </c>
      <c r="H153" s="236">
        <f t="shared" si="362"/>
        <v>0</v>
      </c>
      <c r="I153" s="236">
        <f t="shared" si="348"/>
        <v>0</v>
      </c>
      <c r="J153" s="236">
        <f t="shared" si="349"/>
        <v>0</v>
      </c>
      <c r="K153" s="236">
        <f t="shared" si="349"/>
        <v>0</v>
      </c>
      <c r="L153" s="236">
        <f t="shared" si="349"/>
        <v>0</v>
      </c>
      <c r="M153" s="236">
        <f t="shared" si="349"/>
        <v>0</v>
      </c>
      <c r="N153" s="236">
        <f t="shared" si="349"/>
        <v>0</v>
      </c>
      <c r="O153" s="236">
        <f t="shared" si="349"/>
        <v>0</v>
      </c>
      <c r="P153" s="220"/>
      <c r="Q153" s="221"/>
      <c r="R153" s="237">
        <f t="shared" si="363"/>
        <v>0</v>
      </c>
      <c r="S153" s="221"/>
      <c r="T153" s="237">
        <f t="shared" si="36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65"/>
        <v>0</v>
      </c>
      <c r="AD153" s="221"/>
      <c r="AE153" s="237">
        <f t="shared" si="36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67"/>
        <v>0</v>
      </c>
      <c r="AO153" s="221"/>
      <c r="AP153" s="237">
        <f t="shared" si="36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69"/>
        <v>0</v>
      </c>
      <c r="AZ153" s="221"/>
      <c r="BA153" s="237">
        <f t="shared" si="370"/>
        <v>0</v>
      </c>
      <c r="BB153" s="221"/>
      <c r="BC153" s="233"/>
      <c r="BD153" s="221"/>
      <c r="BE153" s="221"/>
      <c r="BF153" s="233"/>
      <c r="BG153" s="221"/>
      <c r="BH153" s="379">
        <f t="shared" si="350"/>
        <v>0</v>
      </c>
      <c r="BI153" s="255" t="str">
        <f t="shared" si="351"/>
        <v>06</v>
      </c>
      <c r="BJ153" s="318"/>
      <c r="BK153" s="253">
        <f t="shared" si="371"/>
        <v>0</v>
      </c>
      <c r="BL153" s="318"/>
      <c r="BM153" s="253">
        <f t="shared" si="352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53"/>
        <v>0</v>
      </c>
      <c r="BW153" s="318"/>
      <c r="BX153" s="253">
        <f t="shared" si="372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54"/>
        <v>0</v>
      </c>
      <c r="CH153" s="318"/>
      <c r="CI153" s="253">
        <f t="shared" si="355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56"/>
        <v>0</v>
      </c>
      <c r="CS153" s="318"/>
      <c r="CT153" s="253">
        <f t="shared" si="357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58"/>
        <v>0</v>
      </c>
      <c r="DD153" s="318"/>
      <c r="DE153" s="253">
        <f t="shared" si="359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>
      <c r="A154" s="272" t="str">
        <f t="shared" si="34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60"/>
        <v>0</v>
      </c>
      <c r="F154" s="236">
        <f t="shared" si="361"/>
        <v>0</v>
      </c>
      <c r="G154" s="236">
        <f t="shared" si="347"/>
        <v>0</v>
      </c>
      <c r="H154" s="236">
        <f t="shared" si="362"/>
        <v>0</v>
      </c>
      <c r="I154" s="236">
        <f t="shared" si="348"/>
        <v>0</v>
      </c>
      <c r="J154" s="236">
        <f t="shared" si="349"/>
        <v>0</v>
      </c>
      <c r="K154" s="236">
        <f t="shared" si="349"/>
        <v>0</v>
      </c>
      <c r="L154" s="236">
        <f t="shared" si="349"/>
        <v>0</v>
      </c>
      <c r="M154" s="236">
        <f t="shared" si="349"/>
        <v>0</v>
      </c>
      <c r="N154" s="236">
        <f t="shared" si="349"/>
        <v>0</v>
      </c>
      <c r="O154" s="236">
        <f t="shared" si="349"/>
        <v>0</v>
      </c>
      <c r="P154" s="220"/>
      <c r="Q154" s="221"/>
      <c r="R154" s="237">
        <f t="shared" si="363"/>
        <v>0</v>
      </c>
      <c r="S154" s="221"/>
      <c r="T154" s="237">
        <f t="shared" si="36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65"/>
        <v>0</v>
      </c>
      <c r="AD154" s="221"/>
      <c r="AE154" s="237">
        <f t="shared" si="36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67"/>
        <v>0</v>
      </c>
      <c r="AO154" s="221"/>
      <c r="AP154" s="237">
        <f t="shared" si="36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69"/>
        <v>0</v>
      </c>
      <c r="AZ154" s="221"/>
      <c r="BA154" s="237">
        <f t="shared" si="370"/>
        <v>0</v>
      </c>
      <c r="BB154" s="221"/>
      <c r="BC154" s="233"/>
      <c r="BD154" s="221"/>
      <c r="BE154" s="221"/>
      <c r="BF154" s="233"/>
      <c r="BG154" s="221"/>
      <c r="BH154" s="379">
        <f t="shared" si="350"/>
        <v>0</v>
      </c>
      <c r="BI154" s="255" t="str">
        <f t="shared" si="351"/>
        <v>07</v>
      </c>
      <c r="BJ154" s="318"/>
      <c r="BK154" s="253">
        <f t="shared" si="371"/>
        <v>0</v>
      </c>
      <c r="BL154" s="318"/>
      <c r="BM154" s="253">
        <f t="shared" si="352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53"/>
        <v>0</v>
      </c>
      <c r="BW154" s="318"/>
      <c r="BX154" s="253">
        <f t="shared" si="372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54"/>
        <v>0</v>
      </c>
      <c r="CH154" s="318"/>
      <c r="CI154" s="253">
        <f t="shared" si="355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56"/>
        <v>0</v>
      </c>
      <c r="CS154" s="318"/>
      <c r="CT154" s="253">
        <f t="shared" si="357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58"/>
        <v>0</v>
      </c>
      <c r="DD154" s="318"/>
      <c r="DE154" s="253">
        <f t="shared" si="359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>
      <c r="A155" s="272" t="str">
        <f t="shared" si="34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60"/>
        <v>0</v>
      </c>
      <c r="F155" s="236">
        <f t="shared" si="361"/>
        <v>0</v>
      </c>
      <c r="G155" s="236">
        <f t="shared" si="347"/>
        <v>0</v>
      </c>
      <c r="H155" s="236">
        <f t="shared" si="362"/>
        <v>0</v>
      </c>
      <c r="I155" s="236">
        <f t="shared" si="348"/>
        <v>0</v>
      </c>
      <c r="J155" s="236">
        <f t="shared" si="349"/>
        <v>0</v>
      </c>
      <c r="K155" s="236">
        <f t="shared" si="349"/>
        <v>0</v>
      </c>
      <c r="L155" s="236">
        <f t="shared" si="349"/>
        <v>0</v>
      </c>
      <c r="M155" s="236">
        <f t="shared" si="349"/>
        <v>0</v>
      </c>
      <c r="N155" s="236">
        <f t="shared" si="349"/>
        <v>0</v>
      </c>
      <c r="O155" s="236">
        <f t="shared" si="349"/>
        <v>0</v>
      </c>
      <c r="P155" s="220"/>
      <c r="Q155" s="221"/>
      <c r="R155" s="237">
        <f t="shared" si="363"/>
        <v>0</v>
      </c>
      <c r="S155" s="221"/>
      <c r="T155" s="237">
        <f t="shared" si="36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65"/>
        <v>0</v>
      </c>
      <c r="AD155" s="221"/>
      <c r="AE155" s="237">
        <f t="shared" si="36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67"/>
        <v>0</v>
      </c>
      <c r="AO155" s="221"/>
      <c r="AP155" s="237">
        <f t="shared" si="36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69"/>
        <v>0</v>
      </c>
      <c r="AZ155" s="221"/>
      <c r="BA155" s="237">
        <f t="shared" si="370"/>
        <v>0</v>
      </c>
      <c r="BB155" s="221"/>
      <c r="BC155" s="233"/>
      <c r="BD155" s="221"/>
      <c r="BE155" s="221"/>
      <c r="BF155" s="233"/>
      <c r="BG155" s="221"/>
      <c r="BH155" s="379">
        <f t="shared" si="350"/>
        <v>0</v>
      </c>
      <c r="BI155" s="255" t="str">
        <f t="shared" si="351"/>
        <v>08</v>
      </c>
      <c r="BJ155" s="318"/>
      <c r="BK155" s="253">
        <f t="shared" si="371"/>
        <v>0</v>
      </c>
      <c r="BL155" s="318"/>
      <c r="BM155" s="253">
        <f t="shared" si="352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53"/>
        <v>0</v>
      </c>
      <c r="BW155" s="318"/>
      <c r="BX155" s="253">
        <f t="shared" si="372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54"/>
        <v>0</v>
      </c>
      <c r="CH155" s="318"/>
      <c r="CI155" s="253">
        <f t="shared" si="355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56"/>
        <v>0</v>
      </c>
      <c r="CS155" s="318"/>
      <c r="CT155" s="253">
        <f t="shared" si="357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58"/>
        <v>0</v>
      </c>
      <c r="DD155" s="318"/>
      <c r="DE155" s="253">
        <f t="shared" si="359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>
      <c r="A156" s="272" t="str">
        <f t="shared" si="34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60"/>
        <v>0</v>
      </c>
      <c r="F156" s="236">
        <f t="shared" si="361"/>
        <v>0</v>
      </c>
      <c r="G156" s="236">
        <f t="shared" si="347"/>
        <v>0</v>
      </c>
      <c r="H156" s="236">
        <f t="shared" si="362"/>
        <v>0</v>
      </c>
      <c r="I156" s="236">
        <f t="shared" si="348"/>
        <v>0</v>
      </c>
      <c r="J156" s="236">
        <f t="shared" si="349"/>
        <v>0</v>
      </c>
      <c r="K156" s="236">
        <f t="shared" si="349"/>
        <v>0</v>
      </c>
      <c r="L156" s="236">
        <f t="shared" si="349"/>
        <v>0</v>
      </c>
      <c r="M156" s="236">
        <f t="shared" si="349"/>
        <v>0</v>
      </c>
      <c r="N156" s="236">
        <f t="shared" si="349"/>
        <v>0</v>
      </c>
      <c r="O156" s="236">
        <f t="shared" si="349"/>
        <v>0</v>
      </c>
      <c r="P156" s="220"/>
      <c r="Q156" s="221"/>
      <c r="R156" s="237">
        <f t="shared" si="363"/>
        <v>0</v>
      </c>
      <c r="S156" s="221"/>
      <c r="T156" s="237">
        <f t="shared" si="36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65"/>
        <v>0</v>
      </c>
      <c r="AD156" s="221"/>
      <c r="AE156" s="237">
        <f t="shared" si="36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67"/>
        <v>0</v>
      </c>
      <c r="AO156" s="221"/>
      <c r="AP156" s="237">
        <f t="shared" si="36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69"/>
        <v>0</v>
      </c>
      <c r="AZ156" s="221"/>
      <c r="BA156" s="237">
        <f t="shared" si="370"/>
        <v>0</v>
      </c>
      <c r="BB156" s="221"/>
      <c r="BC156" s="233"/>
      <c r="BD156" s="221"/>
      <c r="BE156" s="221"/>
      <c r="BF156" s="233"/>
      <c r="BG156" s="221"/>
      <c r="BH156" s="379">
        <f t="shared" si="350"/>
        <v>0</v>
      </c>
      <c r="BI156" s="255" t="str">
        <f t="shared" si="351"/>
        <v>09</v>
      </c>
      <c r="BJ156" s="318"/>
      <c r="BK156" s="253">
        <f t="shared" si="371"/>
        <v>0</v>
      </c>
      <c r="BL156" s="318"/>
      <c r="BM156" s="253">
        <f t="shared" si="352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53"/>
        <v>0</v>
      </c>
      <c r="BW156" s="318"/>
      <c r="BX156" s="253">
        <f t="shared" si="372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54"/>
        <v>0</v>
      </c>
      <c r="CH156" s="318"/>
      <c r="CI156" s="253">
        <f t="shared" si="355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56"/>
        <v>0</v>
      </c>
      <c r="CS156" s="318"/>
      <c r="CT156" s="253">
        <f t="shared" si="357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58"/>
        <v>0</v>
      </c>
      <c r="DD156" s="318"/>
      <c r="DE156" s="253">
        <f t="shared" si="359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>
      <c r="A157" s="272" t="str">
        <f t="shared" si="34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60"/>
        <v>0</v>
      </c>
      <c r="F157" s="236">
        <f t="shared" si="361"/>
        <v>0</v>
      </c>
      <c r="G157" s="236">
        <f t="shared" si="347"/>
        <v>0</v>
      </c>
      <c r="H157" s="236">
        <f t="shared" si="362"/>
        <v>0</v>
      </c>
      <c r="I157" s="236">
        <f t="shared" si="348"/>
        <v>0</v>
      </c>
      <c r="J157" s="236">
        <f t="shared" si="349"/>
        <v>0</v>
      </c>
      <c r="K157" s="236">
        <f t="shared" si="349"/>
        <v>0</v>
      </c>
      <c r="L157" s="236">
        <f t="shared" si="349"/>
        <v>0</v>
      </c>
      <c r="M157" s="236">
        <f t="shared" si="349"/>
        <v>0</v>
      </c>
      <c r="N157" s="236">
        <f t="shared" si="349"/>
        <v>0</v>
      </c>
      <c r="O157" s="236">
        <f t="shared" si="349"/>
        <v>0</v>
      </c>
      <c r="P157" s="220"/>
      <c r="Q157" s="221"/>
      <c r="R157" s="237">
        <f t="shared" si="363"/>
        <v>0</v>
      </c>
      <c r="S157" s="221"/>
      <c r="T157" s="237">
        <f t="shared" si="36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65"/>
        <v>0</v>
      </c>
      <c r="AD157" s="221"/>
      <c r="AE157" s="237">
        <f t="shared" si="36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67"/>
        <v>0</v>
      </c>
      <c r="AO157" s="221"/>
      <c r="AP157" s="237">
        <f t="shared" si="36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69"/>
        <v>0</v>
      </c>
      <c r="AZ157" s="221"/>
      <c r="BA157" s="237">
        <f t="shared" si="370"/>
        <v>0</v>
      </c>
      <c r="BB157" s="221"/>
      <c r="BC157" s="233"/>
      <c r="BD157" s="221"/>
      <c r="BE157" s="221"/>
      <c r="BF157" s="233"/>
      <c r="BG157" s="221"/>
      <c r="BH157" s="379">
        <f t="shared" si="350"/>
        <v>0</v>
      </c>
      <c r="BI157" s="255" t="str">
        <f t="shared" si="351"/>
        <v>10</v>
      </c>
      <c r="BJ157" s="318"/>
      <c r="BK157" s="253">
        <f t="shared" si="371"/>
        <v>0</v>
      </c>
      <c r="BL157" s="318"/>
      <c r="BM157" s="253">
        <f t="shared" si="352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53"/>
        <v>0</v>
      </c>
      <c r="BW157" s="318"/>
      <c r="BX157" s="253">
        <f t="shared" si="372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54"/>
        <v>0</v>
      </c>
      <c r="CH157" s="318"/>
      <c r="CI157" s="253">
        <f t="shared" si="355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56"/>
        <v>0</v>
      </c>
      <c r="CS157" s="318"/>
      <c r="CT157" s="253">
        <f t="shared" si="357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58"/>
        <v>0</v>
      </c>
      <c r="DD157" s="318"/>
      <c r="DE157" s="253">
        <f t="shared" si="359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">
      <c r="A158" s="272" t="str">
        <f t="shared" si="34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60"/>
        <v>0</v>
      </c>
      <c r="F158" s="236">
        <f t="shared" si="361"/>
        <v>0</v>
      </c>
      <c r="G158" s="236">
        <f t="shared" si="347"/>
        <v>0</v>
      </c>
      <c r="H158" s="236">
        <f t="shared" si="362"/>
        <v>0</v>
      </c>
      <c r="I158" s="236">
        <f t="shared" si="348"/>
        <v>0</v>
      </c>
      <c r="J158" s="236">
        <f t="shared" si="349"/>
        <v>0</v>
      </c>
      <c r="K158" s="236">
        <f t="shared" si="349"/>
        <v>0</v>
      </c>
      <c r="L158" s="236">
        <f t="shared" si="349"/>
        <v>0</v>
      </c>
      <c r="M158" s="236">
        <f t="shared" si="349"/>
        <v>0</v>
      </c>
      <c r="N158" s="236">
        <f t="shared" si="349"/>
        <v>0</v>
      </c>
      <c r="O158" s="236">
        <f t="shared" si="349"/>
        <v>0</v>
      </c>
      <c r="P158" s="220"/>
      <c r="Q158" s="221"/>
      <c r="R158" s="237">
        <f t="shared" si="363"/>
        <v>0</v>
      </c>
      <c r="S158" s="221"/>
      <c r="T158" s="237">
        <f t="shared" si="36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65"/>
        <v>0</v>
      </c>
      <c r="AD158" s="221"/>
      <c r="AE158" s="237">
        <f t="shared" si="36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67"/>
        <v>0</v>
      </c>
      <c r="AO158" s="221"/>
      <c r="AP158" s="237">
        <f t="shared" si="36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69"/>
        <v>0</v>
      </c>
      <c r="AZ158" s="221"/>
      <c r="BA158" s="237">
        <f t="shared" si="370"/>
        <v>0</v>
      </c>
      <c r="BB158" s="221"/>
      <c r="BC158" s="233"/>
      <c r="BD158" s="221"/>
      <c r="BE158" s="221"/>
      <c r="BF158" s="233"/>
      <c r="BG158" s="221"/>
      <c r="BH158" s="379">
        <f t="shared" si="350"/>
        <v>0</v>
      </c>
      <c r="BI158" s="255" t="str">
        <f t="shared" si="351"/>
        <v>11</v>
      </c>
      <c r="BJ158" s="318"/>
      <c r="BK158" s="253">
        <f t="shared" si="371"/>
        <v>0</v>
      </c>
      <c r="BL158" s="318"/>
      <c r="BM158" s="253">
        <f t="shared" si="352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53"/>
        <v>0</v>
      </c>
      <c r="BW158" s="318"/>
      <c r="BX158" s="253">
        <f t="shared" si="372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54"/>
        <v>0</v>
      </c>
      <c r="CH158" s="318"/>
      <c r="CI158" s="253">
        <f t="shared" si="355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56"/>
        <v>0</v>
      </c>
      <c r="CS158" s="318"/>
      <c r="CT158" s="253">
        <f t="shared" si="357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58"/>
        <v>0</v>
      </c>
      <c r="DD158" s="318"/>
      <c r="DE158" s="253">
        <f t="shared" si="359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">
      <c r="A159" s="272" t="str">
        <f t="shared" si="34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60"/>
        <v>0</v>
      </c>
      <c r="F159" s="236">
        <f t="shared" si="361"/>
        <v>0</v>
      </c>
      <c r="G159" s="236">
        <f t="shared" si="347"/>
        <v>0</v>
      </c>
      <c r="H159" s="236">
        <f t="shared" si="362"/>
        <v>0</v>
      </c>
      <c r="I159" s="236">
        <f t="shared" si="348"/>
        <v>0</v>
      </c>
      <c r="J159" s="236">
        <f t="shared" si="349"/>
        <v>0</v>
      </c>
      <c r="K159" s="236">
        <f t="shared" si="349"/>
        <v>0</v>
      </c>
      <c r="L159" s="236">
        <f t="shared" si="349"/>
        <v>0</v>
      </c>
      <c r="M159" s="236">
        <f t="shared" si="349"/>
        <v>0</v>
      </c>
      <c r="N159" s="236">
        <f t="shared" si="349"/>
        <v>0</v>
      </c>
      <c r="O159" s="236">
        <f t="shared" si="349"/>
        <v>0</v>
      </c>
      <c r="P159" s="220"/>
      <c r="Q159" s="221"/>
      <c r="R159" s="237">
        <f t="shared" si="363"/>
        <v>0</v>
      </c>
      <c r="S159" s="221"/>
      <c r="T159" s="237">
        <f t="shared" si="36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65"/>
        <v>0</v>
      </c>
      <c r="AD159" s="221"/>
      <c r="AE159" s="237">
        <f t="shared" si="36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67"/>
        <v>0</v>
      </c>
      <c r="AO159" s="221"/>
      <c r="AP159" s="237">
        <f t="shared" si="36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69"/>
        <v>0</v>
      </c>
      <c r="AZ159" s="221"/>
      <c r="BA159" s="237">
        <f t="shared" si="370"/>
        <v>0</v>
      </c>
      <c r="BB159" s="221"/>
      <c r="BC159" s="233"/>
      <c r="BD159" s="221"/>
      <c r="BE159" s="221"/>
      <c r="BF159" s="233"/>
      <c r="BG159" s="221"/>
      <c r="BH159" s="379">
        <f t="shared" si="350"/>
        <v>0</v>
      </c>
      <c r="BI159" s="255" t="str">
        <f t="shared" si="351"/>
        <v>12</v>
      </c>
      <c r="BJ159" s="318"/>
      <c r="BK159" s="253">
        <f t="shared" si="371"/>
        <v>0</v>
      </c>
      <c r="BL159" s="318"/>
      <c r="BM159" s="253">
        <f t="shared" si="352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53"/>
        <v>0</v>
      </c>
      <c r="BW159" s="318"/>
      <c r="BX159" s="253">
        <f t="shared" si="372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54"/>
        <v>0</v>
      </c>
      <c r="CH159" s="318"/>
      <c r="CI159" s="253">
        <f t="shared" si="355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56"/>
        <v>0</v>
      </c>
      <c r="CS159" s="318"/>
      <c r="CT159" s="253">
        <f t="shared" si="357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58"/>
        <v>0</v>
      </c>
      <c r="DD159" s="318"/>
      <c r="DE159" s="253">
        <f t="shared" si="359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thickBot="1">
      <c r="A160" s="272" t="str">
        <f t="shared" si="34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60"/>
        <v>0</v>
      </c>
      <c r="F160" s="236">
        <f t="shared" si="361"/>
        <v>0</v>
      </c>
      <c r="G160" s="236">
        <f t="shared" si="347"/>
        <v>0</v>
      </c>
      <c r="H160" s="236">
        <f t="shared" si="362"/>
        <v>0</v>
      </c>
      <c r="I160" s="236">
        <f t="shared" si="348"/>
        <v>0</v>
      </c>
      <c r="J160" s="236">
        <f t="shared" si="349"/>
        <v>0</v>
      </c>
      <c r="K160" s="236">
        <f t="shared" si="349"/>
        <v>0</v>
      </c>
      <c r="L160" s="236">
        <f t="shared" si="349"/>
        <v>0</v>
      </c>
      <c r="M160" s="236">
        <f t="shared" si="349"/>
        <v>0</v>
      </c>
      <c r="N160" s="236">
        <f t="shared" si="349"/>
        <v>0</v>
      </c>
      <c r="O160" s="236">
        <f>ROUND(SUM(Z160,AK160,AV160,BG160),1)</f>
        <v>0</v>
      </c>
      <c r="P160" s="223"/>
      <c r="Q160" s="224"/>
      <c r="R160" s="238">
        <f t="shared" si="36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6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6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6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9">
        <f t="shared" si="350"/>
        <v>0</v>
      </c>
      <c r="BI160" s="319" t="str">
        <f t="shared" si="351"/>
        <v>13</v>
      </c>
      <c r="BJ160" s="320"/>
      <c r="BK160" s="321">
        <f t="shared" si="371"/>
        <v>0</v>
      </c>
      <c r="BL160" s="320"/>
      <c r="BM160" s="321">
        <f t="shared" si="352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53"/>
        <v>0</v>
      </c>
      <c r="BW160" s="320"/>
      <c r="BX160" s="321">
        <f t="shared" si="372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54"/>
        <v>0</v>
      </c>
      <c r="CH160" s="320"/>
      <c r="CI160" s="321">
        <f t="shared" si="355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56"/>
        <v>0</v>
      </c>
      <c r="CS160" s="320"/>
      <c r="CT160" s="321">
        <f t="shared" si="357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58"/>
        <v>0</v>
      </c>
      <c r="DD160" s="320"/>
      <c r="DE160" s="321">
        <f t="shared" si="359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50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73">IF(ROUND(E167-SUM(E168,E170:E171),5)&gt;=0,0,"Ошибка")</f>
        <v>0</v>
      </c>
      <c r="BK161" s="285">
        <f t="shared" si="373"/>
        <v>0</v>
      </c>
      <c r="BL161" s="285">
        <f t="shared" si="373"/>
        <v>0</v>
      </c>
      <c r="BM161" s="285">
        <f t="shared" si="373"/>
        <v>0</v>
      </c>
      <c r="BN161" s="285">
        <f t="shared" si="373"/>
        <v>0</v>
      </c>
      <c r="BO161" s="285">
        <f t="shared" si="373"/>
        <v>0</v>
      </c>
      <c r="BP161" s="285">
        <f t="shared" si="373"/>
        <v>0</v>
      </c>
      <c r="BQ161" s="285">
        <f t="shared" si="373"/>
        <v>0</v>
      </c>
      <c r="BR161" s="285">
        <f t="shared" si="373"/>
        <v>0</v>
      </c>
      <c r="BS161" s="285">
        <f t="shared" si="373"/>
        <v>0</v>
      </c>
      <c r="BT161" s="285">
        <f t="shared" si="373"/>
        <v>0</v>
      </c>
      <c r="BU161" s="285">
        <f t="shared" si="373"/>
        <v>0</v>
      </c>
      <c r="BV161" s="285">
        <f t="shared" si="373"/>
        <v>0</v>
      </c>
      <c r="BW161" s="285">
        <f t="shared" si="373"/>
        <v>0</v>
      </c>
      <c r="BX161" s="285">
        <f t="shared" si="373"/>
        <v>0</v>
      </c>
      <c r="BY161" s="285">
        <f t="shared" si="373"/>
        <v>0</v>
      </c>
      <c r="BZ161" s="285">
        <f t="shared" si="373"/>
        <v>0</v>
      </c>
      <c r="CA161" s="285">
        <f t="shared" si="373"/>
        <v>0</v>
      </c>
      <c r="CB161" s="285">
        <f t="shared" si="373"/>
        <v>0</v>
      </c>
      <c r="CC161" s="285">
        <f t="shared" si="373"/>
        <v>0</v>
      </c>
      <c r="CD161" s="285">
        <f t="shared" si="373"/>
        <v>0</v>
      </c>
      <c r="CE161" s="285">
        <f t="shared" si="373"/>
        <v>0</v>
      </c>
      <c r="CF161" s="285">
        <f t="shared" si="373"/>
        <v>0</v>
      </c>
      <c r="CG161" s="285">
        <f t="shared" si="373"/>
        <v>0</v>
      </c>
      <c r="CH161" s="285">
        <f t="shared" si="373"/>
        <v>0</v>
      </c>
      <c r="CI161" s="285">
        <f t="shared" si="373"/>
        <v>0</v>
      </c>
      <c r="CJ161" s="285">
        <f t="shared" si="373"/>
        <v>0</v>
      </c>
      <c r="CK161" s="285">
        <f t="shared" si="373"/>
        <v>0</v>
      </c>
      <c r="CL161" s="285">
        <f t="shared" si="373"/>
        <v>0</v>
      </c>
      <c r="CM161" s="285">
        <f t="shared" si="373"/>
        <v>0</v>
      </c>
      <c r="CN161" s="285">
        <f t="shared" si="373"/>
        <v>0</v>
      </c>
      <c r="CO161" s="285">
        <f t="shared" si="373"/>
        <v>0</v>
      </c>
      <c r="CP161" s="285">
        <f t="shared" ref="CP161:DL161" si="374">IF(ROUND(AK167-SUM(AK168,AK170:AK171),5)&gt;=0,0,"Ошибка")</f>
        <v>0</v>
      </c>
      <c r="CQ161" s="285">
        <f t="shared" si="374"/>
        <v>0</v>
      </c>
      <c r="CR161" s="285">
        <f t="shared" si="374"/>
        <v>0</v>
      </c>
      <c r="CS161" s="285">
        <f t="shared" si="374"/>
        <v>0</v>
      </c>
      <c r="CT161" s="285">
        <f t="shared" si="374"/>
        <v>0</v>
      </c>
      <c r="CU161" s="285">
        <f t="shared" si="374"/>
        <v>0</v>
      </c>
      <c r="CV161" s="285">
        <f t="shared" si="374"/>
        <v>0</v>
      </c>
      <c r="CW161" s="285">
        <f t="shared" si="374"/>
        <v>0</v>
      </c>
      <c r="CX161" s="285">
        <f t="shared" si="374"/>
        <v>0</v>
      </c>
      <c r="CY161" s="285">
        <f t="shared" si="374"/>
        <v>0</v>
      </c>
      <c r="CZ161" s="285">
        <f t="shared" si="374"/>
        <v>0</v>
      </c>
      <c r="DA161" s="285">
        <f t="shared" si="374"/>
        <v>0</v>
      </c>
      <c r="DB161" s="285">
        <f t="shared" si="374"/>
        <v>0</v>
      </c>
      <c r="DC161" s="285">
        <f t="shared" si="374"/>
        <v>0</v>
      </c>
      <c r="DD161" s="285">
        <f t="shared" si="374"/>
        <v>0</v>
      </c>
      <c r="DE161" s="285">
        <f t="shared" si="374"/>
        <v>0</v>
      </c>
      <c r="DF161" s="285">
        <f t="shared" si="374"/>
        <v>0</v>
      </c>
      <c r="DG161" s="285">
        <f t="shared" si="374"/>
        <v>0</v>
      </c>
      <c r="DH161" s="285">
        <f t="shared" si="374"/>
        <v>0</v>
      </c>
      <c r="DI161" s="285">
        <f t="shared" si="374"/>
        <v>0</v>
      </c>
      <c r="DJ161" s="285">
        <f t="shared" si="374"/>
        <v>0</v>
      </c>
      <c r="DK161" s="285">
        <f t="shared" si="374"/>
        <v>0</v>
      </c>
      <c r="DL161" s="285">
        <f t="shared" si="374"/>
        <v>0</v>
      </c>
    </row>
    <row r="162" spans="1:116" s="27" customFormat="1" ht="24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75">SUM(J163:J167,J172:J174)</f>
        <v>0</v>
      </c>
      <c r="K162" s="236">
        <f t="shared" si="375"/>
        <v>0</v>
      </c>
      <c r="L162" s="236">
        <f t="shared" si="375"/>
        <v>0</v>
      </c>
      <c r="M162" s="236">
        <f t="shared" si="375"/>
        <v>0</v>
      </c>
      <c r="N162" s="236">
        <f t="shared" si="375"/>
        <v>0</v>
      </c>
      <c r="O162" s="236">
        <f t="shared" si="375"/>
        <v>0</v>
      </c>
      <c r="P162" s="228">
        <f>SUM(P163:P167,P172:P174)</f>
        <v>0</v>
      </c>
      <c r="Q162" s="226">
        <f t="shared" ref="Q162:Z162" si="376">SUM(Q163:Q167,Q172:Q174)</f>
        <v>0</v>
      </c>
      <c r="R162" s="236">
        <f t="shared" si="376"/>
        <v>0</v>
      </c>
      <c r="S162" s="226">
        <f t="shared" si="376"/>
        <v>0</v>
      </c>
      <c r="T162" s="236">
        <f t="shared" si="376"/>
        <v>0</v>
      </c>
      <c r="U162" s="226">
        <f t="shared" si="376"/>
        <v>0</v>
      </c>
      <c r="V162" s="235">
        <f t="shared" si="376"/>
        <v>0</v>
      </c>
      <c r="W162" s="226">
        <f t="shared" si="376"/>
        <v>0</v>
      </c>
      <c r="X162" s="226">
        <f t="shared" si="376"/>
        <v>0</v>
      </c>
      <c r="Y162" s="235">
        <f t="shared" si="376"/>
        <v>0</v>
      </c>
      <c r="Z162" s="227">
        <f t="shared" si="376"/>
        <v>0</v>
      </c>
      <c r="AA162" s="228">
        <f>SUM(AA163:AA167,AA172:AA174)</f>
        <v>0</v>
      </c>
      <c r="AB162" s="226">
        <f t="shared" ref="AB162:AK162" si="377">SUM(AB163:AB167,AB172:AB174)</f>
        <v>0</v>
      </c>
      <c r="AC162" s="236">
        <f t="shared" si="377"/>
        <v>0</v>
      </c>
      <c r="AD162" s="226">
        <f t="shared" si="377"/>
        <v>0</v>
      </c>
      <c r="AE162" s="236">
        <f t="shared" si="377"/>
        <v>0</v>
      </c>
      <c r="AF162" s="226">
        <f t="shared" si="377"/>
        <v>0</v>
      </c>
      <c r="AG162" s="235">
        <f t="shared" si="377"/>
        <v>0</v>
      </c>
      <c r="AH162" s="226">
        <f t="shared" si="377"/>
        <v>0</v>
      </c>
      <c r="AI162" s="226">
        <f t="shared" si="377"/>
        <v>0</v>
      </c>
      <c r="AJ162" s="235">
        <f t="shared" si="377"/>
        <v>0</v>
      </c>
      <c r="AK162" s="227">
        <f t="shared" si="377"/>
        <v>0</v>
      </c>
      <c r="AL162" s="228">
        <f>SUM(AL163:AL167,AL172:AL174)</f>
        <v>0</v>
      </c>
      <c r="AM162" s="226">
        <f t="shared" ref="AM162:AV162" si="378">SUM(AM163:AM167,AM172:AM174)</f>
        <v>0</v>
      </c>
      <c r="AN162" s="236">
        <f t="shared" si="378"/>
        <v>0</v>
      </c>
      <c r="AO162" s="226">
        <f t="shared" si="378"/>
        <v>0</v>
      </c>
      <c r="AP162" s="236">
        <f t="shared" si="378"/>
        <v>0</v>
      </c>
      <c r="AQ162" s="226">
        <f t="shared" si="378"/>
        <v>0</v>
      </c>
      <c r="AR162" s="235">
        <f t="shared" si="378"/>
        <v>0</v>
      </c>
      <c r="AS162" s="226">
        <f t="shared" si="378"/>
        <v>0</v>
      </c>
      <c r="AT162" s="226">
        <f t="shared" si="378"/>
        <v>0</v>
      </c>
      <c r="AU162" s="235">
        <f t="shared" si="378"/>
        <v>0</v>
      </c>
      <c r="AV162" s="227">
        <f t="shared" si="378"/>
        <v>0</v>
      </c>
      <c r="AW162" s="228">
        <f>SUM(AW163:AW167,AW172:AW174)</f>
        <v>0</v>
      </c>
      <c r="AX162" s="226">
        <f t="shared" ref="AX162:BG162" si="379">SUM(AX163:AX167,AX172:AX174)</f>
        <v>0</v>
      </c>
      <c r="AY162" s="236">
        <f t="shared" si="379"/>
        <v>0</v>
      </c>
      <c r="AZ162" s="226">
        <f t="shared" si="379"/>
        <v>0</v>
      </c>
      <c r="BA162" s="236">
        <f t="shared" si="379"/>
        <v>0</v>
      </c>
      <c r="BB162" s="226">
        <f t="shared" si="379"/>
        <v>0</v>
      </c>
      <c r="BC162" s="235">
        <f t="shared" si="379"/>
        <v>0</v>
      </c>
      <c r="BD162" s="226">
        <f t="shared" si="379"/>
        <v>0</v>
      </c>
      <c r="BE162" s="226">
        <f t="shared" si="379"/>
        <v>0</v>
      </c>
      <c r="BF162" s="235">
        <f t="shared" si="379"/>
        <v>0</v>
      </c>
      <c r="BG162" s="227">
        <f t="shared" si="379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80">IF(E168-E169&gt;=0,0,"Ошибка")</f>
        <v>0</v>
      </c>
      <c r="BK162" s="253">
        <f t="shared" si="380"/>
        <v>0</v>
      </c>
      <c r="BL162" s="253">
        <f t="shared" si="380"/>
        <v>0</v>
      </c>
      <c r="BM162" s="253">
        <f t="shared" si="380"/>
        <v>0</v>
      </c>
      <c r="BN162" s="253">
        <f t="shared" si="380"/>
        <v>0</v>
      </c>
      <c r="BO162" s="253">
        <f t="shared" si="380"/>
        <v>0</v>
      </c>
      <c r="BP162" s="253">
        <f t="shared" si="380"/>
        <v>0</v>
      </c>
      <c r="BQ162" s="253">
        <f t="shared" si="380"/>
        <v>0</v>
      </c>
      <c r="BR162" s="253">
        <f t="shared" si="380"/>
        <v>0</v>
      </c>
      <c r="BS162" s="253">
        <f t="shared" si="380"/>
        <v>0</v>
      </c>
      <c r="BT162" s="253">
        <f t="shared" si="380"/>
        <v>0</v>
      </c>
      <c r="BU162" s="253">
        <f t="shared" si="380"/>
        <v>0</v>
      </c>
      <c r="BV162" s="253">
        <f t="shared" si="380"/>
        <v>0</v>
      </c>
      <c r="BW162" s="253">
        <f t="shared" si="380"/>
        <v>0</v>
      </c>
      <c r="BX162" s="253">
        <f t="shared" si="380"/>
        <v>0</v>
      </c>
      <c r="BY162" s="253">
        <f t="shared" si="380"/>
        <v>0</v>
      </c>
      <c r="BZ162" s="253">
        <f t="shared" si="380"/>
        <v>0</v>
      </c>
      <c r="CA162" s="253">
        <f t="shared" si="380"/>
        <v>0</v>
      </c>
      <c r="CB162" s="253">
        <f t="shared" si="380"/>
        <v>0</v>
      </c>
      <c r="CC162" s="253">
        <f t="shared" si="380"/>
        <v>0</v>
      </c>
      <c r="CD162" s="253">
        <f t="shared" si="380"/>
        <v>0</v>
      </c>
      <c r="CE162" s="253">
        <f t="shared" si="380"/>
        <v>0</v>
      </c>
      <c r="CF162" s="253">
        <f t="shared" si="380"/>
        <v>0</v>
      </c>
      <c r="CG162" s="253">
        <f t="shared" si="380"/>
        <v>0</v>
      </c>
      <c r="CH162" s="253">
        <f t="shared" si="380"/>
        <v>0</v>
      </c>
      <c r="CI162" s="253">
        <f t="shared" si="380"/>
        <v>0</v>
      </c>
      <c r="CJ162" s="253">
        <f t="shared" si="380"/>
        <v>0</v>
      </c>
      <c r="CK162" s="253">
        <f t="shared" si="380"/>
        <v>0</v>
      </c>
      <c r="CL162" s="253">
        <f t="shared" si="380"/>
        <v>0</v>
      </c>
      <c r="CM162" s="253">
        <f t="shared" si="380"/>
        <v>0</v>
      </c>
      <c r="CN162" s="253">
        <f t="shared" si="380"/>
        <v>0</v>
      </c>
      <c r="CO162" s="253">
        <f t="shared" si="380"/>
        <v>0</v>
      </c>
      <c r="CP162" s="253">
        <f t="shared" ref="CP162:DL162" si="381">IF(AK168-AK169&gt;=0,0,"Ошибка")</f>
        <v>0</v>
      </c>
      <c r="CQ162" s="253">
        <f t="shared" si="381"/>
        <v>0</v>
      </c>
      <c r="CR162" s="253">
        <f t="shared" si="381"/>
        <v>0</v>
      </c>
      <c r="CS162" s="253">
        <f t="shared" si="381"/>
        <v>0</v>
      </c>
      <c r="CT162" s="253">
        <f t="shared" si="381"/>
        <v>0</v>
      </c>
      <c r="CU162" s="253">
        <f t="shared" si="381"/>
        <v>0</v>
      </c>
      <c r="CV162" s="253">
        <f t="shared" si="381"/>
        <v>0</v>
      </c>
      <c r="CW162" s="253">
        <f t="shared" si="381"/>
        <v>0</v>
      </c>
      <c r="CX162" s="253">
        <f t="shared" si="381"/>
        <v>0</v>
      </c>
      <c r="CY162" s="253">
        <f t="shared" si="381"/>
        <v>0</v>
      </c>
      <c r="CZ162" s="253">
        <f t="shared" si="381"/>
        <v>0</v>
      </c>
      <c r="DA162" s="253">
        <f t="shared" si="381"/>
        <v>0</v>
      </c>
      <c r="DB162" s="253">
        <f t="shared" si="381"/>
        <v>0</v>
      </c>
      <c r="DC162" s="253">
        <f t="shared" si="381"/>
        <v>0</v>
      </c>
      <c r="DD162" s="253">
        <f t="shared" si="381"/>
        <v>0</v>
      </c>
      <c r="DE162" s="253">
        <f t="shared" si="381"/>
        <v>0</v>
      </c>
      <c r="DF162" s="253">
        <f t="shared" si="381"/>
        <v>0</v>
      </c>
      <c r="DG162" s="253">
        <f t="shared" si="381"/>
        <v>0</v>
      </c>
      <c r="DH162" s="253">
        <f t="shared" si="381"/>
        <v>0</v>
      </c>
      <c r="DI162" s="253">
        <f t="shared" si="381"/>
        <v>0</v>
      </c>
      <c r="DJ162" s="253">
        <f t="shared" si="381"/>
        <v>0</v>
      </c>
      <c r="DK162" s="253">
        <f t="shared" si="381"/>
        <v>0</v>
      </c>
      <c r="DL162" s="253">
        <f t="shared" si="381"/>
        <v>0</v>
      </c>
    </row>
    <row r="163" spans="1:116" s="27" customFormat="1" ht="24">
      <c r="A163" s="272" t="str">
        <f t="shared" ref="A163:A174" si="382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83">SUM(J163:L163)</f>
        <v>0</v>
      </c>
      <c r="H163" s="236">
        <f>ROUND(SUM(S163,AD163,AO163,AZ163),1)</f>
        <v>0</v>
      </c>
      <c r="I163" s="236">
        <f t="shared" ref="I163:I174" si="384">SUM(M163:O163)</f>
        <v>0</v>
      </c>
      <c r="J163" s="236">
        <f t="shared" ref="J163:O174" si="385">ROUND(SUM(U163,AF163,AQ163,BB163),1)</f>
        <v>0</v>
      </c>
      <c r="K163" s="236">
        <f t="shared" si="385"/>
        <v>0</v>
      </c>
      <c r="L163" s="236">
        <f t="shared" si="385"/>
        <v>0</v>
      </c>
      <c r="M163" s="236">
        <f t="shared" si="385"/>
        <v>0</v>
      </c>
      <c r="N163" s="236">
        <f t="shared" si="385"/>
        <v>0</v>
      </c>
      <c r="O163" s="236">
        <f t="shared" si="385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9">
        <f t="shared" ref="BH163:BH175" si="386">IF((COUNTA(BJ163:DL163)-COUNTIF(BJ163:DL163,0))=0,0,CONCATENATE("Ошибки!-",COUNTA(BJ163:DL163)-COUNTIF(BJ163:DL163,0)))</f>
        <v>0</v>
      </c>
      <c r="BI163" s="255" t="str">
        <f t="shared" ref="BI163:BI174" si="387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388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389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390">IF(ROUND((AA163-AB163),5)&gt;=0,0,"Ошибка!")</f>
        <v>0</v>
      </c>
      <c r="CH163" s="318"/>
      <c r="CI163" s="253">
        <f t="shared" ref="CI163:CI174" si="391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392">IF(ROUND((AL163-AM163),5)&gt;=0,0,"Ошибка!")</f>
        <v>0</v>
      </c>
      <c r="CS163" s="318"/>
      <c r="CT163" s="253">
        <f t="shared" ref="CT163:CT174" si="393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394">IF(ROUND((AW163-AX163),5)&gt;=0,0,"Ошибка!")</f>
        <v>0</v>
      </c>
      <c r="DD163" s="318"/>
      <c r="DE163" s="253">
        <f t="shared" ref="DE163:DE174" si="395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>
      <c r="A164" s="272" t="str">
        <f t="shared" si="382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96">ROUND(SUM(P164,AA164,AL164,AW164),0)</f>
        <v>0</v>
      </c>
      <c r="F164" s="236">
        <f t="shared" ref="F164:F174" si="397">ROUND(SUM(Q164,AB164,AM164,AX164),1)</f>
        <v>0</v>
      </c>
      <c r="G164" s="236">
        <f t="shared" si="383"/>
        <v>0</v>
      </c>
      <c r="H164" s="236">
        <f t="shared" ref="H164:H174" si="398">ROUND(SUM(S164,AD164,AO164,AZ164),1)</f>
        <v>0</v>
      </c>
      <c r="I164" s="236">
        <f t="shared" si="384"/>
        <v>0</v>
      </c>
      <c r="J164" s="236">
        <f t="shared" si="385"/>
        <v>0</v>
      </c>
      <c r="K164" s="236">
        <f t="shared" si="385"/>
        <v>0</v>
      </c>
      <c r="L164" s="236">
        <f t="shared" si="385"/>
        <v>0</v>
      </c>
      <c r="M164" s="236">
        <f t="shared" si="385"/>
        <v>0</v>
      </c>
      <c r="N164" s="236">
        <f t="shared" si="385"/>
        <v>0</v>
      </c>
      <c r="O164" s="236">
        <f t="shared" si="385"/>
        <v>0</v>
      </c>
      <c r="P164" s="220"/>
      <c r="Q164" s="221"/>
      <c r="R164" s="237">
        <f t="shared" ref="R164:R174" si="399">SUM(U164:W164)</f>
        <v>0</v>
      </c>
      <c r="S164" s="221"/>
      <c r="T164" s="237">
        <f t="shared" ref="T164:T173" si="400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01">SUM(AF164:AH164)</f>
        <v>0</v>
      </c>
      <c r="AD164" s="221"/>
      <c r="AE164" s="237">
        <f t="shared" ref="AE164:AE173" si="402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03">SUM(AQ164:AS164)</f>
        <v>0</v>
      </c>
      <c r="AO164" s="221"/>
      <c r="AP164" s="237">
        <f t="shared" ref="AP164:AP173" si="404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05">SUM(BB164:BD164)</f>
        <v>0</v>
      </c>
      <c r="AZ164" s="221"/>
      <c r="BA164" s="237">
        <f t="shared" ref="BA164:BA173" si="406">SUM(BE164:BG164)</f>
        <v>0</v>
      </c>
      <c r="BB164" s="221"/>
      <c r="BC164" s="233"/>
      <c r="BD164" s="221"/>
      <c r="BE164" s="221"/>
      <c r="BF164" s="233"/>
      <c r="BG164" s="221"/>
      <c r="BH164" s="379">
        <f t="shared" si="386"/>
        <v>0</v>
      </c>
      <c r="BI164" s="255" t="str">
        <f t="shared" si="387"/>
        <v>03</v>
      </c>
      <c r="BJ164" s="318"/>
      <c r="BK164" s="253">
        <f t="shared" ref="BK164:BK174" si="407">IF(ROUND((E164-F164),5)&gt;=0,0,"Ошибка!")</f>
        <v>0</v>
      </c>
      <c r="BL164" s="318"/>
      <c r="BM164" s="253">
        <f t="shared" si="388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389"/>
        <v>0</v>
      </c>
      <c r="BW164" s="318"/>
      <c r="BX164" s="253">
        <f t="shared" ref="BX164:BX174" si="4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390"/>
        <v>0</v>
      </c>
      <c r="CH164" s="318"/>
      <c r="CI164" s="253">
        <f t="shared" si="391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392"/>
        <v>0</v>
      </c>
      <c r="CS164" s="318"/>
      <c r="CT164" s="253">
        <f t="shared" si="393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394"/>
        <v>0</v>
      </c>
      <c r="DD164" s="318"/>
      <c r="DE164" s="253">
        <f t="shared" si="395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>
      <c r="A165" s="272" t="str">
        <f t="shared" si="382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96"/>
        <v>0</v>
      </c>
      <c r="F165" s="236">
        <f t="shared" si="397"/>
        <v>0</v>
      </c>
      <c r="G165" s="236">
        <f t="shared" si="383"/>
        <v>0</v>
      </c>
      <c r="H165" s="236">
        <f t="shared" si="398"/>
        <v>0</v>
      </c>
      <c r="I165" s="236">
        <f t="shared" si="384"/>
        <v>0</v>
      </c>
      <c r="J165" s="236">
        <f t="shared" si="385"/>
        <v>0</v>
      </c>
      <c r="K165" s="236">
        <f t="shared" si="385"/>
        <v>0</v>
      </c>
      <c r="L165" s="236">
        <f t="shared" si="385"/>
        <v>0</v>
      </c>
      <c r="M165" s="236">
        <f t="shared" si="385"/>
        <v>0</v>
      </c>
      <c r="N165" s="236">
        <f t="shared" si="385"/>
        <v>0</v>
      </c>
      <c r="O165" s="236">
        <f t="shared" si="385"/>
        <v>0</v>
      </c>
      <c r="P165" s="220"/>
      <c r="Q165" s="221"/>
      <c r="R165" s="237">
        <f t="shared" si="399"/>
        <v>0</v>
      </c>
      <c r="S165" s="221"/>
      <c r="T165" s="237">
        <f t="shared" si="400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01"/>
        <v>0</v>
      </c>
      <c r="AD165" s="221"/>
      <c r="AE165" s="237">
        <f t="shared" si="402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03"/>
        <v>0</v>
      </c>
      <c r="AO165" s="221"/>
      <c r="AP165" s="237">
        <f t="shared" si="404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05"/>
        <v>0</v>
      </c>
      <c r="AZ165" s="221"/>
      <c r="BA165" s="237">
        <f t="shared" si="406"/>
        <v>0</v>
      </c>
      <c r="BB165" s="221"/>
      <c r="BC165" s="233"/>
      <c r="BD165" s="221"/>
      <c r="BE165" s="221"/>
      <c r="BF165" s="233"/>
      <c r="BG165" s="221"/>
      <c r="BH165" s="379">
        <f t="shared" si="386"/>
        <v>0</v>
      </c>
      <c r="BI165" s="255" t="str">
        <f t="shared" si="387"/>
        <v>04</v>
      </c>
      <c r="BJ165" s="318"/>
      <c r="BK165" s="253">
        <f t="shared" si="407"/>
        <v>0</v>
      </c>
      <c r="BL165" s="318"/>
      <c r="BM165" s="253">
        <f t="shared" si="388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389"/>
        <v>0</v>
      </c>
      <c r="BW165" s="318"/>
      <c r="BX165" s="253">
        <f t="shared" si="4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390"/>
        <v>0</v>
      </c>
      <c r="CH165" s="318"/>
      <c r="CI165" s="253">
        <f t="shared" si="391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392"/>
        <v>0</v>
      </c>
      <c r="CS165" s="318"/>
      <c r="CT165" s="253">
        <f t="shared" si="393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394"/>
        <v>0</v>
      </c>
      <c r="DD165" s="318"/>
      <c r="DE165" s="253">
        <f t="shared" si="395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>
      <c r="A166" s="272" t="str">
        <f t="shared" si="382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96"/>
        <v>0</v>
      </c>
      <c r="F166" s="236">
        <f t="shared" si="397"/>
        <v>0</v>
      </c>
      <c r="G166" s="236">
        <f t="shared" si="383"/>
        <v>0</v>
      </c>
      <c r="H166" s="236">
        <f t="shared" si="398"/>
        <v>0</v>
      </c>
      <c r="I166" s="236">
        <f t="shared" si="384"/>
        <v>0</v>
      </c>
      <c r="J166" s="236">
        <f t="shared" si="385"/>
        <v>0</v>
      </c>
      <c r="K166" s="236">
        <f t="shared" si="385"/>
        <v>0</v>
      </c>
      <c r="L166" s="236">
        <f t="shared" si="385"/>
        <v>0</v>
      </c>
      <c r="M166" s="236">
        <f t="shared" si="385"/>
        <v>0</v>
      </c>
      <c r="N166" s="236">
        <f t="shared" si="385"/>
        <v>0</v>
      </c>
      <c r="O166" s="236">
        <f t="shared" si="385"/>
        <v>0</v>
      </c>
      <c r="P166" s="220"/>
      <c r="Q166" s="221"/>
      <c r="R166" s="237">
        <f t="shared" si="399"/>
        <v>0</v>
      </c>
      <c r="S166" s="221"/>
      <c r="T166" s="237">
        <f t="shared" si="400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01"/>
        <v>0</v>
      </c>
      <c r="AD166" s="221"/>
      <c r="AE166" s="237">
        <f t="shared" si="402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03"/>
        <v>0</v>
      </c>
      <c r="AO166" s="221"/>
      <c r="AP166" s="237">
        <f t="shared" si="404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05"/>
        <v>0</v>
      </c>
      <c r="AZ166" s="221"/>
      <c r="BA166" s="237">
        <f t="shared" si="406"/>
        <v>0</v>
      </c>
      <c r="BB166" s="221"/>
      <c r="BC166" s="233"/>
      <c r="BD166" s="221"/>
      <c r="BE166" s="221"/>
      <c r="BF166" s="233"/>
      <c r="BG166" s="221"/>
      <c r="BH166" s="379">
        <f t="shared" si="386"/>
        <v>0</v>
      </c>
      <c r="BI166" s="255" t="str">
        <f t="shared" si="387"/>
        <v>05</v>
      </c>
      <c r="BJ166" s="318"/>
      <c r="BK166" s="253">
        <f t="shared" si="407"/>
        <v>0</v>
      </c>
      <c r="BL166" s="318"/>
      <c r="BM166" s="253">
        <f t="shared" si="388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389"/>
        <v>0</v>
      </c>
      <c r="BW166" s="318"/>
      <c r="BX166" s="253">
        <f t="shared" si="4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390"/>
        <v>0</v>
      </c>
      <c r="CH166" s="318"/>
      <c r="CI166" s="253">
        <f t="shared" si="391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392"/>
        <v>0</v>
      </c>
      <c r="CS166" s="318"/>
      <c r="CT166" s="253">
        <f t="shared" si="393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394"/>
        <v>0</v>
      </c>
      <c r="DD166" s="318"/>
      <c r="DE166" s="253">
        <f t="shared" si="395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>
      <c r="A167" s="272" t="str">
        <f t="shared" si="382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96"/>
        <v>0</v>
      </c>
      <c r="F167" s="236">
        <f t="shared" si="397"/>
        <v>0</v>
      </c>
      <c r="G167" s="236">
        <f t="shared" si="383"/>
        <v>0</v>
      </c>
      <c r="H167" s="236">
        <f t="shared" si="398"/>
        <v>0</v>
      </c>
      <c r="I167" s="236">
        <f t="shared" si="384"/>
        <v>0</v>
      </c>
      <c r="J167" s="236">
        <f t="shared" si="385"/>
        <v>0</v>
      </c>
      <c r="K167" s="236">
        <f t="shared" si="385"/>
        <v>0</v>
      </c>
      <c r="L167" s="236">
        <f t="shared" si="385"/>
        <v>0</v>
      </c>
      <c r="M167" s="236">
        <f t="shared" si="385"/>
        <v>0</v>
      </c>
      <c r="N167" s="236">
        <f t="shared" si="385"/>
        <v>0</v>
      </c>
      <c r="O167" s="236">
        <f t="shared" si="385"/>
        <v>0</v>
      </c>
      <c r="P167" s="220"/>
      <c r="Q167" s="221"/>
      <c r="R167" s="237">
        <f t="shared" si="399"/>
        <v>0</v>
      </c>
      <c r="S167" s="221"/>
      <c r="T167" s="237">
        <f t="shared" si="400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01"/>
        <v>0</v>
      </c>
      <c r="AD167" s="221"/>
      <c r="AE167" s="237">
        <f t="shared" si="402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03"/>
        <v>0</v>
      </c>
      <c r="AO167" s="221"/>
      <c r="AP167" s="237">
        <f t="shared" si="404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05"/>
        <v>0</v>
      </c>
      <c r="AZ167" s="221"/>
      <c r="BA167" s="237">
        <f t="shared" si="406"/>
        <v>0</v>
      </c>
      <c r="BB167" s="221"/>
      <c r="BC167" s="233"/>
      <c r="BD167" s="221"/>
      <c r="BE167" s="221"/>
      <c r="BF167" s="233"/>
      <c r="BG167" s="221"/>
      <c r="BH167" s="379">
        <f t="shared" si="386"/>
        <v>0</v>
      </c>
      <c r="BI167" s="255" t="str">
        <f t="shared" si="387"/>
        <v>06</v>
      </c>
      <c r="BJ167" s="318"/>
      <c r="BK167" s="253">
        <f t="shared" si="407"/>
        <v>0</v>
      </c>
      <c r="BL167" s="318"/>
      <c r="BM167" s="253">
        <f t="shared" si="388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389"/>
        <v>0</v>
      </c>
      <c r="BW167" s="318"/>
      <c r="BX167" s="253">
        <f t="shared" si="4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390"/>
        <v>0</v>
      </c>
      <c r="CH167" s="318"/>
      <c r="CI167" s="253">
        <f t="shared" si="391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392"/>
        <v>0</v>
      </c>
      <c r="CS167" s="318"/>
      <c r="CT167" s="253">
        <f t="shared" si="393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394"/>
        <v>0</v>
      </c>
      <c r="DD167" s="318"/>
      <c r="DE167" s="253">
        <f t="shared" si="395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>
      <c r="A168" s="272" t="str">
        <f t="shared" si="382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96"/>
        <v>0</v>
      </c>
      <c r="F168" s="236">
        <f t="shared" si="397"/>
        <v>0</v>
      </c>
      <c r="G168" s="236">
        <f t="shared" si="383"/>
        <v>0</v>
      </c>
      <c r="H168" s="236">
        <f t="shared" si="398"/>
        <v>0</v>
      </c>
      <c r="I168" s="236">
        <f t="shared" si="384"/>
        <v>0</v>
      </c>
      <c r="J168" s="236">
        <f t="shared" si="385"/>
        <v>0</v>
      </c>
      <c r="K168" s="236">
        <f t="shared" si="385"/>
        <v>0</v>
      </c>
      <c r="L168" s="236">
        <f t="shared" si="385"/>
        <v>0</v>
      </c>
      <c r="M168" s="236">
        <f t="shared" si="385"/>
        <v>0</v>
      </c>
      <c r="N168" s="236">
        <f t="shared" si="385"/>
        <v>0</v>
      </c>
      <c r="O168" s="236">
        <f t="shared" si="385"/>
        <v>0</v>
      </c>
      <c r="P168" s="220"/>
      <c r="Q168" s="221"/>
      <c r="R168" s="237">
        <f t="shared" si="399"/>
        <v>0</v>
      </c>
      <c r="S168" s="221"/>
      <c r="T168" s="237">
        <f t="shared" si="400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01"/>
        <v>0</v>
      </c>
      <c r="AD168" s="221"/>
      <c r="AE168" s="237">
        <f t="shared" si="402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03"/>
        <v>0</v>
      </c>
      <c r="AO168" s="221"/>
      <c r="AP168" s="237">
        <f t="shared" si="404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05"/>
        <v>0</v>
      </c>
      <c r="AZ168" s="221"/>
      <c r="BA168" s="237">
        <f t="shared" si="406"/>
        <v>0</v>
      </c>
      <c r="BB168" s="221"/>
      <c r="BC168" s="233"/>
      <c r="BD168" s="221"/>
      <c r="BE168" s="221"/>
      <c r="BF168" s="233"/>
      <c r="BG168" s="221"/>
      <c r="BH168" s="379">
        <f t="shared" si="386"/>
        <v>0</v>
      </c>
      <c r="BI168" s="255" t="str">
        <f t="shared" si="387"/>
        <v>07</v>
      </c>
      <c r="BJ168" s="318"/>
      <c r="BK168" s="253">
        <f t="shared" si="407"/>
        <v>0</v>
      </c>
      <c r="BL168" s="318"/>
      <c r="BM168" s="253">
        <f t="shared" si="388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389"/>
        <v>0</v>
      </c>
      <c r="BW168" s="318"/>
      <c r="BX168" s="253">
        <f t="shared" si="4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390"/>
        <v>0</v>
      </c>
      <c r="CH168" s="318"/>
      <c r="CI168" s="253">
        <f t="shared" si="391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392"/>
        <v>0</v>
      </c>
      <c r="CS168" s="318"/>
      <c r="CT168" s="253">
        <f t="shared" si="393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394"/>
        <v>0</v>
      </c>
      <c r="DD168" s="318"/>
      <c r="DE168" s="253">
        <f t="shared" si="395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>
      <c r="A169" s="272" t="str">
        <f t="shared" si="382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96"/>
        <v>0</v>
      </c>
      <c r="F169" s="236">
        <f t="shared" si="397"/>
        <v>0</v>
      </c>
      <c r="G169" s="236">
        <f t="shared" si="383"/>
        <v>0</v>
      </c>
      <c r="H169" s="236">
        <f t="shared" si="398"/>
        <v>0</v>
      </c>
      <c r="I169" s="236">
        <f t="shared" si="384"/>
        <v>0</v>
      </c>
      <c r="J169" s="236">
        <f t="shared" si="385"/>
        <v>0</v>
      </c>
      <c r="K169" s="236">
        <f t="shared" si="385"/>
        <v>0</v>
      </c>
      <c r="L169" s="236">
        <f t="shared" si="385"/>
        <v>0</v>
      </c>
      <c r="M169" s="236">
        <f t="shared" si="385"/>
        <v>0</v>
      </c>
      <c r="N169" s="236">
        <f t="shared" si="385"/>
        <v>0</v>
      </c>
      <c r="O169" s="236">
        <f t="shared" si="385"/>
        <v>0</v>
      </c>
      <c r="P169" s="220"/>
      <c r="Q169" s="221"/>
      <c r="R169" s="237">
        <f t="shared" si="399"/>
        <v>0</v>
      </c>
      <c r="S169" s="221"/>
      <c r="T169" s="237">
        <f t="shared" si="400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01"/>
        <v>0</v>
      </c>
      <c r="AD169" s="221"/>
      <c r="AE169" s="237">
        <f t="shared" si="402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03"/>
        <v>0</v>
      </c>
      <c r="AO169" s="221"/>
      <c r="AP169" s="237">
        <f t="shared" si="404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05"/>
        <v>0</v>
      </c>
      <c r="AZ169" s="221"/>
      <c r="BA169" s="237">
        <f t="shared" si="406"/>
        <v>0</v>
      </c>
      <c r="BB169" s="221"/>
      <c r="BC169" s="233"/>
      <c r="BD169" s="221"/>
      <c r="BE169" s="221"/>
      <c r="BF169" s="233"/>
      <c r="BG169" s="221"/>
      <c r="BH169" s="379">
        <f t="shared" si="386"/>
        <v>0</v>
      </c>
      <c r="BI169" s="255" t="str">
        <f t="shared" si="387"/>
        <v>08</v>
      </c>
      <c r="BJ169" s="318"/>
      <c r="BK169" s="253">
        <f t="shared" si="407"/>
        <v>0</v>
      </c>
      <c r="BL169" s="318"/>
      <c r="BM169" s="253">
        <f t="shared" si="388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389"/>
        <v>0</v>
      </c>
      <c r="BW169" s="318"/>
      <c r="BX169" s="253">
        <f t="shared" si="4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390"/>
        <v>0</v>
      </c>
      <c r="CH169" s="318"/>
      <c r="CI169" s="253">
        <f t="shared" si="391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392"/>
        <v>0</v>
      </c>
      <c r="CS169" s="318"/>
      <c r="CT169" s="253">
        <f t="shared" si="393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394"/>
        <v>0</v>
      </c>
      <c r="DD169" s="318"/>
      <c r="DE169" s="253">
        <f t="shared" si="395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>
      <c r="A170" s="272" t="str">
        <f t="shared" si="382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96"/>
        <v>0</v>
      </c>
      <c r="F170" s="236">
        <f t="shared" si="397"/>
        <v>0</v>
      </c>
      <c r="G170" s="236">
        <f t="shared" si="383"/>
        <v>0</v>
      </c>
      <c r="H170" s="236">
        <f t="shared" si="398"/>
        <v>0</v>
      </c>
      <c r="I170" s="236">
        <f t="shared" si="384"/>
        <v>0</v>
      </c>
      <c r="J170" s="236">
        <f t="shared" si="385"/>
        <v>0</v>
      </c>
      <c r="K170" s="236">
        <f t="shared" si="385"/>
        <v>0</v>
      </c>
      <c r="L170" s="236">
        <f t="shared" si="385"/>
        <v>0</v>
      </c>
      <c r="M170" s="236">
        <f t="shared" si="385"/>
        <v>0</v>
      </c>
      <c r="N170" s="236">
        <f t="shared" si="385"/>
        <v>0</v>
      </c>
      <c r="O170" s="236">
        <f t="shared" si="385"/>
        <v>0</v>
      </c>
      <c r="P170" s="220"/>
      <c r="Q170" s="221"/>
      <c r="R170" s="237">
        <f t="shared" si="399"/>
        <v>0</v>
      </c>
      <c r="S170" s="221"/>
      <c r="T170" s="237">
        <f t="shared" si="400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01"/>
        <v>0</v>
      </c>
      <c r="AD170" s="221"/>
      <c r="AE170" s="237">
        <f t="shared" si="402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03"/>
        <v>0</v>
      </c>
      <c r="AO170" s="221"/>
      <c r="AP170" s="237">
        <f t="shared" si="404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05"/>
        <v>0</v>
      </c>
      <c r="AZ170" s="221"/>
      <c r="BA170" s="237">
        <f t="shared" si="406"/>
        <v>0</v>
      </c>
      <c r="BB170" s="221"/>
      <c r="BC170" s="233"/>
      <c r="BD170" s="221"/>
      <c r="BE170" s="221"/>
      <c r="BF170" s="233"/>
      <c r="BG170" s="221"/>
      <c r="BH170" s="379">
        <f t="shared" si="386"/>
        <v>0</v>
      </c>
      <c r="BI170" s="255" t="str">
        <f t="shared" si="387"/>
        <v>09</v>
      </c>
      <c r="BJ170" s="318"/>
      <c r="BK170" s="253">
        <f t="shared" si="407"/>
        <v>0</v>
      </c>
      <c r="BL170" s="318"/>
      <c r="BM170" s="253">
        <f t="shared" si="388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389"/>
        <v>0</v>
      </c>
      <c r="BW170" s="318"/>
      <c r="BX170" s="253">
        <f t="shared" si="4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390"/>
        <v>0</v>
      </c>
      <c r="CH170" s="318"/>
      <c r="CI170" s="253">
        <f t="shared" si="391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392"/>
        <v>0</v>
      </c>
      <c r="CS170" s="318"/>
      <c r="CT170" s="253">
        <f t="shared" si="393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394"/>
        <v>0</v>
      </c>
      <c r="DD170" s="318"/>
      <c r="DE170" s="253">
        <f t="shared" si="395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>
      <c r="A171" s="272" t="str">
        <f t="shared" si="382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96"/>
        <v>0</v>
      </c>
      <c r="F171" s="236">
        <f t="shared" si="397"/>
        <v>0</v>
      </c>
      <c r="G171" s="236">
        <f t="shared" si="383"/>
        <v>0</v>
      </c>
      <c r="H171" s="236">
        <f t="shared" si="398"/>
        <v>0</v>
      </c>
      <c r="I171" s="236">
        <f t="shared" si="384"/>
        <v>0</v>
      </c>
      <c r="J171" s="236">
        <f t="shared" si="385"/>
        <v>0</v>
      </c>
      <c r="K171" s="236">
        <f t="shared" si="385"/>
        <v>0</v>
      </c>
      <c r="L171" s="236">
        <f t="shared" si="385"/>
        <v>0</v>
      </c>
      <c r="M171" s="236">
        <f t="shared" si="385"/>
        <v>0</v>
      </c>
      <c r="N171" s="236">
        <f t="shared" si="385"/>
        <v>0</v>
      </c>
      <c r="O171" s="236">
        <f t="shared" si="385"/>
        <v>0</v>
      </c>
      <c r="P171" s="220"/>
      <c r="Q171" s="221"/>
      <c r="R171" s="237">
        <f t="shared" si="399"/>
        <v>0</v>
      </c>
      <c r="S171" s="221"/>
      <c r="T171" s="237">
        <f t="shared" si="400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01"/>
        <v>0</v>
      </c>
      <c r="AD171" s="221"/>
      <c r="AE171" s="237">
        <f t="shared" si="402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03"/>
        <v>0</v>
      </c>
      <c r="AO171" s="221"/>
      <c r="AP171" s="237">
        <f t="shared" si="404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05"/>
        <v>0</v>
      </c>
      <c r="AZ171" s="221"/>
      <c r="BA171" s="237">
        <f t="shared" si="406"/>
        <v>0</v>
      </c>
      <c r="BB171" s="221"/>
      <c r="BC171" s="233"/>
      <c r="BD171" s="221"/>
      <c r="BE171" s="221"/>
      <c r="BF171" s="233"/>
      <c r="BG171" s="221"/>
      <c r="BH171" s="379">
        <f t="shared" si="386"/>
        <v>0</v>
      </c>
      <c r="BI171" s="255" t="str">
        <f t="shared" si="387"/>
        <v>10</v>
      </c>
      <c r="BJ171" s="318"/>
      <c r="BK171" s="253">
        <f t="shared" si="407"/>
        <v>0</v>
      </c>
      <c r="BL171" s="318"/>
      <c r="BM171" s="253">
        <f t="shared" si="388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389"/>
        <v>0</v>
      </c>
      <c r="BW171" s="318"/>
      <c r="BX171" s="253">
        <f t="shared" si="4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390"/>
        <v>0</v>
      </c>
      <c r="CH171" s="318"/>
      <c r="CI171" s="253">
        <f t="shared" si="391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392"/>
        <v>0</v>
      </c>
      <c r="CS171" s="318"/>
      <c r="CT171" s="253">
        <f t="shared" si="393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394"/>
        <v>0</v>
      </c>
      <c r="DD171" s="318"/>
      <c r="DE171" s="253">
        <f t="shared" si="395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">
      <c r="A172" s="272" t="str">
        <f t="shared" si="382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96"/>
        <v>0</v>
      </c>
      <c r="F172" s="236">
        <f t="shared" si="397"/>
        <v>0</v>
      </c>
      <c r="G172" s="236">
        <f t="shared" si="383"/>
        <v>0</v>
      </c>
      <c r="H172" s="236">
        <f t="shared" si="398"/>
        <v>0</v>
      </c>
      <c r="I172" s="236">
        <f t="shared" si="384"/>
        <v>0</v>
      </c>
      <c r="J172" s="236">
        <f t="shared" si="385"/>
        <v>0</v>
      </c>
      <c r="K172" s="236">
        <f t="shared" si="385"/>
        <v>0</v>
      </c>
      <c r="L172" s="236">
        <f t="shared" si="385"/>
        <v>0</v>
      </c>
      <c r="M172" s="236">
        <f t="shared" si="385"/>
        <v>0</v>
      </c>
      <c r="N172" s="236">
        <f t="shared" si="385"/>
        <v>0</v>
      </c>
      <c r="O172" s="236">
        <f t="shared" si="385"/>
        <v>0</v>
      </c>
      <c r="P172" s="220"/>
      <c r="Q172" s="221"/>
      <c r="R172" s="237">
        <f t="shared" si="399"/>
        <v>0</v>
      </c>
      <c r="S172" s="221"/>
      <c r="T172" s="237">
        <f t="shared" si="400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01"/>
        <v>0</v>
      </c>
      <c r="AD172" s="221"/>
      <c r="AE172" s="237">
        <f t="shared" si="402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03"/>
        <v>0</v>
      </c>
      <c r="AO172" s="221"/>
      <c r="AP172" s="237">
        <f t="shared" si="404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05"/>
        <v>0</v>
      </c>
      <c r="AZ172" s="221"/>
      <c r="BA172" s="237">
        <f t="shared" si="406"/>
        <v>0</v>
      </c>
      <c r="BB172" s="221"/>
      <c r="BC172" s="233"/>
      <c r="BD172" s="221"/>
      <c r="BE172" s="221"/>
      <c r="BF172" s="233"/>
      <c r="BG172" s="221"/>
      <c r="BH172" s="379">
        <f t="shared" si="386"/>
        <v>0</v>
      </c>
      <c r="BI172" s="255" t="str">
        <f t="shared" si="387"/>
        <v>11</v>
      </c>
      <c r="BJ172" s="318"/>
      <c r="BK172" s="253">
        <f t="shared" si="407"/>
        <v>0</v>
      </c>
      <c r="BL172" s="318"/>
      <c r="BM172" s="253">
        <f t="shared" si="388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389"/>
        <v>0</v>
      </c>
      <c r="BW172" s="318"/>
      <c r="BX172" s="253">
        <f t="shared" si="4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390"/>
        <v>0</v>
      </c>
      <c r="CH172" s="318"/>
      <c r="CI172" s="253">
        <f t="shared" si="391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392"/>
        <v>0</v>
      </c>
      <c r="CS172" s="318"/>
      <c r="CT172" s="253">
        <f t="shared" si="393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394"/>
        <v>0</v>
      </c>
      <c r="DD172" s="318"/>
      <c r="DE172" s="253">
        <f t="shared" si="395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">
      <c r="A173" s="272" t="str">
        <f t="shared" si="382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96"/>
        <v>0</v>
      </c>
      <c r="F173" s="236">
        <f t="shared" si="397"/>
        <v>0</v>
      </c>
      <c r="G173" s="236">
        <f t="shared" si="383"/>
        <v>0</v>
      </c>
      <c r="H173" s="236">
        <f t="shared" si="398"/>
        <v>0</v>
      </c>
      <c r="I173" s="236">
        <f t="shared" si="384"/>
        <v>0</v>
      </c>
      <c r="J173" s="236">
        <f t="shared" si="385"/>
        <v>0</v>
      </c>
      <c r="K173" s="236">
        <f t="shared" si="385"/>
        <v>0</v>
      </c>
      <c r="L173" s="236">
        <f t="shared" si="385"/>
        <v>0</v>
      </c>
      <c r="M173" s="236">
        <f t="shared" si="385"/>
        <v>0</v>
      </c>
      <c r="N173" s="236">
        <f t="shared" si="385"/>
        <v>0</v>
      </c>
      <c r="O173" s="236">
        <f t="shared" si="385"/>
        <v>0</v>
      </c>
      <c r="P173" s="220"/>
      <c r="Q173" s="221"/>
      <c r="R173" s="237">
        <f t="shared" si="399"/>
        <v>0</v>
      </c>
      <c r="S173" s="221"/>
      <c r="T173" s="237">
        <f t="shared" si="400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01"/>
        <v>0</v>
      </c>
      <c r="AD173" s="221"/>
      <c r="AE173" s="237">
        <f t="shared" si="402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03"/>
        <v>0</v>
      </c>
      <c r="AO173" s="221"/>
      <c r="AP173" s="237">
        <f t="shared" si="404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05"/>
        <v>0</v>
      </c>
      <c r="AZ173" s="221"/>
      <c r="BA173" s="237">
        <f t="shared" si="406"/>
        <v>0</v>
      </c>
      <c r="BB173" s="221"/>
      <c r="BC173" s="233"/>
      <c r="BD173" s="221"/>
      <c r="BE173" s="221"/>
      <c r="BF173" s="233"/>
      <c r="BG173" s="221"/>
      <c r="BH173" s="379">
        <f t="shared" si="386"/>
        <v>0</v>
      </c>
      <c r="BI173" s="255" t="str">
        <f t="shared" si="387"/>
        <v>12</v>
      </c>
      <c r="BJ173" s="318"/>
      <c r="BK173" s="253">
        <f t="shared" si="407"/>
        <v>0</v>
      </c>
      <c r="BL173" s="318"/>
      <c r="BM173" s="253">
        <f t="shared" si="388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389"/>
        <v>0</v>
      </c>
      <c r="BW173" s="318"/>
      <c r="BX173" s="253">
        <f t="shared" si="4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390"/>
        <v>0</v>
      </c>
      <c r="CH173" s="318"/>
      <c r="CI173" s="253">
        <f t="shared" si="391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392"/>
        <v>0</v>
      </c>
      <c r="CS173" s="318"/>
      <c r="CT173" s="253">
        <f t="shared" si="393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394"/>
        <v>0</v>
      </c>
      <c r="DD173" s="318"/>
      <c r="DE173" s="253">
        <f t="shared" si="395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thickBot="1">
      <c r="A174" s="272" t="str">
        <f t="shared" si="382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96"/>
        <v>0</v>
      </c>
      <c r="F174" s="236">
        <f t="shared" si="397"/>
        <v>0</v>
      </c>
      <c r="G174" s="236">
        <f t="shared" si="383"/>
        <v>0</v>
      </c>
      <c r="H174" s="236">
        <f t="shared" si="398"/>
        <v>0</v>
      </c>
      <c r="I174" s="236">
        <f t="shared" si="384"/>
        <v>0</v>
      </c>
      <c r="J174" s="236">
        <f t="shared" si="385"/>
        <v>0</v>
      </c>
      <c r="K174" s="236">
        <f t="shared" si="385"/>
        <v>0</v>
      </c>
      <c r="L174" s="236">
        <f t="shared" si="385"/>
        <v>0</v>
      </c>
      <c r="M174" s="236">
        <f t="shared" si="385"/>
        <v>0</v>
      </c>
      <c r="N174" s="236">
        <f t="shared" si="385"/>
        <v>0</v>
      </c>
      <c r="O174" s="236">
        <f>ROUND(SUM(Z174,AK174,AV174,BG174),1)</f>
        <v>0</v>
      </c>
      <c r="P174" s="223"/>
      <c r="Q174" s="224"/>
      <c r="R174" s="238">
        <f t="shared" si="399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01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03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05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9">
        <f t="shared" si="386"/>
        <v>0</v>
      </c>
      <c r="BI174" s="319" t="str">
        <f t="shared" si="387"/>
        <v>13</v>
      </c>
      <c r="BJ174" s="320"/>
      <c r="BK174" s="321">
        <f t="shared" si="407"/>
        <v>0</v>
      </c>
      <c r="BL174" s="320"/>
      <c r="BM174" s="321">
        <f t="shared" si="388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389"/>
        <v>0</v>
      </c>
      <c r="BW174" s="320"/>
      <c r="BX174" s="321">
        <f t="shared" si="4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390"/>
        <v>0</v>
      </c>
      <c r="CH174" s="320"/>
      <c r="CI174" s="321">
        <f t="shared" si="391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392"/>
        <v>0</v>
      </c>
      <c r="CS174" s="320"/>
      <c r="CT174" s="321">
        <f t="shared" si="393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394"/>
        <v>0</v>
      </c>
      <c r="DD174" s="320"/>
      <c r="DE174" s="321">
        <f t="shared" si="395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386"/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409">IF(ROUND(E181-SUM(E182,E184:E185),5)&gt;=0,0,"Ошибка")</f>
        <v>0</v>
      </c>
      <c r="BK175" s="285">
        <f t="shared" si="409"/>
        <v>0</v>
      </c>
      <c r="BL175" s="285">
        <f t="shared" si="409"/>
        <v>0</v>
      </c>
      <c r="BM175" s="285">
        <f t="shared" si="409"/>
        <v>0</v>
      </c>
      <c r="BN175" s="285">
        <f t="shared" si="409"/>
        <v>0</v>
      </c>
      <c r="BO175" s="285">
        <f t="shared" si="409"/>
        <v>0</v>
      </c>
      <c r="BP175" s="285">
        <f t="shared" si="409"/>
        <v>0</v>
      </c>
      <c r="BQ175" s="285">
        <f t="shared" si="409"/>
        <v>0</v>
      </c>
      <c r="BR175" s="285">
        <f t="shared" si="409"/>
        <v>0</v>
      </c>
      <c r="BS175" s="285">
        <f t="shared" si="409"/>
        <v>0</v>
      </c>
      <c r="BT175" s="285">
        <f t="shared" si="409"/>
        <v>0</v>
      </c>
      <c r="BU175" s="285">
        <f t="shared" si="409"/>
        <v>0</v>
      </c>
      <c r="BV175" s="285">
        <f t="shared" si="409"/>
        <v>0</v>
      </c>
      <c r="BW175" s="285">
        <f t="shared" si="409"/>
        <v>0</v>
      </c>
      <c r="BX175" s="285">
        <f t="shared" si="409"/>
        <v>0</v>
      </c>
      <c r="BY175" s="285">
        <f t="shared" si="409"/>
        <v>0</v>
      </c>
      <c r="BZ175" s="285">
        <f t="shared" si="409"/>
        <v>0</v>
      </c>
      <c r="CA175" s="285">
        <f t="shared" si="409"/>
        <v>0</v>
      </c>
      <c r="CB175" s="285">
        <f t="shared" si="409"/>
        <v>0</v>
      </c>
      <c r="CC175" s="285">
        <f t="shared" si="409"/>
        <v>0</v>
      </c>
      <c r="CD175" s="285">
        <f t="shared" si="409"/>
        <v>0</v>
      </c>
      <c r="CE175" s="285">
        <f t="shared" si="409"/>
        <v>0</v>
      </c>
      <c r="CF175" s="285">
        <f t="shared" si="409"/>
        <v>0</v>
      </c>
      <c r="CG175" s="285">
        <f t="shared" si="409"/>
        <v>0</v>
      </c>
      <c r="CH175" s="285">
        <f t="shared" si="409"/>
        <v>0</v>
      </c>
      <c r="CI175" s="285">
        <f t="shared" si="409"/>
        <v>0</v>
      </c>
      <c r="CJ175" s="285">
        <f t="shared" si="409"/>
        <v>0</v>
      </c>
      <c r="CK175" s="285">
        <f t="shared" si="409"/>
        <v>0</v>
      </c>
      <c r="CL175" s="285">
        <f t="shared" si="409"/>
        <v>0</v>
      </c>
      <c r="CM175" s="285">
        <f t="shared" si="409"/>
        <v>0</v>
      </c>
      <c r="CN175" s="285">
        <f t="shared" si="409"/>
        <v>0</v>
      </c>
      <c r="CO175" s="285">
        <f t="shared" si="409"/>
        <v>0</v>
      </c>
      <c r="CP175" s="285">
        <f t="shared" ref="CP175:DL175" si="410">IF(ROUND(AK181-SUM(AK182,AK184:AK185),5)&gt;=0,0,"Ошибка")</f>
        <v>0</v>
      </c>
      <c r="CQ175" s="285">
        <f t="shared" si="410"/>
        <v>0</v>
      </c>
      <c r="CR175" s="285">
        <f t="shared" si="410"/>
        <v>0</v>
      </c>
      <c r="CS175" s="285">
        <f t="shared" si="410"/>
        <v>0</v>
      </c>
      <c r="CT175" s="285">
        <f t="shared" si="410"/>
        <v>0</v>
      </c>
      <c r="CU175" s="285">
        <f t="shared" si="410"/>
        <v>0</v>
      </c>
      <c r="CV175" s="285">
        <f t="shared" si="410"/>
        <v>0</v>
      </c>
      <c r="CW175" s="285">
        <f t="shared" si="410"/>
        <v>0</v>
      </c>
      <c r="CX175" s="285">
        <f t="shared" si="410"/>
        <v>0</v>
      </c>
      <c r="CY175" s="285">
        <f t="shared" si="410"/>
        <v>0</v>
      </c>
      <c r="CZ175" s="285">
        <f t="shared" si="410"/>
        <v>0</v>
      </c>
      <c r="DA175" s="285">
        <f t="shared" si="410"/>
        <v>0</v>
      </c>
      <c r="DB175" s="285">
        <f t="shared" si="410"/>
        <v>0</v>
      </c>
      <c r="DC175" s="285">
        <f t="shared" si="410"/>
        <v>0</v>
      </c>
      <c r="DD175" s="285">
        <f t="shared" si="410"/>
        <v>0</v>
      </c>
      <c r="DE175" s="285">
        <f t="shared" si="410"/>
        <v>0</v>
      </c>
      <c r="DF175" s="285">
        <f t="shared" si="410"/>
        <v>0</v>
      </c>
      <c r="DG175" s="285">
        <f t="shared" si="410"/>
        <v>0</v>
      </c>
      <c r="DH175" s="285">
        <f t="shared" si="410"/>
        <v>0</v>
      </c>
      <c r="DI175" s="285">
        <f t="shared" si="410"/>
        <v>0</v>
      </c>
      <c r="DJ175" s="285">
        <f t="shared" si="410"/>
        <v>0</v>
      </c>
      <c r="DK175" s="285">
        <f t="shared" si="410"/>
        <v>0</v>
      </c>
      <c r="DL175" s="285">
        <f t="shared" si="410"/>
        <v>0</v>
      </c>
    </row>
    <row r="176" spans="1:116" s="27" customFormat="1" ht="24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11">SUM(J177:J181,J186:J188)</f>
        <v>0</v>
      </c>
      <c r="K176" s="236">
        <f t="shared" si="411"/>
        <v>0</v>
      </c>
      <c r="L176" s="236">
        <f t="shared" si="411"/>
        <v>0</v>
      </c>
      <c r="M176" s="236">
        <f t="shared" si="411"/>
        <v>0</v>
      </c>
      <c r="N176" s="236">
        <f t="shared" si="411"/>
        <v>0</v>
      </c>
      <c r="O176" s="236">
        <f t="shared" si="411"/>
        <v>0</v>
      </c>
      <c r="P176" s="228">
        <f>SUM(P177:P181,P186:P188)</f>
        <v>0</v>
      </c>
      <c r="Q176" s="226">
        <f t="shared" ref="Q176:Z176" si="412">SUM(Q177:Q181,Q186:Q188)</f>
        <v>0</v>
      </c>
      <c r="R176" s="236">
        <f t="shared" si="412"/>
        <v>0</v>
      </c>
      <c r="S176" s="226">
        <f t="shared" si="412"/>
        <v>0</v>
      </c>
      <c r="T176" s="236">
        <f t="shared" si="412"/>
        <v>0</v>
      </c>
      <c r="U176" s="226">
        <f t="shared" si="412"/>
        <v>0</v>
      </c>
      <c r="V176" s="235">
        <f t="shared" si="412"/>
        <v>0</v>
      </c>
      <c r="W176" s="226">
        <f t="shared" si="412"/>
        <v>0</v>
      </c>
      <c r="X176" s="226">
        <f t="shared" si="412"/>
        <v>0</v>
      </c>
      <c r="Y176" s="235">
        <f t="shared" si="412"/>
        <v>0</v>
      </c>
      <c r="Z176" s="227">
        <f t="shared" si="412"/>
        <v>0</v>
      </c>
      <c r="AA176" s="228">
        <f>SUM(AA177:AA181,AA186:AA188)</f>
        <v>0</v>
      </c>
      <c r="AB176" s="226">
        <f t="shared" ref="AB176:AK176" si="413">SUM(AB177:AB181,AB186:AB188)</f>
        <v>0</v>
      </c>
      <c r="AC176" s="236">
        <f t="shared" si="413"/>
        <v>0</v>
      </c>
      <c r="AD176" s="226">
        <f t="shared" si="413"/>
        <v>0</v>
      </c>
      <c r="AE176" s="236">
        <f t="shared" si="413"/>
        <v>0</v>
      </c>
      <c r="AF176" s="226">
        <f t="shared" si="413"/>
        <v>0</v>
      </c>
      <c r="AG176" s="235">
        <f t="shared" si="413"/>
        <v>0</v>
      </c>
      <c r="AH176" s="226">
        <f t="shared" si="413"/>
        <v>0</v>
      </c>
      <c r="AI176" s="226">
        <f t="shared" si="413"/>
        <v>0</v>
      </c>
      <c r="AJ176" s="235">
        <f t="shared" si="413"/>
        <v>0</v>
      </c>
      <c r="AK176" s="227">
        <f t="shared" si="413"/>
        <v>0</v>
      </c>
      <c r="AL176" s="228">
        <f>SUM(AL177:AL181,AL186:AL188)</f>
        <v>0</v>
      </c>
      <c r="AM176" s="226">
        <f t="shared" ref="AM176:AV176" si="414">SUM(AM177:AM181,AM186:AM188)</f>
        <v>0</v>
      </c>
      <c r="AN176" s="236">
        <f t="shared" si="414"/>
        <v>0</v>
      </c>
      <c r="AO176" s="226">
        <f t="shared" si="414"/>
        <v>0</v>
      </c>
      <c r="AP176" s="236">
        <f t="shared" si="414"/>
        <v>0</v>
      </c>
      <c r="AQ176" s="226">
        <f t="shared" si="414"/>
        <v>0</v>
      </c>
      <c r="AR176" s="235">
        <f t="shared" si="414"/>
        <v>0</v>
      </c>
      <c r="AS176" s="226">
        <f t="shared" si="414"/>
        <v>0</v>
      </c>
      <c r="AT176" s="226">
        <f t="shared" si="414"/>
        <v>0</v>
      </c>
      <c r="AU176" s="235">
        <f t="shared" si="414"/>
        <v>0</v>
      </c>
      <c r="AV176" s="227">
        <f t="shared" si="414"/>
        <v>0</v>
      </c>
      <c r="AW176" s="228">
        <f>SUM(AW177:AW181,AW186:AW188)</f>
        <v>0</v>
      </c>
      <c r="AX176" s="226">
        <f t="shared" ref="AX176:BG176" si="415">SUM(AX177:AX181,AX186:AX188)</f>
        <v>0</v>
      </c>
      <c r="AY176" s="236">
        <f t="shared" si="415"/>
        <v>0</v>
      </c>
      <c r="AZ176" s="226">
        <f t="shared" si="415"/>
        <v>0</v>
      </c>
      <c r="BA176" s="236">
        <f t="shared" si="415"/>
        <v>0</v>
      </c>
      <c r="BB176" s="226">
        <f t="shared" si="415"/>
        <v>0</v>
      </c>
      <c r="BC176" s="235">
        <f t="shared" si="415"/>
        <v>0</v>
      </c>
      <c r="BD176" s="226">
        <f t="shared" si="415"/>
        <v>0</v>
      </c>
      <c r="BE176" s="226">
        <f t="shared" si="415"/>
        <v>0</v>
      </c>
      <c r="BF176" s="235">
        <f t="shared" si="415"/>
        <v>0</v>
      </c>
      <c r="BG176" s="227">
        <f t="shared" si="41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16">IF(E182-E183&gt;=0,0,"Ошибка")</f>
        <v>0</v>
      </c>
      <c r="BK176" s="253">
        <f t="shared" si="416"/>
        <v>0</v>
      </c>
      <c r="BL176" s="253">
        <f t="shared" si="416"/>
        <v>0</v>
      </c>
      <c r="BM176" s="253">
        <f t="shared" si="416"/>
        <v>0</v>
      </c>
      <c r="BN176" s="253">
        <f t="shared" si="416"/>
        <v>0</v>
      </c>
      <c r="BO176" s="253">
        <f t="shared" si="416"/>
        <v>0</v>
      </c>
      <c r="BP176" s="253">
        <f t="shared" si="416"/>
        <v>0</v>
      </c>
      <c r="BQ176" s="253">
        <f t="shared" si="416"/>
        <v>0</v>
      </c>
      <c r="BR176" s="253">
        <f t="shared" si="416"/>
        <v>0</v>
      </c>
      <c r="BS176" s="253">
        <f t="shared" si="416"/>
        <v>0</v>
      </c>
      <c r="BT176" s="253">
        <f t="shared" si="416"/>
        <v>0</v>
      </c>
      <c r="BU176" s="253">
        <f t="shared" si="416"/>
        <v>0</v>
      </c>
      <c r="BV176" s="253">
        <f t="shared" si="416"/>
        <v>0</v>
      </c>
      <c r="BW176" s="253">
        <f t="shared" si="416"/>
        <v>0</v>
      </c>
      <c r="BX176" s="253">
        <f t="shared" si="416"/>
        <v>0</v>
      </c>
      <c r="BY176" s="253">
        <f t="shared" si="416"/>
        <v>0</v>
      </c>
      <c r="BZ176" s="253">
        <f t="shared" si="416"/>
        <v>0</v>
      </c>
      <c r="CA176" s="253">
        <f t="shared" si="416"/>
        <v>0</v>
      </c>
      <c r="CB176" s="253">
        <f t="shared" si="416"/>
        <v>0</v>
      </c>
      <c r="CC176" s="253">
        <f t="shared" si="416"/>
        <v>0</v>
      </c>
      <c r="CD176" s="253">
        <f t="shared" si="416"/>
        <v>0</v>
      </c>
      <c r="CE176" s="253">
        <f t="shared" si="416"/>
        <v>0</v>
      </c>
      <c r="CF176" s="253">
        <f t="shared" si="416"/>
        <v>0</v>
      </c>
      <c r="CG176" s="253">
        <f t="shared" si="416"/>
        <v>0</v>
      </c>
      <c r="CH176" s="253">
        <f t="shared" si="416"/>
        <v>0</v>
      </c>
      <c r="CI176" s="253">
        <f t="shared" si="416"/>
        <v>0</v>
      </c>
      <c r="CJ176" s="253">
        <f t="shared" si="416"/>
        <v>0</v>
      </c>
      <c r="CK176" s="253">
        <f t="shared" si="416"/>
        <v>0</v>
      </c>
      <c r="CL176" s="253">
        <f t="shared" si="416"/>
        <v>0</v>
      </c>
      <c r="CM176" s="253">
        <f t="shared" si="416"/>
        <v>0</v>
      </c>
      <c r="CN176" s="253">
        <f t="shared" si="416"/>
        <v>0</v>
      </c>
      <c r="CO176" s="253">
        <f t="shared" si="416"/>
        <v>0</v>
      </c>
      <c r="CP176" s="253">
        <f t="shared" ref="CP176:DL176" si="417">IF(AK182-AK183&gt;=0,0,"Ошибка")</f>
        <v>0</v>
      </c>
      <c r="CQ176" s="253">
        <f t="shared" si="417"/>
        <v>0</v>
      </c>
      <c r="CR176" s="253">
        <f t="shared" si="417"/>
        <v>0</v>
      </c>
      <c r="CS176" s="253">
        <f t="shared" si="417"/>
        <v>0</v>
      </c>
      <c r="CT176" s="253">
        <f t="shared" si="417"/>
        <v>0</v>
      </c>
      <c r="CU176" s="253">
        <f t="shared" si="417"/>
        <v>0</v>
      </c>
      <c r="CV176" s="253">
        <f t="shared" si="417"/>
        <v>0</v>
      </c>
      <c r="CW176" s="253">
        <f t="shared" si="417"/>
        <v>0</v>
      </c>
      <c r="CX176" s="253">
        <f t="shared" si="417"/>
        <v>0</v>
      </c>
      <c r="CY176" s="253">
        <f t="shared" si="417"/>
        <v>0</v>
      </c>
      <c r="CZ176" s="253">
        <f t="shared" si="417"/>
        <v>0</v>
      </c>
      <c r="DA176" s="253">
        <f t="shared" si="417"/>
        <v>0</v>
      </c>
      <c r="DB176" s="253">
        <f t="shared" si="417"/>
        <v>0</v>
      </c>
      <c r="DC176" s="253">
        <f t="shared" si="417"/>
        <v>0</v>
      </c>
      <c r="DD176" s="253">
        <f t="shared" si="417"/>
        <v>0</v>
      </c>
      <c r="DE176" s="253">
        <f t="shared" si="417"/>
        <v>0</v>
      </c>
      <c r="DF176" s="253">
        <f t="shared" si="417"/>
        <v>0</v>
      </c>
      <c r="DG176" s="253">
        <f t="shared" si="417"/>
        <v>0</v>
      </c>
      <c r="DH176" s="253">
        <f t="shared" si="417"/>
        <v>0</v>
      </c>
      <c r="DI176" s="253">
        <f t="shared" si="417"/>
        <v>0</v>
      </c>
      <c r="DJ176" s="253">
        <f t="shared" si="417"/>
        <v>0</v>
      </c>
      <c r="DK176" s="253">
        <f t="shared" si="417"/>
        <v>0</v>
      </c>
      <c r="DL176" s="253">
        <f t="shared" si="417"/>
        <v>0</v>
      </c>
    </row>
    <row r="177" spans="1:116" s="27" customFormat="1" ht="24">
      <c r="A177" s="272" t="str">
        <f t="shared" ref="A177:A188" si="41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19">SUM(J177:L177)</f>
        <v>0</v>
      </c>
      <c r="H177" s="236">
        <f>ROUND(SUM(S177,AD177,AO177,AZ177),1)</f>
        <v>0</v>
      </c>
      <c r="I177" s="236">
        <f t="shared" ref="I177:I188" si="420">SUM(M177:O177)</f>
        <v>0</v>
      </c>
      <c r="J177" s="236">
        <f t="shared" ref="J177:O188" si="421">ROUND(SUM(U177,AF177,AQ177,BB177),1)</f>
        <v>0</v>
      </c>
      <c r="K177" s="236">
        <f t="shared" si="421"/>
        <v>0</v>
      </c>
      <c r="L177" s="236">
        <f t="shared" si="421"/>
        <v>0</v>
      </c>
      <c r="M177" s="236">
        <f t="shared" si="421"/>
        <v>0</v>
      </c>
      <c r="N177" s="236">
        <f t="shared" si="421"/>
        <v>0</v>
      </c>
      <c r="O177" s="236">
        <f t="shared" si="42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9">
        <f t="shared" ref="BH177:BH189" si="422">IF((COUNTA(BJ177:DL177)-COUNTIF(BJ177:DL177,0))=0,0,CONCATENATE("Ошибки!-",COUNTA(BJ177:DL177)-COUNTIF(BJ177:DL177,0)))</f>
        <v>0</v>
      </c>
      <c r="BI177" s="255" t="str">
        <f t="shared" ref="BI177:BI188" si="423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2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25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26">IF(ROUND((AA177-AB177),5)&gt;=0,0,"Ошибка!")</f>
        <v>0</v>
      </c>
      <c r="CH177" s="318"/>
      <c r="CI177" s="253">
        <f t="shared" ref="CI177:CI188" si="427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28">IF(ROUND((AL177-AM177),5)&gt;=0,0,"Ошибка!")</f>
        <v>0</v>
      </c>
      <c r="CS177" s="318"/>
      <c r="CT177" s="253">
        <f t="shared" ref="CT177:CT188" si="429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30">IF(ROUND((AW177-AX177),5)&gt;=0,0,"Ошибка!")</f>
        <v>0</v>
      </c>
      <c r="DD177" s="318"/>
      <c r="DE177" s="253">
        <f t="shared" ref="DE177:DE188" si="431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>
      <c r="A178" s="272" t="str">
        <f t="shared" si="41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32">ROUND(SUM(P178,AA178,AL178,AW178),0)</f>
        <v>0</v>
      </c>
      <c r="F178" s="236">
        <f t="shared" ref="F178:F188" si="433">ROUND(SUM(Q178,AB178,AM178,AX178),1)</f>
        <v>0</v>
      </c>
      <c r="G178" s="236">
        <f t="shared" si="419"/>
        <v>0</v>
      </c>
      <c r="H178" s="236">
        <f t="shared" ref="H178:H188" si="434">ROUND(SUM(S178,AD178,AO178,AZ178),1)</f>
        <v>0</v>
      </c>
      <c r="I178" s="236">
        <f t="shared" si="420"/>
        <v>0</v>
      </c>
      <c r="J178" s="236">
        <f t="shared" si="421"/>
        <v>0</v>
      </c>
      <c r="K178" s="236">
        <f t="shared" si="421"/>
        <v>0</v>
      </c>
      <c r="L178" s="236">
        <f t="shared" si="421"/>
        <v>0</v>
      </c>
      <c r="M178" s="236">
        <f t="shared" si="421"/>
        <v>0</v>
      </c>
      <c r="N178" s="236">
        <f t="shared" si="421"/>
        <v>0</v>
      </c>
      <c r="O178" s="236">
        <f t="shared" si="421"/>
        <v>0</v>
      </c>
      <c r="P178" s="220"/>
      <c r="Q178" s="221"/>
      <c r="R178" s="237">
        <f t="shared" ref="R178:R188" si="435">SUM(U178:W178)</f>
        <v>0</v>
      </c>
      <c r="S178" s="221"/>
      <c r="T178" s="237">
        <f t="shared" ref="T178:T187" si="436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37">SUM(AF178:AH178)</f>
        <v>0</v>
      </c>
      <c r="AD178" s="221"/>
      <c r="AE178" s="237">
        <f t="shared" ref="AE178:AE187" si="438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39">SUM(AQ178:AS178)</f>
        <v>0</v>
      </c>
      <c r="AO178" s="221"/>
      <c r="AP178" s="237">
        <f t="shared" ref="AP178:AP187" si="440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41">SUM(BB178:BD178)</f>
        <v>0</v>
      </c>
      <c r="AZ178" s="221"/>
      <c r="BA178" s="237">
        <f t="shared" ref="BA178:BA187" si="442">SUM(BE178:BG178)</f>
        <v>0</v>
      </c>
      <c r="BB178" s="221"/>
      <c r="BC178" s="233"/>
      <c r="BD178" s="221"/>
      <c r="BE178" s="221"/>
      <c r="BF178" s="233"/>
      <c r="BG178" s="221"/>
      <c r="BH178" s="379">
        <f t="shared" si="422"/>
        <v>0</v>
      </c>
      <c r="BI178" s="255" t="str">
        <f t="shared" si="423"/>
        <v>03</v>
      </c>
      <c r="BJ178" s="318"/>
      <c r="BK178" s="253">
        <f t="shared" ref="BK178:BK188" si="443">IF(ROUND((E178-F178),5)&gt;=0,0,"Ошибка!")</f>
        <v>0</v>
      </c>
      <c r="BL178" s="318"/>
      <c r="BM178" s="253">
        <f t="shared" si="42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25"/>
        <v>0</v>
      </c>
      <c r="BW178" s="318"/>
      <c r="BX178" s="253">
        <f t="shared" ref="BX178:BX188" si="44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26"/>
        <v>0</v>
      </c>
      <c r="CH178" s="318"/>
      <c r="CI178" s="253">
        <f t="shared" si="427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28"/>
        <v>0</v>
      </c>
      <c r="CS178" s="318"/>
      <c r="CT178" s="253">
        <f t="shared" si="429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30"/>
        <v>0</v>
      </c>
      <c r="DD178" s="318"/>
      <c r="DE178" s="253">
        <f t="shared" si="431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>
      <c r="A179" s="272" t="str">
        <f t="shared" si="41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32"/>
        <v>0</v>
      </c>
      <c r="F179" s="236">
        <f t="shared" si="433"/>
        <v>0</v>
      </c>
      <c r="G179" s="236">
        <f t="shared" si="419"/>
        <v>0</v>
      </c>
      <c r="H179" s="236">
        <f t="shared" si="434"/>
        <v>0</v>
      </c>
      <c r="I179" s="236">
        <f t="shared" si="420"/>
        <v>0</v>
      </c>
      <c r="J179" s="236">
        <f t="shared" si="421"/>
        <v>0</v>
      </c>
      <c r="K179" s="236">
        <f t="shared" si="421"/>
        <v>0</v>
      </c>
      <c r="L179" s="236">
        <f t="shared" si="421"/>
        <v>0</v>
      </c>
      <c r="M179" s="236">
        <f t="shared" si="421"/>
        <v>0</v>
      </c>
      <c r="N179" s="236">
        <f t="shared" si="421"/>
        <v>0</v>
      </c>
      <c r="O179" s="236">
        <f t="shared" si="421"/>
        <v>0</v>
      </c>
      <c r="P179" s="220"/>
      <c r="Q179" s="221"/>
      <c r="R179" s="237">
        <f t="shared" si="435"/>
        <v>0</v>
      </c>
      <c r="S179" s="221"/>
      <c r="T179" s="237">
        <f t="shared" si="436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37"/>
        <v>0</v>
      </c>
      <c r="AD179" s="221"/>
      <c r="AE179" s="237">
        <f t="shared" si="438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39"/>
        <v>0</v>
      </c>
      <c r="AO179" s="221"/>
      <c r="AP179" s="237">
        <f t="shared" si="440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41"/>
        <v>0</v>
      </c>
      <c r="AZ179" s="221"/>
      <c r="BA179" s="237">
        <f t="shared" si="442"/>
        <v>0</v>
      </c>
      <c r="BB179" s="221"/>
      <c r="BC179" s="233"/>
      <c r="BD179" s="221"/>
      <c r="BE179" s="221"/>
      <c r="BF179" s="233"/>
      <c r="BG179" s="221"/>
      <c r="BH179" s="379">
        <f t="shared" si="422"/>
        <v>0</v>
      </c>
      <c r="BI179" s="255" t="str">
        <f t="shared" si="423"/>
        <v>04</v>
      </c>
      <c r="BJ179" s="318"/>
      <c r="BK179" s="253">
        <f t="shared" si="443"/>
        <v>0</v>
      </c>
      <c r="BL179" s="318"/>
      <c r="BM179" s="253">
        <f t="shared" si="42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25"/>
        <v>0</v>
      </c>
      <c r="BW179" s="318"/>
      <c r="BX179" s="253">
        <f t="shared" si="44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26"/>
        <v>0</v>
      </c>
      <c r="CH179" s="318"/>
      <c r="CI179" s="253">
        <f t="shared" si="427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28"/>
        <v>0</v>
      </c>
      <c r="CS179" s="318"/>
      <c r="CT179" s="253">
        <f t="shared" si="429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30"/>
        <v>0</v>
      </c>
      <c r="DD179" s="318"/>
      <c r="DE179" s="253">
        <f t="shared" si="431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>
      <c r="A180" s="272" t="str">
        <f t="shared" si="41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32"/>
        <v>0</v>
      </c>
      <c r="F180" s="236">
        <f t="shared" si="433"/>
        <v>0</v>
      </c>
      <c r="G180" s="236">
        <f t="shared" si="419"/>
        <v>0</v>
      </c>
      <c r="H180" s="236">
        <f t="shared" si="434"/>
        <v>0</v>
      </c>
      <c r="I180" s="236">
        <f t="shared" si="420"/>
        <v>0</v>
      </c>
      <c r="J180" s="236">
        <f t="shared" si="421"/>
        <v>0</v>
      </c>
      <c r="K180" s="236">
        <f t="shared" si="421"/>
        <v>0</v>
      </c>
      <c r="L180" s="236">
        <f t="shared" si="421"/>
        <v>0</v>
      </c>
      <c r="M180" s="236">
        <f t="shared" si="421"/>
        <v>0</v>
      </c>
      <c r="N180" s="236">
        <f t="shared" si="421"/>
        <v>0</v>
      </c>
      <c r="O180" s="236">
        <f t="shared" si="421"/>
        <v>0</v>
      </c>
      <c r="P180" s="220"/>
      <c r="Q180" s="221"/>
      <c r="R180" s="237">
        <f t="shared" si="435"/>
        <v>0</v>
      </c>
      <c r="S180" s="221"/>
      <c r="T180" s="237">
        <f t="shared" si="436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37"/>
        <v>0</v>
      </c>
      <c r="AD180" s="221"/>
      <c r="AE180" s="237">
        <f t="shared" si="438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39"/>
        <v>0</v>
      </c>
      <c r="AO180" s="221"/>
      <c r="AP180" s="237">
        <f t="shared" si="440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41"/>
        <v>0</v>
      </c>
      <c r="AZ180" s="221"/>
      <c r="BA180" s="237">
        <f t="shared" si="442"/>
        <v>0</v>
      </c>
      <c r="BB180" s="221"/>
      <c r="BC180" s="233"/>
      <c r="BD180" s="221"/>
      <c r="BE180" s="221"/>
      <c r="BF180" s="233"/>
      <c r="BG180" s="221"/>
      <c r="BH180" s="379">
        <f t="shared" si="422"/>
        <v>0</v>
      </c>
      <c r="BI180" s="255" t="str">
        <f t="shared" si="423"/>
        <v>05</v>
      </c>
      <c r="BJ180" s="318"/>
      <c r="BK180" s="253">
        <f t="shared" si="443"/>
        <v>0</v>
      </c>
      <c r="BL180" s="318"/>
      <c r="BM180" s="253">
        <f t="shared" si="42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25"/>
        <v>0</v>
      </c>
      <c r="BW180" s="318"/>
      <c r="BX180" s="253">
        <f t="shared" si="44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26"/>
        <v>0</v>
      </c>
      <c r="CH180" s="318"/>
      <c r="CI180" s="253">
        <f t="shared" si="427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28"/>
        <v>0</v>
      </c>
      <c r="CS180" s="318"/>
      <c r="CT180" s="253">
        <f t="shared" si="429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30"/>
        <v>0</v>
      </c>
      <c r="DD180" s="318"/>
      <c r="DE180" s="253">
        <f t="shared" si="431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>
      <c r="A181" s="272" t="str">
        <f t="shared" si="41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32"/>
        <v>0</v>
      </c>
      <c r="F181" s="236">
        <f t="shared" si="433"/>
        <v>0</v>
      </c>
      <c r="G181" s="236">
        <f t="shared" si="419"/>
        <v>0</v>
      </c>
      <c r="H181" s="236">
        <f t="shared" si="434"/>
        <v>0</v>
      </c>
      <c r="I181" s="236">
        <f t="shared" si="420"/>
        <v>0</v>
      </c>
      <c r="J181" s="236">
        <f t="shared" si="421"/>
        <v>0</v>
      </c>
      <c r="K181" s="236">
        <f t="shared" si="421"/>
        <v>0</v>
      </c>
      <c r="L181" s="236">
        <f t="shared" si="421"/>
        <v>0</v>
      </c>
      <c r="M181" s="236">
        <f t="shared" si="421"/>
        <v>0</v>
      </c>
      <c r="N181" s="236">
        <f t="shared" si="421"/>
        <v>0</v>
      </c>
      <c r="O181" s="236">
        <f t="shared" si="421"/>
        <v>0</v>
      </c>
      <c r="P181" s="220"/>
      <c r="Q181" s="221"/>
      <c r="R181" s="237">
        <f t="shared" si="435"/>
        <v>0</v>
      </c>
      <c r="S181" s="221"/>
      <c r="T181" s="237">
        <f t="shared" si="436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37"/>
        <v>0</v>
      </c>
      <c r="AD181" s="221"/>
      <c r="AE181" s="237">
        <f t="shared" si="438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39"/>
        <v>0</v>
      </c>
      <c r="AO181" s="221"/>
      <c r="AP181" s="237">
        <f t="shared" si="440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41"/>
        <v>0</v>
      </c>
      <c r="AZ181" s="221"/>
      <c r="BA181" s="237">
        <f t="shared" si="442"/>
        <v>0</v>
      </c>
      <c r="BB181" s="221"/>
      <c r="BC181" s="233"/>
      <c r="BD181" s="221"/>
      <c r="BE181" s="221"/>
      <c r="BF181" s="233"/>
      <c r="BG181" s="221"/>
      <c r="BH181" s="379">
        <f t="shared" si="422"/>
        <v>0</v>
      </c>
      <c r="BI181" s="255" t="str">
        <f t="shared" si="423"/>
        <v>06</v>
      </c>
      <c r="BJ181" s="318"/>
      <c r="BK181" s="253">
        <f t="shared" si="443"/>
        <v>0</v>
      </c>
      <c r="BL181" s="318"/>
      <c r="BM181" s="253">
        <f t="shared" si="42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25"/>
        <v>0</v>
      </c>
      <c r="BW181" s="318"/>
      <c r="BX181" s="253">
        <f t="shared" si="44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26"/>
        <v>0</v>
      </c>
      <c r="CH181" s="318"/>
      <c r="CI181" s="253">
        <f t="shared" si="427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28"/>
        <v>0</v>
      </c>
      <c r="CS181" s="318"/>
      <c r="CT181" s="253">
        <f t="shared" si="429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30"/>
        <v>0</v>
      </c>
      <c r="DD181" s="318"/>
      <c r="DE181" s="253">
        <f t="shared" si="431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>
      <c r="A182" s="272" t="str">
        <f t="shared" si="41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32"/>
        <v>0</v>
      </c>
      <c r="F182" s="236">
        <f t="shared" si="433"/>
        <v>0</v>
      </c>
      <c r="G182" s="236">
        <f t="shared" si="419"/>
        <v>0</v>
      </c>
      <c r="H182" s="236">
        <f t="shared" si="434"/>
        <v>0</v>
      </c>
      <c r="I182" s="236">
        <f t="shared" si="420"/>
        <v>0</v>
      </c>
      <c r="J182" s="236">
        <f t="shared" si="421"/>
        <v>0</v>
      </c>
      <c r="K182" s="236">
        <f t="shared" si="421"/>
        <v>0</v>
      </c>
      <c r="L182" s="236">
        <f t="shared" si="421"/>
        <v>0</v>
      </c>
      <c r="M182" s="236">
        <f t="shared" si="421"/>
        <v>0</v>
      </c>
      <c r="N182" s="236">
        <f t="shared" si="421"/>
        <v>0</v>
      </c>
      <c r="O182" s="236">
        <f t="shared" si="421"/>
        <v>0</v>
      </c>
      <c r="P182" s="220"/>
      <c r="Q182" s="221"/>
      <c r="R182" s="237">
        <f t="shared" si="435"/>
        <v>0</v>
      </c>
      <c r="S182" s="221"/>
      <c r="T182" s="237">
        <f t="shared" si="436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37"/>
        <v>0</v>
      </c>
      <c r="AD182" s="221"/>
      <c r="AE182" s="237">
        <f t="shared" si="438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39"/>
        <v>0</v>
      </c>
      <c r="AO182" s="221"/>
      <c r="AP182" s="237">
        <f t="shared" si="440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41"/>
        <v>0</v>
      </c>
      <c r="AZ182" s="221"/>
      <c r="BA182" s="237">
        <f t="shared" si="442"/>
        <v>0</v>
      </c>
      <c r="BB182" s="221"/>
      <c r="BC182" s="233"/>
      <c r="BD182" s="221"/>
      <c r="BE182" s="221"/>
      <c r="BF182" s="233"/>
      <c r="BG182" s="221"/>
      <c r="BH182" s="379">
        <f t="shared" si="422"/>
        <v>0</v>
      </c>
      <c r="BI182" s="255" t="str">
        <f t="shared" si="423"/>
        <v>07</v>
      </c>
      <c r="BJ182" s="318"/>
      <c r="BK182" s="253">
        <f t="shared" si="443"/>
        <v>0</v>
      </c>
      <c r="BL182" s="318"/>
      <c r="BM182" s="253">
        <f t="shared" si="42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25"/>
        <v>0</v>
      </c>
      <c r="BW182" s="318"/>
      <c r="BX182" s="253">
        <f t="shared" si="44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26"/>
        <v>0</v>
      </c>
      <c r="CH182" s="318"/>
      <c r="CI182" s="253">
        <f t="shared" si="427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28"/>
        <v>0</v>
      </c>
      <c r="CS182" s="318"/>
      <c r="CT182" s="253">
        <f t="shared" si="429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30"/>
        <v>0</v>
      </c>
      <c r="DD182" s="318"/>
      <c r="DE182" s="253">
        <f t="shared" si="431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>
      <c r="A183" s="272" t="str">
        <f t="shared" si="41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32"/>
        <v>0</v>
      </c>
      <c r="F183" s="236">
        <f t="shared" si="433"/>
        <v>0</v>
      </c>
      <c r="G183" s="236">
        <f t="shared" si="419"/>
        <v>0</v>
      </c>
      <c r="H183" s="236">
        <f t="shared" si="434"/>
        <v>0</v>
      </c>
      <c r="I183" s="236">
        <f t="shared" si="420"/>
        <v>0</v>
      </c>
      <c r="J183" s="236">
        <f t="shared" si="421"/>
        <v>0</v>
      </c>
      <c r="K183" s="236">
        <f t="shared" si="421"/>
        <v>0</v>
      </c>
      <c r="L183" s="236">
        <f t="shared" si="421"/>
        <v>0</v>
      </c>
      <c r="M183" s="236">
        <f t="shared" si="421"/>
        <v>0</v>
      </c>
      <c r="N183" s="236">
        <f t="shared" si="421"/>
        <v>0</v>
      </c>
      <c r="O183" s="236">
        <f t="shared" si="421"/>
        <v>0</v>
      </c>
      <c r="P183" s="220"/>
      <c r="Q183" s="221"/>
      <c r="R183" s="237">
        <f t="shared" si="435"/>
        <v>0</v>
      </c>
      <c r="S183" s="221"/>
      <c r="T183" s="237">
        <f t="shared" si="436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37"/>
        <v>0</v>
      </c>
      <c r="AD183" s="221"/>
      <c r="AE183" s="237">
        <f t="shared" si="438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39"/>
        <v>0</v>
      </c>
      <c r="AO183" s="221"/>
      <c r="AP183" s="237">
        <f t="shared" si="440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41"/>
        <v>0</v>
      </c>
      <c r="AZ183" s="221"/>
      <c r="BA183" s="237">
        <f t="shared" si="442"/>
        <v>0</v>
      </c>
      <c r="BB183" s="221"/>
      <c r="BC183" s="233"/>
      <c r="BD183" s="221"/>
      <c r="BE183" s="221"/>
      <c r="BF183" s="233"/>
      <c r="BG183" s="221"/>
      <c r="BH183" s="379">
        <f t="shared" si="422"/>
        <v>0</v>
      </c>
      <c r="BI183" s="255" t="str">
        <f t="shared" si="423"/>
        <v>08</v>
      </c>
      <c r="BJ183" s="318"/>
      <c r="BK183" s="253">
        <f t="shared" si="443"/>
        <v>0</v>
      </c>
      <c r="BL183" s="318"/>
      <c r="BM183" s="253">
        <f t="shared" si="42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25"/>
        <v>0</v>
      </c>
      <c r="BW183" s="318"/>
      <c r="BX183" s="253">
        <f t="shared" si="44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26"/>
        <v>0</v>
      </c>
      <c r="CH183" s="318"/>
      <c r="CI183" s="253">
        <f t="shared" si="427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28"/>
        <v>0</v>
      </c>
      <c r="CS183" s="318"/>
      <c r="CT183" s="253">
        <f t="shared" si="429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30"/>
        <v>0</v>
      </c>
      <c r="DD183" s="318"/>
      <c r="DE183" s="253">
        <f t="shared" si="431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>
      <c r="A184" s="272" t="str">
        <f t="shared" si="41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32"/>
        <v>0</v>
      </c>
      <c r="F184" s="236">
        <f t="shared" si="433"/>
        <v>0</v>
      </c>
      <c r="G184" s="236">
        <f t="shared" si="419"/>
        <v>0</v>
      </c>
      <c r="H184" s="236">
        <f t="shared" si="434"/>
        <v>0</v>
      </c>
      <c r="I184" s="236">
        <f t="shared" si="420"/>
        <v>0</v>
      </c>
      <c r="J184" s="236">
        <f t="shared" si="421"/>
        <v>0</v>
      </c>
      <c r="K184" s="236">
        <f t="shared" si="421"/>
        <v>0</v>
      </c>
      <c r="L184" s="236">
        <f t="shared" si="421"/>
        <v>0</v>
      </c>
      <c r="M184" s="236">
        <f t="shared" si="421"/>
        <v>0</v>
      </c>
      <c r="N184" s="236">
        <f t="shared" si="421"/>
        <v>0</v>
      </c>
      <c r="O184" s="236">
        <f t="shared" si="421"/>
        <v>0</v>
      </c>
      <c r="P184" s="220"/>
      <c r="Q184" s="221"/>
      <c r="R184" s="237">
        <f t="shared" si="435"/>
        <v>0</v>
      </c>
      <c r="S184" s="221"/>
      <c r="T184" s="237">
        <f t="shared" si="436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37"/>
        <v>0</v>
      </c>
      <c r="AD184" s="221"/>
      <c r="AE184" s="237">
        <f t="shared" si="438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39"/>
        <v>0</v>
      </c>
      <c r="AO184" s="221"/>
      <c r="AP184" s="237">
        <f t="shared" si="440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41"/>
        <v>0</v>
      </c>
      <c r="AZ184" s="221"/>
      <c r="BA184" s="237">
        <f t="shared" si="442"/>
        <v>0</v>
      </c>
      <c r="BB184" s="221"/>
      <c r="BC184" s="233"/>
      <c r="BD184" s="221"/>
      <c r="BE184" s="221"/>
      <c r="BF184" s="233"/>
      <c r="BG184" s="221"/>
      <c r="BH184" s="379">
        <f t="shared" si="422"/>
        <v>0</v>
      </c>
      <c r="BI184" s="255" t="str">
        <f t="shared" si="423"/>
        <v>09</v>
      </c>
      <c r="BJ184" s="318"/>
      <c r="BK184" s="253">
        <f t="shared" si="443"/>
        <v>0</v>
      </c>
      <c r="BL184" s="318"/>
      <c r="BM184" s="253">
        <f t="shared" si="42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25"/>
        <v>0</v>
      </c>
      <c r="BW184" s="318"/>
      <c r="BX184" s="253">
        <f t="shared" si="44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26"/>
        <v>0</v>
      </c>
      <c r="CH184" s="318"/>
      <c r="CI184" s="253">
        <f t="shared" si="427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28"/>
        <v>0</v>
      </c>
      <c r="CS184" s="318"/>
      <c r="CT184" s="253">
        <f t="shared" si="429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30"/>
        <v>0</v>
      </c>
      <c r="DD184" s="318"/>
      <c r="DE184" s="253">
        <f t="shared" si="431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>
      <c r="A185" s="272" t="str">
        <f t="shared" si="41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32"/>
        <v>0</v>
      </c>
      <c r="F185" s="236">
        <f t="shared" si="433"/>
        <v>0</v>
      </c>
      <c r="G185" s="236">
        <f t="shared" si="419"/>
        <v>0</v>
      </c>
      <c r="H185" s="236">
        <f t="shared" si="434"/>
        <v>0</v>
      </c>
      <c r="I185" s="236">
        <f t="shared" si="420"/>
        <v>0</v>
      </c>
      <c r="J185" s="236">
        <f t="shared" si="421"/>
        <v>0</v>
      </c>
      <c r="K185" s="236">
        <f t="shared" si="421"/>
        <v>0</v>
      </c>
      <c r="L185" s="236">
        <f t="shared" si="421"/>
        <v>0</v>
      </c>
      <c r="M185" s="236">
        <f t="shared" si="421"/>
        <v>0</v>
      </c>
      <c r="N185" s="236">
        <f t="shared" si="421"/>
        <v>0</v>
      </c>
      <c r="O185" s="236">
        <f t="shared" si="421"/>
        <v>0</v>
      </c>
      <c r="P185" s="220"/>
      <c r="Q185" s="221"/>
      <c r="R185" s="237">
        <f t="shared" si="435"/>
        <v>0</v>
      </c>
      <c r="S185" s="221"/>
      <c r="T185" s="237">
        <f t="shared" si="436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37"/>
        <v>0</v>
      </c>
      <c r="AD185" s="221"/>
      <c r="AE185" s="237">
        <f t="shared" si="438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39"/>
        <v>0</v>
      </c>
      <c r="AO185" s="221"/>
      <c r="AP185" s="237">
        <f t="shared" si="440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41"/>
        <v>0</v>
      </c>
      <c r="AZ185" s="221"/>
      <c r="BA185" s="237">
        <f t="shared" si="442"/>
        <v>0</v>
      </c>
      <c r="BB185" s="221"/>
      <c r="BC185" s="233"/>
      <c r="BD185" s="221"/>
      <c r="BE185" s="221"/>
      <c r="BF185" s="233"/>
      <c r="BG185" s="221"/>
      <c r="BH185" s="379">
        <f t="shared" si="422"/>
        <v>0</v>
      </c>
      <c r="BI185" s="255" t="str">
        <f t="shared" si="423"/>
        <v>10</v>
      </c>
      <c r="BJ185" s="318"/>
      <c r="BK185" s="253">
        <f t="shared" si="443"/>
        <v>0</v>
      </c>
      <c r="BL185" s="318"/>
      <c r="BM185" s="253">
        <f t="shared" si="42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25"/>
        <v>0</v>
      </c>
      <c r="BW185" s="318"/>
      <c r="BX185" s="253">
        <f t="shared" si="44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26"/>
        <v>0</v>
      </c>
      <c r="CH185" s="318"/>
      <c r="CI185" s="253">
        <f t="shared" si="427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28"/>
        <v>0</v>
      </c>
      <c r="CS185" s="318"/>
      <c r="CT185" s="253">
        <f t="shared" si="429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30"/>
        <v>0</v>
      </c>
      <c r="DD185" s="318"/>
      <c r="DE185" s="253">
        <f t="shared" si="431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">
      <c r="A186" s="272" t="str">
        <f t="shared" si="41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32"/>
        <v>0</v>
      </c>
      <c r="F186" s="236">
        <f t="shared" si="433"/>
        <v>0</v>
      </c>
      <c r="G186" s="236">
        <f t="shared" si="419"/>
        <v>0</v>
      </c>
      <c r="H186" s="236">
        <f t="shared" si="434"/>
        <v>0</v>
      </c>
      <c r="I186" s="236">
        <f t="shared" si="420"/>
        <v>0</v>
      </c>
      <c r="J186" s="236">
        <f t="shared" si="421"/>
        <v>0</v>
      </c>
      <c r="K186" s="236">
        <f t="shared" si="421"/>
        <v>0</v>
      </c>
      <c r="L186" s="236">
        <f t="shared" si="421"/>
        <v>0</v>
      </c>
      <c r="M186" s="236">
        <f t="shared" si="421"/>
        <v>0</v>
      </c>
      <c r="N186" s="236">
        <f t="shared" si="421"/>
        <v>0</v>
      </c>
      <c r="O186" s="236">
        <f t="shared" si="421"/>
        <v>0</v>
      </c>
      <c r="P186" s="220"/>
      <c r="Q186" s="221"/>
      <c r="R186" s="237">
        <f t="shared" si="435"/>
        <v>0</v>
      </c>
      <c r="S186" s="221"/>
      <c r="T186" s="237">
        <f t="shared" si="436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37"/>
        <v>0</v>
      </c>
      <c r="AD186" s="221"/>
      <c r="AE186" s="237">
        <f t="shared" si="438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39"/>
        <v>0</v>
      </c>
      <c r="AO186" s="221"/>
      <c r="AP186" s="237">
        <f t="shared" si="440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41"/>
        <v>0</v>
      </c>
      <c r="AZ186" s="221"/>
      <c r="BA186" s="237">
        <f t="shared" si="442"/>
        <v>0</v>
      </c>
      <c r="BB186" s="221"/>
      <c r="BC186" s="233"/>
      <c r="BD186" s="221"/>
      <c r="BE186" s="221"/>
      <c r="BF186" s="233"/>
      <c r="BG186" s="221"/>
      <c r="BH186" s="379">
        <f t="shared" si="422"/>
        <v>0</v>
      </c>
      <c r="BI186" s="255" t="str">
        <f t="shared" si="423"/>
        <v>11</v>
      </c>
      <c r="BJ186" s="318"/>
      <c r="BK186" s="253">
        <f t="shared" si="443"/>
        <v>0</v>
      </c>
      <c r="BL186" s="318"/>
      <c r="BM186" s="253">
        <f t="shared" si="42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25"/>
        <v>0</v>
      </c>
      <c r="BW186" s="318"/>
      <c r="BX186" s="253">
        <f t="shared" si="44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26"/>
        <v>0</v>
      </c>
      <c r="CH186" s="318"/>
      <c r="CI186" s="253">
        <f t="shared" si="427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28"/>
        <v>0</v>
      </c>
      <c r="CS186" s="318"/>
      <c r="CT186" s="253">
        <f t="shared" si="429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30"/>
        <v>0</v>
      </c>
      <c r="DD186" s="318"/>
      <c r="DE186" s="253">
        <f t="shared" si="431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">
      <c r="A187" s="272" t="str">
        <f t="shared" si="41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32"/>
        <v>0</v>
      </c>
      <c r="F187" s="236">
        <f t="shared" si="433"/>
        <v>0</v>
      </c>
      <c r="G187" s="236">
        <f t="shared" si="419"/>
        <v>0</v>
      </c>
      <c r="H187" s="236">
        <f t="shared" si="434"/>
        <v>0</v>
      </c>
      <c r="I187" s="236">
        <f t="shared" si="420"/>
        <v>0</v>
      </c>
      <c r="J187" s="236">
        <f t="shared" si="421"/>
        <v>0</v>
      </c>
      <c r="K187" s="236">
        <f t="shared" si="421"/>
        <v>0</v>
      </c>
      <c r="L187" s="236">
        <f t="shared" si="421"/>
        <v>0</v>
      </c>
      <c r="M187" s="236">
        <f t="shared" si="421"/>
        <v>0</v>
      </c>
      <c r="N187" s="236">
        <f t="shared" si="421"/>
        <v>0</v>
      </c>
      <c r="O187" s="236">
        <f t="shared" si="421"/>
        <v>0</v>
      </c>
      <c r="P187" s="220"/>
      <c r="Q187" s="221"/>
      <c r="R187" s="237">
        <f t="shared" si="435"/>
        <v>0</v>
      </c>
      <c r="S187" s="221"/>
      <c r="T187" s="237">
        <f t="shared" si="436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37"/>
        <v>0</v>
      </c>
      <c r="AD187" s="221"/>
      <c r="AE187" s="237">
        <f t="shared" si="438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39"/>
        <v>0</v>
      </c>
      <c r="AO187" s="221"/>
      <c r="AP187" s="237">
        <f t="shared" si="440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41"/>
        <v>0</v>
      </c>
      <c r="AZ187" s="221"/>
      <c r="BA187" s="237">
        <f t="shared" si="442"/>
        <v>0</v>
      </c>
      <c r="BB187" s="221"/>
      <c r="BC187" s="233"/>
      <c r="BD187" s="221"/>
      <c r="BE187" s="221"/>
      <c r="BF187" s="233"/>
      <c r="BG187" s="221"/>
      <c r="BH187" s="379">
        <f t="shared" si="422"/>
        <v>0</v>
      </c>
      <c r="BI187" s="255" t="str">
        <f t="shared" si="423"/>
        <v>12</v>
      </c>
      <c r="BJ187" s="318"/>
      <c r="BK187" s="253">
        <f t="shared" si="443"/>
        <v>0</v>
      </c>
      <c r="BL187" s="318"/>
      <c r="BM187" s="253">
        <f t="shared" si="42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25"/>
        <v>0</v>
      </c>
      <c r="BW187" s="318"/>
      <c r="BX187" s="253">
        <f t="shared" si="44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26"/>
        <v>0</v>
      </c>
      <c r="CH187" s="318"/>
      <c r="CI187" s="253">
        <f t="shared" si="427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28"/>
        <v>0</v>
      </c>
      <c r="CS187" s="318"/>
      <c r="CT187" s="253">
        <f t="shared" si="429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30"/>
        <v>0</v>
      </c>
      <c r="DD187" s="318"/>
      <c r="DE187" s="253">
        <f t="shared" si="431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thickBot="1">
      <c r="A188" s="272" t="str">
        <f t="shared" si="41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32"/>
        <v>0</v>
      </c>
      <c r="F188" s="236">
        <f t="shared" si="433"/>
        <v>0</v>
      </c>
      <c r="G188" s="236">
        <f t="shared" si="419"/>
        <v>0</v>
      </c>
      <c r="H188" s="236">
        <f t="shared" si="434"/>
        <v>0</v>
      </c>
      <c r="I188" s="236">
        <f t="shared" si="420"/>
        <v>0</v>
      </c>
      <c r="J188" s="236">
        <f t="shared" si="421"/>
        <v>0</v>
      </c>
      <c r="K188" s="236">
        <f t="shared" si="421"/>
        <v>0</v>
      </c>
      <c r="L188" s="236">
        <f t="shared" si="421"/>
        <v>0</v>
      </c>
      <c r="M188" s="236">
        <f t="shared" si="421"/>
        <v>0</v>
      </c>
      <c r="N188" s="236">
        <f t="shared" si="421"/>
        <v>0</v>
      </c>
      <c r="O188" s="236">
        <f>ROUND(SUM(Z188,AK188,AV188,BG188),1)</f>
        <v>0</v>
      </c>
      <c r="P188" s="223"/>
      <c r="Q188" s="224"/>
      <c r="R188" s="238">
        <f t="shared" si="435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37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39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41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9">
        <f t="shared" si="422"/>
        <v>0</v>
      </c>
      <c r="BI188" s="319" t="str">
        <f t="shared" si="423"/>
        <v>13</v>
      </c>
      <c r="BJ188" s="320"/>
      <c r="BK188" s="321">
        <f t="shared" si="443"/>
        <v>0</v>
      </c>
      <c r="BL188" s="320"/>
      <c r="BM188" s="321">
        <f t="shared" si="42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25"/>
        <v>0</v>
      </c>
      <c r="BW188" s="320"/>
      <c r="BX188" s="321">
        <f t="shared" si="44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26"/>
        <v>0</v>
      </c>
      <c r="CH188" s="320"/>
      <c r="CI188" s="321">
        <f t="shared" si="427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28"/>
        <v>0</v>
      </c>
      <c r="CS188" s="320"/>
      <c r="CT188" s="321">
        <f t="shared" si="429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30"/>
        <v>0</v>
      </c>
      <c r="DD188" s="320"/>
      <c r="DE188" s="321">
        <f t="shared" si="431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22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45">IF(ROUND(E195-SUM(E196,E198:E199),5)&gt;=0,0,"Ошибка")</f>
        <v>0</v>
      </c>
      <c r="BK189" s="285">
        <f t="shared" si="445"/>
        <v>0</v>
      </c>
      <c r="BL189" s="285">
        <f t="shared" si="445"/>
        <v>0</v>
      </c>
      <c r="BM189" s="285">
        <f t="shared" si="445"/>
        <v>0</v>
      </c>
      <c r="BN189" s="285">
        <f t="shared" si="445"/>
        <v>0</v>
      </c>
      <c r="BO189" s="285">
        <f t="shared" si="445"/>
        <v>0</v>
      </c>
      <c r="BP189" s="285">
        <f t="shared" si="445"/>
        <v>0</v>
      </c>
      <c r="BQ189" s="285">
        <f t="shared" si="445"/>
        <v>0</v>
      </c>
      <c r="BR189" s="285">
        <f t="shared" si="445"/>
        <v>0</v>
      </c>
      <c r="BS189" s="285">
        <f t="shared" si="445"/>
        <v>0</v>
      </c>
      <c r="BT189" s="285">
        <f t="shared" si="445"/>
        <v>0</v>
      </c>
      <c r="BU189" s="285">
        <f t="shared" si="445"/>
        <v>0</v>
      </c>
      <c r="BV189" s="285">
        <f t="shared" si="445"/>
        <v>0</v>
      </c>
      <c r="BW189" s="285">
        <f t="shared" si="445"/>
        <v>0</v>
      </c>
      <c r="BX189" s="285">
        <f t="shared" si="445"/>
        <v>0</v>
      </c>
      <c r="BY189" s="285">
        <f t="shared" si="445"/>
        <v>0</v>
      </c>
      <c r="BZ189" s="285">
        <f t="shared" si="445"/>
        <v>0</v>
      </c>
      <c r="CA189" s="285">
        <f t="shared" si="445"/>
        <v>0</v>
      </c>
      <c r="CB189" s="285">
        <f t="shared" si="445"/>
        <v>0</v>
      </c>
      <c r="CC189" s="285">
        <f t="shared" si="445"/>
        <v>0</v>
      </c>
      <c r="CD189" s="285">
        <f t="shared" si="445"/>
        <v>0</v>
      </c>
      <c r="CE189" s="285">
        <f t="shared" si="445"/>
        <v>0</v>
      </c>
      <c r="CF189" s="285">
        <f t="shared" si="445"/>
        <v>0</v>
      </c>
      <c r="CG189" s="285">
        <f t="shared" si="445"/>
        <v>0</v>
      </c>
      <c r="CH189" s="285">
        <f t="shared" si="445"/>
        <v>0</v>
      </c>
      <c r="CI189" s="285">
        <f t="shared" si="445"/>
        <v>0</v>
      </c>
      <c r="CJ189" s="285">
        <f t="shared" si="445"/>
        <v>0</v>
      </c>
      <c r="CK189" s="285">
        <f t="shared" si="445"/>
        <v>0</v>
      </c>
      <c r="CL189" s="285">
        <f t="shared" si="445"/>
        <v>0</v>
      </c>
      <c r="CM189" s="285">
        <f t="shared" si="445"/>
        <v>0</v>
      </c>
      <c r="CN189" s="285">
        <f t="shared" si="445"/>
        <v>0</v>
      </c>
      <c r="CO189" s="285">
        <f t="shared" si="445"/>
        <v>0</v>
      </c>
      <c r="CP189" s="285">
        <f t="shared" ref="CP189:DL189" si="446">IF(ROUND(AK195-SUM(AK196,AK198:AK199),5)&gt;=0,0,"Ошибка")</f>
        <v>0</v>
      </c>
      <c r="CQ189" s="285">
        <f t="shared" si="446"/>
        <v>0</v>
      </c>
      <c r="CR189" s="285">
        <f t="shared" si="446"/>
        <v>0</v>
      </c>
      <c r="CS189" s="285">
        <f t="shared" si="446"/>
        <v>0</v>
      </c>
      <c r="CT189" s="285">
        <f t="shared" si="446"/>
        <v>0</v>
      </c>
      <c r="CU189" s="285">
        <f t="shared" si="446"/>
        <v>0</v>
      </c>
      <c r="CV189" s="285">
        <f t="shared" si="446"/>
        <v>0</v>
      </c>
      <c r="CW189" s="285">
        <f t="shared" si="446"/>
        <v>0</v>
      </c>
      <c r="CX189" s="285">
        <f t="shared" si="446"/>
        <v>0</v>
      </c>
      <c r="CY189" s="285">
        <f t="shared" si="446"/>
        <v>0</v>
      </c>
      <c r="CZ189" s="285">
        <f t="shared" si="446"/>
        <v>0</v>
      </c>
      <c r="DA189" s="285">
        <f t="shared" si="446"/>
        <v>0</v>
      </c>
      <c r="DB189" s="285">
        <f t="shared" si="446"/>
        <v>0</v>
      </c>
      <c r="DC189" s="285">
        <f t="shared" si="446"/>
        <v>0</v>
      </c>
      <c r="DD189" s="285">
        <f t="shared" si="446"/>
        <v>0</v>
      </c>
      <c r="DE189" s="285">
        <f t="shared" si="446"/>
        <v>0</v>
      </c>
      <c r="DF189" s="285">
        <f t="shared" si="446"/>
        <v>0</v>
      </c>
      <c r="DG189" s="285">
        <f t="shared" si="446"/>
        <v>0</v>
      </c>
      <c r="DH189" s="285">
        <f t="shared" si="446"/>
        <v>0</v>
      </c>
      <c r="DI189" s="285">
        <f t="shared" si="446"/>
        <v>0</v>
      </c>
      <c r="DJ189" s="285">
        <f t="shared" si="446"/>
        <v>0</v>
      </c>
      <c r="DK189" s="285">
        <f t="shared" si="446"/>
        <v>0</v>
      </c>
      <c r="DL189" s="285">
        <f t="shared" si="446"/>
        <v>0</v>
      </c>
    </row>
    <row r="190" spans="1:116" s="27" customFormat="1" ht="24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47">SUM(J191:J195,J200:J202)</f>
        <v>0</v>
      </c>
      <c r="K190" s="236">
        <f t="shared" si="447"/>
        <v>0</v>
      </c>
      <c r="L190" s="236">
        <f t="shared" si="447"/>
        <v>0</v>
      </c>
      <c r="M190" s="236">
        <f t="shared" si="447"/>
        <v>0</v>
      </c>
      <c r="N190" s="236">
        <f t="shared" si="447"/>
        <v>0</v>
      </c>
      <c r="O190" s="236">
        <f t="shared" si="447"/>
        <v>0</v>
      </c>
      <c r="P190" s="228">
        <f>SUM(P191:P195,P200:P202)</f>
        <v>0</v>
      </c>
      <c r="Q190" s="226">
        <f t="shared" ref="Q190:Z190" si="448">SUM(Q191:Q195,Q200:Q202)</f>
        <v>0</v>
      </c>
      <c r="R190" s="236">
        <f t="shared" si="448"/>
        <v>0</v>
      </c>
      <c r="S190" s="226">
        <f t="shared" si="448"/>
        <v>0</v>
      </c>
      <c r="T190" s="236">
        <f t="shared" si="448"/>
        <v>0</v>
      </c>
      <c r="U190" s="226">
        <f t="shared" si="448"/>
        <v>0</v>
      </c>
      <c r="V190" s="235">
        <f t="shared" si="448"/>
        <v>0</v>
      </c>
      <c r="W190" s="226">
        <f t="shared" si="448"/>
        <v>0</v>
      </c>
      <c r="X190" s="226">
        <f t="shared" si="448"/>
        <v>0</v>
      </c>
      <c r="Y190" s="235">
        <f t="shared" si="448"/>
        <v>0</v>
      </c>
      <c r="Z190" s="227">
        <f t="shared" si="448"/>
        <v>0</v>
      </c>
      <c r="AA190" s="228">
        <f>SUM(AA191:AA195,AA200:AA202)</f>
        <v>0</v>
      </c>
      <c r="AB190" s="226">
        <f t="shared" ref="AB190:AK190" si="449">SUM(AB191:AB195,AB200:AB202)</f>
        <v>0</v>
      </c>
      <c r="AC190" s="236">
        <f t="shared" si="449"/>
        <v>0</v>
      </c>
      <c r="AD190" s="226">
        <f t="shared" si="449"/>
        <v>0</v>
      </c>
      <c r="AE190" s="236">
        <f t="shared" si="449"/>
        <v>0</v>
      </c>
      <c r="AF190" s="226">
        <f t="shared" si="449"/>
        <v>0</v>
      </c>
      <c r="AG190" s="235">
        <f t="shared" si="449"/>
        <v>0</v>
      </c>
      <c r="AH190" s="226">
        <f t="shared" si="449"/>
        <v>0</v>
      </c>
      <c r="AI190" s="226">
        <f t="shared" si="449"/>
        <v>0</v>
      </c>
      <c r="AJ190" s="235">
        <f t="shared" si="449"/>
        <v>0</v>
      </c>
      <c r="AK190" s="227">
        <f t="shared" si="449"/>
        <v>0</v>
      </c>
      <c r="AL190" s="228">
        <f>SUM(AL191:AL195,AL200:AL202)</f>
        <v>0</v>
      </c>
      <c r="AM190" s="226">
        <f t="shared" ref="AM190:AV190" si="450">SUM(AM191:AM195,AM200:AM202)</f>
        <v>0</v>
      </c>
      <c r="AN190" s="236">
        <f t="shared" si="450"/>
        <v>0</v>
      </c>
      <c r="AO190" s="226">
        <f t="shared" si="450"/>
        <v>0</v>
      </c>
      <c r="AP190" s="236">
        <f t="shared" si="450"/>
        <v>0</v>
      </c>
      <c r="AQ190" s="226">
        <f t="shared" si="450"/>
        <v>0</v>
      </c>
      <c r="AR190" s="235">
        <f t="shared" si="450"/>
        <v>0</v>
      </c>
      <c r="AS190" s="226">
        <f t="shared" si="450"/>
        <v>0</v>
      </c>
      <c r="AT190" s="226">
        <f t="shared" si="450"/>
        <v>0</v>
      </c>
      <c r="AU190" s="235">
        <f t="shared" si="450"/>
        <v>0</v>
      </c>
      <c r="AV190" s="227">
        <f t="shared" si="450"/>
        <v>0</v>
      </c>
      <c r="AW190" s="228">
        <f>SUM(AW191:AW195,AW200:AW202)</f>
        <v>0</v>
      </c>
      <c r="AX190" s="226">
        <f t="shared" ref="AX190:BG190" si="451">SUM(AX191:AX195,AX200:AX202)</f>
        <v>0</v>
      </c>
      <c r="AY190" s="236">
        <f t="shared" si="451"/>
        <v>0</v>
      </c>
      <c r="AZ190" s="226">
        <f t="shared" si="451"/>
        <v>0</v>
      </c>
      <c r="BA190" s="236">
        <f t="shared" si="451"/>
        <v>0</v>
      </c>
      <c r="BB190" s="226">
        <f t="shared" si="451"/>
        <v>0</v>
      </c>
      <c r="BC190" s="235">
        <f t="shared" si="451"/>
        <v>0</v>
      </c>
      <c r="BD190" s="226">
        <f t="shared" si="451"/>
        <v>0</v>
      </c>
      <c r="BE190" s="226">
        <f t="shared" si="451"/>
        <v>0</v>
      </c>
      <c r="BF190" s="235">
        <f t="shared" si="451"/>
        <v>0</v>
      </c>
      <c r="BG190" s="227">
        <f t="shared" si="451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52">IF(E196-E197&gt;=0,0,"Ошибка")</f>
        <v>0</v>
      </c>
      <c r="BK190" s="253">
        <f t="shared" si="452"/>
        <v>0</v>
      </c>
      <c r="BL190" s="253">
        <f t="shared" si="452"/>
        <v>0</v>
      </c>
      <c r="BM190" s="253">
        <f t="shared" si="452"/>
        <v>0</v>
      </c>
      <c r="BN190" s="253">
        <f t="shared" si="452"/>
        <v>0</v>
      </c>
      <c r="BO190" s="253">
        <f t="shared" si="452"/>
        <v>0</v>
      </c>
      <c r="BP190" s="253">
        <f t="shared" si="452"/>
        <v>0</v>
      </c>
      <c r="BQ190" s="253">
        <f t="shared" si="452"/>
        <v>0</v>
      </c>
      <c r="BR190" s="253">
        <f t="shared" si="452"/>
        <v>0</v>
      </c>
      <c r="BS190" s="253">
        <f t="shared" si="452"/>
        <v>0</v>
      </c>
      <c r="BT190" s="253">
        <f t="shared" si="452"/>
        <v>0</v>
      </c>
      <c r="BU190" s="253">
        <f t="shared" si="452"/>
        <v>0</v>
      </c>
      <c r="BV190" s="253">
        <f t="shared" si="452"/>
        <v>0</v>
      </c>
      <c r="BW190" s="253">
        <f t="shared" si="452"/>
        <v>0</v>
      </c>
      <c r="BX190" s="253">
        <f t="shared" si="452"/>
        <v>0</v>
      </c>
      <c r="BY190" s="253">
        <f t="shared" si="452"/>
        <v>0</v>
      </c>
      <c r="BZ190" s="253">
        <f t="shared" si="452"/>
        <v>0</v>
      </c>
      <c r="CA190" s="253">
        <f t="shared" si="452"/>
        <v>0</v>
      </c>
      <c r="CB190" s="253">
        <f t="shared" si="452"/>
        <v>0</v>
      </c>
      <c r="CC190" s="253">
        <f t="shared" si="452"/>
        <v>0</v>
      </c>
      <c r="CD190" s="253">
        <f t="shared" si="452"/>
        <v>0</v>
      </c>
      <c r="CE190" s="253">
        <f t="shared" si="452"/>
        <v>0</v>
      </c>
      <c r="CF190" s="253">
        <f t="shared" si="452"/>
        <v>0</v>
      </c>
      <c r="CG190" s="253">
        <f t="shared" si="452"/>
        <v>0</v>
      </c>
      <c r="CH190" s="253">
        <f t="shared" si="452"/>
        <v>0</v>
      </c>
      <c r="CI190" s="253">
        <f t="shared" si="452"/>
        <v>0</v>
      </c>
      <c r="CJ190" s="253">
        <f t="shared" si="452"/>
        <v>0</v>
      </c>
      <c r="CK190" s="253">
        <f t="shared" si="452"/>
        <v>0</v>
      </c>
      <c r="CL190" s="253">
        <f t="shared" si="452"/>
        <v>0</v>
      </c>
      <c r="CM190" s="253">
        <f t="shared" si="452"/>
        <v>0</v>
      </c>
      <c r="CN190" s="253">
        <f t="shared" si="452"/>
        <v>0</v>
      </c>
      <c r="CO190" s="253">
        <f t="shared" si="452"/>
        <v>0</v>
      </c>
      <c r="CP190" s="253">
        <f t="shared" ref="CP190:DL190" si="453">IF(AK196-AK197&gt;=0,0,"Ошибка")</f>
        <v>0</v>
      </c>
      <c r="CQ190" s="253">
        <f t="shared" si="453"/>
        <v>0</v>
      </c>
      <c r="CR190" s="253">
        <f t="shared" si="453"/>
        <v>0</v>
      </c>
      <c r="CS190" s="253">
        <f t="shared" si="453"/>
        <v>0</v>
      </c>
      <c r="CT190" s="253">
        <f t="shared" si="453"/>
        <v>0</v>
      </c>
      <c r="CU190" s="253">
        <f t="shared" si="453"/>
        <v>0</v>
      </c>
      <c r="CV190" s="253">
        <f t="shared" si="453"/>
        <v>0</v>
      </c>
      <c r="CW190" s="253">
        <f t="shared" si="453"/>
        <v>0</v>
      </c>
      <c r="CX190" s="253">
        <f t="shared" si="453"/>
        <v>0</v>
      </c>
      <c r="CY190" s="253">
        <f t="shared" si="453"/>
        <v>0</v>
      </c>
      <c r="CZ190" s="253">
        <f t="shared" si="453"/>
        <v>0</v>
      </c>
      <c r="DA190" s="253">
        <f t="shared" si="453"/>
        <v>0</v>
      </c>
      <c r="DB190" s="253">
        <f t="shared" si="453"/>
        <v>0</v>
      </c>
      <c r="DC190" s="253">
        <f t="shared" si="453"/>
        <v>0</v>
      </c>
      <c r="DD190" s="253">
        <f t="shared" si="453"/>
        <v>0</v>
      </c>
      <c r="DE190" s="253">
        <f t="shared" si="453"/>
        <v>0</v>
      </c>
      <c r="DF190" s="253">
        <f t="shared" si="453"/>
        <v>0</v>
      </c>
      <c r="DG190" s="253">
        <f t="shared" si="453"/>
        <v>0</v>
      </c>
      <c r="DH190" s="253">
        <f t="shared" si="453"/>
        <v>0</v>
      </c>
      <c r="DI190" s="253">
        <f t="shared" si="453"/>
        <v>0</v>
      </c>
      <c r="DJ190" s="253">
        <f t="shared" si="453"/>
        <v>0</v>
      </c>
      <c r="DK190" s="253">
        <f t="shared" si="453"/>
        <v>0</v>
      </c>
      <c r="DL190" s="253">
        <f t="shared" si="453"/>
        <v>0</v>
      </c>
    </row>
    <row r="191" spans="1:116" s="27" customFormat="1" ht="24">
      <c r="A191" s="272" t="str">
        <f t="shared" ref="A191:A202" si="454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55">SUM(J191:L191)</f>
        <v>0</v>
      </c>
      <c r="H191" s="236">
        <f>ROUND(SUM(S191,AD191,AO191,AZ191),1)</f>
        <v>0</v>
      </c>
      <c r="I191" s="236">
        <f t="shared" ref="I191:I202" si="456">SUM(M191:O191)</f>
        <v>0</v>
      </c>
      <c r="J191" s="236">
        <f t="shared" ref="J191:O202" si="457">ROUND(SUM(U191,AF191,AQ191,BB191),1)</f>
        <v>0</v>
      </c>
      <c r="K191" s="236">
        <f t="shared" si="457"/>
        <v>0</v>
      </c>
      <c r="L191" s="236">
        <f t="shared" si="457"/>
        <v>0</v>
      </c>
      <c r="M191" s="236">
        <f t="shared" si="457"/>
        <v>0</v>
      </c>
      <c r="N191" s="236">
        <f t="shared" si="457"/>
        <v>0</v>
      </c>
      <c r="O191" s="236">
        <f t="shared" si="457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9">
        <f t="shared" ref="BH191:BH203" si="458">IF((COUNTA(BJ191:DL191)-COUNTIF(BJ191:DL191,0))=0,0,CONCATENATE("Ошибки!-",COUNTA(BJ191:DL191)-COUNTIF(BJ191:DL191,0)))</f>
        <v>0</v>
      </c>
      <c r="BI191" s="255" t="str">
        <f t="shared" ref="BI191:BI202" si="459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60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61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462">IF(ROUND((AA191-AB191),5)&gt;=0,0,"Ошибка!")</f>
        <v>0</v>
      </c>
      <c r="CH191" s="318"/>
      <c r="CI191" s="253">
        <f t="shared" ref="CI191:CI202" si="463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464">IF(ROUND((AL191-AM191),5)&gt;=0,0,"Ошибка!")</f>
        <v>0</v>
      </c>
      <c r="CS191" s="318"/>
      <c r="CT191" s="253">
        <f t="shared" ref="CT191:CT202" si="46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466">IF(ROUND((AW191-AX191),5)&gt;=0,0,"Ошибка!")</f>
        <v>0</v>
      </c>
      <c r="DD191" s="318"/>
      <c r="DE191" s="253">
        <f t="shared" ref="DE191:DE202" si="467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>
      <c r="A192" s="272" t="str">
        <f t="shared" si="454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468">ROUND(SUM(P192,AA192,AL192,AW192),0)</f>
        <v>0</v>
      </c>
      <c r="F192" s="236">
        <f t="shared" ref="F192:F202" si="469">ROUND(SUM(Q192,AB192,AM192,AX192),1)</f>
        <v>0</v>
      </c>
      <c r="G192" s="236">
        <f t="shared" si="455"/>
        <v>0</v>
      </c>
      <c r="H192" s="236">
        <f t="shared" ref="H192:H202" si="470">ROUND(SUM(S192,AD192,AO192,AZ192),1)</f>
        <v>0</v>
      </c>
      <c r="I192" s="236">
        <f t="shared" si="456"/>
        <v>0</v>
      </c>
      <c r="J192" s="236">
        <f t="shared" si="457"/>
        <v>0</v>
      </c>
      <c r="K192" s="236">
        <f t="shared" si="457"/>
        <v>0</v>
      </c>
      <c r="L192" s="236">
        <f t="shared" si="457"/>
        <v>0</v>
      </c>
      <c r="M192" s="236">
        <f t="shared" si="457"/>
        <v>0</v>
      </c>
      <c r="N192" s="236">
        <f t="shared" si="457"/>
        <v>0</v>
      </c>
      <c r="O192" s="236">
        <f t="shared" si="457"/>
        <v>0</v>
      </c>
      <c r="P192" s="220"/>
      <c r="Q192" s="221"/>
      <c r="R192" s="237">
        <f t="shared" ref="R192:R202" si="471">SUM(U192:W192)</f>
        <v>0</v>
      </c>
      <c r="S192" s="221"/>
      <c r="T192" s="237">
        <f t="shared" ref="T192:T201" si="472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73">SUM(AF192:AH192)</f>
        <v>0</v>
      </c>
      <c r="AD192" s="221"/>
      <c r="AE192" s="237">
        <f t="shared" ref="AE192:AE201" si="474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75">SUM(AQ192:AS192)</f>
        <v>0</v>
      </c>
      <c r="AO192" s="221"/>
      <c r="AP192" s="237">
        <f t="shared" ref="AP192:AP201" si="476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77">SUM(BB192:BD192)</f>
        <v>0</v>
      </c>
      <c r="AZ192" s="221"/>
      <c r="BA192" s="237">
        <f t="shared" ref="BA192:BA201" si="478">SUM(BE192:BG192)</f>
        <v>0</v>
      </c>
      <c r="BB192" s="221"/>
      <c r="BC192" s="233"/>
      <c r="BD192" s="221"/>
      <c r="BE192" s="221"/>
      <c r="BF192" s="233"/>
      <c r="BG192" s="221"/>
      <c r="BH192" s="379">
        <f t="shared" si="458"/>
        <v>0</v>
      </c>
      <c r="BI192" s="255" t="str">
        <f t="shared" si="459"/>
        <v>03</v>
      </c>
      <c r="BJ192" s="318"/>
      <c r="BK192" s="253">
        <f t="shared" ref="BK192:BK202" si="479">IF(ROUND((E192-F192),5)&gt;=0,0,"Ошибка!")</f>
        <v>0</v>
      </c>
      <c r="BL192" s="318"/>
      <c r="BM192" s="253">
        <f t="shared" si="460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61"/>
        <v>0</v>
      </c>
      <c r="BW192" s="318"/>
      <c r="BX192" s="253">
        <f t="shared" ref="BX192:BX202" si="480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462"/>
        <v>0</v>
      </c>
      <c r="CH192" s="318"/>
      <c r="CI192" s="253">
        <f t="shared" si="463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464"/>
        <v>0</v>
      </c>
      <c r="CS192" s="318"/>
      <c r="CT192" s="253">
        <f t="shared" si="46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466"/>
        <v>0</v>
      </c>
      <c r="DD192" s="318"/>
      <c r="DE192" s="253">
        <f t="shared" si="467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>
      <c r="A193" s="272" t="str">
        <f t="shared" si="454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468"/>
        <v>0</v>
      </c>
      <c r="F193" s="236">
        <f t="shared" si="469"/>
        <v>0</v>
      </c>
      <c r="G193" s="236">
        <f t="shared" si="455"/>
        <v>0</v>
      </c>
      <c r="H193" s="236">
        <f t="shared" si="470"/>
        <v>0</v>
      </c>
      <c r="I193" s="236">
        <f t="shared" si="456"/>
        <v>0</v>
      </c>
      <c r="J193" s="236">
        <f t="shared" si="457"/>
        <v>0</v>
      </c>
      <c r="K193" s="236">
        <f t="shared" si="457"/>
        <v>0</v>
      </c>
      <c r="L193" s="236">
        <f t="shared" si="457"/>
        <v>0</v>
      </c>
      <c r="M193" s="236">
        <f t="shared" si="457"/>
        <v>0</v>
      </c>
      <c r="N193" s="236">
        <f t="shared" si="457"/>
        <v>0</v>
      </c>
      <c r="O193" s="236">
        <f t="shared" si="457"/>
        <v>0</v>
      </c>
      <c r="P193" s="220"/>
      <c r="Q193" s="221"/>
      <c r="R193" s="237">
        <f t="shared" si="471"/>
        <v>0</v>
      </c>
      <c r="S193" s="221"/>
      <c r="T193" s="237">
        <f t="shared" si="472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73"/>
        <v>0</v>
      </c>
      <c r="AD193" s="221"/>
      <c r="AE193" s="237">
        <f t="shared" si="474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75"/>
        <v>0</v>
      </c>
      <c r="AO193" s="221"/>
      <c r="AP193" s="237">
        <f t="shared" si="476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77"/>
        <v>0</v>
      </c>
      <c r="AZ193" s="221"/>
      <c r="BA193" s="237">
        <f t="shared" si="478"/>
        <v>0</v>
      </c>
      <c r="BB193" s="221"/>
      <c r="BC193" s="233"/>
      <c r="BD193" s="221"/>
      <c r="BE193" s="221"/>
      <c r="BF193" s="233"/>
      <c r="BG193" s="221"/>
      <c r="BH193" s="379">
        <f t="shared" si="458"/>
        <v>0</v>
      </c>
      <c r="BI193" s="255" t="str">
        <f t="shared" si="459"/>
        <v>04</v>
      </c>
      <c r="BJ193" s="318"/>
      <c r="BK193" s="253">
        <f t="shared" si="479"/>
        <v>0</v>
      </c>
      <c r="BL193" s="318"/>
      <c r="BM193" s="253">
        <f t="shared" si="460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61"/>
        <v>0</v>
      </c>
      <c r="BW193" s="318"/>
      <c r="BX193" s="253">
        <f t="shared" si="480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462"/>
        <v>0</v>
      </c>
      <c r="CH193" s="318"/>
      <c r="CI193" s="253">
        <f t="shared" si="463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464"/>
        <v>0</v>
      </c>
      <c r="CS193" s="318"/>
      <c r="CT193" s="253">
        <f t="shared" si="46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466"/>
        <v>0</v>
      </c>
      <c r="DD193" s="318"/>
      <c r="DE193" s="253">
        <f t="shared" si="467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>
      <c r="A194" s="272" t="str">
        <f t="shared" si="454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468"/>
        <v>0</v>
      </c>
      <c r="F194" s="236">
        <f t="shared" si="469"/>
        <v>0</v>
      </c>
      <c r="G194" s="236">
        <f t="shared" si="455"/>
        <v>0</v>
      </c>
      <c r="H194" s="236">
        <f t="shared" si="470"/>
        <v>0</v>
      </c>
      <c r="I194" s="236">
        <f t="shared" si="456"/>
        <v>0</v>
      </c>
      <c r="J194" s="236">
        <f t="shared" si="457"/>
        <v>0</v>
      </c>
      <c r="K194" s="236">
        <f t="shared" si="457"/>
        <v>0</v>
      </c>
      <c r="L194" s="236">
        <f t="shared" si="457"/>
        <v>0</v>
      </c>
      <c r="M194" s="236">
        <f t="shared" si="457"/>
        <v>0</v>
      </c>
      <c r="N194" s="236">
        <f t="shared" si="457"/>
        <v>0</v>
      </c>
      <c r="O194" s="236">
        <f t="shared" si="457"/>
        <v>0</v>
      </c>
      <c r="P194" s="220"/>
      <c r="Q194" s="221"/>
      <c r="R194" s="237">
        <f t="shared" si="471"/>
        <v>0</v>
      </c>
      <c r="S194" s="221"/>
      <c r="T194" s="237">
        <f t="shared" si="472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73"/>
        <v>0</v>
      </c>
      <c r="AD194" s="221"/>
      <c r="AE194" s="237">
        <f t="shared" si="474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75"/>
        <v>0</v>
      </c>
      <c r="AO194" s="221"/>
      <c r="AP194" s="237">
        <f t="shared" si="476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77"/>
        <v>0</v>
      </c>
      <c r="AZ194" s="221"/>
      <c r="BA194" s="237">
        <f t="shared" si="478"/>
        <v>0</v>
      </c>
      <c r="BB194" s="221"/>
      <c r="BC194" s="233"/>
      <c r="BD194" s="221"/>
      <c r="BE194" s="221"/>
      <c r="BF194" s="233"/>
      <c r="BG194" s="221"/>
      <c r="BH194" s="379">
        <f t="shared" si="458"/>
        <v>0</v>
      </c>
      <c r="BI194" s="255" t="str">
        <f t="shared" si="459"/>
        <v>05</v>
      </c>
      <c r="BJ194" s="318"/>
      <c r="BK194" s="253">
        <f t="shared" si="479"/>
        <v>0</v>
      </c>
      <c r="BL194" s="318"/>
      <c r="BM194" s="253">
        <f t="shared" si="460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61"/>
        <v>0</v>
      </c>
      <c r="BW194" s="318"/>
      <c r="BX194" s="253">
        <f t="shared" si="480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462"/>
        <v>0</v>
      </c>
      <c r="CH194" s="318"/>
      <c r="CI194" s="253">
        <f t="shared" si="463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464"/>
        <v>0</v>
      </c>
      <c r="CS194" s="318"/>
      <c r="CT194" s="253">
        <f t="shared" si="46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466"/>
        <v>0</v>
      </c>
      <c r="DD194" s="318"/>
      <c r="DE194" s="253">
        <f t="shared" si="467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>
      <c r="A195" s="272" t="str">
        <f t="shared" si="454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468"/>
        <v>0</v>
      </c>
      <c r="F195" s="236">
        <f t="shared" si="469"/>
        <v>0</v>
      </c>
      <c r="G195" s="236">
        <f t="shared" si="455"/>
        <v>0</v>
      </c>
      <c r="H195" s="236">
        <f t="shared" si="470"/>
        <v>0</v>
      </c>
      <c r="I195" s="236">
        <f t="shared" si="456"/>
        <v>0</v>
      </c>
      <c r="J195" s="236">
        <f t="shared" si="457"/>
        <v>0</v>
      </c>
      <c r="K195" s="236">
        <f t="shared" si="457"/>
        <v>0</v>
      </c>
      <c r="L195" s="236">
        <f t="shared" si="457"/>
        <v>0</v>
      </c>
      <c r="M195" s="236">
        <f t="shared" si="457"/>
        <v>0</v>
      </c>
      <c r="N195" s="236">
        <f t="shared" si="457"/>
        <v>0</v>
      </c>
      <c r="O195" s="236">
        <f t="shared" si="457"/>
        <v>0</v>
      </c>
      <c r="P195" s="220"/>
      <c r="Q195" s="221"/>
      <c r="R195" s="237">
        <f t="shared" si="471"/>
        <v>0</v>
      </c>
      <c r="S195" s="221"/>
      <c r="T195" s="237">
        <f t="shared" si="472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73"/>
        <v>0</v>
      </c>
      <c r="AD195" s="221"/>
      <c r="AE195" s="237">
        <f t="shared" si="474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75"/>
        <v>0</v>
      </c>
      <c r="AO195" s="221"/>
      <c r="AP195" s="237">
        <f t="shared" si="476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77"/>
        <v>0</v>
      </c>
      <c r="AZ195" s="221"/>
      <c r="BA195" s="237">
        <f t="shared" si="478"/>
        <v>0</v>
      </c>
      <c r="BB195" s="221"/>
      <c r="BC195" s="233"/>
      <c r="BD195" s="221"/>
      <c r="BE195" s="221"/>
      <c r="BF195" s="233"/>
      <c r="BG195" s="221"/>
      <c r="BH195" s="379">
        <f t="shared" si="458"/>
        <v>0</v>
      </c>
      <c r="BI195" s="255" t="str">
        <f t="shared" si="459"/>
        <v>06</v>
      </c>
      <c r="BJ195" s="318"/>
      <c r="BK195" s="253">
        <f t="shared" si="479"/>
        <v>0</v>
      </c>
      <c r="BL195" s="318"/>
      <c r="BM195" s="253">
        <f t="shared" si="460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61"/>
        <v>0</v>
      </c>
      <c r="BW195" s="318"/>
      <c r="BX195" s="253">
        <f t="shared" si="480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462"/>
        <v>0</v>
      </c>
      <c r="CH195" s="318"/>
      <c r="CI195" s="253">
        <f t="shared" si="463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464"/>
        <v>0</v>
      </c>
      <c r="CS195" s="318"/>
      <c r="CT195" s="253">
        <f t="shared" si="46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466"/>
        <v>0</v>
      </c>
      <c r="DD195" s="318"/>
      <c r="DE195" s="253">
        <f t="shared" si="467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>
      <c r="A196" s="272" t="str">
        <f t="shared" si="454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468"/>
        <v>0</v>
      </c>
      <c r="F196" s="236">
        <f t="shared" si="469"/>
        <v>0</v>
      </c>
      <c r="G196" s="236">
        <f t="shared" si="455"/>
        <v>0</v>
      </c>
      <c r="H196" s="236">
        <f t="shared" si="470"/>
        <v>0</v>
      </c>
      <c r="I196" s="236">
        <f t="shared" si="456"/>
        <v>0</v>
      </c>
      <c r="J196" s="236">
        <f t="shared" si="457"/>
        <v>0</v>
      </c>
      <c r="K196" s="236">
        <f t="shared" si="457"/>
        <v>0</v>
      </c>
      <c r="L196" s="236">
        <f t="shared" si="457"/>
        <v>0</v>
      </c>
      <c r="M196" s="236">
        <f t="shared" si="457"/>
        <v>0</v>
      </c>
      <c r="N196" s="236">
        <f t="shared" si="457"/>
        <v>0</v>
      </c>
      <c r="O196" s="236">
        <f t="shared" si="457"/>
        <v>0</v>
      </c>
      <c r="P196" s="220"/>
      <c r="Q196" s="221"/>
      <c r="R196" s="237">
        <f t="shared" si="471"/>
        <v>0</v>
      </c>
      <c r="S196" s="221"/>
      <c r="T196" s="237">
        <f t="shared" si="472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73"/>
        <v>0</v>
      </c>
      <c r="AD196" s="221"/>
      <c r="AE196" s="237">
        <f t="shared" si="474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75"/>
        <v>0</v>
      </c>
      <c r="AO196" s="221"/>
      <c r="AP196" s="237">
        <f t="shared" si="476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77"/>
        <v>0</v>
      </c>
      <c r="AZ196" s="221"/>
      <c r="BA196" s="237">
        <f t="shared" si="478"/>
        <v>0</v>
      </c>
      <c r="BB196" s="221"/>
      <c r="BC196" s="233"/>
      <c r="BD196" s="221"/>
      <c r="BE196" s="221"/>
      <c r="BF196" s="233"/>
      <c r="BG196" s="221"/>
      <c r="BH196" s="379">
        <f t="shared" si="458"/>
        <v>0</v>
      </c>
      <c r="BI196" s="255" t="str">
        <f t="shared" si="459"/>
        <v>07</v>
      </c>
      <c r="BJ196" s="318"/>
      <c r="BK196" s="253">
        <f t="shared" si="479"/>
        <v>0</v>
      </c>
      <c r="BL196" s="318"/>
      <c r="BM196" s="253">
        <f t="shared" si="460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61"/>
        <v>0</v>
      </c>
      <c r="BW196" s="318"/>
      <c r="BX196" s="253">
        <f t="shared" si="480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462"/>
        <v>0</v>
      </c>
      <c r="CH196" s="318"/>
      <c r="CI196" s="253">
        <f t="shared" si="463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464"/>
        <v>0</v>
      </c>
      <c r="CS196" s="318"/>
      <c r="CT196" s="253">
        <f t="shared" si="46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466"/>
        <v>0</v>
      </c>
      <c r="DD196" s="318"/>
      <c r="DE196" s="253">
        <f t="shared" si="467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>
      <c r="A197" s="272" t="str">
        <f t="shared" si="454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468"/>
        <v>0</v>
      </c>
      <c r="F197" s="236">
        <f t="shared" si="469"/>
        <v>0</v>
      </c>
      <c r="G197" s="236">
        <f t="shared" si="455"/>
        <v>0</v>
      </c>
      <c r="H197" s="236">
        <f t="shared" si="470"/>
        <v>0</v>
      </c>
      <c r="I197" s="236">
        <f t="shared" si="456"/>
        <v>0</v>
      </c>
      <c r="J197" s="236">
        <f t="shared" si="457"/>
        <v>0</v>
      </c>
      <c r="K197" s="236">
        <f t="shared" si="457"/>
        <v>0</v>
      </c>
      <c r="L197" s="236">
        <f t="shared" si="457"/>
        <v>0</v>
      </c>
      <c r="M197" s="236">
        <f t="shared" si="457"/>
        <v>0</v>
      </c>
      <c r="N197" s="236">
        <f t="shared" si="457"/>
        <v>0</v>
      </c>
      <c r="O197" s="236">
        <f t="shared" si="457"/>
        <v>0</v>
      </c>
      <c r="P197" s="220"/>
      <c r="Q197" s="221"/>
      <c r="R197" s="237">
        <f t="shared" si="471"/>
        <v>0</v>
      </c>
      <c r="S197" s="221"/>
      <c r="T197" s="237">
        <f t="shared" si="472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73"/>
        <v>0</v>
      </c>
      <c r="AD197" s="221"/>
      <c r="AE197" s="237">
        <f t="shared" si="474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75"/>
        <v>0</v>
      </c>
      <c r="AO197" s="221"/>
      <c r="AP197" s="237">
        <f t="shared" si="476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77"/>
        <v>0</v>
      </c>
      <c r="AZ197" s="221"/>
      <c r="BA197" s="237">
        <f t="shared" si="478"/>
        <v>0</v>
      </c>
      <c r="BB197" s="221"/>
      <c r="BC197" s="233"/>
      <c r="BD197" s="221"/>
      <c r="BE197" s="221"/>
      <c r="BF197" s="233"/>
      <c r="BG197" s="221"/>
      <c r="BH197" s="379">
        <f t="shared" si="458"/>
        <v>0</v>
      </c>
      <c r="BI197" s="255" t="str">
        <f t="shared" si="459"/>
        <v>08</v>
      </c>
      <c r="BJ197" s="318"/>
      <c r="BK197" s="253">
        <f t="shared" si="479"/>
        <v>0</v>
      </c>
      <c r="BL197" s="318"/>
      <c r="BM197" s="253">
        <f t="shared" si="460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61"/>
        <v>0</v>
      </c>
      <c r="BW197" s="318"/>
      <c r="BX197" s="253">
        <f t="shared" si="480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462"/>
        <v>0</v>
      </c>
      <c r="CH197" s="318"/>
      <c r="CI197" s="253">
        <f t="shared" si="463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464"/>
        <v>0</v>
      </c>
      <c r="CS197" s="318"/>
      <c r="CT197" s="253">
        <f t="shared" si="46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466"/>
        <v>0</v>
      </c>
      <c r="DD197" s="318"/>
      <c r="DE197" s="253">
        <f t="shared" si="467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>
      <c r="A198" s="272" t="str">
        <f t="shared" si="454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468"/>
        <v>0</v>
      </c>
      <c r="F198" s="236">
        <f t="shared" si="469"/>
        <v>0</v>
      </c>
      <c r="G198" s="236">
        <f t="shared" si="455"/>
        <v>0</v>
      </c>
      <c r="H198" s="236">
        <f t="shared" si="470"/>
        <v>0</v>
      </c>
      <c r="I198" s="236">
        <f t="shared" si="456"/>
        <v>0</v>
      </c>
      <c r="J198" s="236">
        <f t="shared" si="457"/>
        <v>0</v>
      </c>
      <c r="K198" s="236">
        <f t="shared" si="457"/>
        <v>0</v>
      </c>
      <c r="L198" s="236">
        <f t="shared" si="457"/>
        <v>0</v>
      </c>
      <c r="M198" s="236">
        <f t="shared" si="457"/>
        <v>0</v>
      </c>
      <c r="N198" s="236">
        <f t="shared" si="457"/>
        <v>0</v>
      </c>
      <c r="O198" s="236">
        <f t="shared" si="457"/>
        <v>0</v>
      </c>
      <c r="P198" s="220"/>
      <c r="Q198" s="221"/>
      <c r="R198" s="237">
        <f t="shared" si="471"/>
        <v>0</v>
      </c>
      <c r="S198" s="221"/>
      <c r="T198" s="237">
        <f t="shared" si="472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73"/>
        <v>0</v>
      </c>
      <c r="AD198" s="221"/>
      <c r="AE198" s="237">
        <f t="shared" si="474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75"/>
        <v>0</v>
      </c>
      <c r="AO198" s="221"/>
      <c r="AP198" s="237">
        <f t="shared" si="476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77"/>
        <v>0</v>
      </c>
      <c r="AZ198" s="221"/>
      <c r="BA198" s="237">
        <f t="shared" si="478"/>
        <v>0</v>
      </c>
      <c r="BB198" s="221"/>
      <c r="BC198" s="233"/>
      <c r="BD198" s="221"/>
      <c r="BE198" s="221"/>
      <c r="BF198" s="233"/>
      <c r="BG198" s="221"/>
      <c r="BH198" s="379">
        <f t="shared" si="458"/>
        <v>0</v>
      </c>
      <c r="BI198" s="255" t="str">
        <f t="shared" si="459"/>
        <v>09</v>
      </c>
      <c r="BJ198" s="318"/>
      <c r="BK198" s="253">
        <f t="shared" si="479"/>
        <v>0</v>
      </c>
      <c r="BL198" s="318"/>
      <c r="BM198" s="253">
        <f t="shared" si="460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61"/>
        <v>0</v>
      </c>
      <c r="BW198" s="318"/>
      <c r="BX198" s="253">
        <f t="shared" si="480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462"/>
        <v>0</v>
      </c>
      <c r="CH198" s="318"/>
      <c r="CI198" s="253">
        <f t="shared" si="463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464"/>
        <v>0</v>
      </c>
      <c r="CS198" s="318"/>
      <c r="CT198" s="253">
        <f t="shared" si="46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466"/>
        <v>0</v>
      </c>
      <c r="DD198" s="318"/>
      <c r="DE198" s="253">
        <f t="shared" si="467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>
      <c r="A199" s="272" t="str">
        <f t="shared" si="454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468"/>
        <v>0</v>
      </c>
      <c r="F199" s="236">
        <f t="shared" si="469"/>
        <v>0</v>
      </c>
      <c r="G199" s="236">
        <f t="shared" si="455"/>
        <v>0</v>
      </c>
      <c r="H199" s="236">
        <f t="shared" si="470"/>
        <v>0</v>
      </c>
      <c r="I199" s="236">
        <f t="shared" si="456"/>
        <v>0</v>
      </c>
      <c r="J199" s="236">
        <f t="shared" si="457"/>
        <v>0</v>
      </c>
      <c r="K199" s="236">
        <f t="shared" si="457"/>
        <v>0</v>
      </c>
      <c r="L199" s="236">
        <f t="shared" si="457"/>
        <v>0</v>
      </c>
      <c r="M199" s="236">
        <f t="shared" si="457"/>
        <v>0</v>
      </c>
      <c r="N199" s="236">
        <f t="shared" si="457"/>
        <v>0</v>
      </c>
      <c r="O199" s="236">
        <f t="shared" si="457"/>
        <v>0</v>
      </c>
      <c r="P199" s="220"/>
      <c r="Q199" s="221"/>
      <c r="R199" s="237">
        <f t="shared" si="471"/>
        <v>0</v>
      </c>
      <c r="S199" s="221"/>
      <c r="T199" s="237">
        <f t="shared" si="472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73"/>
        <v>0</v>
      </c>
      <c r="AD199" s="221"/>
      <c r="AE199" s="237">
        <f t="shared" si="474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75"/>
        <v>0</v>
      </c>
      <c r="AO199" s="221"/>
      <c r="AP199" s="237">
        <f t="shared" si="476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77"/>
        <v>0</v>
      </c>
      <c r="AZ199" s="221"/>
      <c r="BA199" s="237">
        <f t="shared" si="478"/>
        <v>0</v>
      </c>
      <c r="BB199" s="221"/>
      <c r="BC199" s="233"/>
      <c r="BD199" s="221"/>
      <c r="BE199" s="221"/>
      <c r="BF199" s="233"/>
      <c r="BG199" s="221"/>
      <c r="BH199" s="379">
        <f t="shared" si="458"/>
        <v>0</v>
      </c>
      <c r="BI199" s="255" t="str">
        <f t="shared" si="459"/>
        <v>10</v>
      </c>
      <c r="BJ199" s="318"/>
      <c r="BK199" s="253">
        <f t="shared" si="479"/>
        <v>0</v>
      </c>
      <c r="BL199" s="318"/>
      <c r="BM199" s="253">
        <f t="shared" si="460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61"/>
        <v>0</v>
      </c>
      <c r="BW199" s="318"/>
      <c r="BX199" s="253">
        <f t="shared" si="480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462"/>
        <v>0</v>
      </c>
      <c r="CH199" s="318"/>
      <c r="CI199" s="253">
        <f t="shared" si="463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464"/>
        <v>0</v>
      </c>
      <c r="CS199" s="318"/>
      <c r="CT199" s="253">
        <f t="shared" si="46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466"/>
        <v>0</v>
      </c>
      <c r="DD199" s="318"/>
      <c r="DE199" s="253">
        <f t="shared" si="467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">
      <c r="A200" s="272" t="str">
        <f t="shared" si="454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468"/>
        <v>0</v>
      </c>
      <c r="F200" s="236">
        <f t="shared" si="469"/>
        <v>0</v>
      </c>
      <c r="G200" s="236">
        <f t="shared" si="455"/>
        <v>0</v>
      </c>
      <c r="H200" s="236">
        <f t="shared" si="470"/>
        <v>0</v>
      </c>
      <c r="I200" s="236">
        <f t="shared" si="456"/>
        <v>0</v>
      </c>
      <c r="J200" s="236">
        <f t="shared" si="457"/>
        <v>0</v>
      </c>
      <c r="K200" s="236">
        <f t="shared" si="457"/>
        <v>0</v>
      </c>
      <c r="L200" s="236">
        <f t="shared" si="457"/>
        <v>0</v>
      </c>
      <c r="M200" s="236">
        <f t="shared" si="457"/>
        <v>0</v>
      </c>
      <c r="N200" s="236">
        <f t="shared" si="457"/>
        <v>0</v>
      </c>
      <c r="O200" s="236">
        <f t="shared" si="457"/>
        <v>0</v>
      </c>
      <c r="P200" s="220"/>
      <c r="Q200" s="221"/>
      <c r="R200" s="237">
        <f t="shared" si="471"/>
        <v>0</v>
      </c>
      <c r="S200" s="221"/>
      <c r="T200" s="237">
        <f t="shared" si="472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73"/>
        <v>0</v>
      </c>
      <c r="AD200" s="221"/>
      <c r="AE200" s="237">
        <f t="shared" si="474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75"/>
        <v>0</v>
      </c>
      <c r="AO200" s="221"/>
      <c r="AP200" s="237">
        <f t="shared" si="476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77"/>
        <v>0</v>
      </c>
      <c r="AZ200" s="221"/>
      <c r="BA200" s="237">
        <f t="shared" si="478"/>
        <v>0</v>
      </c>
      <c r="BB200" s="221"/>
      <c r="BC200" s="233"/>
      <c r="BD200" s="221"/>
      <c r="BE200" s="221"/>
      <c r="BF200" s="233"/>
      <c r="BG200" s="221"/>
      <c r="BH200" s="379">
        <f t="shared" si="458"/>
        <v>0</v>
      </c>
      <c r="BI200" s="255" t="str">
        <f t="shared" si="459"/>
        <v>11</v>
      </c>
      <c r="BJ200" s="318"/>
      <c r="BK200" s="253">
        <f t="shared" si="479"/>
        <v>0</v>
      </c>
      <c r="BL200" s="318"/>
      <c r="BM200" s="253">
        <f t="shared" si="460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61"/>
        <v>0</v>
      </c>
      <c r="BW200" s="318"/>
      <c r="BX200" s="253">
        <f t="shared" si="480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462"/>
        <v>0</v>
      </c>
      <c r="CH200" s="318"/>
      <c r="CI200" s="253">
        <f t="shared" si="463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464"/>
        <v>0</v>
      </c>
      <c r="CS200" s="318"/>
      <c r="CT200" s="253">
        <f t="shared" si="46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466"/>
        <v>0</v>
      </c>
      <c r="DD200" s="318"/>
      <c r="DE200" s="253">
        <f t="shared" si="467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">
      <c r="A201" s="272" t="str">
        <f t="shared" si="454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468"/>
        <v>0</v>
      </c>
      <c r="F201" s="236">
        <f t="shared" si="469"/>
        <v>0</v>
      </c>
      <c r="G201" s="236">
        <f t="shared" si="455"/>
        <v>0</v>
      </c>
      <c r="H201" s="236">
        <f t="shared" si="470"/>
        <v>0</v>
      </c>
      <c r="I201" s="236">
        <f t="shared" si="456"/>
        <v>0</v>
      </c>
      <c r="J201" s="236">
        <f t="shared" si="457"/>
        <v>0</v>
      </c>
      <c r="K201" s="236">
        <f t="shared" si="457"/>
        <v>0</v>
      </c>
      <c r="L201" s="236">
        <f t="shared" si="457"/>
        <v>0</v>
      </c>
      <c r="M201" s="236">
        <f t="shared" si="457"/>
        <v>0</v>
      </c>
      <c r="N201" s="236">
        <f t="shared" si="457"/>
        <v>0</v>
      </c>
      <c r="O201" s="236">
        <f t="shared" si="457"/>
        <v>0</v>
      </c>
      <c r="P201" s="220"/>
      <c r="Q201" s="221"/>
      <c r="R201" s="237">
        <f t="shared" si="471"/>
        <v>0</v>
      </c>
      <c r="S201" s="221"/>
      <c r="T201" s="237">
        <f t="shared" si="472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73"/>
        <v>0</v>
      </c>
      <c r="AD201" s="221"/>
      <c r="AE201" s="237">
        <f t="shared" si="474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75"/>
        <v>0</v>
      </c>
      <c r="AO201" s="221"/>
      <c r="AP201" s="237">
        <f t="shared" si="476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77"/>
        <v>0</v>
      </c>
      <c r="AZ201" s="221"/>
      <c r="BA201" s="237">
        <f t="shared" si="478"/>
        <v>0</v>
      </c>
      <c r="BB201" s="221"/>
      <c r="BC201" s="233"/>
      <c r="BD201" s="221"/>
      <c r="BE201" s="221"/>
      <c r="BF201" s="233"/>
      <c r="BG201" s="221"/>
      <c r="BH201" s="379">
        <f t="shared" si="458"/>
        <v>0</v>
      </c>
      <c r="BI201" s="255" t="str">
        <f t="shared" si="459"/>
        <v>12</v>
      </c>
      <c r="BJ201" s="318"/>
      <c r="BK201" s="253">
        <f t="shared" si="479"/>
        <v>0</v>
      </c>
      <c r="BL201" s="318"/>
      <c r="BM201" s="253">
        <f t="shared" si="460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61"/>
        <v>0</v>
      </c>
      <c r="BW201" s="318"/>
      <c r="BX201" s="253">
        <f t="shared" si="480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462"/>
        <v>0</v>
      </c>
      <c r="CH201" s="318"/>
      <c r="CI201" s="253">
        <f t="shared" si="463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464"/>
        <v>0</v>
      </c>
      <c r="CS201" s="318"/>
      <c r="CT201" s="253">
        <f t="shared" si="46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466"/>
        <v>0</v>
      </c>
      <c r="DD201" s="318"/>
      <c r="DE201" s="253">
        <f t="shared" si="467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thickBot="1">
      <c r="A202" s="272" t="str">
        <f t="shared" si="454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468"/>
        <v>0</v>
      </c>
      <c r="F202" s="236">
        <f t="shared" si="469"/>
        <v>0</v>
      </c>
      <c r="G202" s="236">
        <f t="shared" si="455"/>
        <v>0</v>
      </c>
      <c r="H202" s="236">
        <f t="shared" si="470"/>
        <v>0</v>
      </c>
      <c r="I202" s="236">
        <f t="shared" si="456"/>
        <v>0</v>
      </c>
      <c r="J202" s="236">
        <f t="shared" si="457"/>
        <v>0</v>
      </c>
      <c r="K202" s="236">
        <f t="shared" si="457"/>
        <v>0</v>
      </c>
      <c r="L202" s="236">
        <f t="shared" si="457"/>
        <v>0</v>
      </c>
      <c r="M202" s="236">
        <f t="shared" si="457"/>
        <v>0</v>
      </c>
      <c r="N202" s="236">
        <f t="shared" si="457"/>
        <v>0</v>
      </c>
      <c r="O202" s="236">
        <f>ROUND(SUM(Z202,AK202,AV202,BG202),1)</f>
        <v>0</v>
      </c>
      <c r="P202" s="223"/>
      <c r="Q202" s="224"/>
      <c r="R202" s="238">
        <f t="shared" si="471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73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75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77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9">
        <f t="shared" si="458"/>
        <v>0</v>
      </c>
      <c r="BI202" s="319" t="str">
        <f t="shared" si="459"/>
        <v>13</v>
      </c>
      <c r="BJ202" s="320"/>
      <c r="BK202" s="321">
        <f t="shared" si="479"/>
        <v>0</v>
      </c>
      <c r="BL202" s="320"/>
      <c r="BM202" s="321">
        <f t="shared" si="460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61"/>
        <v>0</v>
      </c>
      <c r="BW202" s="320"/>
      <c r="BX202" s="321">
        <f t="shared" si="480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462"/>
        <v>0</v>
      </c>
      <c r="CH202" s="320"/>
      <c r="CI202" s="321">
        <f t="shared" si="463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464"/>
        <v>0</v>
      </c>
      <c r="CS202" s="320"/>
      <c r="CT202" s="321">
        <f t="shared" si="46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466"/>
        <v>0</v>
      </c>
      <c r="DD202" s="320"/>
      <c r="DE202" s="321">
        <f t="shared" si="467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58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81">IF(ROUND(E209-SUM(E210,E212:E213),5)&gt;=0,0,"Ошибка")</f>
        <v>0</v>
      </c>
      <c r="BK203" s="285">
        <f t="shared" si="481"/>
        <v>0</v>
      </c>
      <c r="BL203" s="285">
        <f t="shared" si="481"/>
        <v>0</v>
      </c>
      <c r="BM203" s="285">
        <f t="shared" si="481"/>
        <v>0</v>
      </c>
      <c r="BN203" s="285">
        <f t="shared" si="481"/>
        <v>0</v>
      </c>
      <c r="BO203" s="285">
        <f t="shared" si="481"/>
        <v>0</v>
      </c>
      <c r="BP203" s="285">
        <f t="shared" si="481"/>
        <v>0</v>
      </c>
      <c r="BQ203" s="285">
        <f t="shared" si="481"/>
        <v>0</v>
      </c>
      <c r="BR203" s="285">
        <f t="shared" si="481"/>
        <v>0</v>
      </c>
      <c r="BS203" s="285">
        <f t="shared" si="481"/>
        <v>0</v>
      </c>
      <c r="BT203" s="285">
        <f t="shared" si="481"/>
        <v>0</v>
      </c>
      <c r="BU203" s="285">
        <f t="shared" si="481"/>
        <v>0</v>
      </c>
      <c r="BV203" s="285">
        <f t="shared" si="481"/>
        <v>0</v>
      </c>
      <c r="BW203" s="285">
        <f t="shared" si="481"/>
        <v>0</v>
      </c>
      <c r="BX203" s="285">
        <f t="shared" si="481"/>
        <v>0</v>
      </c>
      <c r="BY203" s="285">
        <f t="shared" si="481"/>
        <v>0</v>
      </c>
      <c r="BZ203" s="285">
        <f t="shared" si="481"/>
        <v>0</v>
      </c>
      <c r="CA203" s="285">
        <f t="shared" si="481"/>
        <v>0</v>
      </c>
      <c r="CB203" s="285">
        <f t="shared" si="481"/>
        <v>0</v>
      </c>
      <c r="CC203" s="285">
        <f t="shared" si="481"/>
        <v>0</v>
      </c>
      <c r="CD203" s="285">
        <f t="shared" si="481"/>
        <v>0</v>
      </c>
      <c r="CE203" s="285">
        <f t="shared" si="481"/>
        <v>0</v>
      </c>
      <c r="CF203" s="285">
        <f t="shared" si="481"/>
        <v>0</v>
      </c>
      <c r="CG203" s="285">
        <f t="shared" si="481"/>
        <v>0</v>
      </c>
      <c r="CH203" s="285">
        <f t="shared" si="481"/>
        <v>0</v>
      </c>
      <c r="CI203" s="285">
        <f t="shared" si="481"/>
        <v>0</v>
      </c>
      <c r="CJ203" s="285">
        <f t="shared" si="481"/>
        <v>0</v>
      </c>
      <c r="CK203" s="285">
        <f t="shared" si="481"/>
        <v>0</v>
      </c>
      <c r="CL203" s="285">
        <f t="shared" si="481"/>
        <v>0</v>
      </c>
      <c r="CM203" s="285">
        <f t="shared" si="481"/>
        <v>0</v>
      </c>
      <c r="CN203" s="285">
        <f t="shared" si="481"/>
        <v>0</v>
      </c>
      <c r="CO203" s="285">
        <f t="shared" si="481"/>
        <v>0</v>
      </c>
      <c r="CP203" s="285">
        <f t="shared" ref="CP203:DL203" si="482">IF(ROUND(AK209-SUM(AK210,AK212:AK213),5)&gt;=0,0,"Ошибка")</f>
        <v>0</v>
      </c>
      <c r="CQ203" s="285">
        <f t="shared" si="482"/>
        <v>0</v>
      </c>
      <c r="CR203" s="285">
        <f t="shared" si="482"/>
        <v>0</v>
      </c>
      <c r="CS203" s="285">
        <f t="shared" si="482"/>
        <v>0</v>
      </c>
      <c r="CT203" s="285">
        <f t="shared" si="482"/>
        <v>0</v>
      </c>
      <c r="CU203" s="285">
        <f t="shared" si="482"/>
        <v>0</v>
      </c>
      <c r="CV203" s="285">
        <f t="shared" si="482"/>
        <v>0</v>
      </c>
      <c r="CW203" s="285">
        <f t="shared" si="482"/>
        <v>0</v>
      </c>
      <c r="CX203" s="285">
        <f t="shared" si="482"/>
        <v>0</v>
      </c>
      <c r="CY203" s="285">
        <f t="shared" si="482"/>
        <v>0</v>
      </c>
      <c r="CZ203" s="285">
        <f t="shared" si="482"/>
        <v>0</v>
      </c>
      <c r="DA203" s="285">
        <f t="shared" si="482"/>
        <v>0</v>
      </c>
      <c r="DB203" s="285">
        <f t="shared" si="482"/>
        <v>0</v>
      </c>
      <c r="DC203" s="285">
        <f t="shared" si="482"/>
        <v>0</v>
      </c>
      <c r="DD203" s="285">
        <f t="shared" si="482"/>
        <v>0</v>
      </c>
      <c r="DE203" s="285">
        <f t="shared" si="482"/>
        <v>0</v>
      </c>
      <c r="DF203" s="285">
        <f t="shared" si="482"/>
        <v>0</v>
      </c>
      <c r="DG203" s="285">
        <f t="shared" si="482"/>
        <v>0</v>
      </c>
      <c r="DH203" s="285">
        <f t="shared" si="482"/>
        <v>0</v>
      </c>
      <c r="DI203" s="285">
        <f t="shared" si="482"/>
        <v>0</v>
      </c>
      <c r="DJ203" s="285">
        <f t="shared" si="482"/>
        <v>0</v>
      </c>
      <c r="DK203" s="285">
        <f t="shared" si="482"/>
        <v>0</v>
      </c>
      <c r="DL203" s="285">
        <f t="shared" si="482"/>
        <v>0</v>
      </c>
    </row>
    <row r="204" spans="1:116" s="27" customFormat="1" ht="24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83">SUM(J205:J209,J214:J216)</f>
        <v>0</v>
      </c>
      <c r="K204" s="236">
        <f t="shared" si="483"/>
        <v>0</v>
      </c>
      <c r="L204" s="236">
        <f t="shared" si="483"/>
        <v>0</v>
      </c>
      <c r="M204" s="236">
        <f t="shared" si="483"/>
        <v>0</v>
      </c>
      <c r="N204" s="236">
        <f t="shared" si="483"/>
        <v>0</v>
      </c>
      <c r="O204" s="236">
        <f t="shared" si="483"/>
        <v>0</v>
      </c>
      <c r="P204" s="228">
        <f>SUM(P205:P209,P214:P216)</f>
        <v>0</v>
      </c>
      <c r="Q204" s="226">
        <f t="shared" ref="Q204:Z204" si="484">SUM(Q205:Q209,Q214:Q216)</f>
        <v>0</v>
      </c>
      <c r="R204" s="236">
        <f t="shared" si="484"/>
        <v>0</v>
      </c>
      <c r="S204" s="226">
        <f t="shared" si="484"/>
        <v>0</v>
      </c>
      <c r="T204" s="236">
        <f t="shared" si="484"/>
        <v>0</v>
      </c>
      <c r="U204" s="226">
        <f t="shared" si="484"/>
        <v>0</v>
      </c>
      <c r="V204" s="235">
        <f t="shared" si="484"/>
        <v>0</v>
      </c>
      <c r="W204" s="226">
        <f t="shared" si="484"/>
        <v>0</v>
      </c>
      <c r="X204" s="226">
        <f t="shared" si="484"/>
        <v>0</v>
      </c>
      <c r="Y204" s="235">
        <f t="shared" si="484"/>
        <v>0</v>
      </c>
      <c r="Z204" s="227">
        <f t="shared" si="484"/>
        <v>0</v>
      </c>
      <c r="AA204" s="228">
        <f>SUM(AA205:AA209,AA214:AA216)</f>
        <v>0</v>
      </c>
      <c r="AB204" s="226">
        <f t="shared" ref="AB204:AK204" si="485">SUM(AB205:AB209,AB214:AB216)</f>
        <v>0</v>
      </c>
      <c r="AC204" s="236">
        <f t="shared" si="485"/>
        <v>0</v>
      </c>
      <c r="AD204" s="226">
        <f t="shared" si="485"/>
        <v>0</v>
      </c>
      <c r="AE204" s="236">
        <f t="shared" si="485"/>
        <v>0</v>
      </c>
      <c r="AF204" s="226">
        <f t="shared" si="485"/>
        <v>0</v>
      </c>
      <c r="AG204" s="235">
        <f t="shared" si="485"/>
        <v>0</v>
      </c>
      <c r="AH204" s="226">
        <f t="shared" si="485"/>
        <v>0</v>
      </c>
      <c r="AI204" s="226">
        <f t="shared" si="485"/>
        <v>0</v>
      </c>
      <c r="AJ204" s="235">
        <f t="shared" si="485"/>
        <v>0</v>
      </c>
      <c r="AK204" s="227">
        <f t="shared" si="485"/>
        <v>0</v>
      </c>
      <c r="AL204" s="228">
        <f>SUM(AL205:AL209,AL214:AL216)</f>
        <v>0</v>
      </c>
      <c r="AM204" s="226">
        <f t="shared" ref="AM204:AV204" si="486">SUM(AM205:AM209,AM214:AM216)</f>
        <v>0</v>
      </c>
      <c r="AN204" s="236">
        <f t="shared" si="486"/>
        <v>0</v>
      </c>
      <c r="AO204" s="226">
        <f t="shared" si="486"/>
        <v>0</v>
      </c>
      <c r="AP204" s="236">
        <f t="shared" si="486"/>
        <v>0</v>
      </c>
      <c r="AQ204" s="226">
        <f t="shared" si="486"/>
        <v>0</v>
      </c>
      <c r="AR204" s="235">
        <f t="shared" si="486"/>
        <v>0</v>
      </c>
      <c r="AS204" s="226">
        <f t="shared" si="486"/>
        <v>0</v>
      </c>
      <c r="AT204" s="226">
        <f t="shared" si="486"/>
        <v>0</v>
      </c>
      <c r="AU204" s="235">
        <f t="shared" si="486"/>
        <v>0</v>
      </c>
      <c r="AV204" s="227">
        <f t="shared" si="486"/>
        <v>0</v>
      </c>
      <c r="AW204" s="228">
        <f>SUM(AW205:AW209,AW214:AW216)</f>
        <v>0</v>
      </c>
      <c r="AX204" s="226">
        <f t="shared" ref="AX204:BG204" si="487">SUM(AX205:AX209,AX214:AX216)</f>
        <v>0</v>
      </c>
      <c r="AY204" s="236">
        <f t="shared" si="487"/>
        <v>0</v>
      </c>
      <c r="AZ204" s="226">
        <f t="shared" si="487"/>
        <v>0</v>
      </c>
      <c r="BA204" s="236">
        <f t="shared" si="487"/>
        <v>0</v>
      </c>
      <c r="BB204" s="226">
        <f t="shared" si="487"/>
        <v>0</v>
      </c>
      <c r="BC204" s="235">
        <f t="shared" si="487"/>
        <v>0</v>
      </c>
      <c r="BD204" s="226">
        <f t="shared" si="487"/>
        <v>0</v>
      </c>
      <c r="BE204" s="226">
        <f t="shared" si="487"/>
        <v>0</v>
      </c>
      <c r="BF204" s="235">
        <f t="shared" si="487"/>
        <v>0</v>
      </c>
      <c r="BG204" s="227">
        <f t="shared" si="487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88">IF(E210-E211&gt;=0,0,"Ошибка")</f>
        <v>0</v>
      </c>
      <c r="BK204" s="253">
        <f t="shared" si="488"/>
        <v>0</v>
      </c>
      <c r="BL204" s="253">
        <f t="shared" si="488"/>
        <v>0</v>
      </c>
      <c r="BM204" s="253">
        <f t="shared" si="488"/>
        <v>0</v>
      </c>
      <c r="BN204" s="253">
        <f t="shared" si="488"/>
        <v>0</v>
      </c>
      <c r="BO204" s="253">
        <f t="shared" si="488"/>
        <v>0</v>
      </c>
      <c r="BP204" s="253">
        <f t="shared" si="488"/>
        <v>0</v>
      </c>
      <c r="BQ204" s="253">
        <f t="shared" si="488"/>
        <v>0</v>
      </c>
      <c r="BR204" s="253">
        <f t="shared" si="488"/>
        <v>0</v>
      </c>
      <c r="BS204" s="253">
        <f t="shared" si="488"/>
        <v>0</v>
      </c>
      <c r="BT204" s="253">
        <f t="shared" si="488"/>
        <v>0</v>
      </c>
      <c r="BU204" s="253">
        <f t="shared" si="488"/>
        <v>0</v>
      </c>
      <c r="BV204" s="253">
        <f t="shared" si="488"/>
        <v>0</v>
      </c>
      <c r="BW204" s="253">
        <f t="shared" si="488"/>
        <v>0</v>
      </c>
      <c r="BX204" s="253">
        <f t="shared" si="488"/>
        <v>0</v>
      </c>
      <c r="BY204" s="253">
        <f t="shared" si="488"/>
        <v>0</v>
      </c>
      <c r="BZ204" s="253">
        <f t="shared" si="488"/>
        <v>0</v>
      </c>
      <c r="CA204" s="253">
        <f t="shared" si="488"/>
        <v>0</v>
      </c>
      <c r="CB204" s="253">
        <f t="shared" si="488"/>
        <v>0</v>
      </c>
      <c r="CC204" s="253">
        <f t="shared" si="488"/>
        <v>0</v>
      </c>
      <c r="CD204" s="253">
        <f t="shared" si="488"/>
        <v>0</v>
      </c>
      <c r="CE204" s="253">
        <f t="shared" si="488"/>
        <v>0</v>
      </c>
      <c r="CF204" s="253">
        <f t="shared" si="488"/>
        <v>0</v>
      </c>
      <c r="CG204" s="253">
        <f t="shared" si="488"/>
        <v>0</v>
      </c>
      <c r="CH204" s="253">
        <f t="shared" si="488"/>
        <v>0</v>
      </c>
      <c r="CI204" s="253">
        <f t="shared" si="488"/>
        <v>0</v>
      </c>
      <c r="CJ204" s="253">
        <f t="shared" si="488"/>
        <v>0</v>
      </c>
      <c r="CK204" s="253">
        <f t="shared" si="488"/>
        <v>0</v>
      </c>
      <c r="CL204" s="253">
        <f t="shared" si="488"/>
        <v>0</v>
      </c>
      <c r="CM204" s="253">
        <f t="shared" si="488"/>
        <v>0</v>
      </c>
      <c r="CN204" s="253">
        <f t="shared" si="488"/>
        <v>0</v>
      </c>
      <c r="CO204" s="253">
        <f t="shared" si="488"/>
        <v>0</v>
      </c>
      <c r="CP204" s="253">
        <f t="shared" ref="CP204:DL204" si="489">IF(AK210-AK211&gt;=0,0,"Ошибка")</f>
        <v>0</v>
      </c>
      <c r="CQ204" s="253">
        <f t="shared" si="489"/>
        <v>0</v>
      </c>
      <c r="CR204" s="253">
        <f t="shared" si="489"/>
        <v>0</v>
      </c>
      <c r="CS204" s="253">
        <f t="shared" si="489"/>
        <v>0</v>
      </c>
      <c r="CT204" s="253">
        <f t="shared" si="489"/>
        <v>0</v>
      </c>
      <c r="CU204" s="253">
        <f t="shared" si="489"/>
        <v>0</v>
      </c>
      <c r="CV204" s="253">
        <f t="shared" si="489"/>
        <v>0</v>
      </c>
      <c r="CW204" s="253">
        <f t="shared" si="489"/>
        <v>0</v>
      </c>
      <c r="CX204" s="253">
        <f t="shared" si="489"/>
        <v>0</v>
      </c>
      <c r="CY204" s="253">
        <f t="shared" si="489"/>
        <v>0</v>
      </c>
      <c r="CZ204" s="253">
        <f t="shared" si="489"/>
        <v>0</v>
      </c>
      <c r="DA204" s="253">
        <f t="shared" si="489"/>
        <v>0</v>
      </c>
      <c r="DB204" s="253">
        <f t="shared" si="489"/>
        <v>0</v>
      </c>
      <c r="DC204" s="253">
        <f t="shared" si="489"/>
        <v>0</v>
      </c>
      <c r="DD204" s="253">
        <f t="shared" si="489"/>
        <v>0</v>
      </c>
      <c r="DE204" s="253">
        <f t="shared" si="489"/>
        <v>0</v>
      </c>
      <c r="DF204" s="253">
        <f t="shared" si="489"/>
        <v>0</v>
      </c>
      <c r="DG204" s="253">
        <f t="shared" si="489"/>
        <v>0</v>
      </c>
      <c r="DH204" s="253">
        <f t="shared" si="489"/>
        <v>0</v>
      </c>
      <c r="DI204" s="253">
        <f t="shared" si="489"/>
        <v>0</v>
      </c>
      <c r="DJ204" s="253">
        <f t="shared" si="489"/>
        <v>0</v>
      </c>
      <c r="DK204" s="253">
        <f t="shared" si="489"/>
        <v>0</v>
      </c>
      <c r="DL204" s="253">
        <f t="shared" si="489"/>
        <v>0</v>
      </c>
    </row>
    <row r="205" spans="1:116" s="27" customFormat="1" ht="24">
      <c r="A205" s="272" t="str">
        <f t="shared" ref="A205:A216" si="49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491">SUM(J205:L205)</f>
        <v>0</v>
      </c>
      <c r="H205" s="236">
        <f>ROUND(SUM(S205,AD205,AO205,AZ205),1)</f>
        <v>0</v>
      </c>
      <c r="I205" s="236">
        <f t="shared" ref="I205:I216" si="492">SUM(M205:O205)</f>
        <v>0</v>
      </c>
      <c r="J205" s="236">
        <f t="shared" ref="J205:O216" si="493">ROUND(SUM(U205,AF205,AQ205,BB205),1)</f>
        <v>0</v>
      </c>
      <c r="K205" s="236">
        <f t="shared" si="493"/>
        <v>0</v>
      </c>
      <c r="L205" s="236">
        <f t="shared" si="493"/>
        <v>0</v>
      </c>
      <c r="M205" s="236">
        <f t="shared" si="493"/>
        <v>0</v>
      </c>
      <c r="N205" s="236">
        <f t="shared" si="493"/>
        <v>0</v>
      </c>
      <c r="O205" s="236">
        <f t="shared" si="49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9">
        <f t="shared" ref="BH205:BH217" si="494">IF((COUNTA(BJ205:DL205)-COUNTIF(BJ205:DL205,0))=0,0,CONCATENATE("Ошибки!-",COUNTA(BJ205:DL205)-COUNTIF(BJ205:DL205,0)))</f>
        <v>0</v>
      </c>
      <c r="BI205" s="255" t="str">
        <f t="shared" ref="BI205:BI216" si="495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49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497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498">IF(ROUND((AA205-AB205),5)&gt;=0,0,"Ошибка!")</f>
        <v>0</v>
      </c>
      <c r="CH205" s="318"/>
      <c r="CI205" s="253">
        <f t="shared" ref="CI205:CI216" si="499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00">IF(ROUND((AL205-AM205),5)&gt;=0,0,"Ошибка!")</f>
        <v>0</v>
      </c>
      <c r="CS205" s="318"/>
      <c r="CT205" s="253">
        <f t="shared" ref="CT205:CT216" si="501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02">IF(ROUND((AW205-AX205),5)&gt;=0,0,"Ошибка!")</f>
        <v>0</v>
      </c>
      <c r="DD205" s="318"/>
      <c r="DE205" s="253">
        <f t="shared" ref="DE205:DE216" si="503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>
      <c r="A206" s="272" t="str">
        <f t="shared" si="49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04">ROUND(SUM(P206,AA206,AL206,AW206),0)</f>
        <v>0</v>
      </c>
      <c r="F206" s="236">
        <f t="shared" ref="F206:F216" si="505">ROUND(SUM(Q206,AB206,AM206,AX206),1)</f>
        <v>0</v>
      </c>
      <c r="G206" s="236">
        <f t="shared" si="491"/>
        <v>0</v>
      </c>
      <c r="H206" s="236">
        <f t="shared" ref="H206:H216" si="506">ROUND(SUM(S206,AD206,AO206,AZ206),1)</f>
        <v>0</v>
      </c>
      <c r="I206" s="236">
        <f t="shared" si="492"/>
        <v>0</v>
      </c>
      <c r="J206" s="236">
        <f t="shared" si="493"/>
        <v>0</v>
      </c>
      <c r="K206" s="236">
        <f t="shared" si="493"/>
        <v>0</v>
      </c>
      <c r="L206" s="236">
        <f t="shared" si="493"/>
        <v>0</v>
      </c>
      <c r="M206" s="236">
        <f t="shared" si="493"/>
        <v>0</v>
      </c>
      <c r="N206" s="236">
        <f t="shared" si="493"/>
        <v>0</v>
      </c>
      <c r="O206" s="236">
        <f t="shared" si="493"/>
        <v>0</v>
      </c>
      <c r="P206" s="220"/>
      <c r="Q206" s="221"/>
      <c r="R206" s="237">
        <f t="shared" ref="R206:R216" si="507">SUM(U206:W206)</f>
        <v>0</v>
      </c>
      <c r="S206" s="221"/>
      <c r="T206" s="237">
        <f t="shared" ref="T206:T215" si="508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09">SUM(AF206:AH206)</f>
        <v>0</v>
      </c>
      <c r="AD206" s="221"/>
      <c r="AE206" s="237">
        <f t="shared" ref="AE206:AE215" si="510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11">SUM(AQ206:AS206)</f>
        <v>0</v>
      </c>
      <c r="AO206" s="221"/>
      <c r="AP206" s="237">
        <f t="shared" ref="AP206:AP215" si="512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13">SUM(BB206:BD206)</f>
        <v>0</v>
      </c>
      <c r="AZ206" s="221"/>
      <c r="BA206" s="237">
        <f t="shared" ref="BA206:BA215" si="514">SUM(BE206:BG206)</f>
        <v>0</v>
      </c>
      <c r="BB206" s="221"/>
      <c r="BC206" s="233"/>
      <c r="BD206" s="221"/>
      <c r="BE206" s="221"/>
      <c r="BF206" s="233"/>
      <c r="BG206" s="221"/>
      <c r="BH206" s="379">
        <f t="shared" si="494"/>
        <v>0</v>
      </c>
      <c r="BI206" s="255" t="str">
        <f t="shared" si="495"/>
        <v>03</v>
      </c>
      <c r="BJ206" s="318"/>
      <c r="BK206" s="253">
        <f t="shared" ref="BK206:BK216" si="515">IF(ROUND((E206-F206),5)&gt;=0,0,"Ошибка!")</f>
        <v>0</v>
      </c>
      <c r="BL206" s="318"/>
      <c r="BM206" s="253">
        <f t="shared" si="49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497"/>
        <v>0</v>
      </c>
      <c r="BW206" s="318"/>
      <c r="BX206" s="253">
        <f t="shared" ref="BX206:BX216" si="516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498"/>
        <v>0</v>
      </c>
      <c r="CH206" s="318"/>
      <c r="CI206" s="253">
        <f t="shared" si="499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00"/>
        <v>0</v>
      </c>
      <c r="CS206" s="318"/>
      <c r="CT206" s="253">
        <f t="shared" si="501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02"/>
        <v>0</v>
      </c>
      <c r="DD206" s="318"/>
      <c r="DE206" s="253">
        <f t="shared" si="503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>
      <c r="A207" s="272" t="str">
        <f t="shared" si="49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04"/>
        <v>0</v>
      </c>
      <c r="F207" s="236">
        <f t="shared" si="505"/>
        <v>0</v>
      </c>
      <c r="G207" s="236">
        <f t="shared" si="491"/>
        <v>0</v>
      </c>
      <c r="H207" s="236">
        <f t="shared" si="506"/>
        <v>0</v>
      </c>
      <c r="I207" s="236">
        <f t="shared" si="492"/>
        <v>0</v>
      </c>
      <c r="J207" s="236">
        <f t="shared" si="493"/>
        <v>0</v>
      </c>
      <c r="K207" s="236">
        <f t="shared" si="493"/>
        <v>0</v>
      </c>
      <c r="L207" s="236">
        <f t="shared" si="493"/>
        <v>0</v>
      </c>
      <c r="M207" s="236">
        <f t="shared" si="493"/>
        <v>0</v>
      </c>
      <c r="N207" s="236">
        <f t="shared" si="493"/>
        <v>0</v>
      </c>
      <c r="O207" s="236">
        <f t="shared" si="493"/>
        <v>0</v>
      </c>
      <c r="P207" s="220"/>
      <c r="Q207" s="221"/>
      <c r="R207" s="237">
        <f t="shared" si="507"/>
        <v>0</v>
      </c>
      <c r="S207" s="221"/>
      <c r="T207" s="237">
        <f t="shared" si="508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09"/>
        <v>0</v>
      </c>
      <c r="AD207" s="221"/>
      <c r="AE207" s="237">
        <f t="shared" si="510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11"/>
        <v>0</v>
      </c>
      <c r="AO207" s="221"/>
      <c r="AP207" s="237">
        <f t="shared" si="512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13"/>
        <v>0</v>
      </c>
      <c r="AZ207" s="221"/>
      <c r="BA207" s="237">
        <f t="shared" si="514"/>
        <v>0</v>
      </c>
      <c r="BB207" s="221"/>
      <c r="BC207" s="233"/>
      <c r="BD207" s="221"/>
      <c r="BE207" s="221"/>
      <c r="BF207" s="233"/>
      <c r="BG207" s="221"/>
      <c r="BH207" s="379">
        <f t="shared" si="494"/>
        <v>0</v>
      </c>
      <c r="BI207" s="255" t="str">
        <f t="shared" si="495"/>
        <v>04</v>
      </c>
      <c r="BJ207" s="318"/>
      <c r="BK207" s="253">
        <f t="shared" si="515"/>
        <v>0</v>
      </c>
      <c r="BL207" s="318"/>
      <c r="BM207" s="253">
        <f t="shared" si="49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497"/>
        <v>0</v>
      </c>
      <c r="BW207" s="318"/>
      <c r="BX207" s="253">
        <f t="shared" si="516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498"/>
        <v>0</v>
      </c>
      <c r="CH207" s="318"/>
      <c r="CI207" s="253">
        <f t="shared" si="499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00"/>
        <v>0</v>
      </c>
      <c r="CS207" s="318"/>
      <c r="CT207" s="253">
        <f t="shared" si="501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02"/>
        <v>0</v>
      </c>
      <c r="DD207" s="318"/>
      <c r="DE207" s="253">
        <f t="shared" si="503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>
      <c r="A208" s="272" t="str">
        <f t="shared" si="49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04"/>
        <v>0</v>
      </c>
      <c r="F208" s="236">
        <f t="shared" si="505"/>
        <v>0</v>
      </c>
      <c r="G208" s="236">
        <f t="shared" si="491"/>
        <v>0</v>
      </c>
      <c r="H208" s="236">
        <f t="shared" si="506"/>
        <v>0</v>
      </c>
      <c r="I208" s="236">
        <f t="shared" si="492"/>
        <v>0</v>
      </c>
      <c r="J208" s="236">
        <f t="shared" si="493"/>
        <v>0</v>
      </c>
      <c r="K208" s="236">
        <f t="shared" si="493"/>
        <v>0</v>
      </c>
      <c r="L208" s="236">
        <f t="shared" si="493"/>
        <v>0</v>
      </c>
      <c r="M208" s="236">
        <f t="shared" si="493"/>
        <v>0</v>
      </c>
      <c r="N208" s="236">
        <f t="shared" si="493"/>
        <v>0</v>
      </c>
      <c r="O208" s="236">
        <f t="shared" si="493"/>
        <v>0</v>
      </c>
      <c r="P208" s="220"/>
      <c r="Q208" s="221"/>
      <c r="R208" s="237">
        <f t="shared" si="507"/>
        <v>0</v>
      </c>
      <c r="S208" s="221"/>
      <c r="T208" s="237">
        <f t="shared" si="508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09"/>
        <v>0</v>
      </c>
      <c r="AD208" s="221"/>
      <c r="AE208" s="237">
        <f t="shared" si="510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11"/>
        <v>0</v>
      </c>
      <c r="AO208" s="221"/>
      <c r="AP208" s="237">
        <f t="shared" si="512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13"/>
        <v>0</v>
      </c>
      <c r="AZ208" s="221"/>
      <c r="BA208" s="237">
        <f t="shared" si="514"/>
        <v>0</v>
      </c>
      <c r="BB208" s="221"/>
      <c r="BC208" s="233"/>
      <c r="BD208" s="221"/>
      <c r="BE208" s="221"/>
      <c r="BF208" s="233"/>
      <c r="BG208" s="221"/>
      <c r="BH208" s="379">
        <f t="shared" si="494"/>
        <v>0</v>
      </c>
      <c r="BI208" s="255" t="str">
        <f t="shared" si="495"/>
        <v>05</v>
      </c>
      <c r="BJ208" s="318"/>
      <c r="BK208" s="253">
        <f t="shared" si="515"/>
        <v>0</v>
      </c>
      <c r="BL208" s="318"/>
      <c r="BM208" s="253">
        <f t="shared" si="49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497"/>
        <v>0</v>
      </c>
      <c r="BW208" s="318"/>
      <c r="BX208" s="253">
        <f t="shared" si="516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498"/>
        <v>0</v>
      </c>
      <c r="CH208" s="318"/>
      <c r="CI208" s="253">
        <f t="shared" si="499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00"/>
        <v>0</v>
      </c>
      <c r="CS208" s="318"/>
      <c r="CT208" s="253">
        <f t="shared" si="501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02"/>
        <v>0</v>
      </c>
      <c r="DD208" s="318"/>
      <c r="DE208" s="253">
        <f t="shared" si="503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>
      <c r="A209" s="272" t="str">
        <f t="shared" si="49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04"/>
        <v>0</v>
      </c>
      <c r="F209" s="236">
        <f t="shared" si="505"/>
        <v>0</v>
      </c>
      <c r="G209" s="236">
        <f t="shared" si="491"/>
        <v>0</v>
      </c>
      <c r="H209" s="236">
        <f t="shared" si="506"/>
        <v>0</v>
      </c>
      <c r="I209" s="236">
        <f t="shared" si="492"/>
        <v>0</v>
      </c>
      <c r="J209" s="236">
        <f t="shared" si="493"/>
        <v>0</v>
      </c>
      <c r="K209" s="236">
        <f t="shared" si="493"/>
        <v>0</v>
      </c>
      <c r="L209" s="236">
        <f t="shared" si="493"/>
        <v>0</v>
      </c>
      <c r="M209" s="236">
        <f t="shared" si="493"/>
        <v>0</v>
      </c>
      <c r="N209" s="236">
        <f t="shared" si="493"/>
        <v>0</v>
      </c>
      <c r="O209" s="236">
        <f t="shared" si="493"/>
        <v>0</v>
      </c>
      <c r="P209" s="220"/>
      <c r="Q209" s="221"/>
      <c r="R209" s="237">
        <f t="shared" si="507"/>
        <v>0</v>
      </c>
      <c r="S209" s="221"/>
      <c r="T209" s="237">
        <f t="shared" si="508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09"/>
        <v>0</v>
      </c>
      <c r="AD209" s="221"/>
      <c r="AE209" s="237">
        <f t="shared" si="510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11"/>
        <v>0</v>
      </c>
      <c r="AO209" s="221"/>
      <c r="AP209" s="237">
        <f t="shared" si="512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13"/>
        <v>0</v>
      </c>
      <c r="AZ209" s="221"/>
      <c r="BA209" s="237">
        <f t="shared" si="514"/>
        <v>0</v>
      </c>
      <c r="BB209" s="221"/>
      <c r="BC209" s="233"/>
      <c r="BD209" s="221"/>
      <c r="BE209" s="221"/>
      <c r="BF209" s="233"/>
      <c r="BG209" s="221"/>
      <c r="BH209" s="379">
        <f t="shared" si="494"/>
        <v>0</v>
      </c>
      <c r="BI209" s="255" t="str">
        <f t="shared" si="495"/>
        <v>06</v>
      </c>
      <c r="BJ209" s="318"/>
      <c r="BK209" s="253">
        <f t="shared" si="515"/>
        <v>0</v>
      </c>
      <c r="BL209" s="318"/>
      <c r="BM209" s="253">
        <f t="shared" si="49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497"/>
        <v>0</v>
      </c>
      <c r="BW209" s="318"/>
      <c r="BX209" s="253">
        <f t="shared" si="516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498"/>
        <v>0</v>
      </c>
      <c r="CH209" s="318"/>
      <c r="CI209" s="253">
        <f t="shared" si="499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00"/>
        <v>0</v>
      </c>
      <c r="CS209" s="318"/>
      <c r="CT209" s="253">
        <f t="shared" si="501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02"/>
        <v>0</v>
      </c>
      <c r="DD209" s="318"/>
      <c r="DE209" s="253">
        <f t="shared" si="503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>
      <c r="A210" s="272" t="str">
        <f t="shared" si="49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04"/>
        <v>0</v>
      </c>
      <c r="F210" s="236">
        <f t="shared" si="505"/>
        <v>0</v>
      </c>
      <c r="G210" s="236">
        <f t="shared" si="491"/>
        <v>0</v>
      </c>
      <c r="H210" s="236">
        <f t="shared" si="506"/>
        <v>0</v>
      </c>
      <c r="I210" s="236">
        <f t="shared" si="492"/>
        <v>0</v>
      </c>
      <c r="J210" s="236">
        <f t="shared" si="493"/>
        <v>0</v>
      </c>
      <c r="K210" s="236">
        <f t="shared" si="493"/>
        <v>0</v>
      </c>
      <c r="L210" s="236">
        <f t="shared" si="493"/>
        <v>0</v>
      </c>
      <c r="M210" s="236">
        <f t="shared" si="493"/>
        <v>0</v>
      </c>
      <c r="N210" s="236">
        <f t="shared" si="493"/>
        <v>0</v>
      </c>
      <c r="O210" s="236">
        <f t="shared" si="493"/>
        <v>0</v>
      </c>
      <c r="P210" s="220"/>
      <c r="Q210" s="221"/>
      <c r="R210" s="237">
        <f t="shared" si="507"/>
        <v>0</v>
      </c>
      <c r="S210" s="221"/>
      <c r="T210" s="237">
        <f t="shared" si="508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09"/>
        <v>0</v>
      </c>
      <c r="AD210" s="221"/>
      <c r="AE210" s="237">
        <f t="shared" si="510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11"/>
        <v>0</v>
      </c>
      <c r="AO210" s="221"/>
      <c r="AP210" s="237">
        <f t="shared" si="512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13"/>
        <v>0</v>
      </c>
      <c r="AZ210" s="221"/>
      <c r="BA210" s="237">
        <f t="shared" si="514"/>
        <v>0</v>
      </c>
      <c r="BB210" s="221"/>
      <c r="BC210" s="233"/>
      <c r="BD210" s="221"/>
      <c r="BE210" s="221"/>
      <c r="BF210" s="233"/>
      <c r="BG210" s="221"/>
      <c r="BH210" s="379">
        <f t="shared" si="494"/>
        <v>0</v>
      </c>
      <c r="BI210" s="255" t="str">
        <f t="shared" si="495"/>
        <v>07</v>
      </c>
      <c r="BJ210" s="318"/>
      <c r="BK210" s="253">
        <f t="shared" si="515"/>
        <v>0</v>
      </c>
      <c r="BL210" s="318"/>
      <c r="BM210" s="253">
        <f t="shared" si="49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497"/>
        <v>0</v>
      </c>
      <c r="BW210" s="318"/>
      <c r="BX210" s="253">
        <f t="shared" si="516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498"/>
        <v>0</v>
      </c>
      <c r="CH210" s="318"/>
      <c r="CI210" s="253">
        <f t="shared" si="499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00"/>
        <v>0</v>
      </c>
      <c r="CS210" s="318"/>
      <c r="CT210" s="253">
        <f t="shared" si="501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02"/>
        <v>0</v>
      </c>
      <c r="DD210" s="318"/>
      <c r="DE210" s="253">
        <f t="shared" si="503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>
      <c r="A211" s="272" t="str">
        <f t="shared" si="49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04"/>
        <v>0</v>
      </c>
      <c r="F211" s="236">
        <f t="shared" si="505"/>
        <v>0</v>
      </c>
      <c r="G211" s="236">
        <f t="shared" si="491"/>
        <v>0</v>
      </c>
      <c r="H211" s="236">
        <f t="shared" si="506"/>
        <v>0</v>
      </c>
      <c r="I211" s="236">
        <f t="shared" si="492"/>
        <v>0</v>
      </c>
      <c r="J211" s="236">
        <f t="shared" si="493"/>
        <v>0</v>
      </c>
      <c r="K211" s="236">
        <f t="shared" si="493"/>
        <v>0</v>
      </c>
      <c r="L211" s="236">
        <f t="shared" si="493"/>
        <v>0</v>
      </c>
      <c r="M211" s="236">
        <f t="shared" si="493"/>
        <v>0</v>
      </c>
      <c r="N211" s="236">
        <f t="shared" si="493"/>
        <v>0</v>
      </c>
      <c r="O211" s="236">
        <f t="shared" si="493"/>
        <v>0</v>
      </c>
      <c r="P211" s="220"/>
      <c r="Q211" s="221"/>
      <c r="R211" s="237">
        <f t="shared" si="507"/>
        <v>0</v>
      </c>
      <c r="S211" s="221"/>
      <c r="T211" s="237">
        <f t="shared" si="508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09"/>
        <v>0</v>
      </c>
      <c r="AD211" s="221"/>
      <c r="AE211" s="237">
        <f t="shared" si="510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11"/>
        <v>0</v>
      </c>
      <c r="AO211" s="221"/>
      <c r="AP211" s="237">
        <f t="shared" si="512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13"/>
        <v>0</v>
      </c>
      <c r="AZ211" s="221"/>
      <c r="BA211" s="237">
        <f t="shared" si="514"/>
        <v>0</v>
      </c>
      <c r="BB211" s="221"/>
      <c r="BC211" s="233"/>
      <c r="BD211" s="221"/>
      <c r="BE211" s="221"/>
      <c r="BF211" s="233"/>
      <c r="BG211" s="221"/>
      <c r="BH211" s="379">
        <f t="shared" si="494"/>
        <v>0</v>
      </c>
      <c r="BI211" s="255" t="str">
        <f t="shared" si="495"/>
        <v>08</v>
      </c>
      <c r="BJ211" s="318"/>
      <c r="BK211" s="253">
        <f t="shared" si="515"/>
        <v>0</v>
      </c>
      <c r="BL211" s="318"/>
      <c r="BM211" s="253">
        <f t="shared" si="49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497"/>
        <v>0</v>
      </c>
      <c r="BW211" s="318"/>
      <c r="BX211" s="253">
        <f t="shared" si="516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498"/>
        <v>0</v>
      </c>
      <c r="CH211" s="318"/>
      <c r="CI211" s="253">
        <f t="shared" si="499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00"/>
        <v>0</v>
      </c>
      <c r="CS211" s="318"/>
      <c r="CT211" s="253">
        <f t="shared" si="501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02"/>
        <v>0</v>
      </c>
      <c r="DD211" s="318"/>
      <c r="DE211" s="253">
        <f t="shared" si="503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>
      <c r="A212" s="272" t="str">
        <f t="shared" si="49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04"/>
        <v>0</v>
      </c>
      <c r="F212" s="236">
        <f t="shared" si="505"/>
        <v>0</v>
      </c>
      <c r="G212" s="236">
        <f t="shared" si="491"/>
        <v>0</v>
      </c>
      <c r="H212" s="236">
        <f t="shared" si="506"/>
        <v>0</v>
      </c>
      <c r="I212" s="236">
        <f t="shared" si="492"/>
        <v>0</v>
      </c>
      <c r="J212" s="236">
        <f t="shared" si="493"/>
        <v>0</v>
      </c>
      <c r="K212" s="236">
        <f t="shared" si="493"/>
        <v>0</v>
      </c>
      <c r="L212" s="236">
        <f t="shared" si="493"/>
        <v>0</v>
      </c>
      <c r="M212" s="236">
        <f t="shared" si="493"/>
        <v>0</v>
      </c>
      <c r="N212" s="236">
        <f t="shared" si="493"/>
        <v>0</v>
      </c>
      <c r="O212" s="236">
        <f t="shared" si="493"/>
        <v>0</v>
      </c>
      <c r="P212" s="220"/>
      <c r="Q212" s="221"/>
      <c r="R212" s="237">
        <f t="shared" si="507"/>
        <v>0</v>
      </c>
      <c r="S212" s="221"/>
      <c r="T212" s="237">
        <f t="shared" si="508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09"/>
        <v>0</v>
      </c>
      <c r="AD212" s="221"/>
      <c r="AE212" s="237">
        <f t="shared" si="510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11"/>
        <v>0</v>
      </c>
      <c r="AO212" s="221"/>
      <c r="AP212" s="237">
        <f t="shared" si="512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13"/>
        <v>0</v>
      </c>
      <c r="AZ212" s="221"/>
      <c r="BA212" s="237">
        <f t="shared" si="514"/>
        <v>0</v>
      </c>
      <c r="BB212" s="221"/>
      <c r="BC212" s="233"/>
      <c r="BD212" s="221"/>
      <c r="BE212" s="221"/>
      <c r="BF212" s="233"/>
      <c r="BG212" s="221"/>
      <c r="BH212" s="379">
        <f t="shared" si="494"/>
        <v>0</v>
      </c>
      <c r="BI212" s="255" t="str">
        <f t="shared" si="495"/>
        <v>09</v>
      </c>
      <c r="BJ212" s="318"/>
      <c r="BK212" s="253">
        <f t="shared" si="515"/>
        <v>0</v>
      </c>
      <c r="BL212" s="318"/>
      <c r="BM212" s="253">
        <f t="shared" si="49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497"/>
        <v>0</v>
      </c>
      <c r="BW212" s="318"/>
      <c r="BX212" s="253">
        <f t="shared" si="516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498"/>
        <v>0</v>
      </c>
      <c r="CH212" s="318"/>
      <c r="CI212" s="253">
        <f t="shared" si="499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00"/>
        <v>0</v>
      </c>
      <c r="CS212" s="318"/>
      <c r="CT212" s="253">
        <f t="shared" si="501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02"/>
        <v>0</v>
      </c>
      <c r="DD212" s="318"/>
      <c r="DE212" s="253">
        <f t="shared" si="503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>
      <c r="A213" s="272" t="str">
        <f t="shared" si="49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04"/>
        <v>0</v>
      </c>
      <c r="F213" s="236">
        <f t="shared" si="505"/>
        <v>0</v>
      </c>
      <c r="G213" s="236">
        <f t="shared" si="491"/>
        <v>0</v>
      </c>
      <c r="H213" s="236">
        <f t="shared" si="506"/>
        <v>0</v>
      </c>
      <c r="I213" s="236">
        <f t="shared" si="492"/>
        <v>0</v>
      </c>
      <c r="J213" s="236">
        <f t="shared" si="493"/>
        <v>0</v>
      </c>
      <c r="K213" s="236">
        <f t="shared" si="493"/>
        <v>0</v>
      </c>
      <c r="L213" s="236">
        <f t="shared" si="493"/>
        <v>0</v>
      </c>
      <c r="M213" s="236">
        <f t="shared" si="493"/>
        <v>0</v>
      </c>
      <c r="N213" s="236">
        <f t="shared" si="493"/>
        <v>0</v>
      </c>
      <c r="O213" s="236">
        <f t="shared" si="493"/>
        <v>0</v>
      </c>
      <c r="P213" s="220"/>
      <c r="Q213" s="221"/>
      <c r="R213" s="237">
        <f t="shared" si="507"/>
        <v>0</v>
      </c>
      <c r="S213" s="221"/>
      <c r="T213" s="237">
        <f t="shared" si="508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09"/>
        <v>0</v>
      </c>
      <c r="AD213" s="221"/>
      <c r="AE213" s="237">
        <f t="shared" si="510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11"/>
        <v>0</v>
      </c>
      <c r="AO213" s="221"/>
      <c r="AP213" s="237">
        <f t="shared" si="512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13"/>
        <v>0</v>
      </c>
      <c r="AZ213" s="221"/>
      <c r="BA213" s="237">
        <f t="shared" si="514"/>
        <v>0</v>
      </c>
      <c r="BB213" s="221"/>
      <c r="BC213" s="233"/>
      <c r="BD213" s="221"/>
      <c r="BE213" s="221"/>
      <c r="BF213" s="233"/>
      <c r="BG213" s="221"/>
      <c r="BH213" s="379">
        <f t="shared" si="494"/>
        <v>0</v>
      </c>
      <c r="BI213" s="255" t="str">
        <f t="shared" si="495"/>
        <v>10</v>
      </c>
      <c r="BJ213" s="318"/>
      <c r="BK213" s="253">
        <f t="shared" si="515"/>
        <v>0</v>
      </c>
      <c r="BL213" s="318"/>
      <c r="BM213" s="253">
        <f t="shared" si="49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497"/>
        <v>0</v>
      </c>
      <c r="BW213" s="318"/>
      <c r="BX213" s="253">
        <f t="shared" si="516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498"/>
        <v>0</v>
      </c>
      <c r="CH213" s="318"/>
      <c r="CI213" s="253">
        <f t="shared" si="499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00"/>
        <v>0</v>
      </c>
      <c r="CS213" s="318"/>
      <c r="CT213" s="253">
        <f t="shared" si="501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02"/>
        <v>0</v>
      </c>
      <c r="DD213" s="318"/>
      <c r="DE213" s="253">
        <f t="shared" si="503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">
      <c r="A214" s="272" t="str">
        <f t="shared" si="49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04"/>
        <v>0</v>
      </c>
      <c r="F214" s="236">
        <f t="shared" si="505"/>
        <v>0</v>
      </c>
      <c r="G214" s="236">
        <f t="shared" si="491"/>
        <v>0</v>
      </c>
      <c r="H214" s="236">
        <f t="shared" si="506"/>
        <v>0</v>
      </c>
      <c r="I214" s="236">
        <f t="shared" si="492"/>
        <v>0</v>
      </c>
      <c r="J214" s="236">
        <f t="shared" si="493"/>
        <v>0</v>
      </c>
      <c r="K214" s="236">
        <f t="shared" si="493"/>
        <v>0</v>
      </c>
      <c r="L214" s="236">
        <f t="shared" si="493"/>
        <v>0</v>
      </c>
      <c r="M214" s="236">
        <f t="shared" si="493"/>
        <v>0</v>
      </c>
      <c r="N214" s="236">
        <f t="shared" si="493"/>
        <v>0</v>
      </c>
      <c r="O214" s="236">
        <f t="shared" si="493"/>
        <v>0</v>
      </c>
      <c r="P214" s="220"/>
      <c r="Q214" s="221"/>
      <c r="R214" s="237">
        <f t="shared" si="507"/>
        <v>0</v>
      </c>
      <c r="S214" s="221"/>
      <c r="T214" s="237">
        <f t="shared" si="508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09"/>
        <v>0</v>
      </c>
      <c r="AD214" s="221"/>
      <c r="AE214" s="237">
        <f t="shared" si="510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11"/>
        <v>0</v>
      </c>
      <c r="AO214" s="221"/>
      <c r="AP214" s="237">
        <f t="shared" si="512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13"/>
        <v>0</v>
      </c>
      <c r="AZ214" s="221"/>
      <c r="BA214" s="237">
        <f t="shared" si="514"/>
        <v>0</v>
      </c>
      <c r="BB214" s="221"/>
      <c r="BC214" s="233"/>
      <c r="BD214" s="221"/>
      <c r="BE214" s="221"/>
      <c r="BF214" s="233"/>
      <c r="BG214" s="221"/>
      <c r="BH214" s="379">
        <f t="shared" si="494"/>
        <v>0</v>
      </c>
      <c r="BI214" s="255" t="str">
        <f t="shared" si="495"/>
        <v>11</v>
      </c>
      <c r="BJ214" s="318"/>
      <c r="BK214" s="253">
        <f t="shared" si="515"/>
        <v>0</v>
      </c>
      <c r="BL214" s="318"/>
      <c r="BM214" s="253">
        <f t="shared" si="49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497"/>
        <v>0</v>
      </c>
      <c r="BW214" s="318"/>
      <c r="BX214" s="253">
        <f t="shared" si="516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498"/>
        <v>0</v>
      </c>
      <c r="CH214" s="318"/>
      <c r="CI214" s="253">
        <f t="shared" si="499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00"/>
        <v>0</v>
      </c>
      <c r="CS214" s="318"/>
      <c r="CT214" s="253">
        <f t="shared" si="501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02"/>
        <v>0</v>
      </c>
      <c r="DD214" s="318"/>
      <c r="DE214" s="253">
        <f t="shared" si="503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">
      <c r="A215" s="272" t="str">
        <f t="shared" si="49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04"/>
        <v>0</v>
      </c>
      <c r="F215" s="236">
        <f t="shared" si="505"/>
        <v>0</v>
      </c>
      <c r="G215" s="236">
        <f t="shared" si="491"/>
        <v>0</v>
      </c>
      <c r="H215" s="236">
        <f t="shared" si="506"/>
        <v>0</v>
      </c>
      <c r="I215" s="236">
        <f t="shared" si="492"/>
        <v>0</v>
      </c>
      <c r="J215" s="236">
        <f t="shared" si="493"/>
        <v>0</v>
      </c>
      <c r="K215" s="236">
        <f t="shared" si="493"/>
        <v>0</v>
      </c>
      <c r="L215" s="236">
        <f t="shared" si="493"/>
        <v>0</v>
      </c>
      <c r="M215" s="236">
        <f t="shared" si="493"/>
        <v>0</v>
      </c>
      <c r="N215" s="236">
        <f t="shared" si="493"/>
        <v>0</v>
      </c>
      <c r="O215" s="236">
        <f t="shared" si="493"/>
        <v>0</v>
      </c>
      <c r="P215" s="220"/>
      <c r="Q215" s="221"/>
      <c r="R215" s="237">
        <f t="shared" si="507"/>
        <v>0</v>
      </c>
      <c r="S215" s="221"/>
      <c r="T215" s="237">
        <f t="shared" si="508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09"/>
        <v>0</v>
      </c>
      <c r="AD215" s="221"/>
      <c r="AE215" s="237">
        <f t="shared" si="510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11"/>
        <v>0</v>
      </c>
      <c r="AO215" s="221"/>
      <c r="AP215" s="237">
        <f t="shared" si="512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13"/>
        <v>0</v>
      </c>
      <c r="AZ215" s="221"/>
      <c r="BA215" s="237">
        <f t="shared" si="514"/>
        <v>0</v>
      </c>
      <c r="BB215" s="221"/>
      <c r="BC215" s="233"/>
      <c r="BD215" s="221"/>
      <c r="BE215" s="221"/>
      <c r="BF215" s="233"/>
      <c r="BG215" s="221"/>
      <c r="BH215" s="379">
        <f t="shared" si="494"/>
        <v>0</v>
      </c>
      <c r="BI215" s="255" t="str">
        <f t="shared" si="495"/>
        <v>12</v>
      </c>
      <c r="BJ215" s="318"/>
      <c r="BK215" s="253">
        <f t="shared" si="515"/>
        <v>0</v>
      </c>
      <c r="BL215" s="318"/>
      <c r="BM215" s="253">
        <f t="shared" si="49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497"/>
        <v>0</v>
      </c>
      <c r="BW215" s="318"/>
      <c r="BX215" s="253">
        <f t="shared" si="516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498"/>
        <v>0</v>
      </c>
      <c r="CH215" s="318"/>
      <c r="CI215" s="253">
        <f t="shared" si="499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00"/>
        <v>0</v>
      </c>
      <c r="CS215" s="318"/>
      <c r="CT215" s="253">
        <f t="shared" si="501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02"/>
        <v>0</v>
      </c>
      <c r="DD215" s="318"/>
      <c r="DE215" s="253">
        <f t="shared" si="503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thickBot="1">
      <c r="A216" s="272" t="str">
        <f t="shared" si="49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04"/>
        <v>0</v>
      </c>
      <c r="F216" s="236">
        <f t="shared" si="505"/>
        <v>0</v>
      </c>
      <c r="G216" s="236">
        <f t="shared" si="491"/>
        <v>0</v>
      </c>
      <c r="H216" s="236">
        <f t="shared" si="506"/>
        <v>0</v>
      </c>
      <c r="I216" s="236">
        <f t="shared" si="492"/>
        <v>0</v>
      </c>
      <c r="J216" s="236">
        <f t="shared" si="493"/>
        <v>0</v>
      </c>
      <c r="K216" s="236">
        <f t="shared" si="493"/>
        <v>0</v>
      </c>
      <c r="L216" s="236">
        <f t="shared" si="493"/>
        <v>0</v>
      </c>
      <c r="M216" s="236">
        <f t="shared" si="493"/>
        <v>0</v>
      </c>
      <c r="N216" s="236">
        <f t="shared" si="493"/>
        <v>0</v>
      </c>
      <c r="O216" s="236">
        <f>ROUND(SUM(Z216,AK216,AV216,BG216),1)</f>
        <v>0</v>
      </c>
      <c r="P216" s="223"/>
      <c r="Q216" s="224"/>
      <c r="R216" s="238">
        <f t="shared" si="507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09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11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13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9">
        <f t="shared" si="494"/>
        <v>0</v>
      </c>
      <c r="BI216" s="319" t="str">
        <f t="shared" si="495"/>
        <v>13</v>
      </c>
      <c r="BJ216" s="320"/>
      <c r="BK216" s="321">
        <f t="shared" si="515"/>
        <v>0</v>
      </c>
      <c r="BL216" s="320"/>
      <c r="BM216" s="321">
        <f t="shared" si="49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497"/>
        <v>0</v>
      </c>
      <c r="BW216" s="320"/>
      <c r="BX216" s="321">
        <f t="shared" si="516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498"/>
        <v>0</v>
      </c>
      <c r="CH216" s="320"/>
      <c r="CI216" s="321">
        <f t="shared" si="499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00"/>
        <v>0</v>
      </c>
      <c r="CS216" s="320"/>
      <c r="CT216" s="321">
        <f t="shared" si="501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02"/>
        <v>0</v>
      </c>
      <c r="DD216" s="320"/>
      <c r="DE216" s="321">
        <f t="shared" si="503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494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17">IF(ROUND(E223-SUM(E224,E226:E227),5)&gt;=0,0,"Ошибка")</f>
        <v>0</v>
      </c>
      <c r="BK217" s="285">
        <f t="shared" si="517"/>
        <v>0</v>
      </c>
      <c r="BL217" s="285">
        <f t="shared" si="517"/>
        <v>0</v>
      </c>
      <c r="BM217" s="285">
        <f t="shared" si="517"/>
        <v>0</v>
      </c>
      <c r="BN217" s="285">
        <f t="shared" si="517"/>
        <v>0</v>
      </c>
      <c r="BO217" s="285">
        <f t="shared" si="517"/>
        <v>0</v>
      </c>
      <c r="BP217" s="285">
        <f t="shared" si="517"/>
        <v>0</v>
      </c>
      <c r="BQ217" s="285">
        <f t="shared" si="517"/>
        <v>0</v>
      </c>
      <c r="BR217" s="285">
        <f t="shared" si="517"/>
        <v>0</v>
      </c>
      <c r="BS217" s="285">
        <f t="shared" si="517"/>
        <v>0</v>
      </c>
      <c r="BT217" s="285">
        <f t="shared" si="517"/>
        <v>0</v>
      </c>
      <c r="BU217" s="285">
        <f t="shared" si="517"/>
        <v>0</v>
      </c>
      <c r="BV217" s="285">
        <f t="shared" si="517"/>
        <v>0</v>
      </c>
      <c r="BW217" s="285">
        <f t="shared" si="517"/>
        <v>0</v>
      </c>
      <c r="BX217" s="285">
        <f t="shared" si="517"/>
        <v>0</v>
      </c>
      <c r="BY217" s="285">
        <f t="shared" si="517"/>
        <v>0</v>
      </c>
      <c r="BZ217" s="285">
        <f t="shared" si="517"/>
        <v>0</v>
      </c>
      <c r="CA217" s="285">
        <f t="shared" si="517"/>
        <v>0</v>
      </c>
      <c r="CB217" s="285">
        <f t="shared" si="517"/>
        <v>0</v>
      </c>
      <c r="CC217" s="285">
        <f t="shared" si="517"/>
        <v>0</v>
      </c>
      <c r="CD217" s="285">
        <f t="shared" si="517"/>
        <v>0</v>
      </c>
      <c r="CE217" s="285">
        <f t="shared" si="517"/>
        <v>0</v>
      </c>
      <c r="CF217" s="285">
        <f t="shared" si="517"/>
        <v>0</v>
      </c>
      <c r="CG217" s="285">
        <f t="shared" si="517"/>
        <v>0</v>
      </c>
      <c r="CH217" s="285">
        <f t="shared" si="517"/>
        <v>0</v>
      </c>
      <c r="CI217" s="285">
        <f t="shared" si="517"/>
        <v>0</v>
      </c>
      <c r="CJ217" s="285">
        <f t="shared" si="517"/>
        <v>0</v>
      </c>
      <c r="CK217" s="285">
        <f t="shared" si="517"/>
        <v>0</v>
      </c>
      <c r="CL217" s="285">
        <f t="shared" si="517"/>
        <v>0</v>
      </c>
      <c r="CM217" s="285">
        <f t="shared" si="517"/>
        <v>0</v>
      </c>
      <c r="CN217" s="285">
        <f t="shared" si="517"/>
        <v>0</v>
      </c>
      <c r="CO217" s="285">
        <f t="shared" si="517"/>
        <v>0</v>
      </c>
      <c r="CP217" s="285">
        <f t="shared" ref="CP217:DL217" si="518">IF(ROUND(AK223-SUM(AK224,AK226:AK227),5)&gt;=0,0,"Ошибка")</f>
        <v>0</v>
      </c>
      <c r="CQ217" s="285">
        <f t="shared" si="518"/>
        <v>0</v>
      </c>
      <c r="CR217" s="285">
        <f t="shared" si="518"/>
        <v>0</v>
      </c>
      <c r="CS217" s="285">
        <f t="shared" si="518"/>
        <v>0</v>
      </c>
      <c r="CT217" s="285">
        <f t="shared" si="518"/>
        <v>0</v>
      </c>
      <c r="CU217" s="285">
        <f t="shared" si="518"/>
        <v>0</v>
      </c>
      <c r="CV217" s="285">
        <f t="shared" si="518"/>
        <v>0</v>
      </c>
      <c r="CW217" s="285">
        <f t="shared" si="518"/>
        <v>0</v>
      </c>
      <c r="CX217" s="285">
        <f t="shared" si="518"/>
        <v>0</v>
      </c>
      <c r="CY217" s="285">
        <f t="shared" si="518"/>
        <v>0</v>
      </c>
      <c r="CZ217" s="285">
        <f t="shared" si="518"/>
        <v>0</v>
      </c>
      <c r="DA217" s="285">
        <f t="shared" si="518"/>
        <v>0</v>
      </c>
      <c r="DB217" s="285">
        <f t="shared" si="518"/>
        <v>0</v>
      </c>
      <c r="DC217" s="285">
        <f t="shared" si="518"/>
        <v>0</v>
      </c>
      <c r="DD217" s="285">
        <f t="shared" si="518"/>
        <v>0</v>
      </c>
      <c r="DE217" s="285">
        <f t="shared" si="518"/>
        <v>0</v>
      </c>
      <c r="DF217" s="285">
        <f t="shared" si="518"/>
        <v>0</v>
      </c>
      <c r="DG217" s="285">
        <f t="shared" si="518"/>
        <v>0</v>
      </c>
      <c r="DH217" s="285">
        <f t="shared" si="518"/>
        <v>0</v>
      </c>
      <c r="DI217" s="285">
        <f t="shared" si="518"/>
        <v>0</v>
      </c>
      <c r="DJ217" s="285">
        <f t="shared" si="518"/>
        <v>0</v>
      </c>
      <c r="DK217" s="285">
        <f t="shared" si="518"/>
        <v>0</v>
      </c>
      <c r="DL217" s="285">
        <f t="shared" si="518"/>
        <v>0</v>
      </c>
    </row>
    <row r="218" spans="1:116" s="27" customFormat="1" ht="24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19">SUM(J219:J223,J228:J230)</f>
        <v>0</v>
      </c>
      <c r="K218" s="236">
        <f t="shared" si="519"/>
        <v>0</v>
      </c>
      <c r="L218" s="236">
        <f t="shared" si="519"/>
        <v>0</v>
      </c>
      <c r="M218" s="236">
        <f t="shared" si="519"/>
        <v>0</v>
      </c>
      <c r="N218" s="236">
        <f t="shared" si="519"/>
        <v>0</v>
      </c>
      <c r="O218" s="236">
        <f t="shared" si="519"/>
        <v>0</v>
      </c>
      <c r="P218" s="228">
        <f>SUM(P219:P223,P228:P230)</f>
        <v>0</v>
      </c>
      <c r="Q218" s="226">
        <f t="shared" ref="Q218:Z218" si="520">SUM(Q219:Q223,Q228:Q230)</f>
        <v>0</v>
      </c>
      <c r="R218" s="236">
        <f t="shared" si="520"/>
        <v>0</v>
      </c>
      <c r="S218" s="226">
        <f t="shared" si="520"/>
        <v>0</v>
      </c>
      <c r="T218" s="236">
        <f t="shared" si="520"/>
        <v>0</v>
      </c>
      <c r="U218" s="226">
        <f t="shared" si="520"/>
        <v>0</v>
      </c>
      <c r="V218" s="235">
        <f t="shared" si="520"/>
        <v>0</v>
      </c>
      <c r="W218" s="226">
        <f t="shared" si="520"/>
        <v>0</v>
      </c>
      <c r="X218" s="226">
        <f t="shared" si="520"/>
        <v>0</v>
      </c>
      <c r="Y218" s="235">
        <f t="shared" si="520"/>
        <v>0</v>
      </c>
      <c r="Z218" s="227">
        <f t="shared" si="520"/>
        <v>0</v>
      </c>
      <c r="AA218" s="228">
        <f>SUM(AA219:AA223,AA228:AA230)</f>
        <v>0</v>
      </c>
      <c r="AB218" s="226">
        <f t="shared" ref="AB218:AK218" si="521">SUM(AB219:AB223,AB228:AB230)</f>
        <v>0</v>
      </c>
      <c r="AC218" s="236">
        <f t="shared" si="521"/>
        <v>0</v>
      </c>
      <c r="AD218" s="226">
        <f t="shared" si="521"/>
        <v>0</v>
      </c>
      <c r="AE218" s="236">
        <f t="shared" si="521"/>
        <v>0</v>
      </c>
      <c r="AF218" s="226">
        <f t="shared" si="521"/>
        <v>0</v>
      </c>
      <c r="AG218" s="235">
        <f t="shared" si="521"/>
        <v>0</v>
      </c>
      <c r="AH218" s="226">
        <f t="shared" si="521"/>
        <v>0</v>
      </c>
      <c r="AI218" s="226">
        <f t="shared" si="521"/>
        <v>0</v>
      </c>
      <c r="AJ218" s="235">
        <f t="shared" si="521"/>
        <v>0</v>
      </c>
      <c r="AK218" s="227">
        <f t="shared" si="521"/>
        <v>0</v>
      </c>
      <c r="AL218" s="228">
        <f>SUM(AL219:AL223,AL228:AL230)</f>
        <v>0</v>
      </c>
      <c r="AM218" s="226">
        <f t="shared" ref="AM218:AV218" si="522">SUM(AM219:AM223,AM228:AM230)</f>
        <v>0</v>
      </c>
      <c r="AN218" s="236">
        <f t="shared" si="522"/>
        <v>0</v>
      </c>
      <c r="AO218" s="226">
        <f t="shared" si="522"/>
        <v>0</v>
      </c>
      <c r="AP218" s="236">
        <f t="shared" si="522"/>
        <v>0</v>
      </c>
      <c r="AQ218" s="226">
        <f t="shared" si="522"/>
        <v>0</v>
      </c>
      <c r="AR218" s="235">
        <f t="shared" si="522"/>
        <v>0</v>
      </c>
      <c r="AS218" s="226">
        <f t="shared" si="522"/>
        <v>0</v>
      </c>
      <c r="AT218" s="226">
        <f t="shared" si="522"/>
        <v>0</v>
      </c>
      <c r="AU218" s="235">
        <f t="shared" si="522"/>
        <v>0</v>
      </c>
      <c r="AV218" s="227">
        <f t="shared" si="522"/>
        <v>0</v>
      </c>
      <c r="AW218" s="228">
        <f>SUM(AW219:AW223,AW228:AW230)</f>
        <v>0</v>
      </c>
      <c r="AX218" s="226">
        <f t="shared" ref="AX218:BG218" si="523">SUM(AX219:AX223,AX228:AX230)</f>
        <v>0</v>
      </c>
      <c r="AY218" s="236">
        <f t="shared" si="523"/>
        <v>0</v>
      </c>
      <c r="AZ218" s="226">
        <f t="shared" si="523"/>
        <v>0</v>
      </c>
      <c r="BA218" s="236">
        <f t="shared" si="523"/>
        <v>0</v>
      </c>
      <c r="BB218" s="226">
        <f t="shared" si="523"/>
        <v>0</v>
      </c>
      <c r="BC218" s="235">
        <f t="shared" si="523"/>
        <v>0</v>
      </c>
      <c r="BD218" s="226">
        <f t="shared" si="523"/>
        <v>0</v>
      </c>
      <c r="BE218" s="226">
        <f t="shared" si="523"/>
        <v>0</v>
      </c>
      <c r="BF218" s="235">
        <f t="shared" si="523"/>
        <v>0</v>
      </c>
      <c r="BG218" s="227">
        <f t="shared" si="523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24">IF(E224-E225&gt;=0,0,"Ошибка")</f>
        <v>0</v>
      </c>
      <c r="BK218" s="253">
        <f t="shared" si="524"/>
        <v>0</v>
      </c>
      <c r="BL218" s="253">
        <f t="shared" si="524"/>
        <v>0</v>
      </c>
      <c r="BM218" s="253">
        <f t="shared" si="524"/>
        <v>0</v>
      </c>
      <c r="BN218" s="253">
        <f t="shared" si="524"/>
        <v>0</v>
      </c>
      <c r="BO218" s="253">
        <f t="shared" si="524"/>
        <v>0</v>
      </c>
      <c r="BP218" s="253">
        <f t="shared" si="524"/>
        <v>0</v>
      </c>
      <c r="BQ218" s="253">
        <f t="shared" si="524"/>
        <v>0</v>
      </c>
      <c r="BR218" s="253">
        <f t="shared" si="524"/>
        <v>0</v>
      </c>
      <c r="BS218" s="253">
        <f t="shared" si="524"/>
        <v>0</v>
      </c>
      <c r="BT218" s="253">
        <f t="shared" si="524"/>
        <v>0</v>
      </c>
      <c r="BU218" s="253">
        <f t="shared" si="524"/>
        <v>0</v>
      </c>
      <c r="BV218" s="253">
        <f t="shared" si="524"/>
        <v>0</v>
      </c>
      <c r="BW218" s="253">
        <f t="shared" si="524"/>
        <v>0</v>
      </c>
      <c r="BX218" s="253">
        <f t="shared" si="524"/>
        <v>0</v>
      </c>
      <c r="BY218" s="253">
        <f t="shared" si="524"/>
        <v>0</v>
      </c>
      <c r="BZ218" s="253">
        <f t="shared" si="524"/>
        <v>0</v>
      </c>
      <c r="CA218" s="253">
        <f t="shared" si="524"/>
        <v>0</v>
      </c>
      <c r="CB218" s="253">
        <f t="shared" si="524"/>
        <v>0</v>
      </c>
      <c r="CC218" s="253">
        <f t="shared" si="524"/>
        <v>0</v>
      </c>
      <c r="CD218" s="253">
        <f t="shared" si="524"/>
        <v>0</v>
      </c>
      <c r="CE218" s="253">
        <f t="shared" si="524"/>
        <v>0</v>
      </c>
      <c r="CF218" s="253">
        <f t="shared" si="524"/>
        <v>0</v>
      </c>
      <c r="CG218" s="253">
        <f t="shared" si="524"/>
        <v>0</v>
      </c>
      <c r="CH218" s="253">
        <f t="shared" si="524"/>
        <v>0</v>
      </c>
      <c r="CI218" s="253">
        <f t="shared" si="524"/>
        <v>0</v>
      </c>
      <c r="CJ218" s="253">
        <f t="shared" si="524"/>
        <v>0</v>
      </c>
      <c r="CK218" s="253">
        <f t="shared" si="524"/>
        <v>0</v>
      </c>
      <c r="CL218" s="253">
        <f t="shared" si="524"/>
        <v>0</v>
      </c>
      <c r="CM218" s="253">
        <f t="shared" si="524"/>
        <v>0</v>
      </c>
      <c r="CN218" s="253">
        <f t="shared" si="524"/>
        <v>0</v>
      </c>
      <c r="CO218" s="253">
        <f t="shared" si="524"/>
        <v>0</v>
      </c>
      <c r="CP218" s="253">
        <f t="shared" ref="CP218:DL218" si="525">IF(AK224-AK225&gt;=0,0,"Ошибка")</f>
        <v>0</v>
      </c>
      <c r="CQ218" s="253">
        <f t="shared" si="525"/>
        <v>0</v>
      </c>
      <c r="CR218" s="253">
        <f t="shared" si="525"/>
        <v>0</v>
      </c>
      <c r="CS218" s="253">
        <f t="shared" si="525"/>
        <v>0</v>
      </c>
      <c r="CT218" s="253">
        <f t="shared" si="525"/>
        <v>0</v>
      </c>
      <c r="CU218" s="253">
        <f t="shared" si="525"/>
        <v>0</v>
      </c>
      <c r="CV218" s="253">
        <f t="shared" si="525"/>
        <v>0</v>
      </c>
      <c r="CW218" s="253">
        <f t="shared" si="525"/>
        <v>0</v>
      </c>
      <c r="CX218" s="253">
        <f t="shared" si="525"/>
        <v>0</v>
      </c>
      <c r="CY218" s="253">
        <f t="shared" si="525"/>
        <v>0</v>
      </c>
      <c r="CZ218" s="253">
        <f t="shared" si="525"/>
        <v>0</v>
      </c>
      <c r="DA218" s="253">
        <f t="shared" si="525"/>
        <v>0</v>
      </c>
      <c r="DB218" s="253">
        <f t="shared" si="525"/>
        <v>0</v>
      </c>
      <c r="DC218" s="253">
        <f t="shared" si="525"/>
        <v>0</v>
      </c>
      <c r="DD218" s="253">
        <f t="shared" si="525"/>
        <v>0</v>
      </c>
      <c r="DE218" s="253">
        <f t="shared" si="525"/>
        <v>0</v>
      </c>
      <c r="DF218" s="253">
        <f t="shared" si="525"/>
        <v>0</v>
      </c>
      <c r="DG218" s="253">
        <f t="shared" si="525"/>
        <v>0</v>
      </c>
      <c r="DH218" s="253">
        <f t="shared" si="525"/>
        <v>0</v>
      </c>
      <c r="DI218" s="253">
        <f t="shared" si="525"/>
        <v>0</v>
      </c>
      <c r="DJ218" s="253">
        <f t="shared" si="525"/>
        <v>0</v>
      </c>
      <c r="DK218" s="253">
        <f t="shared" si="525"/>
        <v>0</v>
      </c>
      <c r="DL218" s="253">
        <f t="shared" si="525"/>
        <v>0</v>
      </c>
    </row>
    <row r="219" spans="1:116" s="27" customFormat="1" ht="24">
      <c r="A219" s="272" t="str">
        <f t="shared" ref="A219:A230" si="52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27">SUM(J219:L219)</f>
        <v>0</v>
      </c>
      <c r="H219" s="236">
        <f>ROUND(SUM(S219,AD219,AO219,AZ219),1)</f>
        <v>0</v>
      </c>
      <c r="I219" s="236">
        <f t="shared" ref="I219:I230" si="528">SUM(M219:O219)</f>
        <v>0</v>
      </c>
      <c r="J219" s="236">
        <f t="shared" ref="J219:O230" si="529">ROUND(SUM(U219,AF219,AQ219,BB219),1)</f>
        <v>0</v>
      </c>
      <c r="K219" s="236">
        <f t="shared" si="529"/>
        <v>0</v>
      </c>
      <c r="L219" s="236">
        <f t="shared" si="529"/>
        <v>0</v>
      </c>
      <c r="M219" s="236">
        <f t="shared" si="529"/>
        <v>0</v>
      </c>
      <c r="N219" s="236">
        <f t="shared" si="529"/>
        <v>0</v>
      </c>
      <c r="O219" s="236">
        <f t="shared" si="529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9">
        <f t="shared" ref="BH219:BH231" si="530">IF((COUNTA(BJ219:DL219)-COUNTIF(BJ219:DL219,0))=0,0,CONCATENATE("Ошибки!-",COUNTA(BJ219:DL219)-COUNTIF(BJ219:DL219,0)))</f>
        <v>0</v>
      </c>
      <c r="BI219" s="255" t="str">
        <f t="shared" ref="BI219:BI230" si="531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32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33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34">IF(ROUND((AA219-AB219),5)&gt;=0,0,"Ошибка!")</f>
        <v>0</v>
      </c>
      <c r="CH219" s="318"/>
      <c r="CI219" s="253">
        <f t="shared" ref="CI219:CI230" si="535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36">IF(ROUND((AL219-AM219),5)&gt;=0,0,"Ошибка!")</f>
        <v>0</v>
      </c>
      <c r="CS219" s="318"/>
      <c r="CT219" s="253">
        <f t="shared" ref="CT219:CT230" si="537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38">IF(ROUND((AW219-AX219),5)&gt;=0,0,"Ошибка!")</f>
        <v>0</v>
      </c>
      <c r="DD219" s="318"/>
      <c r="DE219" s="253">
        <f t="shared" ref="DE219:DE230" si="539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>
      <c r="A220" s="272" t="str">
        <f t="shared" si="52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40">ROUND(SUM(P220,AA220,AL220,AW220),0)</f>
        <v>0</v>
      </c>
      <c r="F220" s="236">
        <f t="shared" ref="F220:F230" si="541">ROUND(SUM(Q220,AB220,AM220,AX220),1)</f>
        <v>0</v>
      </c>
      <c r="G220" s="236">
        <f t="shared" si="527"/>
        <v>0</v>
      </c>
      <c r="H220" s="236">
        <f t="shared" ref="H220:H230" si="542">ROUND(SUM(S220,AD220,AO220,AZ220),1)</f>
        <v>0</v>
      </c>
      <c r="I220" s="236">
        <f t="shared" si="528"/>
        <v>0</v>
      </c>
      <c r="J220" s="236">
        <f t="shared" si="529"/>
        <v>0</v>
      </c>
      <c r="K220" s="236">
        <f t="shared" si="529"/>
        <v>0</v>
      </c>
      <c r="L220" s="236">
        <f t="shared" si="529"/>
        <v>0</v>
      </c>
      <c r="M220" s="236">
        <f t="shared" si="529"/>
        <v>0</v>
      </c>
      <c r="N220" s="236">
        <f t="shared" si="529"/>
        <v>0</v>
      </c>
      <c r="O220" s="236">
        <f t="shared" si="529"/>
        <v>0</v>
      </c>
      <c r="P220" s="220"/>
      <c r="Q220" s="221"/>
      <c r="R220" s="237">
        <f t="shared" ref="R220:R230" si="543">SUM(U220:W220)</f>
        <v>0</v>
      </c>
      <c r="S220" s="221"/>
      <c r="T220" s="237">
        <f t="shared" ref="T220:T229" si="544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45">SUM(AF220:AH220)</f>
        <v>0</v>
      </c>
      <c r="AD220" s="221"/>
      <c r="AE220" s="237">
        <f t="shared" ref="AE220:AE229" si="546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47">SUM(AQ220:AS220)</f>
        <v>0</v>
      </c>
      <c r="AO220" s="221"/>
      <c r="AP220" s="237">
        <f t="shared" ref="AP220:AP229" si="548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49">SUM(BB220:BD220)</f>
        <v>0</v>
      </c>
      <c r="AZ220" s="221"/>
      <c r="BA220" s="237">
        <f t="shared" ref="BA220:BA229" si="550">SUM(BE220:BG220)</f>
        <v>0</v>
      </c>
      <c r="BB220" s="221"/>
      <c r="BC220" s="233"/>
      <c r="BD220" s="221"/>
      <c r="BE220" s="221"/>
      <c r="BF220" s="233"/>
      <c r="BG220" s="221"/>
      <c r="BH220" s="379">
        <f t="shared" si="530"/>
        <v>0</v>
      </c>
      <c r="BI220" s="255" t="str">
        <f t="shared" si="531"/>
        <v>03</v>
      </c>
      <c r="BJ220" s="318"/>
      <c r="BK220" s="253">
        <f t="shared" ref="BK220:BK230" si="551">IF(ROUND((E220-F220),5)&gt;=0,0,"Ошибка!")</f>
        <v>0</v>
      </c>
      <c r="BL220" s="318"/>
      <c r="BM220" s="253">
        <f t="shared" si="532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33"/>
        <v>0</v>
      </c>
      <c r="BW220" s="318"/>
      <c r="BX220" s="253">
        <f t="shared" ref="BX220:BX230" si="552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34"/>
        <v>0</v>
      </c>
      <c r="CH220" s="318"/>
      <c r="CI220" s="253">
        <f t="shared" si="535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36"/>
        <v>0</v>
      </c>
      <c r="CS220" s="318"/>
      <c r="CT220" s="253">
        <f t="shared" si="537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38"/>
        <v>0</v>
      </c>
      <c r="DD220" s="318"/>
      <c r="DE220" s="253">
        <f t="shared" si="539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>
      <c r="A221" s="272" t="str">
        <f t="shared" si="52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40"/>
        <v>0</v>
      </c>
      <c r="F221" s="236">
        <f t="shared" si="541"/>
        <v>0</v>
      </c>
      <c r="G221" s="236">
        <f t="shared" si="527"/>
        <v>0</v>
      </c>
      <c r="H221" s="236">
        <f t="shared" si="542"/>
        <v>0</v>
      </c>
      <c r="I221" s="236">
        <f t="shared" si="528"/>
        <v>0</v>
      </c>
      <c r="J221" s="236">
        <f t="shared" si="529"/>
        <v>0</v>
      </c>
      <c r="K221" s="236">
        <f t="shared" si="529"/>
        <v>0</v>
      </c>
      <c r="L221" s="236">
        <f t="shared" si="529"/>
        <v>0</v>
      </c>
      <c r="M221" s="236">
        <f t="shared" si="529"/>
        <v>0</v>
      </c>
      <c r="N221" s="236">
        <f t="shared" si="529"/>
        <v>0</v>
      </c>
      <c r="O221" s="236">
        <f t="shared" si="529"/>
        <v>0</v>
      </c>
      <c r="P221" s="220"/>
      <c r="Q221" s="221"/>
      <c r="R221" s="237">
        <f t="shared" si="543"/>
        <v>0</v>
      </c>
      <c r="S221" s="221"/>
      <c r="T221" s="237">
        <f t="shared" si="544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45"/>
        <v>0</v>
      </c>
      <c r="AD221" s="221"/>
      <c r="AE221" s="237">
        <f t="shared" si="546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47"/>
        <v>0</v>
      </c>
      <c r="AO221" s="221"/>
      <c r="AP221" s="237">
        <f t="shared" si="548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49"/>
        <v>0</v>
      </c>
      <c r="AZ221" s="221"/>
      <c r="BA221" s="237">
        <f t="shared" si="550"/>
        <v>0</v>
      </c>
      <c r="BB221" s="221"/>
      <c r="BC221" s="233"/>
      <c r="BD221" s="221"/>
      <c r="BE221" s="221"/>
      <c r="BF221" s="233"/>
      <c r="BG221" s="221"/>
      <c r="BH221" s="379">
        <f t="shared" si="530"/>
        <v>0</v>
      </c>
      <c r="BI221" s="255" t="str">
        <f t="shared" si="531"/>
        <v>04</v>
      </c>
      <c r="BJ221" s="318"/>
      <c r="BK221" s="253">
        <f t="shared" si="551"/>
        <v>0</v>
      </c>
      <c r="BL221" s="318"/>
      <c r="BM221" s="253">
        <f t="shared" si="532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33"/>
        <v>0</v>
      </c>
      <c r="BW221" s="318"/>
      <c r="BX221" s="253">
        <f t="shared" si="552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34"/>
        <v>0</v>
      </c>
      <c r="CH221" s="318"/>
      <c r="CI221" s="253">
        <f t="shared" si="535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36"/>
        <v>0</v>
      </c>
      <c r="CS221" s="318"/>
      <c r="CT221" s="253">
        <f t="shared" si="537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38"/>
        <v>0</v>
      </c>
      <c r="DD221" s="318"/>
      <c r="DE221" s="253">
        <f t="shared" si="539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>
      <c r="A222" s="272" t="str">
        <f t="shared" si="52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40"/>
        <v>0</v>
      </c>
      <c r="F222" s="236">
        <f t="shared" si="541"/>
        <v>0</v>
      </c>
      <c r="G222" s="236">
        <f t="shared" si="527"/>
        <v>0</v>
      </c>
      <c r="H222" s="236">
        <f t="shared" si="542"/>
        <v>0</v>
      </c>
      <c r="I222" s="236">
        <f t="shared" si="528"/>
        <v>0</v>
      </c>
      <c r="J222" s="236">
        <f t="shared" si="529"/>
        <v>0</v>
      </c>
      <c r="K222" s="236">
        <f t="shared" si="529"/>
        <v>0</v>
      </c>
      <c r="L222" s="236">
        <f t="shared" si="529"/>
        <v>0</v>
      </c>
      <c r="M222" s="236">
        <f t="shared" si="529"/>
        <v>0</v>
      </c>
      <c r="N222" s="236">
        <f t="shared" si="529"/>
        <v>0</v>
      </c>
      <c r="O222" s="236">
        <f t="shared" si="529"/>
        <v>0</v>
      </c>
      <c r="P222" s="220"/>
      <c r="Q222" s="221"/>
      <c r="R222" s="237">
        <f t="shared" si="543"/>
        <v>0</v>
      </c>
      <c r="S222" s="221"/>
      <c r="T222" s="237">
        <f t="shared" si="544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45"/>
        <v>0</v>
      </c>
      <c r="AD222" s="221"/>
      <c r="AE222" s="237">
        <f t="shared" si="546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47"/>
        <v>0</v>
      </c>
      <c r="AO222" s="221"/>
      <c r="AP222" s="237">
        <f t="shared" si="548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49"/>
        <v>0</v>
      </c>
      <c r="AZ222" s="221"/>
      <c r="BA222" s="237">
        <f t="shared" si="550"/>
        <v>0</v>
      </c>
      <c r="BB222" s="221"/>
      <c r="BC222" s="233"/>
      <c r="BD222" s="221"/>
      <c r="BE222" s="221"/>
      <c r="BF222" s="233"/>
      <c r="BG222" s="221"/>
      <c r="BH222" s="379">
        <f t="shared" si="530"/>
        <v>0</v>
      </c>
      <c r="BI222" s="255" t="str">
        <f t="shared" si="531"/>
        <v>05</v>
      </c>
      <c r="BJ222" s="318"/>
      <c r="BK222" s="253">
        <f t="shared" si="551"/>
        <v>0</v>
      </c>
      <c r="BL222" s="318"/>
      <c r="BM222" s="253">
        <f t="shared" si="532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33"/>
        <v>0</v>
      </c>
      <c r="BW222" s="318"/>
      <c r="BX222" s="253">
        <f t="shared" si="552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34"/>
        <v>0</v>
      </c>
      <c r="CH222" s="318"/>
      <c r="CI222" s="253">
        <f t="shared" si="535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36"/>
        <v>0</v>
      </c>
      <c r="CS222" s="318"/>
      <c r="CT222" s="253">
        <f t="shared" si="537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38"/>
        <v>0</v>
      </c>
      <c r="DD222" s="318"/>
      <c r="DE222" s="253">
        <f t="shared" si="539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>
      <c r="A223" s="272" t="str">
        <f t="shared" si="52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40"/>
        <v>0</v>
      </c>
      <c r="F223" s="236">
        <f t="shared" si="541"/>
        <v>0</v>
      </c>
      <c r="G223" s="236">
        <f t="shared" si="527"/>
        <v>0</v>
      </c>
      <c r="H223" s="236">
        <f t="shared" si="542"/>
        <v>0</v>
      </c>
      <c r="I223" s="236">
        <f t="shared" si="528"/>
        <v>0</v>
      </c>
      <c r="J223" s="236">
        <f t="shared" si="529"/>
        <v>0</v>
      </c>
      <c r="K223" s="236">
        <f t="shared" si="529"/>
        <v>0</v>
      </c>
      <c r="L223" s="236">
        <f t="shared" si="529"/>
        <v>0</v>
      </c>
      <c r="M223" s="236">
        <f t="shared" si="529"/>
        <v>0</v>
      </c>
      <c r="N223" s="236">
        <f t="shared" si="529"/>
        <v>0</v>
      </c>
      <c r="O223" s="236">
        <f t="shared" si="529"/>
        <v>0</v>
      </c>
      <c r="P223" s="220"/>
      <c r="Q223" s="221"/>
      <c r="R223" s="237">
        <f t="shared" si="543"/>
        <v>0</v>
      </c>
      <c r="S223" s="221"/>
      <c r="T223" s="237">
        <f t="shared" si="544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45"/>
        <v>0</v>
      </c>
      <c r="AD223" s="221"/>
      <c r="AE223" s="237">
        <f t="shared" si="546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47"/>
        <v>0</v>
      </c>
      <c r="AO223" s="221"/>
      <c r="AP223" s="237">
        <f t="shared" si="548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49"/>
        <v>0</v>
      </c>
      <c r="AZ223" s="221"/>
      <c r="BA223" s="237">
        <f t="shared" si="550"/>
        <v>0</v>
      </c>
      <c r="BB223" s="221"/>
      <c r="BC223" s="233"/>
      <c r="BD223" s="221"/>
      <c r="BE223" s="221"/>
      <c r="BF223" s="233"/>
      <c r="BG223" s="221"/>
      <c r="BH223" s="379">
        <f t="shared" si="530"/>
        <v>0</v>
      </c>
      <c r="BI223" s="255" t="str">
        <f t="shared" si="531"/>
        <v>06</v>
      </c>
      <c r="BJ223" s="318"/>
      <c r="BK223" s="253">
        <f t="shared" si="551"/>
        <v>0</v>
      </c>
      <c r="BL223" s="318"/>
      <c r="BM223" s="253">
        <f t="shared" si="532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33"/>
        <v>0</v>
      </c>
      <c r="BW223" s="318"/>
      <c r="BX223" s="253">
        <f t="shared" si="552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34"/>
        <v>0</v>
      </c>
      <c r="CH223" s="318"/>
      <c r="CI223" s="253">
        <f t="shared" si="535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36"/>
        <v>0</v>
      </c>
      <c r="CS223" s="318"/>
      <c r="CT223" s="253">
        <f t="shared" si="537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38"/>
        <v>0</v>
      </c>
      <c r="DD223" s="318"/>
      <c r="DE223" s="253">
        <f t="shared" si="539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>
      <c r="A224" s="272" t="str">
        <f t="shared" si="52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40"/>
        <v>0</v>
      </c>
      <c r="F224" s="236">
        <f t="shared" si="541"/>
        <v>0</v>
      </c>
      <c r="G224" s="236">
        <f t="shared" si="527"/>
        <v>0</v>
      </c>
      <c r="H224" s="236">
        <f t="shared" si="542"/>
        <v>0</v>
      </c>
      <c r="I224" s="236">
        <f t="shared" si="528"/>
        <v>0</v>
      </c>
      <c r="J224" s="236">
        <f t="shared" si="529"/>
        <v>0</v>
      </c>
      <c r="K224" s="236">
        <f t="shared" si="529"/>
        <v>0</v>
      </c>
      <c r="L224" s="236">
        <f t="shared" si="529"/>
        <v>0</v>
      </c>
      <c r="M224" s="236">
        <f t="shared" si="529"/>
        <v>0</v>
      </c>
      <c r="N224" s="236">
        <f t="shared" si="529"/>
        <v>0</v>
      </c>
      <c r="O224" s="236">
        <f t="shared" si="529"/>
        <v>0</v>
      </c>
      <c r="P224" s="220"/>
      <c r="Q224" s="221"/>
      <c r="R224" s="237">
        <f t="shared" si="543"/>
        <v>0</v>
      </c>
      <c r="S224" s="221"/>
      <c r="T224" s="237">
        <f t="shared" si="544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45"/>
        <v>0</v>
      </c>
      <c r="AD224" s="221"/>
      <c r="AE224" s="237">
        <f t="shared" si="546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47"/>
        <v>0</v>
      </c>
      <c r="AO224" s="221"/>
      <c r="AP224" s="237">
        <f t="shared" si="548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49"/>
        <v>0</v>
      </c>
      <c r="AZ224" s="221"/>
      <c r="BA224" s="237">
        <f t="shared" si="550"/>
        <v>0</v>
      </c>
      <c r="BB224" s="221"/>
      <c r="BC224" s="233"/>
      <c r="BD224" s="221"/>
      <c r="BE224" s="221"/>
      <c r="BF224" s="233"/>
      <c r="BG224" s="221"/>
      <c r="BH224" s="379">
        <f t="shared" si="530"/>
        <v>0</v>
      </c>
      <c r="BI224" s="255" t="str">
        <f t="shared" si="531"/>
        <v>07</v>
      </c>
      <c r="BJ224" s="318"/>
      <c r="BK224" s="253">
        <f t="shared" si="551"/>
        <v>0</v>
      </c>
      <c r="BL224" s="318"/>
      <c r="BM224" s="253">
        <f t="shared" si="532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33"/>
        <v>0</v>
      </c>
      <c r="BW224" s="318"/>
      <c r="BX224" s="253">
        <f t="shared" si="552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34"/>
        <v>0</v>
      </c>
      <c r="CH224" s="318"/>
      <c r="CI224" s="253">
        <f t="shared" si="535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36"/>
        <v>0</v>
      </c>
      <c r="CS224" s="318"/>
      <c r="CT224" s="253">
        <f t="shared" si="537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38"/>
        <v>0</v>
      </c>
      <c r="DD224" s="318"/>
      <c r="DE224" s="253">
        <f t="shared" si="539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>
      <c r="A225" s="272" t="str">
        <f t="shared" si="52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40"/>
        <v>0</v>
      </c>
      <c r="F225" s="236">
        <f t="shared" si="541"/>
        <v>0</v>
      </c>
      <c r="G225" s="236">
        <f t="shared" si="527"/>
        <v>0</v>
      </c>
      <c r="H225" s="236">
        <f t="shared" si="542"/>
        <v>0</v>
      </c>
      <c r="I225" s="236">
        <f t="shared" si="528"/>
        <v>0</v>
      </c>
      <c r="J225" s="236">
        <f t="shared" si="529"/>
        <v>0</v>
      </c>
      <c r="K225" s="236">
        <f t="shared" si="529"/>
        <v>0</v>
      </c>
      <c r="L225" s="236">
        <f t="shared" si="529"/>
        <v>0</v>
      </c>
      <c r="M225" s="236">
        <f t="shared" si="529"/>
        <v>0</v>
      </c>
      <c r="N225" s="236">
        <f t="shared" si="529"/>
        <v>0</v>
      </c>
      <c r="O225" s="236">
        <f t="shared" si="529"/>
        <v>0</v>
      </c>
      <c r="P225" s="220"/>
      <c r="Q225" s="221"/>
      <c r="R225" s="237">
        <f t="shared" si="543"/>
        <v>0</v>
      </c>
      <c r="S225" s="221"/>
      <c r="T225" s="237">
        <f t="shared" si="544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45"/>
        <v>0</v>
      </c>
      <c r="AD225" s="221"/>
      <c r="AE225" s="237">
        <f t="shared" si="546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47"/>
        <v>0</v>
      </c>
      <c r="AO225" s="221"/>
      <c r="AP225" s="237">
        <f t="shared" si="548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49"/>
        <v>0</v>
      </c>
      <c r="AZ225" s="221"/>
      <c r="BA225" s="237">
        <f t="shared" si="550"/>
        <v>0</v>
      </c>
      <c r="BB225" s="221"/>
      <c r="BC225" s="233"/>
      <c r="BD225" s="221"/>
      <c r="BE225" s="221"/>
      <c r="BF225" s="233"/>
      <c r="BG225" s="221"/>
      <c r="BH225" s="379">
        <f t="shared" si="530"/>
        <v>0</v>
      </c>
      <c r="BI225" s="255" t="str">
        <f t="shared" si="531"/>
        <v>08</v>
      </c>
      <c r="BJ225" s="318"/>
      <c r="BK225" s="253">
        <f t="shared" si="551"/>
        <v>0</v>
      </c>
      <c r="BL225" s="318"/>
      <c r="BM225" s="253">
        <f t="shared" si="532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33"/>
        <v>0</v>
      </c>
      <c r="BW225" s="318"/>
      <c r="BX225" s="253">
        <f t="shared" si="552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34"/>
        <v>0</v>
      </c>
      <c r="CH225" s="318"/>
      <c r="CI225" s="253">
        <f t="shared" si="535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36"/>
        <v>0</v>
      </c>
      <c r="CS225" s="318"/>
      <c r="CT225" s="253">
        <f t="shared" si="537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38"/>
        <v>0</v>
      </c>
      <c r="DD225" s="318"/>
      <c r="DE225" s="253">
        <f t="shared" si="539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>
      <c r="A226" s="272" t="str">
        <f t="shared" si="52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40"/>
        <v>0</v>
      </c>
      <c r="F226" s="236">
        <f t="shared" si="541"/>
        <v>0</v>
      </c>
      <c r="G226" s="236">
        <f t="shared" si="527"/>
        <v>0</v>
      </c>
      <c r="H226" s="236">
        <f t="shared" si="542"/>
        <v>0</v>
      </c>
      <c r="I226" s="236">
        <f t="shared" si="528"/>
        <v>0</v>
      </c>
      <c r="J226" s="236">
        <f t="shared" si="529"/>
        <v>0</v>
      </c>
      <c r="K226" s="236">
        <f t="shared" si="529"/>
        <v>0</v>
      </c>
      <c r="L226" s="236">
        <f t="shared" si="529"/>
        <v>0</v>
      </c>
      <c r="M226" s="236">
        <f t="shared" si="529"/>
        <v>0</v>
      </c>
      <c r="N226" s="236">
        <f t="shared" si="529"/>
        <v>0</v>
      </c>
      <c r="O226" s="236">
        <f t="shared" si="529"/>
        <v>0</v>
      </c>
      <c r="P226" s="220"/>
      <c r="Q226" s="221"/>
      <c r="R226" s="237">
        <f t="shared" si="543"/>
        <v>0</v>
      </c>
      <c r="S226" s="221"/>
      <c r="T226" s="237">
        <f t="shared" si="544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45"/>
        <v>0</v>
      </c>
      <c r="AD226" s="221"/>
      <c r="AE226" s="237">
        <f t="shared" si="546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47"/>
        <v>0</v>
      </c>
      <c r="AO226" s="221"/>
      <c r="AP226" s="237">
        <f t="shared" si="548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49"/>
        <v>0</v>
      </c>
      <c r="AZ226" s="221"/>
      <c r="BA226" s="237">
        <f t="shared" si="550"/>
        <v>0</v>
      </c>
      <c r="BB226" s="221"/>
      <c r="BC226" s="233"/>
      <c r="BD226" s="221"/>
      <c r="BE226" s="221"/>
      <c r="BF226" s="233"/>
      <c r="BG226" s="221"/>
      <c r="BH226" s="379">
        <f t="shared" si="530"/>
        <v>0</v>
      </c>
      <c r="BI226" s="255" t="str">
        <f t="shared" si="531"/>
        <v>09</v>
      </c>
      <c r="BJ226" s="318"/>
      <c r="BK226" s="253">
        <f t="shared" si="551"/>
        <v>0</v>
      </c>
      <c r="BL226" s="318"/>
      <c r="BM226" s="253">
        <f t="shared" si="532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33"/>
        <v>0</v>
      </c>
      <c r="BW226" s="318"/>
      <c r="BX226" s="253">
        <f t="shared" si="552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34"/>
        <v>0</v>
      </c>
      <c r="CH226" s="318"/>
      <c r="CI226" s="253">
        <f t="shared" si="535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36"/>
        <v>0</v>
      </c>
      <c r="CS226" s="318"/>
      <c r="CT226" s="253">
        <f t="shared" si="537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38"/>
        <v>0</v>
      </c>
      <c r="DD226" s="318"/>
      <c r="DE226" s="253">
        <f t="shared" si="539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>
      <c r="A227" s="272" t="str">
        <f t="shared" si="52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40"/>
        <v>0</v>
      </c>
      <c r="F227" s="236">
        <f t="shared" si="541"/>
        <v>0</v>
      </c>
      <c r="G227" s="236">
        <f t="shared" si="527"/>
        <v>0</v>
      </c>
      <c r="H227" s="236">
        <f t="shared" si="542"/>
        <v>0</v>
      </c>
      <c r="I227" s="236">
        <f t="shared" si="528"/>
        <v>0</v>
      </c>
      <c r="J227" s="236">
        <f t="shared" si="529"/>
        <v>0</v>
      </c>
      <c r="K227" s="236">
        <f t="shared" si="529"/>
        <v>0</v>
      </c>
      <c r="L227" s="236">
        <f t="shared" si="529"/>
        <v>0</v>
      </c>
      <c r="M227" s="236">
        <f t="shared" si="529"/>
        <v>0</v>
      </c>
      <c r="N227" s="236">
        <f t="shared" si="529"/>
        <v>0</v>
      </c>
      <c r="O227" s="236">
        <f t="shared" si="529"/>
        <v>0</v>
      </c>
      <c r="P227" s="220"/>
      <c r="Q227" s="221"/>
      <c r="R227" s="237">
        <f t="shared" si="543"/>
        <v>0</v>
      </c>
      <c r="S227" s="221"/>
      <c r="T227" s="237">
        <f t="shared" si="544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45"/>
        <v>0</v>
      </c>
      <c r="AD227" s="221"/>
      <c r="AE227" s="237">
        <f t="shared" si="546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47"/>
        <v>0</v>
      </c>
      <c r="AO227" s="221"/>
      <c r="AP227" s="237">
        <f t="shared" si="548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49"/>
        <v>0</v>
      </c>
      <c r="AZ227" s="221"/>
      <c r="BA227" s="237">
        <f t="shared" si="550"/>
        <v>0</v>
      </c>
      <c r="BB227" s="221"/>
      <c r="BC227" s="233"/>
      <c r="BD227" s="221"/>
      <c r="BE227" s="221"/>
      <c r="BF227" s="233"/>
      <c r="BG227" s="221"/>
      <c r="BH227" s="379">
        <f t="shared" si="530"/>
        <v>0</v>
      </c>
      <c r="BI227" s="255" t="str">
        <f t="shared" si="531"/>
        <v>10</v>
      </c>
      <c r="BJ227" s="318"/>
      <c r="BK227" s="253">
        <f t="shared" si="551"/>
        <v>0</v>
      </c>
      <c r="BL227" s="318"/>
      <c r="BM227" s="253">
        <f t="shared" si="532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33"/>
        <v>0</v>
      </c>
      <c r="BW227" s="318"/>
      <c r="BX227" s="253">
        <f t="shared" si="552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34"/>
        <v>0</v>
      </c>
      <c r="CH227" s="318"/>
      <c r="CI227" s="253">
        <f t="shared" si="535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36"/>
        <v>0</v>
      </c>
      <c r="CS227" s="318"/>
      <c r="CT227" s="253">
        <f t="shared" si="537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38"/>
        <v>0</v>
      </c>
      <c r="DD227" s="318"/>
      <c r="DE227" s="253">
        <f t="shared" si="539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">
      <c r="A228" s="272" t="str">
        <f t="shared" si="52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40"/>
        <v>0</v>
      </c>
      <c r="F228" s="236">
        <f t="shared" si="541"/>
        <v>0</v>
      </c>
      <c r="G228" s="236">
        <f t="shared" si="527"/>
        <v>0</v>
      </c>
      <c r="H228" s="236">
        <f t="shared" si="542"/>
        <v>0</v>
      </c>
      <c r="I228" s="236">
        <f t="shared" si="528"/>
        <v>0</v>
      </c>
      <c r="J228" s="236">
        <f t="shared" si="529"/>
        <v>0</v>
      </c>
      <c r="K228" s="236">
        <f t="shared" si="529"/>
        <v>0</v>
      </c>
      <c r="L228" s="236">
        <f t="shared" si="529"/>
        <v>0</v>
      </c>
      <c r="M228" s="236">
        <f t="shared" si="529"/>
        <v>0</v>
      </c>
      <c r="N228" s="236">
        <f t="shared" si="529"/>
        <v>0</v>
      </c>
      <c r="O228" s="236">
        <f t="shared" si="529"/>
        <v>0</v>
      </c>
      <c r="P228" s="220"/>
      <c r="Q228" s="221"/>
      <c r="R228" s="237">
        <f t="shared" si="543"/>
        <v>0</v>
      </c>
      <c r="S228" s="221"/>
      <c r="T228" s="237">
        <f t="shared" si="544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45"/>
        <v>0</v>
      </c>
      <c r="AD228" s="221"/>
      <c r="AE228" s="237">
        <f t="shared" si="546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47"/>
        <v>0</v>
      </c>
      <c r="AO228" s="221"/>
      <c r="AP228" s="237">
        <f t="shared" si="548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49"/>
        <v>0</v>
      </c>
      <c r="AZ228" s="221"/>
      <c r="BA228" s="237">
        <f t="shared" si="550"/>
        <v>0</v>
      </c>
      <c r="BB228" s="221"/>
      <c r="BC228" s="233"/>
      <c r="BD228" s="221"/>
      <c r="BE228" s="221"/>
      <c r="BF228" s="233"/>
      <c r="BG228" s="221"/>
      <c r="BH228" s="379">
        <f t="shared" si="530"/>
        <v>0</v>
      </c>
      <c r="BI228" s="255" t="str">
        <f t="shared" si="531"/>
        <v>11</v>
      </c>
      <c r="BJ228" s="318"/>
      <c r="BK228" s="253">
        <f t="shared" si="551"/>
        <v>0</v>
      </c>
      <c r="BL228" s="318"/>
      <c r="BM228" s="253">
        <f t="shared" si="532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33"/>
        <v>0</v>
      </c>
      <c r="BW228" s="318"/>
      <c r="BX228" s="253">
        <f t="shared" si="552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34"/>
        <v>0</v>
      </c>
      <c r="CH228" s="318"/>
      <c r="CI228" s="253">
        <f t="shared" si="535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36"/>
        <v>0</v>
      </c>
      <c r="CS228" s="318"/>
      <c r="CT228" s="253">
        <f t="shared" si="537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38"/>
        <v>0</v>
      </c>
      <c r="DD228" s="318"/>
      <c r="DE228" s="253">
        <f t="shared" si="539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">
      <c r="A229" s="272" t="str">
        <f t="shared" si="52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40"/>
        <v>0</v>
      </c>
      <c r="F229" s="236">
        <f t="shared" si="541"/>
        <v>0</v>
      </c>
      <c r="G229" s="236">
        <f t="shared" si="527"/>
        <v>0</v>
      </c>
      <c r="H229" s="236">
        <f t="shared" si="542"/>
        <v>0</v>
      </c>
      <c r="I229" s="236">
        <f t="shared" si="528"/>
        <v>0</v>
      </c>
      <c r="J229" s="236">
        <f t="shared" si="529"/>
        <v>0</v>
      </c>
      <c r="K229" s="236">
        <f t="shared" si="529"/>
        <v>0</v>
      </c>
      <c r="L229" s="236">
        <f t="shared" si="529"/>
        <v>0</v>
      </c>
      <c r="M229" s="236">
        <f t="shared" si="529"/>
        <v>0</v>
      </c>
      <c r="N229" s="236">
        <f t="shared" si="529"/>
        <v>0</v>
      </c>
      <c r="O229" s="236">
        <f t="shared" si="529"/>
        <v>0</v>
      </c>
      <c r="P229" s="220"/>
      <c r="Q229" s="221"/>
      <c r="R229" s="237">
        <f t="shared" si="543"/>
        <v>0</v>
      </c>
      <c r="S229" s="221"/>
      <c r="T229" s="237">
        <f t="shared" si="544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45"/>
        <v>0</v>
      </c>
      <c r="AD229" s="221"/>
      <c r="AE229" s="237">
        <f t="shared" si="546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47"/>
        <v>0</v>
      </c>
      <c r="AO229" s="221"/>
      <c r="AP229" s="237">
        <f t="shared" si="548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49"/>
        <v>0</v>
      </c>
      <c r="AZ229" s="221"/>
      <c r="BA229" s="237">
        <f t="shared" si="550"/>
        <v>0</v>
      </c>
      <c r="BB229" s="221"/>
      <c r="BC229" s="233"/>
      <c r="BD229" s="221"/>
      <c r="BE229" s="221"/>
      <c r="BF229" s="233"/>
      <c r="BG229" s="221"/>
      <c r="BH229" s="379">
        <f t="shared" si="530"/>
        <v>0</v>
      </c>
      <c r="BI229" s="255" t="str">
        <f t="shared" si="531"/>
        <v>12</v>
      </c>
      <c r="BJ229" s="318"/>
      <c r="BK229" s="253">
        <f t="shared" si="551"/>
        <v>0</v>
      </c>
      <c r="BL229" s="318"/>
      <c r="BM229" s="253">
        <f t="shared" si="532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33"/>
        <v>0</v>
      </c>
      <c r="BW229" s="318"/>
      <c r="BX229" s="253">
        <f t="shared" si="552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34"/>
        <v>0</v>
      </c>
      <c r="CH229" s="318"/>
      <c r="CI229" s="253">
        <f t="shared" si="535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36"/>
        <v>0</v>
      </c>
      <c r="CS229" s="318"/>
      <c r="CT229" s="253">
        <f t="shared" si="537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38"/>
        <v>0</v>
      </c>
      <c r="DD229" s="318"/>
      <c r="DE229" s="253">
        <f t="shared" si="539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thickBot="1">
      <c r="A230" s="272" t="str">
        <f t="shared" si="52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40"/>
        <v>0</v>
      </c>
      <c r="F230" s="236">
        <f t="shared" si="541"/>
        <v>0</v>
      </c>
      <c r="G230" s="236">
        <f t="shared" si="527"/>
        <v>0</v>
      </c>
      <c r="H230" s="236">
        <f t="shared" si="542"/>
        <v>0</v>
      </c>
      <c r="I230" s="236">
        <f t="shared" si="528"/>
        <v>0</v>
      </c>
      <c r="J230" s="236">
        <f t="shared" si="529"/>
        <v>0</v>
      </c>
      <c r="K230" s="236">
        <f t="shared" si="529"/>
        <v>0</v>
      </c>
      <c r="L230" s="236">
        <f t="shared" si="529"/>
        <v>0</v>
      </c>
      <c r="M230" s="236">
        <f t="shared" si="529"/>
        <v>0</v>
      </c>
      <c r="N230" s="236">
        <f t="shared" si="529"/>
        <v>0</v>
      </c>
      <c r="O230" s="236">
        <f>ROUND(SUM(Z230,AK230,AV230,BG230),1)</f>
        <v>0</v>
      </c>
      <c r="P230" s="223"/>
      <c r="Q230" s="224"/>
      <c r="R230" s="238">
        <f t="shared" si="543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45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47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49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9">
        <f t="shared" si="530"/>
        <v>0</v>
      </c>
      <c r="BI230" s="319" t="str">
        <f t="shared" si="531"/>
        <v>13</v>
      </c>
      <c r="BJ230" s="320"/>
      <c r="BK230" s="321">
        <f t="shared" si="551"/>
        <v>0</v>
      </c>
      <c r="BL230" s="320"/>
      <c r="BM230" s="321">
        <f t="shared" si="532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33"/>
        <v>0</v>
      </c>
      <c r="BW230" s="320"/>
      <c r="BX230" s="321">
        <f t="shared" si="552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34"/>
        <v>0</v>
      </c>
      <c r="CH230" s="320"/>
      <c r="CI230" s="321">
        <f t="shared" si="535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36"/>
        <v>0</v>
      </c>
      <c r="CS230" s="320"/>
      <c r="CT230" s="321">
        <f t="shared" si="537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38"/>
        <v>0</v>
      </c>
      <c r="DD230" s="320"/>
      <c r="DE230" s="321">
        <f t="shared" si="539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30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53">IF(ROUND(E237-SUM(E238,E240:E241),5)&gt;=0,0,"Ошибка")</f>
        <v>0</v>
      </c>
      <c r="BK231" s="285">
        <f t="shared" si="553"/>
        <v>0</v>
      </c>
      <c r="BL231" s="285">
        <f t="shared" si="553"/>
        <v>0</v>
      </c>
      <c r="BM231" s="285">
        <f t="shared" si="553"/>
        <v>0</v>
      </c>
      <c r="BN231" s="285">
        <f t="shared" si="553"/>
        <v>0</v>
      </c>
      <c r="BO231" s="285">
        <f t="shared" si="553"/>
        <v>0</v>
      </c>
      <c r="BP231" s="285">
        <f t="shared" si="553"/>
        <v>0</v>
      </c>
      <c r="BQ231" s="285">
        <f t="shared" si="553"/>
        <v>0</v>
      </c>
      <c r="BR231" s="285">
        <f t="shared" si="553"/>
        <v>0</v>
      </c>
      <c r="BS231" s="285">
        <f t="shared" si="553"/>
        <v>0</v>
      </c>
      <c r="BT231" s="285">
        <f t="shared" si="553"/>
        <v>0</v>
      </c>
      <c r="BU231" s="285">
        <f t="shared" si="553"/>
        <v>0</v>
      </c>
      <c r="BV231" s="285">
        <f t="shared" si="553"/>
        <v>0</v>
      </c>
      <c r="BW231" s="285">
        <f t="shared" si="553"/>
        <v>0</v>
      </c>
      <c r="BX231" s="285">
        <f t="shared" si="553"/>
        <v>0</v>
      </c>
      <c r="BY231" s="285">
        <f t="shared" si="553"/>
        <v>0</v>
      </c>
      <c r="BZ231" s="285">
        <f t="shared" si="553"/>
        <v>0</v>
      </c>
      <c r="CA231" s="285">
        <f t="shared" si="553"/>
        <v>0</v>
      </c>
      <c r="CB231" s="285">
        <f t="shared" si="553"/>
        <v>0</v>
      </c>
      <c r="CC231" s="285">
        <f t="shared" si="553"/>
        <v>0</v>
      </c>
      <c r="CD231" s="285">
        <f t="shared" si="553"/>
        <v>0</v>
      </c>
      <c r="CE231" s="285">
        <f t="shared" si="553"/>
        <v>0</v>
      </c>
      <c r="CF231" s="285">
        <f t="shared" si="553"/>
        <v>0</v>
      </c>
      <c r="CG231" s="285">
        <f t="shared" si="553"/>
        <v>0</v>
      </c>
      <c r="CH231" s="285">
        <f t="shared" si="553"/>
        <v>0</v>
      </c>
      <c r="CI231" s="285">
        <f t="shared" si="553"/>
        <v>0</v>
      </c>
      <c r="CJ231" s="285">
        <f t="shared" si="553"/>
        <v>0</v>
      </c>
      <c r="CK231" s="285">
        <f t="shared" si="553"/>
        <v>0</v>
      </c>
      <c r="CL231" s="285">
        <f t="shared" si="553"/>
        <v>0</v>
      </c>
      <c r="CM231" s="285">
        <f t="shared" si="553"/>
        <v>0</v>
      </c>
      <c r="CN231" s="285">
        <f t="shared" si="553"/>
        <v>0</v>
      </c>
      <c r="CO231" s="285">
        <f t="shared" si="553"/>
        <v>0</v>
      </c>
      <c r="CP231" s="285">
        <f t="shared" ref="CP231:DL231" si="554">IF(ROUND(AK237-SUM(AK238,AK240:AK241),5)&gt;=0,0,"Ошибка")</f>
        <v>0</v>
      </c>
      <c r="CQ231" s="285">
        <f t="shared" si="554"/>
        <v>0</v>
      </c>
      <c r="CR231" s="285">
        <f t="shared" si="554"/>
        <v>0</v>
      </c>
      <c r="CS231" s="285">
        <f t="shared" si="554"/>
        <v>0</v>
      </c>
      <c r="CT231" s="285">
        <f t="shared" si="554"/>
        <v>0</v>
      </c>
      <c r="CU231" s="285">
        <f t="shared" si="554"/>
        <v>0</v>
      </c>
      <c r="CV231" s="285">
        <f t="shared" si="554"/>
        <v>0</v>
      </c>
      <c r="CW231" s="285">
        <f t="shared" si="554"/>
        <v>0</v>
      </c>
      <c r="CX231" s="285">
        <f t="shared" si="554"/>
        <v>0</v>
      </c>
      <c r="CY231" s="285">
        <f t="shared" si="554"/>
        <v>0</v>
      </c>
      <c r="CZ231" s="285">
        <f t="shared" si="554"/>
        <v>0</v>
      </c>
      <c r="DA231" s="285">
        <f t="shared" si="554"/>
        <v>0</v>
      </c>
      <c r="DB231" s="285">
        <f t="shared" si="554"/>
        <v>0</v>
      </c>
      <c r="DC231" s="285">
        <f t="shared" si="554"/>
        <v>0</v>
      </c>
      <c r="DD231" s="285">
        <f t="shared" si="554"/>
        <v>0</v>
      </c>
      <c r="DE231" s="285">
        <f t="shared" si="554"/>
        <v>0</v>
      </c>
      <c r="DF231" s="285">
        <f t="shared" si="554"/>
        <v>0</v>
      </c>
      <c r="DG231" s="285">
        <f t="shared" si="554"/>
        <v>0</v>
      </c>
      <c r="DH231" s="285">
        <f t="shared" si="554"/>
        <v>0</v>
      </c>
      <c r="DI231" s="285">
        <f t="shared" si="554"/>
        <v>0</v>
      </c>
      <c r="DJ231" s="285">
        <f t="shared" si="554"/>
        <v>0</v>
      </c>
      <c r="DK231" s="285">
        <f t="shared" si="554"/>
        <v>0</v>
      </c>
      <c r="DL231" s="285">
        <f t="shared" si="554"/>
        <v>0</v>
      </c>
    </row>
    <row r="232" spans="1:116" s="27" customFormat="1" ht="24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55">SUM(J233:J237,J242:J244)</f>
        <v>0</v>
      </c>
      <c r="K232" s="236">
        <f t="shared" si="555"/>
        <v>0</v>
      </c>
      <c r="L232" s="236">
        <f t="shared" si="555"/>
        <v>0</v>
      </c>
      <c r="M232" s="236">
        <f t="shared" si="555"/>
        <v>0</v>
      </c>
      <c r="N232" s="236">
        <f t="shared" si="555"/>
        <v>0</v>
      </c>
      <c r="O232" s="236">
        <f t="shared" si="555"/>
        <v>0</v>
      </c>
      <c r="P232" s="228">
        <f>SUM(P233:P237,P242:P244)</f>
        <v>0</v>
      </c>
      <c r="Q232" s="226">
        <f t="shared" ref="Q232:Z232" si="556">SUM(Q233:Q237,Q242:Q244)</f>
        <v>0</v>
      </c>
      <c r="R232" s="236">
        <f t="shared" si="556"/>
        <v>0</v>
      </c>
      <c r="S232" s="226">
        <f t="shared" si="556"/>
        <v>0</v>
      </c>
      <c r="T232" s="236">
        <f t="shared" si="556"/>
        <v>0</v>
      </c>
      <c r="U232" s="226">
        <f t="shared" si="556"/>
        <v>0</v>
      </c>
      <c r="V232" s="235">
        <f t="shared" si="556"/>
        <v>0</v>
      </c>
      <c r="W232" s="226">
        <f t="shared" si="556"/>
        <v>0</v>
      </c>
      <c r="X232" s="226">
        <f t="shared" si="556"/>
        <v>0</v>
      </c>
      <c r="Y232" s="235">
        <f t="shared" si="556"/>
        <v>0</v>
      </c>
      <c r="Z232" s="227">
        <f t="shared" si="556"/>
        <v>0</v>
      </c>
      <c r="AA232" s="228">
        <f>SUM(AA233:AA237,AA242:AA244)</f>
        <v>0</v>
      </c>
      <c r="AB232" s="226">
        <f t="shared" ref="AB232:AK232" si="557">SUM(AB233:AB237,AB242:AB244)</f>
        <v>0</v>
      </c>
      <c r="AC232" s="236">
        <f t="shared" si="557"/>
        <v>0</v>
      </c>
      <c r="AD232" s="226">
        <f t="shared" si="557"/>
        <v>0</v>
      </c>
      <c r="AE232" s="236">
        <f t="shared" si="557"/>
        <v>0</v>
      </c>
      <c r="AF232" s="226">
        <f t="shared" si="557"/>
        <v>0</v>
      </c>
      <c r="AG232" s="235">
        <f t="shared" si="557"/>
        <v>0</v>
      </c>
      <c r="AH232" s="226">
        <f t="shared" si="557"/>
        <v>0</v>
      </c>
      <c r="AI232" s="226">
        <f t="shared" si="557"/>
        <v>0</v>
      </c>
      <c r="AJ232" s="235">
        <f t="shared" si="557"/>
        <v>0</v>
      </c>
      <c r="AK232" s="227">
        <f t="shared" si="557"/>
        <v>0</v>
      </c>
      <c r="AL232" s="228">
        <f>SUM(AL233:AL237,AL242:AL244)</f>
        <v>0</v>
      </c>
      <c r="AM232" s="226">
        <f t="shared" ref="AM232:AV232" si="558">SUM(AM233:AM237,AM242:AM244)</f>
        <v>0</v>
      </c>
      <c r="AN232" s="236">
        <f t="shared" si="558"/>
        <v>0</v>
      </c>
      <c r="AO232" s="226">
        <f t="shared" si="558"/>
        <v>0</v>
      </c>
      <c r="AP232" s="236">
        <f t="shared" si="558"/>
        <v>0</v>
      </c>
      <c r="AQ232" s="226">
        <f t="shared" si="558"/>
        <v>0</v>
      </c>
      <c r="AR232" s="235">
        <f t="shared" si="558"/>
        <v>0</v>
      </c>
      <c r="AS232" s="226">
        <f t="shared" si="558"/>
        <v>0</v>
      </c>
      <c r="AT232" s="226">
        <f t="shared" si="558"/>
        <v>0</v>
      </c>
      <c r="AU232" s="235">
        <f t="shared" si="558"/>
        <v>0</v>
      </c>
      <c r="AV232" s="227">
        <f t="shared" si="558"/>
        <v>0</v>
      </c>
      <c r="AW232" s="228">
        <f>SUM(AW233:AW237,AW242:AW244)</f>
        <v>0</v>
      </c>
      <c r="AX232" s="226">
        <f t="shared" ref="AX232:BG232" si="559">SUM(AX233:AX237,AX242:AX244)</f>
        <v>0</v>
      </c>
      <c r="AY232" s="236">
        <f t="shared" si="559"/>
        <v>0</v>
      </c>
      <c r="AZ232" s="226">
        <f t="shared" si="559"/>
        <v>0</v>
      </c>
      <c r="BA232" s="236">
        <f t="shared" si="559"/>
        <v>0</v>
      </c>
      <c r="BB232" s="226">
        <f t="shared" si="559"/>
        <v>0</v>
      </c>
      <c r="BC232" s="235">
        <f t="shared" si="559"/>
        <v>0</v>
      </c>
      <c r="BD232" s="226">
        <f t="shared" si="559"/>
        <v>0</v>
      </c>
      <c r="BE232" s="226">
        <f t="shared" si="559"/>
        <v>0</v>
      </c>
      <c r="BF232" s="235">
        <f t="shared" si="559"/>
        <v>0</v>
      </c>
      <c r="BG232" s="227">
        <f t="shared" si="559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560">IF(E238-E239&gt;=0,0,"Ошибка")</f>
        <v>0</v>
      </c>
      <c r="BK232" s="253">
        <f t="shared" si="560"/>
        <v>0</v>
      </c>
      <c r="BL232" s="253">
        <f t="shared" si="560"/>
        <v>0</v>
      </c>
      <c r="BM232" s="253">
        <f t="shared" si="560"/>
        <v>0</v>
      </c>
      <c r="BN232" s="253">
        <f t="shared" si="560"/>
        <v>0</v>
      </c>
      <c r="BO232" s="253">
        <f t="shared" si="560"/>
        <v>0</v>
      </c>
      <c r="BP232" s="253">
        <f t="shared" si="560"/>
        <v>0</v>
      </c>
      <c r="BQ232" s="253">
        <f t="shared" si="560"/>
        <v>0</v>
      </c>
      <c r="BR232" s="253">
        <f t="shared" si="560"/>
        <v>0</v>
      </c>
      <c r="BS232" s="253">
        <f t="shared" si="560"/>
        <v>0</v>
      </c>
      <c r="BT232" s="253">
        <f t="shared" si="560"/>
        <v>0</v>
      </c>
      <c r="BU232" s="253">
        <f t="shared" si="560"/>
        <v>0</v>
      </c>
      <c r="BV232" s="253">
        <f t="shared" si="560"/>
        <v>0</v>
      </c>
      <c r="BW232" s="253">
        <f t="shared" si="560"/>
        <v>0</v>
      </c>
      <c r="BX232" s="253">
        <f t="shared" si="560"/>
        <v>0</v>
      </c>
      <c r="BY232" s="253">
        <f t="shared" si="560"/>
        <v>0</v>
      </c>
      <c r="BZ232" s="253">
        <f t="shared" si="560"/>
        <v>0</v>
      </c>
      <c r="CA232" s="253">
        <f t="shared" si="560"/>
        <v>0</v>
      </c>
      <c r="CB232" s="253">
        <f t="shared" si="560"/>
        <v>0</v>
      </c>
      <c r="CC232" s="253">
        <f t="shared" si="560"/>
        <v>0</v>
      </c>
      <c r="CD232" s="253">
        <f t="shared" si="560"/>
        <v>0</v>
      </c>
      <c r="CE232" s="253">
        <f t="shared" si="560"/>
        <v>0</v>
      </c>
      <c r="CF232" s="253">
        <f t="shared" si="560"/>
        <v>0</v>
      </c>
      <c r="CG232" s="253">
        <f t="shared" si="560"/>
        <v>0</v>
      </c>
      <c r="CH232" s="253">
        <f t="shared" si="560"/>
        <v>0</v>
      </c>
      <c r="CI232" s="253">
        <f t="shared" si="560"/>
        <v>0</v>
      </c>
      <c r="CJ232" s="253">
        <f t="shared" si="560"/>
        <v>0</v>
      </c>
      <c r="CK232" s="253">
        <f t="shared" si="560"/>
        <v>0</v>
      </c>
      <c r="CL232" s="253">
        <f t="shared" si="560"/>
        <v>0</v>
      </c>
      <c r="CM232" s="253">
        <f t="shared" si="560"/>
        <v>0</v>
      </c>
      <c r="CN232" s="253">
        <f t="shared" si="560"/>
        <v>0</v>
      </c>
      <c r="CO232" s="253">
        <f t="shared" si="560"/>
        <v>0</v>
      </c>
      <c r="CP232" s="253">
        <f t="shared" ref="CP232:DL232" si="561">IF(AK238-AK239&gt;=0,0,"Ошибка")</f>
        <v>0</v>
      </c>
      <c r="CQ232" s="253">
        <f t="shared" si="561"/>
        <v>0</v>
      </c>
      <c r="CR232" s="253">
        <f t="shared" si="561"/>
        <v>0</v>
      </c>
      <c r="CS232" s="253">
        <f t="shared" si="561"/>
        <v>0</v>
      </c>
      <c r="CT232" s="253">
        <f t="shared" si="561"/>
        <v>0</v>
      </c>
      <c r="CU232" s="253">
        <f t="shared" si="561"/>
        <v>0</v>
      </c>
      <c r="CV232" s="253">
        <f t="shared" si="561"/>
        <v>0</v>
      </c>
      <c r="CW232" s="253">
        <f t="shared" si="561"/>
        <v>0</v>
      </c>
      <c r="CX232" s="253">
        <f t="shared" si="561"/>
        <v>0</v>
      </c>
      <c r="CY232" s="253">
        <f t="shared" si="561"/>
        <v>0</v>
      </c>
      <c r="CZ232" s="253">
        <f t="shared" si="561"/>
        <v>0</v>
      </c>
      <c r="DA232" s="253">
        <f t="shared" si="561"/>
        <v>0</v>
      </c>
      <c r="DB232" s="253">
        <f t="shared" si="561"/>
        <v>0</v>
      </c>
      <c r="DC232" s="253">
        <f t="shared" si="561"/>
        <v>0</v>
      </c>
      <c r="DD232" s="253">
        <f t="shared" si="561"/>
        <v>0</v>
      </c>
      <c r="DE232" s="253">
        <f t="shared" si="561"/>
        <v>0</v>
      </c>
      <c r="DF232" s="253">
        <f t="shared" si="561"/>
        <v>0</v>
      </c>
      <c r="DG232" s="253">
        <f t="shared" si="561"/>
        <v>0</v>
      </c>
      <c r="DH232" s="253">
        <f t="shared" si="561"/>
        <v>0</v>
      </c>
      <c r="DI232" s="253">
        <f t="shared" si="561"/>
        <v>0</v>
      </c>
      <c r="DJ232" s="253">
        <f t="shared" si="561"/>
        <v>0</v>
      </c>
      <c r="DK232" s="253">
        <f t="shared" si="561"/>
        <v>0</v>
      </c>
      <c r="DL232" s="253">
        <f t="shared" si="561"/>
        <v>0</v>
      </c>
    </row>
    <row r="233" spans="1:116" s="27" customFormat="1" ht="24">
      <c r="A233" s="272" t="str">
        <f t="shared" ref="A233:A244" si="562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563">SUM(J233:L233)</f>
        <v>0</v>
      </c>
      <c r="H233" s="236">
        <f>ROUND(SUM(S233,AD233,AO233,AZ233),1)</f>
        <v>0</v>
      </c>
      <c r="I233" s="236">
        <f t="shared" ref="I233:I244" si="564">SUM(M233:O233)</f>
        <v>0</v>
      </c>
      <c r="J233" s="236">
        <f t="shared" ref="J233:O244" si="565">ROUND(SUM(U233,AF233,AQ233,BB233),1)</f>
        <v>0</v>
      </c>
      <c r="K233" s="236">
        <f t="shared" si="565"/>
        <v>0</v>
      </c>
      <c r="L233" s="236">
        <f t="shared" si="565"/>
        <v>0</v>
      </c>
      <c r="M233" s="236">
        <f t="shared" si="565"/>
        <v>0</v>
      </c>
      <c r="N233" s="236">
        <f t="shared" si="565"/>
        <v>0</v>
      </c>
      <c r="O233" s="236">
        <f t="shared" si="565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9">
        <f t="shared" ref="BH233:BH245" si="566">IF((COUNTA(BJ233:DL233)-COUNTIF(BJ233:DL233,0))=0,0,CONCATENATE("Ошибки!-",COUNTA(BJ233:DL233)-COUNTIF(BJ233:DL233,0)))</f>
        <v>0</v>
      </c>
      <c r="BI233" s="255" t="str">
        <f t="shared" ref="BI233:BI244" si="567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568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569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570">IF(ROUND((AA233-AB233),5)&gt;=0,0,"Ошибка!")</f>
        <v>0</v>
      </c>
      <c r="CH233" s="318"/>
      <c r="CI233" s="253">
        <f t="shared" ref="CI233:CI244" si="57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572">IF(ROUND((AL233-AM233),5)&gt;=0,0,"Ошибка!")</f>
        <v>0</v>
      </c>
      <c r="CS233" s="318"/>
      <c r="CT233" s="253">
        <f t="shared" ref="CT233:CT244" si="573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574">IF(ROUND((AW233-AX233),5)&gt;=0,0,"Ошибка!")</f>
        <v>0</v>
      </c>
      <c r="DD233" s="318"/>
      <c r="DE233" s="253">
        <f t="shared" ref="DE233:DE244" si="575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>
      <c r="A234" s="272" t="str">
        <f t="shared" si="562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576">ROUND(SUM(P234,AA234,AL234,AW234),0)</f>
        <v>0</v>
      </c>
      <c r="F234" s="236">
        <f t="shared" ref="F234:F244" si="577">ROUND(SUM(Q234,AB234,AM234,AX234),1)</f>
        <v>0</v>
      </c>
      <c r="G234" s="236">
        <f t="shared" si="563"/>
        <v>0</v>
      </c>
      <c r="H234" s="236">
        <f t="shared" ref="H234:H244" si="578">ROUND(SUM(S234,AD234,AO234,AZ234),1)</f>
        <v>0</v>
      </c>
      <c r="I234" s="236">
        <f t="shared" si="564"/>
        <v>0</v>
      </c>
      <c r="J234" s="236">
        <f t="shared" si="565"/>
        <v>0</v>
      </c>
      <c r="K234" s="236">
        <f t="shared" si="565"/>
        <v>0</v>
      </c>
      <c r="L234" s="236">
        <f t="shared" si="565"/>
        <v>0</v>
      </c>
      <c r="M234" s="236">
        <f t="shared" si="565"/>
        <v>0</v>
      </c>
      <c r="N234" s="236">
        <f t="shared" si="565"/>
        <v>0</v>
      </c>
      <c r="O234" s="236">
        <f t="shared" si="565"/>
        <v>0</v>
      </c>
      <c r="P234" s="220"/>
      <c r="Q234" s="221"/>
      <c r="R234" s="237">
        <f t="shared" ref="R234:R244" si="579">SUM(U234:W234)</f>
        <v>0</v>
      </c>
      <c r="S234" s="221"/>
      <c r="T234" s="237">
        <f t="shared" ref="T234:T243" si="580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81">SUM(AF234:AH234)</f>
        <v>0</v>
      </c>
      <c r="AD234" s="221"/>
      <c r="AE234" s="237">
        <f t="shared" ref="AE234:AE243" si="582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83">SUM(AQ234:AS234)</f>
        <v>0</v>
      </c>
      <c r="AO234" s="221"/>
      <c r="AP234" s="237">
        <f t="shared" ref="AP234:AP243" si="584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85">SUM(BB234:BD234)</f>
        <v>0</v>
      </c>
      <c r="AZ234" s="221"/>
      <c r="BA234" s="237">
        <f t="shared" ref="BA234:BA243" si="586">SUM(BE234:BG234)</f>
        <v>0</v>
      </c>
      <c r="BB234" s="221"/>
      <c r="BC234" s="233"/>
      <c r="BD234" s="221"/>
      <c r="BE234" s="221"/>
      <c r="BF234" s="233"/>
      <c r="BG234" s="221"/>
      <c r="BH234" s="379">
        <f t="shared" si="566"/>
        <v>0</v>
      </c>
      <c r="BI234" s="255" t="str">
        <f t="shared" si="567"/>
        <v>03</v>
      </c>
      <c r="BJ234" s="318"/>
      <c r="BK234" s="253">
        <f t="shared" ref="BK234:BK244" si="587">IF(ROUND((E234-F234),5)&gt;=0,0,"Ошибка!")</f>
        <v>0</v>
      </c>
      <c r="BL234" s="318"/>
      <c r="BM234" s="253">
        <f t="shared" si="568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569"/>
        <v>0</v>
      </c>
      <c r="BW234" s="318"/>
      <c r="BX234" s="253">
        <f t="shared" ref="BX234:BX244" si="588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570"/>
        <v>0</v>
      </c>
      <c r="CH234" s="318"/>
      <c r="CI234" s="253">
        <f t="shared" si="57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572"/>
        <v>0</v>
      </c>
      <c r="CS234" s="318"/>
      <c r="CT234" s="253">
        <f t="shared" si="573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574"/>
        <v>0</v>
      </c>
      <c r="DD234" s="318"/>
      <c r="DE234" s="253">
        <f t="shared" si="575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>
      <c r="A235" s="272" t="str">
        <f t="shared" si="562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576"/>
        <v>0</v>
      </c>
      <c r="F235" s="236">
        <f t="shared" si="577"/>
        <v>0</v>
      </c>
      <c r="G235" s="236">
        <f t="shared" si="563"/>
        <v>0</v>
      </c>
      <c r="H235" s="236">
        <f t="shared" si="578"/>
        <v>0</v>
      </c>
      <c r="I235" s="236">
        <f t="shared" si="564"/>
        <v>0</v>
      </c>
      <c r="J235" s="236">
        <f t="shared" si="565"/>
        <v>0</v>
      </c>
      <c r="K235" s="236">
        <f t="shared" si="565"/>
        <v>0</v>
      </c>
      <c r="L235" s="236">
        <f t="shared" si="565"/>
        <v>0</v>
      </c>
      <c r="M235" s="236">
        <f t="shared" si="565"/>
        <v>0</v>
      </c>
      <c r="N235" s="236">
        <f t="shared" si="565"/>
        <v>0</v>
      </c>
      <c r="O235" s="236">
        <f t="shared" si="565"/>
        <v>0</v>
      </c>
      <c r="P235" s="220"/>
      <c r="Q235" s="221"/>
      <c r="R235" s="237">
        <f t="shared" si="579"/>
        <v>0</v>
      </c>
      <c r="S235" s="221"/>
      <c r="T235" s="237">
        <f t="shared" si="58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81"/>
        <v>0</v>
      </c>
      <c r="AD235" s="221"/>
      <c r="AE235" s="237">
        <f t="shared" si="58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83"/>
        <v>0</v>
      </c>
      <c r="AO235" s="221"/>
      <c r="AP235" s="237">
        <f t="shared" si="58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85"/>
        <v>0</v>
      </c>
      <c r="AZ235" s="221"/>
      <c r="BA235" s="237">
        <f t="shared" si="586"/>
        <v>0</v>
      </c>
      <c r="BB235" s="221"/>
      <c r="BC235" s="233"/>
      <c r="BD235" s="221"/>
      <c r="BE235" s="221"/>
      <c r="BF235" s="233"/>
      <c r="BG235" s="221"/>
      <c r="BH235" s="379">
        <f t="shared" si="566"/>
        <v>0</v>
      </c>
      <c r="BI235" s="255" t="str">
        <f t="shared" si="567"/>
        <v>04</v>
      </c>
      <c r="BJ235" s="318"/>
      <c r="BK235" s="253">
        <f t="shared" si="587"/>
        <v>0</v>
      </c>
      <c r="BL235" s="318"/>
      <c r="BM235" s="253">
        <f t="shared" si="568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569"/>
        <v>0</v>
      </c>
      <c r="BW235" s="318"/>
      <c r="BX235" s="253">
        <f t="shared" si="588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570"/>
        <v>0</v>
      </c>
      <c r="CH235" s="318"/>
      <c r="CI235" s="253">
        <f t="shared" si="57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572"/>
        <v>0</v>
      </c>
      <c r="CS235" s="318"/>
      <c r="CT235" s="253">
        <f t="shared" si="573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574"/>
        <v>0</v>
      </c>
      <c r="DD235" s="318"/>
      <c r="DE235" s="253">
        <f t="shared" si="575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>
      <c r="A236" s="272" t="str">
        <f t="shared" si="562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576"/>
        <v>0</v>
      </c>
      <c r="F236" s="236">
        <f t="shared" si="577"/>
        <v>0</v>
      </c>
      <c r="G236" s="236">
        <f t="shared" si="563"/>
        <v>0</v>
      </c>
      <c r="H236" s="236">
        <f t="shared" si="578"/>
        <v>0</v>
      </c>
      <c r="I236" s="236">
        <f t="shared" si="564"/>
        <v>0</v>
      </c>
      <c r="J236" s="236">
        <f t="shared" si="565"/>
        <v>0</v>
      </c>
      <c r="K236" s="236">
        <f t="shared" si="565"/>
        <v>0</v>
      </c>
      <c r="L236" s="236">
        <f t="shared" si="565"/>
        <v>0</v>
      </c>
      <c r="M236" s="236">
        <f t="shared" si="565"/>
        <v>0</v>
      </c>
      <c r="N236" s="236">
        <f t="shared" si="565"/>
        <v>0</v>
      </c>
      <c r="O236" s="236">
        <f t="shared" si="565"/>
        <v>0</v>
      </c>
      <c r="P236" s="220"/>
      <c r="Q236" s="221"/>
      <c r="R236" s="237">
        <f t="shared" si="579"/>
        <v>0</v>
      </c>
      <c r="S236" s="221"/>
      <c r="T236" s="237">
        <f t="shared" si="580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81"/>
        <v>0</v>
      </c>
      <c r="AD236" s="221"/>
      <c r="AE236" s="237">
        <f t="shared" si="582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83"/>
        <v>0</v>
      </c>
      <c r="AO236" s="221"/>
      <c r="AP236" s="237">
        <f t="shared" si="584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85"/>
        <v>0</v>
      </c>
      <c r="AZ236" s="221"/>
      <c r="BA236" s="237">
        <f t="shared" si="586"/>
        <v>0</v>
      </c>
      <c r="BB236" s="221"/>
      <c r="BC236" s="233"/>
      <c r="BD236" s="221"/>
      <c r="BE236" s="221"/>
      <c r="BF236" s="233"/>
      <c r="BG236" s="221"/>
      <c r="BH236" s="379">
        <f t="shared" si="566"/>
        <v>0</v>
      </c>
      <c r="BI236" s="255" t="str">
        <f t="shared" si="567"/>
        <v>05</v>
      </c>
      <c r="BJ236" s="318"/>
      <c r="BK236" s="253">
        <f t="shared" si="587"/>
        <v>0</v>
      </c>
      <c r="BL236" s="318"/>
      <c r="BM236" s="253">
        <f t="shared" si="568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569"/>
        <v>0</v>
      </c>
      <c r="BW236" s="318"/>
      <c r="BX236" s="253">
        <f t="shared" si="588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570"/>
        <v>0</v>
      </c>
      <c r="CH236" s="318"/>
      <c r="CI236" s="253">
        <f t="shared" si="57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572"/>
        <v>0</v>
      </c>
      <c r="CS236" s="318"/>
      <c r="CT236" s="253">
        <f t="shared" si="573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574"/>
        <v>0</v>
      </c>
      <c r="DD236" s="318"/>
      <c r="DE236" s="253">
        <f t="shared" si="575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>
      <c r="A237" s="272" t="str">
        <f t="shared" si="562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576"/>
        <v>0</v>
      </c>
      <c r="F237" s="236">
        <f t="shared" si="577"/>
        <v>0</v>
      </c>
      <c r="G237" s="236">
        <f t="shared" si="563"/>
        <v>0</v>
      </c>
      <c r="H237" s="236">
        <f t="shared" si="578"/>
        <v>0</v>
      </c>
      <c r="I237" s="236">
        <f t="shared" si="564"/>
        <v>0</v>
      </c>
      <c r="J237" s="236">
        <f t="shared" si="565"/>
        <v>0</v>
      </c>
      <c r="K237" s="236">
        <f t="shared" si="565"/>
        <v>0</v>
      </c>
      <c r="L237" s="236">
        <f t="shared" si="565"/>
        <v>0</v>
      </c>
      <c r="M237" s="236">
        <f t="shared" si="565"/>
        <v>0</v>
      </c>
      <c r="N237" s="236">
        <f t="shared" si="565"/>
        <v>0</v>
      </c>
      <c r="O237" s="236">
        <f t="shared" si="565"/>
        <v>0</v>
      </c>
      <c r="P237" s="220"/>
      <c r="Q237" s="221"/>
      <c r="R237" s="237">
        <f t="shared" si="579"/>
        <v>0</v>
      </c>
      <c r="S237" s="221"/>
      <c r="T237" s="237">
        <f t="shared" si="580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81"/>
        <v>0</v>
      </c>
      <c r="AD237" s="221"/>
      <c r="AE237" s="237">
        <f t="shared" si="582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83"/>
        <v>0</v>
      </c>
      <c r="AO237" s="221"/>
      <c r="AP237" s="237">
        <f t="shared" si="584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85"/>
        <v>0</v>
      </c>
      <c r="AZ237" s="221"/>
      <c r="BA237" s="237">
        <f t="shared" si="586"/>
        <v>0</v>
      </c>
      <c r="BB237" s="221"/>
      <c r="BC237" s="233"/>
      <c r="BD237" s="221"/>
      <c r="BE237" s="221"/>
      <c r="BF237" s="233"/>
      <c r="BG237" s="221"/>
      <c r="BH237" s="379">
        <f t="shared" si="566"/>
        <v>0</v>
      </c>
      <c r="BI237" s="255" t="str">
        <f t="shared" si="567"/>
        <v>06</v>
      </c>
      <c r="BJ237" s="318"/>
      <c r="BK237" s="253">
        <f t="shared" si="587"/>
        <v>0</v>
      </c>
      <c r="BL237" s="318"/>
      <c r="BM237" s="253">
        <f t="shared" si="568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569"/>
        <v>0</v>
      </c>
      <c r="BW237" s="318"/>
      <c r="BX237" s="253">
        <f t="shared" si="588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570"/>
        <v>0</v>
      </c>
      <c r="CH237" s="318"/>
      <c r="CI237" s="253">
        <f t="shared" si="57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572"/>
        <v>0</v>
      </c>
      <c r="CS237" s="318"/>
      <c r="CT237" s="253">
        <f t="shared" si="573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574"/>
        <v>0</v>
      </c>
      <c r="DD237" s="318"/>
      <c r="DE237" s="253">
        <f t="shared" si="575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>
      <c r="A238" s="272" t="str">
        <f t="shared" si="562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576"/>
        <v>0</v>
      </c>
      <c r="F238" s="236">
        <f t="shared" si="577"/>
        <v>0</v>
      </c>
      <c r="G238" s="236">
        <f t="shared" si="563"/>
        <v>0</v>
      </c>
      <c r="H238" s="236">
        <f t="shared" si="578"/>
        <v>0</v>
      </c>
      <c r="I238" s="236">
        <f t="shared" si="564"/>
        <v>0</v>
      </c>
      <c r="J238" s="236">
        <f t="shared" si="565"/>
        <v>0</v>
      </c>
      <c r="K238" s="236">
        <f t="shared" si="565"/>
        <v>0</v>
      </c>
      <c r="L238" s="236">
        <f t="shared" si="565"/>
        <v>0</v>
      </c>
      <c r="M238" s="236">
        <f t="shared" si="565"/>
        <v>0</v>
      </c>
      <c r="N238" s="236">
        <f t="shared" si="565"/>
        <v>0</v>
      </c>
      <c r="O238" s="236">
        <f t="shared" si="565"/>
        <v>0</v>
      </c>
      <c r="P238" s="220"/>
      <c r="Q238" s="221"/>
      <c r="R238" s="237">
        <f t="shared" si="579"/>
        <v>0</v>
      </c>
      <c r="S238" s="221"/>
      <c r="T238" s="237">
        <f t="shared" si="580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81"/>
        <v>0</v>
      </c>
      <c r="AD238" s="221"/>
      <c r="AE238" s="237">
        <f t="shared" si="582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83"/>
        <v>0</v>
      </c>
      <c r="AO238" s="221"/>
      <c r="AP238" s="237">
        <f t="shared" si="584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85"/>
        <v>0</v>
      </c>
      <c r="AZ238" s="221"/>
      <c r="BA238" s="237">
        <f t="shared" si="586"/>
        <v>0</v>
      </c>
      <c r="BB238" s="221"/>
      <c r="BC238" s="233"/>
      <c r="BD238" s="221"/>
      <c r="BE238" s="221"/>
      <c r="BF238" s="233"/>
      <c r="BG238" s="221"/>
      <c r="BH238" s="379">
        <f t="shared" si="566"/>
        <v>0</v>
      </c>
      <c r="BI238" s="255" t="str">
        <f t="shared" si="567"/>
        <v>07</v>
      </c>
      <c r="BJ238" s="318"/>
      <c r="BK238" s="253">
        <f t="shared" si="587"/>
        <v>0</v>
      </c>
      <c r="BL238" s="318"/>
      <c r="BM238" s="253">
        <f t="shared" si="568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569"/>
        <v>0</v>
      </c>
      <c r="BW238" s="318"/>
      <c r="BX238" s="253">
        <f t="shared" si="588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570"/>
        <v>0</v>
      </c>
      <c r="CH238" s="318"/>
      <c r="CI238" s="253">
        <f t="shared" si="57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572"/>
        <v>0</v>
      </c>
      <c r="CS238" s="318"/>
      <c r="CT238" s="253">
        <f t="shared" si="573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574"/>
        <v>0</v>
      </c>
      <c r="DD238" s="318"/>
      <c r="DE238" s="253">
        <f t="shared" si="575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>
      <c r="A239" s="272" t="str">
        <f t="shared" si="562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576"/>
        <v>0</v>
      </c>
      <c r="F239" s="236">
        <f t="shared" si="577"/>
        <v>0</v>
      </c>
      <c r="G239" s="236">
        <f t="shared" si="563"/>
        <v>0</v>
      </c>
      <c r="H239" s="236">
        <f t="shared" si="578"/>
        <v>0</v>
      </c>
      <c r="I239" s="236">
        <f t="shared" si="564"/>
        <v>0</v>
      </c>
      <c r="J239" s="236">
        <f t="shared" si="565"/>
        <v>0</v>
      </c>
      <c r="K239" s="236">
        <f t="shared" si="565"/>
        <v>0</v>
      </c>
      <c r="L239" s="236">
        <f t="shared" si="565"/>
        <v>0</v>
      </c>
      <c r="M239" s="236">
        <f t="shared" si="565"/>
        <v>0</v>
      </c>
      <c r="N239" s="236">
        <f t="shared" si="565"/>
        <v>0</v>
      </c>
      <c r="O239" s="236">
        <f t="shared" si="565"/>
        <v>0</v>
      </c>
      <c r="P239" s="220"/>
      <c r="Q239" s="221"/>
      <c r="R239" s="237">
        <f t="shared" si="579"/>
        <v>0</v>
      </c>
      <c r="S239" s="221"/>
      <c r="T239" s="237">
        <f t="shared" si="580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81"/>
        <v>0</v>
      </c>
      <c r="AD239" s="221"/>
      <c r="AE239" s="237">
        <f t="shared" si="582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83"/>
        <v>0</v>
      </c>
      <c r="AO239" s="221"/>
      <c r="AP239" s="237">
        <f t="shared" si="584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85"/>
        <v>0</v>
      </c>
      <c r="AZ239" s="221"/>
      <c r="BA239" s="237">
        <f t="shared" si="586"/>
        <v>0</v>
      </c>
      <c r="BB239" s="221"/>
      <c r="BC239" s="233"/>
      <c r="BD239" s="221"/>
      <c r="BE239" s="221"/>
      <c r="BF239" s="233"/>
      <c r="BG239" s="221"/>
      <c r="BH239" s="379">
        <f t="shared" si="566"/>
        <v>0</v>
      </c>
      <c r="BI239" s="255" t="str">
        <f t="shared" si="567"/>
        <v>08</v>
      </c>
      <c r="BJ239" s="318"/>
      <c r="BK239" s="253">
        <f t="shared" si="587"/>
        <v>0</v>
      </c>
      <c r="BL239" s="318"/>
      <c r="BM239" s="253">
        <f t="shared" si="568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569"/>
        <v>0</v>
      </c>
      <c r="BW239" s="318"/>
      <c r="BX239" s="253">
        <f t="shared" si="588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570"/>
        <v>0</v>
      </c>
      <c r="CH239" s="318"/>
      <c r="CI239" s="253">
        <f t="shared" si="57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572"/>
        <v>0</v>
      </c>
      <c r="CS239" s="318"/>
      <c r="CT239" s="253">
        <f t="shared" si="573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574"/>
        <v>0</v>
      </c>
      <c r="DD239" s="318"/>
      <c r="DE239" s="253">
        <f t="shared" si="575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>
      <c r="A240" s="272" t="str">
        <f t="shared" si="562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576"/>
        <v>0</v>
      </c>
      <c r="F240" s="236">
        <f t="shared" si="577"/>
        <v>0</v>
      </c>
      <c r="G240" s="236">
        <f t="shared" si="563"/>
        <v>0</v>
      </c>
      <c r="H240" s="236">
        <f t="shared" si="578"/>
        <v>0</v>
      </c>
      <c r="I240" s="236">
        <f t="shared" si="564"/>
        <v>0</v>
      </c>
      <c r="J240" s="236">
        <f t="shared" si="565"/>
        <v>0</v>
      </c>
      <c r="K240" s="236">
        <f t="shared" si="565"/>
        <v>0</v>
      </c>
      <c r="L240" s="236">
        <f t="shared" si="565"/>
        <v>0</v>
      </c>
      <c r="M240" s="236">
        <f t="shared" si="565"/>
        <v>0</v>
      </c>
      <c r="N240" s="236">
        <f t="shared" si="565"/>
        <v>0</v>
      </c>
      <c r="O240" s="236">
        <f t="shared" si="565"/>
        <v>0</v>
      </c>
      <c r="P240" s="220"/>
      <c r="Q240" s="221"/>
      <c r="R240" s="237">
        <f t="shared" si="579"/>
        <v>0</v>
      </c>
      <c r="S240" s="221"/>
      <c r="T240" s="237">
        <f t="shared" si="580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81"/>
        <v>0</v>
      </c>
      <c r="AD240" s="221"/>
      <c r="AE240" s="237">
        <f t="shared" si="582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83"/>
        <v>0</v>
      </c>
      <c r="AO240" s="221"/>
      <c r="AP240" s="237">
        <f t="shared" si="584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85"/>
        <v>0</v>
      </c>
      <c r="AZ240" s="221"/>
      <c r="BA240" s="237">
        <f t="shared" si="586"/>
        <v>0</v>
      </c>
      <c r="BB240" s="221"/>
      <c r="BC240" s="233"/>
      <c r="BD240" s="221"/>
      <c r="BE240" s="221"/>
      <c r="BF240" s="233"/>
      <c r="BG240" s="221"/>
      <c r="BH240" s="379">
        <f t="shared" si="566"/>
        <v>0</v>
      </c>
      <c r="BI240" s="255" t="str">
        <f t="shared" si="567"/>
        <v>09</v>
      </c>
      <c r="BJ240" s="318"/>
      <c r="BK240" s="253">
        <f t="shared" si="587"/>
        <v>0</v>
      </c>
      <c r="BL240" s="318"/>
      <c r="BM240" s="253">
        <f t="shared" si="568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569"/>
        <v>0</v>
      </c>
      <c r="BW240" s="318"/>
      <c r="BX240" s="253">
        <f t="shared" si="588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570"/>
        <v>0</v>
      </c>
      <c r="CH240" s="318"/>
      <c r="CI240" s="253">
        <f t="shared" si="57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572"/>
        <v>0</v>
      </c>
      <c r="CS240" s="318"/>
      <c r="CT240" s="253">
        <f t="shared" si="573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574"/>
        <v>0</v>
      </c>
      <c r="DD240" s="318"/>
      <c r="DE240" s="253">
        <f t="shared" si="575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>
      <c r="A241" s="272" t="str">
        <f t="shared" si="562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576"/>
        <v>0</v>
      </c>
      <c r="F241" s="236">
        <f t="shared" si="577"/>
        <v>0</v>
      </c>
      <c r="G241" s="236">
        <f t="shared" si="563"/>
        <v>0</v>
      </c>
      <c r="H241" s="236">
        <f t="shared" si="578"/>
        <v>0</v>
      </c>
      <c r="I241" s="236">
        <f t="shared" si="564"/>
        <v>0</v>
      </c>
      <c r="J241" s="236">
        <f t="shared" si="565"/>
        <v>0</v>
      </c>
      <c r="K241" s="236">
        <f t="shared" si="565"/>
        <v>0</v>
      </c>
      <c r="L241" s="236">
        <f t="shared" si="565"/>
        <v>0</v>
      </c>
      <c r="M241" s="236">
        <f t="shared" si="565"/>
        <v>0</v>
      </c>
      <c r="N241" s="236">
        <f t="shared" si="565"/>
        <v>0</v>
      </c>
      <c r="O241" s="236">
        <f t="shared" si="565"/>
        <v>0</v>
      </c>
      <c r="P241" s="220"/>
      <c r="Q241" s="221"/>
      <c r="R241" s="237">
        <f t="shared" si="579"/>
        <v>0</v>
      </c>
      <c r="S241" s="221"/>
      <c r="T241" s="237">
        <f t="shared" si="580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81"/>
        <v>0</v>
      </c>
      <c r="AD241" s="221"/>
      <c r="AE241" s="237">
        <f t="shared" si="582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83"/>
        <v>0</v>
      </c>
      <c r="AO241" s="221"/>
      <c r="AP241" s="237">
        <f t="shared" si="584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85"/>
        <v>0</v>
      </c>
      <c r="AZ241" s="221"/>
      <c r="BA241" s="237">
        <f t="shared" si="586"/>
        <v>0</v>
      </c>
      <c r="BB241" s="221"/>
      <c r="BC241" s="233"/>
      <c r="BD241" s="221"/>
      <c r="BE241" s="221"/>
      <c r="BF241" s="233"/>
      <c r="BG241" s="221"/>
      <c r="BH241" s="379">
        <f t="shared" si="566"/>
        <v>0</v>
      </c>
      <c r="BI241" s="255" t="str">
        <f t="shared" si="567"/>
        <v>10</v>
      </c>
      <c r="BJ241" s="318"/>
      <c r="BK241" s="253">
        <f t="shared" si="587"/>
        <v>0</v>
      </c>
      <c r="BL241" s="318"/>
      <c r="BM241" s="253">
        <f t="shared" si="568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569"/>
        <v>0</v>
      </c>
      <c r="BW241" s="318"/>
      <c r="BX241" s="253">
        <f t="shared" si="588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570"/>
        <v>0</v>
      </c>
      <c r="CH241" s="318"/>
      <c r="CI241" s="253">
        <f t="shared" si="57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572"/>
        <v>0</v>
      </c>
      <c r="CS241" s="318"/>
      <c r="CT241" s="253">
        <f t="shared" si="573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574"/>
        <v>0</v>
      </c>
      <c r="DD241" s="318"/>
      <c r="DE241" s="253">
        <f t="shared" si="575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">
      <c r="A242" s="272" t="str">
        <f t="shared" si="562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576"/>
        <v>0</v>
      </c>
      <c r="F242" s="236">
        <f t="shared" si="577"/>
        <v>0</v>
      </c>
      <c r="G242" s="236">
        <f t="shared" si="563"/>
        <v>0</v>
      </c>
      <c r="H242" s="236">
        <f t="shared" si="578"/>
        <v>0</v>
      </c>
      <c r="I242" s="236">
        <f t="shared" si="564"/>
        <v>0</v>
      </c>
      <c r="J242" s="236">
        <f t="shared" si="565"/>
        <v>0</v>
      </c>
      <c r="K242" s="236">
        <f t="shared" si="565"/>
        <v>0</v>
      </c>
      <c r="L242" s="236">
        <f t="shared" si="565"/>
        <v>0</v>
      </c>
      <c r="M242" s="236">
        <f t="shared" si="565"/>
        <v>0</v>
      </c>
      <c r="N242" s="236">
        <f t="shared" si="565"/>
        <v>0</v>
      </c>
      <c r="O242" s="236">
        <f t="shared" si="565"/>
        <v>0</v>
      </c>
      <c r="P242" s="220"/>
      <c r="Q242" s="221"/>
      <c r="R242" s="237">
        <f t="shared" si="579"/>
        <v>0</v>
      </c>
      <c r="S242" s="221"/>
      <c r="T242" s="237">
        <f t="shared" si="580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81"/>
        <v>0</v>
      </c>
      <c r="AD242" s="221"/>
      <c r="AE242" s="237">
        <f t="shared" si="582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83"/>
        <v>0</v>
      </c>
      <c r="AO242" s="221"/>
      <c r="AP242" s="237">
        <f t="shared" si="584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85"/>
        <v>0</v>
      </c>
      <c r="AZ242" s="221"/>
      <c r="BA242" s="237">
        <f t="shared" si="586"/>
        <v>0</v>
      </c>
      <c r="BB242" s="221"/>
      <c r="BC242" s="233"/>
      <c r="BD242" s="221"/>
      <c r="BE242" s="221"/>
      <c r="BF242" s="233"/>
      <c r="BG242" s="221"/>
      <c r="BH242" s="379">
        <f t="shared" si="566"/>
        <v>0</v>
      </c>
      <c r="BI242" s="255" t="str">
        <f t="shared" si="567"/>
        <v>11</v>
      </c>
      <c r="BJ242" s="318"/>
      <c r="BK242" s="253">
        <f t="shared" si="587"/>
        <v>0</v>
      </c>
      <c r="BL242" s="318"/>
      <c r="BM242" s="253">
        <f t="shared" si="568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569"/>
        <v>0</v>
      </c>
      <c r="BW242" s="318"/>
      <c r="BX242" s="253">
        <f t="shared" si="588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570"/>
        <v>0</v>
      </c>
      <c r="CH242" s="318"/>
      <c r="CI242" s="253">
        <f t="shared" si="57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572"/>
        <v>0</v>
      </c>
      <c r="CS242" s="318"/>
      <c r="CT242" s="253">
        <f t="shared" si="573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574"/>
        <v>0</v>
      </c>
      <c r="DD242" s="318"/>
      <c r="DE242" s="253">
        <f t="shared" si="575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">
      <c r="A243" s="272" t="str">
        <f t="shared" si="562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576"/>
        <v>0</v>
      </c>
      <c r="F243" s="236">
        <f t="shared" si="577"/>
        <v>0</v>
      </c>
      <c r="G243" s="236">
        <f t="shared" si="563"/>
        <v>0</v>
      </c>
      <c r="H243" s="236">
        <f t="shared" si="578"/>
        <v>0</v>
      </c>
      <c r="I243" s="236">
        <f t="shared" si="564"/>
        <v>0</v>
      </c>
      <c r="J243" s="236">
        <f t="shared" si="565"/>
        <v>0</v>
      </c>
      <c r="K243" s="236">
        <f t="shared" si="565"/>
        <v>0</v>
      </c>
      <c r="L243" s="236">
        <f t="shared" si="565"/>
        <v>0</v>
      </c>
      <c r="M243" s="236">
        <f t="shared" si="565"/>
        <v>0</v>
      </c>
      <c r="N243" s="236">
        <f t="shared" si="565"/>
        <v>0</v>
      </c>
      <c r="O243" s="236">
        <f t="shared" si="565"/>
        <v>0</v>
      </c>
      <c r="P243" s="220"/>
      <c r="Q243" s="221"/>
      <c r="R243" s="237">
        <f t="shared" si="579"/>
        <v>0</v>
      </c>
      <c r="S243" s="221"/>
      <c r="T243" s="237">
        <f t="shared" si="580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81"/>
        <v>0</v>
      </c>
      <c r="AD243" s="221"/>
      <c r="AE243" s="237">
        <f t="shared" si="582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83"/>
        <v>0</v>
      </c>
      <c r="AO243" s="221"/>
      <c r="AP243" s="237">
        <f t="shared" si="584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85"/>
        <v>0</v>
      </c>
      <c r="AZ243" s="221"/>
      <c r="BA243" s="237">
        <f t="shared" si="586"/>
        <v>0</v>
      </c>
      <c r="BB243" s="221"/>
      <c r="BC243" s="233"/>
      <c r="BD243" s="221"/>
      <c r="BE243" s="221"/>
      <c r="BF243" s="233"/>
      <c r="BG243" s="221"/>
      <c r="BH243" s="379">
        <f t="shared" si="566"/>
        <v>0</v>
      </c>
      <c r="BI243" s="255" t="str">
        <f t="shared" si="567"/>
        <v>12</v>
      </c>
      <c r="BJ243" s="318"/>
      <c r="BK243" s="253">
        <f t="shared" si="587"/>
        <v>0</v>
      </c>
      <c r="BL243" s="318"/>
      <c r="BM243" s="253">
        <f t="shared" si="568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569"/>
        <v>0</v>
      </c>
      <c r="BW243" s="318"/>
      <c r="BX243" s="253">
        <f t="shared" si="588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570"/>
        <v>0</v>
      </c>
      <c r="CH243" s="318"/>
      <c r="CI243" s="253">
        <f t="shared" si="57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572"/>
        <v>0</v>
      </c>
      <c r="CS243" s="318"/>
      <c r="CT243" s="253">
        <f t="shared" si="573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574"/>
        <v>0</v>
      </c>
      <c r="DD243" s="318"/>
      <c r="DE243" s="253">
        <f t="shared" si="575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thickBot="1">
      <c r="A244" s="272" t="str">
        <f t="shared" si="562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576"/>
        <v>0</v>
      </c>
      <c r="F244" s="236">
        <f t="shared" si="577"/>
        <v>0</v>
      </c>
      <c r="G244" s="236">
        <f t="shared" si="563"/>
        <v>0</v>
      </c>
      <c r="H244" s="236">
        <f t="shared" si="578"/>
        <v>0</v>
      </c>
      <c r="I244" s="236">
        <f t="shared" si="564"/>
        <v>0</v>
      </c>
      <c r="J244" s="236">
        <f t="shared" si="565"/>
        <v>0</v>
      </c>
      <c r="K244" s="236">
        <f t="shared" si="565"/>
        <v>0</v>
      </c>
      <c r="L244" s="236">
        <f t="shared" si="565"/>
        <v>0</v>
      </c>
      <c r="M244" s="236">
        <f t="shared" si="565"/>
        <v>0</v>
      </c>
      <c r="N244" s="236">
        <f t="shared" si="565"/>
        <v>0</v>
      </c>
      <c r="O244" s="236">
        <f>ROUND(SUM(Z244,AK244,AV244,BG244),1)</f>
        <v>0</v>
      </c>
      <c r="P244" s="223"/>
      <c r="Q244" s="224"/>
      <c r="R244" s="238">
        <f t="shared" si="579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81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83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85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9">
        <f t="shared" si="566"/>
        <v>0</v>
      </c>
      <c r="BI244" s="319" t="str">
        <f t="shared" si="567"/>
        <v>13</v>
      </c>
      <c r="BJ244" s="320"/>
      <c r="BK244" s="321">
        <f t="shared" si="587"/>
        <v>0</v>
      </c>
      <c r="BL244" s="320"/>
      <c r="BM244" s="321">
        <f t="shared" si="568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569"/>
        <v>0</v>
      </c>
      <c r="BW244" s="320"/>
      <c r="BX244" s="321">
        <f t="shared" si="588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570"/>
        <v>0</v>
      </c>
      <c r="CH244" s="320"/>
      <c r="CI244" s="321">
        <f t="shared" si="57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572"/>
        <v>0</v>
      </c>
      <c r="CS244" s="320"/>
      <c r="CT244" s="321">
        <f t="shared" si="573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574"/>
        <v>0</v>
      </c>
      <c r="DD244" s="320"/>
      <c r="DE244" s="321">
        <f t="shared" si="575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566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89">IF(ROUND(E251-SUM(E252,E254:E255),5)&gt;=0,0,"Ошибка")</f>
        <v>0</v>
      </c>
      <c r="BK245" s="285">
        <f t="shared" si="589"/>
        <v>0</v>
      </c>
      <c r="BL245" s="285">
        <f t="shared" si="589"/>
        <v>0</v>
      </c>
      <c r="BM245" s="285">
        <f t="shared" si="589"/>
        <v>0</v>
      </c>
      <c r="BN245" s="285">
        <f t="shared" si="589"/>
        <v>0</v>
      </c>
      <c r="BO245" s="285">
        <f t="shared" si="589"/>
        <v>0</v>
      </c>
      <c r="BP245" s="285">
        <f t="shared" si="589"/>
        <v>0</v>
      </c>
      <c r="BQ245" s="285">
        <f t="shared" si="589"/>
        <v>0</v>
      </c>
      <c r="BR245" s="285">
        <f t="shared" si="589"/>
        <v>0</v>
      </c>
      <c r="BS245" s="285">
        <f t="shared" si="589"/>
        <v>0</v>
      </c>
      <c r="BT245" s="285">
        <f t="shared" si="589"/>
        <v>0</v>
      </c>
      <c r="BU245" s="285">
        <f t="shared" si="589"/>
        <v>0</v>
      </c>
      <c r="BV245" s="285">
        <f t="shared" si="589"/>
        <v>0</v>
      </c>
      <c r="BW245" s="285">
        <f t="shared" si="589"/>
        <v>0</v>
      </c>
      <c r="BX245" s="285">
        <f t="shared" si="589"/>
        <v>0</v>
      </c>
      <c r="BY245" s="285">
        <f t="shared" si="589"/>
        <v>0</v>
      </c>
      <c r="BZ245" s="285">
        <f t="shared" si="589"/>
        <v>0</v>
      </c>
      <c r="CA245" s="285">
        <f t="shared" si="589"/>
        <v>0</v>
      </c>
      <c r="CB245" s="285">
        <f t="shared" si="589"/>
        <v>0</v>
      </c>
      <c r="CC245" s="285">
        <f t="shared" si="589"/>
        <v>0</v>
      </c>
      <c r="CD245" s="285">
        <f t="shared" si="589"/>
        <v>0</v>
      </c>
      <c r="CE245" s="285">
        <f t="shared" si="589"/>
        <v>0</v>
      </c>
      <c r="CF245" s="285">
        <f t="shared" si="589"/>
        <v>0</v>
      </c>
      <c r="CG245" s="285">
        <f t="shared" si="589"/>
        <v>0</v>
      </c>
      <c r="CH245" s="285">
        <f t="shared" si="589"/>
        <v>0</v>
      </c>
      <c r="CI245" s="285">
        <f t="shared" si="589"/>
        <v>0</v>
      </c>
      <c r="CJ245" s="285">
        <f t="shared" si="589"/>
        <v>0</v>
      </c>
      <c r="CK245" s="285">
        <f t="shared" si="589"/>
        <v>0</v>
      </c>
      <c r="CL245" s="285">
        <f t="shared" si="589"/>
        <v>0</v>
      </c>
      <c r="CM245" s="285">
        <f t="shared" si="589"/>
        <v>0</v>
      </c>
      <c r="CN245" s="285">
        <f t="shared" si="589"/>
        <v>0</v>
      </c>
      <c r="CO245" s="285">
        <f t="shared" si="589"/>
        <v>0</v>
      </c>
      <c r="CP245" s="285">
        <f t="shared" ref="CP245:DL245" si="590">IF(ROUND(AK251-SUM(AK252,AK254:AK255),5)&gt;=0,0,"Ошибка")</f>
        <v>0</v>
      </c>
      <c r="CQ245" s="285">
        <f t="shared" si="590"/>
        <v>0</v>
      </c>
      <c r="CR245" s="285">
        <f t="shared" si="590"/>
        <v>0</v>
      </c>
      <c r="CS245" s="285">
        <f t="shared" si="590"/>
        <v>0</v>
      </c>
      <c r="CT245" s="285">
        <f t="shared" si="590"/>
        <v>0</v>
      </c>
      <c r="CU245" s="285">
        <f t="shared" si="590"/>
        <v>0</v>
      </c>
      <c r="CV245" s="285">
        <f t="shared" si="590"/>
        <v>0</v>
      </c>
      <c r="CW245" s="285">
        <f t="shared" si="590"/>
        <v>0</v>
      </c>
      <c r="CX245" s="285">
        <f t="shared" si="590"/>
        <v>0</v>
      </c>
      <c r="CY245" s="285">
        <f t="shared" si="590"/>
        <v>0</v>
      </c>
      <c r="CZ245" s="285">
        <f t="shared" si="590"/>
        <v>0</v>
      </c>
      <c r="DA245" s="285">
        <f t="shared" si="590"/>
        <v>0</v>
      </c>
      <c r="DB245" s="285">
        <f t="shared" si="590"/>
        <v>0</v>
      </c>
      <c r="DC245" s="285">
        <f t="shared" si="590"/>
        <v>0</v>
      </c>
      <c r="DD245" s="285">
        <f t="shared" si="590"/>
        <v>0</v>
      </c>
      <c r="DE245" s="285">
        <f t="shared" si="590"/>
        <v>0</v>
      </c>
      <c r="DF245" s="285">
        <f t="shared" si="590"/>
        <v>0</v>
      </c>
      <c r="DG245" s="285">
        <f t="shared" si="590"/>
        <v>0</v>
      </c>
      <c r="DH245" s="285">
        <f t="shared" si="590"/>
        <v>0</v>
      </c>
      <c r="DI245" s="285">
        <f t="shared" si="590"/>
        <v>0</v>
      </c>
      <c r="DJ245" s="285">
        <f t="shared" si="590"/>
        <v>0</v>
      </c>
      <c r="DK245" s="285">
        <f t="shared" si="590"/>
        <v>0</v>
      </c>
      <c r="DL245" s="285">
        <f t="shared" si="590"/>
        <v>0</v>
      </c>
    </row>
    <row r="246" spans="1:116" s="27" customFormat="1" ht="24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91">SUM(J247:J251,J256:J258)</f>
        <v>0</v>
      </c>
      <c r="K246" s="236">
        <f t="shared" si="591"/>
        <v>0</v>
      </c>
      <c r="L246" s="236">
        <f t="shared" si="591"/>
        <v>0</v>
      </c>
      <c r="M246" s="236">
        <f t="shared" si="591"/>
        <v>0</v>
      </c>
      <c r="N246" s="236">
        <f t="shared" si="591"/>
        <v>0</v>
      </c>
      <c r="O246" s="236">
        <f t="shared" si="591"/>
        <v>0</v>
      </c>
      <c r="P246" s="228">
        <f>SUM(P247:P251,P256:P258)</f>
        <v>0</v>
      </c>
      <c r="Q246" s="226">
        <f t="shared" ref="Q246:Z246" si="592">SUM(Q247:Q251,Q256:Q258)</f>
        <v>0</v>
      </c>
      <c r="R246" s="236">
        <f t="shared" si="592"/>
        <v>0</v>
      </c>
      <c r="S246" s="226">
        <f t="shared" si="592"/>
        <v>0</v>
      </c>
      <c r="T246" s="236">
        <f t="shared" si="592"/>
        <v>0</v>
      </c>
      <c r="U246" s="226">
        <f t="shared" si="592"/>
        <v>0</v>
      </c>
      <c r="V246" s="235">
        <f t="shared" si="592"/>
        <v>0</v>
      </c>
      <c r="W246" s="226">
        <f t="shared" si="592"/>
        <v>0</v>
      </c>
      <c r="X246" s="226">
        <f t="shared" si="592"/>
        <v>0</v>
      </c>
      <c r="Y246" s="235">
        <f t="shared" si="592"/>
        <v>0</v>
      </c>
      <c r="Z246" s="227">
        <f t="shared" si="592"/>
        <v>0</v>
      </c>
      <c r="AA246" s="228">
        <f>SUM(AA247:AA251,AA256:AA258)</f>
        <v>0</v>
      </c>
      <c r="AB246" s="226">
        <f t="shared" ref="AB246:AK246" si="593">SUM(AB247:AB251,AB256:AB258)</f>
        <v>0</v>
      </c>
      <c r="AC246" s="236">
        <f t="shared" si="593"/>
        <v>0</v>
      </c>
      <c r="AD246" s="226">
        <f t="shared" si="593"/>
        <v>0</v>
      </c>
      <c r="AE246" s="236">
        <f t="shared" si="593"/>
        <v>0</v>
      </c>
      <c r="AF246" s="226">
        <f t="shared" si="593"/>
        <v>0</v>
      </c>
      <c r="AG246" s="235">
        <f t="shared" si="593"/>
        <v>0</v>
      </c>
      <c r="AH246" s="226">
        <f t="shared" si="593"/>
        <v>0</v>
      </c>
      <c r="AI246" s="226">
        <f t="shared" si="593"/>
        <v>0</v>
      </c>
      <c r="AJ246" s="235">
        <f t="shared" si="593"/>
        <v>0</v>
      </c>
      <c r="AK246" s="227">
        <f t="shared" si="593"/>
        <v>0</v>
      </c>
      <c r="AL246" s="228">
        <f>SUM(AL247:AL251,AL256:AL258)</f>
        <v>0</v>
      </c>
      <c r="AM246" s="226">
        <f t="shared" ref="AM246:AV246" si="594">SUM(AM247:AM251,AM256:AM258)</f>
        <v>0</v>
      </c>
      <c r="AN246" s="236">
        <f t="shared" si="594"/>
        <v>0</v>
      </c>
      <c r="AO246" s="226">
        <f t="shared" si="594"/>
        <v>0</v>
      </c>
      <c r="AP246" s="236">
        <f t="shared" si="594"/>
        <v>0</v>
      </c>
      <c r="AQ246" s="226">
        <f t="shared" si="594"/>
        <v>0</v>
      </c>
      <c r="AR246" s="235">
        <f t="shared" si="594"/>
        <v>0</v>
      </c>
      <c r="AS246" s="226">
        <f t="shared" si="594"/>
        <v>0</v>
      </c>
      <c r="AT246" s="226">
        <f t="shared" si="594"/>
        <v>0</v>
      </c>
      <c r="AU246" s="235">
        <f t="shared" si="594"/>
        <v>0</v>
      </c>
      <c r="AV246" s="227">
        <f t="shared" si="594"/>
        <v>0</v>
      </c>
      <c r="AW246" s="228">
        <f>SUM(AW247:AW251,AW256:AW258)</f>
        <v>0</v>
      </c>
      <c r="AX246" s="226">
        <f t="shared" ref="AX246:BG246" si="595">SUM(AX247:AX251,AX256:AX258)</f>
        <v>0</v>
      </c>
      <c r="AY246" s="236">
        <f t="shared" si="595"/>
        <v>0</v>
      </c>
      <c r="AZ246" s="226">
        <f t="shared" si="595"/>
        <v>0</v>
      </c>
      <c r="BA246" s="236">
        <f t="shared" si="595"/>
        <v>0</v>
      </c>
      <c r="BB246" s="226">
        <f t="shared" si="595"/>
        <v>0</v>
      </c>
      <c r="BC246" s="235">
        <f t="shared" si="595"/>
        <v>0</v>
      </c>
      <c r="BD246" s="226">
        <f t="shared" si="595"/>
        <v>0</v>
      </c>
      <c r="BE246" s="226">
        <f t="shared" si="595"/>
        <v>0</v>
      </c>
      <c r="BF246" s="235">
        <f t="shared" si="595"/>
        <v>0</v>
      </c>
      <c r="BG246" s="227">
        <f t="shared" si="595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96">IF(E252-E253&gt;=0,0,"Ошибка")</f>
        <v>0</v>
      </c>
      <c r="BK246" s="253">
        <f t="shared" si="596"/>
        <v>0</v>
      </c>
      <c r="BL246" s="253">
        <f t="shared" si="596"/>
        <v>0</v>
      </c>
      <c r="BM246" s="253">
        <f t="shared" si="596"/>
        <v>0</v>
      </c>
      <c r="BN246" s="253">
        <f t="shared" si="596"/>
        <v>0</v>
      </c>
      <c r="BO246" s="253">
        <f t="shared" si="596"/>
        <v>0</v>
      </c>
      <c r="BP246" s="253">
        <f t="shared" si="596"/>
        <v>0</v>
      </c>
      <c r="BQ246" s="253">
        <f t="shared" si="596"/>
        <v>0</v>
      </c>
      <c r="BR246" s="253">
        <f t="shared" si="596"/>
        <v>0</v>
      </c>
      <c r="BS246" s="253">
        <f t="shared" si="596"/>
        <v>0</v>
      </c>
      <c r="BT246" s="253">
        <f t="shared" si="596"/>
        <v>0</v>
      </c>
      <c r="BU246" s="253">
        <f t="shared" si="596"/>
        <v>0</v>
      </c>
      <c r="BV246" s="253">
        <f t="shared" si="596"/>
        <v>0</v>
      </c>
      <c r="BW246" s="253">
        <f t="shared" si="596"/>
        <v>0</v>
      </c>
      <c r="BX246" s="253">
        <f t="shared" si="596"/>
        <v>0</v>
      </c>
      <c r="BY246" s="253">
        <f t="shared" si="596"/>
        <v>0</v>
      </c>
      <c r="BZ246" s="253">
        <f t="shared" si="596"/>
        <v>0</v>
      </c>
      <c r="CA246" s="253">
        <f t="shared" si="596"/>
        <v>0</v>
      </c>
      <c r="CB246" s="253">
        <f t="shared" si="596"/>
        <v>0</v>
      </c>
      <c r="CC246" s="253">
        <f t="shared" si="596"/>
        <v>0</v>
      </c>
      <c r="CD246" s="253">
        <f t="shared" si="596"/>
        <v>0</v>
      </c>
      <c r="CE246" s="253">
        <f t="shared" si="596"/>
        <v>0</v>
      </c>
      <c r="CF246" s="253">
        <f t="shared" si="596"/>
        <v>0</v>
      </c>
      <c r="CG246" s="253">
        <f t="shared" si="596"/>
        <v>0</v>
      </c>
      <c r="CH246" s="253">
        <f t="shared" si="596"/>
        <v>0</v>
      </c>
      <c r="CI246" s="253">
        <f t="shared" si="596"/>
        <v>0</v>
      </c>
      <c r="CJ246" s="253">
        <f t="shared" si="596"/>
        <v>0</v>
      </c>
      <c r="CK246" s="253">
        <f t="shared" si="596"/>
        <v>0</v>
      </c>
      <c r="CL246" s="253">
        <f t="shared" si="596"/>
        <v>0</v>
      </c>
      <c r="CM246" s="253">
        <f t="shared" si="596"/>
        <v>0</v>
      </c>
      <c r="CN246" s="253">
        <f t="shared" si="596"/>
        <v>0</v>
      </c>
      <c r="CO246" s="253">
        <f t="shared" si="596"/>
        <v>0</v>
      </c>
      <c r="CP246" s="253">
        <f t="shared" ref="CP246:DL246" si="597">IF(AK252-AK253&gt;=0,0,"Ошибка")</f>
        <v>0</v>
      </c>
      <c r="CQ246" s="253">
        <f t="shared" si="597"/>
        <v>0</v>
      </c>
      <c r="CR246" s="253">
        <f t="shared" si="597"/>
        <v>0</v>
      </c>
      <c r="CS246" s="253">
        <f t="shared" si="597"/>
        <v>0</v>
      </c>
      <c r="CT246" s="253">
        <f t="shared" si="597"/>
        <v>0</v>
      </c>
      <c r="CU246" s="253">
        <f t="shared" si="597"/>
        <v>0</v>
      </c>
      <c r="CV246" s="253">
        <f t="shared" si="597"/>
        <v>0</v>
      </c>
      <c r="CW246" s="253">
        <f t="shared" si="597"/>
        <v>0</v>
      </c>
      <c r="CX246" s="253">
        <f t="shared" si="597"/>
        <v>0</v>
      </c>
      <c r="CY246" s="253">
        <f t="shared" si="597"/>
        <v>0</v>
      </c>
      <c r="CZ246" s="253">
        <f t="shared" si="597"/>
        <v>0</v>
      </c>
      <c r="DA246" s="253">
        <f t="shared" si="597"/>
        <v>0</v>
      </c>
      <c r="DB246" s="253">
        <f t="shared" si="597"/>
        <v>0</v>
      </c>
      <c r="DC246" s="253">
        <f t="shared" si="597"/>
        <v>0</v>
      </c>
      <c r="DD246" s="253">
        <f t="shared" si="597"/>
        <v>0</v>
      </c>
      <c r="DE246" s="253">
        <f t="shared" si="597"/>
        <v>0</v>
      </c>
      <c r="DF246" s="253">
        <f t="shared" si="597"/>
        <v>0</v>
      </c>
      <c r="DG246" s="253">
        <f t="shared" si="597"/>
        <v>0</v>
      </c>
      <c r="DH246" s="253">
        <f t="shared" si="597"/>
        <v>0</v>
      </c>
      <c r="DI246" s="253">
        <f t="shared" si="597"/>
        <v>0</v>
      </c>
      <c r="DJ246" s="253">
        <f t="shared" si="597"/>
        <v>0</v>
      </c>
      <c r="DK246" s="253">
        <f t="shared" si="597"/>
        <v>0</v>
      </c>
      <c r="DL246" s="253">
        <f t="shared" si="597"/>
        <v>0</v>
      </c>
    </row>
    <row r="247" spans="1:116" s="27" customFormat="1" ht="24">
      <c r="A247" s="272" t="str">
        <f t="shared" ref="A247:A258" si="598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599">SUM(J247:L247)</f>
        <v>0</v>
      </c>
      <c r="H247" s="236">
        <f>ROUND(SUM(S247,AD247,AO247,AZ247),1)</f>
        <v>0</v>
      </c>
      <c r="I247" s="236">
        <f t="shared" ref="I247:I258" si="600">SUM(M247:O247)</f>
        <v>0</v>
      </c>
      <c r="J247" s="236">
        <f t="shared" ref="J247:O258" si="601">ROUND(SUM(U247,AF247,AQ247,BB247),1)</f>
        <v>0</v>
      </c>
      <c r="K247" s="236">
        <f t="shared" si="601"/>
        <v>0</v>
      </c>
      <c r="L247" s="236">
        <f t="shared" si="601"/>
        <v>0</v>
      </c>
      <c r="M247" s="236">
        <f t="shared" si="601"/>
        <v>0</v>
      </c>
      <c r="N247" s="236">
        <f t="shared" si="601"/>
        <v>0</v>
      </c>
      <c r="O247" s="236">
        <f t="shared" si="601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9">
        <f t="shared" ref="BH247:BH259" si="602">IF((COUNTA(BJ247:DL247)-COUNTIF(BJ247:DL247,0))=0,0,CONCATENATE("Ошибки!-",COUNTA(BJ247:DL247)-COUNTIF(BJ247:DL247,0)))</f>
        <v>0</v>
      </c>
      <c r="BI247" s="255" t="str">
        <f t="shared" ref="BI247:BI258" si="60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0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0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06">IF(ROUND((AA247-AB247),5)&gt;=0,0,"Ошибка!")</f>
        <v>0</v>
      </c>
      <c r="CH247" s="318"/>
      <c r="CI247" s="253">
        <f t="shared" ref="CI247:CI258" si="60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08">IF(ROUND((AL247-AM247),5)&gt;=0,0,"Ошибка!")</f>
        <v>0</v>
      </c>
      <c r="CS247" s="318"/>
      <c r="CT247" s="253">
        <f t="shared" ref="CT247:CT258" si="60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10">IF(ROUND((AW247-AX247),5)&gt;=0,0,"Ошибка!")</f>
        <v>0</v>
      </c>
      <c r="DD247" s="318"/>
      <c r="DE247" s="253">
        <f t="shared" ref="DE247:DE258" si="61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>
      <c r="A248" s="272" t="str">
        <f t="shared" si="598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12">ROUND(SUM(P248,AA248,AL248,AW248),0)</f>
        <v>0</v>
      </c>
      <c r="F248" s="236">
        <f t="shared" ref="F248:F258" si="613">ROUND(SUM(Q248,AB248,AM248,AX248),1)</f>
        <v>0</v>
      </c>
      <c r="G248" s="236">
        <f t="shared" si="599"/>
        <v>0</v>
      </c>
      <c r="H248" s="236">
        <f t="shared" ref="H248:H258" si="614">ROUND(SUM(S248,AD248,AO248,AZ248),1)</f>
        <v>0</v>
      </c>
      <c r="I248" s="236">
        <f t="shared" si="600"/>
        <v>0</v>
      </c>
      <c r="J248" s="236">
        <f t="shared" si="601"/>
        <v>0</v>
      </c>
      <c r="K248" s="236">
        <f t="shared" si="601"/>
        <v>0</v>
      </c>
      <c r="L248" s="236">
        <f t="shared" si="601"/>
        <v>0</v>
      </c>
      <c r="M248" s="236">
        <f t="shared" si="601"/>
        <v>0</v>
      </c>
      <c r="N248" s="236">
        <f t="shared" si="601"/>
        <v>0</v>
      </c>
      <c r="O248" s="236">
        <f t="shared" si="601"/>
        <v>0</v>
      </c>
      <c r="P248" s="220"/>
      <c r="Q248" s="221"/>
      <c r="R248" s="237">
        <f t="shared" ref="R248:R258" si="615">SUM(U248:W248)</f>
        <v>0</v>
      </c>
      <c r="S248" s="221"/>
      <c r="T248" s="237">
        <f t="shared" ref="T248:T257" si="61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17">SUM(AF248:AH248)</f>
        <v>0</v>
      </c>
      <c r="AD248" s="221"/>
      <c r="AE248" s="237">
        <f t="shared" ref="AE248:AE257" si="61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19">SUM(AQ248:AS248)</f>
        <v>0</v>
      </c>
      <c r="AO248" s="221"/>
      <c r="AP248" s="237">
        <f t="shared" ref="AP248:AP257" si="62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21">SUM(BB248:BD248)</f>
        <v>0</v>
      </c>
      <c r="AZ248" s="221"/>
      <c r="BA248" s="237">
        <f t="shared" ref="BA248:BA257" si="622">SUM(BE248:BG248)</f>
        <v>0</v>
      </c>
      <c r="BB248" s="221"/>
      <c r="BC248" s="233"/>
      <c r="BD248" s="221"/>
      <c r="BE248" s="221"/>
      <c r="BF248" s="233"/>
      <c r="BG248" s="221"/>
      <c r="BH248" s="379">
        <f t="shared" si="602"/>
        <v>0</v>
      </c>
      <c r="BI248" s="255" t="str">
        <f t="shared" si="603"/>
        <v>03</v>
      </c>
      <c r="BJ248" s="318"/>
      <c r="BK248" s="253">
        <f t="shared" ref="BK248:BK258" si="623">IF(ROUND((E248-F248),5)&gt;=0,0,"Ошибка!")</f>
        <v>0</v>
      </c>
      <c r="BL248" s="318"/>
      <c r="BM248" s="253">
        <f t="shared" si="60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05"/>
        <v>0</v>
      </c>
      <c r="BW248" s="318"/>
      <c r="BX248" s="253">
        <f t="shared" ref="BX248:BX258" si="62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06"/>
        <v>0</v>
      </c>
      <c r="CH248" s="318"/>
      <c r="CI248" s="253">
        <f t="shared" si="60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08"/>
        <v>0</v>
      </c>
      <c r="CS248" s="318"/>
      <c r="CT248" s="253">
        <f t="shared" si="60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10"/>
        <v>0</v>
      </c>
      <c r="DD248" s="318"/>
      <c r="DE248" s="253">
        <f t="shared" si="611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>
      <c r="A249" s="272" t="str">
        <f t="shared" si="598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12"/>
        <v>0</v>
      </c>
      <c r="F249" s="236">
        <f t="shared" si="613"/>
        <v>0</v>
      </c>
      <c r="G249" s="236">
        <f t="shared" si="599"/>
        <v>0</v>
      </c>
      <c r="H249" s="236">
        <f t="shared" si="614"/>
        <v>0</v>
      </c>
      <c r="I249" s="236">
        <f t="shared" si="600"/>
        <v>0</v>
      </c>
      <c r="J249" s="236">
        <f t="shared" si="601"/>
        <v>0</v>
      </c>
      <c r="K249" s="236">
        <f t="shared" si="601"/>
        <v>0</v>
      </c>
      <c r="L249" s="236">
        <f t="shared" si="601"/>
        <v>0</v>
      </c>
      <c r="M249" s="236">
        <f t="shared" si="601"/>
        <v>0</v>
      </c>
      <c r="N249" s="236">
        <f t="shared" si="601"/>
        <v>0</v>
      </c>
      <c r="O249" s="236">
        <f t="shared" si="601"/>
        <v>0</v>
      </c>
      <c r="P249" s="220"/>
      <c r="Q249" s="221"/>
      <c r="R249" s="237">
        <f t="shared" si="615"/>
        <v>0</v>
      </c>
      <c r="S249" s="221"/>
      <c r="T249" s="237">
        <f t="shared" si="61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17"/>
        <v>0</v>
      </c>
      <c r="AD249" s="221"/>
      <c r="AE249" s="237">
        <f t="shared" si="61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19"/>
        <v>0</v>
      </c>
      <c r="AO249" s="221"/>
      <c r="AP249" s="237">
        <f t="shared" si="62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21"/>
        <v>0</v>
      </c>
      <c r="AZ249" s="221"/>
      <c r="BA249" s="237">
        <f t="shared" si="622"/>
        <v>0</v>
      </c>
      <c r="BB249" s="221"/>
      <c r="BC249" s="233"/>
      <c r="BD249" s="221"/>
      <c r="BE249" s="221"/>
      <c r="BF249" s="233"/>
      <c r="BG249" s="221"/>
      <c r="BH249" s="379">
        <f t="shared" si="602"/>
        <v>0</v>
      </c>
      <c r="BI249" s="255" t="str">
        <f t="shared" si="603"/>
        <v>04</v>
      </c>
      <c r="BJ249" s="318"/>
      <c r="BK249" s="253">
        <f t="shared" si="623"/>
        <v>0</v>
      </c>
      <c r="BL249" s="318"/>
      <c r="BM249" s="253">
        <f t="shared" si="60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05"/>
        <v>0</v>
      </c>
      <c r="BW249" s="318"/>
      <c r="BX249" s="253">
        <f t="shared" si="62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06"/>
        <v>0</v>
      </c>
      <c r="CH249" s="318"/>
      <c r="CI249" s="253">
        <f t="shared" si="60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08"/>
        <v>0</v>
      </c>
      <c r="CS249" s="318"/>
      <c r="CT249" s="253">
        <f t="shared" si="60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10"/>
        <v>0</v>
      </c>
      <c r="DD249" s="318"/>
      <c r="DE249" s="253">
        <f t="shared" si="611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>
      <c r="A250" s="272" t="str">
        <f t="shared" si="598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12"/>
        <v>0</v>
      </c>
      <c r="F250" s="236">
        <f t="shared" si="613"/>
        <v>0</v>
      </c>
      <c r="G250" s="236">
        <f t="shared" si="599"/>
        <v>0</v>
      </c>
      <c r="H250" s="236">
        <f t="shared" si="614"/>
        <v>0</v>
      </c>
      <c r="I250" s="236">
        <f t="shared" si="600"/>
        <v>0</v>
      </c>
      <c r="J250" s="236">
        <f t="shared" si="601"/>
        <v>0</v>
      </c>
      <c r="K250" s="236">
        <f t="shared" si="601"/>
        <v>0</v>
      </c>
      <c r="L250" s="236">
        <f t="shared" si="601"/>
        <v>0</v>
      </c>
      <c r="M250" s="236">
        <f t="shared" si="601"/>
        <v>0</v>
      </c>
      <c r="N250" s="236">
        <f t="shared" si="601"/>
        <v>0</v>
      </c>
      <c r="O250" s="236">
        <f t="shared" si="601"/>
        <v>0</v>
      </c>
      <c r="P250" s="220"/>
      <c r="Q250" s="221"/>
      <c r="R250" s="237">
        <f t="shared" si="615"/>
        <v>0</v>
      </c>
      <c r="S250" s="221"/>
      <c r="T250" s="237">
        <f t="shared" si="61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17"/>
        <v>0</v>
      </c>
      <c r="AD250" s="221"/>
      <c r="AE250" s="237">
        <f t="shared" si="61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19"/>
        <v>0</v>
      </c>
      <c r="AO250" s="221"/>
      <c r="AP250" s="237">
        <f t="shared" si="62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21"/>
        <v>0</v>
      </c>
      <c r="AZ250" s="221"/>
      <c r="BA250" s="237">
        <f t="shared" si="622"/>
        <v>0</v>
      </c>
      <c r="BB250" s="221"/>
      <c r="BC250" s="233"/>
      <c r="BD250" s="221"/>
      <c r="BE250" s="221"/>
      <c r="BF250" s="233"/>
      <c r="BG250" s="221"/>
      <c r="BH250" s="379">
        <f t="shared" si="602"/>
        <v>0</v>
      </c>
      <c r="BI250" s="255" t="str">
        <f t="shared" si="603"/>
        <v>05</v>
      </c>
      <c r="BJ250" s="318"/>
      <c r="BK250" s="253">
        <f t="shared" si="623"/>
        <v>0</v>
      </c>
      <c r="BL250" s="318"/>
      <c r="BM250" s="253">
        <f t="shared" si="60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05"/>
        <v>0</v>
      </c>
      <c r="BW250" s="318"/>
      <c r="BX250" s="253">
        <f t="shared" si="62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06"/>
        <v>0</v>
      </c>
      <c r="CH250" s="318"/>
      <c r="CI250" s="253">
        <f t="shared" si="60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08"/>
        <v>0</v>
      </c>
      <c r="CS250" s="318"/>
      <c r="CT250" s="253">
        <f t="shared" si="60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10"/>
        <v>0</v>
      </c>
      <c r="DD250" s="318"/>
      <c r="DE250" s="253">
        <f t="shared" si="611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>
      <c r="A251" s="272" t="str">
        <f t="shared" si="598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12"/>
        <v>0</v>
      </c>
      <c r="F251" s="236">
        <f t="shared" si="613"/>
        <v>0</v>
      </c>
      <c r="G251" s="236">
        <f t="shared" si="599"/>
        <v>0</v>
      </c>
      <c r="H251" s="236">
        <f t="shared" si="614"/>
        <v>0</v>
      </c>
      <c r="I251" s="236">
        <f t="shared" si="600"/>
        <v>0</v>
      </c>
      <c r="J251" s="236">
        <f t="shared" si="601"/>
        <v>0</v>
      </c>
      <c r="K251" s="236">
        <f t="shared" si="601"/>
        <v>0</v>
      </c>
      <c r="L251" s="236">
        <f t="shared" si="601"/>
        <v>0</v>
      </c>
      <c r="M251" s="236">
        <f t="shared" si="601"/>
        <v>0</v>
      </c>
      <c r="N251" s="236">
        <f t="shared" si="601"/>
        <v>0</v>
      </c>
      <c r="O251" s="236">
        <f t="shared" si="601"/>
        <v>0</v>
      </c>
      <c r="P251" s="220"/>
      <c r="Q251" s="221"/>
      <c r="R251" s="237">
        <f t="shared" si="615"/>
        <v>0</v>
      </c>
      <c r="S251" s="221"/>
      <c r="T251" s="237">
        <f t="shared" si="61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17"/>
        <v>0</v>
      </c>
      <c r="AD251" s="221"/>
      <c r="AE251" s="237">
        <f t="shared" si="61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19"/>
        <v>0</v>
      </c>
      <c r="AO251" s="221"/>
      <c r="AP251" s="237">
        <f t="shared" si="62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21"/>
        <v>0</v>
      </c>
      <c r="AZ251" s="221"/>
      <c r="BA251" s="237">
        <f t="shared" si="622"/>
        <v>0</v>
      </c>
      <c r="BB251" s="221"/>
      <c r="BC251" s="233"/>
      <c r="BD251" s="221"/>
      <c r="BE251" s="221"/>
      <c r="BF251" s="233"/>
      <c r="BG251" s="221"/>
      <c r="BH251" s="379">
        <f t="shared" si="602"/>
        <v>0</v>
      </c>
      <c r="BI251" s="255" t="str">
        <f t="shared" si="603"/>
        <v>06</v>
      </c>
      <c r="BJ251" s="318"/>
      <c r="BK251" s="253">
        <f t="shared" si="623"/>
        <v>0</v>
      </c>
      <c r="BL251" s="318"/>
      <c r="BM251" s="253">
        <f t="shared" si="60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05"/>
        <v>0</v>
      </c>
      <c r="BW251" s="318"/>
      <c r="BX251" s="253">
        <f t="shared" si="62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06"/>
        <v>0</v>
      </c>
      <c r="CH251" s="318"/>
      <c r="CI251" s="253">
        <f t="shared" si="60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08"/>
        <v>0</v>
      </c>
      <c r="CS251" s="318"/>
      <c r="CT251" s="253">
        <f t="shared" si="60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10"/>
        <v>0</v>
      </c>
      <c r="DD251" s="318"/>
      <c r="DE251" s="253">
        <f t="shared" si="611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>
      <c r="A252" s="272" t="str">
        <f t="shared" si="598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12"/>
        <v>0</v>
      </c>
      <c r="F252" s="236">
        <f t="shared" si="613"/>
        <v>0</v>
      </c>
      <c r="G252" s="236">
        <f t="shared" si="599"/>
        <v>0</v>
      </c>
      <c r="H252" s="236">
        <f t="shared" si="614"/>
        <v>0</v>
      </c>
      <c r="I252" s="236">
        <f t="shared" si="600"/>
        <v>0</v>
      </c>
      <c r="J252" s="236">
        <f t="shared" si="601"/>
        <v>0</v>
      </c>
      <c r="K252" s="236">
        <f t="shared" si="601"/>
        <v>0</v>
      </c>
      <c r="L252" s="236">
        <f t="shared" si="601"/>
        <v>0</v>
      </c>
      <c r="M252" s="236">
        <f t="shared" si="601"/>
        <v>0</v>
      </c>
      <c r="N252" s="236">
        <f t="shared" si="601"/>
        <v>0</v>
      </c>
      <c r="O252" s="236">
        <f t="shared" si="601"/>
        <v>0</v>
      </c>
      <c r="P252" s="220"/>
      <c r="Q252" s="221"/>
      <c r="R252" s="237">
        <f t="shared" si="615"/>
        <v>0</v>
      </c>
      <c r="S252" s="221"/>
      <c r="T252" s="237">
        <f t="shared" si="61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17"/>
        <v>0</v>
      </c>
      <c r="AD252" s="221"/>
      <c r="AE252" s="237">
        <f t="shared" si="61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19"/>
        <v>0</v>
      </c>
      <c r="AO252" s="221"/>
      <c r="AP252" s="237">
        <f t="shared" si="62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21"/>
        <v>0</v>
      </c>
      <c r="AZ252" s="221"/>
      <c r="BA252" s="237">
        <f t="shared" si="622"/>
        <v>0</v>
      </c>
      <c r="BB252" s="221"/>
      <c r="BC252" s="233"/>
      <c r="BD252" s="221"/>
      <c r="BE252" s="221"/>
      <c r="BF252" s="233"/>
      <c r="BG252" s="221"/>
      <c r="BH252" s="379">
        <f t="shared" si="602"/>
        <v>0</v>
      </c>
      <c r="BI252" s="255" t="str">
        <f t="shared" si="603"/>
        <v>07</v>
      </c>
      <c r="BJ252" s="318"/>
      <c r="BK252" s="253">
        <f t="shared" si="623"/>
        <v>0</v>
      </c>
      <c r="BL252" s="318"/>
      <c r="BM252" s="253">
        <f t="shared" si="60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05"/>
        <v>0</v>
      </c>
      <c r="BW252" s="318"/>
      <c r="BX252" s="253">
        <f t="shared" si="62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06"/>
        <v>0</v>
      </c>
      <c r="CH252" s="318"/>
      <c r="CI252" s="253">
        <f t="shared" si="60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08"/>
        <v>0</v>
      </c>
      <c r="CS252" s="318"/>
      <c r="CT252" s="253">
        <f t="shared" si="60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10"/>
        <v>0</v>
      </c>
      <c r="DD252" s="318"/>
      <c r="DE252" s="253">
        <f t="shared" si="611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>
      <c r="A253" s="272" t="str">
        <f t="shared" si="598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12"/>
        <v>0</v>
      </c>
      <c r="F253" s="236">
        <f t="shared" si="613"/>
        <v>0</v>
      </c>
      <c r="G253" s="236">
        <f t="shared" si="599"/>
        <v>0</v>
      </c>
      <c r="H253" s="236">
        <f t="shared" si="614"/>
        <v>0</v>
      </c>
      <c r="I253" s="236">
        <f t="shared" si="600"/>
        <v>0</v>
      </c>
      <c r="J253" s="236">
        <f t="shared" si="601"/>
        <v>0</v>
      </c>
      <c r="K253" s="236">
        <f t="shared" si="601"/>
        <v>0</v>
      </c>
      <c r="L253" s="236">
        <f t="shared" si="601"/>
        <v>0</v>
      </c>
      <c r="M253" s="236">
        <f t="shared" si="601"/>
        <v>0</v>
      </c>
      <c r="N253" s="236">
        <f t="shared" si="601"/>
        <v>0</v>
      </c>
      <c r="O253" s="236">
        <f t="shared" si="601"/>
        <v>0</v>
      </c>
      <c r="P253" s="220"/>
      <c r="Q253" s="221"/>
      <c r="R253" s="237">
        <f t="shared" si="615"/>
        <v>0</v>
      </c>
      <c r="S253" s="221"/>
      <c r="T253" s="237">
        <f t="shared" si="61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17"/>
        <v>0</v>
      </c>
      <c r="AD253" s="221"/>
      <c r="AE253" s="237">
        <f t="shared" si="61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19"/>
        <v>0</v>
      </c>
      <c r="AO253" s="221"/>
      <c r="AP253" s="237">
        <f t="shared" si="62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21"/>
        <v>0</v>
      </c>
      <c r="AZ253" s="221"/>
      <c r="BA253" s="237">
        <f t="shared" si="622"/>
        <v>0</v>
      </c>
      <c r="BB253" s="221"/>
      <c r="BC253" s="233"/>
      <c r="BD253" s="221"/>
      <c r="BE253" s="221"/>
      <c r="BF253" s="233"/>
      <c r="BG253" s="221"/>
      <c r="BH253" s="379">
        <f t="shared" si="602"/>
        <v>0</v>
      </c>
      <c r="BI253" s="255" t="str">
        <f t="shared" si="603"/>
        <v>08</v>
      </c>
      <c r="BJ253" s="318"/>
      <c r="BK253" s="253">
        <f t="shared" si="623"/>
        <v>0</v>
      </c>
      <c r="BL253" s="318"/>
      <c r="BM253" s="253">
        <f t="shared" si="60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05"/>
        <v>0</v>
      </c>
      <c r="BW253" s="318"/>
      <c r="BX253" s="253">
        <f t="shared" si="62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06"/>
        <v>0</v>
      </c>
      <c r="CH253" s="318"/>
      <c r="CI253" s="253">
        <f t="shared" si="60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08"/>
        <v>0</v>
      </c>
      <c r="CS253" s="318"/>
      <c r="CT253" s="253">
        <f t="shared" si="60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10"/>
        <v>0</v>
      </c>
      <c r="DD253" s="318"/>
      <c r="DE253" s="253">
        <f t="shared" si="611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>
      <c r="A254" s="272" t="str">
        <f t="shared" si="598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12"/>
        <v>0</v>
      </c>
      <c r="F254" s="236">
        <f t="shared" si="613"/>
        <v>0</v>
      </c>
      <c r="G254" s="236">
        <f t="shared" si="599"/>
        <v>0</v>
      </c>
      <c r="H254" s="236">
        <f t="shared" si="614"/>
        <v>0</v>
      </c>
      <c r="I254" s="236">
        <f t="shared" si="600"/>
        <v>0</v>
      </c>
      <c r="J254" s="236">
        <f t="shared" si="601"/>
        <v>0</v>
      </c>
      <c r="K254" s="236">
        <f t="shared" si="601"/>
        <v>0</v>
      </c>
      <c r="L254" s="236">
        <f t="shared" si="601"/>
        <v>0</v>
      </c>
      <c r="M254" s="236">
        <f t="shared" si="601"/>
        <v>0</v>
      </c>
      <c r="N254" s="236">
        <f t="shared" si="601"/>
        <v>0</v>
      </c>
      <c r="O254" s="236">
        <f t="shared" si="601"/>
        <v>0</v>
      </c>
      <c r="P254" s="220"/>
      <c r="Q254" s="221"/>
      <c r="R254" s="237">
        <f t="shared" si="615"/>
        <v>0</v>
      </c>
      <c r="S254" s="221"/>
      <c r="T254" s="237">
        <f t="shared" si="61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17"/>
        <v>0</v>
      </c>
      <c r="AD254" s="221"/>
      <c r="AE254" s="237">
        <f t="shared" si="61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19"/>
        <v>0</v>
      </c>
      <c r="AO254" s="221"/>
      <c r="AP254" s="237">
        <f t="shared" si="62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21"/>
        <v>0</v>
      </c>
      <c r="AZ254" s="221"/>
      <c r="BA254" s="237">
        <f t="shared" si="622"/>
        <v>0</v>
      </c>
      <c r="BB254" s="221"/>
      <c r="BC254" s="233"/>
      <c r="BD254" s="221"/>
      <c r="BE254" s="221"/>
      <c r="BF254" s="233"/>
      <c r="BG254" s="221"/>
      <c r="BH254" s="379">
        <f t="shared" si="602"/>
        <v>0</v>
      </c>
      <c r="BI254" s="255" t="str">
        <f t="shared" si="603"/>
        <v>09</v>
      </c>
      <c r="BJ254" s="318"/>
      <c r="BK254" s="253">
        <f t="shared" si="623"/>
        <v>0</v>
      </c>
      <c r="BL254" s="318"/>
      <c r="BM254" s="253">
        <f t="shared" si="60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05"/>
        <v>0</v>
      </c>
      <c r="BW254" s="318"/>
      <c r="BX254" s="253">
        <f t="shared" si="62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06"/>
        <v>0</v>
      </c>
      <c r="CH254" s="318"/>
      <c r="CI254" s="253">
        <f t="shared" si="60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08"/>
        <v>0</v>
      </c>
      <c r="CS254" s="318"/>
      <c r="CT254" s="253">
        <f t="shared" si="60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10"/>
        <v>0</v>
      </c>
      <c r="DD254" s="318"/>
      <c r="DE254" s="253">
        <f t="shared" si="611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>
      <c r="A255" s="272" t="str">
        <f t="shared" si="598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12"/>
        <v>0</v>
      </c>
      <c r="F255" s="236">
        <f t="shared" si="613"/>
        <v>0</v>
      </c>
      <c r="G255" s="236">
        <f t="shared" si="599"/>
        <v>0</v>
      </c>
      <c r="H255" s="236">
        <f t="shared" si="614"/>
        <v>0</v>
      </c>
      <c r="I255" s="236">
        <f t="shared" si="600"/>
        <v>0</v>
      </c>
      <c r="J255" s="236">
        <f t="shared" si="601"/>
        <v>0</v>
      </c>
      <c r="K255" s="236">
        <f t="shared" si="601"/>
        <v>0</v>
      </c>
      <c r="L255" s="236">
        <f t="shared" si="601"/>
        <v>0</v>
      </c>
      <c r="M255" s="236">
        <f t="shared" si="601"/>
        <v>0</v>
      </c>
      <c r="N255" s="236">
        <f t="shared" si="601"/>
        <v>0</v>
      </c>
      <c r="O255" s="236">
        <f t="shared" si="601"/>
        <v>0</v>
      </c>
      <c r="P255" s="220"/>
      <c r="Q255" s="221"/>
      <c r="R255" s="237">
        <f t="shared" si="615"/>
        <v>0</v>
      </c>
      <c r="S255" s="221"/>
      <c r="T255" s="237">
        <f t="shared" si="61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17"/>
        <v>0</v>
      </c>
      <c r="AD255" s="221"/>
      <c r="AE255" s="237">
        <f t="shared" si="61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19"/>
        <v>0</v>
      </c>
      <c r="AO255" s="221"/>
      <c r="AP255" s="237">
        <f t="shared" si="62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21"/>
        <v>0</v>
      </c>
      <c r="AZ255" s="221"/>
      <c r="BA255" s="237">
        <f t="shared" si="622"/>
        <v>0</v>
      </c>
      <c r="BB255" s="221"/>
      <c r="BC255" s="233"/>
      <c r="BD255" s="221"/>
      <c r="BE255" s="221"/>
      <c r="BF255" s="233"/>
      <c r="BG255" s="221"/>
      <c r="BH255" s="379">
        <f t="shared" si="602"/>
        <v>0</v>
      </c>
      <c r="BI255" s="255" t="str">
        <f t="shared" si="603"/>
        <v>10</v>
      </c>
      <c r="BJ255" s="318"/>
      <c r="BK255" s="253">
        <f t="shared" si="623"/>
        <v>0</v>
      </c>
      <c r="BL255" s="318"/>
      <c r="BM255" s="253">
        <f t="shared" si="60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05"/>
        <v>0</v>
      </c>
      <c r="BW255" s="318"/>
      <c r="BX255" s="253">
        <f t="shared" si="62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06"/>
        <v>0</v>
      </c>
      <c r="CH255" s="318"/>
      <c r="CI255" s="253">
        <f t="shared" si="60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08"/>
        <v>0</v>
      </c>
      <c r="CS255" s="318"/>
      <c r="CT255" s="253">
        <f t="shared" si="60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10"/>
        <v>0</v>
      </c>
      <c r="DD255" s="318"/>
      <c r="DE255" s="253">
        <f t="shared" si="611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">
      <c r="A256" s="272" t="str">
        <f t="shared" si="598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12"/>
        <v>0</v>
      </c>
      <c r="F256" s="236">
        <f t="shared" si="613"/>
        <v>0</v>
      </c>
      <c r="G256" s="236">
        <f t="shared" si="599"/>
        <v>0</v>
      </c>
      <c r="H256" s="236">
        <f t="shared" si="614"/>
        <v>0</v>
      </c>
      <c r="I256" s="236">
        <f t="shared" si="600"/>
        <v>0</v>
      </c>
      <c r="J256" s="236">
        <f t="shared" si="601"/>
        <v>0</v>
      </c>
      <c r="K256" s="236">
        <f t="shared" si="601"/>
        <v>0</v>
      </c>
      <c r="L256" s="236">
        <f t="shared" si="601"/>
        <v>0</v>
      </c>
      <c r="M256" s="236">
        <f t="shared" si="601"/>
        <v>0</v>
      </c>
      <c r="N256" s="236">
        <f t="shared" si="601"/>
        <v>0</v>
      </c>
      <c r="O256" s="236">
        <f t="shared" si="601"/>
        <v>0</v>
      </c>
      <c r="P256" s="220"/>
      <c r="Q256" s="221"/>
      <c r="R256" s="237">
        <f t="shared" si="615"/>
        <v>0</v>
      </c>
      <c r="S256" s="221"/>
      <c r="T256" s="237">
        <f t="shared" si="61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17"/>
        <v>0</v>
      </c>
      <c r="AD256" s="221"/>
      <c r="AE256" s="237">
        <f t="shared" si="61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19"/>
        <v>0</v>
      </c>
      <c r="AO256" s="221"/>
      <c r="AP256" s="237">
        <f t="shared" si="62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21"/>
        <v>0</v>
      </c>
      <c r="AZ256" s="221"/>
      <c r="BA256" s="237">
        <f t="shared" si="622"/>
        <v>0</v>
      </c>
      <c r="BB256" s="221"/>
      <c r="BC256" s="233"/>
      <c r="BD256" s="221"/>
      <c r="BE256" s="221"/>
      <c r="BF256" s="233"/>
      <c r="BG256" s="221"/>
      <c r="BH256" s="379">
        <f t="shared" si="602"/>
        <v>0</v>
      </c>
      <c r="BI256" s="255" t="str">
        <f t="shared" si="603"/>
        <v>11</v>
      </c>
      <c r="BJ256" s="318"/>
      <c r="BK256" s="253">
        <f t="shared" si="623"/>
        <v>0</v>
      </c>
      <c r="BL256" s="318"/>
      <c r="BM256" s="253">
        <f t="shared" si="60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05"/>
        <v>0</v>
      </c>
      <c r="BW256" s="318"/>
      <c r="BX256" s="253">
        <f t="shared" si="62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06"/>
        <v>0</v>
      </c>
      <c r="CH256" s="318"/>
      <c r="CI256" s="253">
        <f t="shared" si="60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08"/>
        <v>0</v>
      </c>
      <c r="CS256" s="318"/>
      <c r="CT256" s="253">
        <f t="shared" si="60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10"/>
        <v>0</v>
      </c>
      <c r="DD256" s="318"/>
      <c r="DE256" s="253">
        <f t="shared" si="611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">
      <c r="A257" s="272" t="str">
        <f t="shared" si="598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12"/>
        <v>0</v>
      </c>
      <c r="F257" s="236">
        <f t="shared" si="613"/>
        <v>0</v>
      </c>
      <c r="G257" s="236">
        <f t="shared" si="599"/>
        <v>0</v>
      </c>
      <c r="H257" s="236">
        <f t="shared" si="614"/>
        <v>0</v>
      </c>
      <c r="I257" s="236">
        <f t="shared" si="600"/>
        <v>0</v>
      </c>
      <c r="J257" s="236">
        <f t="shared" si="601"/>
        <v>0</v>
      </c>
      <c r="K257" s="236">
        <f t="shared" si="601"/>
        <v>0</v>
      </c>
      <c r="L257" s="236">
        <f t="shared" si="601"/>
        <v>0</v>
      </c>
      <c r="M257" s="236">
        <f t="shared" si="601"/>
        <v>0</v>
      </c>
      <c r="N257" s="236">
        <f t="shared" si="601"/>
        <v>0</v>
      </c>
      <c r="O257" s="236">
        <f t="shared" si="601"/>
        <v>0</v>
      </c>
      <c r="P257" s="220"/>
      <c r="Q257" s="221"/>
      <c r="R257" s="237">
        <f t="shared" si="615"/>
        <v>0</v>
      </c>
      <c r="S257" s="221"/>
      <c r="T257" s="237">
        <f t="shared" si="61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17"/>
        <v>0</v>
      </c>
      <c r="AD257" s="221"/>
      <c r="AE257" s="237">
        <f t="shared" si="61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19"/>
        <v>0</v>
      </c>
      <c r="AO257" s="221"/>
      <c r="AP257" s="237">
        <f t="shared" si="62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21"/>
        <v>0</v>
      </c>
      <c r="AZ257" s="221"/>
      <c r="BA257" s="237">
        <f t="shared" si="622"/>
        <v>0</v>
      </c>
      <c r="BB257" s="221"/>
      <c r="BC257" s="233"/>
      <c r="BD257" s="221"/>
      <c r="BE257" s="221"/>
      <c r="BF257" s="233"/>
      <c r="BG257" s="221"/>
      <c r="BH257" s="379">
        <f t="shared" si="602"/>
        <v>0</v>
      </c>
      <c r="BI257" s="255" t="str">
        <f t="shared" si="603"/>
        <v>12</v>
      </c>
      <c r="BJ257" s="318"/>
      <c r="BK257" s="253">
        <f t="shared" si="623"/>
        <v>0</v>
      </c>
      <c r="BL257" s="318"/>
      <c r="BM257" s="253">
        <f t="shared" si="60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05"/>
        <v>0</v>
      </c>
      <c r="BW257" s="318"/>
      <c r="BX257" s="253">
        <f t="shared" si="62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06"/>
        <v>0</v>
      </c>
      <c r="CH257" s="318"/>
      <c r="CI257" s="253">
        <f t="shared" si="60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08"/>
        <v>0</v>
      </c>
      <c r="CS257" s="318"/>
      <c r="CT257" s="253">
        <f t="shared" si="60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10"/>
        <v>0</v>
      </c>
      <c r="DD257" s="318"/>
      <c r="DE257" s="253">
        <f t="shared" si="611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thickBot="1">
      <c r="A258" s="272" t="str">
        <f t="shared" si="598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12"/>
        <v>0</v>
      </c>
      <c r="F258" s="236">
        <f t="shared" si="613"/>
        <v>0</v>
      </c>
      <c r="G258" s="236">
        <f t="shared" si="599"/>
        <v>0</v>
      </c>
      <c r="H258" s="236">
        <f t="shared" si="614"/>
        <v>0</v>
      </c>
      <c r="I258" s="236">
        <f t="shared" si="600"/>
        <v>0</v>
      </c>
      <c r="J258" s="236">
        <f t="shared" si="601"/>
        <v>0</v>
      </c>
      <c r="K258" s="236">
        <f t="shared" si="601"/>
        <v>0</v>
      </c>
      <c r="L258" s="236">
        <f t="shared" si="601"/>
        <v>0</v>
      </c>
      <c r="M258" s="236">
        <f t="shared" si="601"/>
        <v>0</v>
      </c>
      <c r="N258" s="236">
        <f t="shared" si="601"/>
        <v>0</v>
      </c>
      <c r="O258" s="236">
        <f>ROUND(SUM(Z258,AK258,AV258,BG258),1)</f>
        <v>0</v>
      </c>
      <c r="P258" s="223"/>
      <c r="Q258" s="224"/>
      <c r="R258" s="238">
        <f t="shared" si="61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1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1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2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9">
        <f t="shared" si="602"/>
        <v>0</v>
      </c>
      <c r="BI258" s="319" t="str">
        <f t="shared" si="603"/>
        <v>13</v>
      </c>
      <c r="BJ258" s="320"/>
      <c r="BK258" s="321">
        <f t="shared" si="623"/>
        <v>0</v>
      </c>
      <c r="BL258" s="320"/>
      <c r="BM258" s="321">
        <f t="shared" si="60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05"/>
        <v>0</v>
      </c>
      <c r="BW258" s="320"/>
      <c r="BX258" s="321">
        <f t="shared" si="62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06"/>
        <v>0</v>
      </c>
      <c r="CH258" s="320"/>
      <c r="CI258" s="321">
        <f t="shared" si="60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08"/>
        <v>0</v>
      </c>
      <c r="CS258" s="320"/>
      <c r="CT258" s="321">
        <f t="shared" si="60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10"/>
        <v>0</v>
      </c>
      <c r="DD258" s="320"/>
      <c r="DE258" s="321">
        <f t="shared" si="611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0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25">IF(ROUND(E265-SUM(E266,E268:E269),5)&gt;=0,0,"Ошибка")</f>
        <v>0</v>
      </c>
      <c r="BK259" s="285">
        <f t="shared" si="625"/>
        <v>0</v>
      </c>
      <c r="BL259" s="285">
        <f t="shared" si="625"/>
        <v>0</v>
      </c>
      <c r="BM259" s="285">
        <f t="shared" si="625"/>
        <v>0</v>
      </c>
      <c r="BN259" s="285">
        <f t="shared" si="625"/>
        <v>0</v>
      </c>
      <c r="BO259" s="285">
        <f t="shared" si="625"/>
        <v>0</v>
      </c>
      <c r="BP259" s="285">
        <f t="shared" si="625"/>
        <v>0</v>
      </c>
      <c r="BQ259" s="285">
        <f t="shared" si="625"/>
        <v>0</v>
      </c>
      <c r="BR259" s="285">
        <f t="shared" si="625"/>
        <v>0</v>
      </c>
      <c r="BS259" s="285">
        <f t="shared" si="625"/>
        <v>0</v>
      </c>
      <c r="BT259" s="285">
        <f t="shared" si="625"/>
        <v>0</v>
      </c>
      <c r="BU259" s="285">
        <f t="shared" si="625"/>
        <v>0</v>
      </c>
      <c r="BV259" s="285">
        <f t="shared" si="625"/>
        <v>0</v>
      </c>
      <c r="BW259" s="285">
        <f t="shared" si="625"/>
        <v>0</v>
      </c>
      <c r="BX259" s="285">
        <f t="shared" si="625"/>
        <v>0</v>
      </c>
      <c r="BY259" s="285">
        <f t="shared" si="625"/>
        <v>0</v>
      </c>
      <c r="BZ259" s="285">
        <f t="shared" si="625"/>
        <v>0</v>
      </c>
      <c r="CA259" s="285">
        <f t="shared" si="625"/>
        <v>0</v>
      </c>
      <c r="CB259" s="285">
        <f t="shared" si="625"/>
        <v>0</v>
      </c>
      <c r="CC259" s="285">
        <f t="shared" si="625"/>
        <v>0</v>
      </c>
      <c r="CD259" s="285">
        <f t="shared" si="625"/>
        <v>0</v>
      </c>
      <c r="CE259" s="285">
        <f t="shared" si="625"/>
        <v>0</v>
      </c>
      <c r="CF259" s="285">
        <f t="shared" si="625"/>
        <v>0</v>
      </c>
      <c r="CG259" s="285">
        <f t="shared" si="625"/>
        <v>0</v>
      </c>
      <c r="CH259" s="285">
        <f t="shared" si="625"/>
        <v>0</v>
      </c>
      <c r="CI259" s="285">
        <f t="shared" si="625"/>
        <v>0</v>
      </c>
      <c r="CJ259" s="285">
        <f t="shared" si="625"/>
        <v>0</v>
      </c>
      <c r="CK259" s="285">
        <f t="shared" si="625"/>
        <v>0</v>
      </c>
      <c r="CL259" s="285">
        <f t="shared" si="625"/>
        <v>0</v>
      </c>
      <c r="CM259" s="285">
        <f t="shared" si="625"/>
        <v>0</v>
      </c>
      <c r="CN259" s="285">
        <f t="shared" si="625"/>
        <v>0</v>
      </c>
      <c r="CO259" s="285">
        <f t="shared" si="625"/>
        <v>0</v>
      </c>
      <c r="CP259" s="285">
        <f t="shared" ref="CP259:DL259" si="626">IF(ROUND(AK265-SUM(AK266,AK268:AK269),5)&gt;=0,0,"Ошибка")</f>
        <v>0</v>
      </c>
      <c r="CQ259" s="285">
        <f t="shared" si="626"/>
        <v>0</v>
      </c>
      <c r="CR259" s="285">
        <f t="shared" si="626"/>
        <v>0</v>
      </c>
      <c r="CS259" s="285">
        <f t="shared" si="626"/>
        <v>0</v>
      </c>
      <c r="CT259" s="285">
        <f t="shared" si="626"/>
        <v>0</v>
      </c>
      <c r="CU259" s="285">
        <f t="shared" si="626"/>
        <v>0</v>
      </c>
      <c r="CV259" s="285">
        <f t="shared" si="626"/>
        <v>0</v>
      </c>
      <c r="CW259" s="285">
        <f t="shared" si="626"/>
        <v>0</v>
      </c>
      <c r="CX259" s="285">
        <f t="shared" si="626"/>
        <v>0</v>
      </c>
      <c r="CY259" s="285">
        <f t="shared" si="626"/>
        <v>0</v>
      </c>
      <c r="CZ259" s="285">
        <f t="shared" si="626"/>
        <v>0</v>
      </c>
      <c r="DA259" s="285">
        <f t="shared" si="626"/>
        <v>0</v>
      </c>
      <c r="DB259" s="285">
        <f t="shared" si="626"/>
        <v>0</v>
      </c>
      <c r="DC259" s="285">
        <f t="shared" si="626"/>
        <v>0</v>
      </c>
      <c r="DD259" s="285">
        <f t="shared" si="626"/>
        <v>0</v>
      </c>
      <c r="DE259" s="285">
        <f t="shared" si="626"/>
        <v>0</v>
      </c>
      <c r="DF259" s="285">
        <f t="shared" si="626"/>
        <v>0</v>
      </c>
      <c r="DG259" s="285">
        <f t="shared" si="626"/>
        <v>0</v>
      </c>
      <c r="DH259" s="285">
        <f t="shared" si="626"/>
        <v>0</v>
      </c>
      <c r="DI259" s="285">
        <f t="shared" si="626"/>
        <v>0</v>
      </c>
      <c r="DJ259" s="285">
        <f t="shared" si="626"/>
        <v>0</v>
      </c>
      <c r="DK259" s="285">
        <f t="shared" si="626"/>
        <v>0</v>
      </c>
      <c r="DL259" s="285">
        <f t="shared" si="626"/>
        <v>0</v>
      </c>
    </row>
    <row r="260" spans="1:116" s="27" customFormat="1" ht="24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27">SUM(J261:J265,J270:J272)</f>
        <v>0</v>
      </c>
      <c r="K260" s="236">
        <f t="shared" si="627"/>
        <v>0</v>
      </c>
      <c r="L260" s="236">
        <f t="shared" si="627"/>
        <v>0</v>
      </c>
      <c r="M260" s="236">
        <f t="shared" si="627"/>
        <v>0</v>
      </c>
      <c r="N260" s="236">
        <f t="shared" si="627"/>
        <v>0</v>
      </c>
      <c r="O260" s="236">
        <f t="shared" si="627"/>
        <v>0</v>
      </c>
      <c r="P260" s="228">
        <f>SUM(P261:P265,P270:P272)</f>
        <v>0</v>
      </c>
      <c r="Q260" s="226">
        <f t="shared" ref="Q260:Z260" si="628">SUM(Q261:Q265,Q270:Q272)</f>
        <v>0</v>
      </c>
      <c r="R260" s="236">
        <f t="shared" si="628"/>
        <v>0</v>
      </c>
      <c r="S260" s="226">
        <f t="shared" si="628"/>
        <v>0</v>
      </c>
      <c r="T260" s="236">
        <f t="shared" si="628"/>
        <v>0</v>
      </c>
      <c r="U260" s="226">
        <f t="shared" si="628"/>
        <v>0</v>
      </c>
      <c r="V260" s="235">
        <f t="shared" si="628"/>
        <v>0</v>
      </c>
      <c r="W260" s="226">
        <f t="shared" si="628"/>
        <v>0</v>
      </c>
      <c r="X260" s="226">
        <f t="shared" si="628"/>
        <v>0</v>
      </c>
      <c r="Y260" s="235">
        <f t="shared" si="628"/>
        <v>0</v>
      </c>
      <c r="Z260" s="227">
        <f t="shared" si="628"/>
        <v>0</v>
      </c>
      <c r="AA260" s="228">
        <f>SUM(AA261:AA265,AA270:AA272)</f>
        <v>0</v>
      </c>
      <c r="AB260" s="226">
        <f t="shared" ref="AB260:AK260" si="629">SUM(AB261:AB265,AB270:AB272)</f>
        <v>0</v>
      </c>
      <c r="AC260" s="236">
        <f t="shared" si="629"/>
        <v>0</v>
      </c>
      <c r="AD260" s="226">
        <f t="shared" si="629"/>
        <v>0</v>
      </c>
      <c r="AE260" s="236">
        <f t="shared" si="629"/>
        <v>0</v>
      </c>
      <c r="AF260" s="226">
        <f t="shared" si="629"/>
        <v>0</v>
      </c>
      <c r="AG260" s="235">
        <f t="shared" si="629"/>
        <v>0</v>
      </c>
      <c r="AH260" s="226">
        <f t="shared" si="629"/>
        <v>0</v>
      </c>
      <c r="AI260" s="226">
        <f t="shared" si="629"/>
        <v>0</v>
      </c>
      <c r="AJ260" s="235">
        <f t="shared" si="629"/>
        <v>0</v>
      </c>
      <c r="AK260" s="227">
        <f t="shared" si="629"/>
        <v>0</v>
      </c>
      <c r="AL260" s="228">
        <f>SUM(AL261:AL265,AL270:AL272)</f>
        <v>0</v>
      </c>
      <c r="AM260" s="226">
        <f t="shared" ref="AM260:AV260" si="630">SUM(AM261:AM265,AM270:AM272)</f>
        <v>0</v>
      </c>
      <c r="AN260" s="236">
        <f t="shared" si="630"/>
        <v>0</v>
      </c>
      <c r="AO260" s="226">
        <f t="shared" si="630"/>
        <v>0</v>
      </c>
      <c r="AP260" s="236">
        <f t="shared" si="630"/>
        <v>0</v>
      </c>
      <c r="AQ260" s="226">
        <f t="shared" si="630"/>
        <v>0</v>
      </c>
      <c r="AR260" s="235">
        <f t="shared" si="630"/>
        <v>0</v>
      </c>
      <c r="AS260" s="226">
        <f t="shared" si="630"/>
        <v>0</v>
      </c>
      <c r="AT260" s="226">
        <f t="shared" si="630"/>
        <v>0</v>
      </c>
      <c r="AU260" s="235">
        <f t="shared" si="630"/>
        <v>0</v>
      </c>
      <c r="AV260" s="227">
        <f t="shared" si="630"/>
        <v>0</v>
      </c>
      <c r="AW260" s="228">
        <f>SUM(AW261:AW265,AW270:AW272)</f>
        <v>0</v>
      </c>
      <c r="AX260" s="226">
        <f t="shared" ref="AX260:BG260" si="631">SUM(AX261:AX265,AX270:AX272)</f>
        <v>0</v>
      </c>
      <c r="AY260" s="236">
        <f t="shared" si="631"/>
        <v>0</v>
      </c>
      <c r="AZ260" s="226">
        <f t="shared" si="631"/>
        <v>0</v>
      </c>
      <c r="BA260" s="236">
        <f t="shared" si="631"/>
        <v>0</v>
      </c>
      <c r="BB260" s="226">
        <f t="shared" si="631"/>
        <v>0</v>
      </c>
      <c r="BC260" s="235">
        <f t="shared" si="631"/>
        <v>0</v>
      </c>
      <c r="BD260" s="226">
        <f t="shared" si="631"/>
        <v>0</v>
      </c>
      <c r="BE260" s="226">
        <f t="shared" si="631"/>
        <v>0</v>
      </c>
      <c r="BF260" s="235">
        <f t="shared" si="631"/>
        <v>0</v>
      </c>
      <c r="BG260" s="227">
        <f t="shared" si="631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32">IF(E266-E267&gt;=0,0,"Ошибка")</f>
        <v>0</v>
      </c>
      <c r="BK260" s="253">
        <f t="shared" si="632"/>
        <v>0</v>
      </c>
      <c r="BL260" s="253">
        <f t="shared" si="632"/>
        <v>0</v>
      </c>
      <c r="BM260" s="253">
        <f t="shared" si="632"/>
        <v>0</v>
      </c>
      <c r="BN260" s="253">
        <f t="shared" si="632"/>
        <v>0</v>
      </c>
      <c r="BO260" s="253">
        <f t="shared" si="632"/>
        <v>0</v>
      </c>
      <c r="BP260" s="253">
        <f t="shared" si="632"/>
        <v>0</v>
      </c>
      <c r="BQ260" s="253">
        <f t="shared" si="632"/>
        <v>0</v>
      </c>
      <c r="BR260" s="253">
        <f t="shared" si="632"/>
        <v>0</v>
      </c>
      <c r="BS260" s="253">
        <f t="shared" si="632"/>
        <v>0</v>
      </c>
      <c r="BT260" s="253">
        <f t="shared" si="632"/>
        <v>0</v>
      </c>
      <c r="BU260" s="253">
        <f t="shared" si="632"/>
        <v>0</v>
      </c>
      <c r="BV260" s="253">
        <f t="shared" si="632"/>
        <v>0</v>
      </c>
      <c r="BW260" s="253">
        <f t="shared" si="632"/>
        <v>0</v>
      </c>
      <c r="BX260" s="253">
        <f t="shared" si="632"/>
        <v>0</v>
      </c>
      <c r="BY260" s="253">
        <f t="shared" si="632"/>
        <v>0</v>
      </c>
      <c r="BZ260" s="253">
        <f t="shared" si="632"/>
        <v>0</v>
      </c>
      <c r="CA260" s="253">
        <f t="shared" si="632"/>
        <v>0</v>
      </c>
      <c r="CB260" s="253">
        <f t="shared" si="632"/>
        <v>0</v>
      </c>
      <c r="CC260" s="253">
        <f t="shared" si="632"/>
        <v>0</v>
      </c>
      <c r="CD260" s="253">
        <f t="shared" si="632"/>
        <v>0</v>
      </c>
      <c r="CE260" s="253">
        <f t="shared" si="632"/>
        <v>0</v>
      </c>
      <c r="CF260" s="253">
        <f t="shared" si="632"/>
        <v>0</v>
      </c>
      <c r="CG260" s="253">
        <f t="shared" si="632"/>
        <v>0</v>
      </c>
      <c r="CH260" s="253">
        <f t="shared" si="632"/>
        <v>0</v>
      </c>
      <c r="CI260" s="253">
        <f t="shared" si="632"/>
        <v>0</v>
      </c>
      <c r="CJ260" s="253">
        <f t="shared" si="632"/>
        <v>0</v>
      </c>
      <c r="CK260" s="253">
        <f t="shared" si="632"/>
        <v>0</v>
      </c>
      <c r="CL260" s="253">
        <f t="shared" si="632"/>
        <v>0</v>
      </c>
      <c r="CM260" s="253">
        <f t="shared" si="632"/>
        <v>0</v>
      </c>
      <c r="CN260" s="253">
        <f t="shared" si="632"/>
        <v>0</v>
      </c>
      <c r="CO260" s="253">
        <f t="shared" si="632"/>
        <v>0</v>
      </c>
      <c r="CP260" s="253">
        <f t="shared" ref="CP260:DL260" si="633">IF(AK266-AK267&gt;=0,0,"Ошибка")</f>
        <v>0</v>
      </c>
      <c r="CQ260" s="253">
        <f t="shared" si="633"/>
        <v>0</v>
      </c>
      <c r="CR260" s="253">
        <f t="shared" si="633"/>
        <v>0</v>
      </c>
      <c r="CS260" s="253">
        <f t="shared" si="633"/>
        <v>0</v>
      </c>
      <c r="CT260" s="253">
        <f t="shared" si="633"/>
        <v>0</v>
      </c>
      <c r="CU260" s="253">
        <f t="shared" si="633"/>
        <v>0</v>
      </c>
      <c r="CV260" s="253">
        <f t="shared" si="633"/>
        <v>0</v>
      </c>
      <c r="CW260" s="253">
        <f t="shared" si="633"/>
        <v>0</v>
      </c>
      <c r="CX260" s="253">
        <f t="shared" si="633"/>
        <v>0</v>
      </c>
      <c r="CY260" s="253">
        <f t="shared" si="633"/>
        <v>0</v>
      </c>
      <c r="CZ260" s="253">
        <f t="shared" si="633"/>
        <v>0</v>
      </c>
      <c r="DA260" s="253">
        <f t="shared" si="633"/>
        <v>0</v>
      </c>
      <c r="DB260" s="253">
        <f t="shared" si="633"/>
        <v>0</v>
      </c>
      <c r="DC260" s="253">
        <f t="shared" si="633"/>
        <v>0</v>
      </c>
      <c r="DD260" s="253">
        <f t="shared" si="633"/>
        <v>0</v>
      </c>
      <c r="DE260" s="253">
        <f t="shared" si="633"/>
        <v>0</v>
      </c>
      <c r="DF260" s="253">
        <f t="shared" si="633"/>
        <v>0</v>
      </c>
      <c r="DG260" s="253">
        <f t="shared" si="633"/>
        <v>0</v>
      </c>
      <c r="DH260" s="253">
        <f t="shared" si="633"/>
        <v>0</v>
      </c>
      <c r="DI260" s="253">
        <f t="shared" si="633"/>
        <v>0</v>
      </c>
      <c r="DJ260" s="253">
        <f t="shared" si="633"/>
        <v>0</v>
      </c>
      <c r="DK260" s="253">
        <f t="shared" si="633"/>
        <v>0</v>
      </c>
      <c r="DL260" s="253">
        <f t="shared" si="633"/>
        <v>0</v>
      </c>
    </row>
    <row r="261" spans="1:116" s="27" customFormat="1" ht="24">
      <c r="A261" s="272" t="str">
        <f t="shared" ref="A261:A272" si="634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35">SUM(J261:L261)</f>
        <v>0</v>
      </c>
      <c r="H261" s="236">
        <f>ROUND(SUM(S261,AD261,AO261,AZ261),1)</f>
        <v>0</v>
      </c>
      <c r="I261" s="236">
        <f t="shared" ref="I261:I272" si="636">SUM(M261:O261)</f>
        <v>0</v>
      </c>
      <c r="J261" s="236">
        <f t="shared" ref="J261:O272" si="637">ROUND(SUM(U261,AF261,AQ261,BB261),1)</f>
        <v>0</v>
      </c>
      <c r="K261" s="236">
        <f t="shared" si="637"/>
        <v>0</v>
      </c>
      <c r="L261" s="236">
        <f t="shared" si="637"/>
        <v>0</v>
      </c>
      <c r="M261" s="236">
        <f t="shared" si="637"/>
        <v>0</v>
      </c>
      <c r="N261" s="236">
        <f t="shared" si="637"/>
        <v>0</v>
      </c>
      <c r="O261" s="236">
        <f t="shared" si="637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9">
        <f t="shared" ref="BH261:BH273" si="638">IF((COUNTA(BJ261:DL261)-COUNTIF(BJ261:DL261,0))=0,0,CONCATENATE("Ошибки!-",COUNTA(BJ261:DL261)-COUNTIF(BJ261:DL261,0)))</f>
        <v>0</v>
      </c>
      <c r="BI261" s="255" t="str">
        <f t="shared" ref="BI261:BI272" si="639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40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41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42">IF(ROUND((AA261-AB261),5)&gt;=0,0,"Ошибка!")</f>
        <v>0</v>
      </c>
      <c r="CH261" s="318"/>
      <c r="CI261" s="253">
        <f t="shared" ref="CI261:CI272" si="643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44">IF(ROUND((AL261-AM261),5)&gt;=0,0,"Ошибка!")</f>
        <v>0</v>
      </c>
      <c r="CS261" s="318"/>
      <c r="CT261" s="253">
        <f t="shared" ref="CT261:CT272" si="64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46">IF(ROUND((AW261-AX261),5)&gt;=0,0,"Ошибка!")</f>
        <v>0</v>
      </c>
      <c r="DD261" s="318"/>
      <c r="DE261" s="253">
        <f t="shared" ref="DE261:DE272" si="64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>
      <c r="A262" s="272" t="str">
        <f t="shared" si="634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648">ROUND(SUM(P262,AA262,AL262,AW262),0)</f>
        <v>0</v>
      </c>
      <c r="F262" s="236">
        <f t="shared" ref="F262:F272" si="649">ROUND(SUM(Q262,AB262,AM262,AX262),1)</f>
        <v>0</v>
      </c>
      <c r="G262" s="236">
        <f t="shared" si="635"/>
        <v>0</v>
      </c>
      <c r="H262" s="236">
        <f t="shared" ref="H262:H272" si="650">ROUND(SUM(S262,AD262,AO262,AZ262),1)</f>
        <v>0</v>
      </c>
      <c r="I262" s="236">
        <f t="shared" si="636"/>
        <v>0</v>
      </c>
      <c r="J262" s="236">
        <f t="shared" si="637"/>
        <v>0</v>
      </c>
      <c r="K262" s="236">
        <f t="shared" si="637"/>
        <v>0</v>
      </c>
      <c r="L262" s="236">
        <f t="shared" si="637"/>
        <v>0</v>
      </c>
      <c r="M262" s="236">
        <f t="shared" si="637"/>
        <v>0</v>
      </c>
      <c r="N262" s="236">
        <f t="shared" si="637"/>
        <v>0</v>
      </c>
      <c r="O262" s="236">
        <f t="shared" si="637"/>
        <v>0</v>
      </c>
      <c r="P262" s="220"/>
      <c r="Q262" s="221"/>
      <c r="R262" s="237">
        <f t="shared" ref="R262:R272" si="651">SUM(U262:W262)</f>
        <v>0</v>
      </c>
      <c r="S262" s="221"/>
      <c r="T262" s="237">
        <f t="shared" ref="T262:T271" si="652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653">SUM(AF262:AH262)</f>
        <v>0</v>
      </c>
      <c r="AD262" s="221"/>
      <c r="AE262" s="237">
        <f t="shared" ref="AE262:AE271" si="654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655">SUM(AQ262:AS262)</f>
        <v>0</v>
      </c>
      <c r="AO262" s="221"/>
      <c r="AP262" s="237">
        <f t="shared" ref="AP262:AP271" si="656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657">SUM(BB262:BD262)</f>
        <v>0</v>
      </c>
      <c r="AZ262" s="221"/>
      <c r="BA262" s="237">
        <f t="shared" ref="BA262:BA271" si="658">SUM(BE262:BG262)</f>
        <v>0</v>
      </c>
      <c r="BB262" s="221"/>
      <c r="BC262" s="233"/>
      <c r="BD262" s="221"/>
      <c r="BE262" s="221"/>
      <c r="BF262" s="233"/>
      <c r="BG262" s="221"/>
      <c r="BH262" s="379">
        <f t="shared" si="638"/>
        <v>0</v>
      </c>
      <c r="BI262" s="255" t="str">
        <f t="shared" si="639"/>
        <v>03</v>
      </c>
      <c r="BJ262" s="318"/>
      <c r="BK262" s="253">
        <f t="shared" ref="BK262:BK272" si="659">IF(ROUND((E262-F262),5)&gt;=0,0,"Ошибка!")</f>
        <v>0</v>
      </c>
      <c r="BL262" s="318"/>
      <c r="BM262" s="253">
        <f t="shared" si="640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41"/>
        <v>0</v>
      </c>
      <c r="BW262" s="318"/>
      <c r="BX262" s="253">
        <f t="shared" ref="BX262:BX272" si="660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42"/>
        <v>0</v>
      </c>
      <c r="CH262" s="318"/>
      <c r="CI262" s="253">
        <f t="shared" si="643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44"/>
        <v>0</v>
      </c>
      <c r="CS262" s="318"/>
      <c r="CT262" s="253">
        <f t="shared" si="64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46"/>
        <v>0</v>
      </c>
      <c r="DD262" s="318"/>
      <c r="DE262" s="253">
        <f t="shared" si="64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>
      <c r="A263" s="272" t="str">
        <f t="shared" si="634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648"/>
        <v>0</v>
      </c>
      <c r="F263" s="236">
        <f t="shared" si="649"/>
        <v>0</v>
      </c>
      <c r="G263" s="236">
        <f t="shared" si="635"/>
        <v>0</v>
      </c>
      <c r="H263" s="236">
        <f t="shared" si="650"/>
        <v>0</v>
      </c>
      <c r="I263" s="236">
        <f t="shared" si="636"/>
        <v>0</v>
      </c>
      <c r="J263" s="236">
        <f t="shared" si="637"/>
        <v>0</v>
      </c>
      <c r="K263" s="236">
        <f t="shared" si="637"/>
        <v>0</v>
      </c>
      <c r="L263" s="236">
        <f t="shared" si="637"/>
        <v>0</v>
      </c>
      <c r="M263" s="236">
        <f t="shared" si="637"/>
        <v>0</v>
      </c>
      <c r="N263" s="236">
        <f t="shared" si="637"/>
        <v>0</v>
      </c>
      <c r="O263" s="236">
        <f t="shared" si="637"/>
        <v>0</v>
      </c>
      <c r="P263" s="220"/>
      <c r="Q263" s="221"/>
      <c r="R263" s="237">
        <f t="shared" si="651"/>
        <v>0</v>
      </c>
      <c r="S263" s="221"/>
      <c r="T263" s="237">
        <f t="shared" si="652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653"/>
        <v>0</v>
      </c>
      <c r="AD263" s="221"/>
      <c r="AE263" s="237">
        <f t="shared" si="654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655"/>
        <v>0</v>
      </c>
      <c r="AO263" s="221"/>
      <c r="AP263" s="237">
        <f t="shared" si="656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657"/>
        <v>0</v>
      </c>
      <c r="AZ263" s="221"/>
      <c r="BA263" s="237">
        <f t="shared" si="658"/>
        <v>0</v>
      </c>
      <c r="BB263" s="221"/>
      <c r="BC263" s="233"/>
      <c r="BD263" s="221"/>
      <c r="BE263" s="221"/>
      <c r="BF263" s="233"/>
      <c r="BG263" s="221"/>
      <c r="BH263" s="379">
        <f t="shared" si="638"/>
        <v>0</v>
      </c>
      <c r="BI263" s="255" t="str">
        <f t="shared" si="639"/>
        <v>04</v>
      </c>
      <c r="BJ263" s="318"/>
      <c r="BK263" s="253">
        <f t="shared" si="659"/>
        <v>0</v>
      </c>
      <c r="BL263" s="318"/>
      <c r="BM263" s="253">
        <f t="shared" si="640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41"/>
        <v>0</v>
      </c>
      <c r="BW263" s="318"/>
      <c r="BX263" s="253">
        <f t="shared" si="660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42"/>
        <v>0</v>
      </c>
      <c r="CH263" s="318"/>
      <c r="CI263" s="253">
        <f t="shared" si="643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44"/>
        <v>0</v>
      </c>
      <c r="CS263" s="318"/>
      <c r="CT263" s="253">
        <f t="shared" si="64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46"/>
        <v>0</v>
      </c>
      <c r="DD263" s="318"/>
      <c r="DE263" s="253">
        <f t="shared" si="64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>
      <c r="A264" s="272" t="str">
        <f t="shared" si="634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648"/>
        <v>0</v>
      </c>
      <c r="F264" s="236">
        <f t="shared" si="649"/>
        <v>0</v>
      </c>
      <c r="G264" s="236">
        <f t="shared" si="635"/>
        <v>0</v>
      </c>
      <c r="H264" s="236">
        <f t="shared" si="650"/>
        <v>0</v>
      </c>
      <c r="I264" s="236">
        <f t="shared" si="636"/>
        <v>0</v>
      </c>
      <c r="J264" s="236">
        <f t="shared" si="637"/>
        <v>0</v>
      </c>
      <c r="K264" s="236">
        <f t="shared" si="637"/>
        <v>0</v>
      </c>
      <c r="L264" s="236">
        <f t="shared" si="637"/>
        <v>0</v>
      </c>
      <c r="M264" s="236">
        <f t="shared" si="637"/>
        <v>0</v>
      </c>
      <c r="N264" s="236">
        <f t="shared" si="637"/>
        <v>0</v>
      </c>
      <c r="O264" s="236">
        <f t="shared" si="637"/>
        <v>0</v>
      </c>
      <c r="P264" s="220"/>
      <c r="Q264" s="221"/>
      <c r="R264" s="237">
        <f t="shared" si="651"/>
        <v>0</v>
      </c>
      <c r="S264" s="221"/>
      <c r="T264" s="237">
        <f t="shared" si="652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653"/>
        <v>0</v>
      </c>
      <c r="AD264" s="221"/>
      <c r="AE264" s="237">
        <f t="shared" si="654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655"/>
        <v>0</v>
      </c>
      <c r="AO264" s="221"/>
      <c r="AP264" s="237">
        <f t="shared" si="656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657"/>
        <v>0</v>
      </c>
      <c r="AZ264" s="221"/>
      <c r="BA264" s="237">
        <f t="shared" si="658"/>
        <v>0</v>
      </c>
      <c r="BB264" s="221"/>
      <c r="BC264" s="233"/>
      <c r="BD264" s="221"/>
      <c r="BE264" s="221"/>
      <c r="BF264" s="233"/>
      <c r="BG264" s="221"/>
      <c r="BH264" s="379">
        <f t="shared" si="638"/>
        <v>0</v>
      </c>
      <c r="BI264" s="255" t="str">
        <f t="shared" si="639"/>
        <v>05</v>
      </c>
      <c r="BJ264" s="318"/>
      <c r="BK264" s="253">
        <f t="shared" si="659"/>
        <v>0</v>
      </c>
      <c r="BL264" s="318"/>
      <c r="BM264" s="253">
        <f t="shared" si="640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41"/>
        <v>0</v>
      </c>
      <c r="BW264" s="318"/>
      <c r="BX264" s="253">
        <f t="shared" si="660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42"/>
        <v>0</v>
      </c>
      <c r="CH264" s="318"/>
      <c r="CI264" s="253">
        <f t="shared" si="643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44"/>
        <v>0</v>
      </c>
      <c r="CS264" s="318"/>
      <c r="CT264" s="253">
        <f t="shared" si="64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46"/>
        <v>0</v>
      </c>
      <c r="DD264" s="318"/>
      <c r="DE264" s="253">
        <f t="shared" si="64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>
      <c r="A265" s="272" t="str">
        <f t="shared" si="634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648"/>
        <v>0</v>
      </c>
      <c r="F265" s="236">
        <f t="shared" si="649"/>
        <v>0</v>
      </c>
      <c r="G265" s="236">
        <f t="shared" si="635"/>
        <v>0</v>
      </c>
      <c r="H265" s="236">
        <f t="shared" si="650"/>
        <v>0</v>
      </c>
      <c r="I265" s="236">
        <f t="shared" si="636"/>
        <v>0</v>
      </c>
      <c r="J265" s="236">
        <f t="shared" si="637"/>
        <v>0</v>
      </c>
      <c r="K265" s="236">
        <f t="shared" si="637"/>
        <v>0</v>
      </c>
      <c r="L265" s="236">
        <f t="shared" si="637"/>
        <v>0</v>
      </c>
      <c r="M265" s="236">
        <f t="shared" si="637"/>
        <v>0</v>
      </c>
      <c r="N265" s="236">
        <f t="shared" si="637"/>
        <v>0</v>
      </c>
      <c r="O265" s="236">
        <f t="shared" si="637"/>
        <v>0</v>
      </c>
      <c r="P265" s="220"/>
      <c r="Q265" s="221"/>
      <c r="R265" s="237">
        <f t="shared" si="651"/>
        <v>0</v>
      </c>
      <c r="S265" s="221"/>
      <c r="T265" s="237">
        <f t="shared" si="652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653"/>
        <v>0</v>
      </c>
      <c r="AD265" s="221"/>
      <c r="AE265" s="237">
        <f t="shared" si="654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655"/>
        <v>0</v>
      </c>
      <c r="AO265" s="221"/>
      <c r="AP265" s="237">
        <f t="shared" si="656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657"/>
        <v>0</v>
      </c>
      <c r="AZ265" s="221"/>
      <c r="BA265" s="237">
        <f t="shared" si="658"/>
        <v>0</v>
      </c>
      <c r="BB265" s="221"/>
      <c r="BC265" s="233"/>
      <c r="BD265" s="221"/>
      <c r="BE265" s="221"/>
      <c r="BF265" s="233"/>
      <c r="BG265" s="221"/>
      <c r="BH265" s="379">
        <f t="shared" si="638"/>
        <v>0</v>
      </c>
      <c r="BI265" s="255" t="str">
        <f t="shared" si="639"/>
        <v>06</v>
      </c>
      <c r="BJ265" s="318"/>
      <c r="BK265" s="253">
        <f t="shared" si="659"/>
        <v>0</v>
      </c>
      <c r="BL265" s="318"/>
      <c r="BM265" s="253">
        <f t="shared" si="640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41"/>
        <v>0</v>
      </c>
      <c r="BW265" s="318"/>
      <c r="BX265" s="253">
        <f t="shared" si="660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42"/>
        <v>0</v>
      </c>
      <c r="CH265" s="318"/>
      <c r="CI265" s="253">
        <f t="shared" si="643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44"/>
        <v>0</v>
      </c>
      <c r="CS265" s="318"/>
      <c r="CT265" s="253">
        <f t="shared" si="64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46"/>
        <v>0</v>
      </c>
      <c r="DD265" s="318"/>
      <c r="DE265" s="253">
        <f t="shared" si="64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>
      <c r="A266" s="272" t="str">
        <f t="shared" si="634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648"/>
        <v>0</v>
      </c>
      <c r="F266" s="236">
        <f t="shared" si="649"/>
        <v>0</v>
      </c>
      <c r="G266" s="236">
        <f t="shared" si="635"/>
        <v>0</v>
      </c>
      <c r="H266" s="236">
        <f t="shared" si="650"/>
        <v>0</v>
      </c>
      <c r="I266" s="236">
        <f t="shared" si="636"/>
        <v>0</v>
      </c>
      <c r="J266" s="236">
        <f t="shared" si="637"/>
        <v>0</v>
      </c>
      <c r="K266" s="236">
        <f t="shared" si="637"/>
        <v>0</v>
      </c>
      <c r="L266" s="236">
        <f t="shared" si="637"/>
        <v>0</v>
      </c>
      <c r="M266" s="236">
        <f t="shared" si="637"/>
        <v>0</v>
      </c>
      <c r="N266" s="236">
        <f t="shared" si="637"/>
        <v>0</v>
      </c>
      <c r="O266" s="236">
        <f t="shared" si="637"/>
        <v>0</v>
      </c>
      <c r="P266" s="220"/>
      <c r="Q266" s="221"/>
      <c r="R266" s="237">
        <f t="shared" si="651"/>
        <v>0</v>
      </c>
      <c r="S266" s="221"/>
      <c r="T266" s="237">
        <f t="shared" si="652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653"/>
        <v>0</v>
      </c>
      <c r="AD266" s="221"/>
      <c r="AE266" s="237">
        <f t="shared" si="654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655"/>
        <v>0</v>
      </c>
      <c r="AO266" s="221"/>
      <c r="AP266" s="237">
        <f t="shared" si="656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657"/>
        <v>0</v>
      </c>
      <c r="AZ266" s="221"/>
      <c r="BA266" s="237">
        <f t="shared" si="658"/>
        <v>0</v>
      </c>
      <c r="BB266" s="221"/>
      <c r="BC266" s="233"/>
      <c r="BD266" s="221"/>
      <c r="BE266" s="221"/>
      <c r="BF266" s="233"/>
      <c r="BG266" s="221"/>
      <c r="BH266" s="379">
        <f t="shared" si="638"/>
        <v>0</v>
      </c>
      <c r="BI266" s="255" t="str">
        <f t="shared" si="639"/>
        <v>07</v>
      </c>
      <c r="BJ266" s="318"/>
      <c r="BK266" s="253">
        <f t="shared" si="659"/>
        <v>0</v>
      </c>
      <c r="BL266" s="318"/>
      <c r="BM266" s="253">
        <f t="shared" si="640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41"/>
        <v>0</v>
      </c>
      <c r="BW266" s="318"/>
      <c r="BX266" s="253">
        <f t="shared" si="660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42"/>
        <v>0</v>
      </c>
      <c r="CH266" s="318"/>
      <c r="CI266" s="253">
        <f t="shared" si="643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44"/>
        <v>0</v>
      </c>
      <c r="CS266" s="318"/>
      <c r="CT266" s="253">
        <f t="shared" si="64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46"/>
        <v>0</v>
      </c>
      <c r="DD266" s="318"/>
      <c r="DE266" s="253">
        <f t="shared" si="64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>
      <c r="A267" s="272" t="str">
        <f t="shared" si="634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648"/>
        <v>0</v>
      </c>
      <c r="F267" s="236">
        <f t="shared" si="649"/>
        <v>0</v>
      </c>
      <c r="G267" s="236">
        <f t="shared" si="635"/>
        <v>0</v>
      </c>
      <c r="H267" s="236">
        <f t="shared" si="650"/>
        <v>0</v>
      </c>
      <c r="I267" s="236">
        <f t="shared" si="636"/>
        <v>0</v>
      </c>
      <c r="J267" s="236">
        <f t="shared" si="637"/>
        <v>0</v>
      </c>
      <c r="K267" s="236">
        <f t="shared" si="637"/>
        <v>0</v>
      </c>
      <c r="L267" s="236">
        <f t="shared" si="637"/>
        <v>0</v>
      </c>
      <c r="M267" s="236">
        <f t="shared" si="637"/>
        <v>0</v>
      </c>
      <c r="N267" s="236">
        <f t="shared" si="637"/>
        <v>0</v>
      </c>
      <c r="O267" s="236">
        <f t="shared" si="637"/>
        <v>0</v>
      </c>
      <c r="P267" s="220"/>
      <c r="Q267" s="221"/>
      <c r="R267" s="237">
        <f t="shared" si="651"/>
        <v>0</v>
      </c>
      <c r="S267" s="221"/>
      <c r="T267" s="237">
        <f t="shared" si="652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653"/>
        <v>0</v>
      </c>
      <c r="AD267" s="221"/>
      <c r="AE267" s="237">
        <f t="shared" si="654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655"/>
        <v>0</v>
      </c>
      <c r="AO267" s="221"/>
      <c r="AP267" s="237">
        <f t="shared" si="656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657"/>
        <v>0</v>
      </c>
      <c r="AZ267" s="221"/>
      <c r="BA267" s="237">
        <f t="shared" si="658"/>
        <v>0</v>
      </c>
      <c r="BB267" s="221"/>
      <c r="BC267" s="233"/>
      <c r="BD267" s="221"/>
      <c r="BE267" s="221"/>
      <c r="BF267" s="233"/>
      <c r="BG267" s="221"/>
      <c r="BH267" s="379">
        <f t="shared" si="638"/>
        <v>0</v>
      </c>
      <c r="BI267" s="255" t="str">
        <f t="shared" si="639"/>
        <v>08</v>
      </c>
      <c r="BJ267" s="318"/>
      <c r="BK267" s="253">
        <f t="shared" si="659"/>
        <v>0</v>
      </c>
      <c r="BL267" s="318"/>
      <c r="BM267" s="253">
        <f t="shared" si="640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41"/>
        <v>0</v>
      </c>
      <c r="BW267" s="318"/>
      <c r="BX267" s="253">
        <f t="shared" si="660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42"/>
        <v>0</v>
      </c>
      <c r="CH267" s="318"/>
      <c r="CI267" s="253">
        <f t="shared" si="643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44"/>
        <v>0</v>
      </c>
      <c r="CS267" s="318"/>
      <c r="CT267" s="253">
        <f t="shared" si="64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46"/>
        <v>0</v>
      </c>
      <c r="DD267" s="318"/>
      <c r="DE267" s="253">
        <f t="shared" si="64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>
      <c r="A268" s="272" t="str">
        <f t="shared" si="634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648"/>
        <v>0</v>
      </c>
      <c r="F268" s="236">
        <f t="shared" si="649"/>
        <v>0</v>
      </c>
      <c r="G268" s="236">
        <f t="shared" si="635"/>
        <v>0</v>
      </c>
      <c r="H268" s="236">
        <f t="shared" si="650"/>
        <v>0</v>
      </c>
      <c r="I268" s="236">
        <f t="shared" si="636"/>
        <v>0</v>
      </c>
      <c r="J268" s="236">
        <f t="shared" si="637"/>
        <v>0</v>
      </c>
      <c r="K268" s="236">
        <f t="shared" si="637"/>
        <v>0</v>
      </c>
      <c r="L268" s="236">
        <f t="shared" si="637"/>
        <v>0</v>
      </c>
      <c r="M268" s="236">
        <f t="shared" si="637"/>
        <v>0</v>
      </c>
      <c r="N268" s="236">
        <f t="shared" si="637"/>
        <v>0</v>
      </c>
      <c r="O268" s="236">
        <f t="shared" si="637"/>
        <v>0</v>
      </c>
      <c r="P268" s="220"/>
      <c r="Q268" s="221"/>
      <c r="R268" s="237">
        <f t="shared" si="651"/>
        <v>0</v>
      </c>
      <c r="S268" s="221"/>
      <c r="T268" s="237">
        <f t="shared" si="652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653"/>
        <v>0</v>
      </c>
      <c r="AD268" s="221"/>
      <c r="AE268" s="237">
        <f t="shared" si="654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655"/>
        <v>0</v>
      </c>
      <c r="AO268" s="221"/>
      <c r="AP268" s="237">
        <f t="shared" si="656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657"/>
        <v>0</v>
      </c>
      <c r="AZ268" s="221"/>
      <c r="BA268" s="237">
        <f t="shared" si="658"/>
        <v>0</v>
      </c>
      <c r="BB268" s="221"/>
      <c r="BC268" s="233"/>
      <c r="BD268" s="221"/>
      <c r="BE268" s="221"/>
      <c r="BF268" s="233"/>
      <c r="BG268" s="221"/>
      <c r="BH268" s="379">
        <f t="shared" si="638"/>
        <v>0</v>
      </c>
      <c r="BI268" s="255" t="str">
        <f t="shared" si="639"/>
        <v>09</v>
      </c>
      <c r="BJ268" s="318"/>
      <c r="BK268" s="253">
        <f t="shared" si="659"/>
        <v>0</v>
      </c>
      <c r="BL268" s="318"/>
      <c r="BM268" s="253">
        <f t="shared" si="640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41"/>
        <v>0</v>
      </c>
      <c r="BW268" s="318"/>
      <c r="BX268" s="253">
        <f t="shared" si="660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42"/>
        <v>0</v>
      </c>
      <c r="CH268" s="318"/>
      <c r="CI268" s="253">
        <f t="shared" si="643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44"/>
        <v>0</v>
      </c>
      <c r="CS268" s="318"/>
      <c r="CT268" s="253">
        <f t="shared" si="64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46"/>
        <v>0</v>
      </c>
      <c r="DD268" s="318"/>
      <c r="DE268" s="253">
        <f t="shared" si="64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>
      <c r="A269" s="272" t="str">
        <f t="shared" si="634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648"/>
        <v>0</v>
      </c>
      <c r="F269" s="236">
        <f t="shared" si="649"/>
        <v>0</v>
      </c>
      <c r="G269" s="236">
        <f t="shared" si="635"/>
        <v>0</v>
      </c>
      <c r="H269" s="236">
        <f t="shared" si="650"/>
        <v>0</v>
      </c>
      <c r="I269" s="236">
        <f t="shared" si="636"/>
        <v>0</v>
      </c>
      <c r="J269" s="236">
        <f t="shared" si="637"/>
        <v>0</v>
      </c>
      <c r="K269" s="236">
        <f t="shared" si="637"/>
        <v>0</v>
      </c>
      <c r="L269" s="236">
        <f t="shared" si="637"/>
        <v>0</v>
      </c>
      <c r="M269" s="236">
        <f t="shared" si="637"/>
        <v>0</v>
      </c>
      <c r="N269" s="236">
        <f t="shared" si="637"/>
        <v>0</v>
      </c>
      <c r="O269" s="236">
        <f t="shared" si="637"/>
        <v>0</v>
      </c>
      <c r="P269" s="220"/>
      <c r="Q269" s="221"/>
      <c r="R269" s="237">
        <f t="shared" si="651"/>
        <v>0</v>
      </c>
      <c r="S269" s="221"/>
      <c r="T269" s="237">
        <f t="shared" si="652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653"/>
        <v>0</v>
      </c>
      <c r="AD269" s="221"/>
      <c r="AE269" s="237">
        <f t="shared" si="654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655"/>
        <v>0</v>
      </c>
      <c r="AO269" s="221"/>
      <c r="AP269" s="237">
        <f t="shared" si="656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657"/>
        <v>0</v>
      </c>
      <c r="AZ269" s="221"/>
      <c r="BA269" s="237">
        <f t="shared" si="658"/>
        <v>0</v>
      </c>
      <c r="BB269" s="221"/>
      <c r="BC269" s="233"/>
      <c r="BD269" s="221"/>
      <c r="BE269" s="221"/>
      <c r="BF269" s="233"/>
      <c r="BG269" s="221"/>
      <c r="BH269" s="379">
        <f t="shared" si="638"/>
        <v>0</v>
      </c>
      <c r="BI269" s="255" t="str">
        <f t="shared" si="639"/>
        <v>10</v>
      </c>
      <c r="BJ269" s="318"/>
      <c r="BK269" s="253">
        <f t="shared" si="659"/>
        <v>0</v>
      </c>
      <c r="BL269" s="318"/>
      <c r="BM269" s="253">
        <f t="shared" si="640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41"/>
        <v>0</v>
      </c>
      <c r="BW269" s="318"/>
      <c r="BX269" s="253">
        <f t="shared" si="660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42"/>
        <v>0</v>
      </c>
      <c r="CH269" s="318"/>
      <c r="CI269" s="253">
        <f t="shared" si="643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44"/>
        <v>0</v>
      </c>
      <c r="CS269" s="318"/>
      <c r="CT269" s="253">
        <f t="shared" si="64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46"/>
        <v>0</v>
      </c>
      <c r="DD269" s="318"/>
      <c r="DE269" s="253">
        <f t="shared" si="64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">
      <c r="A270" s="272" t="str">
        <f t="shared" si="634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648"/>
        <v>0</v>
      </c>
      <c r="F270" s="236">
        <f t="shared" si="649"/>
        <v>0</v>
      </c>
      <c r="G270" s="236">
        <f t="shared" si="635"/>
        <v>0</v>
      </c>
      <c r="H270" s="236">
        <f t="shared" si="650"/>
        <v>0</v>
      </c>
      <c r="I270" s="236">
        <f t="shared" si="636"/>
        <v>0</v>
      </c>
      <c r="J270" s="236">
        <f t="shared" si="637"/>
        <v>0</v>
      </c>
      <c r="K270" s="236">
        <f t="shared" si="637"/>
        <v>0</v>
      </c>
      <c r="L270" s="236">
        <f t="shared" si="637"/>
        <v>0</v>
      </c>
      <c r="M270" s="236">
        <f t="shared" si="637"/>
        <v>0</v>
      </c>
      <c r="N270" s="236">
        <f t="shared" si="637"/>
        <v>0</v>
      </c>
      <c r="O270" s="236">
        <f t="shared" si="637"/>
        <v>0</v>
      </c>
      <c r="P270" s="220"/>
      <c r="Q270" s="221"/>
      <c r="R270" s="237">
        <f t="shared" si="651"/>
        <v>0</v>
      </c>
      <c r="S270" s="221"/>
      <c r="T270" s="237">
        <f t="shared" si="652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653"/>
        <v>0</v>
      </c>
      <c r="AD270" s="221"/>
      <c r="AE270" s="237">
        <f t="shared" si="654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655"/>
        <v>0</v>
      </c>
      <c r="AO270" s="221"/>
      <c r="AP270" s="237">
        <f t="shared" si="656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657"/>
        <v>0</v>
      </c>
      <c r="AZ270" s="221"/>
      <c r="BA270" s="237">
        <f t="shared" si="658"/>
        <v>0</v>
      </c>
      <c r="BB270" s="221"/>
      <c r="BC270" s="233"/>
      <c r="BD270" s="221"/>
      <c r="BE270" s="221"/>
      <c r="BF270" s="233"/>
      <c r="BG270" s="221"/>
      <c r="BH270" s="379">
        <f t="shared" si="638"/>
        <v>0</v>
      </c>
      <c r="BI270" s="255" t="str">
        <f t="shared" si="639"/>
        <v>11</v>
      </c>
      <c r="BJ270" s="318"/>
      <c r="BK270" s="253">
        <f t="shared" si="659"/>
        <v>0</v>
      </c>
      <c r="BL270" s="318"/>
      <c r="BM270" s="253">
        <f t="shared" si="640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41"/>
        <v>0</v>
      </c>
      <c r="BW270" s="318"/>
      <c r="BX270" s="253">
        <f t="shared" si="660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42"/>
        <v>0</v>
      </c>
      <c r="CH270" s="318"/>
      <c r="CI270" s="253">
        <f t="shared" si="643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44"/>
        <v>0</v>
      </c>
      <c r="CS270" s="318"/>
      <c r="CT270" s="253">
        <f t="shared" si="64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46"/>
        <v>0</v>
      </c>
      <c r="DD270" s="318"/>
      <c r="DE270" s="253">
        <f t="shared" si="64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">
      <c r="A271" s="272" t="str">
        <f t="shared" si="634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648"/>
        <v>0</v>
      </c>
      <c r="F271" s="236">
        <f t="shared" si="649"/>
        <v>0</v>
      </c>
      <c r="G271" s="236">
        <f t="shared" si="635"/>
        <v>0</v>
      </c>
      <c r="H271" s="236">
        <f t="shared" si="650"/>
        <v>0</v>
      </c>
      <c r="I271" s="236">
        <f t="shared" si="636"/>
        <v>0</v>
      </c>
      <c r="J271" s="236">
        <f t="shared" si="637"/>
        <v>0</v>
      </c>
      <c r="K271" s="236">
        <f t="shared" si="637"/>
        <v>0</v>
      </c>
      <c r="L271" s="236">
        <f t="shared" si="637"/>
        <v>0</v>
      </c>
      <c r="M271" s="236">
        <f t="shared" si="637"/>
        <v>0</v>
      </c>
      <c r="N271" s="236">
        <f t="shared" si="637"/>
        <v>0</v>
      </c>
      <c r="O271" s="236">
        <f t="shared" si="637"/>
        <v>0</v>
      </c>
      <c r="P271" s="220"/>
      <c r="Q271" s="221"/>
      <c r="R271" s="237">
        <f t="shared" si="651"/>
        <v>0</v>
      </c>
      <c r="S271" s="221"/>
      <c r="T271" s="237">
        <f t="shared" si="652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653"/>
        <v>0</v>
      </c>
      <c r="AD271" s="221"/>
      <c r="AE271" s="237">
        <f t="shared" si="654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655"/>
        <v>0</v>
      </c>
      <c r="AO271" s="221"/>
      <c r="AP271" s="237">
        <f t="shared" si="656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657"/>
        <v>0</v>
      </c>
      <c r="AZ271" s="221"/>
      <c r="BA271" s="237">
        <f t="shared" si="658"/>
        <v>0</v>
      </c>
      <c r="BB271" s="221"/>
      <c r="BC271" s="233"/>
      <c r="BD271" s="221"/>
      <c r="BE271" s="221"/>
      <c r="BF271" s="233"/>
      <c r="BG271" s="221"/>
      <c r="BH271" s="379">
        <f t="shared" si="638"/>
        <v>0</v>
      </c>
      <c r="BI271" s="255" t="str">
        <f t="shared" si="639"/>
        <v>12</v>
      </c>
      <c r="BJ271" s="318"/>
      <c r="BK271" s="253">
        <f t="shared" si="659"/>
        <v>0</v>
      </c>
      <c r="BL271" s="318"/>
      <c r="BM271" s="253">
        <f t="shared" si="640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41"/>
        <v>0</v>
      </c>
      <c r="BW271" s="318"/>
      <c r="BX271" s="253">
        <f t="shared" si="660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42"/>
        <v>0</v>
      </c>
      <c r="CH271" s="318"/>
      <c r="CI271" s="253">
        <f t="shared" si="643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44"/>
        <v>0</v>
      </c>
      <c r="CS271" s="318"/>
      <c r="CT271" s="253">
        <f t="shared" si="64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46"/>
        <v>0</v>
      </c>
      <c r="DD271" s="318"/>
      <c r="DE271" s="253">
        <f t="shared" si="64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thickBot="1">
      <c r="A272" s="272" t="str">
        <f t="shared" si="634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648"/>
        <v>0</v>
      </c>
      <c r="F272" s="236">
        <f t="shared" si="649"/>
        <v>0</v>
      </c>
      <c r="G272" s="236">
        <f t="shared" si="635"/>
        <v>0</v>
      </c>
      <c r="H272" s="236">
        <f t="shared" si="650"/>
        <v>0</v>
      </c>
      <c r="I272" s="236">
        <f t="shared" si="636"/>
        <v>0</v>
      </c>
      <c r="J272" s="236">
        <f t="shared" si="637"/>
        <v>0</v>
      </c>
      <c r="K272" s="236">
        <f t="shared" si="637"/>
        <v>0</v>
      </c>
      <c r="L272" s="236">
        <f t="shared" si="637"/>
        <v>0</v>
      </c>
      <c r="M272" s="236">
        <f t="shared" si="637"/>
        <v>0</v>
      </c>
      <c r="N272" s="236">
        <f t="shared" si="637"/>
        <v>0</v>
      </c>
      <c r="O272" s="236">
        <f>ROUND(SUM(Z272,AK272,AV272,BG272),1)</f>
        <v>0</v>
      </c>
      <c r="P272" s="223"/>
      <c r="Q272" s="224"/>
      <c r="R272" s="238">
        <f t="shared" si="651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653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655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657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9">
        <f t="shared" si="638"/>
        <v>0</v>
      </c>
      <c r="BI272" s="319" t="str">
        <f t="shared" si="639"/>
        <v>13</v>
      </c>
      <c r="BJ272" s="320"/>
      <c r="BK272" s="321">
        <f t="shared" si="659"/>
        <v>0</v>
      </c>
      <c r="BL272" s="320"/>
      <c r="BM272" s="321">
        <f t="shared" si="640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41"/>
        <v>0</v>
      </c>
      <c r="BW272" s="320"/>
      <c r="BX272" s="321">
        <f t="shared" si="660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42"/>
        <v>0</v>
      </c>
      <c r="CH272" s="320"/>
      <c r="CI272" s="321">
        <f t="shared" si="643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44"/>
        <v>0</v>
      </c>
      <c r="CS272" s="320"/>
      <c r="CT272" s="321">
        <f t="shared" si="64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46"/>
        <v>0</v>
      </c>
      <c r="DD272" s="320"/>
      <c r="DE272" s="321">
        <f t="shared" si="64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38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661">IF(ROUND(E279-SUM(E280,E282:E283),5)&gt;=0,0,"Ошибка")</f>
        <v>0</v>
      </c>
      <c r="BK273" s="285">
        <f t="shared" si="661"/>
        <v>0</v>
      </c>
      <c r="BL273" s="285">
        <f t="shared" si="661"/>
        <v>0</v>
      </c>
      <c r="BM273" s="285">
        <f t="shared" si="661"/>
        <v>0</v>
      </c>
      <c r="BN273" s="285">
        <f t="shared" si="661"/>
        <v>0</v>
      </c>
      <c r="BO273" s="285">
        <f t="shared" si="661"/>
        <v>0</v>
      </c>
      <c r="BP273" s="285">
        <f t="shared" si="661"/>
        <v>0</v>
      </c>
      <c r="BQ273" s="285">
        <f t="shared" si="661"/>
        <v>0</v>
      </c>
      <c r="BR273" s="285">
        <f t="shared" si="661"/>
        <v>0</v>
      </c>
      <c r="BS273" s="285">
        <f t="shared" si="661"/>
        <v>0</v>
      </c>
      <c r="BT273" s="285">
        <f t="shared" si="661"/>
        <v>0</v>
      </c>
      <c r="BU273" s="285">
        <f t="shared" si="661"/>
        <v>0</v>
      </c>
      <c r="BV273" s="285">
        <f t="shared" si="661"/>
        <v>0</v>
      </c>
      <c r="BW273" s="285">
        <f t="shared" si="661"/>
        <v>0</v>
      </c>
      <c r="BX273" s="285">
        <f t="shared" si="661"/>
        <v>0</v>
      </c>
      <c r="BY273" s="285">
        <f t="shared" si="661"/>
        <v>0</v>
      </c>
      <c r="BZ273" s="285">
        <f t="shared" si="661"/>
        <v>0</v>
      </c>
      <c r="CA273" s="285">
        <f t="shared" si="661"/>
        <v>0</v>
      </c>
      <c r="CB273" s="285">
        <f t="shared" si="661"/>
        <v>0</v>
      </c>
      <c r="CC273" s="285">
        <f t="shared" si="661"/>
        <v>0</v>
      </c>
      <c r="CD273" s="285">
        <f t="shared" si="661"/>
        <v>0</v>
      </c>
      <c r="CE273" s="285">
        <f t="shared" si="661"/>
        <v>0</v>
      </c>
      <c r="CF273" s="285">
        <f t="shared" si="661"/>
        <v>0</v>
      </c>
      <c r="CG273" s="285">
        <f t="shared" si="661"/>
        <v>0</v>
      </c>
      <c r="CH273" s="285">
        <f t="shared" si="661"/>
        <v>0</v>
      </c>
      <c r="CI273" s="285">
        <f t="shared" si="661"/>
        <v>0</v>
      </c>
      <c r="CJ273" s="285">
        <f t="shared" si="661"/>
        <v>0</v>
      </c>
      <c r="CK273" s="285">
        <f t="shared" si="661"/>
        <v>0</v>
      </c>
      <c r="CL273" s="285">
        <f t="shared" si="661"/>
        <v>0</v>
      </c>
      <c r="CM273" s="285">
        <f t="shared" si="661"/>
        <v>0</v>
      </c>
      <c r="CN273" s="285">
        <f t="shared" si="661"/>
        <v>0</v>
      </c>
      <c r="CO273" s="285">
        <f t="shared" si="661"/>
        <v>0</v>
      </c>
      <c r="CP273" s="285">
        <f t="shared" ref="CP273:DL273" si="662">IF(ROUND(AK279-SUM(AK280,AK282:AK283),5)&gt;=0,0,"Ошибка")</f>
        <v>0</v>
      </c>
      <c r="CQ273" s="285">
        <f t="shared" si="662"/>
        <v>0</v>
      </c>
      <c r="CR273" s="285">
        <f t="shared" si="662"/>
        <v>0</v>
      </c>
      <c r="CS273" s="285">
        <f t="shared" si="662"/>
        <v>0</v>
      </c>
      <c r="CT273" s="285">
        <f t="shared" si="662"/>
        <v>0</v>
      </c>
      <c r="CU273" s="285">
        <f t="shared" si="662"/>
        <v>0</v>
      </c>
      <c r="CV273" s="285">
        <f t="shared" si="662"/>
        <v>0</v>
      </c>
      <c r="CW273" s="285">
        <f t="shared" si="662"/>
        <v>0</v>
      </c>
      <c r="CX273" s="285">
        <f t="shared" si="662"/>
        <v>0</v>
      </c>
      <c r="CY273" s="285">
        <f t="shared" si="662"/>
        <v>0</v>
      </c>
      <c r="CZ273" s="285">
        <f t="shared" si="662"/>
        <v>0</v>
      </c>
      <c r="DA273" s="285">
        <f t="shared" si="662"/>
        <v>0</v>
      </c>
      <c r="DB273" s="285">
        <f t="shared" si="662"/>
        <v>0</v>
      </c>
      <c r="DC273" s="285">
        <f t="shared" si="662"/>
        <v>0</v>
      </c>
      <c r="DD273" s="285">
        <f t="shared" si="662"/>
        <v>0</v>
      </c>
      <c r="DE273" s="285">
        <f t="shared" si="662"/>
        <v>0</v>
      </c>
      <c r="DF273" s="285">
        <f t="shared" si="662"/>
        <v>0</v>
      </c>
      <c r="DG273" s="285">
        <f t="shared" si="662"/>
        <v>0</v>
      </c>
      <c r="DH273" s="285">
        <f t="shared" si="662"/>
        <v>0</v>
      </c>
      <c r="DI273" s="285">
        <f t="shared" si="662"/>
        <v>0</v>
      </c>
      <c r="DJ273" s="285">
        <f t="shared" si="662"/>
        <v>0</v>
      </c>
      <c r="DK273" s="285">
        <f t="shared" si="662"/>
        <v>0</v>
      </c>
      <c r="DL273" s="285">
        <f t="shared" si="662"/>
        <v>0</v>
      </c>
    </row>
    <row r="274" spans="1:116" s="27" customFormat="1" ht="24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663">SUM(J275:J279,J284:J286)</f>
        <v>0</v>
      </c>
      <c r="K274" s="236">
        <f t="shared" si="663"/>
        <v>0</v>
      </c>
      <c r="L274" s="236">
        <f t="shared" si="663"/>
        <v>0</v>
      </c>
      <c r="M274" s="236">
        <f t="shared" si="663"/>
        <v>0</v>
      </c>
      <c r="N274" s="236">
        <f t="shared" si="663"/>
        <v>0</v>
      </c>
      <c r="O274" s="236">
        <f t="shared" si="663"/>
        <v>0</v>
      </c>
      <c r="P274" s="228">
        <f>SUM(P275:P279,P284:P286)</f>
        <v>0</v>
      </c>
      <c r="Q274" s="226">
        <f t="shared" ref="Q274:Z274" si="664">SUM(Q275:Q279,Q284:Q286)</f>
        <v>0</v>
      </c>
      <c r="R274" s="236">
        <f t="shared" si="664"/>
        <v>0</v>
      </c>
      <c r="S274" s="226">
        <f t="shared" si="664"/>
        <v>0</v>
      </c>
      <c r="T274" s="236">
        <f t="shared" si="664"/>
        <v>0</v>
      </c>
      <c r="U274" s="226">
        <f t="shared" si="664"/>
        <v>0</v>
      </c>
      <c r="V274" s="235">
        <f t="shared" si="664"/>
        <v>0</v>
      </c>
      <c r="W274" s="226">
        <f t="shared" si="664"/>
        <v>0</v>
      </c>
      <c r="X274" s="226">
        <f t="shared" si="664"/>
        <v>0</v>
      </c>
      <c r="Y274" s="235">
        <f t="shared" si="664"/>
        <v>0</v>
      </c>
      <c r="Z274" s="227">
        <f t="shared" si="664"/>
        <v>0</v>
      </c>
      <c r="AA274" s="228">
        <f>SUM(AA275:AA279,AA284:AA286)</f>
        <v>0</v>
      </c>
      <c r="AB274" s="226">
        <f t="shared" ref="AB274:AK274" si="665">SUM(AB275:AB279,AB284:AB286)</f>
        <v>0</v>
      </c>
      <c r="AC274" s="236">
        <f t="shared" si="665"/>
        <v>0</v>
      </c>
      <c r="AD274" s="226">
        <f t="shared" si="665"/>
        <v>0</v>
      </c>
      <c r="AE274" s="236">
        <f t="shared" si="665"/>
        <v>0</v>
      </c>
      <c r="AF274" s="226">
        <f t="shared" si="665"/>
        <v>0</v>
      </c>
      <c r="AG274" s="235">
        <f t="shared" si="665"/>
        <v>0</v>
      </c>
      <c r="AH274" s="226">
        <f t="shared" si="665"/>
        <v>0</v>
      </c>
      <c r="AI274" s="226">
        <f t="shared" si="665"/>
        <v>0</v>
      </c>
      <c r="AJ274" s="235">
        <f t="shared" si="665"/>
        <v>0</v>
      </c>
      <c r="AK274" s="227">
        <f t="shared" si="665"/>
        <v>0</v>
      </c>
      <c r="AL274" s="228">
        <f>SUM(AL275:AL279,AL284:AL286)</f>
        <v>0</v>
      </c>
      <c r="AM274" s="226">
        <f t="shared" ref="AM274:AV274" si="666">SUM(AM275:AM279,AM284:AM286)</f>
        <v>0</v>
      </c>
      <c r="AN274" s="236">
        <f t="shared" si="666"/>
        <v>0</v>
      </c>
      <c r="AO274" s="226">
        <f t="shared" si="666"/>
        <v>0</v>
      </c>
      <c r="AP274" s="236">
        <f t="shared" si="666"/>
        <v>0</v>
      </c>
      <c r="AQ274" s="226">
        <f t="shared" si="666"/>
        <v>0</v>
      </c>
      <c r="AR274" s="235">
        <f t="shared" si="666"/>
        <v>0</v>
      </c>
      <c r="AS274" s="226">
        <f t="shared" si="666"/>
        <v>0</v>
      </c>
      <c r="AT274" s="226">
        <f t="shared" si="666"/>
        <v>0</v>
      </c>
      <c r="AU274" s="235">
        <f t="shared" si="666"/>
        <v>0</v>
      </c>
      <c r="AV274" s="227">
        <f t="shared" si="666"/>
        <v>0</v>
      </c>
      <c r="AW274" s="228">
        <f>SUM(AW275:AW279,AW284:AW286)</f>
        <v>0</v>
      </c>
      <c r="AX274" s="226">
        <f t="shared" ref="AX274:BG274" si="667">SUM(AX275:AX279,AX284:AX286)</f>
        <v>0</v>
      </c>
      <c r="AY274" s="236">
        <f t="shared" si="667"/>
        <v>0</v>
      </c>
      <c r="AZ274" s="226">
        <f t="shared" si="667"/>
        <v>0</v>
      </c>
      <c r="BA274" s="236">
        <f t="shared" si="667"/>
        <v>0</v>
      </c>
      <c r="BB274" s="226">
        <f t="shared" si="667"/>
        <v>0</v>
      </c>
      <c r="BC274" s="235">
        <f t="shared" si="667"/>
        <v>0</v>
      </c>
      <c r="BD274" s="226">
        <f t="shared" si="667"/>
        <v>0</v>
      </c>
      <c r="BE274" s="226">
        <f t="shared" si="667"/>
        <v>0</v>
      </c>
      <c r="BF274" s="235">
        <f t="shared" si="667"/>
        <v>0</v>
      </c>
      <c r="BG274" s="227">
        <f t="shared" si="667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668">IF(E280-E281&gt;=0,0,"Ошибка")</f>
        <v>0</v>
      </c>
      <c r="BK274" s="253">
        <f t="shared" si="668"/>
        <v>0</v>
      </c>
      <c r="BL274" s="253">
        <f t="shared" si="668"/>
        <v>0</v>
      </c>
      <c r="BM274" s="253">
        <f t="shared" si="668"/>
        <v>0</v>
      </c>
      <c r="BN274" s="253">
        <f t="shared" si="668"/>
        <v>0</v>
      </c>
      <c r="BO274" s="253">
        <f t="shared" si="668"/>
        <v>0</v>
      </c>
      <c r="BP274" s="253">
        <f t="shared" si="668"/>
        <v>0</v>
      </c>
      <c r="BQ274" s="253">
        <f t="shared" si="668"/>
        <v>0</v>
      </c>
      <c r="BR274" s="253">
        <f t="shared" si="668"/>
        <v>0</v>
      </c>
      <c r="BS274" s="253">
        <f t="shared" si="668"/>
        <v>0</v>
      </c>
      <c r="BT274" s="253">
        <f t="shared" si="668"/>
        <v>0</v>
      </c>
      <c r="BU274" s="253">
        <f t="shared" si="668"/>
        <v>0</v>
      </c>
      <c r="BV274" s="253">
        <f t="shared" si="668"/>
        <v>0</v>
      </c>
      <c r="BW274" s="253">
        <f t="shared" si="668"/>
        <v>0</v>
      </c>
      <c r="BX274" s="253">
        <f t="shared" si="668"/>
        <v>0</v>
      </c>
      <c r="BY274" s="253">
        <f t="shared" si="668"/>
        <v>0</v>
      </c>
      <c r="BZ274" s="253">
        <f t="shared" si="668"/>
        <v>0</v>
      </c>
      <c r="CA274" s="253">
        <f t="shared" si="668"/>
        <v>0</v>
      </c>
      <c r="CB274" s="253">
        <f t="shared" si="668"/>
        <v>0</v>
      </c>
      <c r="CC274" s="253">
        <f t="shared" si="668"/>
        <v>0</v>
      </c>
      <c r="CD274" s="253">
        <f t="shared" si="668"/>
        <v>0</v>
      </c>
      <c r="CE274" s="253">
        <f t="shared" si="668"/>
        <v>0</v>
      </c>
      <c r="CF274" s="253">
        <f t="shared" si="668"/>
        <v>0</v>
      </c>
      <c r="CG274" s="253">
        <f t="shared" si="668"/>
        <v>0</v>
      </c>
      <c r="CH274" s="253">
        <f t="shared" si="668"/>
        <v>0</v>
      </c>
      <c r="CI274" s="253">
        <f t="shared" si="668"/>
        <v>0</v>
      </c>
      <c r="CJ274" s="253">
        <f t="shared" si="668"/>
        <v>0</v>
      </c>
      <c r="CK274" s="253">
        <f t="shared" si="668"/>
        <v>0</v>
      </c>
      <c r="CL274" s="253">
        <f t="shared" si="668"/>
        <v>0</v>
      </c>
      <c r="CM274" s="253">
        <f t="shared" si="668"/>
        <v>0</v>
      </c>
      <c r="CN274" s="253">
        <f t="shared" si="668"/>
        <v>0</v>
      </c>
      <c r="CO274" s="253">
        <f t="shared" si="668"/>
        <v>0</v>
      </c>
      <c r="CP274" s="253">
        <f t="shared" ref="CP274:DL274" si="669">IF(AK280-AK281&gt;=0,0,"Ошибка")</f>
        <v>0</v>
      </c>
      <c r="CQ274" s="253">
        <f t="shared" si="669"/>
        <v>0</v>
      </c>
      <c r="CR274" s="253">
        <f t="shared" si="669"/>
        <v>0</v>
      </c>
      <c r="CS274" s="253">
        <f t="shared" si="669"/>
        <v>0</v>
      </c>
      <c r="CT274" s="253">
        <f t="shared" si="669"/>
        <v>0</v>
      </c>
      <c r="CU274" s="253">
        <f t="shared" si="669"/>
        <v>0</v>
      </c>
      <c r="CV274" s="253">
        <f t="shared" si="669"/>
        <v>0</v>
      </c>
      <c r="CW274" s="253">
        <f t="shared" si="669"/>
        <v>0</v>
      </c>
      <c r="CX274" s="253">
        <f t="shared" si="669"/>
        <v>0</v>
      </c>
      <c r="CY274" s="253">
        <f t="shared" si="669"/>
        <v>0</v>
      </c>
      <c r="CZ274" s="253">
        <f t="shared" si="669"/>
        <v>0</v>
      </c>
      <c r="DA274" s="253">
        <f t="shared" si="669"/>
        <v>0</v>
      </c>
      <c r="DB274" s="253">
        <f t="shared" si="669"/>
        <v>0</v>
      </c>
      <c r="DC274" s="253">
        <f t="shared" si="669"/>
        <v>0</v>
      </c>
      <c r="DD274" s="253">
        <f t="shared" si="669"/>
        <v>0</v>
      </c>
      <c r="DE274" s="253">
        <f t="shared" si="669"/>
        <v>0</v>
      </c>
      <c r="DF274" s="253">
        <f t="shared" si="669"/>
        <v>0</v>
      </c>
      <c r="DG274" s="253">
        <f t="shared" si="669"/>
        <v>0</v>
      </c>
      <c r="DH274" s="253">
        <f t="shared" si="669"/>
        <v>0</v>
      </c>
      <c r="DI274" s="253">
        <f t="shared" si="669"/>
        <v>0</v>
      </c>
      <c r="DJ274" s="253">
        <f t="shared" si="669"/>
        <v>0</v>
      </c>
      <c r="DK274" s="253">
        <f t="shared" si="669"/>
        <v>0</v>
      </c>
      <c r="DL274" s="253">
        <f t="shared" si="669"/>
        <v>0</v>
      </c>
    </row>
    <row r="275" spans="1:116" s="27" customFormat="1" ht="24">
      <c r="A275" s="272" t="str">
        <f t="shared" ref="A275:A286" si="670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671">SUM(J275:L275)</f>
        <v>0</v>
      </c>
      <c r="H275" s="236">
        <f>ROUND(SUM(S275,AD275,AO275,AZ275),1)</f>
        <v>0</v>
      </c>
      <c r="I275" s="236">
        <f t="shared" ref="I275:I286" si="672">SUM(M275:O275)</f>
        <v>0</v>
      </c>
      <c r="J275" s="236">
        <f t="shared" ref="J275:O286" si="673">ROUND(SUM(U275,AF275,AQ275,BB275),1)</f>
        <v>0</v>
      </c>
      <c r="K275" s="236">
        <f t="shared" si="673"/>
        <v>0</v>
      </c>
      <c r="L275" s="236">
        <f t="shared" si="673"/>
        <v>0</v>
      </c>
      <c r="M275" s="236">
        <f t="shared" si="673"/>
        <v>0</v>
      </c>
      <c r="N275" s="236">
        <f t="shared" si="673"/>
        <v>0</v>
      </c>
      <c r="O275" s="236">
        <f t="shared" si="673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9">
        <f t="shared" ref="BH275:BH287" si="674">IF((COUNTA(BJ275:DL275)-COUNTIF(BJ275:DL275,0))=0,0,CONCATENATE("Ошибки!-",COUNTA(BJ275:DL275)-COUNTIF(BJ275:DL275,0)))</f>
        <v>0</v>
      </c>
      <c r="BI275" s="255" t="str">
        <f t="shared" ref="BI275:BI286" si="675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676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677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678">IF(ROUND((AA275-AB275),5)&gt;=0,0,"Ошибка!")</f>
        <v>0</v>
      </c>
      <c r="CH275" s="318"/>
      <c r="CI275" s="253">
        <f t="shared" ref="CI275:CI286" si="679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680">IF(ROUND((AL275-AM275),5)&gt;=0,0,"Ошибка!")</f>
        <v>0</v>
      </c>
      <c r="CS275" s="318"/>
      <c r="CT275" s="253">
        <f t="shared" ref="CT275:CT286" si="681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682">IF(ROUND((AW275-AX275),5)&gt;=0,0,"Ошибка!")</f>
        <v>0</v>
      </c>
      <c r="DD275" s="318"/>
      <c r="DE275" s="253">
        <f t="shared" ref="DE275:DE286" si="683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>
      <c r="A276" s="272" t="str">
        <f t="shared" si="670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684">ROUND(SUM(P276,AA276,AL276,AW276),0)</f>
        <v>0</v>
      </c>
      <c r="F276" s="236">
        <f t="shared" ref="F276:F286" si="685">ROUND(SUM(Q276,AB276,AM276,AX276),1)</f>
        <v>0</v>
      </c>
      <c r="G276" s="236">
        <f t="shared" si="671"/>
        <v>0</v>
      </c>
      <c r="H276" s="236">
        <f t="shared" ref="H276:H286" si="686">ROUND(SUM(S276,AD276,AO276,AZ276),1)</f>
        <v>0</v>
      </c>
      <c r="I276" s="236">
        <f t="shared" si="672"/>
        <v>0</v>
      </c>
      <c r="J276" s="236">
        <f t="shared" si="673"/>
        <v>0</v>
      </c>
      <c r="K276" s="236">
        <f t="shared" si="673"/>
        <v>0</v>
      </c>
      <c r="L276" s="236">
        <f t="shared" si="673"/>
        <v>0</v>
      </c>
      <c r="M276" s="236">
        <f t="shared" si="673"/>
        <v>0</v>
      </c>
      <c r="N276" s="236">
        <f t="shared" si="673"/>
        <v>0</v>
      </c>
      <c r="O276" s="236">
        <f t="shared" si="673"/>
        <v>0</v>
      </c>
      <c r="P276" s="220"/>
      <c r="Q276" s="221"/>
      <c r="R276" s="237">
        <f t="shared" ref="R276:R286" si="687">SUM(U276:W276)</f>
        <v>0</v>
      </c>
      <c r="S276" s="221"/>
      <c r="T276" s="237">
        <f t="shared" ref="T276:T285" si="688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89">SUM(AF276:AH276)</f>
        <v>0</v>
      </c>
      <c r="AD276" s="221"/>
      <c r="AE276" s="237">
        <f t="shared" ref="AE276:AE285" si="690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91">SUM(AQ276:AS276)</f>
        <v>0</v>
      </c>
      <c r="AO276" s="221"/>
      <c r="AP276" s="237">
        <f t="shared" ref="AP276:AP285" si="692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93">SUM(BB276:BD276)</f>
        <v>0</v>
      </c>
      <c r="AZ276" s="221"/>
      <c r="BA276" s="237">
        <f t="shared" ref="BA276:BA285" si="694">SUM(BE276:BG276)</f>
        <v>0</v>
      </c>
      <c r="BB276" s="221"/>
      <c r="BC276" s="233"/>
      <c r="BD276" s="221"/>
      <c r="BE276" s="221"/>
      <c r="BF276" s="233"/>
      <c r="BG276" s="221"/>
      <c r="BH276" s="379">
        <f t="shared" si="674"/>
        <v>0</v>
      </c>
      <c r="BI276" s="255" t="str">
        <f t="shared" si="675"/>
        <v>03</v>
      </c>
      <c r="BJ276" s="318"/>
      <c r="BK276" s="253">
        <f t="shared" ref="BK276:BK286" si="695">IF(ROUND((E276-F276),5)&gt;=0,0,"Ошибка!")</f>
        <v>0</v>
      </c>
      <c r="BL276" s="318"/>
      <c r="BM276" s="253">
        <f t="shared" si="676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677"/>
        <v>0</v>
      </c>
      <c r="BW276" s="318"/>
      <c r="BX276" s="253">
        <f t="shared" ref="BX276:BX286" si="696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678"/>
        <v>0</v>
      </c>
      <c r="CH276" s="318"/>
      <c r="CI276" s="253">
        <f t="shared" si="679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680"/>
        <v>0</v>
      </c>
      <c r="CS276" s="318"/>
      <c r="CT276" s="253">
        <f t="shared" si="681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682"/>
        <v>0</v>
      </c>
      <c r="DD276" s="318"/>
      <c r="DE276" s="253">
        <f t="shared" si="683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>
      <c r="A277" s="272" t="str">
        <f t="shared" si="670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684"/>
        <v>0</v>
      </c>
      <c r="F277" s="236">
        <f t="shared" si="685"/>
        <v>0</v>
      </c>
      <c r="G277" s="236">
        <f t="shared" si="671"/>
        <v>0</v>
      </c>
      <c r="H277" s="236">
        <f t="shared" si="686"/>
        <v>0</v>
      </c>
      <c r="I277" s="236">
        <f t="shared" si="672"/>
        <v>0</v>
      </c>
      <c r="J277" s="236">
        <f t="shared" si="673"/>
        <v>0</v>
      </c>
      <c r="K277" s="236">
        <f t="shared" si="673"/>
        <v>0</v>
      </c>
      <c r="L277" s="236">
        <f t="shared" si="673"/>
        <v>0</v>
      </c>
      <c r="M277" s="236">
        <f t="shared" si="673"/>
        <v>0</v>
      </c>
      <c r="N277" s="236">
        <f t="shared" si="673"/>
        <v>0</v>
      </c>
      <c r="O277" s="236">
        <f t="shared" si="673"/>
        <v>0</v>
      </c>
      <c r="P277" s="220"/>
      <c r="Q277" s="221"/>
      <c r="R277" s="237">
        <f t="shared" si="687"/>
        <v>0</v>
      </c>
      <c r="S277" s="221"/>
      <c r="T277" s="237">
        <f t="shared" si="688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89"/>
        <v>0</v>
      </c>
      <c r="AD277" s="221"/>
      <c r="AE277" s="237">
        <f t="shared" si="690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91"/>
        <v>0</v>
      </c>
      <c r="AO277" s="221"/>
      <c r="AP277" s="237">
        <f t="shared" si="692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93"/>
        <v>0</v>
      </c>
      <c r="AZ277" s="221"/>
      <c r="BA277" s="237">
        <f t="shared" si="694"/>
        <v>0</v>
      </c>
      <c r="BB277" s="221"/>
      <c r="BC277" s="233"/>
      <c r="BD277" s="221"/>
      <c r="BE277" s="221"/>
      <c r="BF277" s="233"/>
      <c r="BG277" s="221"/>
      <c r="BH277" s="379">
        <f t="shared" si="674"/>
        <v>0</v>
      </c>
      <c r="BI277" s="255" t="str">
        <f t="shared" si="675"/>
        <v>04</v>
      </c>
      <c r="BJ277" s="318"/>
      <c r="BK277" s="253">
        <f t="shared" si="695"/>
        <v>0</v>
      </c>
      <c r="BL277" s="318"/>
      <c r="BM277" s="253">
        <f t="shared" si="676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677"/>
        <v>0</v>
      </c>
      <c r="BW277" s="318"/>
      <c r="BX277" s="253">
        <f t="shared" si="696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678"/>
        <v>0</v>
      </c>
      <c r="CH277" s="318"/>
      <c r="CI277" s="253">
        <f t="shared" si="679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680"/>
        <v>0</v>
      </c>
      <c r="CS277" s="318"/>
      <c r="CT277" s="253">
        <f t="shared" si="681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682"/>
        <v>0</v>
      </c>
      <c r="DD277" s="318"/>
      <c r="DE277" s="253">
        <f t="shared" si="683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>
      <c r="A278" s="272" t="str">
        <f t="shared" si="670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684"/>
        <v>0</v>
      </c>
      <c r="F278" s="236">
        <f t="shared" si="685"/>
        <v>0</v>
      </c>
      <c r="G278" s="236">
        <f t="shared" si="671"/>
        <v>0</v>
      </c>
      <c r="H278" s="236">
        <f t="shared" si="686"/>
        <v>0</v>
      </c>
      <c r="I278" s="236">
        <f t="shared" si="672"/>
        <v>0</v>
      </c>
      <c r="J278" s="236">
        <f t="shared" si="673"/>
        <v>0</v>
      </c>
      <c r="K278" s="236">
        <f t="shared" si="673"/>
        <v>0</v>
      </c>
      <c r="L278" s="236">
        <f t="shared" si="673"/>
        <v>0</v>
      </c>
      <c r="M278" s="236">
        <f t="shared" si="673"/>
        <v>0</v>
      </c>
      <c r="N278" s="236">
        <f t="shared" si="673"/>
        <v>0</v>
      </c>
      <c r="O278" s="236">
        <f t="shared" si="673"/>
        <v>0</v>
      </c>
      <c r="P278" s="220"/>
      <c r="Q278" s="221"/>
      <c r="R278" s="237">
        <f t="shared" si="687"/>
        <v>0</v>
      </c>
      <c r="S278" s="221"/>
      <c r="T278" s="237">
        <f t="shared" si="688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89"/>
        <v>0</v>
      </c>
      <c r="AD278" s="221"/>
      <c r="AE278" s="237">
        <f t="shared" si="690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91"/>
        <v>0</v>
      </c>
      <c r="AO278" s="221"/>
      <c r="AP278" s="237">
        <f t="shared" si="692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93"/>
        <v>0</v>
      </c>
      <c r="AZ278" s="221"/>
      <c r="BA278" s="237">
        <f t="shared" si="694"/>
        <v>0</v>
      </c>
      <c r="BB278" s="221"/>
      <c r="BC278" s="233"/>
      <c r="BD278" s="221"/>
      <c r="BE278" s="221"/>
      <c r="BF278" s="233"/>
      <c r="BG278" s="221"/>
      <c r="BH278" s="379">
        <f t="shared" si="674"/>
        <v>0</v>
      </c>
      <c r="BI278" s="255" t="str">
        <f t="shared" si="675"/>
        <v>05</v>
      </c>
      <c r="BJ278" s="318"/>
      <c r="BK278" s="253">
        <f t="shared" si="695"/>
        <v>0</v>
      </c>
      <c r="BL278" s="318"/>
      <c r="BM278" s="253">
        <f t="shared" si="676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677"/>
        <v>0</v>
      </c>
      <c r="BW278" s="318"/>
      <c r="BX278" s="253">
        <f t="shared" si="696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678"/>
        <v>0</v>
      </c>
      <c r="CH278" s="318"/>
      <c r="CI278" s="253">
        <f t="shared" si="679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680"/>
        <v>0</v>
      </c>
      <c r="CS278" s="318"/>
      <c r="CT278" s="253">
        <f t="shared" si="681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682"/>
        <v>0</v>
      </c>
      <c r="DD278" s="318"/>
      <c r="DE278" s="253">
        <f t="shared" si="683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>
      <c r="A279" s="272" t="str">
        <f t="shared" si="670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684"/>
        <v>0</v>
      </c>
      <c r="F279" s="236">
        <f t="shared" si="685"/>
        <v>0</v>
      </c>
      <c r="G279" s="236">
        <f t="shared" si="671"/>
        <v>0</v>
      </c>
      <c r="H279" s="236">
        <f t="shared" si="686"/>
        <v>0</v>
      </c>
      <c r="I279" s="236">
        <f t="shared" si="672"/>
        <v>0</v>
      </c>
      <c r="J279" s="236">
        <f t="shared" si="673"/>
        <v>0</v>
      </c>
      <c r="K279" s="236">
        <f t="shared" si="673"/>
        <v>0</v>
      </c>
      <c r="L279" s="236">
        <f t="shared" si="673"/>
        <v>0</v>
      </c>
      <c r="M279" s="236">
        <f t="shared" si="673"/>
        <v>0</v>
      </c>
      <c r="N279" s="236">
        <f t="shared" si="673"/>
        <v>0</v>
      </c>
      <c r="O279" s="236">
        <f t="shared" si="673"/>
        <v>0</v>
      </c>
      <c r="P279" s="220"/>
      <c r="Q279" s="221"/>
      <c r="R279" s="237">
        <f t="shared" si="687"/>
        <v>0</v>
      </c>
      <c r="S279" s="221"/>
      <c r="T279" s="237">
        <f t="shared" si="688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89"/>
        <v>0</v>
      </c>
      <c r="AD279" s="221"/>
      <c r="AE279" s="237">
        <f t="shared" si="690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91"/>
        <v>0</v>
      </c>
      <c r="AO279" s="221"/>
      <c r="AP279" s="237">
        <f t="shared" si="692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93"/>
        <v>0</v>
      </c>
      <c r="AZ279" s="221"/>
      <c r="BA279" s="237">
        <f t="shared" si="694"/>
        <v>0</v>
      </c>
      <c r="BB279" s="221"/>
      <c r="BC279" s="233"/>
      <c r="BD279" s="221"/>
      <c r="BE279" s="221"/>
      <c r="BF279" s="233"/>
      <c r="BG279" s="221"/>
      <c r="BH279" s="379">
        <f t="shared" si="674"/>
        <v>0</v>
      </c>
      <c r="BI279" s="255" t="str">
        <f t="shared" si="675"/>
        <v>06</v>
      </c>
      <c r="BJ279" s="318"/>
      <c r="BK279" s="253">
        <f t="shared" si="695"/>
        <v>0</v>
      </c>
      <c r="BL279" s="318"/>
      <c r="BM279" s="253">
        <f t="shared" si="676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677"/>
        <v>0</v>
      </c>
      <c r="BW279" s="318"/>
      <c r="BX279" s="253">
        <f t="shared" si="696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678"/>
        <v>0</v>
      </c>
      <c r="CH279" s="318"/>
      <c r="CI279" s="253">
        <f t="shared" si="679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680"/>
        <v>0</v>
      </c>
      <c r="CS279" s="318"/>
      <c r="CT279" s="253">
        <f t="shared" si="681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682"/>
        <v>0</v>
      </c>
      <c r="DD279" s="318"/>
      <c r="DE279" s="253">
        <f t="shared" si="683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>
      <c r="A280" s="272" t="str">
        <f t="shared" si="670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684"/>
        <v>0</v>
      </c>
      <c r="F280" s="236">
        <f t="shared" si="685"/>
        <v>0</v>
      </c>
      <c r="G280" s="236">
        <f t="shared" si="671"/>
        <v>0</v>
      </c>
      <c r="H280" s="236">
        <f t="shared" si="686"/>
        <v>0</v>
      </c>
      <c r="I280" s="236">
        <f t="shared" si="672"/>
        <v>0</v>
      </c>
      <c r="J280" s="236">
        <f t="shared" si="673"/>
        <v>0</v>
      </c>
      <c r="K280" s="236">
        <f t="shared" si="673"/>
        <v>0</v>
      </c>
      <c r="L280" s="236">
        <f t="shared" si="673"/>
        <v>0</v>
      </c>
      <c r="M280" s="236">
        <f t="shared" si="673"/>
        <v>0</v>
      </c>
      <c r="N280" s="236">
        <f t="shared" si="673"/>
        <v>0</v>
      </c>
      <c r="O280" s="236">
        <f t="shared" si="673"/>
        <v>0</v>
      </c>
      <c r="P280" s="220"/>
      <c r="Q280" s="221"/>
      <c r="R280" s="237">
        <f t="shared" si="687"/>
        <v>0</v>
      </c>
      <c r="S280" s="221"/>
      <c r="T280" s="237">
        <f t="shared" si="688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89"/>
        <v>0</v>
      </c>
      <c r="AD280" s="221"/>
      <c r="AE280" s="237">
        <f t="shared" si="690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91"/>
        <v>0</v>
      </c>
      <c r="AO280" s="221"/>
      <c r="AP280" s="237">
        <f t="shared" si="692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93"/>
        <v>0</v>
      </c>
      <c r="AZ280" s="221"/>
      <c r="BA280" s="237">
        <f t="shared" si="694"/>
        <v>0</v>
      </c>
      <c r="BB280" s="221"/>
      <c r="BC280" s="233"/>
      <c r="BD280" s="221"/>
      <c r="BE280" s="221"/>
      <c r="BF280" s="233"/>
      <c r="BG280" s="221"/>
      <c r="BH280" s="379">
        <f t="shared" si="674"/>
        <v>0</v>
      </c>
      <c r="BI280" s="255" t="str">
        <f t="shared" si="675"/>
        <v>07</v>
      </c>
      <c r="BJ280" s="318"/>
      <c r="BK280" s="253">
        <f t="shared" si="695"/>
        <v>0</v>
      </c>
      <c r="BL280" s="318"/>
      <c r="BM280" s="253">
        <f t="shared" si="676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677"/>
        <v>0</v>
      </c>
      <c r="BW280" s="318"/>
      <c r="BX280" s="253">
        <f t="shared" si="696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678"/>
        <v>0</v>
      </c>
      <c r="CH280" s="318"/>
      <c r="CI280" s="253">
        <f t="shared" si="679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680"/>
        <v>0</v>
      </c>
      <c r="CS280" s="318"/>
      <c r="CT280" s="253">
        <f t="shared" si="681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682"/>
        <v>0</v>
      </c>
      <c r="DD280" s="318"/>
      <c r="DE280" s="253">
        <f t="shared" si="683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>
      <c r="A281" s="272" t="str">
        <f t="shared" si="670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684"/>
        <v>0</v>
      </c>
      <c r="F281" s="236">
        <f t="shared" si="685"/>
        <v>0</v>
      </c>
      <c r="G281" s="236">
        <f t="shared" si="671"/>
        <v>0</v>
      </c>
      <c r="H281" s="236">
        <f t="shared" si="686"/>
        <v>0</v>
      </c>
      <c r="I281" s="236">
        <f t="shared" si="672"/>
        <v>0</v>
      </c>
      <c r="J281" s="236">
        <f t="shared" si="673"/>
        <v>0</v>
      </c>
      <c r="K281" s="236">
        <f t="shared" si="673"/>
        <v>0</v>
      </c>
      <c r="L281" s="236">
        <f t="shared" si="673"/>
        <v>0</v>
      </c>
      <c r="M281" s="236">
        <f t="shared" si="673"/>
        <v>0</v>
      </c>
      <c r="N281" s="236">
        <f t="shared" si="673"/>
        <v>0</v>
      </c>
      <c r="O281" s="236">
        <f t="shared" si="673"/>
        <v>0</v>
      </c>
      <c r="P281" s="220"/>
      <c r="Q281" s="221"/>
      <c r="R281" s="237">
        <f t="shared" si="687"/>
        <v>0</v>
      </c>
      <c r="S281" s="221"/>
      <c r="T281" s="237">
        <f t="shared" si="688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89"/>
        <v>0</v>
      </c>
      <c r="AD281" s="221"/>
      <c r="AE281" s="237">
        <f t="shared" si="690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91"/>
        <v>0</v>
      </c>
      <c r="AO281" s="221"/>
      <c r="AP281" s="237">
        <f t="shared" si="692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93"/>
        <v>0</v>
      </c>
      <c r="AZ281" s="221"/>
      <c r="BA281" s="237">
        <f t="shared" si="694"/>
        <v>0</v>
      </c>
      <c r="BB281" s="221"/>
      <c r="BC281" s="233"/>
      <c r="BD281" s="221"/>
      <c r="BE281" s="221"/>
      <c r="BF281" s="233"/>
      <c r="BG281" s="221"/>
      <c r="BH281" s="379">
        <f t="shared" si="674"/>
        <v>0</v>
      </c>
      <c r="BI281" s="255" t="str">
        <f t="shared" si="675"/>
        <v>08</v>
      </c>
      <c r="BJ281" s="318"/>
      <c r="BK281" s="253">
        <f t="shared" si="695"/>
        <v>0</v>
      </c>
      <c r="BL281" s="318"/>
      <c r="BM281" s="253">
        <f t="shared" si="676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677"/>
        <v>0</v>
      </c>
      <c r="BW281" s="318"/>
      <c r="BX281" s="253">
        <f t="shared" si="696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678"/>
        <v>0</v>
      </c>
      <c r="CH281" s="318"/>
      <c r="CI281" s="253">
        <f t="shared" si="679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680"/>
        <v>0</v>
      </c>
      <c r="CS281" s="318"/>
      <c r="CT281" s="253">
        <f t="shared" si="681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682"/>
        <v>0</v>
      </c>
      <c r="DD281" s="318"/>
      <c r="DE281" s="253">
        <f t="shared" si="683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>
      <c r="A282" s="272" t="str">
        <f t="shared" si="670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684"/>
        <v>0</v>
      </c>
      <c r="F282" s="236">
        <f t="shared" si="685"/>
        <v>0</v>
      </c>
      <c r="G282" s="236">
        <f t="shared" si="671"/>
        <v>0</v>
      </c>
      <c r="H282" s="236">
        <f t="shared" si="686"/>
        <v>0</v>
      </c>
      <c r="I282" s="236">
        <f t="shared" si="672"/>
        <v>0</v>
      </c>
      <c r="J282" s="236">
        <f t="shared" si="673"/>
        <v>0</v>
      </c>
      <c r="K282" s="236">
        <f t="shared" si="673"/>
        <v>0</v>
      </c>
      <c r="L282" s="236">
        <f t="shared" si="673"/>
        <v>0</v>
      </c>
      <c r="M282" s="236">
        <f t="shared" si="673"/>
        <v>0</v>
      </c>
      <c r="N282" s="236">
        <f t="shared" si="673"/>
        <v>0</v>
      </c>
      <c r="O282" s="236">
        <f t="shared" si="673"/>
        <v>0</v>
      </c>
      <c r="P282" s="220"/>
      <c r="Q282" s="221"/>
      <c r="R282" s="237">
        <f t="shared" si="687"/>
        <v>0</v>
      </c>
      <c r="S282" s="221"/>
      <c r="T282" s="237">
        <f t="shared" si="688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89"/>
        <v>0</v>
      </c>
      <c r="AD282" s="221"/>
      <c r="AE282" s="237">
        <f t="shared" si="690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91"/>
        <v>0</v>
      </c>
      <c r="AO282" s="221"/>
      <c r="AP282" s="237">
        <f t="shared" si="692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93"/>
        <v>0</v>
      </c>
      <c r="AZ282" s="221"/>
      <c r="BA282" s="237">
        <f t="shared" si="694"/>
        <v>0</v>
      </c>
      <c r="BB282" s="221"/>
      <c r="BC282" s="233"/>
      <c r="BD282" s="221"/>
      <c r="BE282" s="221"/>
      <c r="BF282" s="233"/>
      <c r="BG282" s="221"/>
      <c r="BH282" s="379">
        <f t="shared" si="674"/>
        <v>0</v>
      </c>
      <c r="BI282" s="255" t="str">
        <f t="shared" si="675"/>
        <v>09</v>
      </c>
      <c r="BJ282" s="318"/>
      <c r="BK282" s="253">
        <f t="shared" si="695"/>
        <v>0</v>
      </c>
      <c r="BL282" s="318"/>
      <c r="BM282" s="253">
        <f t="shared" si="676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677"/>
        <v>0</v>
      </c>
      <c r="BW282" s="318"/>
      <c r="BX282" s="253">
        <f t="shared" si="696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678"/>
        <v>0</v>
      </c>
      <c r="CH282" s="318"/>
      <c r="CI282" s="253">
        <f t="shared" si="679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680"/>
        <v>0</v>
      </c>
      <c r="CS282" s="318"/>
      <c r="CT282" s="253">
        <f t="shared" si="681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682"/>
        <v>0</v>
      </c>
      <c r="DD282" s="318"/>
      <c r="DE282" s="253">
        <f t="shared" si="683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>
      <c r="A283" s="272" t="str">
        <f t="shared" si="670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684"/>
        <v>0</v>
      </c>
      <c r="F283" s="236">
        <f t="shared" si="685"/>
        <v>0</v>
      </c>
      <c r="G283" s="236">
        <f t="shared" si="671"/>
        <v>0</v>
      </c>
      <c r="H283" s="236">
        <f t="shared" si="686"/>
        <v>0</v>
      </c>
      <c r="I283" s="236">
        <f t="shared" si="672"/>
        <v>0</v>
      </c>
      <c r="J283" s="236">
        <f t="shared" si="673"/>
        <v>0</v>
      </c>
      <c r="K283" s="236">
        <f t="shared" si="673"/>
        <v>0</v>
      </c>
      <c r="L283" s="236">
        <f t="shared" si="673"/>
        <v>0</v>
      </c>
      <c r="M283" s="236">
        <f t="shared" si="673"/>
        <v>0</v>
      </c>
      <c r="N283" s="236">
        <f t="shared" si="673"/>
        <v>0</v>
      </c>
      <c r="O283" s="236">
        <f t="shared" si="673"/>
        <v>0</v>
      </c>
      <c r="P283" s="220"/>
      <c r="Q283" s="221"/>
      <c r="R283" s="237">
        <f t="shared" si="687"/>
        <v>0</v>
      </c>
      <c r="S283" s="221"/>
      <c r="T283" s="237">
        <f t="shared" si="688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89"/>
        <v>0</v>
      </c>
      <c r="AD283" s="221"/>
      <c r="AE283" s="237">
        <f t="shared" si="690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91"/>
        <v>0</v>
      </c>
      <c r="AO283" s="221"/>
      <c r="AP283" s="237">
        <f t="shared" si="692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93"/>
        <v>0</v>
      </c>
      <c r="AZ283" s="221"/>
      <c r="BA283" s="237">
        <f t="shared" si="694"/>
        <v>0</v>
      </c>
      <c r="BB283" s="221"/>
      <c r="BC283" s="233"/>
      <c r="BD283" s="221"/>
      <c r="BE283" s="221"/>
      <c r="BF283" s="233"/>
      <c r="BG283" s="221"/>
      <c r="BH283" s="379">
        <f t="shared" si="674"/>
        <v>0</v>
      </c>
      <c r="BI283" s="255" t="str">
        <f t="shared" si="675"/>
        <v>10</v>
      </c>
      <c r="BJ283" s="318"/>
      <c r="BK283" s="253">
        <f t="shared" si="695"/>
        <v>0</v>
      </c>
      <c r="BL283" s="318"/>
      <c r="BM283" s="253">
        <f t="shared" si="676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677"/>
        <v>0</v>
      </c>
      <c r="BW283" s="318"/>
      <c r="BX283" s="253">
        <f t="shared" si="696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678"/>
        <v>0</v>
      </c>
      <c r="CH283" s="318"/>
      <c r="CI283" s="253">
        <f t="shared" si="679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680"/>
        <v>0</v>
      </c>
      <c r="CS283" s="318"/>
      <c r="CT283" s="253">
        <f t="shared" si="681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682"/>
        <v>0</v>
      </c>
      <c r="DD283" s="318"/>
      <c r="DE283" s="253">
        <f t="shared" si="683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">
      <c r="A284" s="272" t="str">
        <f t="shared" si="670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684"/>
        <v>0</v>
      </c>
      <c r="F284" s="236">
        <f t="shared" si="685"/>
        <v>0</v>
      </c>
      <c r="G284" s="236">
        <f t="shared" si="671"/>
        <v>0</v>
      </c>
      <c r="H284" s="236">
        <f t="shared" si="686"/>
        <v>0</v>
      </c>
      <c r="I284" s="236">
        <f t="shared" si="672"/>
        <v>0</v>
      </c>
      <c r="J284" s="236">
        <f t="shared" si="673"/>
        <v>0</v>
      </c>
      <c r="K284" s="236">
        <f t="shared" si="673"/>
        <v>0</v>
      </c>
      <c r="L284" s="236">
        <f t="shared" si="673"/>
        <v>0</v>
      </c>
      <c r="M284" s="236">
        <f t="shared" si="673"/>
        <v>0</v>
      </c>
      <c r="N284" s="236">
        <f t="shared" si="673"/>
        <v>0</v>
      </c>
      <c r="O284" s="236">
        <f t="shared" si="673"/>
        <v>0</v>
      </c>
      <c r="P284" s="220"/>
      <c r="Q284" s="221"/>
      <c r="R284" s="237">
        <f t="shared" si="687"/>
        <v>0</v>
      </c>
      <c r="S284" s="221"/>
      <c r="T284" s="237">
        <f t="shared" si="688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89"/>
        <v>0</v>
      </c>
      <c r="AD284" s="221"/>
      <c r="AE284" s="237">
        <f t="shared" si="690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91"/>
        <v>0</v>
      </c>
      <c r="AO284" s="221"/>
      <c r="AP284" s="237">
        <f t="shared" si="692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93"/>
        <v>0</v>
      </c>
      <c r="AZ284" s="221"/>
      <c r="BA284" s="237">
        <f t="shared" si="694"/>
        <v>0</v>
      </c>
      <c r="BB284" s="221"/>
      <c r="BC284" s="233"/>
      <c r="BD284" s="221"/>
      <c r="BE284" s="221"/>
      <c r="BF284" s="233"/>
      <c r="BG284" s="221"/>
      <c r="BH284" s="379">
        <f t="shared" si="674"/>
        <v>0</v>
      </c>
      <c r="BI284" s="255" t="str">
        <f t="shared" si="675"/>
        <v>11</v>
      </c>
      <c r="BJ284" s="318"/>
      <c r="BK284" s="253">
        <f t="shared" si="695"/>
        <v>0</v>
      </c>
      <c r="BL284" s="318"/>
      <c r="BM284" s="253">
        <f t="shared" si="676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677"/>
        <v>0</v>
      </c>
      <c r="BW284" s="318"/>
      <c r="BX284" s="253">
        <f t="shared" si="696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678"/>
        <v>0</v>
      </c>
      <c r="CH284" s="318"/>
      <c r="CI284" s="253">
        <f t="shared" si="679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680"/>
        <v>0</v>
      </c>
      <c r="CS284" s="318"/>
      <c r="CT284" s="253">
        <f t="shared" si="681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682"/>
        <v>0</v>
      </c>
      <c r="DD284" s="318"/>
      <c r="DE284" s="253">
        <f t="shared" si="683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">
      <c r="A285" s="272" t="str">
        <f t="shared" si="670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684"/>
        <v>0</v>
      </c>
      <c r="F285" s="236">
        <f t="shared" si="685"/>
        <v>0</v>
      </c>
      <c r="G285" s="236">
        <f t="shared" si="671"/>
        <v>0</v>
      </c>
      <c r="H285" s="236">
        <f t="shared" si="686"/>
        <v>0</v>
      </c>
      <c r="I285" s="236">
        <f t="shared" si="672"/>
        <v>0</v>
      </c>
      <c r="J285" s="236">
        <f t="shared" si="673"/>
        <v>0</v>
      </c>
      <c r="K285" s="236">
        <f t="shared" si="673"/>
        <v>0</v>
      </c>
      <c r="L285" s="236">
        <f t="shared" si="673"/>
        <v>0</v>
      </c>
      <c r="M285" s="236">
        <f t="shared" si="673"/>
        <v>0</v>
      </c>
      <c r="N285" s="236">
        <f t="shared" si="673"/>
        <v>0</v>
      </c>
      <c r="O285" s="236">
        <f t="shared" si="673"/>
        <v>0</v>
      </c>
      <c r="P285" s="220"/>
      <c r="Q285" s="221"/>
      <c r="R285" s="237">
        <f t="shared" si="687"/>
        <v>0</v>
      </c>
      <c r="S285" s="221"/>
      <c r="T285" s="237">
        <f t="shared" si="688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89"/>
        <v>0</v>
      </c>
      <c r="AD285" s="221"/>
      <c r="AE285" s="237">
        <f t="shared" si="690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91"/>
        <v>0</v>
      </c>
      <c r="AO285" s="221"/>
      <c r="AP285" s="237">
        <f t="shared" si="692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93"/>
        <v>0</v>
      </c>
      <c r="AZ285" s="221"/>
      <c r="BA285" s="237">
        <f t="shared" si="694"/>
        <v>0</v>
      </c>
      <c r="BB285" s="221"/>
      <c r="BC285" s="233"/>
      <c r="BD285" s="221"/>
      <c r="BE285" s="221"/>
      <c r="BF285" s="233"/>
      <c r="BG285" s="221"/>
      <c r="BH285" s="379">
        <f t="shared" si="674"/>
        <v>0</v>
      </c>
      <c r="BI285" s="255" t="str">
        <f t="shared" si="675"/>
        <v>12</v>
      </c>
      <c r="BJ285" s="318"/>
      <c r="BK285" s="253">
        <f t="shared" si="695"/>
        <v>0</v>
      </c>
      <c r="BL285" s="318"/>
      <c r="BM285" s="253">
        <f t="shared" si="676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677"/>
        <v>0</v>
      </c>
      <c r="BW285" s="318"/>
      <c r="BX285" s="253">
        <f t="shared" si="696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678"/>
        <v>0</v>
      </c>
      <c r="CH285" s="318"/>
      <c r="CI285" s="253">
        <f t="shared" si="679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680"/>
        <v>0</v>
      </c>
      <c r="CS285" s="318"/>
      <c r="CT285" s="253">
        <f t="shared" si="681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682"/>
        <v>0</v>
      </c>
      <c r="DD285" s="318"/>
      <c r="DE285" s="253">
        <f t="shared" si="683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thickBot="1">
      <c r="A286" s="272" t="str">
        <f t="shared" si="670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684"/>
        <v>0</v>
      </c>
      <c r="F286" s="236">
        <f t="shared" si="685"/>
        <v>0</v>
      </c>
      <c r="G286" s="236">
        <f t="shared" si="671"/>
        <v>0</v>
      </c>
      <c r="H286" s="236">
        <f t="shared" si="686"/>
        <v>0</v>
      </c>
      <c r="I286" s="236">
        <f t="shared" si="672"/>
        <v>0</v>
      </c>
      <c r="J286" s="236">
        <f t="shared" si="673"/>
        <v>0</v>
      </c>
      <c r="K286" s="236">
        <f t="shared" si="673"/>
        <v>0</v>
      </c>
      <c r="L286" s="236">
        <f t="shared" si="673"/>
        <v>0</v>
      </c>
      <c r="M286" s="236">
        <f t="shared" si="673"/>
        <v>0</v>
      </c>
      <c r="N286" s="236">
        <f t="shared" si="673"/>
        <v>0</v>
      </c>
      <c r="O286" s="236">
        <f>ROUND(SUM(Z286,AK286,AV286,BG286),1)</f>
        <v>0</v>
      </c>
      <c r="P286" s="223"/>
      <c r="Q286" s="224"/>
      <c r="R286" s="238">
        <f t="shared" si="687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89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91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93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9">
        <f t="shared" si="674"/>
        <v>0</v>
      </c>
      <c r="BI286" s="319" t="str">
        <f t="shared" si="675"/>
        <v>13</v>
      </c>
      <c r="BJ286" s="320"/>
      <c r="BK286" s="321">
        <f t="shared" si="695"/>
        <v>0</v>
      </c>
      <c r="BL286" s="320"/>
      <c r="BM286" s="321">
        <f t="shared" si="676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677"/>
        <v>0</v>
      </c>
      <c r="BW286" s="320"/>
      <c r="BX286" s="321">
        <f t="shared" si="696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678"/>
        <v>0</v>
      </c>
      <c r="CH286" s="320"/>
      <c r="CI286" s="321">
        <f t="shared" si="679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680"/>
        <v>0</v>
      </c>
      <c r="CS286" s="320"/>
      <c r="CT286" s="321">
        <f t="shared" si="681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682"/>
        <v>0</v>
      </c>
      <c r="DD286" s="320"/>
      <c r="DE286" s="321">
        <f t="shared" si="683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674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97">IF(ROUND(E293-SUM(E294,E296:E297),5)&gt;=0,0,"Ошибка")</f>
        <v>0</v>
      </c>
      <c r="BK287" s="285">
        <f t="shared" si="697"/>
        <v>0</v>
      </c>
      <c r="BL287" s="285">
        <f t="shared" si="697"/>
        <v>0</v>
      </c>
      <c r="BM287" s="285">
        <f t="shared" si="697"/>
        <v>0</v>
      </c>
      <c r="BN287" s="285">
        <f t="shared" si="697"/>
        <v>0</v>
      </c>
      <c r="BO287" s="285">
        <f t="shared" si="697"/>
        <v>0</v>
      </c>
      <c r="BP287" s="285">
        <f t="shared" si="697"/>
        <v>0</v>
      </c>
      <c r="BQ287" s="285">
        <f t="shared" si="697"/>
        <v>0</v>
      </c>
      <c r="BR287" s="285">
        <f t="shared" si="697"/>
        <v>0</v>
      </c>
      <c r="BS287" s="285">
        <f t="shared" si="697"/>
        <v>0</v>
      </c>
      <c r="BT287" s="285">
        <f t="shared" si="697"/>
        <v>0</v>
      </c>
      <c r="BU287" s="285">
        <f t="shared" si="697"/>
        <v>0</v>
      </c>
      <c r="BV287" s="285">
        <f t="shared" si="697"/>
        <v>0</v>
      </c>
      <c r="BW287" s="285">
        <f t="shared" si="697"/>
        <v>0</v>
      </c>
      <c r="BX287" s="285">
        <f t="shared" si="697"/>
        <v>0</v>
      </c>
      <c r="BY287" s="285">
        <f t="shared" si="697"/>
        <v>0</v>
      </c>
      <c r="BZ287" s="285">
        <f t="shared" si="697"/>
        <v>0</v>
      </c>
      <c r="CA287" s="285">
        <f t="shared" si="697"/>
        <v>0</v>
      </c>
      <c r="CB287" s="285">
        <f t="shared" si="697"/>
        <v>0</v>
      </c>
      <c r="CC287" s="285">
        <f t="shared" si="697"/>
        <v>0</v>
      </c>
      <c r="CD287" s="285">
        <f t="shared" si="697"/>
        <v>0</v>
      </c>
      <c r="CE287" s="285">
        <f t="shared" si="697"/>
        <v>0</v>
      </c>
      <c r="CF287" s="285">
        <f t="shared" si="697"/>
        <v>0</v>
      </c>
      <c r="CG287" s="285">
        <f t="shared" si="697"/>
        <v>0</v>
      </c>
      <c r="CH287" s="285">
        <f t="shared" si="697"/>
        <v>0</v>
      </c>
      <c r="CI287" s="285">
        <f t="shared" si="697"/>
        <v>0</v>
      </c>
      <c r="CJ287" s="285">
        <f t="shared" si="697"/>
        <v>0</v>
      </c>
      <c r="CK287" s="285">
        <f t="shared" si="697"/>
        <v>0</v>
      </c>
      <c r="CL287" s="285">
        <f t="shared" si="697"/>
        <v>0</v>
      </c>
      <c r="CM287" s="285">
        <f t="shared" si="697"/>
        <v>0</v>
      </c>
      <c r="CN287" s="285">
        <f t="shared" si="697"/>
        <v>0</v>
      </c>
      <c r="CO287" s="285">
        <f t="shared" si="697"/>
        <v>0</v>
      </c>
      <c r="CP287" s="285">
        <f t="shared" ref="CP287:DL287" si="698">IF(ROUND(AK293-SUM(AK294,AK296:AK297),5)&gt;=0,0,"Ошибка")</f>
        <v>0</v>
      </c>
      <c r="CQ287" s="285">
        <f t="shared" si="698"/>
        <v>0</v>
      </c>
      <c r="CR287" s="285">
        <f t="shared" si="698"/>
        <v>0</v>
      </c>
      <c r="CS287" s="285">
        <f t="shared" si="698"/>
        <v>0</v>
      </c>
      <c r="CT287" s="285">
        <f t="shared" si="698"/>
        <v>0</v>
      </c>
      <c r="CU287" s="285">
        <f t="shared" si="698"/>
        <v>0</v>
      </c>
      <c r="CV287" s="285">
        <f t="shared" si="698"/>
        <v>0</v>
      </c>
      <c r="CW287" s="285">
        <f t="shared" si="698"/>
        <v>0</v>
      </c>
      <c r="CX287" s="285">
        <f t="shared" si="698"/>
        <v>0</v>
      </c>
      <c r="CY287" s="285">
        <f t="shared" si="698"/>
        <v>0</v>
      </c>
      <c r="CZ287" s="285">
        <f t="shared" si="698"/>
        <v>0</v>
      </c>
      <c r="DA287" s="285">
        <f t="shared" si="698"/>
        <v>0</v>
      </c>
      <c r="DB287" s="285">
        <f t="shared" si="698"/>
        <v>0</v>
      </c>
      <c r="DC287" s="285">
        <f t="shared" si="698"/>
        <v>0</v>
      </c>
      <c r="DD287" s="285">
        <f t="shared" si="698"/>
        <v>0</v>
      </c>
      <c r="DE287" s="285">
        <f t="shared" si="698"/>
        <v>0</v>
      </c>
      <c r="DF287" s="285">
        <f t="shared" si="698"/>
        <v>0</v>
      </c>
      <c r="DG287" s="285">
        <f t="shared" si="698"/>
        <v>0</v>
      </c>
      <c r="DH287" s="285">
        <f t="shared" si="698"/>
        <v>0</v>
      </c>
      <c r="DI287" s="285">
        <f t="shared" si="698"/>
        <v>0</v>
      </c>
      <c r="DJ287" s="285">
        <f t="shared" si="698"/>
        <v>0</v>
      </c>
      <c r="DK287" s="285">
        <f t="shared" si="698"/>
        <v>0</v>
      </c>
      <c r="DL287" s="285">
        <f t="shared" si="698"/>
        <v>0</v>
      </c>
    </row>
    <row r="288" spans="1:116" s="27" customFormat="1" ht="24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99">SUM(J289:J293,J298:J300)</f>
        <v>0</v>
      </c>
      <c r="K288" s="236">
        <f t="shared" si="699"/>
        <v>0</v>
      </c>
      <c r="L288" s="236">
        <f t="shared" si="699"/>
        <v>0</v>
      </c>
      <c r="M288" s="236">
        <f t="shared" si="699"/>
        <v>0</v>
      </c>
      <c r="N288" s="236">
        <f t="shared" si="699"/>
        <v>0</v>
      </c>
      <c r="O288" s="236">
        <f t="shared" si="699"/>
        <v>0</v>
      </c>
      <c r="P288" s="228">
        <f>SUM(P289:P293,P298:P300)</f>
        <v>0</v>
      </c>
      <c r="Q288" s="226">
        <f t="shared" ref="Q288:Z288" si="700">SUM(Q289:Q293,Q298:Q300)</f>
        <v>0</v>
      </c>
      <c r="R288" s="236">
        <f t="shared" si="700"/>
        <v>0</v>
      </c>
      <c r="S288" s="226">
        <f t="shared" si="700"/>
        <v>0</v>
      </c>
      <c r="T288" s="236">
        <f t="shared" si="700"/>
        <v>0</v>
      </c>
      <c r="U288" s="226">
        <f t="shared" si="700"/>
        <v>0</v>
      </c>
      <c r="V288" s="235">
        <f t="shared" si="700"/>
        <v>0</v>
      </c>
      <c r="W288" s="226">
        <f t="shared" si="700"/>
        <v>0</v>
      </c>
      <c r="X288" s="226">
        <f t="shared" si="700"/>
        <v>0</v>
      </c>
      <c r="Y288" s="235">
        <f t="shared" si="700"/>
        <v>0</v>
      </c>
      <c r="Z288" s="227">
        <f t="shared" si="700"/>
        <v>0</v>
      </c>
      <c r="AA288" s="228">
        <f>SUM(AA289:AA293,AA298:AA300)</f>
        <v>0</v>
      </c>
      <c r="AB288" s="226">
        <f t="shared" ref="AB288:AK288" si="701">SUM(AB289:AB293,AB298:AB300)</f>
        <v>0</v>
      </c>
      <c r="AC288" s="236">
        <f t="shared" si="701"/>
        <v>0</v>
      </c>
      <c r="AD288" s="226">
        <f t="shared" si="701"/>
        <v>0</v>
      </c>
      <c r="AE288" s="236">
        <f t="shared" si="701"/>
        <v>0</v>
      </c>
      <c r="AF288" s="226">
        <f t="shared" si="701"/>
        <v>0</v>
      </c>
      <c r="AG288" s="235">
        <f t="shared" si="701"/>
        <v>0</v>
      </c>
      <c r="AH288" s="226">
        <f t="shared" si="701"/>
        <v>0</v>
      </c>
      <c r="AI288" s="226">
        <f t="shared" si="701"/>
        <v>0</v>
      </c>
      <c r="AJ288" s="235">
        <f t="shared" si="701"/>
        <v>0</v>
      </c>
      <c r="AK288" s="227">
        <f t="shared" si="701"/>
        <v>0</v>
      </c>
      <c r="AL288" s="228">
        <f>SUM(AL289:AL293,AL298:AL300)</f>
        <v>0</v>
      </c>
      <c r="AM288" s="226">
        <f t="shared" ref="AM288:AV288" si="702">SUM(AM289:AM293,AM298:AM300)</f>
        <v>0</v>
      </c>
      <c r="AN288" s="236">
        <f t="shared" si="702"/>
        <v>0</v>
      </c>
      <c r="AO288" s="226">
        <f t="shared" si="702"/>
        <v>0</v>
      </c>
      <c r="AP288" s="236">
        <f t="shared" si="702"/>
        <v>0</v>
      </c>
      <c r="AQ288" s="226">
        <f t="shared" si="702"/>
        <v>0</v>
      </c>
      <c r="AR288" s="235">
        <f t="shared" si="702"/>
        <v>0</v>
      </c>
      <c r="AS288" s="226">
        <f t="shared" si="702"/>
        <v>0</v>
      </c>
      <c r="AT288" s="226">
        <f t="shared" si="702"/>
        <v>0</v>
      </c>
      <c r="AU288" s="235">
        <f t="shared" si="702"/>
        <v>0</v>
      </c>
      <c r="AV288" s="227">
        <f t="shared" si="702"/>
        <v>0</v>
      </c>
      <c r="AW288" s="228">
        <f>SUM(AW289:AW293,AW298:AW300)</f>
        <v>0</v>
      </c>
      <c r="AX288" s="226">
        <f t="shared" ref="AX288:BG288" si="703">SUM(AX289:AX293,AX298:AX300)</f>
        <v>0</v>
      </c>
      <c r="AY288" s="236">
        <f t="shared" si="703"/>
        <v>0</v>
      </c>
      <c r="AZ288" s="226">
        <f t="shared" si="703"/>
        <v>0</v>
      </c>
      <c r="BA288" s="236">
        <f t="shared" si="703"/>
        <v>0</v>
      </c>
      <c r="BB288" s="226">
        <f t="shared" si="703"/>
        <v>0</v>
      </c>
      <c r="BC288" s="235">
        <f t="shared" si="703"/>
        <v>0</v>
      </c>
      <c r="BD288" s="226">
        <f t="shared" si="703"/>
        <v>0</v>
      </c>
      <c r="BE288" s="226">
        <f t="shared" si="703"/>
        <v>0</v>
      </c>
      <c r="BF288" s="235">
        <f t="shared" si="703"/>
        <v>0</v>
      </c>
      <c r="BG288" s="227">
        <f t="shared" si="703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04">IF(E294-E295&gt;=0,0,"Ошибка")</f>
        <v>0</v>
      </c>
      <c r="BK288" s="253">
        <f t="shared" si="704"/>
        <v>0</v>
      </c>
      <c r="BL288" s="253">
        <f t="shared" si="704"/>
        <v>0</v>
      </c>
      <c r="BM288" s="253">
        <f t="shared" si="704"/>
        <v>0</v>
      </c>
      <c r="BN288" s="253">
        <f t="shared" si="704"/>
        <v>0</v>
      </c>
      <c r="BO288" s="253">
        <f t="shared" si="704"/>
        <v>0</v>
      </c>
      <c r="BP288" s="253">
        <f t="shared" si="704"/>
        <v>0</v>
      </c>
      <c r="BQ288" s="253">
        <f t="shared" si="704"/>
        <v>0</v>
      </c>
      <c r="BR288" s="253">
        <f t="shared" si="704"/>
        <v>0</v>
      </c>
      <c r="BS288" s="253">
        <f t="shared" si="704"/>
        <v>0</v>
      </c>
      <c r="BT288" s="253">
        <f t="shared" si="704"/>
        <v>0</v>
      </c>
      <c r="BU288" s="253">
        <f t="shared" si="704"/>
        <v>0</v>
      </c>
      <c r="BV288" s="253">
        <f t="shared" si="704"/>
        <v>0</v>
      </c>
      <c r="BW288" s="253">
        <f t="shared" si="704"/>
        <v>0</v>
      </c>
      <c r="BX288" s="253">
        <f t="shared" si="704"/>
        <v>0</v>
      </c>
      <c r="BY288" s="253">
        <f t="shared" si="704"/>
        <v>0</v>
      </c>
      <c r="BZ288" s="253">
        <f t="shared" si="704"/>
        <v>0</v>
      </c>
      <c r="CA288" s="253">
        <f t="shared" si="704"/>
        <v>0</v>
      </c>
      <c r="CB288" s="253">
        <f t="shared" si="704"/>
        <v>0</v>
      </c>
      <c r="CC288" s="253">
        <f t="shared" si="704"/>
        <v>0</v>
      </c>
      <c r="CD288" s="253">
        <f t="shared" si="704"/>
        <v>0</v>
      </c>
      <c r="CE288" s="253">
        <f t="shared" si="704"/>
        <v>0</v>
      </c>
      <c r="CF288" s="253">
        <f t="shared" si="704"/>
        <v>0</v>
      </c>
      <c r="CG288" s="253">
        <f t="shared" si="704"/>
        <v>0</v>
      </c>
      <c r="CH288" s="253">
        <f t="shared" si="704"/>
        <v>0</v>
      </c>
      <c r="CI288" s="253">
        <f t="shared" si="704"/>
        <v>0</v>
      </c>
      <c r="CJ288" s="253">
        <f t="shared" si="704"/>
        <v>0</v>
      </c>
      <c r="CK288" s="253">
        <f t="shared" si="704"/>
        <v>0</v>
      </c>
      <c r="CL288" s="253">
        <f t="shared" si="704"/>
        <v>0</v>
      </c>
      <c r="CM288" s="253">
        <f t="shared" si="704"/>
        <v>0</v>
      </c>
      <c r="CN288" s="253">
        <f t="shared" si="704"/>
        <v>0</v>
      </c>
      <c r="CO288" s="253">
        <f t="shared" si="704"/>
        <v>0</v>
      </c>
      <c r="CP288" s="253">
        <f t="shared" ref="CP288:DL288" si="705">IF(AK294-AK295&gt;=0,0,"Ошибка")</f>
        <v>0</v>
      </c>
      <c r="CQ288" s="253">
        <f t="shared" si="705"/>
        <v>0</v>
      </c>
      <c r="CR288" s="253">
        <f t="shared" si="705"/>
        <v>0</v>
      </c>
      <c r="CS288" s="253">
        <f t="shared" si="705"/>
        <v>0</v>
      </c>
      <c r="CT288" s="253">
        <f t="shared" si="705"/>
        <v>0</v>
      </c>
      <c r="CU288" s="253">
        <f t="shared" si="705"/>
        <v>0</v>
      </c>
      <c r="CV288" s="253">
        <f t="shared" si="705"/>
        <v>0</v>
      </c>
      <c r="CW288" s="253">
        <f t="shared" si="705"/>
        <v>0</v>
      </c>
      <c r="CX288" s="253">
        <f t="shared" si="705"/>
        <v>0</v>
      </c>
      <c r="CY288" s="253">
        <f t="shared" si="705"/>
        <v>0</v>
      </c>
      <c r="CZ288" s="253">
        <f t="shared" si="705"/>
        <v>0</v>
      </c>
      <c r="DA288" s="253">
        <f t="shared" si="705"/>
        <v>0</v>
      </c>
      <c r="DB288" s="253">
        <f t="shared" si="705"/>
        <v>0</v>
      </c>
      <c r="DC288" s="253">
        <f t="shared" si="705"/>
        <v>0</v>
      </c>
      <c r="DD288" s="253">
        <f t="shared" si="705"/>
        <v>0</v>
      </c>
      <c r="DE288" s="253">
        <f t="shared" si="705"/>
        <v>0</v>
      </c>
      <c r="DF288" s="253">
        <f t="shared" si="705"/>
        <v>0</v>
      </c>
      <c r="DG288" s="253">
        <f t="shared" si="705"/>
        <v>0</v>
      </c>
      <c r="DH288" s="253">
        <f t="shared" si="705"/>
        <v>0</v>
      </c>
      <c r="DI288" s="253">
        <f t="shared" si="705"/>
        <v>0</v>
      </c>
      <c r="DJ288" s="253">
        <f t="shared" si="705"/>
        <v>0</v>
      </c>
      <c r="DK288" s="253">
        <f t="shared" si="705"/>
        <v>0</v>
      </c>
      <c r="DL288" s="253">
        <f t="shared" si="705"/>
        <v>0</v>
      </c>
    </row>
    <row r="289" spans="1:116" s="27" customFormat="1" ht="24">
      <c r="A289" s="272" t="str">
        <f t="shared" ref="A289:A300" si="70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07">SUM(J289:L289)</f>
        <v>0</v>
      </c>
      <c r="H289" s="236">
        <f>ROUND(SUM(S289,AD289,AO289,AZ289),1)</f>
        <v>0</v>
      </c>
      <c r="I289" s="236">
        <f t="shared" ref="I289:I300" si="708">SUM(M289:O289)</f>
        <v>0</v>
      </c>
      <c r="J289" s="236">
        <f t="shared" ref="J289:O300" si="709">ROUND(SUM(U289,AF289,AQ289,BB289),1)</f>
        <v>0</v>
      </c>
      <c r="K289" s="236">
        <f t="shared" si="709"/>
        <v>0</v>
      </c>
      <c r="L289" s="236">
        <f t="shared" si="709"/>
        <v>0</v>
      </c>
      <c r="M289" s="236">
        <f t="shared" si="709"/>
        <v>0</v>
      </c>
      <c r="N289" s="236">
        <f t="shared" si="709"/>
        <v>0</v>
      </c>
      <c r="O289" s="236">
        <f t="shared" si="709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9">
        <f t="shared" ref="BH289:BH301" si="710">IF((COUNTA(BJ289:DL289)-COUNTIF(BJ289:DL289,0))=0,0,CONCATENATE("Ошибки!-",COUNTA(BJ289:DL289)-COUNTIF(BJ289:DL289,0)))</f>
        <v>0</v>
      </c>
      <c r="BI289" s="255" t="str">
        <f t="shared" ref="BI289:BI300" si="711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12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13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14">IF(ROUND((AA289-AB289),5)&gt;=0,0,"Ошибка!")</f>
        <v>0</v>
      </c>
      <c r="CH289" s="318"/>
      <c r="CI289" s="253">
        <f t="shared" ref="CI289:CI300" si="715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16">IF(ROUND((AL289-AM289),5)&gt;=0,0,"Ошибка!")</f>
        <v>0</v>
      </c>
      <c r="CS289" s="318"/>
      <c r="CT289" s="253">
        <f t="shared" ref="CT289:CT300" si="717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18">IF(ROUND((AW289-AX289),5)&gt;=0,0,"Ошибка!")</f>
        <v>0</v>
      </c>
      <c r="DD289" s="318"/>
      <c r="DE289" s="253">
        <f t="shared" ref="DE289:DE300" si="71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>
      <c r="A290" s="272" t="str">
        <f t="shared" si="70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20">ROUND(SUM(P290,AA290,AL290,AW290),0)</f>
        <v>0</v>
      </c>
      <c r="F290" s="236">
        <f t="shared" ref="F290:F300" si="721">ROUND(SUM(Q290,AB290,AM290,AX290),1)</f>
        <v>0</v>
      </c>
      <c r="G290" s="236">
        <f t="shared" si="707"/>
        <v>0</v>
      </c>
      <c r="H290" s="236">
        <f t="shared" ref="H290:H300" si="722">ROUND(SUM(S290,AD290,AO290,AZ290),1)</f>
        <v>0</v>
      </c>
      <c r="I290" s="236">
        <f t="shared" si="708"/>
        <v>0</v>
      </c>
      <c r="J290" s="236">
        <f t="shared" si="709"/>
        <v>0</v>
      </c>
      <c r="K290" s="236">
        <f t="shared" si="709"/>
        <v>0</v>
      </c>
      <c r="L290" s="236">
        <f t="shared" si="709"/>
        <v>0</v>
      </c>
      <c r="M290" s="236">
        <f t="shared" si="709"/>
        <v>0</v>
      </c>
      <c r="N290" s="236">
        <f t="shared" si="709"/>
        <v>0</v>
      </c>
      <c r="O290" s="236">
        <f t="shared" si="709"/>
        <v>0</v>
      </c>
      <c r="P290" s="220"/>
      <c r="Q290" s="221"/>
      <c r="R290" s="237">
        <f t="shared" ref="R290:R300" si="723">SUM(U290:W290)</f>
        <v>0</v>
      </c>
      <c r="S290" s="221"/>
      <c r="T290" s="237">
        <f t="shared" ref="T290:T299" si="72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25">SUM(AF290:AH290)</f>
        <v>0</v>
      </c>
      <c r="AD290" s="221"/>
      <c r="AE290" s="237">
        <f t="shared" ref="AE290:AE299" si="72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27">SUM(AQ290:AS290)</f>
        <v>0</v>
      </c>
      <c r="AO290" s="221"/>
      <c r="AP290" s="237">
        <f t="shared" ref="AP290:AP299" si="72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29">SUM(BB290:BD290)</f>
        <v>0</v>
      </c>
      <c r="AZ290" s="221"/>
      <c r="BA290" s="237">
        <f t="shared" ref="BA290:BA299" si="730">SUM(BE290:BG290)</f>
        <v>0</v>
      </c>
      <c r="BB290" s="221"/>
      <c r="BC290" s="233"/>
      <c r="BD290" s="221"/>
      <c r="BE290" s="221"/>
      <c r="BF290" s="233"/>
      <c r="BG290" s="221"/>
      <c r="BH290" s="379">
        <f t="shared" si="710"/>
        <v>0</v>
      </c>
      <c r="BI290" s="255" t="str">
        <f t="shared" si="711"/>
        <v>03</v>
      </c>
      <c r="BJ290" s="318"/>
      <c r="BK290" s="253">
        <f t="shared" ref="BK290:BK300" si="731">IF(ROUND((E290-F290),5)&gt;=0,0,"Ошибка!")</f>
        <v>0</v>
      </c>
      <c r="BL290" s="318"/>
      <c r="BM290" s="253">
        <f t="shared" si="712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13"/>
        <v>0</v>
      </c>
      <c r="BW290" s="318"/>
      <c r="BX290" s="253">
        <f t="shared" ref="BX290:BX300" si="732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14"/>
        <v>0</v>
      </c>
      <c r="CH290" s="318"/>
      <c r="CI290" s="253">
        <f t="shared" si="715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16"/>
        <v>0</v>
      </c>
      <c r="CS290" s="318"/>
      <c r="CT290" s="253">
        <f t="shared" si="717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18"/>
        <v>0</v>
      </c>
      <c r="DD290" s="318"/>
      <c r="DE290" s="253">
        <f t="shared" si="719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>
      <c r="A291" s="272" t="str">
        <f t="shared" si="70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20"/>
        <v>0</v>
      </c>
      <c r="F291" s="236">
        <f t="shared" si="721"/>
        <v>0</v>
      </c>
      <c r="G291" s="236">
        <f t="shared" si="707"/>
        <v>0</v>
      </c>
      <c r="H291" s="236">
        <f t="shared" si="722"/>
        <v>0</v>
      </c>
      <c r="I291" s="236">
        <f t="shared" si="708"/>
        <v>0</v>
      </c>
      <c r="J291" s="236">
        <f t="shared" si="709"/>
        <v>0</v>
      </c>
      <c r="K291" s="236">
        <f t="shared" si="709"/>
        <v>0</v>
      </c>
      <c r="L291" s="236">
        <f t="shared" si="709"/>
        <v>0</v>
      </c>
      <c r="M291" s="236">
        <f t="shared" si="709"/>
        <v>0</v>
      </c>
      <c r="N291" s="236">
        <f t="shared" si="709"/>
        <v>0</v>
      </c>
      <c r="O291" s="236">
        <f t="shared" si="709"/>
        <v>0</v>
      </c>
      <c r="P291" s="220"/>
      <c r="Q291" s="221"/>
      <c r="R291" s="237">
        <f t="shared" si="723"/>
        <v>0</v>
      </c>
      <c r="S291" s="221"/>
      <c r="T291" s="237">
        <f t="shared" si="72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25"/>
        <v>0</v>
      </c>
      <c r="AD291" s="221"/>
      <c r="AE291" s="237">
        <f t="shared" si="72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27"/>
        <v>0</v>
      </c>
      <c r="AO291" s="221"/>
      <c r="AP291" s="237">
        <f t="shared" si="72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29"/>
        <v>0</v>
      </c>
      <c r="AZ291" s="221"/>
      <c r="BA291" s="237">
        <f t="shared" si="730"/>
        <v>0</v>
      </c>
      <c r="BB291" s="221"/>
      <c r="BC291" s="233"/>
      <c r="BD291" s="221"/>
      <c r="BE291" s="221"/>
      <c r="BF291" s="233"/>
      <c r="BG291" s="221"/>
      <c r="BH291" s="379">
        <f t="shared" si="710"/>
        <v>0</v>
      </c>
      <c r="BI291" s="255" t="str">
        <f t="shared" si="711"/>
        <v>04</v>
      </c>
      <c r="BJ291" s="318"/>
      <c r="BK291" s="253">
        <f t="shared" si="731"/>
        <v>0</v>
      </c>
      <c r="BL291" s="318"/>
      <c r="BM291" s="253">
        <f t="shared" si="712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13"/>
        <v>0</v>
      </c>
      <c r="BW291" s="318"/>
      <c r="BX291" s="253">
        <f t="shared" si="732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14"/>
        <v>0</v>
      </c>
      <c r="CH291" s="318"/>
      <c r="CI291" s="253">
        <f t="shared" si="715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16"/>
        <v>0</v>
      </c>
      <c r="CS291" s="318"/>
      <c r="CT291" s="253">
        <f t="shared" si="717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18"/>
        <v>0</v>
      </c>
      <c r="DD291" s="318"/>
      <c r="DE291" s="253">
        <f t="shared" si="719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>
      <c r="A292" s="272" t="str">
        <f t="shared" si="70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20"/>
        <v>0</v>
      </c>
      <c r="F292" s="236">
        <f t="shared" si="721"/>
        <v>0</v>
      </c>
      <c r="G292" s="236">
        <f t="shared" si="707"/>
        <v>0</v>
      </c>
      <c r="H292" s="236">
        <f t="shared" si="722"/>
        <v>0</v>
      </c>
      <c r="I292" s="236">
        <f t="shared" si="708"/>
        <v>0</v>
      </c>
      <c r="J292" s="236">
        <f t="shared" si="709"/>
        <v>0</v>
      </c>
      <c r="K292" s="236">
        <f t="shared" si="709"/>
        <v>0</v>
      </c>
      <c r="L292" s="236">
        <f t="shared" si="709"/>
        <v>0</v>
      </c>
      <c r="M292" s="236">
        <f t="shared" si="709"/>
        <v>0</v>
      </c>
      <c r="N292" s="236">
        <f t="shared" si="709"/>
        <v>0</v>
      </c>
      <c r="O292" s="236">
        <f t="shared" si="709"/>
        <v>0</v>
      </c>
      <c r="P292" s="220"/>
      <c r="Q292" s="221"/>
      <c r="R292" s="237">
        <f t="shared" si="723"/>
        <v>0</v>
      </c>
      <c r="S292" s="221"/>
      <c r="T292" s="237">
        <f t="shared" si="72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25"/>
        <v>0</v>
      </c>
      <c r="AD292" s="221"/>
      <c r="AE292" s="237">
        <f t="shared" si="72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27"/>
        <v>0</v>
      </c>
      <c r="AO292" s="221"/>
      <c r="AP292" s="237">
        <f t="shared" si="72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29"/>
        <v>0</v>
      </c>
      <c r="AZ292" s="221"/>
      <c r="BA292" s="237">
        <f t="shared" si="730"/>
        <v>0</v>
      </c>
      <c r="BB292" s="221"/>
      <c r="BC292" s="233"/>
      <c r="BD292" s="221"/>
      <c r="BE292" s="221"/>
      <c r="BF292" s="233"/>
      <c r="BG292" s="221"/>
      <c r="BH292" s="379">
        <f t="shared" si="710"/>
        <v>0</v>
      </c>
      <c r="BI292" s="255" t="str">
        <f t="shared" si="711"/>
        <v>05</v>
      </c>
      <c r="BJ292" s="318"/>
      <c r="BK292" s="253">
        <f t="shared" si="731"/>
        <v>0</v>
      </c>
      <c r="BL292" s="318"/>
      <c r="BM292" s="253">
        <f t="shared" si="712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13"/>
        <v>0</v>
      </c>
      <c r="BW292" s="318"/>
      <c r="BX292" s="253">
        <f t="shared" si="732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14"/>
        <v>0</v>
      </c>
      <c r="CH292" s="318"/>
      <c r="CI292" s="253">
        <f t="shared" si="715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16"/>
        <v>0</v>
      </c>
      <c r="CS292" s="318"/>
      <c r="CT292" s="253">
        <f t="shared" si="717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18"/>
        <v>0</v>
      </c>
      <c r="DD292" s="318"/>
      <c r="DE292" s="253">
        <f t="shared" si="719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>
      <c r="A293" s="272" t="str">
        <f t="shared" si="70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20"/>
        <v>0</v>
      </c>
      <c r="F293" s="236">
        <f t="shared" si="721"/>
        <v>0</v>
      </c>
      <c r="G293" s="236">
        <f t="shared" si="707"/>
        <v>0</v>
      </c>
      <c r="H293" s="236">
        <f t="shared" si="722"/>
        <v>0</v>
      </c>
      <c r="I293" s="236">
        <f t="shared" si="708"/>
        <v>0</v>
      </c>
      <c r="J293" s="236">
        <f t="shared" si="709"/>
        <v>0</v>
      </c>
      <c r="K293" s="236">
        <f t="shared" si="709"/>
        <v>0</v>
      </c>
      <c r="L293" s="236">
        <f t="shared" si="709"/>
        <v>0</v>
      </c>
      <c r="M293" s="236">
        <f t="shared" si="709"/>
        <v>0</v>
      </c>
      <c r="N293" s="236">
        <f t="shared" si="709"/>
        <v>0</v>
      </c>
      <c r="O293" s="236">
        <f t="shared" si="709"/>
        <v>0</v>
      </c>
      <c r="P293" s="220"/>
      <c r="Q293" s="221"/>
      <c r="R293" s="237">
        <f t="shared" si="723"/>
        <v>0</v>
      </c>
      <c r="S293" s="221"/>
      <c r="T293" s="237">
        <f t="shared" si="72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25"/>
        <v>0</v>
      </c>
      <c r="AD293" s="221"/>
      <c r="AE293" s="237">
        <f t="shared" si="72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27"/>
        <v>0</v>
      </c>
      <c r="AO293" s="221"/>
      <c r="AP293" s="237">
        <f t="shared" si="72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29"/>
        <v>0</v>
      </c>
      <c r="AZ293" s="221"/>
      <c r="BA293" s="237">
        <f t="shared" si="730"/>
        <v>0</v>
      </c>
      <c r="BB293" s="221"/>
      <c r="BC293" s="233"/>
      <c r="BD293" s="221"/>
      <c r="BE293" s="221"/>
      <c r="BF293" s="233"/>
      <c r="BG293" s="221"/>
      <c r="BH293" s="379">
        <f t="shared" si="710"/>
        <v>0</v>
      </c>
      <c r="BI293" s="255" t="str">
        <f t="shared" si="711"/>
        <v>06</v>
      </c>
      <c r="BJ293" s="318"/>
      <c r="BK293" s="253">
        <f t="shared" si="731"/>
        <v>0</v>
      </c>
      <c r="BL293" s="318"/>
      <c r="BM293" s="253">
        <f t="shared" si="712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13"/>
        <v>0</v>
      </c>
      <c r="BW293" s="318"/>
      <c r="BX293" s="253">
        <f t="shared" si="732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14"/>
        <v>0</v>
      </c>
      <c r="CH293" s="318"/>
      <c r="CI293" s="253">
        <f t="shared" si="715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16"/>
        <v>0</v>
      </c>
      <c r="CS293" s="318"/>
      <c r="CT293" s="253">
        <f t="shared" si="717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18"/>
        <v>0</v>
      </c>
      <c r="DD293" s="318"/>
      <c r="DE293" s="253">
        <f t="shared" si="719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>
      <c r="A294" s="272" t="str">
        <f t="shared" si="70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20"/>
        <v>0</v>
      </c>
      <c r="F294" s="236">
        <f t="shared" si="721"/>
        <v>0</v>
      </c>
      <c r="G294" s="236">
        <f t="shared" si="707"/>
        <v>0</v>
      </c>
      <c r="H294" s="236">
        <f t="shared" si="722"/>
        <v>0</v>
      </c>
      <c r="I294" s="236">
        <f t="shared" si="708"/>
        <v>0</v>
      </c>
      <c r="J294" s="236">
        <f t="shared" si="709"/>
        <v>0</v>
      </c>
      <c r="K294" s="236">
        <f t="shared" si="709"/>
        <v>0</v>
      </c>
      <c r="L294" s="236">
        <f t="shared" si="709"/>
        <v>0</v>
      </c>
      <c r="M294" s="236">
        <f t="shared" si="709"/>
        <v>0</v>
      </c>
      <c r="N294" s="236">
        <f t="shared" si="709"/>
        <v>0</v>
      </c>
      <c r="O294" s="236">
        <f t="shared" si="709"/>
        <v>0</v>
      </c>
      <c r="P294" s="220"/>
      <c r="Q294" s="221"/>
      <c r="R294" s="237">
        <f t="shared" si="723"/>
        <v>0</v>
      </c>
      <c r="S294" s="221"/>
      <c r="T294" s="237">
        <f t="shared" si="72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25"/>
        <v>0</v>
      </c>
      <c r="AD294" s="221"/>
      <c r="AE294" s="237">
        <f t="shared" si="72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27"/>
        <v>0</v>
      </c>
      <c r="AO294" s="221"/>
      <c r="AP294" s="237">
        <f t="shared" si="72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29"/>
        <v>0</v>
      </c>
      <c r="AZ294" s="221"/>
      <c r="BA294" s="237">
        <f t="shared" si="730"/>
        <v>0</v>
      </c>
      <c r="BB294" s="221"/>
      <c r="BC294" s="233"/>
      <c r="BD294" s="221"/>
      <c r="BE294" s="221"/>
      <c r="BF294" s="233"/>
      <c r="BG294" s="221"/>
      <c r="BH294" s="379">
        <f t="shared" si="710"/>
        <v>0</v>
      </c>
      <c r="BI294" s="255" t="str">
        <f t="shared" si="711"/>
        <v>07</v>
      </c>
      <c r="BJ294" s="318"/>
      <c r="BK294" s="253">
        <f t="shared" si="731"/>
        <v>0</v>
      </c>
      <c r="BL294" s="318"/>
      <c r="BM294" s="253">
        <f t="shared" si="712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13"/>
        <v>0</v>
      </c>
      <c r="BW294" s="318"/>
      <c r="BX294" s="253">
        <f t="shared" si="732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14"/>
        <v>0</v>
      </c>
      <c r="CH294" s="318"/>
      <c r="CI294" s="253">
        <f t="shared" si="715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16"/>
        <v>0</v>
      </c>
      <c r="CS294" s="318"/>
      <c r="CT294" s="253">
        <f t="shared" si="717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18"/>
        <v>0</v>
      </c>
      <c r="DD294" s="318"/>
      <c r="DE294" s="253">
        <f t="shared" si="719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>
      <c r="A295" s="272" t="str">
        <f t="shared" si="70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20"/>
        <v>0</v>
      </c>
      <c r="F295" s="236">
        <f t="shared" si="721"/>
        <v>0</v>
      </c>
      <c r="G295" s="236">
        <f t="shared" si="707"/>
        <v>0</v>
      </c>
      <c r="H295" s="236">
        <f t="shared" si="722"/>
        <v>0</v>
      </c>
      <c r="I295" s="236">
        <f t="shared" si="708"/>
        <v>0</v>
      </c>
      <c r="J295" s="236">
        <f t="shared" si="709"/>
        <v>0</v>
      </c>
      <c r="K295" s="236">
        <f t="shared" si="709"/>
        <v>0</v>
      </c>
      <c r="L295" s="236">
        <f t="shared" si="709"/>
        <v>0</v>
      </c>
      <c r="M295" s="236">
        <f t="shared" si="709"/>
        <v>0</v>
      </c>
      <c r="N295" s="236">
        <f t="shared" si="709"/>
        <v>0</v>
      </c>
      <c r="O295" s="236">
        <f t="shared" si="709"/>
        <v>0</v>
      </c>
      <c r="P295" s="220"/>
      <c r="Q295" s="221"/>
      <c r="R295" s="237">
        <f t="shared" si="723"/>
        <v>0</v>
      </c>
      <c r="S295" s="221"/>
      <c r="T295" s="237">
        <f t="shared" si="72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25"/>
        <v>0</v>
      </c>
      <c r="AD295" s="221"/>
      <c r="AE295" s="237">
        <f t="shared" si="72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27"/>
        <v>0</v>
      </c>
      <c r="AO295" s="221"/>
      <c r="AP295" s="237">
        <f t="shared" si="72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29"/>
        <v>0</v>
      </c>
      <c r="AZ295" s="221"/>
      <c r="BA295" s="237">
        <f t="shared" si="730"/>
        <v>0</v>
      </c>
      <c r="BB295" s="221"/>
      <c r="BC295" s="233"/>
      <c r="BD295" s="221"/>
      <c r="BE295" s="221"/>
      <c r="BF295" s="233"/>
      <c r="BG295" s="221"/>
      <c r="BH295" s="379">
        <f t="shared" si="710"/>
        <v>0</v>
      </c>
      <c r="BI295" s="255" t="str">
        <f t="shared" si="711"/>
        <v>08</v>
      </c>
      <c r="BJ295" s="318"/>
      <c r="BK295" s="253">
        <f t="shared" si="731"/>
        <v>0</v>
      </c>
      <c r="BL295" s="318"/>
      <c r="BM295" s="253">
        <f t="shared" si="712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13"/>
        <v>0</v>
      </c>
      <c r="BW295" s="318"/>
      <c r="BX295" s="253">
        <f t="shared" si="732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14"/>
        <v>0</v>
      </c>
      <c r="CH295" s="318"/>
      <c r="CI295" s="253">
        <f t="shared" si="715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16"/>
        <v>0</v>
      </c>
      <c r="CS295" s="318"/>
      <c r="CT295" s="253">
        <f t="shared" si="717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18"/>
        <v>0</v>
      </c>
      <c r="DD295" s="318"/>
      <c r="DE295" s="253">
        <f t="shared" si="719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>
      <c r="A296" s="272" t="str">
        <f t="shared" si="70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20"/>
        <v>0</v>
      </c>
      <c r="F296" s="236">
        <f t="shared" si="721"/>
        <v>0</v>
      </c>
      <c r="G296" s="236">
        <f t="shared" si="707"/>
        <v>0</v>
      </c>
      <c r="H296" s="236">
        <f t="shared" si="722"/>
        <v>0</v>
      </c>
      <c r="I296" s="236">
        <f t="shared" si="708"/>
        <v>0</v>
      </c>
      <c r="J296" s="236">
        <f t="shared" si="709"/>
        <v>0</v>
      </c>
      <c r="K296" s="236">
        <f t="shared" si="709"/>
        <v>0</v>
      </c>
      <c r="L296" s="236">
        <f t="shared" si="709"/>
        <v>0</v>
      </c>
      <c r="M296" s="236">
        <f t="shared" si="709"/>
        <v>0</v>
      </c>
      <c r="N296" s="236">
        <f t="shared" si="709"/>
        <v>0</v>
      </c>
      <c r="O296" s="236">
        <f t="shared" si="709"/>
        <v>0</v>
      </c>
      <c r="P296" s="220"/>
      <c r="Q296" s="221"/>
      <c r="R296" s="237">
        <f t="shared" si="723"/>
        <v>0</v>
      </c>
      <c r="S296" s="221"/>
      <c r="T296" s="237">
        <f t="shared" si="72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25"/>
        <v>0</v>
      </c>
      <c r="AD296" s="221"/>
      <c r="AE296" s="237">
        <f t="shared" si="72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27"/>
        <v>0</v>
      </c>
      <c r="AO296" s="221"/>
      <c r="AP296" s="237">
        <f t="shared" si="72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29"/>
        <v>0</v>
      </c>
      <c r="AZ296" s="221"/>
      <c r="BA296" s="237">
        <f t="shared" si="730"/>
        <v>0</v>
      </c>
      <c r="BB296" s="221"/>
      <c r="BC296" s="233"/>
      <c r="BD296" s="221"/>
      <c r="BE296" s="221"/>
      <c r="BF296" s="233"/>
      <c r="BG296" s="221"/>
      <c r="BH296" s="379">
        <f t="shared" si="710"/>
        <v>0</v>
      </c>
      <c r="BI296" s="255" t="str">
        <f t="shared" si="711"/>
        <v>09</v>
      </c>
      <c r="BJ296" s="318"/>
      <c r="BK296" s="253">
        <f t="shared" si="731"/>
        <v>0</v>
      </c>
      <c r="BL296" s="318"/>
      <c r="BM296" s="253">
        <f t="shared" si="712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13"/>
        <v>0</v>
      </c>
      <c r="BW296" s="318"/>
      <c r="BX296" s="253">
        <f t="shared" si="732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14"/>
        <v>0</v>
      </c>
      <c r="CH296" s="318"/>
      <c r="CI296" s="253">
        <f t="shared" si="715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16"/>
        <v>0</v>
      </c>
      <c r="CS296" s="318"/>
      <c r="CT296" s="253">
        <f t="shared" si="717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18"/>
        <v>0</v>
      </c>
      <c r="DD296" s="318"/>
      <c r="DE296" s="253">
        <f t="shared" si="719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>
      <c r="A297" s="272" t="str">
        <f t="shared" si="70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20"/>
        <v>0</v>
      </c>
      <c r="F297" s="236">
        <f t="shared" si="721"/>
        <v>0</v>
      </c>
      <c r="G297" s="236">
        <f t="shared" si="707"/>
        <v>0</v>
      </c>
      <c r="H297" s="236">
        <f t="shared" si="722"/>
        <v>0</v>
      </c>
      <c r="I297" s="236">
        <f t="shared" si="708"/>
        <v>0</v>
      </c>
      <c r="J297" s="236">
        <f t="shared" si="709"/>
        <v>0</v>
      </c>
      <c r="K297" s="236">
        <f t="shared" si="709"/>
        <v>0</v>
      </c>
      <c r="L297" s="236">
        <f t="shared" si="709"/>
        <v>0</v>
      </c>
      <c r="M297" s="236">
        <f t="shared" si="709"/>
        <v>0</v>
      </c>
      <c r="N297" s="236">
        <f t="shared" si="709"/>
        <v>0</v>
      </c>
      <c r="O297" s="236">
        <f t="shared" si="709"/>
        <v>0</v>
      </c>
      <c r="P297" s="220"/>
      <c r="Q297" s="221"/>
      <c r="R297" s="237">
        <f t="shared" si="723"/>
        <v>0</v>
      </c>
      <c r="S297" s="221"/>
      <c r="T297" s="237">
        <f t="shared" si="72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25"/>
        <v>0</v>
      </c>
      <c r="AD297" s="221"/>
      <c r="AE297" s="237">
        <f t="shared" si="72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27"/>
        <v>0</v>
      </c>
      <c r="AO297" s="221"/>
      <c r="AP297" s="237">
        <f t="shared" si="72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29"/>
        <v>0</v>
      </c>
      <c r="AZ297" s="221"/>
      <c r="BA297" s="237">
        <f t="shared" si="730"/>
        <v>0</v>
      </c>
      <c r="BB297" s="221"/>
      <c r="BC297" s="233"/>
      <c r="BD297" s="221"/>
      <c r="BE297" s="221"/>
      <c r="BF297" s="233"/>
      <c r="BG297" s="221"/>
      <c r="BH297" s="379">
        <f t="shared" si="710"/>
        <v>0</v>
      </c>
      <c r="BI297" s="255" t="str">
        <f t="shared" si="711"/>
        <v>10</v>
      </c>
      <c r="BJ297" s="318"/>
      <c r="BK297" s="253">
        <f t="shared" si="731"/>
        <v>0</v>
      </c>
      <c r="BL297" s="318"/>
      <c r="BM297" s="253">
        <f t="shared" si="712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13"/>
        <v>0</v>
      </c>
      <c r="BW297" s="318"/>
      <c r="BX297" s="253">
        <f t="shared" si="732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14"/>
        <v>0</v>
      </c>
      <c r="CH297" s="318"/>
      <c r="CI297" s="253">
        <f t="shared" si="715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16"/>
        <v>0</v>
      </c>
      <c r="CS297" s="318"/>
      <c r="CT297" s="253">
        <f t="shared" si="717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18"/>
        <v>0</v>
      </c>
      <c r="DD297" s="318"/>
      <c r="DE297" s="253">
        <f t="shared" si="719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">
      <c r="A298" s="272" t="str">
        <f t="shared" si="70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20"/>
        <v>0</v>
      </c>
      <c r="F298" s="236">
        <f t="shared" si="721"/>
        <v>0</v>
      </c>
      <c r="G298" s="236">
        <f t="shared" si="707"/>
        <v>0</v>
      </c>
      <c r="H298" s="236">
        <f t="shared" si="722"/>
        <v>0</v>
      </c>
      <c r="I298" s="236">
        <f t="shared" si="708"/>
        <v>0</v>
      </c>
      <c r="J298" s="236">
        <f t="shared" si="709"/>
        <v>0</v>
      </c>
      <c r="K298" s="236">
        <f t="shared" si="709"/>
        <v>0</v>
      </c>
      <c r="L298" s="236">
        <f t="shared" si="709"/>
        <v>0</v>
      </c>
      <c r="M298" s="236">
        <f t="shared" si="709"/>
        <v>0</v>
      </c>
      <c r="N298" s="236">
        <f t="shared" si="709"/>
        <v>0</v>
      </c>
      <c r="O298" s="236">
        <f t="shared" si="709"/>
        <v>0</v>
      </c>
      <c r="P298" s="220"/>
      <c r="Q298" s="221"/>
      <c r="R298" s="237">
        <f t="shared" si="723"/>
        <v>0</v>
      </c>
      <c r="S298" s="221"/>
      <c r="T298" s="237">
        <f t="shared" si="72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25"/>
        <v>0</v>
      </c>
      <c r="AD298" s="221"/>
      <c r="AE298" s="237">
        <f t="shared" si="72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27"/>
        <v>0</v>
      </c>
      <c r="AO298" s="221"/>
      <c r="AP298" s="237">
        <f t="shared" si="72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29"/>
        <v>0</v>
      </c>
      <c r="AZ298" s="221"/>
      <c r="BA298" s="237">
        <f t="shared" si="730"/>
        <v>0</v>
      </c>
      <c r="BB298" s="221"/>
      <c r="BC298" s="233"/>
      <c r="BD298" s="221"/>
      <c r="BE298" s="221"/>
      <c r="BF298" s="233"/>
      <c r="BG298" s="221"/>
      <c r="BH298" s="379">
        <f t="shared" si="710"/>
        <v>0</v>
      </c>
      <c r="BI298" s="255" t="str">
        <f t="shared" si="711"/>
        <v>11</v>
      </c>
      <c r="BJ298" s="318"/>
      <c r="BK298" s="253">
        <f t="shared" si="731"/>
        <v>0</v>
      </c>
      <c r="BL298" s="318"/>
      <c r="BM298" s="253">
        <f t="shared" si="712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13"/>
        <v>0</v>
      </c>
      <c r="BW298" s="318"/>
      <c r="BX298" s="253">
        <f t="shared" si="732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14"/>
        <v>0</v>
      </c>
      <c r="CH298" s="318"/>
      <c r="CI298" s="253">
        <f t="shared" si="715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16"/>
        <v>0</v>
      </c>
      <c r="CS298" s="318"/>
      <c r="CT298" s="253">
        <f t="shared" si="717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18"/>
        <v>0</v>
      </c>
      <c r="DD298" s="318"/>
      <c r="DE298" s="253">
        <f t="shared" si="719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">
      <c r="A299" s="272" t="str">
        <f t="shared" si="70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20"/>
        <v>0</v>
      </c>
      <c r="F299" s="236">
        <f t="shared" si="721"/>
        <v>0</v>
      </c>
      <c r="G299" s="236">
        <f t="shared" si="707"/>
        <v>0</v>
      </c>
      <c r="H299" s="236">
        <f t="shared" si="722"/>
        <v>0</v>
      </c>
      <c r="I299" s="236">
        <f t="shared" si="708"/>
        <v>0</v>
      </c>
      <c r="J299" s="236">
        <f t="shared" si="709"/>
        <v>0</v>
      </c>
      <c r="K299" s="236">
        <f t="shared" si="709"/>
        <v>0</v>
      </c>
      <c r="L299" s="236">
        <f t="shared" si="709"/>
        <v>0</v>
      </c>
      <c r="M299" s="236">
        <f t="shared" si="709"/>
        <v>0</v>
      </c>
      <c r="N299" s="236">
        <f t="shared" si="709"/>
        <v>0</v>
      </c>
      <c r="O299" s="236">
        <f t="shared" si="709"/>
        <v>0</v>
      </c>
      <c r="P299" s="220"/>
      <c r="Q299" s="221"/>
      <c r="R299" s="237">
        <f t="shared" si="723"/>
        <v>0</v>
      </c>
      <c r="S299" s="221"/>
      <c r="T299" s="237">
        <f t="shared" si="72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25"/>
        <v>0</v>
      </c>
      <c r="AD299" s="221"/>
      <c r="AE299" s="237">
        <f t="shared" si="72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27"/>
        <v>0</v>
      </c>
      <c r="AO299" s="221"/>
      <c r="AP299" s="237">
        <f t="shared" si="72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29"/>
        <v>0</v>
      </c>
      <c r="AZ299" s="221"/>
      <c r="BA299" s="237">
        <f t="shared" si="730"/>
        <v>0</v>
      </c>
      <c r="BB299" s="221"/>
      <c r="BC299" s="233"/>
      <c r="BD299" s="221"/>
      <c r="BE299" s="221"/>
      <c r="BF299" s="233"/>
      <c r="BG299" s="221"/>
      <c r="BH299" s="379">
        <f t="shared" si="710"/>
        <v>0</v>
      </c>
      <c r="BI299" s="255" t="str">
        <f t="shared" si="711"/>
        <v>12</v>
      </c>
      <c r="BJ299" s="318"/>
      <c r="BK299" s="253">
        <f t="shared" si="731"/>
        <v>0</v>
      </c>
      <c r="BL299" s="318"/>
      <c r="BM299" s="253">
        <f t="shared" si="712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13"/>
        <v>0</v>
      </c>
      <c r="BW299" s="318"/>
      <c r="BX299" s="253">
        <f t="shared" si="732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14"/>
        <v>0</v>
      </c>
      <c r="CH299" s="318"/>
      <c r="CI299" s="253">
        <f t="shared" si="715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16"/>
        <v>0</v>
      </c>
      <c r="CS299" s="318"/>
      <c r="CT299" s="253">
        <f t="shared" si="717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18"/>
        <v>0</v>
      </c>
      <c r="DD299" s="318"/>
      <c r="DE299" s="253">
        <f t="shared" si="719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thickBot="1">
      <c r="A300" s="272" t="str">
        <f t="shared" si="70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20"/>
        <v>0</v>
      </c>
      <c r="F300" s="236">
        <f t="shared" si="721"/>
        <v>0</v>
      </c>
      <c r="G300" s="236">
        <f t="shared" si="707"/>
        <v>0</v>
      </c>
      <c r="H300" s="236">
        <f t="shared" si="722"/>
        <v>0</v>
      </c>
      <c r="I300" s="236">
        <f t="shared" si="708"/>
        <v>0</v>
      </c>
      <c r="J300" s="236">
        <f t="shared" si="709"/>
        <v>0</v>
      </c>
      <c r="K300" s="236">
        <f t="shared" si="709"/>
        <v>0</v>
      </c>
      <c r="L300" s="236">
        <f t="shared" si="709"/>
        <v>0</v>
      </c>
      <c r="M300" s="236">
        <f t="shared" si="709"/>
        <v>0</v>
      </c>
      <c r="N300" s="236">
        <f t="shared" si="709"/>
        <v>0</v>
      </c>
      <c r="O300" s="236">
        <f>ROUND(SUM(Z300,AK300,AV300,BG300),1)</f>
        <v>0</v>
      </c>
      <c r="P300" s="223"/>
      <c r="Q300" s="224"/>
      <c r="R300" s="238">
        <f t="shared" si="72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2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2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2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9">
        <f t="shared" si="710"/>
        <v>0</v>
      </c>
      <c r="BI300" s="319" t="str">
        <f t="shared" si="711"/>
        <v>13</v>
      </c>
      <c r="BJ300" s="320"/>
      <c r="BK300" s="321">
        <f t="shared" si="731"/>
        <v>0</v>
      </c>
      <c r="BL300" s="320"/>
      <c r="BM300" s="321">
        <f t="shared" si="712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13"/>
        <v>0</v>
      </c>
      <c r="BW300" s="320"/>
      <c r="BX300" s="321">
        <f t="shared" si="732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14"/>
        <v>0</v>
      </c>
      <c r="CH300" s="320"/>
      <c r="CI300" s="321">
        <f t="shared" si="715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16"/>
        <v>0</v>
      </c>
      <c r="CS300" s="320"/>
      <c r="CT300" s="321">
        <f t="shared" si="717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18"/>
        <v>0</v>
      </c>
      <c r="DD300" s="320"/>
      <c r="DE300" s="321">
        <f t="shared" si="719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10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33">IF(ROUND(E307-SUM(E308,E310:E311),5)&gt;=0,0,"Ошибка")</f>
        <v>0</v>
      </c>
      <c r="BK301" s="285">
        <f t="shared" si="733"/>
        <v>0</v>
      </c>
      <c r="BL301" s="285">
        <f t="shared" si="733"/>
        <v>0</v>
      </c>
      <c r="BM301" s="285">
        <f t="shared" si="733"/>
        <v>0</v>
      </c>
      <c r="BN301" s="285">
        <f t="shared" si="733"/>
        <v>0</v>
      </c>
      <c r="BO301" s="285">
        <f t="shared" si="733"/>
        <v>0</v>
      </c>
      <c r="BP301" s="285">
        <f t="shared" si="733"/>
        <v>0</v>
      </c>
      <c r="BQ301" s="285">
        <f t="shared" si="733"/>
        <v>0</v>
      </c>
      <c r="BR301" s="285">
        <f t="shared" si="733"/>
        <v>0</v>
      </c>
      <c r="BS301" s="285">
        <f t="shared" si="733"/>
        <v>0</v>
      </c>
      <c r="BT301" s="285">
        <f t="shared" si="733"/>
        <v>0</v>
      </c>
      <c r="BU301" s="285">
        <f t="shared" si="733"/>
        <v>0</v>
      </c>
      <c r="BV301" s="285">
        <f t="shared" si="733"/>
        <v>0</v>
      </c>
      <c r="BW301" s="285">
        <f t="shared" si="733"/>
        <v>0</v>
      </c>
      <c r="BX301" s="285">
        <f t="shared" si="733"/>
        <v>0</v>
      </c>
      <c r="BY301" s="285">
        <f t="shared" si="733"/>
        <v>0</v>
      </c>
      <c r="BZ301" s="285">
        <f t="shared" si="733"/>
        <v>0</v>
      </c>
      <c r="CA301" s="285">
        <f t="shared" si="733"/>
        <v>0</v>
      </c>
      <c r="CB301" s="285">
        <f t="shared" si="733"/>
        <v>0</v>
      </c>
      <c r="CC301" s="285">
        <f t="shared" si="733"/>
        <v>0</v>
      </c>
      <c r="CD301" s="285">
        <f t="shared" si="733"/>
        <v>0</v>
      </c>
      <c r="CE301" s="285">
        <f t="shared" si="733"/>
        <v>0</v>
      </c>
      <c r="CF301" s="285">
        <f t="shared" si="733"/>
        <v>0</v>
      </c>
      <c r="CG301" s="285">
        <f t="shared" si="733"/>
        <v>0</v>
      </c>
      <c r="CH301" s="285">
        <f t="shared" si="733"/>
        <v>0</v>
      </c>
      <c r="CI301" s="285">
        <f t="shared" si="733"/>
        <v>0</v>
      </c>
      <c r="CJ301" s="285">
        <f t="shared" si="733"/>
        <v>0</v>
      </c>
      <c r="CK301" s="285">
        <f t="shared" si="733"/>
        <v>0</v>
      </c>
      <c r="CL301" s="285">
        <f t="shared" si="733"/>
        <v>0</v>
      </c>
      <c r="CM301" s="285">
        <f t="shared" si="733"/>
        <v>0</v>
      </c>
      <c r="CN301" s="285">
        <f t="shared" si="733"/>
        <v>0</v>
      </c>
      <c r="CO301" s="285">
        <f t="shared" si="733"/>
        <v>0</v>
      </c>
      <c r="CP301" s="285">
        <f t="shared" ref="CP301:DL301" si="734">IF(ROUND(AK307-SUM(AK308,AK310:AK311),5)&gt;=0,0,"Ошибка")</f>
        <v>0</v>
      </c>
      <c r="CQ301" s="285">
        <f t="shared" si="734"/>
        <v>0</v>
      </c>
      <c r="CR301" s="285">
        <f t="shared" si="734"/>
        <v>0</v>
      </c>
      <c r="CS301" s="285">
        <f t="shared" si="734"/>
        <v>0</v>
      </c>
      <c r="CT301" s="285">
        <f t="shared" si="734"/>
        <v>0</v>
      </c>
      <c r="CU301" s="285">
        <f t="shared" si="734"/>
        <v>0</v>
      </c>
      <c r="CV301" s="285">
        <f t="shared" si="734"/>
        <v>0</v>
      </c>
      <c r="CW301" s="285">
        <f t="shared" si="734"/>
        <v>0</v>
      </c>
      <c r="CX301" s="285">
        <f t="shared" si="734"/>
        <v>0</v>
      </c>
      <c r="CY301" s="285">
        <f t="shared" si="734"/>
        <v>0</v>
      </c>
      <c r="CZ301" s="285">
        <f t="shared" si="734"/>
        <v>0</v>
      </c>
      <c r="DA301" s="285">
        <f t="shared" si="734"/>
        <v>0</v>
      </c>
      <c r="DB301" s="285">
        <f t="shared" si="734"/>
        <v>0</v>
      </c>
      <c r="DC301" s="285">
        <f t="shared" si="734"/>
        <v>0</v>
      </c>
      <c r="DD301" s="285">
        <f t="shared" si="734"/>
        <v>0</v>
      </c>
      <c r="DE301" s="285">
        <f t="shared" si="734"/>
        <v>0</v>
      </c>
      <c r="DF301" s="285">
        <f t="shared" si="734"/>
        <v>0</v>
      </c>
      <c r="DG301" s="285">
        <f t="shared" si="734"/>
        <v>0</v>
      </c>
      <c r="DH301" s="285">
        <f t="shared" si="734"/>
        <v>0</v>
      </c>
      <c r="DI301" s="285">
        <f t="shared" si="734"/>
        <v>0</v>
      </c>
      <c r="DJ301" s="285">
        <f t="shared" si="734"/>
        <v>0</v>
      </c>
      <c r="DK301" s="285">
        <f t="shared" si="734"/>
        <v>0</v>
      </c>
      <c r="DL301" s="285">
        <f t="shared" si="734"/>
        <v>0</v>
      </c>
    </row>
    <row r="302" spans="1:116" s="27" customFormat="1" ht="24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35">SUM(J303:J307,J312:J314)</f>
        <v>0</v>
      </c>
      <c r="K302" s="236">
        <f t="shared" si="735"/>
        <v>0</v>
      </c>
      <c r="L302" s="236">
        <f t="shared" si="735"/>
        <v>0</v>
      </c>
      <c r="M302" s="236">
        <f t="shared" si="735"/>
        <v>0</v>
      </c>
      <c r="N302" s="236">
        <f t="shared" si="735"/>
        <v>0</v>
      </c>
      <c r="O302" s="236">
        <f t="shared" si="735"/>
        <v>0</v>
      </c>
      <c r="P302" s="228">
        <f>SUM(P303:P307,P312:P314)</f>
        <v>0</v>
      </c>
      <c r="Q302" s="226">
        <f t="shared" ref="Q302:Z302" si="736">SUM(Q303:Q307,Q312:Q314)</f>
        <v>0</v>
      </c>
      <c r="R302" s="236">
        <f t="shared" si="736"/>
        <v>0</v>
      </c>
      <c r="S302" s="226">
        <f t="shared" si="736"/>
        <v>0</v>
      </c>
      <c r="T302" s="236">
        <f t="shared" si="736"/>
        <v>0</v>
      </c>
      <c r="U302" s="226">
        <f t="shared" si="736"/>
        <v>0</v>
      </c>
      <c r="V302" s="235">
        <f t="shared" si="736"/>
        <v>0</v>
      </c>
      <c r="W302" s="226">
        <f t="shared" si="736"/>
        <v>0</v>
      </c>
      <c r="X302" s="226">
        <f t="shared" si="736"/>
        <v>0</v>
      </c>
      <c r="Y302" s="235">
        <f t="shared" si="736"/>
        <v>0</v>
      </c>
      <c r="Z302" s="227">
        <f t="shared" si="736"/>
        <v>0</v>
      </c>
      <c r="AA302" s="228">
        <f>SUM(AA303:AA307,AA312:AA314)</f>
        <v>0</v>
      </c>
      <c r="AB302" s="226">
        <f t="shared" ref="AB302:AK302" si="737">SUM(AB303:AB307,AB312:AB314)</f>
        <v>0</v>
      </c>
      <c r="AC302" s="236">
        <f t="shared" si="737"/>
        <v>0</v>
      </c>
      <c r="AD302" s="226">
        <f t="shared" si="737"/>
        <v>0</v>
      </c>
      <c r="AE302" s="236">
        <f t="shared" si="737"/>
        <v>0</v>
      </c>
      <c r="AF302" s="226">
        <f t="shared" si="737"/>
        <v>0</v>
      </c>
      <c r="AG302" s="235">
        <f t="shared" si="737"/>
        <v>0</v>
      </c>
      <c r="AH302" s="226">
        <f t="shared" si="737"/>
        <v>0</v>
      </c>
      <c r="AI302" s="226">
        <f t="shared" si="737"/>
        <v>0</v>
      </c>
      <c r="AJ302" s="235">
        <f t="shared" si="737"/>
        <v>0</v>
      </c>
      <c r="AK302" s="227">
        <f t="shared" si="737"/>
        <v>0</v>
      </c>
      <c r="AL302" s="228">
        <f>SUM(AL303:AL307,AL312:AL314)</f>
        <v>0</v>
      </c>
      <c r="AM302" s="226">
        <f t="shared" ref="AM302:AV302" si="738">SUM(AM303:AM307,AM312:AM314)</f>
        <v>0</v>
      </c>
      <c r="AN302" s="236">
        <f t="shared" si="738"/>
        <v>0</v>
      </c>
      <c r="AO302" s="226">
        <f t="shared" si="738"/>
        <v>0</v>
      </c>
      <c r="AP302" s="236">
        <f t="shared" si="738"/>
        <v>0</v>
      </c>
      <c r="AQ302" s="226">
        <f t="shared" si="738"/>
        <v>0</v>
      </c>
      <c r="AR302" s="235">
        <f t="shared" si="738"/>
        <v>0</v>
      </c>
      <c r="AS302" s="226">
        <f t="shared" si="738"/>
        <v>0</v>
      </c>
      <c r="AT302" s="226">
        <f t="shared" si="738"/>
        <v>0</v>
      </c>
      <c r="AU302" s="235">
        <f t="shared" si="738"/>
        <v>0</v>
      </c>
      <c r="AV302" s="227">
        <f t="shared" si="738"/>
        <v>0</v>
      </c>
      <c r="AW302" s="228">
        <f>SUM(AW303:AW307,AW312:AW314)</f>
        <v>0</v>
      </c>
      <c r="AX302" s="226">
        <f t="shared" ref="AX302:BG302" si="739">SUM(AX303:AX307,AX312:AX314)</f>
        <v>0</v>
      </c>
      <c r="AY302" s="236">
        <f t="shared" si="739"/>
        <v>0</v>
      </c>
      <c r="AZ302" s="226">
        <f t="shared" si="739"/>
        <v>0</v>
      </c>
      <c r="BA302" s="236">
        <f t="shared" si="739"/>
        <v>0</v>
      </c>
      <c r="BB302" s="226">
        <f t="shared" si="739"/>
        <v>0</v>
      </c>
      <c r="BC302" s="235">
        <f t="shared" si="739"/>
        <v>0</v>
      </c>
      <c r="BD302" s="226">
        <f t="shared" si="739"/>
        <v>0</v>
      </c>
      <c r="BE302" s="226">
        <f t="shared" si="739"/>
        <v>0</v>
      </c>
      <c r="BF302" s="235">
        <f t="shared" si="739"/>
        <v>0</v>
      </c>
      <c r="BG302" s="227">
        <f t="shared" si="739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40">IF(E308-E309&gt;=0,0,"Ошибка")</f>
        <v>0</v>
      </c>
      <c r="BK302" s="253">
        <f t="shared" si="740"/>
        <v>0</v>
      </c>
      <c r="BL302" s="253">
        <f t="shared" si="740"/>
        <v>0</v>
      </c>
      <c r="BM302" s="253">
        <f t="shared" si="740"/>
        <v>0</v>
      </c>
      <c r="BN302" s="253">
        <f t="shared" si="740"/>
        <v>0</v>
      </c>
      <c r="BO302" s="253">
        <f t="shared" si="740"/>
        <v>0</v>
      </c>
      <c r="BP302" s="253">
        <f t="shared" si="740"/>
        <v>0</v>
      </c>
      <c r="BQ302" s="253">
        <f t="shared" si="740"/>
        <v>0</v>
      </c>
      <c r="BR302" s="253">
        <f t="shared" si="740"/>
        <v>0</v>
      </c>
      <c r="BS302" s="253">
        <f t="shared" si="740"/>
        <v>0</v>
      </c>
      <c r="BT302" s="253">
        <f t="shared" si="740"/>
        <v>0</v>
      </c>
      <c r="BU302" s="253">
        <f t="shared" si="740"/>
        <v>0</v>
      </c>
      <c r="BV302" s="253">
        <f t="shared" si="740"/>
        <v>0</v>
      </c>
      <c r="BW302" s="253">
        <f t="shared" si="740"/>
        <v>0</v>
      </c>
      <c r="BX302" s="253">
        <f t="shared" si="740"/>
        <v>0</v>
      </c>
      <c r="BY302" s="253">
        <f t="shared" si="740"/>
        <v>0</v>
      </c>
      <c r="BZ302" s="253">
        <f t="shared" si="740"/>
        <v>0</v>
      </c>
      <c r="CA302" s="253">
        <f t="shared" si="740"/>
        <v>0</v>
      </c>
      <c r="CB302" s="253">
        <f t="shared" si="740"/>
        <v>0</v>
      </c>
      <c r="CC302" s="253">
        <f t="shared" si="740"/>
        <v>0</v>
      </c>
      <c r="CD302" s="253">
        <f t="shared" si="740"/>
        <v>0</v>
      </c>
      <c r="CE302" s="253">
        <f t="shared" si="740"/>
        <v>0</v>
      </c>
      <c r="CF302" s="253">
        <f t="shared" si="740"/>
        <v>0</v>
      </c>
      <c r="CG302" s="253">
        <f t="shared" si="740"/>
        <v>0</v>
      </c>
      <c r="CH302" s="253">
        <f t="shared" si="740"/>
        <v>0</v>
      </c>
      <c r="CI302" s="253">
        <f t="shared" si="740"/>
        <v>0</v>
      </c>
      <c r="CJ302" s="253">
        <f t="shared" si="740"/>
        <v>0</v>
      </c>
      <c r="CK302" s="253">
        <f t="shared" si="740"/>
        <v>0</v>
      </c>
      <c r="CL302" s="253">
        <f t="shared" si="740"/>
        <v>0</v>
      </c>
      <c r="CM302" s="253">
        <f t="shared" si="740"/>
        <v>0</v>
      </c>
      <c r="CN302" s="253">
        <f t="shared" si="740"/>
        <v>0</v>
      </c>
      <c r="CO302" s="253">
        <f t="shared" si="740"/>
        <v>0</v>
      </c>
      <c r="CP302" s="253">
        <f t="shared" ref="CP302:DL302" si="741">IF(AK308-AK309&gt;=0,0,"Ошибка")</f>
        <v>0</v>
      </c>
      <c r="CQ302" s="253">
        <f t="shared" si="741"/>
        <v>0</v>
      </c>
      <c r="CR302" s="253">
        <f t="shared" si="741"/>
        <v>0</v>
      </c>
      <c r="CS302" s="253">
        <f t="shared" si="741"/>
        <v>0</v>
      </c>
      <c r="CT302" s="253">
        <f t="shared" si="741"/>
        <v>0</v>
      </c>
      <c r="CU302" s="253">
        <f t="shared" si="741"/>
        <v>0</v>
      </c>
      <c r="CV302" s="253">
        <f t="shared" si="741"/>
        <v>0</v>
      </c>
      <c r="CW302" s="253">
        <f t="shared" si="741"/>
        <v>0</v>
      </c>
      <c r="CX302" s="253">
        <f t="shared" si="741"/>
        <v>0</v>
      </c>
      <c r="CY302" s="253">
        <f t="shared" si="741"/>
        <v>0</v>
      </c>
      <c r="CZ302" s="253">
        <f t="shared" si="741"/>
        <v>0</v>
      </c>
      <c r="DA302" s="253">
        <f t="shared" si="741"/>
        <v>0</v>
      </c>
      <c r="DB302" s="253">
        <f t="shared" si="741"/>
        <v>0</v>
      </c>
      <c r="DC302" s="253">
        <f t="shared" si="741"/>
        <v>0</v>
      </c>
      <c r="DD302" s="253">
        <f t="shared" si="741"/>
        <v>0</v>
      </c>
      <c r="DE302" s="253">
        <f t="shared" si="741"/>
        <v>0</v>
      </c>
      <c r="DF302" s="253">
        <f t="shared" si="741"/>
        <v>0</v>
      </c>
      <c r="DG302" s="253">
        <f t="shared" si="741"/>
        <v>0</v>
      </c>
      <c r="DH302" s="253">
        <f t="shared" si="741"/>
        <v>0</v>
      </c>
      <c r="DI302" s="253">
        <f t="shared" si="741"/>
        <v>0</v>
      </c>
      <c r="DJ302" s="253">
        <f t="shared" si="741"/>
        <v>0</v>
      </c>
      <c r="DK302" s="253">
        <f t="shared" si="741"/>
        <v>0</v>
      </c>
      <c r="DL302" s="253">
        <f t="shared" si="741"/>
        <v>0</v>
      </c>
    </row>
    <row r="303" spans="1:116" s="27" customFormat="1" ht="24">
      <c r="A303" s="272" t="str">
        <f t="shared" ref="A303:A314" si="742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743">SUM(J303:L303)</f>
        <v>0</v>
      </c>
      <c r="H303" s="236">
        <f>ROUND(SUM(S303,AD303,AO303,AZ303),1)</f>
        <v>0</v>
      </c>
      <c r="I303" s="236">
        <f t="shared" ref="I303:I314" si="744">SUM(M303:O303)</f>
        <v>0</v>
      </c>
      <c r="J303" s="236">
        <f t="shared" ref="J303:O314" si="745">ROUND(SUM(U303,AF303,AQ303,BB303),1)</f>
        <v>0</v>
      </c>
      <c r="K303" s="236">
        <f t="shared" si="745"/>
        <v>0</v>
      </c>
      <c r="L303" s="236">
        <f t="shared" si="745"/>
        <v>0</v>
      </c>
      <c r="M303" s="236">
        <f t="shared" si="745"/>
        <v>0</v>
      </c>
      <c r="N303" s="236">
        <f t="shared" si="745"/>
        <v>0</v>
      </c>
      <c r="O303" s="236">
        <f t="shared" si="745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9">
        <f t="shared" ref="BH303:BH315" si="746">IF((COUNTA(BJ303:DL303)-COUNTIF(BJ303:DL303,0))=0,0,CONCATENATE("Ошибки!-",COUNTA(BJ303:DL303)-COUNTIF(BJ303:DL303,0)))</f>
        <v>0</v>
      </c>
      <c r="BI303" s="255" t="str">
        <f t="shared" ref="BI303:BI314" si="747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748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749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750">IF(ROUND((AA303-AB303),5)&gt;=0,0,"Ошибка!")</f>
        <v>0</v>
      </c>
      <c r="CH303" s="318"/>
      <c r="CI303" s="253">
        <f t="shared" ref="CI303:CI314" si="751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752">IF(ROUND((AL303-AM303),5)&gt;=0,0,"Ошибка!")</f>
        <v>0</v>
      </c>
      <c r="CS303" s="318"/>
      <c r="CT303" s="253">
        <f t="shared" ref="CT303:CT314" si="753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754">IF(ROUND((AW303-AX303),5)&gt;=0,0,"Ошибка!")</f>
        <v>0</v>
      </c>
      <c r="DD303" s="318"/>
      <c r="DE303" s="253">
        <f t="shared" ref="DE303:DE314" si="755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>
      <c r="A304" s="272" t="str">
        <f t="shared" si="742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756">ROUND(SUM(P304,AA304,AL304,AW304),0)</f>
        <v>0</v>
      </c>
      <c r="F304" s="236">
        <f t="shared" ref="F304:F314" si="757">ROUND(SUM(Q304,AB304,AM304,AX304),1)</f>
        <v>0</v>
      </c>
      <c r="G304" s="236">
        <f t="shared" si="743"/>
        <v>0</v>
      </c>
      <c r="H304" s="236">
        <f t="shared" ref="H304:H314" si="758">ROUND(SUM(S304,AD304,AO304,AZ304),1)</f>
        <v>0</v>
      </c>
      <c r="I304" s="236">
        <f t="shared" si="744"/>
        <v>0</v>
      </c>
      <c r="J304" s="236">
        <f t="shared" si="745"/>
        <v>0</v>
      </c>
      <c r="K304" s="236">
        <f t="shared" si="745"/>
        <v>0</v>
      </c>
      <c r="L304" s="236">
        <f t="shared" si="745"/>
        <v>0</v>
      </c>
      <c r="M304" s="236">
        <f t="shared" si="745"/>
        <v>0</v>
      </c>
      <c r="N304" s="236">
        <f t="shared" si="745"/>
        <v>0</v>
      </c>
      <c r="O304" s="236">
        <f t="shared" si="745"/>
        <v>0</v>
      </c>
      <c r="P304" s="220"/>
      <c r="Q304" s="221"/>
      <c r="R304" s="237">
        <f t="shared" ref="R304:R314" si="759">SUM(U304:W304)</f>
        <v>0</v>
      </c>
      <c r="S304" s="221"/>
      <c r="T304" s="237">
        <f t="shared" ref="T304:T313" si="760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761">SUM(AF304:AH304)</f>
        <v>0</v>
      </c>
      <c r="AD304" s="221"/>
      <c r="AE304" s="237">
        <f t="shared" ref="AE304:AE313" si="762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763">SUM(AQ304:AS304)</f>
        <v>0</v>
      </c>
      <c r="AO304" s="221"/>
      <c r="AP304" s="237">
        <f t="shared" ref="AP304:AP313" si="764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765">SUM(BB304:BD304)</f>
        <v>0</v>
      </c>
      <c r="AZ304" s="221"/>
      <c r="BA304" s="237">
        <f t="shared" ref="BA304:BA313" si="766">SUM(BE304:BG304)</f>
        <v>0</v>
      </c>
      <c r="BB304" s="221"/>
      <c r="BC304" s="233"/>
      <c r="BD304" s="221"/>
      <c r="BE304" s="221"/>
      <c r="BF304" s="233"/>
      <c r="BG304" s="221"/>
      <c r="BH304" s="379">
        <f t="shared" si="746"/>
        <v>0</v>
      </c>
      <c r="BI304" s="255" t="str">
        <f t="shared" si="747"/>
        <v>03</v>
      </c>
      <c r="BJ304" s="318"/>
      <c r="BK304" s="253">
        <f t="shared" ref="BK304:BK314" si="767">IF(ROUND((E304-F304),5)&gt;=0,0,"Ошибка!")</f>
        <v>0</v>
      </c>
      <c r="BL304" s="318"/>
      <c r="BM304" s="253">
        <f t="shared" si="748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749"/>
        <v>0</v>
      </c>
      <c r="BW304" s="318"/>
      <c r="BX304" s="253">
        <f t="shared" ref="BX304:BX314" si="76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750"/>
        <v>0</v>
      </c>
      <c r="CH304" s="318"/>
      <c r="CI304" s="253">
        <f t="shared" si="751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752"/>
        <v>0</v>
      </c>
      <c r="CS304" s="318"/>
      <c r="CT304" s="253">
        <f t="shared" si="753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754"/>
        <v>0</v>
      </c>
      <c r="DD304" s="318"/>
      <c r="DE304" s="253">
        <f t="shared" si="755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>
      <c r="A305" s="272" t="str">
        <f t="shared" si="742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756"/>
        <v>0</v>
      </c>
      <c r="F305" s="236">
        <f t="shared" si="757"/>
        <v>0</v>
      </c>
      <c r="G305" s="236">
        <f t="shared" si="743"/>
        <v>0</v>
      </c>
      <c r="H305" s="236">
        <f t="shared" si="758"/>
        <v>0</v>
      </c>
      <c r="I305" s="236">
        <f t="shared" si="744"/>
        <v>0</v>
      </c>
      <c r="J305" s="236">
        <f t="shared" si="745"/>
        <v>0</v>
      </c>
      <c r="K305" s="236">
        <f t="shared" si="745"/>
        <v>0</v>
      </c>
      <c r="L305" s="236">
        <f t="shared" si="745"/>
        <v>0</v>
      </c>
      <c r="M305" s="236">
        <f t="shared" si="745"/>
        <v>0</v>
      </c>
      <c r="N305" s="236">
        <f t="shared" si="745"/>
        <v>0</v>
      </c>
      <c r="O305" s="236">
        <f t="shared" si="745"/>
        <v>0</v>
      </c>
      <c r="P305" s="220"/>
      <c r="Q305" s="221"/>
      <c r="R305" s="237">
        <f t="shared" si="759"/>
        <v>0</v>
      </c>
      <c r="S305" s="221"/>
      <c r="T305" s="237">
        <f t="shared" si="760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761"/>
        <v>0</v>
      </c>
      <c r="AD305" s="221"/>
      <c r="AE305" s="237">
        <f t="shared" si="762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763"/>
        <v>0</v>
      </c>
      <c r="AO305" s="221"/>
      <c r="AP305" s="237">
        <f t="shared" si="764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765"/>
        <v>0</v>
      </c>
      <c r="AZ305" s="221"/>
      <c r="BA305" s="237">
        <f t="shared" si="766"/>
        <v>0</v>
      </c>
      <c r="BB305" s="221"/>
      <c r="BC305" s="233"/>
      <c r="BD305" s="221"/>
      <c r="BE305" s="221"/>
      <c r="BF305" s="233"/>
      <c r="BG305" s="221"/>
      <c r="BH305" s="379">
        <f t="shared" si="746"/>
        <v>0</v>
      </c>
      <c r="BI305" s="255" t="str">
        <f t="shared" si="747"/>
        <v>04</v>
      </c>
      <c r="BJ305" s="318"/>
      <c r="BK305" s="253">
        <f t="shared" si="767"/>
        <v>0</v>
      </c>
      <c r="BL305" s="318"/>
      <c r="BM305" s="253">
        <f t="shared" si="748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749"/>
        <v>0</v>
      </c>
      <c r="BW305" s="318"/>
      <c r="BX305" s="253">
        <f t="shared" si="76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750"/>
        <v>0</v>
      </c>
      <c r="CH305" s="318"/>
      <c r="CI305" s="253">
        <f t="shared" si="751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752"/>
        <v>0</v>
      </c>
      <c r="CS305" s="318"/>
      <c r="CT305" s="253">
        <f t="shared" si="753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754"/>
        <v>0</v>
      </c>
      <c r="DD305" s="318"/>
      <c r="DE305" s="253">
        <f t="shared" si="755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>
      <c r="A306" s="272" t="str">
        <f t="shared" si="742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756"/>
        <v>0</v>
      </c>
      <c r="F306" s="236">
        <f t="shared" si="757"/>
        <v>0</v>
      </c>
      <c r="G306" s="236">
        <f t="shared" si="743"/>
        <v>0</v>
      </c>
      <c r="H306" s="236">
        <f t="shared" si="758"/>
        <v>0</v>
      </c>
      <c r="I306" s="236">
        <f t="shared" si="744"/>
        <v>0</v>
      </c>
      <c r="J306" s="236">
        <f t="shared" si="745"/>
        <v>0</v>
      </c>
      <c r="K306" s="236">
        <f t="shared" si="745"/>
        <v>0</v>
      </c>
      <c r="L306" s="236">
        <f t="shared" si="745"/>
        <v>0</v>
      </c>
      <c r="M306" s="236">
        <f t="shared" si="745"/>
        <v>0</v>
      </c>
      <c r="N306" s="236">
        <f t="shared" si="745"/>
        <v>0</v>
      </c>
      <c r="O306" s="236">
        <f t="shared" si="745"/>
        <v>0</v>
      </c>
      <c r="P306" s="220"/>
      <c r="Q306" s="221"/>
      <c r="R306" s="237">
        <f t="shared" si="759"/>
        <v>0</v>
      </c>
      <c r="S306" s="221"/>
      <c r="T306" s="237">
        <f t="shared" si="760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761"/>
        <v>0</v>
      </c>
      <c r="AD306" s="221"/>
      <c r="AE306" s="237">
        <f t="shared" si="762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763"/>
        <v>0</v>
      </c>
      <c r="AO306" s="221"/>
      <c r="AP306" s="237">
        <f t="shared" si="764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765"/>
        <v>0</v>
      </c>
      <c r="AZ306" s="221"/>
      <c r="BA306" s="237">
        <f t="shared" si="766"/>
        <v>0</v>
      </c>
      <c r="BB306" s="221"/>
      <c r="BC306" s="233"/>
      <c r="BD306" s="221"/>
      <c r="BE306" s="221"/>
      <c r="BF306" s="233"/>
      <c r="BG306" s="221"/>
      <c r="BH306" s="379">
        <f t="shared" si="746"/>
        <v>0</v>
      </c>
      <c r="BI306" s="255" t="str">
        <f t="shared" si="747"/>
        <v>05</v>
      </c>
      <c r="BJ306" s="318"/>
      <c r="BK306" s="253">
        <f t="shared" si="767"/>
        <v>0</v>
      </c>
      <c r="BL306" s="318"/>
      <c r="BM306" s="253">
        <f t="shared" si="748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749"/>
        <v>0</v>
      </c>
      <c r="BW306" s="318"/>
      <c r="BX306" s="253">
        <f t="shared" si="76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750"/>
        <v>0</v>
      </c>
      <c r="CH306" s="318"/>
      <c r="CI306" s="253">
        <f t="shared" si="751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752"/>
        <v>0</v>
      </c>
      <c r="CS306" s="318"/>
      <c r="CT306" s="253">
        <f t="shared" si="753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754"/>
        <v>0</v>
      </c>
      <c r="DD306" s="318"/>
      <c r="DE306" s="253">
        <f t="shared" si="755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>
      <c r="A307" s="272" t="str">
        <f t="shared" si="742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756"/>
        <v>0</v>
      </c>
      <c r="F307" s="236">
        <f t="shared" si="757"/>
        <v>0</v>
      </c>
      <c r="G307" s="236">
        <f t="shared" si="743"/>
        <v>0</v>
      </c>
      <c r="H307" s="236">
        <f t="shared" si="758"/>
        <v>0</v>
      </c>
      <c r="I307" s="236">
        <f t="shared" si="744"/>
        <v>0</v>
      </c>
      <c r="J307" s="236">
        <f t="shared" si="745"/>
        <v>0</v>
      </c>
      <c r="K307" s="236">
        <f t="shared" si="745"/>
        <v>0</v>
      </c>
      <c r="L307" s="236">
        <f t="shared" si="745"/>
        <v>0</v>
      </c>
      <c r="M307" s="236">
        <f t="shared" si="745"/>
        <v>0</v>
      </c>
      <c r="N307" s="236">
        <f t="shared" si="745"/>
        <v>0</v>
      </c>
      <c r="O307" s="236">
        <f t="shared" si="745"/>
        <v>0</v>
      </c>
      <c r="P307" s="220"/>
      <c r="Q307" s="221"/>
      <c r="R307" s="237">
        <f t="shared" si="759"/>
        <v>0</v>
      </c>
      <c r="S307" s="221"/>
      <c r="T307" s="237">
        <f t="shared" si="760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761"/>
        <v>0</v>
      </c>
      <c r="AD307" s="221"/>
      <c r="AE307" s="237">
        <f t="shared" si="762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763"/>
        <v>0</v>
      </c>
      <c r="AO307" s="221"/>
      <c r="AP307" s="237">
        <f t="shared" si="764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765"/>
        <v>0</v>
      </c>
      <c r="AZ307" s="221"/>
      <c r="BA307" s="237">
        <f t="shared" si="766"/>
        <v>0</v>
      </c>
      <c r="BB307" s="221"/>
      <c r="BC307" s="233"/>
      <c r="BD307" s="221"/>
      <c r="BE307" s="221"/>
      <c r="BF307" s="233"/>
      <c r="BG307" s="221"/>
      <c r="BH307" s="379">
        <f t="shared" si="746"/>
        <v>0</v>
      </c>
      <c r="BI307" s="255" t="str">
        <f t="shared" si="747"/>
        <v>06</v>
      </c>
      <c r="BJ307" s="318"/>
      <c r="BK307" s="253">
        <f t="shared" si="767"/>
        <v>0</v>
      </c>
      <c r="BL307" s="318"/>
      <c r="BM307" s="253">
        <f t="shared" si="748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749"/>
        <v>0</v>
      </c>
      <c r="BW307" s="318"/>
      <c r="BX307" s="253">
        <f t="shared" si="76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750"/>
        <v>0</v>
      </c>
      <c r="CH307" s="318"/>
      <c r="CI307" s="253">
        <f t="shared" si="751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752"/>
        <v>0</v>
      </c>
      <c r="CS307" s="318"/>
      <c r="CT307" s="253">
        <f t="shared" si="753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754"/>
        <v>0</v>
      </c>
      <c r="DD307" s="318"/>
      <c r="DE307" s="253">
        <f t="shared" si="755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>
      <c r="A308" s="272" t="str">
        <f t="shared" si="742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756"/>
        <v>0</v>
      </c>
      <c r="F308" s="236">
        <f t="shared" si="757"/>
        <v>0</v>
      </c>
      <c r="G308" s="236">
        <f t="shared" si="743"/>
        <v>0</v>
      </c>
      <c r="H308" s="236">
        <f t="shared" si="758"/>
        <v>0</v>
      </c>
      <c r="I308" s="236">
        <f t="shared" si="744"/>
        <v>0</v>
      </c>
      <c r="J308" s="236">
        <f t="shared" si="745"/>
        <v>0</v>
      </c>
      <c r="K308" s="236">
        <f t="shared" si="745"/>
        <v>0</v>
      </c>
      <c r="L308" s="236">
        <f t="shared" si="745"/>
        <v>0</v>
      </c>
      <c r="M308" s="236">
        <f t="shared" si="745"/>
        <v>0</v>
      </c>
      <c r="N308" s="236">
        <f t="shared" si="745"/>
        <v>0</v>
      </c>
      <c r="O308" s="236">
        <f t="shared" si="745"/>
        <v>0</v>
      </c>
      <c r="P308" s="220"/>
      <c r="Q308" s="221"/>
      <c r="R308" s="237">
        <f t="shared" si="759"/>
        <v>0</v>
      </c>
      <c r="S308" s="221"/>
      <c r="T308" s="237">
        <f t="shared" si="760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761"/>
        <v>0</v>
      </c>
      <c r="AD308" s="221"/>
      <c r="AE308" s="237">
        <f t="shared" si="762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763"/>
        <v>0</v>
      </c>
      <c r="AO308" s="221"/>
      <c r="AP308" s="237">
        <f t="shared" si="764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765"/>
        <v>0</v>
      </c>
      <c r="AZ308" s="221"/>
      <c r="BA308" s="237">
        <f t="shared" si="766"/>
        <v>0</v>
      </c>
      <c r="BB308" s="221"/>
      <c r="BC308" s="233"/>
      <c r="BD308" s="221"/>
      <c r="BE308" s="221"/>
      <c r="BF308" s="233"/>
      <c r="BG308" s="221"/>
      <c r="BH308" s="379">
        <f t="shared" si="746"/>
        <v>0</v>
      </c>
      <c r="BI308" s="255" t="str">
        <f t="shared" si="747"/>
        <v>07</v>
      </c>
      <c r="BJ308" s="318"/>
      <c r="BK308" s="253">
        <f t="shared" si="767"/>
        <v>0</v>
      </c>
      <c r="BL308" s="318"/>
      <c r="BM308" s="253">
        <f t="shared" si="748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749"/>
        <v>0</v>
      </c>
      <c r="BW308" s="318"/>
      <c r="BX308" s="253">
        <f t="shared" si="76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750"/>
        <v>0</v>
      </c>
      <c r="CH308" s="318"/>
      <c r="CI308" s="253">
        <f t="shared" si="751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752"/>
        <v>0</v>
      </c>
      <c r="CS308" s="318"/>
      <c r="CT308" s="253">
        <f t="shared" si="753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754"/>
        <v>0</v>
      </c>
      <c r="DD308" s="318"/>
      <c r="DE308" s="253">
        <f t="shared" si="755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>
      <c r="A309" s="272" t="str">
        <f t="shared" si="742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756"/>
        <v>0</v>
      </c>
      <c r="F309" s="236">
        <f t="shared" si="757"/>
        <v>0</v>
      </c>
      <c r="G309" s="236">
        <f t="shared" si="743"/>
        <v>0</v>
      </c>
      <c r="H309" s="236">
        <f t="shared" si="758"/>
        <v>0</v>
      </c>
      <c r="I309" s="236">
        <f t="shared" si="744"/>
        <v>0</v>
      </c>
      <c r="J309" s="236">
        <f t="shared" si="745"/>
        <v>0</v>
      </c>
      <c r="K309" s="236">
        <f t="shared" si="745"/>
        <v>0</v>
      </c>
      <c r="L309" s="236">
        <f t="shared" si="745"/>
        <v>0</v>
      </c>
      <c r="M309" s="236">
        <f t="shared" si="745"/>
        <v>0</v>
      </c>
      <c r="N309" s="236">
        <f t="shared" si="745"/>
        <v>0</v>
      </c>
      <c r="O309" s="236">
        <f t="shared" si="745"/>
        <v>0</v>
      </c>
      <c r="P309" s="220"/>
      <c r="Q309" s="221"/>
      <c r="R309" s="237">
        <f t="shared" si="759"/>
        <v>0</v>
      </c>
      <c r="S309" s="221"/>
      <c r="T309" s="237">
        <f t="shared" si="760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761"/>
        <v>0</v>
      </c>
      <c r="AD309" s="221"/>
      <c r="AE309" s="237">
        <f t="shared" si="762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763"/>
        <v>0</v>
      </c>
      <c r="AO309" s="221"/>
      <c r="AP309" s="237">
        <f t="shared" si="764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765"/>
        <v>0</v>
      </c>
      <c r="AZ309" s="221"/>
      <c r="BA309" s="237">
        <f t="shared" si="766"/>
        <v>0</v>
      </c>
      <c r="BB309" s="221"/>
      <c r="BC309" s="233"/>
      <c r="BD309" s="221"/>
      <c r="BE309" s="221"/>
      <c r="BF309" s="233"/>
      <c r="BG309" s="221"/>
      <c r="BH309" s="379">
        <f t="shared" si="746"/>
        <v>0</v>
      </c>
      <c r="BI309" s="255" t="str">
        <f t="shared" si="747"/>
        <v>08</v>
      </c>
      <c r="BJ309" s="318"/>
      <c r="BK309" s="253">
        <f t="shared" si="767"/>
        <v>0</v>
      </c>
      <c r="BL309" s="318"/>
      <c r="BM309" s="253">
        <f t="shared" si="748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749"/>
        <v>0</v>
      </c>
      <c r="BW309" s="318"/>
      <c r="BX309" s="253">
        <f t="shared" si="76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750"/>
        <v>0</v>
      </c>
      <c r="CH309" s="318"/>
      <c r="CI309" s="253">
        <f t="shared" si="751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752"/>
        <v>0</v>
      </c>
      <c r="CS309" s="318"/>
      <c r="CT309" s="253">
        <f t="shared" si="753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754"/>
        <v>0</v>
      </c>
      <c r="DD309" s="318"/>
      <c r="DE309" s="253">
        <f t="shared" si="755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>
      <c r="A310" s="272" t="str">
        <f t="shared" si="742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756"/>
        <v>0</v>
      </c>
      <c r="F310" s="236">
        <f t="shared" si="757"/>
        <v>0</v>
      </c>
      <c r="G310" s="236">
        <f t="shared" si="743"/>
        <v>0</v>
      </c>
      <c r="H310" s="236">
        <f t="shared" si="758"/>
        <v>0</v>
      </c>
      <c r="I310" s="236">
        <f t="shared" si="744"/>
        <v>0</v>
      </c>
      <c r="J310" s="236">
        <f t="shared" si="745"/>
        <v>0</v>
      </c>
      <c r="K310" s="236">
        <f t="shared" si="745"/>
        <v>0</v>
      </c>
      <c r="L310" s="236">
        <f t="shared" si="745"/>
        <v>0</v>
      </c>
      <c r="M310" s="236">
        <f t="shared" si="745"/>
        <v>0</v>
      </c>
      <c r="N310" s="236">
        <f t="shared" si="745"/>
        <v>0</v>
      </c>
      <c r="O310" s="236">
        <f t="shared" si="745"/>
        <v>0</v>
      </c>
      <c r="P310" s="220"/>
      <c r="Q310" s="221"/>
      <c r="R310" s="237">
        <f t="shared" si="759"/>
        <v>0</v>
      </c>
      <c r="S310" s="221"/>
      <c r="T310" s="237">
        <f t="shared" si="760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761"/>
        <v>0</v>
      </c>
      <c r="AD310" s="221"/>
      <c r="AE310" s="237">
        <f t="shared" si="762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763"/>
        <v>0</v>
      </c>
      <c r="AO310" s="221"/>
      <c r="AP310" s="237">
        <f t="shared" si="764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765"/>
        <v>0</v>
      </c>
      <c r="AZ310" s="221"/>
      <c r="BA310" s="237">
        <f t="shared" si="766"/>
        <v>0</v>
      </c>
      <c r="BB310" s="221"/>
      <c r="BC310" s="233"/>
      <c r="BD310" s="221"/>
      <c r="BE310" s="221"/>
      <c r="BF310" s="233"/>
      <c r="BG310" s="221"/>
      <c r="BH310" s="379">
        <f t="shared" si="746"/>
        <v>0</v>
      </c>
      <c r="BI310" s="255" t="str">
        <f t="shared" si="747"/>
        <v>09</v>
      </c>
      <c r="BJ310" s="318"/>
      <c r="BK310" s="253">
        <f t="shared" si="767"/>
        <v>0</v>
      </c>
      <c r="BL310" s="318"/>
      <c r="BM310" s="253">
        <f t="shared" si="748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749"/>
        <v>0</v>
      </c>
      <c r="BW310" s="318"/>
      <c r="BX310" s="253">
        <f t="shared" si="76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750"/>
        <v>0</v>
      </c>
      <c r="CH310" s="318"/>
      <c r="CI310" s="253">
        <f t="shared" si="751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752"/>
        <v>0</v>
      </c>
      <c r="CS310" s="318"/>
      <c r="CT310" s="253">
        <f t="shared" si="753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754"/>
        <v>0</v>
      </c>
      <c r="DD310" s="318"/>
      <c r="DE310" s="253">
        <f t="shared" si="755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>
      <c r="A311" s="272" t="str">
        <f t="shared" si="742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756"/>
        <v>0</v>
      </c>
      <c r="F311" s="236">
        <f t="shared" si="757"/>
        <v>0</v>
      </c>
      <c r="G311" s="236">
        <f t="shared" si="743"/>
        <v>0</v>
      </c>
      <c r="H311" s="236">
        <f t="shared" si="758"/>
        <v>0</v>
      </c>
      <c r="I311" s="236">
        <f t="shared" si="744"/>
        <v>0</v>
      </c>
      <c r="J311" s="236">
        <f t="shared" si="745"/>
        <v>0</v>
      </c>
      <c r="K311" s="236">
        <f t="shared" si="745"/>
        <v>0</v>
      </c>
      <c r="L311" s="236">
        <f t="shared" si="745"/>
        <v>0</v>
      </c>
      <c r="M311" s="236">
        <f t="shared" si="745"/>
        <v>0</v>
      </c>
      <c r="N311" s="236">
        <f t="shared" si="745"/>
        <v>0</v>
      </c>
      <c r="O311" s="236">
        <f t="shared" si="745"/>
        <v>0</v>
      </c>
      <c r="P311" s="220"/>
      <c r="Q311" s="221"/>
      <c r="R311" s="237">
        <f t="shared" si="759"/>
        <v>0</v>
      </c>
      <c r="S311" s="221"/>
      <c r="T311" s="237">
        <f t="shared" si="760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761"/>
        <v>0</v>
      </c>
      <c r="AD311" s="221"/>
      <c r="AE311" s="237">
        <f t="shared" si="762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763"/>
        <v>0</v>
      </c>
      <c r="AO311" s="221"/>
      <c r="AP311" s="237">
        <f t="shared" si="764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765"/>
        <v>0</v>
      </c>
      <c r="AZ311" s="221"/>
      <c r="BA311" s="237">
        <f t="shared" si="766"/>
        <v>0</v>
      </c>
      <c r="BB311" s="221"/>
      <c r="BC311" s="233"/>
      <c r="BD311" s="221"/>
      <c r="BE311" s="221"/>
      <c r="BF311" s="233"/>
      <c r="BG311" s="221"/>
      <c r="BH311" s="379">
        <f t="shared" si="746"/>
        <v>0</v>
      </c>
      <c r="BI311" s="255" t="str">
        <f t="shared" si="747"/>
        <v>10</v>
      </c>
      <c r="BJ311" s="318"/>
      <c r="BK311" s="253">
        <f t="shared" si="767"/>
        <v>0</v>
      </c>
      <c r="BL311" s="318"/>
      <c r="BM311" s="253">
        <f t="shared" si="748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749"/>
        <v>0</v>
      </c>
      <c r="BW311" s="318"/>
      <c r="BX311" s="253">
        <f t="shared" si="76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750"/>
        <v>0</v>
      </c>
      <c r="CH311" s="318"/>
      <c r="CI311" s="253">
        <f t="shared" si="751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752"/>
        <v>0</v>
      </c>
      <c r="CS311" s="318"/>
      <c r="CT311" s="253">
        <f t="shared" si="753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754"/>
        <v>0</v>
      </c>
      <c r="DD311" s="318"/>
      <c r="DE311" s="253">
        <f t="shared" si="755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">
      <c r="A312" s="272" t="str">
        <f t="shared" si="742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756"/>
        <v>0</v>
      </c>
      <c r="F312" s="236">
        <f t="shared" si="757"/>
        <v>0</v>
      </c>
      <c r="G312" s="236">
        <f t="shared" si="743"/>
        <v>0</v>
      </c>
      <c r="H312" s="236">
        <f t="shared" si="758"/>
        <v>0</v>
      </c>
      <c r="I312" s="236">
        <f t="shared" si="744"/>
        <v>0</v>
      </c>
      <c r="J312" s="236">
        <f t="shared" si="745"/>
        <v>0</v>
      </c>
      <c r="K312" s="236">
        <f t="shared" si="745"/>
        <v>0</v>
      </c>
      <c r="L312" s="236">
        <f t="shared" si="745"/>
        <v>0</v>
      </c>
      <c r="M312" s="236">
        <f t="shared" si="745"/>
        <v>0</v>
      </c>
      <c r="N312" s="236">
        <f t="shared" si="745"/>
        <v>0</v>
      </c>
      <c r="O312" s="236">
        <f t="shared" si="745"/>
        <v>0</v>
      </c>
      <c r="P312" s="220"/>
      <c r="Q312" s="221"/>
      <c r="R312" s="237">
        <f t="shared" si="759"/>
        <v>0</v>
      </c>
      <c r="S312" s="221"/>
      <c r="T312" s="237">
        <f t="shared" si="760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761"/>
        <v>0</v>
      </c>
      <c r="AD312" s="221"/>
      <c r="AE312" s="237">
        <f t="shared" si="762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763"/>
        <v>0</v>
      </c>
      <c r="AO312" s="221"/>
      <c r="AP312" s="237">
        <f t="shared" si="764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765"/>
        <v>0</v>
      </c>
      <c r="AZ312" s="221"/>
      <c r="BA312" s="237">
        <f t="shared" si="766"/>
        <v>0</v>
      </c>
      <c r="BB312" s="221"/>
      <c r="BC312" s="233"/>
      <c r="BD312" s="221"/>
      <c r="BE312" s="221"/>
      <c r="BF312" s="233"/>
      <c r="BG312" s="221"/>
      <c r="BH312" s="379">
        <f t="shared" si="746"/>
        <v>0</v>
      </c>
      <c r="BI312" s="255" t="str">
        <f t="shared" si="747"/>
        <v>11</v>
      </c>
      <c r="BJ312" s="318"/>
      <c r="BK312" s="253">
        <f t="shared" si="767"/>
        <v>0</v>
      </c>
      <c r="BL312" s="318"/>
      <c r="BM312" s="253">
        <f t="shared" si="748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749"/>
        <v>0</v>
      </c>
      <c r="BW312" s="318"/>
      <c r="BX312" s="253">
        <f t="shared" si="76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750"/>
        <v>0</v>
      </c>
      <c r="CH312" s="318"/>
      <c r="CI312" s="253">
        <f t="shared" si="751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752"/>
        <v>0</v>
      </c>
      <c r="CS312" s="318"/>
      <c r="CT312" s="253">
        <f t="shared" si="753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754"/>
        <v>0</v>
      </c>
      <c r="DD312" s="318"/>
      <c r="DE312" s="253">
        <f t="shared" si="755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">
      <c r="A313" s="272" t="str">
        <f t="shared" si="742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756"/>
        <v>0</v>
      </c>
      <c r="F313" s="236">
        <f t="shared" si="757"/>
        <v>0</v>
      </c>
      <c r="G313" s="236">
        <f t="shared" si="743"/>
        <v>0</v>
      </c>
      <c r="H313" s="236">
        <f t="shared" si="758"/>
        <v>0</v>
      </c>
      <c r="I313" s="236">
        <f t="shared" si="744"/>
        <v>0</v>
      </c>
      <c r="J313" s="236">
        <f t="shared" si="745"/>
        <v>0</v>
      </c>
      <c r="K313" s="236">
        <f t="shared" si="745"/>
        <v>0</v>
      </c>
      <c r="L313" s="236">
        <f t="shared" si="745"/>
        <v>0</v>
      </c>
      <c r="M313" s="236">
        <f t="shared" si="745"/>
        <v>0</v>
      </c>
      <c r="N313" s="236">
        <f t="shared" si="745"/>
        <v>0</v>
      </c>
      <c r="O313" s="236">
        <f t="shared" si="745"/>
        <v>0</v>
      </c>
      <c r="P313" s="220"/>
      <c r="Q313" s="221"/>
      <c r="R313" s="237">
        <f t="shared" si="759"/>
        <v>0</v>
      </c>
      <c r="S313" s="221"/>
      <c r="T313" s="237">
        <f t="shared" si="760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761"/>
        <v>0</v>
      </c>
      <c r="AD313" s="221"/>
      <c r="AE313" s="237">
        <f t="shared" si="762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763"/>
        <v>0</v>
      </c>
      <c r="AO313" s="221"/>
      <c r="AP313" s="237">
        <f t="shared" si="764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765"/>
        <v>0</v>
      </c>
      <c r="AZ313" s="221"/>
      <c r="BA313" s="237">
        <f t="shared" si="766"/>
        <v>0</v>
      </c>
      <c r="BB313" s="221"/>
      <c r="BC313" s="233"/>
      <c r="BD313" s="221"/>
      <c r="BE313" s="221"/>
      <c r="BF313" s="233"/>
      <c r="BG313" s="221"/>
      <c r="BH313" s="379">
        <f t="shared" si="746"/>
        <v>0</v>
      </c>
      <c r="BI313" s="255" t="str">
        <f t="shared" si="747"/>
        <v>12</v>
      </c>
      <c r="BJ313" s="318"/>
      <c r="BK313" s="253">
        <f t="shared" si="767"/>
        <v>0</v>
      </c>
      <c r="BL313" s="318"/>
      <c r="BM313" s="253">
        <f t="shared" si="748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749"/>
        <v>0</v>
      </c>
      <c r="BW313" s="318"/>
      <c r="BX313" s="253">
        <f t="shared" si="76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750"/>
        <v>0</v>
      </c>
      <c r="CH313" s="318"/>
      <c r="CI313" s="253">
        <f t="shared" si="751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752"/>
        <v>0</v>
      </c>
      <c r="CS313" s="318"/>
      <c r="CT313" s="253">
        <f t="shared" si="753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754"/>
        <v>0</v>
      </c>
      <c r="DD313" s="318"/>
      <c r="DE313" s="253">
        <f t="shared" si="755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thickBot="1">
      <c r="A314" s="272" t="str">
        <f t="shared" si="742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756"/>
        <v>0</v>
      </c>
      <c r="F314" s="236">
        <f t="shared" si="757"/>
        <v>0</v>
      </c>
      <c r="G314" s="236">
        <f t="shared" si="743"/>
        <v>0</v>
      </c>
      <c r="H314" s="236">
        <f t="shared" si="758"/>
        <v>0</v>
      </c>
      <c r="I314" s="236">
        <f t="shared" si="744"/>
        <v>0</v>
      </c>
      <c r="J314" s="236">
        <f t="shared" si="745"/>
        <v>0</v>
      </c>
      <c r="K314" s="236">
        <f t="shared" si="745"/>
        <v>0</v>
      </c>
      <c r="L314" s="236">
        <f t="shared" si="745"/>
        <v>0</v>
      </c>
      <c r="M314" s="236">
        <f t="shared" si="745"/>
        <v>0</v>
      </c>
      <c r="N314" s="236">
        <f t="shared" si="745"/>
        <v>0</v>
      </c>
      <c r="O314" s="236">
        <f>ROUND(SUM(Z314,AK314,AV314,BG314),1)</f>
        <v>0</v>
      </c>
      <c r="P314" s="223"/>
      <c r="Q314" s="224"/>
      <c r="R314" s="238">
        <f t="shared" si="759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761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763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765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9">
        <f t="shared" si="746"/>
        <v>0</v>
      </c>
      <c r="BI314" s="319" t="str">
        <f t="shared" si="747"/>
        <v>13</v>
      </c>
      <c r="BJ314" s="320"/>
      <c r="BK314" s="321">
        <f t="shared" si="767"/>
        <v>0</v>
      </c>
      <c r="BL314" s="320"/>
      <c r="BM314" s="321">
        <f t="shared" si="748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749"/>
        <v>0</v>
      </c>
      <c r="BW314" s="320"/>
      <c r="BX314" s="321">
        <f t="shared" si="76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750"/>
        <v>0</v>
      </c>
      <c r="CH314" s="320"/>
      <c r="CI314" s="321">
        <f t="shared" si="751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752"/>
        <v>0</v>
      </c>
      <c r="CS314" s="320"/>
      <c r="CT314" s="321">
        <f t="shared" si="753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754"/>
        <v>0</v>
      </c>
      <c r="DD314" s="320"/>
      <c r="DE314" s="321">
        <f t="shared" si="755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746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769">IF(ROUND(E321-SUM(E322,E324:E325),5)&gt;=0,0,"Ошибка")</f>
        <v>0</v>
      </c>
      <c r="BK315" s="285">
        <f t="shared" si="769"/>
        <v>0</v>
      </c>
      <c r="BL315" s="285">
        <f t="shared" si="769"/>
        <v>0</v>
      </c>
      <c r="BM315" s="285">
        <f t="shared" si="769"/>
        <v>0</v>
      </c>
      <c r="BN315" s="285">
        <f t="shared" si="769"/>
        <v>0</v>
      </c>
      <c r="BO315" s="285">
        <f t="shared" si="769"/>
        <v>0</v>
      </c>
      <c r="BP315" s="285">
        <f t="shared" si="769"/>
        <v>0</v>
      </c>
      <c r="BQ315" s="285">
        <f t="shared" si="769"/>
        <v>0</v>
      </c>
      <c r="BR315" s="285">
        <f t="shared" si="769"/>
        <v>0</v>
      </c>
      <c r="BS315" s="285">
        <f t="shared" si="769"/>
        <v>0</v>
      </c>
      <c r="BT315" s="285">
        <f t="shared" si="769"/>
        <v>0</v>
      </c>
      <c r="BU315" s="285">
        <f t="shared" si="769"/>
        <v>0</v>
      </c>
      <c r="BV315" s="285">
        <f t="shared" si="769"/>
        <v>0</v>
      </c>
      <c r="BW315" s="285">
        <f t="shared" si="769"/>
        <v>0</v>
      </c>
      <c r="BX315" s="285">
        <f t="shared" si="769"/>
        <v>0</v>
      </c>
      <c r="BY315" s="285">
        <f t="shared" si="769"/>
        <v>0</v>
      </c>
      <c r="BZ315" s="285">
        <f t="shared" si="769"/>
        <v>0</v>
      </c>
      <c r="CA315" s="285">
        <f t="shared" si="769"/>
        <v>0</v>
      </c>
      <c r="CB315" s="285">
        <f t="shared" si="769"/>
        <v>0</v>
      </c>
      <c r="CC315" s="285">
        <f t="shared" si="769"/>
        <v>0</v>
      </c>
      <c r="CD315" s="285">
        <f t="shared" si="769"/>
        <v>0</v>
      </c>
      <c r="CE315" s="285">
        <f t="shared" si="769"/>
        <v>0</v>
      </c>
      <c r="CF315" s="285">
        <f t="shared" si="769"/>
        <v>0</v>
      </c>
      <c r="CG315" s="285">
        <f t="shared" si="769"/>
        <v>0</v>
      </c>
      <c r="CH315" s="285">
        <f t="shared" si="769"/>
        <v>0</v>
      </c>
      <c r="CI315" s="285">
        <f t="shared" si="769"/>
        <v>0</v>
      </c>
      <c r="CJ315" s="285">
        <f t="shared" si="769"/>
        <v>0</v>
      </c>
      <c r="CK315" s="285">
        <f t="shared" si="769"/>
        <v>0</v>
      </c>
      <c r="CL315" s="285">
        <f t="shared" si="769"/>
        <v>0</v>
      </c>
      <c r="CM315" s="285">
        <f t="shared" si="769"/>
        <v>0</v>
      </c>
      <c r="CN315" s="285">
        <f t="shared" si="769"/>
        <v>0</v>
      </c>
      <c r="CO315" s="285">
        <f t="shared" si="769"/>
        <v>0</v>
      </c>
      <c r="CP315" s="285">
        <f t="shared" ref="CP315:DL315" si="770">IF(ROUND(AK321-SUM(AK322,AK324:AK325),5)&gt;=0,0,"Ошибка")</f>
        <v>0</v>
      </c>
      <c r="CQ315" s="285">
        <f t="shared" si="770"/>
        <v>0</v>
      </c>
      <c r="CR315" s="285">
        <f t="shared" si="770"/>
        <v>0</v>
      </c>
      <c r="CS315" s="285">
        <f t="shared" si="770"/>
        <v>0</v>
      </c>
      <c r="CT315" s="285">
        <f t="shared" si="770"/>
        <v>0</v>
      </c>
      <c r="CU315" s="285">
        <f t="shared" si="770"/>
        <v>0</v>
      </c>
      <c r="CV315" s="285">
        <f t="shared" si="770"/>
        <v>0</v>
      </c>
      <c r="CW315" s="285">
        <f t="shared" si="770"/>
        <v>0</v>
      </c>
      <c r="CX315" s="285">
        <f t="shared" si="770"/>
        <v>0</v>
      </c>
      <c r="CY315" s="285">
        <f t="shared" si="770"/>
        <v>0</v>
      </c>
      <c r="CZ315" s="285">
        <f t="shared" si="770"/>
        <v>0</v>
      </c>
      <c r="DA315" s="285">
        <f t="shared" si="770"/>
        <v>0</v>
      </c>
      <c r="DB315" s="285">
        <f t="shared" si="770"/>
        <v>0</v>
      </c>
      <c r="DC315" s="285">
        <f t="shared" si="770"/>
        <v>0</v>
      </c>
      <c r="DD315" s="285">
        <f t="shared" si="770"/>
        <v>0</v>
      </c>
      <c r="DE315" s="285">
        <f t="shared" si="770"/>
        <v>0</v>
      </c>
      <c r="DF315" s="285">
        <f t="shared" si="770"/>
        <v>0</v>
      </c>
      <c r="DG315" s="285">
        <f t="shared" si="770"/>
        <v>0</v>
      </c>
      <c r="DH315" s="285">
        <f t="shared" si="770"/>
        <v>0</v>
      </c>
      <c r="DI315" s="285">
        <f t="shared" si="770"/>
        <v>0</v>
      </c>
      <c r="DJ315" s="285">
        <f t="shared" si="770"/>
        <v>0</v>
      </c>
      <c r="DK315" s="285">
        <f t="shared" si="770"/>
        <v>0</v>
      </c>
      <c r="DL315" s="285">
        <f t="shared" si="770"/>
        <v>0</v>
      </c>
    </row>
    <row r="316" spans="1:116" s="27" customFormat="1" ht="24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771">SUM(J317:J321,J326:J328)</f>
        <v>0</v>
      </c>
      <c r="K316" s="236">
        <f t="shared" si="771"/>
        <v>0</v>
      </c>
      <c r="L316" s="236">
        <f t="shared" si="771"/>
        <v>0</v>
      </c>
      <c r="M316" s="236">
        <f t="shared" si="771"/>
        <v>0</v>
      </c>
      <c r="N316" s="236">
        <f t="shared" si="771"/>
        <v>0</v>
      </c>
      <c r="O316" s="236">
        <f t="shared" si="771"/>
        <v>0</v>
      </c>
      <c r="P316" s="228">
        <f>SUM(P317:P321,P326:P328)</f>
        <v>0</v>
      </c>
      <c r="Q316" s="226">
        <f t="shared" ref="Q316:Z316" si="772">SUM(Q317:Q321,Q326:Q328)</f>
        <v>0</v>
      </c>
      <c r="R316" s="236">
        <f t="shared" si="772"/>
        <v>0</v>
      </c>
      <c r="S316" s="226">
        <f t="shared" si="772"/>
        <v>0</v>
      </c>
      <c r="T316" s="236">
        <f t="shared" si="772"/>
        <v>0</v>
      </c>
      <c r="U316" s="226">
        <f t="shared" si="772"/>
        <v>0</v>
      </c>
      <c r="V316" s="235">
        <f t="shared" si="772"/>
        <v>0</v>
      </c>
      <c r="W316" s="226">
        <f t="shared" si="772"/>
        <v>0</v>
      </c>
      <c r="X316" s="226">
        <f t="shared" si="772"/>
        <v>0</v>
      </c>
      <c r="Y316" s="235">
        <f t="shared" si="772"/>
        <v>0</v>
      </c>
      <c r="Z316" s="227">
        <f t="shared" si="772"/>
        <v>0</v>
      </c>
      <c r="AA316" s="228">
        <f>SUM(AA317:AA321,AA326:AA328)</f>
        <v>0</v>
      </c>
      <c r="AB316" s="226">
        <f t="shared" ref="AB316:AK316" si="773">SUM(AB317:AB321,AB326:AB328)</f>
        <v>0</v>
      </c>
      <c r="AC316" s="236">
        <f t="shared" si="773"/>
        <v>0</v>
      </c>
      <c r="AD316" s="226">
        <f t="shared" si="773"/>
        <v>0</v>
      </c>
      <c r="AE316" s="236">
        <f t="shared" si="773"/>
        <v>0</v>
      </c>
      <c r="AF316" s="226">
        <f t="shared" si="773"/>
        <v>0</v>
      </c>
      <c r="AG316" s="235">
        <f t="shared" si="773"/>
        <v>0</v>
      </c>
      <c r="AH316" s="226">
        <f t="shared" si="773"/>
        <v>0</v>
      </c>
      <c r="AI316" s="226">
        <f t="shared" si="773"/>
        <v>0</v>
      </c>
      <c r="AJ316" s="235">
        <f t="shared" si="773"/>
        <v>0</v>
      </c>
      <c r="AK316" s="227">
        <f t="shared" si="773"/>
        <v>0</v>
      </c>
      <c r="AL316" s="228">
        <f>SUM(AL317:AL321,AL326:AL328)</f>
        <v>0</v>
      </c>
      <c r="AM316" s="226">
        <f t="shared" ref="AM316:AV316" si="774">SUM(AM317:AM321,AM326:AM328)</f>
        <v>0</v>
      </c>
      <c r="AN316" s="236">
        <f t="shared" si="774"/>
        <v>0</v>
      </c>
      <c r="AO316" s="226">
        <f t="shared" si="774"/>
        <v>0</v>
      </c>
      <c r="AP316" s="236">
        <f t="shared" si="774"/>
        <v>0</v>
      </c>
      <c r="AQ316" s="226">
        <f t="shared" si="774"/>
        <v>0</v>
      </c>
      <c r="AR316" s="235">
        <f t="shared" si="774"/>
        <v>0</v>
      </c>
      <c r="AS316" s="226">
        <f t="shared" si="774"/>
        <v>0</v>
      </c>
      <c r="AT316" s="226">
        <f t="shared" si="774"/>
        <v>0</v>
      </c>
      <c r="AU316" s="235">
        <f t="shared" si="774"/>
        <v>0</v>
      </c>
      <c r="AV316" s="227">
        <f t="shared" si="774"/>
        <v>0</v>
      </c>
      <c r="AW316" s="228">
        <f>SUM(AW317:AW321,AW326:AW328)</f>
        <v>0</v>
      </c>
      <c r="AX316" s="226">
        <f t="shared" ref="AX316:BG316" si="775">SUM(AX317:AX321,AX326:AX328)</f>
        <v>0</v>
      </c>
      <c r="AY316" s="236">
        <f t="shared" si="775"/>
        <v>0</v>
      </c>
      <c r="AZ316" s="226">
        <f t="shared" si="775"/>
        <v>0</v>
      </c>
      <c r="BA316" s="236">
        <f t="shared" si="775"/>
        <v>0</v>
      </c>
      <c r="BB316" s="226">
        <f t="shared" si="775"/>
        <v>0</v>
      </c>
      <c r="BC316" s="235">
        <f t="shared" si="775"/>
        <v>0</v>
      </c>
      <c r="BD316" s="226">
        <f t="shared" si="775"/>
        <v>0</v>
      </c>
      <c r="BE316" s="226">
        <f t="shared" si="775"/>
        <v>0</v>
      </c>
      <c r="BF316" s="235">
        <f t="shared" si="775"/>
        <v>0</v>
      </c>
      <c r="BG316" s="227">
        <f t="shared" si="77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776">IF(E322-E323&gt;=0,0,"Ошибка")</f>
        <v>0</v>
      </c>
      <c r="BK316" s="253">
        <f t="shared" si="776"/>
        <v>0</v>
      </c>
      <c r="BL316" s="253">
        <f t="shared" si="776"/>
        <v>0</v>
      </c>
      <c r="BM316" s="253">
        <f t="shared" si="776"/>
        <v>0</v>
      </c>
      <c r="BN316" s="253">
        <f t="shared" si="776"/>
        <v>0</v>
      </c>
      <c r="BO316" s="253">
        <f t="shared" si="776"/>
        <v>0</v>
      </c>
      <c r="BP316" s="253">
        <f t="shared" si="776"/>
        <v>0</v>
      </c>
      <c r="BQ316" s="253">
        <f t="shared" si="776"/>
        <v>0</v>
      </c>
      <c r="BR316" s="253">
        <f t="shared" si="776"/>
        <v>0</v>
      </c>
      <c r="BS316" s="253">
        <f t="shared" si="776"/>
        <v>0</v>
      </c>
      <c r="BT316" s="253">
        <f t="shared" si="776"/>
        <v>0</v>
      </c>
      <c r="BU316" s="253">
        <f t="shared" si="776"/>
        <v>0</v>
      </c>
      <c r="BV316" s="253">
        <f t="shared" si="776"/>
        <v>0</v>
      </c>
      <c r="BW316" s="253">
        <f t="shared" si="776"/>
        <v>0</v>
      </c>
      <c r="BX316" s="253">
        <f t="shared" si="776"/>
        <v>0</v>
      </c>
      <c r="BY316" s="253">
        <f t="shared" si="776"/>
        <v>0</v>
      </c>
      <c r="BZ316" s="253">
        <f t="shared" si="776"/>
        <v>0</v>
      </c>
      <c r="CA316" s="253">
        <f t="shared" si="776"/>
        <v>0</v>
      </c>
      <c r="CB316" s="253">
        <f t="shared" si="776"/>
        <v>0</v>
      </c>
      <c r="CC316" s="253">
        <f t="shared" si="776"/>
        <v>0</v>
      </c>
      <c r="CD316" s="253">
        <f t="shared" si="776"/>
        <v>0</v>
      </c>
      <c r="CE316" s="253">
        <f t="shared" si="776"/>
        <v>0</v>
      </c>
      <c r="CF316" s="253">
        <f t="shared" si="776"/>
        <v>0</v>
      </c>
      <c r="CG316" s="253">
        <f t="shared" si="776"/>
        <v>0</v>
      </c>
      <c r="CH316" s="253">
        <f t="shared" si="776"/>
        <v>0</v>
      </c>
      <c r="CI316" s="253">
        <f t="shared" si="776"/>
        <v>0</v>
      </c>
      <c r="CJ316" s="253">
        <f t="shared" si="776"/>
        <v>0</v>
      </c>
      <c r="CK316" s="253">
        <f t="shared" si="776"/>
        <v>0</v>
      </c>
      <c r="CL316" s="253">
        <f t="shared" si="776"/>
        <v>0</v>
      </c>
      <c r="CM316" s="253">
        <f t="shared" si="776"/>
        <v>0</v>
      </c>
      <c r="CN316" s="253">
        <f t="shared" si="776"/>
        <v>0</v>
      </c>
      <c r="CO316" s="253">
        <f t="shared" si="776"/>
        <v>0</v>
      </c>
      <c r="CP316" s="253">
        <f t="shared" ref="CP316:DL316" si="777">IF(AK322-AK323&gt;=0,0,"Ошибка")</f>
        <v>0</v>
      </c>
      <c r="CQ316" s="253">
        <f t="shared" si="777"/>
        <v>0</v>
      </c>
      <c r="CR316" s="253">
        <f t="shared" si="777"/>
        <v>0</v>
      </c>
      <c r="CS316" s="253">
        <f t="shared" si="777"/>
        <v>0</v>
      </c>
      <c r="CT316" s="253">
        <f t="shared" si="777"/>
        <v>0</v>
      </c>
      <c r="CU316" s="253">
        <f t="shared" si="777"/>
        <v>0</v>
      </c>
      <c r="CV316" s="253">
        <f t="shared" si="777"/>
        <v>0</v>
      </c>
      <c r="CW316" s="253">
        <f t="shared" si="777"/>
        <v>0</v>
      </c>
      <c r="CX316" s="253">
        <f t="shared" si="777"/>
        <v>0</v>
      </c>
      <c r="CY316" s="253">
        <f t="shared" si="777"/>
        <v>0</v>
      </c>
      <c r="CZ316" s="253">
        <f t="shared" si="777"/>
        <v>0</v>
      </c>
      <c r="DA316" s="253">
        <f t="shared" si="777"/>
        <v>0</v>
      </c>
      <c r="DB316" s="253">
        <f t="shared" si="777"/>
        <v>0</v>
      </c>
      <c r="DC316" s="253">
        <f t="shared" si="777"/>
        <v>0</v>
      </c>
      <c r="DD316" s="253">
        <f t="shared" si="777"/>
        <v>0</v>
      </c>
      <c r="DE316" s="253">
        <f t="shared" si="777"/>
        <v>0</v>
      </c>
      <c r="DF316" s="253">
        <f t="shared" si="777"/>
        <v>0</v>
      </c>
      <c r="DG316" s="253">
        <f t="shared" si="777"/>
        <v>0</v>
      </c>
      <c r="DH316" s="253">
        <f t="shared" si="777"/>
        <v>0</v>
      </c>
      <c r="DI316" s="253">
        <f t="shared" si="777"/>
        <v>0</v>
      </c>
      <c r="DJ316" s="253">
        <f t="shared" si="777"/>
        <v>0</v>
      </c>
      <c r="DK316" s="253">
        <f t="shared" si="777"/>
        <v>0</v>
      </c>
      <c r="DL316" s="253">
        <f t="shared" si="777"/>
        <v>0</v>
      </c>
    </row>
    <row r="317" spans="1:116" s="27" customFormat="1" ht="24">
      <c r="A317" s="272" t="str">
        <f t="shared" ref="A317:A328" si="77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779">SUM(J317:L317)</f>
        <v>0</v>
      </c>
      <c r="H317" s="236">
        <f>ROUND(SUM(S317,AD317,AO317,AZ317),1)</f>
        <v>0</v>
      </c>
      <c r="I317" s="236">
        <f t="shared" ref="I317:I328" si="780">SUM(M317:O317)</f>
        <v>0</v>
      </c>
      <c r="J317" s="236">
        <f t="shared" ref="J317:O328" si="781">ROUND(SUM(U317,AF317,AQ317,BB317),1)</f>
        <v>0</v>
      </c>
      <c r="K317" s="236">
        <f t="shared" si="781"/>
        <v>0</v>
      </c>
      <c r="L317" s="236">
        <f t="shared" si="781"/>
        <v>0</v>
      </c>
      <c r="M317" s="236">
        <f t="shared" si="781"/>
        <v>0</v>
      </c>
      <c r="N317" s="236">
        <f t="shared" si="781"/>
        <v>0</v>
      </c>
      <c r="O317" s="236">
        <f t="shared" si="78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9">
        <f t="shared" ref="BH317:BH327" si="782">IF((COUNTA(BJ317:DL317)-COUNTIF(BJ317:DL317,0))=0,0,CONCATENATE("Ошибки!-",COUNTA(BJ317:DL317)-COUNTIF(BJ317:DL317,0)))</f>
        <v>0</v>
      </c>
      <c r="BI317" s="255" t="str">
        <f t="shared" ref="BI317:BI328" si="783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78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785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786">IF(ROUND((AA317-AB317),5)&gt;=0,0,"Ошибка!")</f>
        <v>0</v>
      </c>
      <c r="CH317" s="318"/>
      <c r="CI317" s="253">
        <f t="shared" ref="CI317:CI328" si="787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788">IF(ROUND((AL317-AM317),5)&gt;=0,0,"Ошибка!")</f>
        <v>0</v>
      </c>
      <c r="CS317" s="318"/>
      <c r="CT317" s="253">
        <f t="shared" ref="CT317:CT328" si="789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790">IF(ROUND((AW317-AX317),5)&gt;=0,0,"Ошибка!")</f>
        <v>0</v>
      </c>
      <c r="DD317" s="318"/>
      <c r="DE317" s="253">
        <f t="shared" ref="DE317:DE328" si="791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>
      <c r="A318" s="272" t="str">
        <f t="shared" si="77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792">ROUND(SUM(P318,AA318,AL318,AW318),0)</f>
        <v>0</v>
      </c>
      <c r="F318" s="236">
        <f t="shared" ref="F318:F328" si="793">ROUND(SUM(Q318,AB318,AM318,AX318),1)</f>
        <v>0</v>
      </c>
      <c r="G318" s="236">
        <f t="shared" si="779"/>
        <v>0</v>
      </c>
      <c r="H318" s="236">
        <f t="shared" ref="H318:H328" si="794">ROUND(SUM(S318,AD318,AO318,AZ318),1)</f>
        <v>0</v>
      </c>
      <c r="I318" s="236">
        <f t="shared" si="780"/>
        <v>0</v>
      </c>
      <c r="J318" s="236">
        <f t="shared" si="781"/>
        <v>0</v>
      </c>
      <c r="K318" s="236">
        <f t="shared" si="781"/>
        <v>0</v>
      </c>
      <c r="L318" s="236">
        <f t="shared" si="781"/>
        <v>0</v>
      </c>
      <c r="M318" s="236">
        <f t="shared" si="781"/>
        <v>0</v>
      </c>
      <c r="N318" s="236">
        <f t="shared" si="781"/>
        <v>0</v>
      </c>
      <c r="O318" s="236">
        <f t="shared" si="781"/>
        <v>0</v>
      </c>
      <c r="P318" s="220"/>
      <c r="Q318" s="221"/>
      <c r="R318" s="237">
        <f t="shared" ref="R318:R328" si="795">SUM(U318:W318)</f>
        <v>0</v>
      </c>
      <c r="S318" s="221"/>
      <c r="T318" s="237">
        <f t="shared" ref="T318:T327" si="796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97">SUM(AF318:AH318)</f>
        <v>0</v>
      </c>
      <c r="AD318" s="221"/>
      <c r="AE318" s="237">
        <f t="shared" ref="AE318:AE327" si="798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99">SUM(AQ318:AS318)</f>
        <v>0</v>
      </c>
      <c r="AO318" s="221"/>
      <c r="AP318" s="237">
        <f t="shared" ref="AP318:AP327" si="800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01">SUM(BB318:BD318)</f>
        <v>0</v>
      </c>
      <c r="AZ318" s="221"/>
      <c r="BA318" s="237">
        <f t="shared" ref="BA318:BA327" si="802">SUM(BE318:BG318)</f>
        <v>0</v>
      </c>
      <c r="BB318" s="221"/>
      <c r="BC318" s="233"/>
      <c r="BD318" s="221"/>
      <c r="BE318" s="221"/>
      <c r="BF318" s="233"/>
      <c r="BG318" s="221"/>
      <c r="BH318" s="379">
        <f t="shared" si="782"/>
        <v>0</v>
      </c>
      <c r="BI318" s="255" t="str">
        <f t="shared" si="783"/>
        <v>03</v>
      </c>
      <c r="BJ318" s="318"/>
      <c r="BK318" s="253">
        <f t="shared" ref="BK318:BK328" si="803">IF(ROUND((E318-F318),5)&gt;=0,0,"Ошибка!")</f>
        <v>0</v>
      </c>
      <c r="BL318" s="318"/>
      <c r="BM318" s="253">
        <f t="shared" si="78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785"/>
        <v>0</v>
      </c>
      <c r="BW318" s="318"/>
      <c r="BX318" s="253">
        <f t="shared" ref="BX318:BX328" si="80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786"/>
        <v>0</v>
      </c>
      <c r="CH318" s="318"/>
      <c r="CI318" s="253">
        <f t="shared" si="787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788"/>
        <v>0</v>
      </c>
      <c r="CS318" s="318"/>
      <c r="CT318" s="253">
        <f t="shared" si="789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790"/>
        <v>0</v>
      </c>
      <c r="DD318" s="318"/>
      <c r="DE318" s="253">
        <f t="shared" si="791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>
      <c r="A319" s="272" t="str">
        <f t="shared" si="77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792"/>
        <v>0</v>
      </c>
      <c r="F319" s="236">
        <f t="shared" si="793"/>
        <v>0</v>
      </c>
      <c r="G319" s="236">
        <f t="shared" si="779"/>
        <v>0</v>
      </c>
      <c r="H319" s="236">
        <f t="shared" si="794"/>
        <v>0</v>
      </c>
      <c r="I319" s="236">
        <f t="shared" si="780"/>
        <v>0</v>
      </c>
      <c r="J319" s="236">
        <f t="shared" si="781"/>
        <v>0</v>
      </c>
      <c r="K319" s="236">
        <f t="shared" si="781"/>
        <v>0</v>
      </c>
      <c r="L319" s="236">
        <f t="shared" si="781"/>
        <v>0</v>
      </c>
      <c r="M319" s="236">
        <f t="shared" si="781"/>
        <v>0</v>
      </c>
      <c r="N319" s="236">
        <f t="shared" si="781"/>
        <v>0</v>
      </c>
      <c r="O319" s="236">
        <f t="shared" si="781"/>
        <v>0</v>
      </c>
      <c r="P319" s="220"/>
      <c r="Q319" s="221"/>
      <c r="R319" s="237">
        <f t="shared" si="795"/>
        <v>0</v>
      </c>
      <c r="S319" s="221"/>
      <c r="T319" s="237">
        <f t="shared" si="796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97"/>
        <v>0</v>
      </c>
      <c r="AD319" s="221"/>
      <c r="AE319" s="237">
        <f t="shared" si="798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99"/>
        <v>0</v>
      </c>
      <c r="AO319" s="221"/>
      <c r="AP319" s="237">
        <f t="shared" si="800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01"/>
        <v>0</v>
      </c>
      <c r="AZ319" s="221"/>
      <c r="BA319" s="237">
        <f t="shared" si="802"/>
        <v>0</v>
      </c>
      <c r="BB319" s="221"/>
      <c r="BC319" s="233"/>
      <c r="BD319" s="221"/>
      <c r="BE319" s="221"/>
      <c r="BF319" s="233"/>
      <c r="BG319" s="221"/>
      <c r="BH319" s="379">
        <f t="shared" si="782"/>
        <v>0</v>
      </c>
      <c r="BI319" s="255" t="str">
        <f t="shared" si="783"/>
        <v>04</v>
      </c>
      <c r="BJ319" s="318"/>
      <c r="BK319" s="253">
        <f t="shared" si="803"/>
        <v>0</v>
      </c>
      <c r="BL319" s="318"/>
      <c r="BM319" s="253">
        <f t="shared" si="78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785"/>
        <v>0</v>
      </c>
      <c r="BW319" s="318"/>
      <c r="BX319" s="253">
        <f t="shared" si="80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786"/>
        <v>0</v>
      </c>
      <c r="CH319" s="318"/>
      <c r="CI319" s="253">
        <f t="shared" si="787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788"/>
        <v>0</v>
      </c>
      <c r="CS319" s="318"/>
      <c r="CT319" s="253">
        <f t="shared" si="789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790"/>
        <v>0</v>
      </c>
      <c r="DD319" s="318"/>
      <c r="DE319" s="253">
        <f t="shared" si="791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>
      <c r="A320" s="272" t="str">
        <f t="shared" si="77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792"/>
        <v>0</v>
      </c>
      <c r="F320" s="236">
        <f t="shared" si="793"/>
        <v>0</v>
      </c>
      <c r="G320" s="236">
        <f t="shared" si="779"/>
        <v>0</v>
      </c>
      <c r="H320" s="236">
        <f t="shared" si="794"/>
        <v>0</v>
      </c>
      <c r="I320" s="236">
        <f t="shared" si="780"/>
        <v>0</v>
      </c>
      <c r="J320" s="236">
        <f t="shared" si="781"/>
        <v>0</v>
      </c>
      <c r="K320" s="236">
        <f t="shared" si="781"/>
        <v>0</v>
      </c>
      <c r="L320" s="236">
        <f t="shared" si="781"/>
        <v>0</v>
      </c>
      <c r="M320" s="236">
        <f t="shared" si="781"/>
        <v>0</v>
      </c>
      <c r="N320" s="236">
        <f t="shared" si="781"/>
        <v>0</v>
      </c>
      <c r="O320" s="236">
        <f t="shared" si="781"/>
        <v>0</v>
      </c>
      <c r="P320" s="220"/>
      <c r="Q320" s="221"/>
      <c r="R320" s="237">
        <f t="shared" si="795"/>
        <v>0</v>
      </c>
      <c r="S320" s="221"/>
      <c r="T320" s="237">
        <f t="shared" si="796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97"/>
        <v>0</v>
      </c>
      <c r="AD320" s="221"/>
      <c r="AE320" s="237">
        <f t="shared" si="798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99"/>
        <v>0</v>
      </c>
      <c r="AO320" s="221"/>
      <c r="AP320" s="237">
        <f t="shared" si="800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01"/>
        <v>0</v>
      </c>
      <c r="AZ320" s="221"/>
      <c r="BA320" s="237">
        <f t="shared" si="802"/>
        <v>0</v>
      </c>
      <c r="BB320" s="221"/>
      <c r="BC320" s="233"/>
      <c r="BD320" s="221"/>
      <c r="BE320" s="221"/>
      <c r="BF320" s="233"/>
      <c r="BG320" s="221"/>
      <c r="BH320" s="379">
        <f t="shared" si="782"/>
        <v>0</v>
      </c>
      <c r="BI320" s="255" t="str">
        <f t="shared" si="783"/>
        <v>05</v>
      </c>
      <c r="BJ320" s="318"/>
      <c r="BK320" s="253">
        <f t="shared" si="803"/>
        <v>0</v>
      </c>
      <c r="BL320" s="318"/>
      <c r="BM320" s="253">
        <f t="shared" si="78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785"/>
        <v>0</v>
      </c>
      <c r="BW320" s="318"/>
      <c r="BX320" s="253">
        <f t="shared" si="80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786"/>
        <v>0</v>
      </c>
      <c r="CH320" s="318"/>
      <c r="CI320" s="253">
        <f t="shared" si="787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788"/>
        <v>0</v>
      </c>
      <c r="CS320" s="318"/>
      <c r="CT320" s="253">
        <f t="shared" si="789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790"/>
        <v>0</v>
      </c>
      <c r="DD320" s="318"/>
      <c r="DE320" s="253">
        <f t="shared" si="791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>
      <c r="A321" s="272" t="str">
        <f t="shared" si="77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792"/>
        <v>0</v>
      </c>
      <c r="F321" s="236">
        <f t="shared" si="793"/>
        <v>0</v>
      </c>
      <c r="G321" s="236">
        <f t="shared" si="779"/>
        <v>0</v>
      </c>
      <c r="H321" s="236">
        <f t="shared" si="794"/>
        <v>0</v>
      </c>
      <c r="I321" s="236">
        <f t="shared" si="780"/>
        <v>0</v>
      </c>
      <c r="J321" s="236">
        <f t="shared" si="781"/>
        <v>0</v>
      </c>
      <c r="K321" s="236">
        <f t="shared" si="781"/>
        <v>0</v>
      </c>
      <c r="L321" s="236">
        <f t="shared" si="781"/>
        <v>0</v>
      </c>
      <c r="M321" s="236">
        <f t="shared" si="781"/>
        <v>0</v>
      </c>
      <c r="N321" s="236">
        <f t="shared" si="781"/>
        <v>0</v>
      </c>
      <c r="O321" s="236">
        <f t="shared" si="781"/>
        <v>0</v>
      </c>
      <c r="P321" s="220"/>
      <c r="Q321" s="221"/>
      <c r="R321" s="237">
        <f t="shared" si="795"/>
        <v>0</v>
      </c>
      <c r="S321" s="221"/>
      <c r="T321" s="237">
        <f t="shared" si="796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97"/>
        <v>0</v>
      </c>
      <c r="AD321" s="221"/>
      <c r="AE321" s="237">
        <f t="shared" si="798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99"/>
        <v>0</v>
      </c>
      <c r="AO321" s="221"/>
      <c r="AP321" s="237">
        <f t="shared" si="800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01"/>
        <v>0</v>
      </c>
      <c r="AZ321" s="221"/>
      <c r="BA321" s="237">
        <f t="shared" si="802"/>
        <v>0</v>
      </c>
      <c r="BB321" s="221"/>
      <c r="BC321" s="233"/>
      <c r="BD321" s="221"/>
      <c r="BE321" s="221"/>
      <c r="BF321" s="233"/>
      <c r="BG321" s="221"/>
      <c r="BH321" s="379">
        <f t="shared" si="782"/>
        <v>0</v>
      </c>
      <c r="BI321" s="255" t="str">
        <f t="shared" si="783"/>
        <v>06</v>
      </c>
      <c r="BJ321" s="318"/>
      <c r="BK321" s="253">
        <f t="shared" si="803"/>
        <v>0</v>
      </c>
      <c r="BL321" s="318"/>
      <c r="BM321" s="253">
        <f t="shared" si="78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785"/>
        <v>0</v>
      </c>
      <c r="BW321" s="318"/>
      <c r="BX321" s="253">
        <f t="shared" si="80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786"/>
        <v>0</v>
      </c>
      <c r="CH321" s="318"/>
      <c r="CI321" s="253">
        <f t="shared" si="787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788"/>
        <v>0</v>
      </c>
      <c r="CS321" s="318"/>
      <c r="CT321" s="253">
        <f t="shared" si="789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790"/>
        <v>0</v>
      </c>
      <c r="DD321" s="318"/>
      <c r="DE321" s="253">
        <f t="shared" si="791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>
      <c r="A322" s="272" t="str">
        <f t="shared" si="77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792"/>
        <v>0</v>
      </c>
      <c r="F322" s="236">
        <f t="shared" si="793"/>
        <v>0</v>
      </c>
      <c r="G322" s="236">
        <f t="shared" si="779"/>
        <v>0</v>
      </c>
      <c r="H322" s="236">
        <f t="shared" si="794"/>
        <v>0</v>
      </c>
      <c r="I322" s="236">
        <f t="shared" si="780"/>
        <v>0</v>
      </c>
      <c r="J322" s="236">
        <f t="shared" si="781"/>
        <v>0</v>
      </c>
      <c r="K322" s="236">
        <f t="shared" si="781"/>
        <v>0</v>
      </c>
      <c r="L322" s="236">
        <f t="shared" si="781"/>
        <v>0</v>
      </c>
      <c r="M322" s="236">
        <f t="shared" si="781"/>
        <v>0</v>
      </c>
      <c r="N322" s="236">
        <f t="shared" si="781"/>
        <v>0</v>
      </c>
      <c r="O322" s="236">
        <f t="shared" si="781"/>
        <v>0</v>
      </c>
      <c r="P322" s="220"/>
      <c r="Q322" s="221"/>
      <c r="R322" s="237">
        <f t="shared" si="795"/>
        <v>0</v>
      </c>
      <c r="S322" s="221"/>
      <c r="T322" s="237">
        <f t="shared" si="796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97"/>
        <v>0</v>
      </c>
      <c r="AD322" s="221"/>
      <c r="AE322" s="237">
        <f t="shared" si="798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99"/>
        <v>0</v>
      </c>
      <c r="AO322" s="221"/>
      <c r="AP322" s="237">
        <f t="shared" si="800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01"/>
        <v>0</v>
      </c>
      <c r="AZ322" s="221"/>
      <c r="BA322" s="237">
        <f t="shared" si="802"/>
        <v>0</v>
      </c>
      <c r="BB322" s="221"/>
      <c r="BC322" s="233"/>
      <c r="BD322" s="221"/>
      <c r="BE322" s="221"/>
      <c r="BF322" s="233"/>
      <c r="BG322" s="221"/>
      <c r="BH322" s="379">
        <f t="shared" si="782"/>
        <v>0</v>
      </c>
      <c r="BI322" s="255" t="str">
        <f t="shared" si="783"/>
        <v>07</v>
      </c>
      <c r="BJ322" s="318"/>
      <c r="BK322" s="253">
        <f t="shared" si="803"/>
        <v>0</v>
      </c>
      <c r="BL322" s="318"/>
      <c r="BM322" s="253">
        <f t="shared" si="78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785"/>
        <v>0</v>
      </c>
      <c r="BW322" s="318"/>
      <c r="BX322" s="253">
        <f t="shared" si="80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786"/>
        <v>0</v>
      </c>
      <c r="CH322" s="318"/>
      <c r="CI322" s="253">
        <f t="shared" si="787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788"/>
        <v>0</v>
      </c>
      <c r="CS322" s="318"/>
      <c r="CT322" s="253">
        <f t="shared" si="789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790"/>
        <v>0</v>
      </c>
      <c r="DD322" s="318"/>
      <c r="DE322" s="253">
        <f t="shared" si="791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>
      <c r="A323" s="272" t="str">
        <f t="shared" si="77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792"/>
        <v>0</v>
      </c>
      <c r="F323" s="236">
        <f t="shared" si="793"/>
        <v>0</v>
      </c>
      <c r="G323" s="236">
        <f t="shared" si="779"/>
        <v>0</v>
      </c>
      <c r="H323" s="236">
        <f t="shared" si="794"/>
        <v>0</v>
      </c>
      <c r="I323" s="236">
        <f t="shared" si="780"/>
        <v>0</v>
      </c>
      <c r="J323" s="236">
        <f t="shared" si="781"/>
        <v>0</v>
      </c>
      <c r="K323" s="236">
        <f t="shared" si="781"/>
        <v>0</v>
      </c>
      <c r="L323" s="236">
        <f t="shared" si="781"/>
        <v>0</v>
      </c>
      <c r="M323" s="236">
        <f t="shared" si="781"/>
        <v>0</v>
      </c>
      <c r="N323" s="236">
        <f t="shared" si="781"/>
        <v>0</v>
      </c>
      <c r="O323" s="236">
        <f t="shared" si="781"/>
        <v>0</v>
      </c>
      <c r="P323" s="220"/>
      <c r="Q323" s="221"/>
      <c r="R323" s="237">
        <f t="shared" si="795"/>
        <v>0</v>
      </c>
      <c r="S323" s="221"/>
      <c r="T323" s="237">
        <f t="shared" si="796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97"/>
        <v>0</v>
      </c>
      <c r="AD323" s="221"/>
      <c r="AE323" s="237">
        <f t="shared" si="798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99"/>
        <v>0</v>
      </c>
      <c r="AO323" s="221"/>
      <c r="AP323" s="237">
        <f t="shared" si="800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01"/>
        <v>0</v>
      </c>
      <c r="AZ323" s="221"/>
      <c r="BA323" s="237">
        <f t="shared" si="802"/>
        <v>0</v>
      </c>
      <c r="BB323" s="221"/>
      <c r="BC323" s="233"/>
      <c r="BD323" s="221"/>
      <c r="BE323" s="221"/>
      <c r="BF323" s="233"/>
      <c r="BG323" s="221"/>
      <c r="BH323" s="379">
        <f t="shared" si="782"/>
        <v>0</v>
      </c>
      <c r="BI323" s="255" t="str">
        <f t="shared" si="783"/>
        <v>08</v>
      </c>
      <c r="BJ323" s="318"/>
      <c r="BK323" s="253">
        <f t="shared" si="803"/>
        <v>0</v>
      </c>
      <c r="BL323" s="318"/>
      <c r="BM323" s="253">
        <f t="shared" si="78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785"/>
        <v>0</v>
      </c>
      <c r="BW323" s="318"/>
      <c r="BX323" s="253">
        <f t="shared" si="80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786"/>
        <v>0</v>
      </c>
      <c r="CH323" s="318"/>
      <c r="CI323" s="253">
        <f t="shared" si="787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788"/>
        <v>0</v>
      </c>
      <c r="CS323" s="318"/>
      <c r="CT323" s="253">
        <f t="shared" si="789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790"/>
        <v>0</v>
      </c>
      <c r="DD323" s="318"/>
      <c r="DE323" s="253">
        <f t="shared" si="791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>
      <c r="A324" s="272" t="str">
        <f t="shared" si="77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792"/>
        <v>0</v>
      </c>
      <c r="F324" s="236">
        <f t="shared" si="793"/>
        <v>0</v>
      </c>
      <c r="G324" s="236">
        <f t="shared" si="779"/>
        <v>0</v>
      </c>
      <c r="H324" s="236">
        <f t="shared" si="794"/>
        <v>0</v>
      </c>
      <c r="I324" s="236">
        <f t="shared" si="780"/>
        <v>0</v>
      </c>
      <c r="J324" s="236">
        <f t="shared" si="781"/>
        <v>0</v>
      </c>
      <c r="K324" s="236">
        <f t="shared" si="781"/>
        <v>0</v>
      </c>
      <c r="L324" s="236">
        <f t="shared" si="781"/>
        <v>0</v>
      </c>
      <c r="M324" s="236">
        <f t="shared" si="781"/>
        <v>0</v>
      </c>
      <c r="N324" s="236">
        <f t="shared" si="781"/>
        <v>0</v>
      </c>
      <c r="O324" s="236">
        <f t="shared" si="781"/>
        <v>0</v>
      </c>
      <c r="P324" s="220"/>
      <c r="Q324" s="221"/>
      <c r="R324" s="237">
        <f t="shared" si="795"/>
        <v>0</v>
      </c>
      <c r="S324" s="221"/>
      <c r="T324" s="237">
        <f t="shared" si="796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97"/>
        <v>0</v>
      </c>
      <c r="AD324" s="221"/>
      <c r="AE324" s="237">
        <f t="shared" si="798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99"/>
        <v>0</v>
      </c>
      <c r="AO324" s="221"/>
      <c r="AP324" s="237">
        <f t="shared" si="800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01"/>
        <v>0</v>
      </c>
      <c r="AZ324" s="221"/>
      <c r="BA324" s="237">
        <f t="shared" si="802"/>
        <v>0</v>
      </c>
      <c r="BB324" s="221"/>
      <c r="BC324" s="233"/>
      <c r="BD324" s="221"/>
      <c r="BE324" s="221"/>
      <c r="BF324" s="233"/>
      <c r="BG324" s="221"/>
      <c r="BH324" s="379">
        <f t="shared" si="782"/>
        <v>0</v>
      </c>
      <c r="BI324" s="255" t="str">
        <f t="shared" si="783"/>
        <v>09</v>
      </c>
      <c r="BJ324" s="318"/>
      <c r="BK324" s="253">
        <f t="shared" si="803"/>
        <v>0</v>
      </c>
      <c r="BL324" s="318"/>
      <c r="BM324" s="253">
        <f t="shared" si="78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785"/>
        <v>0</v>
      </c>
      <c r="BW324" s="318"/>
      <c r="BX324" s="253">
        <f t="shared" si="80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786"/>
        <v>0</v>
      </c>
      <c r="CH324" s="318"/>
      <c r="CI324" s="253">
        <f t="shared" si="787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788"/>
        <v>0</v>
      </c>
      <c r="CS324" s="318"/>
      <c r="CT324" s="253">
        <f t="shared" si="789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790"/>
        <v>0</v>
      </c>
      <c r="DD324" s="318"/>
      <c r="DE324" s="253">
        <f t="shared" si="791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>
      <c r="A325" s="272" t="str">
        <f t="shared" si="77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792"/>
        <v>0</v>
      </c>
      <c r="F325" s="236">
        <f t="shared" si="793"/>
        <v>0</v>
      </c>
      <c r="G325" s="236">
        <f t="shared" si="779"/>
        <v>0</v>
      </c>
      <c r="H325" s="236">
        <f t="shared" si="794"/>
        <v>0</v>
      </c>
      <c r="I325" s="236">
        <f t="shared" si="780"/>
        <v>0</v>
      </c>
      <c r="J325" s="236">
        <f t="shared" si="781"/>
        <v>0</v>
      </c>
      <c r="K325" s="236">
        <f t="shared" si="781"/>
        <v>0</v>
      </c>
      <c r="L325" s="236">
        <f t="shared" si="781"/>
        <v>0</v>
      </c>
      <c r="M325" s="236">
        <f t="shared" si="781"/>
        <v>0</v>
      </c>
      <c r="N325" s="236">
        <f t="shared" si="781"/>
        <v>0</v>
      </c>
      <c r="O325" s="236">
        <f t="shared" si="781"/>
        <v>0</v>
      </c>
      <c r="P325" s="220"/>
      <c r="Q325" s="221"/>
      <c r="R325" s="237">
        <f t="shared" si="795"/>
        <v>0</v>
      </c>
      <c r="S325" s="221"/>
      <c r="T325" s="237">
        <f t="shared" si="796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97"/>
        <v>0</v>
      </c>
      <c r="AD325" s="221"/>
      <c r="AE325" s="237">
        <f t="shared" si="798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99"/>
        <v>0</v>
      </c>
      <c r="AO325" s="221"/>
      <c r="AP325" s="237">
        <f t="shared" si="800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01"/>
        <v>0</v>
      </c>
      <c r="AZ325" s="221"/>
      <c r="BA325" s="237">
        <f t="shared" si="802"/>
        <v>0</v>
      </c>
      <c r="BB325" s="221"/>
      <c r="BC325" s="233"/>
      <c r="BD325" s="221"/>
      <c r="BE325" s="221"/>
      <c r="BF325" s="233"/>
      <c r="BG325" s="221"/>
      <c r="BH325" s="379">
        <f t="shared" si="782"/>
        <v>0</v>
      </c>
      <c r="BI325" s="255" t="str">
        <f t="shared" si="783"/>
        <v>10</v>
      </c>
      <c r="BJ325" s="318"/>
      <c r="BK325" s="253">
        <f t="shared" si="803"/>
        <v>0</v>
      </c>
      <c r="BL325" s="318"/>
      <c r="BM325" s="253">
        <f t="shared" si="78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785"/>
        <v>0</v>
      </c>
      <c r="BW325" s="318"/>
      <c r="BX325" s="253">
        <f t="shared" si="80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786"/>
        <v>0</v>
      </c>
      <c r="CH325" s="318"/>
      <c r="CI325" s="253">
        <f t="shared" si="787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788"/>
        <v>0</v>
      </c>
      <c r="CS325" s="318"/>
      <c r="CT325" s="253">
        <f t="shared" si="789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790"/>
        <v>0</v>
      </c>
      <c r="DD325" s="318"/>
      <c r="DE325" s="253">
        <f t="shared" si="791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">
      <c r="A326" s="272" t="str">
        <f t="shared" si="77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792"/>
        <v>0</v>
      </c>
      <c r="F326" s="236">
        <f t="shared" si="793"/>
        <v>0</v>
      </c>
      <c r="G326" s="236">
        <f t="shared" si="779"/>
        <v>0</v>
      </c>
      <c r="H326" s="236">
        <f t="shared" si="794"/>
        <v>0</v>
      </c>
      <c r="I326" s="236">
        <f t="shared" si="780"/>
        <v>0</v>
      </c>
      <c r="J326" s="236">
        <f t="shared" si="781"/>
        <v>0</v>
      </c>
      <c r="K326" s="236">
        <f t="shared" si="781"/>
        <v>0</v>
      </c>
      <c r="L326" s="236">
        <f t="shared" si="781"/>
        <v>0</v>
      </c>
      <c r="M326" s="236">
        <f t="shared" si="781"/>
        <v>0</v>
      </c>
      <c r="N326" s="236">
        <f t="shared" si="781"/>
        <v>0</v>
      </c>
      <c r="O326" s="236">
        <f t="shared" si="781"/>
        <v>0</v>
      </c>
      <c r="P326" s="220"/>
      <c r="Q326" s="221"/>
      <c r="R326" s="237">
        <f t="shared" si="795"/>
        <v>0</v>
      </c>
      <c r="S326" s="221"/>
      <c r="T326" s="237">
        <f t="shared" si="796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97"/>
        <v>0</v>
      </c>
      <c r="AD326" s="221"/>
      <c r="AE326" s="237">
        <f t="shared" si="798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99"/>
        <v>0</v>
      </c>
      <c r="AO326" s="221"/>
      <c r="AP326" s="237">
        <f t="shared" si="800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01"/>
        <v>0</v>
      </c>
      <c r="AZ326" s="221"/>
      <c r="BA326" s="237">
        <f t="shared" si="802"/>
        <v>0</v>
      </c>
      <c r="BB326" s="221"/>
      <c r="BC326" s="233"/>
      <c r="BD326" s="221"/>
      <c r="BE326" s="221"/>
      <c r="BF326" s="233"/>
      <c r="BG326" s="221"/>
      <c r="BH326" s="379">
        <f t="shared" si="782"/>
        <v>0</v>
      </c>
      <c r="BI326" s="255" t="str">
        <f t="shared" si="783"/>
        <v>11</v>
      </c>
      <c r="BJ326" s="318"/>
      <c r="BK326" s="253">
        <f t="shared" si="803"/>
        <v>0</v>
      </c>
      <c r="BL326" s="318"/>
      <c r="BM326" s="253">
        <f t="shared" si="78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785"/>
        <v>0</v>
      </c>
      <c r="BW326" s="318"/>
      <c r="BX326" s="253">
        <f t="shared" si="80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786"/>
        <v>0</v>
      </c>
      <c r="CH326" s="318"/>
      <c r="CI326" s="253">
        <f t="shared" si="787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788"/>
        <v>0</v>
      </c>
      <c r="CS326" s="318"/>
      <c r="CT326" s="253">
        <f t="shared" si="789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790"/>
        <v>0</v>
      </c>
      <c r="DD326" s="318"/>
      <c r="DE326" s="253">
        <f t="shared" si="791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">
      <c r="A327" s="272" t="str">
        <f t="shared" si="77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792"/>
        <v>0</v>
      </c>
      <c r="F327" s="236">
        <f t="shared" si="793"/>
        <v>0</v>
      </c>
      <c r="G327" s="236">
        <f t="shared" si="779"/>
        <v>0</v>
      </c>
      <c r="H327" s="236">
        <f t="shared" si="794"/>
        <v>0</v>
      </c>
      <c r="I327" s="236">
        <f t="shared" si="780"/>
        <v>0</v>
      </c>
      <c r="J327" s="236">
        <f t="shared" si="781"/>
        <v>0</v>
      </c>
      <c r="K327" s="236">
        <f t="shared" si="781"/>
        <v>0</v>
      </c>
      <c r="L327" s="236">
        <f t="shared" si="781"/>
        <v>0</v>
      </c>
      <c r="M327" s="236">
        <f t="shared" si="781"/>
        <v>0</v>
      </c>
      <c r="N327" s="236">
        <f t="shared" si="781"/>
        <v>0</v>
      </c>
      <c r="O327" s="236">
        <f t="shared" si="781"/>
        <v>0</v>
      </c>
      <c r="P327" s="220"/>
      <c r="Q327" s="221"/>
      <c r="R327" s="237">
        <f t="shared" si="795"/>
        <v>0</v>
      </c>
      <c r="S327" s="221"/>
      <c r="T327" s="237">
        <f t="shared" si="796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97"/>
        <v>0</v>
      </c>
      <c r="AD327" s="221"/>
      <c r="AE327" s="237">
        <f t="shared" si="798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99"/>
        <v>0</v>
      </c>
      <c r="AO327" s="221"/>
      <c r="AP327" s="237">
        <f t="shared" si="800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01"/>
        <v>0</v>
      </c>
      <c r="AZ327" s="221"/>
      <c r="BA327" s="237">
        <f t="shared" si="802"/>
        <v>0</v>
      </c>
      <c r="BB327" s="221"/>
      <c r="BC327" s="233"/>
      <c r="BD327" s="221"/>
      <c r="BE327" s="221"/>
      <c r="BF327" s="233"/>
      <c r="BG327" s="221"/>
      <c r="BH327" s="379">
        <f t="shared" si="782"/>
        <v>0</v>
      </c>
      <c r="BI327" s="255" t="str">
        <f t="shared" si="783"/>
        <v>12</v>
      </c>
      <c r="BJ327" s="318"/>
      <c r="BK327" s="253">
        <f t="shared" si="803"/>
        <v>0</v>
      </c>
      <c r="BL327" s="318"/>
      <c r="BM327" s="253">
        <f t="shared" si="78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785"/>
        <v>0</v>
      </c>
      <c r="BW327" s="318"/>
      <c r="BX327" s="253">
        <f t="shared" si="80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786"/>
        <v>0</v>
      </c>
      <c r="CH327" s="318"/>
      <c r="CI327" s="253">
        <f t="shared" si="787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788"/>
        <v>0</v>
      </c>
      <c r="CS327" s="318"/>
      <c r="CT327" s="253">
        <f t="shared" si="789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790"/>
        <v>0</v>
      </c>
      <c r="DD327" s="318"/>
      <c r="DE327" s="253">
        <f t="shared" si="791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thickBot="1">
      <c r="A328" s="272" t="str">
        <f t="shared" si="77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792"/>
        <v>0</v>
      </c>
      <c r="F328" s="236">
        <f t="shared" si="793"/>
        <v>0</v>
      </c>
      <c r="G328" s="236">
        <f t="shared" si="779"/>
        <v>0</v>
      </c>
      <c r="H328" s="236">
        <f t="shared" si="794"/>
        <v>0</v>
      </c>
      <c r="I328" s="236">
        <f t="shared" si="780"/>
        <v>0</v>
      </c>
      <c r="J328" s="236">
        <f t="shared" si="781"/>
        <v>0</v>
      </c>
      <c r="K328" s="236">
        <f t="shared" si="781"/>
        <v>0</v>
      </c>
      <c r="L328" s="236">
        <f t="shared" si="781"/>
        <v>0</v>
      </c>
      <c r="M328" s="236">
        <f t="shared" si="781"/>
        <v>0</v>
      </c>
      <c r="N328" s="236">
        <f t="shared" si="781"/>
        <v>0</v>
      </c>
      <c r="O328" s="236">
        <f>ROUND(SUM(Z328,AK328,AV328,BG328),1)</f>
        <v>0</v>
      </c>
      <c r="P328" s="223"/>
      <c r="Q328" s="224"/>
      <c r="R328" s="238">
        <f t="shared" si="795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97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99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01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9">
        <f>IF((COUNTA(BJ328:DL328)-COUNTIF(BJ328:DL328,0))=0,0,CONCATENATE("Ошибки!-",COUNTA(BJ328:DL328)-COUNTIF(BJ328:DL328,0)))</f>
        <v>0</v>
      </c>
      <c r="BI328" s="319" t="str">
        <f t="shared" si="783"/>
        <v>13</v>
      </c>
      <c r="BJ328" s="320"/>
      <c r="BK328" s="321">
        <f t="shared" si="803"/>
        <v>0</v>
      </c>
      <c r="BL328" s="320"/>
      <c r="BM328" s="321">
        <f t="shared" si="78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785"/>
        <v>0</v>
      </c>
      <c r="BW328" s="320"/>
      <c r="BX328" s="321">
        <f t="shared" si="80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786"/>
        <v>0</v>
      </c>
      <c r="CH328" s="320"/>
      <c r="CI328" s="321">
        <f t="shared" si="787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788"/>
        <v>0</v>
      </c>
      <c r="CS328" s="320"/>
      <c r="CT328" s="321">
        <f t="shared" si="789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790"/>
        <v>0</v>
      </c>
      <c r="DD328" s="320"/>
      <c r="DE328" s="321">
        <f t="shared" si="791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10" t="s">
        <v>272</v>
      </c>
      <c r="C333" s="710"/>
      <c r="D333" s="546" t="s">
        <v>379</v>
      </c>
      <c r="E333" s="546"/>
      <c r="F333" s="546"/>
      <c r="G333" s="546"/>
      <c r="H333" s="546"/>
      <c r="J333" s="711" t="s">
        <v>372</v>
      </c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</row>
    <row r="335" spans="1:116" ht="14.25" customHeight="1">
      <c r="A335" s="317" t="s">
        <v>237</v>
      </c>
      <c r="B335" s="17"/>
      <c r="D335" s="554" t="s">
        <v>388</v>
      </c>
      <c r="E335" s="554"/>
      <c r="F335" s="554"/>
      <c r="G335" s="19"/>
      <c r="J335" s="554" t="s">
        <v>387</v>
      </c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theme="6" tint="0.39997558519241921"/>
  </sheetPr>
  <dimension ref="A1:DN357"/>
  <sheetViews>
    <sheetView showZeros="0" zoomScale="90" zoomScaleNormal="90" zoomScaleSheetLayoutView="71" workbookViewId="0">
      <pane xSplit="4" ySplit="5" topLeftCell="Z6" activePane="bottomRight" state="frozen"/>
      <selection activeCell="DK44" sqref="DK44"/>
      <selection pane="topRight" activeCell="DK44" sqref="DK44"/>
      <selection pane="bottomLeft" activeCell="DK44" sqref="DK44"/>
      <selection pane="bottomRight" activeCell="BB317" sqref="BB317:BG328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9" t="s">
        <v>176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0"/>
      <c r="DN1" s="240"/>
    </row>
    <row r="2" spans="1:118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10.1 Архивы по
"П-4_стр.2" и "П-4_стр.3"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Архивы
1 квартал -
гр.1</v>
      </c>
      <c r="BV2" s="246" t="str">
        <f t="shared" si="0"/>
        <v>Архивы
1 квартал -
гр.2</v>
      </c>
      <c r="BW2" s="246" t="str">
        <f t="shared" si="0"/>
        <v>Архивы
1 квартал -
гр.3</v>
      </c>
      <c r="BX2" s="246" t="str">
        <f t="shared" si="0"/>
        <v>Архивы
1 квартал -
гр.4</v>
      </c>
      <c r="BY2" s="246" t="str">
        <f t="shared" si="0"/>
        <v>Архивы
1 квартал -
гр.5</v>
      </c>
      <c r="BZ2" s="246" t="str">
        <f t="shared" si="0"/>
        <v>Архивы
1 квартал -
гр.6</v>
      </c>
      <c r="CA2" s="246" t="str">
        <f t="shared" si="0"/>
        <v>Архивы
1 квартал -
гр.7</v>
      </c>
      <c r="CB2" s="246" t="str">
        <f t="shared" si="0"/>
        <v>Архивы
1 квартал -
гр.8</v>
      </c>
      <c r="CC2" s="246" t="str">
        <f t="shared" si="0"/>
        <v>Архивы
1 квартал -
гр.9</v>
      </c>
      <c r="CD2" s="246" t="str">
        <f t="shared" si="0"/>
        <v>Архивы
1 квартал -
гр.10</v>
      </c>
      <c r="CE2" s="246" t="str">
        <f t="shared" si="0"/>
        <v>Архивы
1 квартал -
гр.11</v>
      </c>
      <c r="CF2" s="246" t="str">
        <f t="shared" si="0"/>
        <v>Архивы
2 квартал -
гр.1</v>
      </c>
      <c r="CG2" s="246" t="str">
        <f t="shared" si="0"/>
        <v>Архивы
2 квартал -
гр.2</v>
      </c>
      <c r="CH2" s="246" t="str">
        <f t="shared" si="0"/>
        <v>Архивы
2 квартал -
гр.3</v>
      </c>
      <c r="CI2" s="246" t="str">
        <f t="shared" si="0"/>
        <v>Архивы
2 квартал -
гр.4</v>
      </c>
      <c r="CJ2" s="246" t="str">
        <f t="shared" si="0"/>
        <v>Архивы
2 квартал -
гр.5</v>
      </c>
      <c r="CK2" s="246" t="str">
        <f t="shared" si="0"/>
        <v>Архивы
2 квартал -
гр.6</v>
      </c>
      <c r="CL2" s="246" t="str">
        <f t="shared" si="0"/>
        <v>Архивы
2 квартал -
гр.7</v>
      </c>
      <c r="CM2" s="246" t="str">
        <f t="shared" si="0"/>
        <v>Архивы
2 квартал -
гр.8</v>
      </c>
      <c r="CN2" s="246" t="str">
        <f t="shared" si="0"/>
        <v>Архивы
2 квартал -
гр.9</v>
      </c>
      <c r="CO2" s="246" t="str">
        <f t="shared" si="0"/>
        <v>Архивы
2 квартал -
гр.10</v>
      </c>
      <c r="CP2" s="246" t="str">
        <f t="shared" si="0"/>
        <v>Архивы
2 квартал -
гр.11</v>
      </c>
      <c r="CQ2" s="246" t="str">
        <f t="shared" si="0"/>
        <v>Архивы
3 квартал -
гр.1</v>
      </c>
      <c r="CR2" s="246" t="str">
        <f t="shared" si="0"/>
        <v>Архивы
3 квартал -
гр.2</v>
      </c>
      <c r="CS2" s="246" t="str">
        <f t="shared" si="0"/>
        <v>Архивы
3 квартал -
гр.3</v>
      </c>
      <c r="CT2" s="246" t="str">
        <f t="shared" si="0"/>
        <v>Архивы
3 квартал -
гр.4</v>
      </c>
      <c r="CU2" s="246" t="str">
        <f t="shared" si="0"/>
        <v>Архивы
3 квартал -
гр.5</v>
      </c>
      <c r="CV2" s="246" t="str">
        <f t="shared" si="0"/>
        <v>Архивы
3 квартал -
гр.6</v>
      </c>
      <c r="CW2" s="246" t="str">
        <f t="shared" si="0"/>
        <v>Архивы
3 квартал -
гр.7</v>
      </c>
      <c r="CX2" s="246" t="str">
        <f t="shared" si="0"/>
        <v>Архивы
3 квартал -
гр.8</v>
      </c>
      <c r="CY2" s="246" t="str">
        <f t="shared" si="0"/>
        <v>Архивы
3 квартал -
гр.9</v>
      </c>
      <c r="CZ2" s="246" t="str">
        <f t="shared" si="0"/>
        <v>Архивы
3 квартал -
гр.10</v>
      </c>
      <c r="DA2" s="246" t="str">
        <f t="shared" si="0"/>
        <v>Архивы
3 квартал -
гр.11</v>
      </c>
      <c r="DB2" s="246" t="str">
        <f t="shared" si="0"/>
        <v>Архивы
4 квартал -
гр.1</v>
      </c>
      <c r="DC2" s="246" t="str">
        <f t="shared" si="0"/>
        <v>Архивы
4 квартал -
гр.2</v>
      </c>
      <c r="DD2" s="246" t="str">
        <f t="shared" si="0"/>
        <v>Архивы
4 квартал -
гр.3</v>
      </c>
      <c r="DE2" s="246" t="str">
        <f t="shared" si="0"/>
        <v>Архивы
4 квартал -
гр.4</v>
      </c>
      <c r="DF2" s="246" t="str">
        <f t="shared" si="0"/>
        <v>Архивы
4 квартал -
гр.5</v>
      </c>
      <c r="DG2" s="246" t="str">
        <f t="shared" si="0"/>
        <v>Архивы
4 квартал -
гр.6</v>
      </c>
      <c r="DH2" s="246" t="str">
        <f t="shared" si="0"/>
        <v>Архивы
4 квартал -
гр.7</v>
      </c>
      <c r="DI2" s="246" t="str">
        <f t="shared" si="0"/>
        <v>Архивы
4 квартал -
гр.8</v>
      </c>
      <c r="DJ2" s="246" t="str">
        <f t="shared" si="0"/>
        <v>Архивы
4 квартал -
гр.9</v>
      </c>
      <c r="DK2" s="246" t="str">
        <f t="shared" si="0"/>
        <v>Архивы
4 квартал -
гр.10</v>
      </c>
      <c r="DL2" s="246" t="str">
        <f t="shared" si="0"/>
        <v>Архивы
4 квартал -
гр.11</v>
      </c>
      <c r="DM2" s="241"/>
      <c r="DN2" s="241"/>
    </row>
    <row r="3" spans="1:118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1:118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Архивы
1 квартал -
гр.1</v>
      </c>
      <c r="Q5" s="218" t="str">
        <f>CONCATENATE($B$1,"
",P1," -
гр.",$F$5)</f>
        <v>Архивы
1 квартал -
гр.2</v>
      </c>
      <c r="R5" s="218" t="str">
        <f>CONCATENATE($B$1,"
",P1," -
гр.",$G$5)</f>
        <v>Архивы
1 квартал -
гр.3</v>
      </c>
      <c r="S5" s="218" t="str">
        <f>CONCATENATE($B$1,"
",P1," -
гр.",$H$5)</f>
        <v>Архивы
1 квартал -
гр.4</v>
      </c>
      <c r="T5" s="218" t="str">
        <f>CONCATENATE($B$1,"
",P1," -
гр.",$I$5)</f>
        <v>Архивы
1 квартал -
гр.5</v>
      </c>
      <c r="U5" s="218" t="str">
        <f>CONCATENATE($B$1,"
",P1," -
гр.",$J$5)</f>
        <v>Архивы
1 квартал -
гр.6</v>
      </c>
      <c r="V5" s="218" t="str">
        <f>CONCATENATE($B$1,"
",P1," -
гр.",$K$5)</f>
        <v>Архивы
1 квартал -
гр.7</v>
      </c>
      <c r="W5" s="218" t="str">
        <f>CONCATENATE($B$1,"
",P1," -
гр.",$L$5)</f>
        <v>Архивы
1 квартал -
гр.8</v>
      </c>
      <c r="X5" s="218" t="str">
        <f>CONCATENATE($B$1,"
",P1," -
гр.",$M$5)</f>
        <v>Архивы
1 квартал -
гр.9</v>
      </c>
      <c r="Y5" s="218" t="str">
        <f>CONCATENATE($B$1,"
",P1," -
гр.",$N$5)</f>
        <v>Архивы
1 квартал -
гр.10</v>
      </c>
      <c r="Z5" s="219" t="str">
        <f>CONCATENATE($B$1,"
",P1," -
гр.",$O$5)</f>
        <v>Архивы
1 квартал -
гр.11</v>
      </c>
      <c r="AA5" s="210" t="str">
        <f>CONCATENATE($B$1,"
",AA1," -
гр.",$E$5)</f>
        <v>Архивы
2 квартал -
гр.1</v>
      </c>
      <c r="AB5" s="218" t="str">
        <f>CONCATENATE($B$1,"
",AA1," -
гр.",$F$5)</f>
        <v>Архивы
2 квартал -
гр.2</v>
      </c>
      <c r="AC5" s="218" t="str">
        <f>CONCATENATE($B$1,"
",AA1," -
гр.",$G$5)</f>
        <v>Архивы
2 квартал -
гр.3</v>
      </c>
      <c r="AD5" s="218" t="str">
        <f>CONCATENATE($B$1,"
",AA1," -
гр.",$H$5)</f>
        <v>Архивы
2 квартал -
гр.4</v>
      </c>
      <c r="AE5" s="218" t="str">
        <f>CONCATENATE($B$1,"
",AA1," -
гр.",$I$5)</f>
        <v>Архивы
2 квартал -
гр.5</v>
      </c>
      <c r="AF5" s="218" t="str">
        <f>CONCATENATE($B$1,"
",AA1," -
гр.",$J$5)</f>
        <v>Архивы
2 квартал -
гр.6</v>
      </c>
      <c r="AG5" s="218" t="str">
        <f>CONCATENATE($B$1,"
",AA1," -
гр.",$K$5)</f>
        <v>Архивы
2 квартал -
гр.7</v>
      </c>
      <c r="AH5" s="218" t="str">
        <f>CONCATENATE($B$1,"
",AA1," -
гр.",$L$5)</f>
        <v>Архивы
2 квартал -
гр.8</v>
      </c>
      <c r="AI5" s="218" t="str">
        <f>CONCATENATE($B$1,"
",AA1," -
гр.",$M$5)</f>
        <v>Архивы
2 квартал -
гр.9</v>
      </c>
      <c r="AJ5" s="218" t="str">
        <f>CONCATENATE($B$1,"
",AA1," -
гр.",$N$5)</f>
        <v>Архивы
2 квартал -
гр.10</v>
      </c>
      <c r="AK5" s="219" t="str">
        <f>CONCATENATE($B$1,"
",AA1," -
гр.",$O$5)</f>
        <v>Архивы
2 квартал -
гр.11</v>
      </c>
      <c r="AL5" s="210" t="str">
        <f>CONCATENATE($B$1,"
",AL1," -
гр.",$E$5)</f>
        <v>Архивы
3 квартал -
гр.1</v>
      </c>
      <c r="AM5" s="218" t="str">
        <f>CONCATENATE($B$1,"
",AL1," -
гр.",$F$5)</f>
        <v>Архивы
3 квартал -
гр.2</v>
      </c>
      <c r="AN5" s="218" t="str">
        <f>CONCATENATE($B$1,"
",AL1," -
гр.",$G$5)</f>
        <v>Архивы
3 квартал -
гр.3</v>
      </c>
      <c r="AO5" s="218" t="str">
        <f>CONCATENATE($B$1,"
",AL1," -
гр.",$H$5)</f>
        <v>Архивы
3 квартал -
гр.4</v>
      </c>
      <c r="AP5" s="218" t="str">
        <f>CONCATENATE($B$1,"
",AL1," -
гр.",$I$5)</f>
        <v>Архивы
3 квартал -
гр.5</v>
      </c>
      <c r="AQ5" s="218" t="str">
        <f>CONCATENATE($B$1,"
",AL1," -
гр.",$J$5)</f>
        <v>Архивы
3 квартал -
гр.6</v>
      </c>
      <c r="AR5" s="218" t="str">
        <f>CONCATENATE($B$1,"
",AL1," -
гр.",$K$5)</f>
        <v>Архивы
3 квартал -
гр.7</v>
      </c>
      <c r="AS5" s="218" t="str">
        <f>CONCATENATE($B$1,"
",AL1," -
гр.",$L$5)</f>
        <v>Архивы
3 квартал -
гр.8</v>
      </c>
      <c r="AT5" s="218" t="str">
        <f>CONCATENATE($B$1,"
",AL1," -
гр.",$M$5)</f>
        <v>Архивы
3 квартал -
гр.9</v>
      </c>
      <c r="AU5" s="218" t="str">
        <f>CONCATENATE($B$1,"
",AL1," -
гр.",$N$5)</f>
        <v>Архивы
3 квартал -
гр.10</v>
      </c>
      <c r="AV5" s="219" t="str">
        <f>CONCATENATE($B$1,"
",AL1," -
гр.",$O$5)</f>
        <v>Архивы
3 квартал -
гр.11</v>
      </c>
      <c r="AW5" s="210" t="str">
        <f>CONCATENATE($B$1,"
",AW1," -
гр.",$E$5)</f>
        <v>Архивы
4 квартал -
гр.1</v>
      </c>
      <c r="AX5" s="218" t="str">
        <f>CONCATENATE($B$1,"
",AW1," -
гр.",$F$5)</f>
        <v>Архивы
4 квартал -
гр.2</v>
      </c>
      <c r="AY5" s="218" t="str">
        <f>CONCATENATE($B$1,"
",AW1," -
гр.",$G$5)</f>
        <v>Архивы
4 квартал -
гр.3</v>
      </c>
      <c r="AZ5" s="218" t="str">
        <f>CONCATENATE($B$1,"
",AW1," -
гр.",$H$5)</f>
        <v>Архивы
4 квартал -
гр.4</v>
      </c>
      <c r="BA5" s="218" t="str">
        <f>CONCATENATE($B$1,"
",AW1," -
гр.",$I$5)</f>
        <v>Архивы
4 квартал -
гр.5</v>
      </c>
      <c r="BB5" s="218" t="str">
        <f>CONCATENATE($B$1,"
",AW1," -
гр.",$J$5)</f>
        <v>Архивы
4 квартал -
гр.6</v>
      </c>
      <c r="BC5" s="218" t="str">
        <f>CONCATENATE($B$1,"
",AW1," -
гр.",$K$5)</f>
        <v>Архивы
4 квартал -
гр.7</v>
      </c>
      <c r="BD5" s="218" t="str">
        <f>CONCATENATE($B$1,"
",AW1," -
гр.",$L$5)</f>
        <v>Архивы
4 квартал -
гр.8</v>
      </c>
      <c r="BE5" s="218" t="str">
        <f>CONCATENATE($B$1,"
",AW1," -
гр.",$M$5)</f>
        <v>Архивы
4 квартал -
гр.9</v>
      </c>
      <c r="BF5" s="218" t="str">
        <f>CONCATENATE($B$1,"
",AW1," -
гр.",$N$5)</f>
        <v>Архивы
4 квартал -
гр.10</v>
      </c>
      <c r="BG5" s="219" t="str">
        <f>CONCATENATE($B$1,"
",AW1," -
гр.",$O$5)</f>
        <v>Архивы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47"/>
      <c r="DN5" s="47"/>
    </row>
    <row r="6" spans="1:118" s="27" customFormat="1" ht="24">
      <c r="A6" s="273" t="str">
        <f>CONCATENATE("Свод - ",B1)</f>
        <v>Свод - Архивы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0</v>
      </c>
      <c r="F6" s="276">
        <f t="shared" si="2"/>
        <v>0</v>
      </c>
      <c r="G6" s="276">
        <f>SUM(G7:G11,G16:G18)</f>
        <v>0</v>
      </c>
      <c r="H6" s="276">
        <f t="shared" si="2"/>
        <v>0</v>
      </c>
      <c r="I6" s="276">
        <f>SUM(I7:I11,I16:I18)</f>
        <v>0</v>
      </c>
      <c r="J6" s="276">
        <f t="shared" si="2"/>
        <v>0</v>
      </c>
      <c r="K6" s="276">
        <f t="shared" si="2"/>
        <v>0</v>
      </c>
      <c r="L6" s="276">
        <f t="shared" si="2"/>
        <v>0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  <c r="DM6" s="2"/>
      <c r="DN6" s="2"/>
    </row>
    <row r="7" spans="1:118" s="27" customFormat="1" ht="24">
      <c r="A7" s="273" t="str">
        <f t="shared" ref="A7:A19" si="4">A6</f>
        <v>Свод - Архивы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0</v>
      </c>
      <c r="F7" s="276">
        <f t="shared" ref="F7:O18" si="5">SUMIF($B$21:$B$328,$B7,F$21:F$328)</f>
        <v>0</v>
      </c>
      <c r="G7" s="276">
        <f>SUM(J7:L7)</f>
        <v>0</v>
      </c>
      <c r="H7" s="276">
        <f t="shared" si="5"/>
        <v>0</v>
      </c>
      <c r="I7" s="276">
        <f>SUM(M7:O7)</f>
        <v>0</v>
      </c>
      <c r="J7" s="276">
        <f t="shared" si="5"/>
        <v>0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 t="shared" ref="BK7:BK18" si="8">IF(ROUND((E7-F7),5)&gt;=0,0,"Ошибка!")</f>
        <v>0</v>
      </c>
      <c r="BL7" s="248"/>
      <c r="BM7" s="253">
        <f t="shared" ref="BM7:BM18" si="9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"/>
      <c r="DN7" s="2"/>
    </row>
    <row r="8" spans="1:118" s="27" customFormat="1" ht="36">
      <c r="A8" s="273" t="str">
        <f t="shared" si="4"/>
        <v>Свод - Архивы</v>
      </c>
      <c r="B8" s="277" t="s">
        <v>229</v>
      </c>
      <c r="C8" s="275" t="s">
        <v>58</v>
      </c>
      <c r="D8" s="275" t="s">
        <v>8</v>
      </c>
      <c r="E8" s="301">
        <f t="shared" ref="E8:E17" si="10">SUMIF($B$21:$B$328,$B8,E$21:E$328)</f>
        <v>0</v>
      </c>
      <c r="F8" s="276">
        <f t="shared" si="5"/>
        <v>0</v>
      </c>
      <c r="G8" s="276">
        <f t="shared" ref="G8:G16" si="11">SUM(J8:L8)</f>
        <v>0</v>
      </c>
      <c r="H8" s="276">
        <f t="shared" si="5"/>
        <v>0</v>
      </c>
      <c r="I8" s="276">
        <f t="shared" ref="I8:I16" si="12">SUM(M8:O8)</f>
        <v>0</v>
      </c>
      <c r="J8" s="276">
        <f t="shared" si="5"/>
        <v>0</v>
      </c>
      <c r="K8" s="276">
        <f t="shared" si="5"/>
        <v>0</v>
      </c>
      <c r="L8" s="276">
        <f t="shared" si="5"/>
        <v>0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si="8"/>
        <v>0</v>
      </c>
      <c r="BL8" s="248"/>
      <c r="BM8" s="253">
        <f t="shared" si="9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"/>
      <c r="DN8" s="2"/>
    </row>
    <row r="9" spans="1:118" s="28" customFormat="1" ht="12">
      <c r="A9" s="273" t="str">
        <f t="shared" si="4"/>
        <v>Свод - Архивы</v>
      </c>
      <c r="B9" s="278" t="s">
        <v>102</v>
      </c>
      <c r="C9" s="275" t="s">
        <v>99</v>
      </c>
      <c r="D9" s="275" t="s">
        <v>9</v>
      </c>
      <c r="E9" s="301">
        <f t="shared" si="10"/>
        <v>0</v>
      </c>
      <c r="F9" s="276">
        <f t="shared" si="5"/>
        <v>0</v>
      </c>
      <c r="G9" s="276">
        <f t="shared" si="11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8"/>
        <v>0</v>
      </c>
      <c r="BL9" s="248"/>
      <c r="BM9" s="253">
        <f t="shared" si="9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  <c r="DM9" s="242"/>
      <c r="DN9" s="242"/>
    </row>
    <row r="10" spans="1:118" s="28" customFormat="1" ht="12">
      <c r="A10" s="273" t="str">
        <f t="shared" si="4"/>
        <v>Свод - Архивы</v>
      </c>
      <c r="B10" s="278" t="s">
        <v>103</v>
      </c>
      <c r="C10" s="275" t="s">
        <v>100</v>
      </c>
      <c r="D10" s="275" t="s">
        <v>10</v>
      </c>
      <c r="E10" s="301">
        <f t="shared" si="10"/>
        <v>0</v>
      </c>
      <c r="F10" s="276">
        <f t="shared" si="5"/>
        <v>0</v>
      </c>
      <c r="G10" s="276">
        <f t="shared" si="11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8"/>
        <v>0</v>
      </c>
      <c r="BL10" s="248"/>
      <c r="BM10" s="253">
        <f t="shared" si="9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  <c r="DM10" s="242"/>
      <c r="DN10" s="242"/>
    </row>
    <row r="11" spans="1:118" s="28" customFormat="1" ht="12">
      <c r="A11" s="273" t="str">
        <f t="shared" si="4"/>
        <v>Свод - Архивы</v>
      </c>
      <c r="B11" s="278" t="s">
        <v>104</v>
      </c>
      <c r="C11" s="275" t="s">
        <v>101</v>
      </c>
      <c r="D11" s="275" t="s">
        <v>59</v>
      </c>
      <c r="E11" s="301">
        <f t="shared" si="10"/>
        <v>0</v>
      </c>
      <c r="F11" s="276">
        <f t="shared" si="5"/>
        <v>0</v>
      </c>
      <c r="G11" s="276">
        <f>SUM(J11:L11)</f>
        <v>0</v>
      </c>
      <c r="H11" s="276">
        <f t="shared" si="5"/>
        <v>0</v>
      </c>
      <c r="I11" s="276">
        <f>SUM(M11:O11)</f>
        <v>0</v>
      </c>
      <c r="J11" s="276">
        <f t="shared" si="5"/>
        <v>0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8"/>
        <v>0</v>
      </c>
      <c r="BL11" s="248"/>
      <c r="BM11" s="253">
        <f t="shared" si="9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  <c r="DM11" s="242"/>
      <c r="DN11" s="242"/>
    </row>
    <row r="12" spans="1:118" s="27" customFormat="1" ht="24">
      <c r="A12" s="273" t="str">
        <f t="shared" si="4"/>
        <v>Свод - Архивы</v>
      </c>
      <c r="B12" s="279" t="s">
        <v>234</v>
      </c>
      <c r="C12" s="275" t="s">
        <v>71</v>
      </c>
      <c r="D12" s="275" t="s">
        <v>60</v>
      </c>
      <c r="E12" s="301">
        <f t="shared" si="10"/>
        <v>0</v>
      </c>
      <c r="F12" s="276">
        <f t="shared" si="5"/>
        <v>0</v>
      </c>
      <c r="G12" s="276">
        <f t="shared" si="11"/>
        <v>0</v>
      </c>
      <c r="H12" s="276">
        <f t="shared" si="5"/>
        <v>0</v>
      </c>
      <c r="I12" s="276">
        <f t="shared" si="12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8"/>
        <v>0</v>
      </c>
      <c r="BL12" s="248"/>
      <c r="BM12" s="253">
        <f t="shared" si="9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  <c r="DM12" s="2"/>
      <c r="DN12" s="2"/>
    </row>
    <row r="13" spans="1:118" s="27" customFormat="1" ht="12">
      <c r="A13" s="273" t="str">
        <f t="shared" si="4"/>
        <v>Свод - Архивы</v>
      </c>
      <c r="B13" s="280" t="s">
        <v>72</v>
      </c>
      <c r="C13" s="275" t="s">
        <v>73</v>
      </c>
      <c r="D13" s="275" t="s">
        <v>61</v>
      </c>
      <c r="E13" s="301">
        <f t="shared" si="10"/>
        <v>0</v>
      </c>
      <c r="F13" s="276">
        <f t="shared" si="5"/>
        <v>0</v>
      </c>
      <c r="G13" s="276">
        <f t="shared" si="11"/>
        <v>0</v>
      </c>
      <c r="H13" s="276">
        <f t="shared" si="5"/>
        <v>0</v>
      </c>
      <c r="I13" s="276">
        <f t="shared" si="12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8"/>
        <v>0</v>
      </c>
      <c r="BL13" s="248"/>
      <c r="BM13" s="253">
        <f t="shared" si="9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"/>
      <c r="DN13" s="2"/>
    </row>
    <row r="14" spans="1:118" s="28" customFormat="1" ht="12">
      <c r="A14" s="273" t="str">
        <f t="shared" si="4"/>
        <v>Свод - Архивы</v>
      </c>
      <c r="B14" s="281" t="s">
        <v>106</v>
      </c>
      <c r="C14" s="275" t="s">
        <v>107</v>
      </c>
      <c r="D14" s="275" t="s">
        <v>63</v>
      </c>
      <c r="E14" s="301">
        <f t="shared" si="10"/>
        <v>0</v>
      </c>
      <c r="F14" s="276">
        <f t="shared" si="5"/>
        <v>0</v>
      </c>
      <c r="G14" s="276">
        <f t="shared" si="11"/>
        <v>0</v>
      </c>
      <c r="H14" s="276">
        <f t="shared" si="5"/>
        <v>0</v>
      </c>
      <c r="I14" s="276">
        <f t="shared" si="12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8"/>
        <v>0</v>
      </c>
      <c r="BL14" s="248"/>
      <c r="BM14" s="253">
        <f t="shared" si="9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2"/>
      <c r="DN14" s="242"/>
    </row>
    <row r="15" spans="1:118" s="28" customFormat="1" ht="12">
      <c r="A15" s="273" t="str">
        <f t="shared" si="4"/>
        <v>Свод - Архивы</v>
      </c>
      <c r="B15" s="281" t="s">
        <v>74</v>
      </c>
      <c r="C15" s="275" t="s">
        <v>76</v>
      </c>
      <c r="D15" s="275" t="s">
        <v>64</v>
      </c>
      <c r="E15" s="301">
        <f t="shared" si="10"/>
        <v>0</v>
      </c>
      <c r="F15" s="276">
        <f t="shared" si="5"/>
        <v>0</v>
      </c>
      <c r="G15" s="276">
        <f t="shared" si="11"/>
        <v>0</v>
      </c>
      <c r="H15" s="276">
        <f t="shared" si="5"/>
        <v>0</v>
      </c>
      <c r="I15" s="276">
        <f t="shared" si="12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8"/>
        <v>0</v>
      </c>
      <c r="BL15" s="248"/>
      <c r="BM15" s="253">
        <f t="shared" si="9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2"/>
      <c r="DN15" s="242"/>
    </row>
    <row r="16" spans="1:118" s="27" customFormat="1" ht="36">
      <c r="A16" s="273" t="str">
        <f t="shared" si="4"/>
        <v>Свод - Архивы</v>
      </c>
      <c r="B16" s="277" t="s">
        <v>230</v>
      </c>
      <c r="C16" s="275" t="s">
        <v>77</v>
      </c>
      <c r="D16" s="275" t="s">
        <v>65</v>
      </c>
      <c r="E16" s="301">
        <f t="shared" si="10"/>
        <v>0</v>
      </c>
      <c r="F16" s="276">
        <f t="shared" si="5"/>
        <v>0</v>
      </c>
      <c r="G16" s="276">
        <f t="shared" si="11"/>
        <v>0</v>
      </c>
      <c r="H16" s="276">
        <f t="shared" si="5"/>
        <v>0</v>
      </c>
      <c r="I16" s="276">
        <f t="shared" si="12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8"/>
        <v>0</v>
      </c>
      <c r="BL16" s="248"/>
      <c r="BM16" s="253">
        <f t="shared" si="9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"/>
      <c r="DN16" s="2"/>
    </row>
    <row r="17" spans="1:118" s="27" customFormat="1" ht="36">
      <c r="A17" s="273" t="str">
        <f t="shared" si="4"/>
        <v>Свод - Архивы</v>
      </c>
      <c r="B17" s="277" t="s">
        <v>231</v>
      </c>
      <c r="C17" s="275" t="s">
        <v>78</v>
      </c>
      <c r="D17" s="275" t="s">
        <v>66</v>
      </c>
      <c r="E17" s="301">
        <f t="shared" si="10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8"/>
        <v>0</v>
      </c>
      <c r="BL17" s="248"/>
      <c r="BM17" s="253">
        <f t="shared" si="9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"/>
      <c r="DN17" s="2"/>
    </row>
    <row r="18" spans="1:118" s="28" customFormat="1" thickBot="1">
      <c r="A18" s="273" t="str">
        <f t="shared" si="4"/>
        <v>Свод - Архивы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0</v>
      </c>
      <c r="F18" s="304">
        <f t="shared" si="5"/>
        <v>0</v>
      </c>
      <c r="G18" s="304">
        <f>SUM(J18:L18)</f>
        <v>0</v>
      </c>
      <c r="H18" s="304">
        <f t="shared" si="5"/>
        <v>0</v>
      </c>
      <c r="I18" s="304">
        <f>SUM(M18:O18)</f>
        <v>0</v>
      </c>
      <c r="J18" s="304">
        <f t="shared" si="5"/>
        <v>0</v>
      </c>
      <c r="K18" s="304">
        <f t="shared" si="5"/>
        <v>0</v>
      </c>
      <c r="L18" s="304">
        <f t="shared" si="5"/>
        <v>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8"/>
        <v>0</v>
      </c>
      <c r="BL18" s="320"/>
      <c r="BM18" s="321">
        <f t="shared" si="9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2"/>
      <c r="DN18" s="242"/>
    </row>
    <row r="19" spans="1:118" s="28" customFormat="1" ht="38.25">
      <c r="A19" s="273" t="str">
        <f t="shared" si="4"/>
        <v>Свод - Архивы</v>
      </c>
      <c r="B19" s="289" t="s">
        <v>354</v>
      </c>
      <c r="C19" s="230"/>
      <c r="D19" s="230"/>
      <c r="E19" s="306">
        <f>'П-4_стр.2'!E19</f>
        <v>0</v>
      </c>
      <c r="F19" s="307">
        <f>'П-4_стр.2'!F19</f>
        <v>0</v>
      </c>
      <c r="G19" s="307">
        <f>'П-4_стр.3'!G19</f>
        <v>0</v>
      </c>
      <c r="H19" s="315" t="s">
        <v>237</v>
      </c>
      <c r="I19" s="307">
        <f>'П-4_стр.3'!H19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2"/>
      <c r="DN19" s="242"/>
    </row>
    <row r="20" spans="1:118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2"/>
      <c r="DN20" s="242"/>
    </row>
    <row r="21" spans="1:118" s="258" customFormat="1" ht="21" customHeight="1">
      <c r="A21" s="271" t="str">
        <f>B21</f>
        <v>Внести наименование учреждения 1</v>
      </c>
      <c r="B21" s="712" t="s">
        <v>244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Внести наименование учреждения 1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Внести наименование учреждения 1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Внести наименование учреждения 1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Внести наименование учреждения 1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  <c r="DM21" s="259"/>
      <c r="DN21" s="259"/>
    </row>
    <row r="22" spans="1:118" s="27" customFormat="1" ht="24">
      <c r="A22" s="272" t="str">
        <f>A21</f>
        <v>Внести наименование учреждения 1</v>
      </c>
      <c r="B22" s="211" t="s">
        <v>232</v>
      </c>
      <c r="C22" s="37" t="s">
        <v>47</v>
      </c>
      <c r="D22" s="37" t="s">
        <v>6</v>
      </c>
      <c r="E22" s="308">
        <f t="shared" ref="E22:O22" si="15">SUM(E23:E27,E32:E34)</f>
        <v>0</v>
      </c>
      <c r="F22" s="236">
        <f t="shared" si="15"/>
        <v>0</v>
      </c>
      <c r="G22" s="236">
        <f>SUM(G23:G27,G32:G34)</f>
        <v>0</v>
      </c>
      <c r="H22" s="236">
        <f t="shared" si="15"/>
        <v>0</v>
      </c>
      <c r="I22" s="236">
        <f>SUM(I23:I27,I32:I34)</f>
        <v>0</v>
      </c>
      <c r="J22" s="236">
        <f t="shared" si="15"/>
        <v>0</v>
      </c>
      <c r="K22" s="236">
        <f t="shared" si="15"/>
        <v>0</v>
      </c>
      <c r="L22" s="236">
        <f t="shared" si="15"/>
        <v>0</v>
      </c>
      <c r="M22" s="236">
        <f t="shared" si="15"/>
        <v>0</v>
      </c>
      <c r="N22" s="236">
        <f t="shared" si="15"/>
        <v>0</v>
      </c>
      <c r="O22" s="236">
        <f t="shared" si="15"/>
        <v>0</v>
      </c>
      <c r="P22" s="228">
        <f t="shared" ref="P22:AA22" si="16">SUM(P23:P27,P32:P34)</f>
        <v>0</v>
      </c>
      <c r="Q22" s="226">
        <f t="shared" si="16"/>
        <v>0</v>
      </c>
      <c r="R22" s="236">
        <f t="shared" si="16"/>
        <v>0</v>
      </c>
      <c r="S22" s="226">
        <f t="shared" si="16"/>
        <v>0</v>
      </c>
      <c r="T22" s="236">
        <f t="shared" si="16"/>
        <v>0</v>
      </c>
      <c r="U22" s="226">
        <f t="shared" si="16"/>
        <v>0</v>
      </c>
      <c r="V22" s="235">
        <f t="shared" si="16"/>
        <v>0</v>
      </c>
      <c r="W22" s="226">
        <f t="shared" si="16"/>
        <v>0</v>
      </c>
      <c r="X22" s="226">
        <f t="shared" si="16"/>
        <v>0</v>
      </c>
      <c r="Y22" s="235">
        <f t="shared" si="16"/>
        <v>0</v>
      </c>
      <c r="Z22" s="227">
        <f t="shared" si="16"/>
        <v>0</v>
      </c>
      <c r="AA22" s="228">
        <f t="shared" si="16"/>
        <v>0</v>
      </c>
      <c r="AB22" s="226">
        <f t="shared" ref="AB22:AK22" si="17">SUM(AB23:AB27,AB32:AB34)</f>
        <v>0</v>
      </c>
      <c r="AC22" s="236">
        <f t="shared" si="17"/>
        <v>0</v>
      </c>
      <c r="AD22" s="226">
        <f t="shared" si="17"/>
        <v>0</v>
      </c>
      <c r="AE22" s="236">
        <f t="shared" si="17"/>
        <v>0</v>
      </c>
      <c r="AF22" s="226">
        <f t="shared" si="17"/>
        <v>0</v>
      </c>
      <c r="AG22" s="235">
        <f t="shared" si="17"/>
        <v>0</v>
      </c>
      <c r="AH22" s="226">
        <f t="shared" si="17"/>
        <v>0</v>
      </c>
      <c r="AI22" s="226">
        <f t="shared" si="17"/>
        <v>0</v>
      </c>
      <c r="AJ22" s="235">
        <f t="shared" si="17"/>
        <v>0</v>
      </c>
      <c r="AK22" s="227">
        <f t="shared" si="17"/>
        <v>0</v>
      </c>
      <c r="AL22" s="228">
        <f>SUM(AL23:AL27,AL32:AL34)</f>
        <v>0</v>
      </c>
      <c r="AM22" s="226">
        <f t="shared" ref="AM22:AV22" si="18">SUM(AM23:AM27,AM32:AM34)</f>
        <v>0</v>
      </c>
      <c r="AN22" s="236">
        <f t="shared" si="18"/>
        <v>0</v>
      </c>
      <c r="AO22" s="226">
        <f t="shared" si="18"/>
        <v>0</v>
      </c>
      <c r="AP22" s="236">
        <f t="shared" si="18"/>
        <v>0</v>
      </c>
      <c r="AQ22" s="226">
        <f t="shared" si="18"/>
        <v>0</v>
      </c>
      <c r="AR22" s="235">
        <f t="shared" si="18"/>
        <v>0</v>
      </c>
      <c r="AS22" s="226">
        <f t="shared" si="18"/>
        <v>0</v>
      </c>
      <c r="AT22" s="226">
        <f t="shared" si="18"/>
        <v>0</v>
      </c>
      <c r="AU22" s="235">
        <f t="shared" si="18"/>
        <v>0</v>
      </c>
      <c r="AV22" s="227">
        <f t="shared" si="18"/>
        <v>0</v>
      </c>
      <c r="AW22" s="228">
        <f>SUM(AW23:AW27,AW32:AW34)</f>
        <v>0</v>
      </c>
      <c r="AX22" s="226">
        <f t="shared" ref="AX22:BG22" si="19">SUM(AX23:AX27,AX32:AX34)</f>
        <v>0</v>
      </c>
      <c r="AY22" s="236">
        <f t="shared" si="19"/>
        <v>0</v>
      </c>
      <c r="AZ22" s="226">
        <f t="shared" si="19"/>
        <v>0</v>
      </c>
      <c r="BA22" s="236">
        <f t="shared" si="19"/>
        <v>0</v>
      </c>
      <c r="BB22" s="226">
        <f t="shared" si="19"/>
        <v>0</v>
      </c>
      <c r="BC22" s="235">
        <f t="shared" si="19"/>
        <v>0</v>
      </c>
      <c r="BD22" s="226">
        <f t="shared" si="19"/>
        <v>0</v>
      </c>
      <c r="BE22" s="226">
        <f t="shared" si="19"/>
        <v>0</v>
      </c>
      <c r="BF22" s="235">
        <f t="shared" si="19"/>
        <v>0</v>
      </c>
      <c r="BG22" s="227">
        <f t="shared" si="19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20">IF(E28-E29&gt;=0,0,"Ошибка")</f>
        <v>0</v>
      </c>
      <c r="BK22" s="253">
        <f t="shared" si="20"/>
        <v>0</v>
      </c>
      <c r="BL22" s="253">
        <f t="shared" si="20"/>
        <v>0</v>
      </c>
      <c r="BM22" s="253">
        <f t="shared" si="20"/>
        <v>0</v>
      </c>
      <c r="BN22" s="253">
        <f t="shared" si="20"/>
        <v>0</v>
      </c>
      <c r="BO22" s="253">
        <f t="shared" si="20"/>
        <v>0</v>
      </c>
      <c r="BP22" s="253">
        <f t="shared" si="20"/>
        <v>0</v>
      </c>
      <c r="BQ22" s="253">
        <f t="shared" si="20"/>
        <v>0</v>
      </c>
      <c r="BR22" s="253">
        <f t="shared" si="20"/>
        <v>0</v>
      </c>
      <c r="BS22" s="253">
        <f t="shared" si="20"/>
        <v>0</v>
      </c>
      <c r="BT22" s="253">
        <f t="shared" si="20"/>
        <v>0</v>
      </c>
      <c r="BU22" s="253">
        <f t="shared" si="20"/>
        <v>0</v>
      </c>
      <c r="BV22" s="253">
        <f t="shared" si="20"/>
        <v>0</v>
      </c>
      <c r="BW22" s="253">
        <f t="shared" si="20"/>
        <v>0</v>
      </c>
      <c r="BX22" s="253">
        <f t="shared" si="20"/>
        <v>0</v>
      </c>
      <c r="BY22" s="253">
        <f t="shared" si="20"/>
        <v>0</v>
      </c>
      <c r="BZ22" s="253">
        <f t="shared" si="20"/>
        <v>0</v>
      </c>
      <c r="CA22" s="253">
        <f t="shared" si="20"/>
        <v>0</v>
      </c>
      <c r="CB22" s="253">
        <f t="shared" si="20"/>
        <v>0</v>
      </c>
      <c r="CC22" s="253">
        <f t="shared" si="20"/>
        <v>0</v>
      </c>
      <c r="CD22" s="253">
        <f t="shared" si="20"/>
        <v>0</v>
      </c>
      <c r="CE22" s="253">
        <f t="shared" si="20"/>
        <v>0</v>
      </c>
      <c r="CF22" s="253">
        <f t="shared" si="20"/>
        <v>0</v>
      </c>
      <c r="CG22" s="253">
        <f t="shared" si="20"/>
        <v>0</v>
      </c>
      <c r="CH22" s="253">
        <f t="shared" si="20"/>
        <v>0</v>
      </c>
      <c r="CI22" s="253">
        <f t="shared" si="20"/>
        <v>0</v>
      </c>
      <c r="CJ22" s="253">
        <f t="shared" si="20"/>
        <v>0</v>
      </c>
      <c r="CK22" s="253">
        <f t="shared" si="20"/>
        <v>0</v>
      </c>
      <c r="CL22" s="253">
        <f t="shared" si="20"/>
        <v>0</v>
      </c>
      <c r="CM22" s="253">
        <f t="shared" si="20"/>
        <v>0</v>
      </c>
      <c r="CN22" s="253">
        <f t="shared" si="20"/>
        <v>0</v>
      </c>
      <c r="CO22" s="253">
        <f t="shared" si="20"/>
        <v>0</v>
      </c>
      <c r="CP22" s="253">
        <f t="shared" ref="CP22:DL22" si="21">IF(AK28-AK29&gt;=0,0,"Ошибка")</f>
        <v>0</v>
      </c>
      <c r="CQ22" s="253">
        <f t="shared" si="21"/>
        <v>0</v>
      </c>
      <c r="CR22" s="253">
        <f t="shared" si="21"/>
        <v>0</v>
      </c>
      <c r="CS22" s="253">
        <f t="shared" si="21"/>
        <v>0</v>
      </c>
      <c r="CT22" s="253">
        <f t="shared" si="21"/>
        <v>0</v>
      </c>
      <c r="CU22" s="253">
        <f t="shared" si="21"/>
        <v>0</v>
      </c>
      <c r="CV22" s="253">
        <f t="shared" si="21"/>
        <v>0</v>
      </c>
      <c r="CW22" s="253">
        <f t="shared" si="21"/>
        <v>0</v>
      </c>
      <c r="CX22" s="253">
        <f t="shared" si="21"/>
        <v>0</v>
      </c>
      <c r="CY22" s="253">
        <f t="shared" si="21"/>
        <v>0</v>
      </c>
      <c r="CZ22" s="253">
        <f t="shared" si="21"/>
        <v>0</v>
      </c>
      <c r="DA22" s="253">
        <f t="shared" si="21"/>
        <v>0</v>
      </c>
      <c r="DB22" s="253">
        <f t="shared" si="21"/>
        <v>0</v>
      </c>
      <c r="DC22" s="253">
        <f t="shared" si="21"/>
        <v>0</v>
      </c>
      <c r="DD22" s="253">
        <f t="shared" si="21"/>
        <v>0</v>
      </c>
      <c r="DE22" s="253">
        <f t="shared" si="21"/>
        <v>0</v>
      </c>
      <c r="DF22" s="253">
        <f t="shared" si="21"/>
        <v>0</v>
      </c>
      <c r="DG22" s="253">
        <f t="shared" si="21"/>
        <v>0</v>
      </c>
      <c r="DH22" s="253">
        <f t="shared" si="21"/>
        <v>0</v>
      </c>
      <c r="DI22" s="253">
        <f t="shared" si="21"/>
        <v>0</v>
      </c>
      <c r="DJ22" s="253">
        <f t="shared" si="21"/>
        <v>0</v>
      </c>
      <c r="DK22" s="253">
        <f t="shared" si="21"/>
        <v>0</v>
      </c>
      <c r="DL22" s="253">
        <f t="shared" si="21"/>
        <v>0</v>
      </c>
      <c r="DM22" s="2"/>
      <c r="DN22" s="2"/>
    </row>
    <row r="23" spans="1:118" s="27" customFormat="1" ht="24">
      <c r="A23" s="272" t="str">
        <f t="shared" ref="A23:A34" si="22">A22</f>
        <v>Внести наименование учреждения 1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0</v>
      </c>
      <c r="F23" s="236">
        <f>ROUND(SUM(Q23,AB23,AM23,AX23),1)</f>
        <v>0</v>
      </c>
      <c r="G23" s="236">
        <f>SUM(J23:L23)</f>
        <v>0</v>
      </c>
      <c r="H23" s="236">
        <f>ROUND(SUM(S23,AD23,AO23,AZ23),1)</f>
        <v>0</v>
      </c>
      <c r="I23" s="236">
        <f>SUM(M23:O23)</f>
        <v>0</v>
      </c>
      <c r="J23" s="236">
        <f t="shared" ref="J23:O34" si="23">ROUND(SUM(U23,AF23,AQ23,BB23),1)</f>
        <v>0</v>
      </c>
      <c r="K23" s="236">
        <f t="shared" si="23"/>
        <v>0</v>
      </c>
      <c r="L23" s="236">
        <f t="shared" si="23"/>
        <v>0</v>
      </c>
      <c r="M23" s="236">
        <f t="shared" si="23"/>
        <v>0</v>
      </c>
      <c r="N23" s="236">
        <f t="shared" si="23"/>
        <v>0</v>
      </c>
      <c r="O23" s="236">
        <f t="shared" si="23"/>
        <v>0</v>
      </c>
      <c r="P23" s="220"/>
      <c r="Q23" s="221"/>
      <c r="R23" s="237">
        <f>SUM(U23:W23)</f>
        <v>0</v>
      </c>
      <c r="S23" s="221"/>
      <c r="T23" s="237">
        <f>SUM(X23:Z23)</f>
        <v>0</v>
      </c>
      <c r="U23" s="221"/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9">
        <f t="shared" ref="BH23:BH34" si="24">IF((COUNTA(BJ23:DL23)-COUNTIF(BJ23:DL23,0))=0,0,CONCATENATE("Ошибки!-",COUNTA(BJ23:DL23)-COUNTIF(BJ23:DL23,0)))</f>
        <v>0</v>
      </c>
      <c r="BI23" s="255" t="str">
        <f t="shared" ref="BI23:BI34" si="25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6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7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28">IF(ROUND((AA23-AB23),5)&gt;=0,0,"Ошибка!")</f>
        <v>0</v>
      </c>
      <c r="CH23" s="318"/>
      <c r="CI23" s="253">
        <f t="shared" ref="CI23:CI34" si="29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0">IF(ROUND((AL23-AM23),5)&gt;=0,0,"Ошибка!")</f>
        <v>0</v>
      </c>
      <c r="CS23" s="318"/>
      <c r="CT23" s="253">
        <f t="shared" ref="CT23:CT34" si="31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2">IF(ROUND((AW23-AX23),5)&gt;=0,0,"Ошибка!")</f>
        <v>0</v>
      </c>
      <c r="DD23" s="318"/>
      <c r="DE23" s="253">
        <f t="shared" ref="DE23:DE34" si="33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  <c r="DM23" s="2"/>
      <c r="DN23" s="2"/>
    </row>
    <row r="24" spans="1:118" s="27" customFormat="1" ht="36">
      <c r="A24" s="272" t="str">
        <f t="shared" si="22"/>
        <v>Внести наименование учреждения 1</v>
      </c>
      <c r="B24" s="212" t="s">
        <v>229</v>
      </c>
      <c r="C24" s="37" t="s">
        <v>58</v>
      </c>
      <c r="D24" s="37" t="s">
        <v>8</v>
      </c>
      <c r="E24" s="308">
        <f t="shared" ref="E24:E34" si="34">ROUND(SUM(P24,AA24,AL24,AW24),0)</f>
        <v>0</v>
      </c>
      <c r="F24" s="236">
        <f t="shared" ref="F24:F34" si="35">ROUND(SUM(Q24,AB24,AM24,AX24),1)</f>
        <v>0</v>
      </c>
      <c r="G24" s="236">
        <f t="shared" ref="G24:G32" si="36">SUM(J24:L24)</f>
        <v>0</v>
      </c>
      <c r="H24" s="236">
        <f t="shared" ref="H24:H34" si="37">ROUND(SUM(S24,AD24,AO24,AZ24),1)</f>
        <v>0</v>
      </c>
      <c r="I24" s="236">
        <f t="shared" ref="I24:I32" si="38">SUM(M24:O24)</f>
        <v>0</v>
      </c>
      <c r="J24" s="236">
        <f t="shared" si="23"/>
        <v>0</v>
      </c>
      <c r="K24" s="236">
        <f t="shared" si="23"/>
        <v>0</v>
      </c>
      <c r="L24" s="236">
        <f t="shared" si="23"/>
        <v>0</v>
      </c>
      <c r="M24" s="236">
        <f t="shared" si="23"/>
        <v>0</v>
      </c>
      <c r="N24" s="236">
        <f t="shared" si="23"/>
        <v>0</v>
      </c>
      <c r="O24" s="236">
        <f t="shared" si="23"/>
        <v>0</v>
      </c>
      <c r="P24" s="220"/>
      <c r="Q24" s="221"/>
      <c r="R24" s="237">
        <f t="shared" ref="R24:R34" si="39">SUM(U24:W24)</f>
        <v>0</v>
      </c>
      <c r="S24" s="221"/>
      <c r="T24" s="237">
        <f t="shared" ref="T24:T33" si="40">SUM(X24:Z24)</f>
        <v>0</v>
      </c>
      <c r="U24" s="221"/>
      <c r="V24" s="233"/>
      <c r="W24" s="221"/>
      <c r="X24" s="221"/>
      <c r="Y24" s="233"/>
      <c r="Z24" s="221"/>
      <c r="AA24" s="220"/>
      <c r="AB24" s="221"/>
      <c r="AC24" s="237">
        <f t="shared" ref="AC24:AC34" si="41">SUM(AF24:AH24)</f>
        <v>0</v>
      </c>
      <c r="AD24" s="221"/>
      <c r="AE24" s="237">
        <f t="shared" ref="AE24:AE33" si="42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3">SUM(AQ24:AS24)</f>
        <v>0</v>
      </c>
      <c r="AO24" s="221"/>
      <c r="AP24" s="237">
        <f t="shared" ref="AP24:AP33" si="44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5">SUM(BB24:BD24)</f>
        <v>0</v>
      </c>
      <c r="AZ24" s="221"/>
      <c r="BA24" s="237">
        <f t="shared" ref="BA24:BA33" si="46">SUM(BE24:BG24)</f>
        <v>0</v>
      </c>
      <c r="BB24" s="221"/>
      <c r="BC24" s="233"/>
      <c r="BD24" s="221"/>
      <c r="BE24" s="221"/>
      <c r="BF24" s="233"/>
      <c r="BG24" s="221"/>
      <c r="BH24" s="379">
        <f t="shared" si="24"/>
        <v>0</v>
      </c>
      <c r="BI24" s="255" t="str">
        <f t="shared" si="25"/>
        <v>03</v>
      </c>
      <c r="BJ24" s="318"/>
      <c r="BK24" s="253">
        <f t="shared" ref="BK24:BK34" si="47">IF(ROUND((E24-F24),5)&gt;=0,0,"Ошибка!")</f>
        <v>0</v>
      </c>
      <c r="BL24" s="318"/>
      <c r="BM24" s="253">
        <f t="shared" si="26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7"/>
        <v>0</v>
      </c>
      <c r="BW24" s="318"/>
      <c r="BX24" s="253">
        <f t="shared" ref="BX24:BX34" si="4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28"/>
        <v>0</v>
      </c>
      <c r="CH24" s="318"/>
      <c r="CI24" s="253">
        <f t="shared" si="29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0"/>
        <v>0</v>
      </c>
      <c r="CS24" s="318"/>
      <c r="CT24" s="253">
        <f t="shared" si="31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2"/>
        <v>0</v>
      </c>
      <c r="DD24" s="318"/>
      <c r="DE24" s="253">
        <f t="shared" si="33"/>
        <v>0</v>
      </c>
      <c r="DF24" s="318"/>
      <c r="DG24" s="318"/>
      <c r="DH24" s="318"/>
      <c r="DI24" s="318"/>
      <c r="DJ24" s="318"/>
      <c r="DK24" s="318"/>
      <c r="DL24" s="318"/>
      <c r="DM24" s="2"/>
      <c r="DN24" s="2"/>
    </row>
    <row r="25" spans="1:118" s="28" customFormat="1" ht="12">
      <c r="A25" s="272" t="str">
        <f t="shared" si="22"/>
        <v>Внести наименование учреждения 1</v>
      </c>
      <c r="B25" s="169" t="s">
        <v>102</v>
      </c>
      <c r="C25" s="37" t="s">
        <v>99</v>
      </c>
      <c r="D25" s="37" t="s">
        <v>9</v>
      </c>
      <c r="E25" s="308">
        <f t="shared" si="34"/>
        <v>0</v>
      </c>
      <c r="F25" s="236">
        <f t="shared" si="35"/>
        <v>0</v>
      </c>
      <c r="G25" s="236">
        <f t="shared" si="36"/>
        <v>0</v>
      </c>
      <c r="H25" s="236">
        <f t="shared" si="37"/>
        <v>0</v>
      </c>
      <c r="I25" s="236">
        <f>SUM(M25:O25)</f>
        <v>0</v>
      </c>
      <c r="J25" s="236">
        <f t="shared" si="23"/>
        <v>0</v>
      </c>
      <c r="K25" s="236">
        <f t="shared" si="23"/>
        <v>0</v>
      </c>
      <c r="L25" s="236">
        <f t="shared" si="23"/>
        <v>0</v>
      </c>
      <c r="M25" s="236">
        <f t="shared" si="23"/>
        <v>0</v>
      </c>
      <c r="N25" s="236">
        <f t="shared" si="23"/>
        <v>0</v>
      </c>
      <c r="O25" s="236">
        <f t="shared" si="23"/>
        <v>0</v>
      </c>
      <c r="P25" s="220"/>
      <c r="Q25" s="221"/>
      <c r="R25" s="237">
        <f t="shared" si="39"/>
        <v>0</v>
      </c>
      <c r="S25" s="221"/>
      <c r="T25" s="237">
        <f t="shared" si="40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1"/>
        <v>0</v>
      </c>
      <c r="AD25" s="221"/>
      <c r="AE25" s="237">
        <f t="shared" si="42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3"/>
        <v>0</v>
      </c>
      <c r="AO25" s="221"/>
      <c r="AP25" s="237">
        <f t="shared" si="44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5"/>
        <v>0</v>
      </c>
      <c r="AZ25" s="221"/>
      <c r="BA25" s="237">
        <f t="shared" si="46"/>
        <v>0</v>
      </c>
      <c r="BB25" s="221"/>
      <c r="BC25" s="233"/>
      <c r="BD25" s="221"/>
      <c r="BE25" s="221"/>
      <c r="BF25" s="233"/>
      <c r="BG25" s="221"/>
      <c r="BH25" s="379">
        <f t="shared" si="24"/>
        <v>0</v>
      </c>
      <c r="BI25" s="255" t="str">
        <f t="shared" si="25"/>
        <v>04</v>
      </c>
      <c r="BJ25" s="318"/>
      <c r="BK25" s="253">
        <f t="shared" si="47"/>
        <v>0</v>
      </c>
      <c r="BL25" s="318"/>
      <c r="BM25" s="253">
        <f t="shared" si="26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7"/>
        <v>0</v>
      </c>
      <c r="BW25" s="318"/>
      <c r="BX25" s="253">
        <f t="shared" si="48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28"/>
        <v>0</v>
      </c>
      <c r="CH25" s="318"/>
      <c r="CI25" s="253">
        <f t="shared" si="29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0"/>
        <v>0</v>
      </c>
      <c r="CS25" s="318"/>
      <c r="CT25" s="253">
        <f t="shared" si="31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2"/>
        <v>0</v>
      </c>
      <c r="DD25" s="318"/>
      <c r="DE25" s="253">
        <f t="shared" si="33"/>
        <v>0</v>
      </c>
      <c r="DF25" s="318"/>
      <c r="DG25" s="318"/>
      <c r="DH25" s="318"/>
      <c r="DI25" s="318"/>
      <c r="DJ25" s="318"/>
      <c r="DK25" s="318"/>
      <c r="DL25" s="318"/>
      <c r="DM25" s="242"/>
      <c r="DN25" s="242"/>
    </row>
    <row r="26" spans="1:118" s="28" customFormat="1" ht="12">
      <c r="A26" s="272" t="str">
        <f t="shared" si="22"/>
        <v>Внести наименование учреждения 1</v>
      </c>
      <c r="B26" s="169" t="s">
        <v>103</v>
      </c>
      <c r="C26" s="37" t="s">
        <v>100</v>
      </c>
      <c r="D26" s="37" t="s">
        <v>10</v>
      </c>
      <c r="E26" s="308">
        <f t="shared" si="34"/>
        <v>0</v>
      </c>
      <c r="F26" s="236">
        <f t="shared" si="35"/>
        <v>0</v>
      </c>
      <c r="G26" s="236">
        <f t="shared" si="36"/>
        <v>0</v>
      </c>
      <c r="H26" s="236">
        <f t="shared" si="37"/>
        <v>0</v>
      </c>
      <c r="I26" s="236">
        <f>SUM(M26:O26)</f>
        <v>0</v>
      </c>
      <c r="J26" s="236">
        <f t="shared" si="23"/>
        <v>0</v>
      </c>
      <c r="K26" s="236">
        <f t="shared" si="23"/>
        <v>0</v>
      </c>
      <c r="L26" s="236">
        <f t="shared" si="23"/>
        <v>0</v>
      </c>
      <c r="M26" s="236">
        <f t="shared" si="23"/>
        <v>0</v>
      </c>
      <c r="N26" s="236">
        <f t="shared" si="23"/>
        <v>0</v>
      </c>
      <c r="O26" s="236">
        <f t="shared" si="23"/>
        <v>0</v>
      </c>
      <c r="P26" s="220"/>
      <c r="Q26" s="221"/>
      <c r="R26" s="237">
        <f t="shared" si="39"/>
        <v>0</v>
      </c>
      <c r="S26" s="221"/>
      <c r="T26" s="237">
        <f t="shared" si="40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41"/>
        <v>0</v>
      </c>
      <c r="AD26" s="221"/>
      <c r="AE26" s="237">
        <f t="shared" si="42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3"/>
        <v>0</v>
      </c>
      <c r="AO26" s="221"/>
      <c r="AP26" s="237">
        <f t="shared" si="44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5"/>
        <v>0</v>
      </c>
      <c r="AZ26" s="221"/>
      <c r="BA26" s="237">
        <f t="shared" si="46"/>
        <v>0</v>
      </c>
      <c r="BB26" s="221"/>
      <c r="BC26" s="233"/>
      <c r="BD26" s="221"/>
      <c r="BE26" s="221"/>
      <c r="BF26" s="233"/>
      <c r="BG26" s="221"/>
      <c r="BH26" s="379">
        <f t="shared" si="24"/>
        <v>0</v>
      </c>
      <c r="BI26" s="255" t="str">
        <f t="shared" si="25"/>
        <v>05</v>
      </c>
      <c r="BJ26" s="318"/>
      <c r="BK26" s="253">
        <f t="shared" si="47"/>
        <v>0</v>
      </c>
      <c r="BL26" s="318"/>
      <c r="BM26" s="253">
        <f t="shared" si="26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7"/>
        <v>0</v>
      </c>
      <c r="BW26" s="318"/>
      <c r="BX26" s="253">
        <f t="shared" si="48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28"/>
        <v>0</v>
      </c>
      <c r="CH26" s="318"/>
      <c r="CI26" s="253">
        <f t="shared" si="29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0"/>
        <v>0</v>
      </c>
      <c r="CS26" s="318"/>
      <c r="CT26" s="253">
        <f t="shared" si="31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2"/>
        <v>0</v>
      </c>
      <c r="DD26" s="318"/>
      <c r="DE26" s="253">
        <f t="shared" si="33"/>
        <v>0</v>
      </c>
      <c r="DF26" s="318"/>
      <c r="DG26" s="318"/>
      <c r="DH26" s="318"/>
      <c r="DI26" s="318"/>
      <c r="DJ26" s="318"/>
      <c r="DK26" s="318"/>
      <c r="DL26" s="318"/>
      <c r="DM26" s="242"/>
      <c r="DN26" s="242"/>
    </row>
    <row r="27" spans="1:118" s="28" customFormat="1" ht="12">
      <c r="A27" s="272" t="str">
        <f t="shared" si="22"/>
        <v>Внести наименование учреждения 1</v>
      </c>
      <c r="B27" s="169" t="s">
        <v>104</v>
      </c>
      <c r="C27" s="37" t="s">
        <v>101</v>
      </c>
      <c r="D27" s="37" t="s">
        <v>59</v>
      </c>
      <c r="E27" s="308">
        <f t="shared" si="34"/>
        <v>0</v>
      </c>
      <c r="F27" s="236">
        <f t="shared" si="35"/>
        <v>0</v>
      </c>
      <c r="G27" s="236">
        <f>SUM(J27:L27)</f>
        <v>0</v>
      </c>
      <c r="H27" s="236">
        <f t="shared" si="37"/>
        <v>0</v>
      </c>
      <c r="I27" s="236">
        <f>SUM(M27:O27)</f>
        <v>0</v>
      </c>
      <c r="J27" s="236">
        <f t="shared" si="23"/>
        <v>0</v>
      </c>
      <c r="K27" s="236">
        <f t="shared" si="23"/>
        <v>0</v>
      </c>
      <c r="L27" s="236">
        <f t="shared" si="23"/>
        <v>0</v>
      </c>
      <c r="M27" s="236">
        <f t="shared" si="23"/>
        <v>0</v>
      </c>
      <c r="N27" s="236">
        <f t="shared" si="23"/>
        <v>0</v>
      </c>
      <c r="O27" s="236">
        <f t="shared" si="23"/>
        <v>0</v>
      </c>
      <c r="P27" s="220"/>
      <c r="Q27" s="221"/>
      <c r="R27" s="237">
        <f t="shared" si="39"/>
        <v>0</v>
      </c>
      <c r="S27" s="221"/>
      <c r="T27" s="237">
        <f t="shared" si="40"/>
        <v>0</v>
      </c>
      <c r="U27" s="221"/>
      <c r="V27" s="233"/>
      <c r="W27" s="221"/>
      <c r="X27" s="221"/>
      <c r="Y27" s="233"/>
      <c r="Z27" s="221"/>
      <c r="AA27" s="220"/>
      <c r="AB27" s="221"/>
      <c r="AC27" s="237">
        <f t="shared" si="41"/>
        <v>0</v>
      </c>
      <c r="AD27" s="221"/>
      <c r="AE27" s="237">
        <f t="shared" si="42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3"/>
        <v>0</v>
      </c>
      <c r="AO27" s="221"/>
      <c r="AP27" s="237">
        <f t="shared" si="44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5"/>
        <v>0</v>
      </c>
      <c r="AZ27" s="221"/>
      <c r="BA27" s="237">
        <f t="shared" si="46"/>
        <v>0</v>
      </c>
      <c r="BB27" s="221"/>
      <c r="BC27" s="233"/>
      <c r="BD27" s="221"/>
      <c r="BE27" s="221"/>
      <c r="BF27" s="233"/>
      <c r="BG27" s="221"/>
      <c r="BH27" s="379">
        <f t="shared" si="24"/>
        <v>0</v>
      </c>
      <c r="BI27" s="255" t="str">
        <f t="shared" si="25"/>
        <v>06</v>
      </c>
      <c r="BJ27" s="318"/>
      <c r="BK27" s="253">
        <f t="shared" si="47"/>
        <v>0</v>
      </c>
      <c r="BL27" s="318"/>
      <c r="BM27" s="253">
        <f t="shared" si="26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7"/>
        <v>0</v>
      </c>
      <c r="BW27" s="318"/>
      <c r="BX27" s="253">
        <f t="shared" si="48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28"/>
        <v>0</v>
      </c>
      <c r="CH27" s="318"/>
      <c r="CI27" s="253">
        <f t="shared" si="29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0"/>
        <v>0</v>
      </c>
      <c r="CS27" s="318"/>
      <c r="CT27" s="253">
        <f t="shared" si="31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2"/>
        <v>0</v>
      </c>
      <c r="DD27" s="318"/>
      <c r="DE27" s="253">
        <f t="shared" si="33"/>
        <v>0</v>
      </c>
      <c r="DF27" s="318"/>
      <c r="DG27" s="318"/>
      <c r="DH27" s="318"/>
      <c r="DI27" s="318"/>
      <c r="DJ27" s="318"/>
      <c r="DK27" s="318"/>
      <c r="DL27" s="318"/>
      <c r="DM27" s="242"/>
      <c r="DN27" s="242"/>
    </row>
    <row r="28" spans="1:118" s="27" customFormat="1" ht="24">
      <c r="A28" s="272" t="str">
        <f t="shared" si="22"/>
        <v>Внести наименование учреждения 1</v>
      </c>
      <c r="B28" s="214" t="s">
        <v>234</v>
      </c>
      <c r="C28" s="37" t="s">
        <v>71</v>
      </c>
      <c r="D28" s="37" t="s">
        <v>60</v>
      </c>
      <c r="E28" s="308">
        <f t="shared" si="34"/>
        <v>0</v>
      </c>
      <c r="F28" s="236">
        <f t="shared" si="35"/>
        <v>0</v>
      </c>
      <c r="G28" s="236">
        <f t="shared" si="36"/>
        <v>0</v>
      </c>
      <c r="H28" s="236">
        <f t="shared" si="37"/>
        <v>0</v>
      </c>
      <c r="I28" s="236">
        <f t="shared" si="38"/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20"/>
      <c r="Q28" s="221"/>
      <c r="R28" s="237">
        <f t="shared" si="39"/>
        <v>0</v>
      </c>
      <c r="S28" s="221"/>
      <c r="T28" s="237">
        <f t="shared" si="4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1"/>
        <v>0</v>
      </c>
      <c r="AD28" s="221"/>
      <c r="AE28" s="237">
        <f t="shared" si="4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3"/>
        <v>0</v>
      </c>
      <c r="AO28" s="221"/>
      <c r="AP28" s="237">
        <f t="shared" si="4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5"/>
        <v>0</v>
      </c>
      <c r="AZ28" s="221"/>
      <c r="BA28" s="237">
        <f t="shared" si="46"/>
        <v>0</v>
      </c>
      <c r="BB28" s="221"/>
      <c r="BC28" s="233"/>
      <c r="BD28" s="221"/>
      <c r="BE28" s="221"/>
      <c r="BF28" s="233"/>
      <c r="BG28" s="221"/>
      <c r="BH28" s="379">
        <f t="shared" si="24"/>
        <v>0</v>
      </c>
      <c r="BI28" s="255" t="str">
        <f t="shared" si="25"/>
        <v>07</v>
      </c>
      <c r="BJ28" s="318"/>
      <c r="BK28" s="253">
        <f t="shared" si="47"/>
        <v>0</v>
      </c>
      <c r="BL28" s="318"/>
      <c r="BM28" s="253">
        <f t="shared" si="26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7"/>
        <v>0</v>
      </c>
      <c r="BW28" s="318"/>
      <c r="BX28" s="253">
        <f t="shared" si="48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28"/>
        <v>0</v>
      </c>
      <c r="CH28" s="318"/>
      <c r="CI28" s="253">
        <f t="shared" si="29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0"/>
        <v>0</v>
      </c>
      <c r="CS28" s="318"/>
      <c r="CT28" s="253">
        <f t="shared" si="31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2"/>
        <v>0</v>
      </c>
      <c r="DD28" s="318"/>
      <c r="DE28" s="253">
        <f t="shared" si="33"/>
        <v>0</v>
      </c>
      <c r="DF28" s="318"/>
      <c r="DG28" s="318"/>
      <c r="DH28" s="318"/>
      <c r="DI28" s="318"/>
      <c r="DJ28" s="318"/>
      <c r="DK28" s="318"/>
      <c r="DL28" s="318"/>
      <c r="DM28" s="2"/>
      <c r="DN28" s="2"/>
    </row>
    <row r="29" spans="1:118" s="27" customFormat="1" ht="12">
      <c r="A29" s="272" t="str">
        <f t="shared" si="22"/>
        <v>Внести наименование учреждения 1</v>
      </c>
      <c r="B29" s="213" t="s">
        <v>72</v>
      </c>
      <c r="C29" s="37" t="s">
        <v>73</v>
      </c>
      <c r="D29" s="37" t="s">
        <v>61</v>
      </c>
      <c r="E29" s="308">
        <f t="shared" si="34"/>
        <v>0</v>
      </c>
      <c r="F29" s="236">
        <f t="shared" si="35"/>
        <v>0</v>
      </c>
      <c r="G29" s="236">
        <f t="shared" si="36"/>
        <v>0</v>
      </c>
      <c r="H29" s="236">
        <f t="shared" si="37"/>
        <v>0</v>
      </c>
      <c r="I29" s="236">
        <f t="shared" si="38"/>
        <v>0</v>
      </c>
      <c r="J29" s="236">
        <f t="shared" si="23"/>
        <v>0</v>
      </c>
      <c r="K29" s="236">
        <f t="shared" si="23"/>
        <v>0</v>
      </c>
      <c r="L29" s="236">
        <f t="shared" si="23"/>
        <v>0</v>
      </c>
      <c r="M29" s="236">
        <f t="shared" si="23"/>
        <v>0</v>
      </c>
      <c r="N29" s="236">
        <f t="shared" si="23"/>
        <v>0</v>
      </c>
      <c r="O29" s="236">
        <f t="shared" si="23"/>
        <v>0</v>
      </c>
      <c r="P29" s="220"/>
      <c r="Q29" s="221"/>
      <c r="R29" s="237">
        <f t="shared" si="39"/>
        <v>0</v>
      </c>
      <c r="S29" s="221"/>
      <c r="T29" s="237">
        <f t="shared" si="4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1"/>
        <v>0</v>
      </c>
      <c r="AD29" s="221"/>
      <c r="AE29" s="237">
        <f t="shared" si="4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3"/>
        <v>0</v>
      </c>
      <c r="AO29" s="221"/>
      <c r="AP29" s="237">
        <f t="shared" si="4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5"/>
        <v>0</v>
      </c>
      <c r="AZ29" s="221"/>
      <c r="BA29" s="237">
        <f t="shared" si="46"/>
        <v>0</v>
      </c>
      <c r="BB29" s="221"/>
      <c r="BC29" s="233"/>
      <c r="BD29" s="221"/>
      <c r="BE29" s="221"/>
      <c r="BF29" s="233"/>
      <c r="BG29" s="221"/>
      <c r="BH29" s="379">
        <f t="shared" si="24"/>
        <v>0</v>
      </c>
      <c r="BI29" s="255" t="str">
        <f t="shared" si="25"/>
        <v>08</v>
      </c>
      <c r="BJ29" s="318"/>
      <c r="BK29" s="253">
        <f t="shared" si="47"/>
        <v>0</v>
      </c>
      <c r="BL29" s="318"/>
      <c r="BM29" s="253">
        <f t="shared" si="26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7"/>
        <v>0</v>
      </c>
      <c r="BW29" s="318"/>
      <c r="BX29" s="253">
        <f t="shared" si="48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28"/>
        <v>0</v>
      </c>
      <c r="CH29" s="318"/>
      <c r="CI29" s="253">
        <f t="shared" si="29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0"/>
        <v>0</v>
      </c>
      <c r="CS29" s="318"/>
      <c r="CT29" s="253">
        <f t="shared" si="31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2"/>
        <v>0</v>
      </c>
      <c r="DD29" s="318"/>
      <c r="DE29" s="253">
        <f t="shared" si="33"/>
        <v>0</v>
      </c>
      <c r="DF29" s="318"/>
      <c r="DG29" s="318"/>
      <c r="DH29" s="318"/>
      <c r="DI29" s="318"/>
      <c r="DJ29" s="318"/>
      <c r="DK29" s="318"/>
      <c r="DL29" s="318"/>
      <c r="DM29" s="2"/>
      <c r="DN29" s="2"/>
    </row>
    <row r="30" spans="1:118" s="28" customFormat="1" ht="12">
      <c r="A30" s="272" t="str">
        <f t="shared" si="22"/>
        <v>Внести наименование учреждения 1</v>
      </c>
      <c r="B30" s="170" t="s">
        <v>106</v>
      </c>
      <c r="C30" s="37" t="s">
        <v>107</v>
      </c>
      <c r="D30" s="37" t="s">
        <v>63</v>
      </c>
      <c r="E30" s="308">
        <f t="shared" si="34"/>
        <v>0</v>
      </c>
      <c r="F30" s="236">
        <f t="shared" si="35"/>
        <v>0</v>
      </c>
      <c r="G30" s="236">
        <f t="shared" si="36"/>
        <v>0</v>
      </c>
      <c r="H30" s="236">
        <f t="shared" si="37"/>
        <v>0</v>
      </c>
      <c r="I30" s="236">
        <f t="shared" si="38"/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20"/>
      <c r="Q30" s="221"/>
      <c r="R30" s="237">
        <f t="shared" si="39"/>
        <v>0</v>
      </c>
      <c r="S30" s="221"/>
      <c r="T30" s="237">
        <f t="shared" si="4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1"/>
        <v>0</v>
      </c>
      <c r="AD30" s="221"/>
      <c r="AE30" s="237">
        <f t="shared" si="4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3"/>
        <v>0</v>
      </c>
      <c r="AO30" s="221"/>
      <c r="AP30" s="237">
        <f t="shared" si="4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5"/>
        <v>0</v>
      </c>
      <c r="AZ30" s="221"/>
      <c r="BA30" s="237">
        <f t="shared" si="46"/>
        <v>0</v>
      </c>
      <c r="BB30" s="221"/>
      <c r="BC30" s="233"/>
      <c r="BD30" s="221"/>
      <c r="BE30" s="221"/>
      <c r="BF30" s="233"/>
      <c r="BG30" s="221"/>
      <c r="BH30" s="379">
        <f t="shared" si="24"/>
        <v>0</v>
      </c>
      <c r="BI30" s="255" t="str">
        <f t="shared" si="25"/>
        <v>09</v>
      </c>
      <c r="BJ30" s="318"/>
      <c r="BK30" s="253">
        <f t="shared" si="47"/>
        <v>0</v>
      </c>
      <c r="BL30" s="318"/>
      <c r="BM30" s="253">
        <f t="shared" si="26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7"/>
        <v>0</v>
      </c>
      <c r="BW30" s="318"/>
      <c r="BX30" s="253">
        <f t="shared" si="48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28"/>
        <v>0</v>
      </c>
      <c r="CH30" s="318"/>
      <c r="CI30" s="253">
        <f t="shared" si="29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0"/>
        <v>0</v>
      </c>
      <c r="CS30" s="318"/>
      <c r="CT30" s="253">
        <f t="shared" si="31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2"/>
        <v>0</v>
      </c>
      <c r="DD30" s="318"/>
      <c r="DE30" s="253">
        <f t="shared" si="33"/>
        <v>0</v>
      </c>
      <c r="DF30" s="318"/>
      <c r="DG30" s="318"/>
      <c r="DH30" s="318"/>
      <c r="DI30" s="318"/>
      <c r="DJ30" s="318"/>
      <c r="DK30" s="318"/>
      <c r="DL30" s="318"/>
      <c r="DM30" s="242"/>
      <c r="DN30" s="242"/>
    </row>
    <row r="31" spans="1:118" s="28" customFormat="1" ht="12">
      <c r="A31" s="272" t="str">
        <f t="shared" si="22"/>
        <v>Внести наименование учреждения 1</v>
      </c>
      <c r="B31" s="170" t="s">
        <v>74</v>
      </c>
      <c r="C31" s="37" t="s">
        <v>76</v>
      </c>
      <c r="D31" s="37" t="s">
        <v>64</v>
      </c>
      <c r="E31" s="308">
        <f t="shared" si="34"/>
        <v>0</v>
      </c>
      <c r="F31" s="236">
        <f t="shared" si="35"/>
        <v>0</v>
      </c>
      <c r="G31" s="236">
        <f t="shared" si="36"/>
        <v>0</v>
      </c>
      <c r="H31" s="236">
        <f t="shared" si="37"/>
        <v>0</v>
      </c>
      <c r="I31" s="236">
        <f t="shared" si="38"/>
        <v>0</v>
      </c>
      <c r="J31" s="236">
        <f t="shared" si="23"/>
        <v>0</v>
      </c>
      <c r="K31" s="236">
        <f t="shared" si="23"/>
        <v>0</v>
      </c>
      <c r="L31" s="236">
        <f t="shared" si="23"/>
        <v>0</v>
      </c>
      <c r="M31" s="236">
        <f t="shared" si="23"/>
        <v>0</v>
      </c>
      <c r="N31" s="236">
        <f t="shared" si="23"/>
        <v>0</v>
      </c>
      <c r="O31" s="236">
        <f t="shared" si="23"/>
        <v>0</v>
      </c>
      <c r="P31" s="220"/>
      <c r="Q31" s="221"/>
      <c r="R31" s="237">
        <f t="shared" si="39"/>
        <v>0</v>
      </c>
      <c r="S31" s="221"/>
      <c r="T31" s="237">
        <f t="shared" si="4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1"/>
        <v>0</v>
      </c>
      <c r="AD31" s="221"/>
      <c r="AE31" s="237">
        <f t="shared" si="4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3"/>
        <v>0</v>
      </c>
      <c r="AO31" s="221"/>
      <c r="AP31" s="237">
        <f t="shared" si="4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5"/>
        <v>0</v>
      </c>
      <c r="AZ31" s="221"/>
      <c r="BA31" s="237">
        <f t="shared" si="46"/>
        <v>0</v>
      </c>
      <c r="BB31" s="221"/>
      <c r="BC31" s="233"/>
      <c r="BD31" s="221"/>
      <c r="BE31" s="221"/>
      <c r="BF31" s="233"/>
      <c r="BG31" s="221"/>
      <c r="BH31" s="379">
        <f t="shared" si="24"/>
        <v>0</v>
      </c>
      <c r="BI31" s="255" t="str">
        <f t="shared" si="25"/>
        <v>10</v>
      </c>
      <c r="BJ31" s="318"/>
      <c r="BK31" s="253">
        <f t="shared" si="47"/>
        <v>0</v>
      </c>
      <c r="BL31" s="318"/>
      <c r="BM31" s="253">
        <f t="shared" si="26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7"/>
        <v>0</v>
      </c>
      <c r="BW31" s="318"/>
      <c r="BX31" s="253">
        <f t="shared" si="48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28"/>
        <v>0</v>
      </c>
      <c r="CH31" s="318"/>
      <c r="CI31" s="253">
        <f t="shared" si="29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0"/>
        <v>0</v>
      </c>
      <c r="CS31" s="318"/>
      <c r="CT31" s="253">
        <f t="shared" si="31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2"/>
        <v>0</v>
      </c>
      <c r="DD31" s="318"/>
      <c r="DE31" s="253">
        <f t="shared" si="33"/>
        <v>0</v>
      </c>
      <c r="DF31" s="318"/>
      <c r="DG31" s="318"/>
      <c r="DH31" s="318"/>
      <c r="DI31" s="318"/>
      <c r="DJ31" s="318"/>
      <c r="DK31" s="318"/>
      <c r="DL31" s="318"/>
      <c r="DM31" s="242"/>
      <c r="DN31" s="242"/>
    </row>
    <row r="32" spans="1:118" s="27" customFormat="1" ht="36">
      <c r="A32" s="272" t="str">
        <f t="shared" si="22"/>
        <v>Внести наименование учреждения 1</v>
      </c>
      <c r="B32" s="212" t="s">
        <v>230</v>
      </c>
      <c r="C32" s="37" t="s">
        <v>77</v>
      </c>
      <c r="D32" s="37" t="s">
        <v>65</v>
      </c>
      <c r="E32" s="308">
        <f t="shared" si="34"/>
        <v>0</v>
      </c>
      <c r="F32" s="236">
        <f t="shared" si="35"/>
        <v>0</v>
      </c>
      <c r="G32" s="236">
        <f t="shared" si="36"/>
        <v>0</v>
      </c>
      <c r="H32" s="236">
        <f t="shared" si="37"/>
        <v>0</v>
      </c>
      <c r="I32" s="236">
        <f t="shared" si="38"/>
        <v>0</v>
      </c>
      <c r="J32" s="236">
        <f t="shared" si="23"/>
        <v>0</v>
      </c>
      <c r="K32" s="236">
        <f t="shared" si="23"/>
        <v>0</v>
      </c>
      <c r="L32" s="236">
        <f t="shared" si="23"/>
        <v>0</v>
      </c>
      <c r="M32" s="236">
        <f t="shared" si="23"/>
        <v>0</v>
      </c>
      <c r="N32" s="236">
        <f t="shared" si="23"/>
        <v>0</v>
      </c>
      <c r="O32" s="236">
        <f t="shared" si="23"/>
        <v>0</v>
      </c>
      <c r="P32" s="220"/>
      <c r="Q32" s="221"/>
      <c r="R32" s="237">
        <f t="shared" si="39"/>
        <v>0</v>
      </c>
      <c r="S32" s="221"/>
      <c r="T32" s="237">
        <f t="shared" si="4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1"/>
        <v>0</v>
      </c>
      <c r="AD32" s="221"/>
      <c r="AE32" s="237">
        <f t="shared" si="4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3"/>
        <v>0</v>
      </c>
      <c r="AO32" s="221"/>
      <c r="AP32" s="237">
        <f t="shared" si="4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5"/>
        <v>0</v>
      </c>
      <c r="AZ32" s="221"/>
      <c r="BA32" s="237">
        <f t="shared" si="46"/>
        <v>0</v>
      </c>
      <c r="BB32" s="221"/>
      <c r="BC32" s="233"/>
      <c r="BD32" s="221"/>
      <c r="BE32" s="221"/>
      <c r="BF32" s="233"/>
      <c r="BG32" s="221"/>
      <c r="BH32" s="379">
        <f t="shared" si="24"/>
        <v>0</v>
      </c>
      <c r="BI32" s="255" t="str">
        <f t="shared" si="25"/>
        <v>11</v>
      </c>
      <c r="BJ32" s="318"/>
      <c r="BK32" s="253">
        <f t="shared" si="47"/>
        <v>0</v>
      </c>
      <c r="BL32" s="318"/>
      <c r="BM32" s="253">
        <f t="shared" si="26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7"/>
        <v>0</v>
      </c>
      <c r="BW32" s="318"/>
      <c r="BX32" s="253">
        <f t="shared" si="48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28"/>
        <v>0</v>
      </c>
      <c r="CH32" s="318"/>
      <c r="CI32" s="253">
        <f t="shared" si="29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0"/>
        <v>0</v>
      </c>
      <c r="CS32" s="318"/>
      <c r="CT32" s="253">
        <f t="shared" si="31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2"/>
        <v>0</v>
      </c>
      <c r="DD32" s="318"/>
      <c r="DE32" s="253">
        <f t="shared" si="33"/>
        <v>0</v>
      </c>
      <c r="DF32" s="318"/>
      <c r="DG32" s="318"/>
      <c r="DH32" s="318"/>
      <c r="DI32" s="318"/>
      <c r="DJ32" s="318"/>
      <c r="DK32" s="318"/>
      <c r="DL32" s="318"/>
      <c r="DM32" s="2"/>
      <c r="DN32" s="2"/>
    </row>
    <row r="33" spans="1:118" s="27" customFormat="1" ht="36">
      <c r="A33" s="272" t="str">
        <f t="shared" si="22"/>
        <v>Внести наименование учреждения 1</v>
      </c>
      <c r="B33" s="212" t="s">
        <v>231</v>
      </c>
      <c r="C33" s="37" t="s">
        <v>78</v>
      </c>
      <c r="D33" s="37" t="s">
        <v>66</v>
      </c>
      <c r="E33" s="308">
        <f t="shared" si="34"/>
        <v>0</v>
      </c>
      <c r="F33" s="236">
        <f t="shared" si="35"/>
        <v>0</v>
      </c>
      <c r="G33" s="236">
        <f>SUM(J33:L33)</f>
        <v>0</v>
      </c>
      <c r="H33" s="236">
        <f t="shared" si="37"/>
        <v>0</v>
      </c>
      <c r="I33" s="236">
        <f>SUM(M33:O33)</f>
        <v>0</v>
      </c>
      <c r="J33" s="236">
        <f t="shared" si="23"/>
        <v>0</v>
      </c>
      <c r="K33" s="236">
        <f t="shared" si="23"/>
        <v>0</v>
      </c>
      <c r="L33" s="236">
        <f t="shared" si="23"/>
        <v>0</v>
      </c>
      <c r="M33" s="236">
        <f t="shared" si="23"/>
        <v>0</v>
      </c>
      <c r="N33" s="236">
        <f t="shared" si="23"/>
        <v>0</v>
      </c>
      <c r="O33" s="236">
        <f t="shared" si="23"/>
        <v>0</v>
      </c>
      <c r="P33" s="220"/>
      <c r="Q33" s="221"/>
      <c r="R33" s="237">
        <f t="shared" si="39"/>
        <v>0</v>
      </c>
      <c r="S33" s="221"/>
      <c r="T33" s="237">
        <f t="shared" si="40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1"/>
        <v>0</v>
      </c>
      <c r="AD33" s="221"/>
      <c r="AE33" s="237">
        <f t="shared" si="42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3"/>
        <v>0</v>
      </c>
      <c r="AO33" s="221"/>
      <c r="AP33" s="237">
        <f t="shared" si="44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5"/>
        <v>0</v>
      </c>
      <c r="AZ33" s="221"/>
      <c r="BA33" s="237">
        <f t="shared" si="46"/>
        <v>0</v>
      </c>
      <c r="BB33" s="221"/>
      <c r="BC33" s="233"/>
      <c r="BD33" s="221"/>
      <c r="BE33" s="221"/>
      <c r="BF33" s="233"/>
      <c r="BG33" s="221"/>
      <c r="BH33" s="379">
        <f t="shared" si="24"/>
        <v>0</v>
      </c>
      <c r="BI33" s="255" t="str">
        <f t="shared" si="25"/>
        <v>12</v>
      </c>
      <c r="BJ33" s="318"/>
      <c r="BK33" s="253">
        <f t="shared" si="47"/>
        <v>0</v>
      </c>
      <c r="BL33" s="318"/>
      <c r="BM33" s="253">
        <f t="shared" si="26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7"/>
        <v>0</v>
      </c>
      <c r="BW33" s="318"/>
      <c r="BX33" s="253">
        <f t="shared" si="48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28"/>
        <v>0</v>
      </c>
      <c r="CH33" s="318"/>
      <c r="CI33" s="253">
        <f t="shared" si="29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0"/>
        <v>0</v>
      </c>
      <c r="CS33" s="318"/>
      <c r="CT33" s="253">
        <f t="shared" si="31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2"/>
        <v>0</v>
      </c>
      <c r="DD33" s="318"/>
      <c r="DE33" s="253">
        <f t="shared" si="33"/>
        <v>0</v>
      </c>
      <c r="DF33" s="318"/>
      <c r="DG33" s="318"/>
      <c r="DH33" s="318"/>
      <c r="DI33" s="318"/>
      <c r="DJ33" s="318"/>
      <c r="DK33" s="318"/>
      <c r="DL33" s="318"/>
      <c r="DM33" s="2"/>
      <c r="DN33" s="2"/>
    </row>
    <row r="34" spans="1:118" s="28" customFormat="1" thickBot="1">
      <c r="A34" s="272" t="str">
        <f t="shared" si="22"/>
        <v>Внести наименование учреждения 1</v>
      </c>
      <c r="B34" s="169" t="s">
        <v>75</v>
      </c>
      <c r="C34" s="37" t="s">
        <v>79</v>
      </c>
      <c r="D34" s="37" t="s">
        <v>67</v>
      </c>
      <c r="E34" s="308">
        <f t="shared" si="34"/>
        <v>0</v>
      </c>
      <c r="F34" s="236">
        <f t="shared" si="35"/>
        <v>0</v>
      </c>
      <c r="G34" s="236">
        <f>SUM(J34:L34)</f>
        <v>0</v>
      </c>
      <c r="H34" s="236">
        <f t="shared" si="37"/>
        <v>0</v>
      </c>
      <c r="I34" s="236">
        <f>SUM(M34:O34)</f>
        <v>0</v>
      </c>
      <c r="J34" s="236">
        <f t="shared" si="23"/>
        <v>0</v>
      </c>
      <c r="K34" s="236">
        <f t="shared" si="23"/>
        <v>0</v>
      </c>
      <c r="L34" s="236">
        <f t="shared" si="23"/>
        <v>0</v>
      </c>
      <c r="M34" s="236">
        <f t="shared" si="23"/>
        <v>0</v>
      </c>
      <c r="N34" s="236">
        <f t="shared" si="23"/>
        <v>0</v>
      </c>
      <c r="O34" s="236">
        <f>ROUND(SUM(Z34,AK34,AV34,BG34),1)</f>
        <v>0</v>
      </c>
      <c r="P34" s="223"/>
      <c r="Q34" s="224"/>
      <c r="R34" s="238">
        <f t="shared" si="39"/>
        <v>0</v>
      </c>
      <c r="S34" s="224"/>
      <c r="T34" s="238">
        <f>SUM(X34:Z34)</f>
        <v>0</v>
      </c>
      <c r="U34" s="224"/>
      <c r="V34" s="234"/>
      <c r="W34" s="224"/>
      <c r="X34" s="224"/>
      <c r="Y34" s="234"/>
      <c r="Z34" s="224"/>
      <c r="AA34" s="223"/>
      <c r="AB34" s="224"/>
      <c r="AC34" s="238">
        <f t="shared" si="41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3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5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9">
        <f t="shared" si="24"/>
        <v>0</v>
      </c>
      <c r="BI34" s="319" t="str">
        <f t="shared" si="25"/>
        <v>13</v>
      </c>
      <c r="BJ34" s="320"/>
      <c r="BK34" s="321">
        <f t="shared" si="47"/>
        <v>0</v>
      </c>
      <c r="BL34" s="320"/>
      <c r="BM34" s="321">
        <f t="shared" si="26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7"/>
        <v>0</v>
      </c>
      <c r="BW34" s="320"/>
      <c r="BX34" s="321">
        <f t="shared" si="4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28"/>
        <v>0</v>
      </c>
      <c r="CH34" s="320"/>
      <c r="CI34" s="321">
        <f t="shared" si="29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0"/>
        <v>0</v>
      </c>
      <c r="CS34" s="320"/>
      <c r="CT34" s="321">
        <f t="shared" si="31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2"/>
        <v>0</v>
      </c>
      <c r="DD34" s="320"/>
      <c r="DE34" s="321">
        <f t="shared" si="33"/>
        <v>0</v>
      </c>
      <c r="DF34" s="320"/>
      <c r="DG34" s="320"/>
      <c r="DH34" s="320"/>
      <c r="DI34" s="320"/>
      <c r="DJ34" s="320"/>
      <c r="DK34" s="320"/>
      <c r="DL34" s="320"/>
      <c r="DM34" s="242"/>
      <c r="DN34" s="242"/>
    </row>
    <row r="35" spans="1:118" s="258" customFormat="1" ht="21" customHeight="1">
      <c r="A35" s="271" t="str">
        <f>B35</f>
        <v>Внести наименование учреждения 2</v>
      </c>
      <c r="B35" s="712" t="s">
        <v>246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Внести наименование учреждения 2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Внести наименование учреждения 2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Внести наименование учреждения 2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Внести наименование учреждения 2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9">IF(ROUND(E41-SUM(E42,E44:E45),5)&gt;=0,0,"Ошибка")</f>
        <v>0</v>
      </c>
      <c r="BK35" s="285">
        <f t="shared" si="49"/>
        <v>0</v>
      </c>
      <c r="BL35" s="285">
        <f t="shared" si="49"/>
        <v>0</v>
      </c>
      <c r="BM35" s="285">
        <f t="shared" si="49"/>
        <v>0</v>
      </c>
      <c r="BN35" s="285">
        <f t="shared" si="49"/>
        <v>0</v>
      </c>
      <c r="BO35" s="285">
        <f t="shared" si="49"/>
        <v>0</v>
      </c>
      <c r="BP35" s="285">
        <f t="shared" si="49"/>
        <v>0</v>
      </c>
      <c r="BQ35" s="285">
        <f t="shared" si="49"/>
        <v>0</v>
      </c>
      <c r="BR35" s="285">
        <f t="shared" si="49"/>
        <v>0</v>
      </c>
      <c r="BS35" s="285">
        <f t="shared" si="49"/>
        <v>0</v>
      </c>
      <c r="BT35" s="285">
        <f t="shared" si="49"/>
        <v>0</v>
      </c>
      <c r="BU35" s="285">
        <f t="shared" si="49"/>
        <v>0</v>
      </c>
      <c r="BV35" s="285">
        <f t="shared" si="49"/>
        <v>0</v>
      </c>
      <c r="BW35" s="285">
        <f t="shared" si="49"/>
        <v>0</v>
      </c>
      <c r="BX35" s="285">
        <f t="shared" si="49"/>
        <v>0</v>
      </c>
      <c r="BY35" s="285">
        <f t="shared" si="49"/>
        <v>0</v>
      </c>
      <c r="BZ35" s="285">
        <f t="shared" si="49"/>
        <v>0</v>
      </c>
      <c r="CA35" s="285">
        <f t="shared" si="49"/>
        <v>0</v>
      </c>
      <c r="CB35" s="285">
        <f t="shared" si="49"/>
        <v>0</v>
      </c>
      <c r="CC35" s="285">
        <f t="shared" si="49"/>
        <v>0</v>
      </c>
      <c r="CD35" s="285">
        <f t="shared" si="49"/>
        <v>0</v>
      </c>
      <c r="CE35" s="285">
        <f t="shared" si="49"/>
        <v>0</v>
      </c>
      <c r="CF35" s="285">
        <f t="shared" si="49"/>
        <v>0</v>
      </c>
      <c r="CG35" s="285">
        <f t="shared" si="49"/>
        <v>0</v>
      </c>
      <c r="CH35" s="285">
        <f t="shared" si="49"/>
        <v>0</v>
      </c>
      <c r="CI35" s="285">
        <f t="shared" si="49"/>
        <v>0</v>
      </c>
      <c r="CJ35" s="285">
        <f t="shared" si="49"/>
        <v>0</v>
      </c>
      <c r="CK35" s="285">
        <f t="shared" si="49"/>
        <v>0</v>
      </c>
      <c r="CL35" s="285">
        <f t="shared" si="49"/>
        <v>0</v>
      </c>
      <c r="CM35" s="285">
        <f t="shared" si="49"/>
        <v>0</v>
      </c>
      <c r="CN35" s="285">
        <f t="shared" si="49"/>
        <v>0</v>
      </c>
      <c r="CO35" s="285">
        <f t="shared" si="49"/>
        <v>0</v>
      </c>
      <c r="CP35" s="285">
        <f t="shared" ref="CP35:DL35" si="50">IF(ROUND(AK41-SUM(AK42,AK44:AK45),5)&gt;=0,0,"Ошибка")</f>
        <v>0</v>
      </c>
      <c r="CQ35" s="285">
        <f t="shared" si="50"/>
        <v>0</v>
      </c>
      <c r="CR35" s="285">
        <f t="shared" si="50"/>
        <v>0</v>
      </c>
      <c r="CS35" s="285">
        <f t="shared" si="50"/>
        <v>0</v>
      </c>
      <c r="CT35" s="285">
        <f t="shared" si="50"/>
        <v>0</v>
      </c>
      <c r="CU35" s="285">
        <f t="shared" si="50"/>
        <v>0</v>
      </c>
      <c r="CV35" s="285">
        <f t="shared" si="50"/>
        <v>0</v>
      </c>
      <c r="CW35" s="285">
        <f t="shared" si="50"/>
        <v>0</v>
      </c>
      <c r="CX35" s="285">
        <f t="shared" si="50"/>
        <v>0</v>
      </c>
      <c r="CY35" s="285">
        <f t="shared" si="50"/>
        <v>0</v>
      </c>
      <c r="CZ35" s="285">
        <f t="shared" si="50"/>
        <v>0</v>
      </c>
      <c r="DA35" s="285">
        <f t="shared" si="50"/>
        <v>0</v>
      </c>
      <c r="DB35" s="285">
        <f t="shared" si="50"/>
        <v>0</v>
      </c>
      <c r="DC35" s="285">
        <f t="shared" si="50"/>
        <v>0</v>
      </c>
      <c r="DD35" s="285">
        <f t="shared" si="50"/>
        <v>0</v>
      </c>
      <c r="DE35" s="285">
        <f t="shared" si="50"/>
        <v>0</v>
      </c>
      <c r="DF35" s="285">
        <f t="shared" si="50"/>
        <v>0</v>
      </c>
      <c r="DG35" s="285">
        <f t="shared" si="50"/>
        <v>0</v>
      </c>
      <c r="DH35" s="285">
        <f t="shared" si="50"/>
        <v>0</v>
      </c>
      <c r="DI35" s="285">
        <f t="shared" si="50"/>
        <v>0</v>
      </c>
      <c r="DJ35" s="285">
        <f t="shared" si="50"/>
        <v>0</v>
      </c>
      <c r="DK35" s="285">
        <f t="shared" si="50"/>
        <v>0</v>
      </c>
      <c r="DL35" s="285">
        <f t="shared" si="50"/>
        <v>0</v>
      </c>
      <c r="DM35" s="259"/>
      <c r="DN35" s="259"/>
    </row>
    <row r="36" spans="1:118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51">SUM(J37:J41,J46:J48)</f>
        <v>0</v>
      </c>
      <c r="K36" s="236">
        <f t="shared" si="51"/>
        <v>0</v>
      </c>
      <c r="L36" s="236">
        <f t="shared" si="51"/>
        <v>0</v>
      </c>
      <c r="M36" s="236">
        <f t="shared" si="51"/>
        <v>0</v>
      </c>
      <c r="N36" s="236">
        <f t="shared" si="51"/>
        <v>0</v>
      </c>
      <c r="O36" s="236">
        <f t="shared" si="51"/>
        <v>0</v>
      </c>
      <c r="P36" s="228">
        <f>SUM(P37:P41,P46:P48)</f>
        <v>0</v>
      </c>
      <c r="Q36" s="226">
        <f t="shared" ref="Q36:Z36" si="52">SUM(Q37:Q41,Q46:Q48)</f>
        <v>0</v>
      </c>
      <c r="R36" s="236">
        <f t="shared" si="52"/>
        <v>0</v>
      </c>
      <c r="S36" s="226">
        <f t="shared" si="52"/>
        <v>0</v>
      </c>
      <c r="T36" s="236">
        <f t="shared" si="52"/>
        <v>0</v>
      </c>
      <c r="U36" s="226">
        <f t="shared" si="52"/>
        <v>0</v>
      </c>
      <c r="V36" s="235">
        <f t="shared" si="52"/>
        <v>0</v>
      </c>
      <c r="W36" s="226">
        <f t="shared" si="52"/>
        <v>0</v>
      </c>
      <c r="X36" s="226">
        <f t="shared" si="52"/>
        <v>0</v>
      </c>
      <c r="Y36" s="235">
        <f t="shared" si="52"/>
        <v>0</v>
      </c>
      <c r="Z36" s="227">
        <f t="shared" si="52"/>
        <v>0</v>
      </c>
      <c r="AA36" s="228">
        <f>SUM(AA37:AA41,AA46:AA48)</f>
        <v>0</v>
      </c>
      <c r="AB36" s="226">
        <f t="shared" ref="AB36:AK36" si="53">SUM(AB37:AB41,AB46:AB48)</f>
        <v>0</v>
      </c>
      <c r="AC36" s="236">
        <f t="shared" si="53"/>
        <v>0</v>
      </c>
      <c r="AD36" s="226">
        <f t="shared" si="53"/>
        <v>0</v>
      </c>
      <c r="AE36" s="236">
        <f t="shared" si="53"/>
        <v>0</v>
      </c>
      <c r="AF36" s="226">
        <f t="shared" si="53"/>
        <v>0</v>
      </c>
      <c r="AG36" s="235">
        <f t="shared" si="53"/>
        <v>0</v>
      </c>
      <c r="AH36" s="226">
        <f t="shared" si="53"/>
        <v>0</v>
      </c>
      <c r="AI36" s="226">
        <f t="shared" si="53"/>
        <v>0</v>
      </c>
      <c r="AJ36" s="235">
        <f t="shared" si="53"/>
        <v>0</v>
      </c>
      <c r="AK36" s="227">
        <f t="shared" si="53"/>
        <v>0</v>
      </c>
      <c r="AL36" s="228">
        <f>SUM(AL37:AL41,AL46:AL48)</f>
        <v>0</v>
      </c>
      <c r="AM36" s="226">
        <f t="shared" ref="AM36:AV36" si="54">SUM(AM37:AM41,AM46:AM48)</f>
        <v>0</v>
      </c>
      <c r="AN36" s="236">
        <f t="shared" si="54"/>
        <v>0</v>
      </c>
      <c r="AO36" s="226">
        <f t="shared" si="54"/>
        <v>0</v>
      </c>
      <c r="AP36" s="236">
        <f t="shared" si="54"/>
        <v>0</v>
      </c>
      <c r="AQ36" s="226">
        <f t="shared" si="54"/>
        <v>0</v>
      </c>
      <c r="AR36" s="235">
        <f t="shared" si="54"/>
        <v>0</v>
      </c>
      <c r="AS36" s="226">
        <f t="shared" si="54"/>
        <v>0</v>
      </c>
      <c r="AT36" s="226">
        <f t="shared" si="54"/>
        <v>0</v>
      </c>
      <c r="AU36" s="235">
        <f t="shared" si="54"/>
        <v>0</v>
      </c>
      <c r="AV36" s="227">
        <f t="shared" si="54"/>
        <v>0</v>
      </c>
      <c r="AW36" s="228">
        <f>SUM(AW37:AW41,AW46:AW48)</f>
        <v>0</v>
      </c>
      <c r="AX36" s="226">
        <f t="shared" ref="AX36:BG36" si="55">SUM(AX37:AX41,AX46:AX48)</f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  <c r="DM36" s="2"/>
      <c r="DN36" s="2"/>
    </row>
    <row r="37" spans="1:118" s="27" customFormat="1" ht="24">
      <c r="A37" s="272" t="str">
        <f t="shared" ref="A37:A48" si="5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59">SUM(J37:L37)</f>
        <v>0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O48" si="61">ROUND(SUM(U37,AF37,AQ37,BB37),1)</f>
        <v>0</v>
      </c>
      <c r="K37" s="236">
        <f t="shared" si="61"/>
        <v>0</v>
      </c>
      <c r="L37" s="236">
        <f t="shared" si="61"/>
        <v>0</v>
      </c>
      <c r="M37" s="236">
        <f t="shared" si="61"/>
        <v>0</v>
      </c>
      <c r="N37" s="236">
        <f t="shared" si="61"/>
        <v>0</v>
      </c>
      <c r="O37" s="236">
        <f t="shared" si="6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9">
        <f t="shared" ref="BH37:BH49" si="62">IF((COUNTA(BJ37:DL37)-COUNTIF(BJ37:DL37,0))=0,0,CONCATENATE("Ошибки!-",COUNTA(BJ37:DL37)-COUNTIF(BJ37:DL37,0)))</f>
        <v>0</v>
      </c>
      <c r="BI37" s="255" t="str">
        <f t="shared" ref="BI37:BI48" si="63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65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66">IF(ROUND((AA37-AB37),5)&gt;=0,0,"Ошибка!")</f>
        <v>0</v>
      </c>
      <c r="CH37" s="318"/>
      <c r="CI37" s="253">
        <f t="shared" ref="CI37:CI48" si="67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68">IF(ROUND((AL37-AM37),5)&gt;=0,0,"Ошибка!")</f>
        <v>0</v>
      </c>
      <c r="CS37" s="318"/>
      <c r="CT37" s="253">
        <f t="shared" ref="CT37:CT48" si="69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0">IF(ROUND((AW37-AX37),5)&gt;=0,0,"Ошибка!")</f>
        <v>0</v>
      </c>
      <c r="DD37" s="318"/>
      <c r="DE37" s="253">
        <f t="shared" ref="DE37:DE48" si="71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  <c r="DM37" s="2"/>
      <c r="DN37" s="2"/>
    </row>
    <row r="38" spans="1:118" s="27" customFormat="1" ht="36">
      <c r="A38" s="272" t="str">
        <f t="shared" si="5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72">ROUND(SUM(P38,AA38,AL38,AW38),0)</f>
        <v>0</v>
      </c>
      <c r="F38" s="236">
        <f t="shared" ref="F38:F48" si="73">ROUND(SUM(Q38,AB38,AM38,AX38),1)</f>
        <v>0</v>
      </c>
      <c r="G38" s="236">
        <f t="shared" si="59"/>
        <v>0</v>
      </c>
      <c r="H38" s="236">
        <f t="shared" ref="H38:H48" si="74">ROUND(SUM(S38,AD38,AO38,AZ38),1)</f>
        <v>0</v>
      </c>
      <c r="I38" s="236">
        <f t="shared" si="60"/>
        <v>0</v>
      </c>
      <c r="J38" s="236">
        <f t="shared" si="61"/>
        <v>0</v>
      </c>
      <c r="K38" s="236">
        <f t="shared" si="61"/>
        <v>0</v>
      </c>
      <c r="L38" s="236">
        <f t="shared" si="61"/>
        <v>0</v>
      </c>
      <c r="M38" s="236">
        <f t="shared" si="61"/>
        <v>0</v>
      </c>
      <c r="N38" s="236">
        <f t="shared" si="61"/>
        <v>0</v>
      </c>
      <c r="O38" s="236">
        <f t="shared" si="61"/>
        <v>0</v>
      </c>
      <c r="P38" s="220"/>
      <c r="Q38" s="221"/>
      <c r="R38" s="237">
        <f t="shared" ref="R38:R48" si="75">SUM(U38:W38)</f>
        <v>0</v>
      </c>
      <c r="S38" s="221"/>
      <c r="T38" s="237">
        <f t="shared" ref="T38:T47" si="76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77">SUM(AF38:AH38)</f>
        <v>0</v>
      </c>
      <c r="AD38" s="221"/>
      <c r="AE38" s="237">
        <f t="shared" ref="AE38:AE47" si="78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9">SUM(AQ38:AS38)</f>
        <v>0</v>
      </c>
      <c r="AO38" s="221"/>
      <c r="AP38" s="237">
        <f t="shared" ref="AP38:AP47" si="80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1">SUM(BB38:BD38)</f>
        <v>0</v>
      </c>
      <c r="AZ38" s="221"/>
      <c r="BA38" s="237">
        <f t="shared" ref="BA38:BA47" si="82">SUM(BE38:BG38)</f>
        <v>0</v>
      </c>
      <c r="BB38" s="221"/>
      <c r="BC38" s="233"/>
      <c r="BD38" s="221"/>
      <c r="BE38" s="221"/>
      <c r="BF38" s="233"/>
      <c r="BG38" s="221"/>
      <c r="BH38" s="379">
        <f t="shared" si="62"/>
        <v>0</v>
      </c>
      <c r="BI38" s="255" t="str">
        <f t="shared" si="63"/>
        <v>03</v>
      </c>
      <c r="BJ38" s="318"/>
      <c r="BK38" s="253">
        <f t="shared" ref="BK38:BK48" si="83">IF(ROUND((E38-F38),5)&gt;=0,0,"Ошибка!")</f>
        <v>0</v>
      </c>
      <c r="BL38" s="318"/>
      <c r="BM38" s="253">
        <f t="shared" si="64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65"/>
        <v>0</v>
      </c>
      <c r="BW38" s="318"/>
      <c r="BX38" s="253">
        <f t="shared" ref="BX38:BX48" si="8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66"/>
        <v>0</v>
      </c>
      <c r="CH38" s="318"/>
      <c r="CI38" s="253">
        <f t="shared" si="67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68"/>
        <v>0</v>
      </c>
      <c r="CS38" s="318"/>
      <c r="CT38" s="253">
        <f t="shared" si="69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0"/>
        <v>0</v>
      </c>
      <c r="DD38" s="318"/>
      <c r="DE38" s="253">
        <f t="shared" si="71"/>
        <v>0</v>
      </c>
      <c r="DF38" s="318"/>
      <c r="DG38" s="318"/>
      <c r="DH38" s="318"/>
      <c r="DI38" s="318"/>
      <c r="DJ38" s="318"/>
      <c r="DK38" s="318"/>
      <c r="DL38" s="318"/>
      <c r="DM38" s="2"/>
      <c r="DN38" s="2"/>
    </row>
    <row r="39" spans="1:118" s="28" customFormat="1" ht="12">
      <c r="A39" s="272" t="str">
        <f t="shared" si="5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72"/>
        <v>0</v>
      </c>
      <c r="F39" s="236">
        <f t="shared" si="73"/>
        <v>0</v>
      </c>
      <c r="G39" s="236">
        <f t="shared" si="59"/>
        <v>0</v>
      </c>
      <c r="H39" s="236">
        <f t="shared" si="74"/>
        <v>0</v>
      </c>
      <c r="I39" s="236">
        <f t="shared" si="60"/>
        <v>0</v>
      </c>
      <c r="J39" s="236">
        <f t="shared" si="61"/>
        <v>0</v>
      </c>
      <c r="K39" s="236">
        <f t="shared" si="61"/>
        <v>0</v>
      </c>
      <c r="L39" s="236">
        <f t="shared" si="61"/>
        <v>0</v>
      </c>
      <c r="M39" s="236">
        <f t="shared" si="61"/>
        <v>0</v>
      </c>
      <c r="N39" s="236">
        <f t="shared" si="61"/>
        <v>0</v>
      </c>
      <c r="O39" s="236">
        <f t="shared" si="61"/>
        <v>0</v>
      </c>
      <c r="P39" s="220"/>
      <c r="Q39" s="221"/>
      <c r="R39" s="237">
        <f t="shared" si="75"/>
        <v>0</v>
      </c>
      <c r="S39" s="221"/>
      <c r="T39" s="237">
        <f t="shared" si="76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77"/>
        <v>0</v>
      </c>
      <c r="AD39" s="221"/>
      <c r="AE39" s="237">
        <f t="shared" si="78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9"/>
        <v>0</v>
      </c>
      <c r="AO39" s="221"/>
      <c r="AP39" s="237">
        <f t="shared" si="80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1"/>
        <v>0</v>
      </c>
      <c r="AZ39" s="221"/>
      <c r="BA39" s="237">
        <f t="shared" si="82"/>
        <v>0</v>
      </c>
      <c r="BB39" s="221"/>
      <c r="BC39" s="233"/>
      <c r="BD39" s="221"/>
      <c r="BE39" s="221"/>
      <c r="BF39" s="233"/>
      <c r="BG39" s="221"/>
      <c r="BH39" s="379">
        <f t="shared" si="62"/>
        <v>0</v>
      </c>
      <c r="BI39" s="255" t="str">
        <f t="shared" si="63"/>
        <v>04</v>
      </c>
      <c r="BJ39" s="318"/>
      <c r="BK39" s="253">
        <f t="shared" si="83"/>
        <v>0</v>
      </c>
      <c r="BL39" s="318"/>
      <c r="BM39" s="253">
        <f t="shared" si="64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65"/>
        <v>0</v>
      </c>
      <c r="BW39" s="318"/>
      <c r="BX39" s="253">
        <f t="shared" si="84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66"/>
        <v>0</v>
      </c>
      <c r="CH39" s="318"/>
      <c r="CI39" s="253">
        <f t="shared" si="67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68"/>
        <v>0</v>
      </c>
      <c r="CS39" s="318"/>
      <c r="CT39" s="253">
        <f t="shared" si="69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0"/>
        <v>0</v>
      </c>
      <c r="DD39" s="318"/>
      <c r="DE39" s="253">
        <f t="shared" si="71"/>
        <v>0</v>
      </c>
      <c r="DF39" s="318"/>
      <c r="DG39" s="318"/>
      <c r="DH39" s="318"/>
      <c r="DI39" s="318"/>
      <c r="DJ39" s="318"/>
      <c r="DK39" s="318"/>
      <c r="DL39" s="318"/>
      <c r="DM39" s="242"/>
      <c r="DN39" s="242"/>
    </row>
    <row r="40" spans="1:118" s="28" customFormat="1" ht="12">
      <c r="A40" s="272" t="str">
        <f t="shared" si="5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72"/>
        <v>0</v>
      </c>
      <c r="F40" s="236">
        <f t="shared" si="73"/>
        <v>0</v>
      </c>
      <c r="G40" s="236">
        <f t="shared" si="59"/>
        <v>0</v>
      </c>
      <c r="H40" s="236">
        <f t="shared" si="74"/>
        <v>0</v>
      </c>
      <c r="I40" s="236">
        <f t="shared" si="60"/>
        <v>0</v>
      </c>
      <c r="J40" s="236">
        <f t="shared" si="61"/>
        <v>0</v>
      </c>
      <c r="K40" s="236">
        <f t="shared" si="61"/>
        <v>0</v>
      </c>
      <c r="L40" s="236">
        <f t="shared" si="61"/>
        <v>0</v>
      </c>
      <c r="M40" s="236">
        <f t="shared" si="61"/>
        <v>0</v>
      </c>
      <c r="N40" s="236">
        <f t="shared" si="61"/>
        <v>0</v>
      </c>
      <c r="O40" s="236">
        <f t="shared" si="61"/>
        <v>0</v>
      </c>
      <c r="P40" s="220"/>
      <c r="Q40" s="221"/>
      <c r="R40" s="237">
        <f t="shared" si="75"/>
        <v>0</v>
      </c>
      <c r="S40" s="221"/>
      <c r="T40" s="237">
        <f t="shared" si="76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77"/>
        <v>0</v>
      </c>
      <c r="AD40" s="221"/>
      <c r="AE40" s="237">
        <f t="shared" si="78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9"/>
        <v>0</v>
      </c>
      <c r="AO40" s="221"/>
      <c r="AP40" s="237">
        <f t="shared" si="80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1"/>
        <v>0</v>
      </c>
      <c r="AZ40" s="221"/>
      <c r="BA40" s="237">
        <f t="shared" si="82"/>
        <v>0</v>
      </c>
      <c r="BB40" s="221"/>
      <c r="BC40" s="233"/>
      <c r="BD40" s="221"/>
      <c r="BE40" s="221"/>
      <c r="BF40" s="233"/>
      <c r="BG40" s="221"/>
      <c r="BH40" s="379">
        <f t="shared" si="62"/>
        <v>0</v>
      </c>
      <c r="BI40" s="255" t="str">
        <f t="shared" si="63"/>
        <v>05</v>
      </c>
      <c r="BJ40" s="318"/>
      <c r="BK40" s="253">
        <f t="shared" si="83"/>
        <v>0</v>
      </c>
      <c r="BL40" s="318"/>
      <c r="BM40" s="253">
        <f t="shared" si="64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65"/>
        <v>0</v>
      </c>
      <c r="BW40" s="318"/>
      <c r="BX40" s="253">
        <f t="shared" si="84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66"/>
        <v>0</v>
      </c>
      <c r="CH40" s="318"/>
      <c r="CI40" s="253">
        <f t="shared" si="67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68"/>
        <v>0</v>
      </c>
      <c r="CS40" s="318"/>
      <c r="CT40" s="253">
        <f t="shared" si="69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0"/>
        <v>0</v>
      </c>
      <c r="DD40" s="318"/>
      <c r="DE40" s="253">
        <f t="shared" si="71"/>
        <v>0</v>
      </c>
      <c r="DF40" s="318"/>
      <c r="DG40" s="318"/>
      <c r="DH40" s="318"/>
      <c r="DI40" s="318"/>
      <c r="DJ40" s="318"/>
      <c r="DK40" s="318"/>
      <c r="DL40" s="318"/>
      <c r="DM40" s="242"/>
      <c r="DN40" s="242"/>
    </row>
    <row r="41" spans="1:118" s="28" customFormat="1" ht="12">
      <c r="A41" s="272" t="str">
        <f t="shared" si="5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72"/>
        <v>0</v>
      </c>
      <c r="F41" s="236">
        <f t="shared" si="73"/>
        <v>0</v>
      </c>
      <c r="G41" s="236">
        <f t="shared" si="59"/>
        <v>0</v>
      </c>
      <c r="H41" s="236">
        <f t="shared" si="74"/>
        <v>0</v>
      </c>
      <c r="I41" s="236">
        <f t="shared" si="60"/>
        <v>0</v>
      </c>
      <c r="J41" s="236">
        <f t="shared" si="61"/>
        <v>0</v>
      </c>
      <c r="K41" s="236">
        <f t="shared" si="61"/>
        <v>0</v>
      </c>
      <c r="L41" s="236">
        <f t="shared" si="61"/>
        <v>0</v>
      </c>
      <c r="M41" s="236">
        <f t="shared" si="61"/>
        <v>0</v>
      </c>
      <c r="N41" s="236">
        <f t="shared" si="61"/>
        <v>0</v>
      </c>
      <c r="O41" s="236">
        <f t="shared" si="61"/>
        <v>0</v>
      </c>
      <c r="P41" s="220"/>
      <c r="Q41" s="221"/>
      <c r="R41" s="237">
        <f t="shared" si="75"/>
        <v>0</v>
      </c>
      <c r="S41" s="221"/>
      <c r="T41" s="237">
        <f t="shared" si="76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77"/>
        <v>0</v>
      </c>
      <c r="AD41" s="221"/>
      <c r="AE41" s="237">
        <f t="shared" si="78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9"/>
        <v>0</v>
      </c>
      <c r="AO41" s="221"/>
      <c r="AP41" s="237">
        <f t="shared" si="80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1"/>
        <v>0</v>
      </c>
      <c r="AZ41" s="221"/>
      <c r="BA41" s="237">
        <f t="shared" si="82"/>
        <v>0</v>
      </c>
      <c r="BB41" s="221"/>
      <c r="BC41" s="233"/>
      <c r="BD41" s="221"/>
      <c r="BE41" s="221"/>
      <c r="BF41" s="233"/>
      <c r="BG41" s="221"/>
      <c r="BH41" s="379">
        <f t="shared" si="62"/>
        <v>0</v>
      </c>
      <c r="BI41" s="255" t="str">
        <f t="shared" si="63"/>
        <v>06</v>
      </c>
      <c r="BJ41" s="318"/>
      <c r="BK41" s="253">
        <f t="shared" si="83"/>
        <v>0</v>
      </c>
      <c r="BL41" s="318"/>
      <c r="BM41" s="253">
        <f t="shared" si="64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65"/>
        <v>0</v>
      </c>
      <c r="BW41" s="318"/>
      <c r="BX41" s="253">
        <f t="shared" si="84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66"/>
        <v>0</v>
      </c>
      <c r="CH41" s="318"/>
      <c r="CI41" s="253">
        <f t="shared" si="67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68"/>
        <v>0</v>
      </c>
      <c r="CS41" s="318"/>
      <c r="CT41" s="253">
        <f t="shared" si="69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0"/>
        <v>0</v>
      </c>
      <c r="DD41" s="318"/>
      <c r="DE41" s="253">
        <f t="shared" si="71"/>
        <v>0</v>
      </c>
      <c r="DF41" s="318"/>
      <c r="DG41" s="318"/>
      <c r="DH41" s="318"/>
      <c r="DI41" s="318"/>
      <c r="DJ41" s="318"/>
      <c r="DK41" s="318"/>
      <c r="DL41" s="318"/>
      <c r="DM41" s="242"/>
      <c r="DN41" s="242"/>
    </row>
    <row r="42" spans="1:118" s="27" customFormat="1" ht="24">
      <c r="A42" s="272" t="str">
        <f t="shared" si="5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72"/>
        <v>0</v>
      </c>
      <c r="F42" s="236">
        <f t="shared" si="73"/>
        <v>0</v>
      </c>
      <c r="G42" s="236">
        <f t="shared" si="59"/>
        <v>0</v>
      </c>
      <c r="H42" s="236">
        <f t="shared" si="74"/>
        <v>0</v>
      </c>
      <c r="I42" s="236">
        <f t="shared" si="60"/>
        <v>0</v>
      </c>
      <c r="J42" s="236">
        <f t="shared" si="61"/>
        <v>0</v>
      </c>
      <c r="K42" s="236">
        <f t="shared" si="61"/>
        <v>0</v>
      </c>
      <c r="L42" s="236">
        <f t="shared" si="61"/>
        <v>0</v>
      </c>
      <c r="M42" s="236">
        <f t="shared" si="61"/>
        <v>0</v>
      </c>
      <c r="N42" s="236">
        <f t="shared" si="61"/>
        <v>0</v>
      </c>
      <c r="O42" s="236">
        <f t="shared" si="61"/>
        <v>0</v>
      </c>
      <c r="P42" s="220"/>
      <c r="Q42" s="221"/>
      <c r="R42" s="237">
        <f t="shared" si="75"/>
        <v>0</v>
      </c>
      <c r="S42" s="221"/>
      <c r="T42" s="237">
        <f t="shared" si="76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77"/>
        <v>0</v>
      </c>
      <c r="AD42" s="221"/>
      <c r="AE42" s="237">
        <f t="shared" si="78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9"/>
        <v>0</v>
      </c>
      <c r="AO42" s="221"/>
      <c r="AP42" s="237">
        <f t="shared" si="80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1"/>
        <v>0</v>
      </c>
      <c r="AZ42" s="221"/>
      <c r="BA42" s="237">
        <f t="shared" si="82"/>
        <v>0</v>
      </c>
      <c r="BB42" s="221"/>
      <c r="BC42" s="233"/>
      <c r="BD42" s="221"/>
      <c r="BE42" s="221"/>
      <c r="BF42" s="233"/>
      <c r="BG42" s="221"/>
      <c r="BH42" s="379">
        <f t="shared" si="62"/>
        <v>0</v>
      </c>
      <c r="BI42" s="255" t="str">
        <f t="shared" si="63"/>
        <v>07</v>
      </c>
      <c r="BJ42" s="318"/>
      <c r="BK42" s="253">
        <f t="shared" si="83"/>
        <v>0</v>
      </c>
      <c r="BL42" s="318"/>
      <c r="BM42" s="253">
        <f t="shared" si="64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65"/>
        <v>0</v>
      </c>
      <c r="BW42" s="318"/>
      <c r="BX42" s="253">
        <f t="shared" si="84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66"/>
        <v>0</v>
      </c>
      <c r="CH42" s="318"/>
      <c r="CI42" s="253">
        <f t="shared" si="67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68"/>
        <v>0</v>
      </c>
      <c r="CS42" s="318"/>
      <c r="CT42" s="253">
        <f t="shared" si="69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0"/>
        <v>0</v>
      </c>
      <c r="DD42" s="318"/>
      <c r="DE42" s="253">
        <f t="shared" si="71"/>
        <v>0</v>
      </c>
      <c r="DF42" s="318"/>
      <c r="DG42" s="318"/>
      <c r="DH42" s="318"/>
      <c r="DI42" s="318"/>
      <c r="DJ42" s="318"/>
      <c r="DK42" s="318"/>
      <c r="DL42" s="318"/>
      <c r="DM42" s="2"/>
      <c r="DN42" s="2"/>
    </row>
    <row r="43" spans="1:118" s="27" customFormat="1" ht="12">
      <c r="A43" s="272" t="str">
        <f t="shared" si="5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72"/>
        <v>0</v>
      </c>
      <c r="F43" s="236">
        <f t="shared" si="73"/>
        <v>0</v>
      </c>
      <c r="G43" s="236">
        <f t="shared" si="59"/>
        <v>0</v>
      </c>
      <c r="H43" s="236">
        <f t="shared" si="74"/>
        <v>0</v>
      </c>
      <c r="I43" s="236">
        <f t="shared" si="60"/>
        <v>0</v>
      </c>
      <c r="J43" s="236">
        <f t="shared" si="61"/>
        <v>0</v>
      </c>
      <c r="K43" s="236">
        <f t="shared" si="61"/>
        <v>0</v>
      </c>
      <c r="L43" s="236">
        <f t="shared" si="61"/>
        <v>0</v>
      </c>
      <c r="M43" s="236">
        <f t="shared" si="61"/>
        <v>0</v>
      </c>
      <c r="N43" s="236">
        <f t="shared" si="61"/>
        <v>0</v>
      </c>
      <c r="O43" s="236">
        <f t="shared" si="61"/>
        <v>0</v>
      </c>
      <c r="P43" s="220"/>
      <c r="Q43" s="221"/>
      <c r="R43" s="237">
        <f t="shared" si="75"/>
        <v>0</v>
      </c>
      <c r="S43" s="221"/>
      <c r="T43" s="237">
        <f t="shared" si="76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77"/>
        <v>0</v>
      </c>
      <c r="AD43" s="221"/>
      <c r="AE43" s="237">
        <f t="shared" si="78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9"/>
        <v>0</v>
      </c>
      <c r="AO43" s="221"/>
      <c r="AP43" s="237">
        <f t="shared" si="80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1"/>
        <v>0</v>
      </c>
      <c r="AZ43" s="221"/>
      <c r="BA43" s="237">
        <f t="shared" si="82"/>
        <v>0</v>
      </c>
      <c r="BB43" s="221"/>
      <c r="BC43" s="233"/>
      <c r="BD43" s="221"/>
      <c r="BE43" s="221"/>
      <c r="BF43" s="233"/>
      <c r="BG43" s="221"/>
      <c r="BH43" s="379">
        <f t="shared" si="62"/>
        <v>0</v>
      </c>
      <c r="BI43" s="255" t="str">
        <f t="shared" si="63"/>
        <v>08</v>
      </c>
      <c r="BJ43" s="318"/>
      <c r="BK43" s="253">
        <f t="shared" si="83"/>
        <v>0</v>
      </c>
      <c r="BL43" s="318"/>
      <c r="BM43" s="253">
        <f t="shared" si="64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65"/>
        <v>0</v>
      </c>
      <c r="BW43" s="318"/>
      <c r="BX43" s="253">
        <f t="shared" si="84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66"/>
        <v>0</v>
      </c>
      <c r="CH43" s="318"/>
      <c r="CI43" s="253">
        <f t="shared" si="67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68"/>
        <v>0</v>
      </c>
      <c r="CS43" s="318"/>
      <c r="CT43" s="253">
        <f t="shared" si="69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0"/>
        <v>0</v>
      </c>
      <c r="DD43" s="318"/>
      <c r="DE43" s="253">
        <f t="shared" si="71"/>
        <v>0</v>
      </c>
      <c r="DF43" s="318"/>
      <c r="DG43" s="318"/>
      <c r="DH43" s="318"/>
      <c r="DI43" s="318"/>
      <c r="DJ43" s="318"/>
      <c r="DK43" s="318"/>
      <c r="DL43" s="318"/>
      <c r="DM43" s="2"/>
      <c r="DN43" s="2"/>
    </row>
    <row r="44" spans="1:118" s="28" customFormat="1" ht="12">
      <c r="A44" s="272" t="str">
        <f t="shared" si="5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72"/>
        <v>0</v>
      </c>
      <c r="F44" s="236">
        <f t="shared" si="73"/>
        <v>0</v>
      </c>
      <c r="G44" s="236">
        <f t="shared" si="59"/>
        <v>0</v>
      </c>
      <c r="H44" s="236">
        <f t="shared" si="74"/>
        <v>0</v>
      </c>
      <c r="I44" s="236">
        <f t="shared" si="60"/>
        <v>0</v>
      </c>
      <c r="J44" s="236">
        <f t="shared" si="61"/>
        <v>0</v>
      </c>
      <c r="K44" s="236">
        <f t="shared" si="61"/>
        <v>0</v>
      </c>
      <c r="L44" s="236">
        <f t="shared" si="61"/>
        <v>0</v>
      </c>
      <c r="M44" s="236">
        <f t="shared" si="61"/>
        <v>0</v>
      </c>
      <c r="N44" s="236">
        <f t="shared" si="61"/>
        <v>0</v>
      </c>
      <c r="O44" s="236">
        <f t="shared" si="61"/>
        <v>0</v>
      </c>
      <c r="P44" s="220"/>
      <c r="Q44" s="221"/>
      <c r="R44" s="237">
        <f t="shared" si="75"/>
        <v>0</v>
      </c>
      <c r="S44" s="221"/>
      <c r="T44" s="237">
        <f t="shared" si="76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77"/>
        <v>0</v>
      </c>
      <c r="AD44" s="221"/>
      <c r="AE44" s="237">
        <f t="shared" si="78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9"/>
        <v>0</v>
      </c>
      <c r="AO44" s="221"/>
      <c r="AP44" s="237">
        <f t="shared" si="80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1"/>
        <v>0</v>
      </c>
      <c r="AZ44" s="221"/>
      <c r="BA44" s="237">
        <f t="shared" si="82"/>
        <v>0</v>
      </c>
      <c r="BB44" s="221"/>
      <c r="BC44" s="233"/>
      <c r="BD44" s="221"/>
      <c r="BE44" s="221"/>
      <c r="BF44" s="233"/>
      <c r="BG44" s="221"/>
      <c r="BH44" s="379">
        <f t="shared" si="62"/>
        <v>0</v>
      </c>
      <c r="BI44" s="255" t="str">
        <f t="shared" si="63"/>
        <v>09</v>
      </c>
      <c r="BJ44" s="318"/>
      <c r="BK44" s="253">
        <f t="shared" si="83"/>
        <v>0</v>
      </c>
      <c r="BL44" s="318"/>
      <c r="BM44" s="253">
        <f t="shared" si="64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65"/>
        <v>0</v>
      </c>
      <c r="BW44" s="318"/>
      <c r="BX44" s="253">
        <f t="shared" si="84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66"/>
        <v>0</v>
      </c>
      <c r="CH44" s="318"/>
      <c r="CI44" s="253">
        <f t="shared" si="67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68"/>
        <v>0</v>
      </c>
      <c r="CS44" s="318"/>
      <c r="CT44" s="253">
        <f t="shared" si="69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0"/>
        <v>0</v>
      </c>
      <c r="DD44" s="318"/>
      <c r="DE44" s="253">
        <f t="shared" si="71"/>
        <v>0</v>
      </c>
      <c r="DF44" s="318"/>
      <c r="DG44" s="318"/>
      <c r="DH44" s="318"/>
      <c r="DI44" s="318"/>
      <c r="DJ44" s="318"/>
      <c r="DK44" s="318"/>
      <c r="DL44" s="318"/>
      <c r="DM44" s="242"/>
      <c r="DN44" s="242"/>
    </row>
    <row r="45" spans="1:118" s="28" customFormat="1" ht="12">
      <c r="A45" s="272" t="str">
        <f t="shared" si="5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72"/>
        <v>0</v>
      </c>
      <c r="F45" s="236">
        <f t="shared" si="73"/>
        <v>0</v>
      </c>
      <c r="G45" s="236">
        <f t="shared" si="59"/>
        <v>0</v>
      </c>
      <c r="H45" s="236">
        <f t="shared" si="74"/>
        <v>0</v>
      </c>
      <c r="I45" s="236">
        <f t="shared" si="60"/>
        <v>0</v>
      </c>
      <c r="J45" s="236">
        <f t="shared" si="61"/>
        <v>0</v>
      </c>
      <c r="K45" s="236">
        <f t="shared" si="61"/>
        <v>0</v>
      </c>
      <c r="L45" s="236">
        <f t="shared" si="61"/>
        <v>0</v>
      </c>
      <c r="M45" s="236">
        <f t="shared" si="61"/>
        <v>0</v>
      </c>
      <c r="N45" s="236">
        <f t="shared" si="61"/>
        <v>0</v>
      </c>
      <c r="O45" s="236">
        <f t="shared" si="61"/>
        <v>0</v>
      </c>
      <c r="P45" s="220"/>
      <c r="Q45" s="221"/>
      <c r="R45" s="237">
        <f t="shared" si="75"/>
        <v>0</v>
      </c>
      <c r="S45" s="221"/>
      <c r="T45" s="237">
        <f t="shared" si="76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77"/>
        <v>0</v>
      </c>
      <c r="AD45" s="221"/>
      <c r="AE45" s="237">
        <f t="shared" si="78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9"/>
        <v>0</v>
      </c>
      <c r="AO45" s="221"/>
      <c r="AP45" s="237">
        <f t="shared" si="80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1"/>
        <v>0</v>
      </c>
      <c r="AZ45" s="221"/>
      <c r="BA45" s="237">
        <f t="shared" si="82"/>
        <v>0</v>
      </c>
      <c r="BB45" s="221"/>
      <c r="BC45" s="233"/>
      <c r="BD45" s="221"/>
      <c r="BE45" s="221"/>
      <c r="BF45" s="233"/>
      <c r="BG45" s="221"/>
      <c r="BH45" s="379">
        <f t="shared" si="62"/>
        <v>0</v>
      </c>
      <c r="BI45" s="255" t="str">
        <f t="shared" si="63"/>
        <v>10</v>
      </c>
      <c r="BJ45" s="318"/>
      <c r="BK45" s="253">
        <f t="shared" si="83"/>
        <v>0</v>
      </c>
      <c r="BL45" s="318"/>
      <c r="BM45" s="253">
        <f t="shared" si="64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65"/>
        <v>0</v>
      </c>
      <c r="BW45" s="318"/>
      <c r="BX45" s="253">
        <f t="shared" si="84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66"/>
        <v>0</v>
      </c>
      <c r="CH45" s="318"/>
      <c r="CI45" s="253">
        <f t="shared" si="67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68"/>
        <v>0</v>
      </c>
      <c r="CS45" s="318"/>
      <c r="CT45" s="253">
        <f t="shared" si="69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0"/>
        <v>0</v>
      </c>
      <c r="DD45" s="318"/>
      <c r="DE45" s="253">
        <f t="shared" si="71"/>
        <v>0</v>
      </c>
      <c r="DF45" s="318"/>
      <c r="DG45" s="318"/>
      <c r="DH45" s="318"/>
      <c r="DI45" s="318"/>
      <c r="DJ45" s="318"/>
      <c r="DK45" s="318"/>
      <c r="DL45" s="318"/>
      <c r="DM45" s="242"/>
      <c r="DN45" s="242"/>
    </row>
    <row r="46" spans="1:118" s="27" customFormat="1" ht="36">
      <c r="A46" s="272" t="str">
        <f t="shared" si="5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72"/>
        <v>0</v>
      </c>
      <c r="F46" s="236">
        <f t="shared" si="73"/>
        <v>0</v>
      </c>
      <c r="G46" s="236">
        <f t="shared" si="59"/>
        <v>0</v>
      </c>
      <c r="H46" s="236">
        <f t="shared" si="74"/>
        <v>0</v>
      </c>
      <c r="I46" s="236">
        <f t="shared" si="60"/>
        <v>0</v>
      </c>
      <c r="J46" s="236">
        <f t="shared" si="61"/>
        <v>0</v>
      </c>
      <c r="K46" s="236">
        <f t="shared" si="61"/>
        <v>0</v>
      </c>
      <c r="L46" s="236">
        <f t="shared" si="61"/>
        <v>0</v>
      </c>
      <c r="M46" s="236">
        <f t="shared" si="61"/>
        <v>0</v>
      </c>
      <c r="N46" s="236">
        <f t="shared" si="61"/>
        <v>0</v>
      </c>
      <c r="O46" s="236">
        <f t="shared" si="61"/>
        <v>0</v>
      </c>
      <c r="P46" s="220"/>
      <c r="Q46" s="221"/>
      <c r="R46" s="237">
        <f t="shared" si="75"/>
        <v>0</v>
      </c>
      <c r="S46" s="221"/>
      <c r="T46" s="237">
        <f t="shared" si="76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77"/>
        <v>0</v>
      </c>
      <c r="AD46" s="221"/>
      <c r="AE46" s="237">
        <f t="shared" si="78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9"/>
        <v>0</v>
      </c>
      <c r="AO46" s="221"/>
      <c r="AP46" s="237">
        <f t="shared" si="80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1"/>
        <v>0</v>
      </c>
      <c r="AZ46" s="221"/>
      <c r="BA46" s="237">
        <f t="shared" si="82"/>
        <v>0</v>
      </c>
      <c r="BB46" s="221"/>
      <c r="BC46" s="233"/>
      <c r="BD46" s="221"/>
      <c r="BE46" s="221"/>
      <c r="BF46" s="233"/>
      <c r="BG46" s="221"/>
      <c r="BH46" s="379">
        <f t="shared" si="62"/>
        <v>0</v>
      </c>
      <c r="BI46" s="255" t="str">
        <f t="shared" si="63"/>
        <v>11</v>
      </c>
      <c r="BJ46" s="318"/>
      <c r="BK46" s="253">
        <f t="shared" si="83"/>
        <v>0</v>
      </c>
      <c r="BL46" s="318"/>
      <c r="BM46" s="253">
        <f t="shared" si="64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65"/>
        <v>0</v>
      </c>
      <c r="BW46" s="318"/>
      <c r="BX46" s="253">
        <f t="shared" si="84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66"/>
        <v>0</v>
      </c>
      <c r="CH46" s="318"/>
      <c r="CI46" s="253">
        <f t="shared" si="67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68"/>
        <v>0</v>
      </c>
      <c r="CS46" s="318"/>
      <c r="CT46" s="253">
        <f t="shared" si="69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0"/>
        <v>0</v>
      </c>
      <c r="DD46" s="318"/>
      <c r="DE46" s="253">
        <f t="shared" si="71"/>
        <v>0</v>
      </c>
      <c r="DF46" s="318"/>
      <c r="DG46" s="318"/>
      <c r="DH46" s="318"/>
      <c r="DI46" s="318"/>
      <c r="DJ46" s="318"/>
      <c r="DK46" s="318"/>
      <c r="DL46" s="318"/>
      <c r="DM46" s="2"/>
      <c r="DN46" s="2"/>
    </row>
    <row r="47" spans="1:118" s="27" customFormat="1" ht="36">
      <c r="A47" s="272" t="str">
        <f t="shared" si="5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72"/>
        <v>0</v>
      </c>
      <c r="F47" s="236">
        <f t="shared" si="73"/>
        <v>0</v>
      </c>
      <c r="G47" s="236">
        <f t="shared" si="59"/>
        <v>0</v>
      </c>
      <c r="H47" s="236">
        <f t="shared" si="74"/>
        <v>0</v>
      </c>
      <c r="I47" s="236">
        <f t="shared" si="60"/>
        <v>0</v>
      </c>
      <c r="J47" s="236">
        <f t="shared" si="61"/>
        <v>0</v>
      </c>
      <c r="K47" s="236">
        <f t="shared" si="61"/>
        <v>0</v>
      </c>
      <c r="L47" s="236">
        <f t="shared" si="61"/>
        <v>0</v>
      </c>
      <c r="M47" s="236">
        <f t="shared" si="61"/>
        <v>0</v>
      </c>
      <c r="N47" s="236">
        <f t="shared" si="61"/>
        <v>0</v>
      </c>
      <c r="O47" s="236">
        <f t="shared" si="61"/>
        <v>0</v>
      </c>
      <c r="P47" s="220"/>
      <c r="Q47" s="221"/>
      <c r="R47" s="237">
        <f t="shared" si="75"/>
        <v>0</v>
      </c>
      <c r="S47" s="221"/>
      <c r="T47" s="237">
        <f t="shared" si="76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77"/>
        <v>0</v>
      </c>
      <c r="AD47" s="221"/>
      <c r="AE47" s="237">
        <f t="shared" si="78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9"/>
        <v>0</v>
      </c>
      <c r="AO47" s="221"/>
      <c r="AP47" s="237">
        <f t="shared" si="80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1"/>
        <v>0</v>
      </c>
      <c r="AZ47" s="221"/>
      <c r="BA47" s="237">
        <f t="shared" si="82"/>
        <v>0</v>
      </c>
      <c r="BB47" s="221"/>
      <c r="BC47" s="233"/>
      <c r="BD47" s="221"/>
      <c r="BE47" s="221"/>
      <c r="BF47" s="233"/>
      <c r="BG47" s="221"/>
      <c r="BH47" s="379">
        <f t="shared" si="62"/>
        <v>0</v>
      </c>
      <c r="BI47" s="255" t="str">
        <f t="shared" si="63"/>
        <v>12</v>
      </c>
      <c r="BJ47" s="318"/>
      <c r="BK47" s="253">
        <f t="shared" si="83"/>
        <v>0</v>
      </c>
      <c r="BL47" s="318"/>
      <c r="BM47" s="253">
        <f t="shared" si="64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65"/>
        <v>0</v>
      </c>
      <c r="BW47" s="318"/>
      <c r="BX47" s="253">
        <f t="shared" si="84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66"/>
        <v>0</v>
      </c>
      <c r="CH47" s="318"/>
      <c r="CI47" s="253">
        <f t="shared" si="67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68"/>
        <v>0</v>
      </c>
      <c r="CS47" s="318"/>
      <c r="CT47" s="253">
        <f t="shared" si="69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0"/>
        <v>0</v>
      </c>
      <c r="DD47" s="318"/>
      <c r="DE47" s="253">
        <f t="shared" si="71"/>
        <v>0</v>
      </c>
      <c r="DF47" s="318"/>
      <c r="DG47" s="318"/>
      <c r="DH47" s="318"/>
      <c r="DI47" s="318"/>
      <c r="DJ47" s="318"/>
      <c r="DK47" s="318"/>
      <c r="DL47" s="318"/>
      <c r="DM47" s="2"/>
      <c r="DN47" s="2"/>
    </row>
    <row r="48" spans="1:118" s="28" customFormat="1" thickBot="1">
      <c r="A48" s="272" t="str">
        <f t="shared" si="5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72"/>
        <v>0</v>
      </c>
      <c r="F48" s="236">
        <f t="shared" si="73"/>
        <v>0</v>
      </c>
      <c r="G48" s="236">
        <f t="shared" si="59"/>
        <v>0</v>
      </c>
      <c r="H48" s="236">
        <f t="shared" si="74"/>
        <v>0</v>
      </c>
      <c r="I48" s="236">
        <f t="shared" si="60"/>
        <v>0</v>
      </c>
      <c r="J48" s="236">
        <f t="shared" si="61"/>
        <v>0</v>
      </c>
      <c r="K48" s="236">
        <f t="shared" si="61"/>
        <v>0</v>
      </c>
      <c r="L48" s="236">
        <f t="shared" si="61"/>
        <v>0</v>
      </c>
      <c r="M48" s="236">
        <f t="shared" si="61"/>
        <v>0</v>
      </c>
      <c r="N48" s="236">
        <f t="shared" si="61"/>
        <v>0</v>
      </c>
      <c r="O48" s="236">
        <f>ROUND(SUM(Z48,AK48,AV48,BG48),1)</f>
        <v>0</v>
      </c>
      <c r="P48" s="223"/>
      <c r="Q48" s="224"/>
      <c r="R48" s="238">
        <f t="shared" si="75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77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9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1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9">
        <f t="shared" si="62"/>
        <v>0</v>
      </c>
      <c r="BI48" s="319" t="str">
        <f t="shared" si="63"/>
        <v>13</v>
      </c>
      <c r="BJ48" s="320"/>
      <c r="BK48" s="321">
        <f t="shared" si="83"/>
        <v>0</v>
      </c>
      <c r="BL48" s="320"/>
      <c r="BM48" s="321">
        <f t="shared" si="6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65"/>
        <v>0</v>
      </c>
      <c r="BW48" s="320"/>
      <c r="BX48" s="321">
        <f t="shared" si="8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66"/>
        <v>0</v>
      </c>
      <c r="CH48" s="320"/>
      <c r="CI48" s="321">
        <f t="shared" si="67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68"/>
        <v>0</v>
      </c>
      <c r="CS48" s="320"/>
      <c r="CT48" s="321">
        <f t="shared" si="69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0"/>
        <v>0</v>
      </c>
      <c r="DD48" s="320"/>
      <c r="DE48" s="321">
        <f t="shared" si="71"/>
        <v>0</v>
      </c>
      <c r="DF48" s="320"/>
      <c r="DG48" s="320"/>
      <c r="DH48" s="320"/>
      <c r="DI48" s="320"/>
      <c r="DJ48" s="320"/>
      <c r="DK48" s="320"/>
      <c r="DL48" s="320"/>
      <c r="DM48" s="242"/>
      <c r="DN48" s="242"/>
    </row>
    <row r="49" spans="1:118" s="258" customFormat="1" ht="21" customHeight="1">
      <c r="A49" s="271" t="str">
        <f>B49</f>
        <v>Внести наименование учреждения 3</v>
      </c>
      <c r="B49" s="712" t="s">
        <v>247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Внести наименование учреждения 3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Внести наименование учреждения 3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Внести наименование учреждения 3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Внести наименование учреждения 3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2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85">IF(ROUND(E55-SUM(E56,E58:E59),5)&gt;=0,0,"Ошибка")</f>
        <v>0</v>
      </c>
      <c r="BK49" s="285">
        <f t="shared" si="85"/>
        <v>0</v>
      </c>
      <c r="BL49" s="285">
        <f t="shared" si="85"/>
        <v>0</v>
      </c>
      <c r="BM49" s="285">
        <f t="shared" si="85"/>
        <v>0</v>
      </c>
      <c r="BN49" s="285">
        <f t="shared" si="85"/>
        <v>0</v>
      </c>
      <c r="BO49" s="285">
        <f t="shared" si="85"/>
        <v>0</v>
      </c>
      <c r="BP49" s="285">
        <f t="shared" si="85"/>
        <v>0</v>
      </c>
      <c r="BQ49" s="285">
        <f t="shared" si="85"/>
        <v>0</v>
      </c>
      <c r="BR49" s="285">
        <f t="shared" si="85"/>
        <v>0</v>
      </c>
      <c r="BS49" s="285">
        <f t="shared" si="85"/>
        <v>0</v>
      </c>
      <c r="BT49" s="285">
        <f t="shared" si="85"/>
        <v>0</v>
      </c>
      <c r="BU49" s="285">
        <f t="shared" si="85"/>
        <v>0</v>
      </c>
      <c r="BV49" s="285">
        <f t="shared" si="85"/>
        <v>0</v>
      </c>
      <c r="BW49" s="285">
        <f t="shared" si="85"/>
        <v>0</v>
      </c>
      <c r="BX49" s="285">
        <f t="shared" si="85"/>
        <v>0</v>
      </c>
      <c r="BY49" s="285">
        <f t="shared" si="85"/>
        <v>0</v>
      </c>
      <c r="BZ49" s="285">
        <f t="shared" si="85"/>
        <v>0</v>
      </c>
      <c r="CA49" s="285">
        <f t="shared" si="85"/>
        <v>0</v>
      </c>
      <c r="CB49" s="285">
        <f t="shared" si="85"/>
        <v>0</v>
      </c>
      <c r="CC49" s="285">
        <f t="shared" si="85"/>
        <v>0</v>
      </c>
      <c r="CD49" s="285">
        <f t="shared" si="85"/>
        <v>0</v>
      </c>
      <c r="CE49" s="285">
        <f t="shared" si="85"/>
        <v>0</v>
      </c>
      <c r="CF49" s="285">
        <f t="shared" si="85"/>
        <v>0</v>
      </c>
      <c r="CG49" s="285">
        <f t="shared" si="85"/>
        <v>0</v>
      </c>
      <c r="CH49" s="285">
        <f t="shared" si="85"/>
        <v>0</v>
      </c>
      <c r="CI49" s="285">
        <f t="shared" si="85"/>
        <v>0</v>
      </c>
      <c r="CJ49" s="285">
        <f t="shared" si="85"/>
        <v>0</v>
      </c>
      <c r="CK49" s="285">
        <f t="shared" si="85"/>
        <v>0</v>
      </c>
      <c r="CL49" s="285">
        <f t="shared" si="85"/>
        <v>0</v>
      </c>
      <c r="CM49" s="285">
        <f t="shared" si="85"/>
        <v>0</v>
      </c>
      <c r="CN49" s="285">
        <f t="shared" si="85"/>
        <v>0</v>
      </c>
      <c r="CO49" s="285">
        <f t="shared" si="85"/>
        <v>0</v>
      </c>
      <c r="CP49" s="285">
        <f t="shared" ref="CP49:DL49" si="86">IF(ROUND(AK55-SUM(AK56,AK58:AK59),5)&gt;=0,0,"Ошибка")</f>
        <v>0</v>
      </c>
      <c r="CQ49" s="285">
        <f t="shared" si="86"/>
        <v>0</v>
      </c>
      <c r="CR49" s="285">
        <f t="shared" si="86"/>
        <v>0</v>
      </c>
      <c r="CS49" s="285">
        <f t="shared" si="86"/>
        <v>0</v>
      </c>
      <c r="CT49" s="285">
        <f t="shared" si="86"/>
        <v>0</v>
      </c>
      <c r="CU49" s="285">
        <f t="shared" si="86"/>
        <v>0</v>
      </c>
      <c r="CV49" s="285">
        <f t="shared" si="86"/>
        <v>0</v>
      </c>
      <c r="CW49" s="285">
        <f t="shared" si="86"/>
        <v>0</v>
      </c>
      <c r="CX49" s="285">
        <f t="shared" si="86"/>
        <v>0</v>
      </c>
      <c r="CY49" s="285">
        <f t="shared" si="86"/>
        <v>0</v>
      </c>
      <c r="CZ49" s="285">
        <f t="shared" si="86"/>
        <v>0</v>
      </c>
      <c r="DA49" s="285">
        <f t="shared" si="86"/>
        <v>0</v>
      </c>
      <c r="DB49" s="285">
        <f t="shared" si="86"/>
        <v>0</v>
      </c>
      <c r="DC49" s="285">
        <f t="shared" si="86"/>
        <v>0</v>
      </c>
      <c r="DD49" s="285">
        <f t="shared" si="86"/>
        <v>0</v>
      </c>
      <c r="DE49" s="285">
        <f t="shared" si="86"/>
        <v>0</v>
      </c>
      <c r="DF49" s="285">
        <f t="shared" si="86"/>
        <v>0</v>
      </c>
      <c r="DG49" s="285">
        <f t="shared" si="86"/>
        <v>0</v>
      </c>
      <c r="DH49" s="285">
        <f t="shared" si="86"/>
        <v>0</v>
      </c>
      <c r="DI49" s="285">
        <f t="shared" si="86"/>
        <v>0</v>
      </c>
      <c r="DJ49" s="285">
        <f t="shared" si="86"/>
        <v>0</v>
      </c>
      <c r="DK49" s="285">
        <f t="shared" si="86"/>
        <v>0</v>
      </c>
      <c r="DL49" s="285">
        <f t="shared" si="86"/>
        <v>0</v>
      </c>
      <c r="DM49" s="259"/>
      <c r="DN49" s="259"/>
    </row>
    <row r="50" spans="1:118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87">SUM(J51:J55,J60:J62)</f>
        <v>0</v>
      </c>
      <c r="K50" s="236">
        <f t="shared" si="87"/>
        <v>0</v>
      </c>
      <c r="L50" s="236">
        <f t="shared" si="87"/>
        <v>0</v>
      </c>
      <c r="M50" s="236">
        <f t="shared" si="87"/>
        <v>0</v>
      </c>
      <c r="N50" s="236">
        <f t="shared" si="87"/>
        <v>0</v>
      </c>
      <c r="O50" s="236">
        <f t="shared" si="87"/>
        <v>0</v>
      </c>
      <c r="P50" s="228">
        <f>SUM(P51:P55,P60:P62)</f>
        <v>0</v>
      </c>
      <c r="Q50" s="226">
        <f t="shared" ref="Q50:Z50" si="88">SUM(Q51:Q55,Q60:Q62)</f>
        <v>0</v>
      </c>
      <c r="R50" s="236">
        <f t="shared" si="88"/>
        <v>0</v>
      </c>
      <c r="S50" s="226">
        <f t="shared" si="88"/>
        <v>0</v>
      </c>
      <c r="T50" s="236">
        <f t="shared" si="88"/>
        <v>0</v>
      </c>
      <c r="U50" s="226">
        <f t="shared" si="88"/>
        <v>0</v>
      </c>
      <c r="V50" s="235">
        <f t="shared" si="88"/>
        <v>0</v>
      </c>
      <c r="W50" s="226">
        <f t="shared" si="88"/>
        <v>0</v>
      </c>
      <c r="X50" s="226">
        <f t="shared" si="88"/>
        <v>0</v>
      </c>
      <c r="Y50" s="235">
        <f t="shared" si="88"/>
        <v>0</v>
      </c>
      <c r="Z50" s="227">
        <f t="shared" si="88"/>
        <v>0</v>
      </c>
      <c r="AA50" s="228">
        <f>SUM(AA51:AA55,AA60:AA62)</f>
        <v>0</v>
      </c>
      <c r="AB50" s="226">
        <f t="shared" ref="AB50:AK50" si="89">SUM(AB51:AB55,AB60:AB62)</f>
        <v>0</v>
      </c>
      <c r="AC50" s="236">
        <f t="shared" si="89"/>
        <v>0</v>
      </c>
      <c r="AD50" s="226">
        <f t="shared" si="89"/>
        <v>0</v>
      </c>
      <c r="AE50" s="236">
        <f t="shared" si="89"/>
        <v>0</v>
      </c>
      <c r="AF50" s="226">
        <f t="shared" si="89"/>
        <v>0</v>
      </c>
      <c r="AG50" s="235">
        <f t="shared" si="89"/>
        <v>0</v>
      </c>
      <c r="AH50" s="226">
        <f t="shared" si="89"/>
        <v>0</v>
      </c>
      <c r="AI50" s="226">
        <f t="shared" si="89"/>
        <v>0</v>
      </c>
      <c r="AJ50" s="235">
        <f t="shared" si="89"/>
        <v>0</v>
      </c>
      <c r="AK50" s="227">
        <f t="shared" si="89"/>
        <v>0</v>
      </c>
      <c r="AL50" s="228">
        <f>SUM(AL51:AL55,AL60:AL62)</f>
        <v>0</v>
      </c>
      <c r="AM50" s="226">
        <f t="shared" ref="AM50:AV50" si="90">SUM(AM51:AM55,AM60:AM62)</f>
        <v>0</v>
      </c>
      <c r="AN50" s="236">
        <f t="shared" si="90"/>
        <v>0</v>
      </c>
      <c r="AO50" s="226">
        <f t="shared" si="90"/>
        <v>0</v>
      </c>
      <c r="AP50" s="236">
        <f t="shared" si="90"/>
        <v>0</v>
      </c>
      <c r="AQ50" s="226">
        <f t="shared" si="90"/>
        <v>0</v>
      </c>
      <c r="AR50" s="235">
        <f t="shared" si="90"/>
        <v>0</v>
      </c>
      <c r="AS50" s="226">
        <f t="shared" si="90"/>
        <v>0</v>
      </c>
      <c r="AT50" s="226">
        <f t="shared" si="90"/>
        <v>0</v>
      </c>
      <c r="AU50" s="235">
        <f t="shared" si="90"/>
        <v>0</v>
      </c>
      <c r="AV50" s="227">
        <f t="shared" si="90"/>
        <v>0</v>
      </c>
      <c r="AW50" s="228">
        <f>SUM(AW51:AW55,AW60:AW62)</f>
        <v>0</v>
      </c>
      <c r="AX50" s="226">
        <f t="shared" ref="AX50:BG50" si="91">SUM(AX51:AX55,AX60:AX62)</f>
        <v>0</v>
      </c>
      <c r="AY50" s="236">
        <f t="shared" si="91"/>
        <v>0</v>
      </c>
      <c r="AZ50" s="226">
        <f t="shared" si="91"/>
        <v>0</v>
      </c>
      <c r="BA50" s="236">
        <f t="shared" si="91"/>
        <v>0</v>
      </c>
      <c r="BB50" s="226">
        <f t="shared" si="91"/>
        <v>0</v>
      </c>
      <c r="BC50" s="235">
        <f t="shared" si="91"/>
        <v>0</v>
      </c>
      <c r="BD50" s="226">
        <f t="shared" si="91"/>
        <v>0</v>
      </c>
      <c r="BE50" s="226">
        <f t="shared" si="91"/>
        <v>0</v>
      </c>
      <c r="BF50" s="235">
        <f t="shared" si="91"/>
        <v>0</v>
      </c>
      <c r="BG50" s="227">
        <f t="shared" si="91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2">IF(E56-E57&gt;=0,0,"Ошибка")</f>
        <v>0</v>
      </c>
      <c r="BK50" s="253">
        <f t="shared" si="92"/>
        <v>0</v>
      </c>
      <c r="BL50" s="253">
        <f t="shared" si="92"/>
        <v>0</v>
      </c>
      <c r="BM50" s="253">
        <f t="shared" si="92"/>
        <v>0</v>
      </c>
      <c r="BN50" s="253">
        <f t="shared" si="92"/>
        <v>0</v>
      </c>
      <c r="BO50" s="253">
        <f t="shared" si="92"/>
        <v>0</v>
      </c>
      <c r="BP50" s="253">
        <f t="shared" si="92"/>
        <v>0</v>
      </c>
      <c r="BQ50" s="253">
        <f t="shared" si="92"/>
        <v>0</v>
      </c>
      <c r="BR50" s="253">
        <f t="shared" si="92"/>
        <v>0</v>
      </c>
      <c r="BS50" s="253">
        <f t="shared" si="92"/>
        <v>0</v>
      </c>
      <c r="BT50" s="253">
        <f t="shared" si="92"/>
        <v>0</v>
      </c>
      <c r="BU50" s="253">
        <f t="shared" si="92"/>
        <v>0</v>
      </c>
      <c r="BV50" s="253">
        <f t="shared" si="92"/>
        <v>0</v>
      </c>
      <c r="BW50" s="253">
        <f t="shared" si="92"/>
        <v>0</v>
      </c>
      <c r="BX50" s="253">
        <f t="shared" si="92"/>
        <v>0</v>
      </c>
      <c r="BY50" s="253">
        <f t="shared" si="92"/>
        <v>0</v>
      </c>
      <c r="BZ50" s="253">
        <f t="shared" si="92"/>
        <v>0</v>
      </c>
      <c r="CA50" s="253">
        <f t="shared" si="92"/>
        <v>0</v>
      </c>
      <c r="CB50" s="253">
        <f t="shared" si="92"/>
        <v>0</v>
      </c>
      <c r="CC50" s="253">
        <f t="shared" si="92"/>
        <v>0</v>
      </c>
      <c r="CD50" s="253">
        <f t="shared" si="92"/>
        <v>0</v>
      </c>
      <c r="CE50" s="253">
        <f t="shared" si="92"/>
        <v>0</v>
      </c>
      <c r="CF50" s="253">
        <f t="shared" si="92"/>
        <v>0</v>
      </c>
      <c r="CG50" s="253">
        <f t="shared" si="92"/>
        <v>0</v>
      </c>
      <c r="CH50" s="253">
        <f t="shared" si="92"/>
        <v>0</v>
      </c>
      <c r="CI50" s="253">
        <f t="shared" si="92"/>
        <v>0</v>
      </c>
      <c r="CJ50" s="253">
        <f t="shared" si="92"/>
        <v>0</v>
      </c>
      <c r="CK50" s="253">
        <f t="shared" si="92"/>
        <v>0</v>
      </c>
      <c r="CL50" s="253">
        <f t="shared" si="92"/>
        <v>0</v>
      </c>
      <c r="CM50" s="253">
        <f t="shared" si="92"/>
        <v>0</v>
      </c>
      <c r="CN50" s="253">
        <f t="shared" si="92"/>
        <v>0</v>
      </c>
      <c r="CO50" s="253">
        <f t="shared" si="92"/>
        <v>0</v>
      </c>
      <c r="CP50" s="253">
        <f t="shared" ref="CP50:DL50" si="93">IF(AK56-AK57&gt;=0,0,"Ошибка")</f>
        <v>0</v>
      </c>
      <c r="CQ50" s="253">
        <f t="shared" si="93"/>
        <v>0</v>
      </c>
      <c r="CR50" s="253">
        <f t="shared" si="93"/>
        <v>0</v>
      </c>
      <c r="CS50" s="253">
        <f t="shared" si="93"/>
        <v>0</v>
      </c>
      <c r="CT50" s="253">
        <f t="shared" si="93"/>
        <v>0</v>
      </c>
      <c r="CU50" s="253">
        <f t="shared" si="93"/>
        <v>0</v>
      </c>
      <c r="CV50" s="253">
        <f t="shared" si="93"/>
        <v>0</v>
      </c>
      <c r="CW50" s="253">
        <f t="shared" si="93"/>
        <v>0</v>
      </c>
      <c r="CX50" s="253">
        <f t="shared" si="93"/>
        <v>0</v>
      </c>
      <c r="CY50" s="253">
        <f t="shared" si="93"/>
        <v>0</v>
      </c>
      <c r="CZ50" s="253">
        <f t="shared" si="93"/>
        <v>0</v>
      </c>
      <c r="DA50" s="253">
        <f t="shared" si="93"/>
        <v>0</v>
      </c>
      <c r="DB50" s="253">
        <f t="shared" si="93"/>
        <v>0</v>
      </c>
      <c r="DC50" s="253">
        <f t="shared" si="93"/>
        <v>0</v>
      </c>
      <c r="DD50" s="253">
        <f t="shared" si="93"/>
        <v>0</v>
      </c>
      <c r="DE50" s="253">
        <f t="shared" si="93"/>
        <v>0</v>
      </c>
      <c r="DF50" s="253">
        <f t="shared" si="93"/>
        <v>0</v>
      </c>
      <c r="DG50" s="253">
        <f t="shared" si="93"/>
        <v>0</v>
      </c>
      <c r="DH50" s="253">
        <f t="shared" si="93"/>
        <v>0</v>
      </c>
      <c r="DI50" s="253">
        <f t="shared" si="93"/>
        <v>0</v>
      </c>
      <c r="DJ50" s="253">
        <f t="shared" si="93"/>
        <v>0</v>
      </c>
      <c r="DK50" s="253">
        <f t="shared" si="93"/>
        <v>0</v>
      </c>
      <c r="DL50" s="253">
        <f t="shared" si="93"/>
        <v>0</v>
      </c>
      <c r="DM50" s="2"/>
      <c r="DN50" s="2"/>
    </row>
    <row r="51" spans="1:118" s="27" customFormat="1" ht="24">
      <c r="A51" s="272" t="str">
        <f t="shared" ref="A51:A62" si="94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95">SUM(J51:L51)</f>
        <v>0</v>
      </c>
      <c r="H51" s="236">
        <f>ROUND(SUM(S51,AD51,AO51,AZ51),1)</f>
        <v>0</v>
      </c>
      <c r="I51" s="236">
        <f t="shared" ref="I51:I62" si="96">SUM(M51:O51)</f>
        <v>0</v>
      </c>
      <c r="J51" s="236">
        <f t="shared" ref="J51:O62" si="97">ROUND(SUM(U51,AF51,AQ51,BB51),1)</f>
        <v>0</v>
      </c>
      <c r="K51" s="236">
        <f t="shared" si="97"/>
        <v>0</v>
      </c>
      <c r="L51" s="236">
        <f t="shared" si="97"/>
        <v>0</v>
      </c>
      <c r="M51" s="236">
        <f t="shared" si="97"/>
        <v>0</v>
      </c>
      <c r="N51" s="236">
        <f t="shared" si="97"/>
        <v>0</v>
      </c>
      <c r="O51" s="236">
        <f t="shared" si="97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9">
        <f t="shared" ref="BH51:BH63" si="98">IF((COUNTA(BJ51:DL51)-COUNTIF(BJ51:DL51,0))=0,0,CONCATENATE("Ошибки!-",COUNTA(BJ51:DL51)-COUNTIF(BJ51:DL51,0)))</f>
        <v>0</v>
      </c>
      <c r="BI51" s="255" t="str">
        <f t="shared" ref="BI51:BI62" si="99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0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1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02">IF(ROUND((AA51-AB51),5)&gt;=0,0,"Ошибка!")</f>
        <v>0</v>
      </c>
      <c r="CH51" s="318"/>
      <c r="CI51" s="253">
        <f t="shared" ref="CI51:CI62" si="103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04">IF(ROUND((AL51-AM51),5)&gt;=0,0,"Ошибка!")</f>
        <v>0</v>
      </c>
      <c r="CS51" s="318"/>
      <c r="CT51" s="253">
        <f t="shared" ref="CT51:CT62" si="10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06">IF(ROUND((AW51-AX51),5)&gt;=0,0,"Ошибка!")</f>
        <v>0</v>
      </c>
      <c r="DD51" s="318"/>
      <c r="DE51" s="253">
        <f t="shared" ref="DE51:DE62" si="107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  <c r="DM51" s="2"/>
      <c r="DN51" s="2"/>
    </row>
    <row r="52" spans="1:118" s="27" customFormat="1" ht="36">
      <c r="A52" s="272" t="str">
        <f t="shared" si="94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108">ROUND(SUM(P52,AA52,AL52,AW52),0)</f>
        <v>0</v>
      </c>
      <c r="F52" s="236">
        <f t="shared" ref="F52:F62" si="109">ROUND(SUM(Q52,AB52,AM52,AX52),1)</f>
        <v>0</v>
      </c>
      <c r="G52" s="236">
        <f t="shared" si="95"/>
        <v>0</v>
      </c>
      <c r="H52" s="236">
        <f t="shared" ref="H52:H62" si="110">ROUND(SUM(S52,AD52,AO52,AZ52),1)</f>
        <v>0</v>
      </c>
      <c r="I52" s="236">
        <f t="shared" si="96"/>
        <v>0</v>
      </c>
      <c r="J52" s="236">
        <f t="shared" si="97"/>
        <v>0</v>
      </c>
      <c r="K52" s="236">
        <f t="shared" si="97"/>
        <v>0</v>
      </c>
      <c r="L52" s="236">
        <f t="shared" si="97"/>
        <v>0</v>
      </c>
      <c r="M52" s="236">
        <f t="shared" si="97"/>
        <v>0</v>
      </c>
      <c r="N52" s="236">
        <f t="shared" si="97"/>
        <v>0</v>
      </c>
      <c r="O52" s="236">
        <f t="shared" si="97"/>
        <v>0</v>
      </c>
      <c r="P52" s="220"/>
      <c r="Q52" s="221"/>
      <c r="R52" s="237">
        <f t="shared" ref="R52:R62" si="111">SUM(U52:W52)</f>
        <v>0</v>
      </c>
      <c r="S52" s="221"/>
      <c r="T52" s="237">
        <f t="shared" ref="T52:T61" si="112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13">SUM(AF52:AH52)</f>
        <v>0</v>
      </c>
      <c r="AD52" s="221"/>
      <c r="AE52" s="237">
        <f t="shared" ref="AE52:AE61" si="114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15">SUM(AQ52:AS52)</f>
        <v>0</v>
      </c>
      <c r="AO52" s="221"/>
      <c r="AP52" s="237">
        <f t="shared" ref="AP52:AP61" si="116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17">SUM(BB52:BD52)</f>
        <v>0</v>
      </c>
      <c r="AZ52" s="221"/>
      <c r="BA52" s="237">
        <f t="shared" ref="BA52:BA61" si="118">SUM(BE52:BG52)</f>
        <v>0</v>
      </c>
      <c r="BB52" s="221"/>
      <c r="BC52" s="233"/>
      <c r="BD52" s="221"/>
      <c r="BE52" s="221"/>
      <c r="BF52" s="233"/>
      <c r="BG52" s="221"/>
      <c r="BH52" s="379">
        <f t="shared" si="98"/>
        <v>0</v>
      </c>
      <c r="BI52" s="255" t="str">
        <f t="shared" si="99"/>
        <v>03</v>
      </c>
      <c r="BJ52" s="318"/>
      <c r="BK52" s="253">
        <f t="shared" ref="BK52:BK62" si="119">IF(ROUND((E52-F52),5)&gt;=0,0,"Ошибка!")</f>
        <v>0</v>
      </c>
      <c r="BL52" s="318"/>
      <c r="BM52" s="253">
        <f t="shared" si="100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1"/>
        <v>0</v>
      </c>
      <c r="BW52" s="318"/>
      <c r="BX52" s="253">
        <f t="shared" ref="BX52:BX62" si="120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02"/>
        <v>0</v>
      </c>
      <c r="CH52" s="318"/>
      <c r="CI52" s="253">
        <f t="shared" si="103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04"/>
        <v>0</v>
      </c>
      <c r="CS52" s="318"/>
      <c r="CT52" s="253">
        <f t="shared" si="105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06"/>
        <v>0</v>
      </c>
      <c r="DD52" s="318"/>
      <c r="DE52" s="253">
        <f t="shared" si="107"/>
        <v>0</v>
      </c>
      <c r="DF52" s="318"/>
      <c r="DG52" s="318"/>
      <c r="DH52" s="318"/>
      <c r="DI52" s="318"/>
      <c r="DJ52" s="318"/>
      <c r="DK52" s="318"/>
      <c r="DL52" s="318"/>
      <c r="DM52" s="2"/>
      <c r="DN52" s="2"/>
    </row>
    <row r="53" spans="1:118" s="28" customFormat="1" ht="12">
      <c r="A53" s="272" t="str">
        <f t="shared" si="94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108"/>
        <v>0</v>
      </c>
      <c r="F53" s="236">
        <f t="shared" si="109"/>
        <v>0</v>
      </c>
      <c r="G53" s="236">
        <f t="shared" si="95"/>
        <v>0</v>
      </c>
      <c r="H53" s="236">
        <f t="shared" si="110"/>
        <v>0</v>
      </c>
      <c r="I53" s="236">
        <f t="shared" si="96"/>
        <v>0</v>
      </c>
      <c r="J53" s="236">
        <f t="shared" si="97"/>
        <v>0</v>
      </c>
      <c r="K53" s="236">
        <f t="shared" si="97"/>
        <v>0</v>
      </c>
      <c r="L53" s="236">
        <f t="shared" si="97"/>
        <v>0</v>
      </c>
      <c r="M53" s="236">
        <f t="shared" si="97"/>
        <v>0</v>
      </c>
      <c r="N53" s="236">
        <f t="shared" si="97"/>
        <v>0</v>
      </c>
      <c r="O53" s="236">
        <f t="shared" si="97"/>
        <v>0</v>
      </c>
      <c r="P53" s="220"/>
      <c r="Q53" s="221"/>
      <c r="R53" s="237">
        <f t="shared" si="111"/>
        <v>0</v>
      </c>
      <c r="S53" s="221"/>
      <c r="T53" s="237">
        <f t="shared" si="112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13"/>
        <v>0</v>
      </c>
      <c r="AD53" s="221"/>
      <c r="AE53" s="237">
        <f t="shared" si="114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15"/>
        <v>0</v>
      </c>
      <c r="AO53" s="221"/>
      <c r="AP53" s="237">
        <f t="shared" si="116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17"/>
        <v>0</v>
      </c>
      <c r="AZ53" s="221"/>
      <c r="BA53" s="237">
        <f t="shared" si="118"/>
        <v>0</v>
      </c>
      <c r="BB53" s="221"/>
      <c r="BC53" s="233"/>
      <c r="BD53" s="221"/>
      <c r="BE53" s="221"/>
      <c r="BF53" s="233"/>
      <c r="BG53" s="221"/>
      <c r="BH53" s="379">
        <f t="shared" si="98"/>
        <v>0</v>
      </c>
      <c r="BI53" s="255" t="str">
        <f t="shared" si="99"/>
        <v>04</v>
      </c>
      <c r="BJ53" s="318"/>
      <c r="BK53" s="253">
        <f t="shared" si="119"/>
        <v>0</v>
      </c>
      <c r="BL53" s="318"/>
      <c r="BM53" s="253">
        <f t="shared" si="100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1"/>
        <v>0</v>
      </c>
      <c r="BW53" s="318"/>
      <c r="BX53" s="253">
        <f t="shared" si="120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02"/>
        <v>0</v>
      </c>
      <c r="CH53" s="318"/>
      <c r="CI53" s="253">
        <f t="shared" si="103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04"/>
        <v>0</v>
      </c>
      <c r="CS53" s="318"/>
      <c r="CT53" s="253">
        <f t="shared" si="105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06"/>
        <v>0</v>
      </c>
      <c r="DD53" s="318"/>
      <c r="DE53" s="253">
        <f t="shared" si="107"/>
        <v>0</v>
      </c>
      <c r="DF53" s="318"/>
      <c r="DG53" s="318"/>
      <c r="DH53" s="318"/>
      <c r="DI53" s="318"/>
      <c r="DJ53" s="318"/>
      <c r="DK53" s="318"/>
      <c r="DL53" s="318"/>
      <c r="DM53" s="242"/>
      <c r="DN53" s="242"/>
    </row>
    <row r="54" spans="1:118" s="28" customFormat="1" ht="12">
      <c r="A54" s="272" t="str">
        <f t="shared" si="94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108"/>
        <v>0</v>
      </c>
      <c r="F54" s="236">
        <f t="shared" si="109"/>
        <v>0</v>
      </c>
      <c r="G54" s="236">
        <f t="shared" si="95"/>
        <v>0</v>
      </c>
      <c r="H54" s="236">
        <f t="shared" si="110"/>
        <v>0</v>
      </c>
      <c r="I54" s="236">
        <f t="shared" si="96"/>
        <v>0</v>
      </c>
      <c r="J54" s="236">
        <f t="shared" si="97"/>
        <v>0</v>
      </c>
      <c r="K54" s="236">
        <f t="shared" si="97"/>
        <v>0</v>
      </c>
      <c r="L54" s="236">
        <f t="shared" si="97"/>
        <v>0</v>
      </c>
      <c r="M54" s="236">
        <f t="shared" si="97"/>
        <v>0</v>
      </c>
      <c r="N54" s="236">
        <f t="shared" si="97"/>
        <v>0</v>
      </c>
      <c r="O54" s="236">
        <f t="shared" si="97"/>
        <v>0</v>
      </c>
      <c r="P54" s="220"/>
      <c r="Q54" s="221"/>
      <c r="R54" s="237">
        <f t="shared" si="111"/>
        <v>0</v>
      </c>
      <c r="S54" s="221"/>
      <c r="T54" s="237">
        <f t="shared" si="112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13"/>
        <v>0</v>
      </c>
      <c r="AD54" s="221"/>
      <c r="AE54" s="237">
        <f t="shared" si="114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15"/>
        <v>0</v>
      </c>
      <c r="AO54" s="221"/>
      <c r="AP54" s="237">
        <f t="shared" si="116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17"/>
        <v>0</v>
      </c>
      <c r="AZ54" s="221"/>
      <c r="BA54" s="237">
        <f t="shared" si="118"/>
        <v>0</v>
      </c>
      <c r="BB54" s="221"/>
      <c r="BC54" s="233"/>
      <c r="BD54" s="221"/>
      <c r="BE54" s="221"/>
      <c r="BF54" s="233"/>
      <c r="BG54" s="221"/>
      <c r="BH54" s="379">
        <f t="shared" si="98"/>
        <v>0</v>
      </c>
      <c r="BI54" s="255" t="str">
        <f t="shared" si="99"/>
        <v>05</v>
      </c>
      <c r="BJ54" s="318"/>
      <c r="BK54" s="253">
        <f t="shared" si="119"/>
        <v>0</v>
      </c>
      <c r="BL54" s="318"/>
      <c r="BM54" s="253">
        <f t="shared" si="100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1"/>
        <v>0</v>
      </c>
      <c r="BW54" s="318"/>
      <c r="BX54" s="253">
        <f t="shared" si="120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02"/>
        <v>0</v>
      </c>
      <c r="CH54" s="318"/>
      <c r="CI54" s="253">
        <f t="shared" si="103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04"/>
        <v>0</v>
      </c>
      <c r="CS54" s="318"/>
      <c r="CT54" s="253">
        <f t="shared" si="105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06"/>
        <v>0</v>
      </c>
      <c r="DD54" s="318"/>
      <c r="DE54" s="253">
        <f t="shared" si="107"/>
        <v>0</v>
      </c>
      <c r="DF54" s="318"/>
      <c r="DG54" s="318"/>
      <c r="DH54" s="318"/>
      <c r="DI54" s="318"/>
      <c r="DJ54" s="318"/>
      <c r="DK54" s="318"/>
      <c r="DL54" s="318"/>
      <c r="DM54" s="242"/>
      <c r="DN54" s="242"/>
    </row>
    <row r="55" spans="1:118" s="28" customFormat="1" ht="12">
      <c r="A55" s="272" t="str">
        <f t="shared" si="94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108"/>
        <v>0</v>
      </c>
      <c r="F55" s="236">
        <f t="shared" si="109"/>
        <v>0</v>
      </c>
      <c r="G55" s="236">
        <f t="shared" si="95"/>
        <v>0</v>
      </c>
      <c r="H55" s="236">
        <f t="shared" si="110"/>
        <v>0</v>
      </c>
      <c r="I55" s="236">
        <f t="shared" si="96"/>
        <v>0</v>
      </c>
      <c r="J55" s="236">
        <f t="shared" si="97"/>
        <v>0</v>
      </c>
      <c r="K55" s="236">
        <f t="shared" si="97"/>
        <v>0</v>
      </c>
      <c r="L55" s="236">
        <f t="shared" si="97"/>
        <v>0</v>
      </c>
      <c r="M55" s="236">
        <f t="shared" si="97"/>
        <v>0</v>
      </c>
      <c r="N55" s="236">
        <f t="shared" si="97"/>
        <v>0</v>
      </c>
      <c r="O55" s="236">
        <f t="shared" si="97"/>
        <v>0</v>
      </c>
      <c r="P55" s="220"/>
      <c r="Q55" s="221"/>
      <c r="R55" s="237">
        <f t="shared" si="111"/>
        <v>0</v>
      </c>
      <c r="S55" s="221"/>
      <c r="T55" s="237">
        <f t="shared" si="112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13"/>
        <v>0</v>
      </c>
      <c r="AD55" s="221"/>
      <c r="AE55" s="237">
        <f t="shared" si="114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15"/>
        <v>0</v>
      </c>
      <c r="AO55" s="221"/>
      <c r="AP55" s="237">
        <f t="shared" si="116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17"/>
        <v>0</v>
      </c>
      <c r="AZ55" s="221"/>
      <c r="BA55" s="237">
        <f t="shared" si="118"/>
        <v>0</v>
      </c>
      <c r="BB55" s="221"/>
      <c r="BC55" s="233"/>
      <c r="BD55" s="221"/>
      <c r="BE55" s="221"/>
      <c r="BF55" s="233"/>
      <c r="BG55" s="221"/>
      <c r="BH55" s="379">
        <f t="shared" si="98"/>
        <v>0</v>
      </c>
      <c r="BI55" s="255" t="str">
        <f t="shared" si="99"/>
        <v>06</v>
      </c>
      <c r="BJ55" s="318"/>
      <c r="BK55" s="253">
        <f t="shared" si="119"/>
        <v>0</v>
      </c>
      <c r="BL55" s="318"/>
      <c r="BM55" s="253">
        <f t="shared" si="100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1"/>
        <v>0</v>
      </c>
      <c r="BW55" s="318"/>
      <c r="BX55" s="253">
        <f t="shared" si="120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02"/>
        <v>0</v>
      </c>
      <c r="CH55" s="318"/>
      <c r="CI55" s="253">
        <f t="shared" si="103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04"/>
        <v>0</v>
      </c>
      <c r="CS55" s="318"/>
      <c r="CT55" s="253">
        <f t="shared" si="105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06"/>
        <v>0</v>
      </c>
      <c r="DD55" s="318"/>
      <c r="DE55" s="253">
        <f t="shared" si="107"/>
        <v>0</v>
      </c>
      <c r="DF55" s="318"/>
      <c r="DG55" s="318"/>
      <c r="DH55" s="318"/>
      <c r="DI55" s="318"/>
      <c r="DJ55" s="318"/>
      <c r="DK55" s="318"/>
      <c r="DL55" s="318"/>
      <c r="DM55" s="242"/>
      <c r="DN55" s="242"/>
    </row>
    <row r="56" spans="1:118" s="27" customFormat="1" ht="24">
      <c r="A56" s="272" t="str">
        <f t="shared" si="94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108"/>
        <v>0</v>
      </c>
      <c r="F56" s="236">
        <f t="shared" si="109"/>
        <v>0</v>
      </c>
      <c r="G56" s="236">
        <f t="shared" si="95"/>
        <v>0</v>
      </c>
      <c r="H56" s="236">
        <f t="shared" si="110"/>
        <v>0</v>
      </c>
      <c r="I56" s="236">
        <f t="shared" si="96"/>
        <v>0</v>
      </c>
      <c r="J56" s="236">
        <f t="shared" si="97"/>
        <v>0</v>
      </c>
      <c r="K56" s="236">
        <f t="shared" si="97"/>
        <v>0</v>
      </c>
      <c r="L56" s="236">
        <f t="shared" si="97"/>
        <v>0</v>
      </c>
      <c r="M56" s="236">
        <f t="shared" si="97"/>
        <v>0</v>
      </c>
      <c r="N56" s="236">
        <f t="shared" si="97"/>
        <v>0</v>
      </c>
      <c r="O56" s="236">
        <f t="shared" si="97"/>
        <v>0</v>
      </c>
      <c r="P56" s="220"/>
      <c r="Q56" s="221"/>
      <c r="R56" s="237">
        <f t="shared" si="111"/>
        <v>0</v>
      </c>
      <c r="S56" s="221"/>
      <c r="T56" s="237">
        <f t="shared" si="112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13"/>
        <v>0</v>
      </c>
      <c r="AD56" s="221"/>
      <c r="AE56" s="237">
        <f t="shared" si="114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15"/>
        <v>0</v>
      </c>
      <c r="AO56" s="221"/>
      <c r="AP56" s="237">
        <f t="shared" si="116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17"/>
        <v>0</v>
      </c>
      <c r="AZ56" s="221"/>
      <c r="BA56" s="237">
        <f t="shared" si="118"/>
        <v>0</v>
      </c>
      <c r="BB56" s="221"/>
      <c r="BC56" s="233"/>
      <c r="BD56" s="221"/>
      <c r="BE56" s="221"/>
      <c r="BF56" s="233"/>
      <c r="BG56" s="221"/>
      <c r="BH56" s="379">
        <f t="shared" si="98"/>
        <v>0</v>
      </c>
      <c r="BI56" s="255" t="str">
        <f t="shared" si="99"/>
        <v>07</v>
      </c>
      <c r="BJ56" s="318"/>
      <c r="BK56" s="253">
        <f t="shared" si="119"/>
        <v>0</v>
      </c>
      <c r="BL56" s="318"/>
      <c r="BM56" s="253">
        <f t="shared" si="100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1"/>
        <v>0</v>
      </c>
      <c r="BW56" s="318"/>
      <c r="BX56" s="253">
        <f t="shared" si="120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02"/>
        <v>0</v>
      </c>
      <c r="CH56" s="318"/>
      <c r="CI56" s="253">
        <f t="shared" si="103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04"/>
        <v>0</v>
      </c>
      <c r="CS56" s="318"/>
      <c r="CT56" s="253">
        <f t="shared" si="105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06"/>
        <v>0</v>
      </c>
      <c r="DD56" s="318"/>
      <c r="DE56" s="253">
        <f t="shared" si="107"/>
        <v>0</v>
      </c>
      <c r="DF56" s="318"/>
      <c r="DG56" s="318"/>
      <c r="DH56" s="318"/>
      <c r="DI56" s="318"/>
      <c r="DJ56" s="318"/>
      <c r="DK56" s="318"/>
      <c r="DL56" s="318"/>
      <c r="DM56" s="2"/>
      <c r="DN56" s="2"/>
    </row>
    <row r="57" spans="1:118" s="27" customFormat="1" ht="12">
      <c r="A57" s="272" t="str">
        <f t="shared" si="94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108"/>
        <v>0</v>
      </c>
      <c r="F57" s="236">
        <f t="shared" si="109"/>
        <v>0</v>
      </c>
      <c r="G57" s="236">
        <f t="shared" si="95"/>
        <v>0</v>
      </c>
      <c r="H57" s="236">
        <f t="shared" si="110"/>
        <v>0</v>
      </c>
      <c r="I57" s="236">
        <f t="shared" si="96"/>
        <v>0</v>
      </c>
      <c r="J57" s="236">
        <f t="shared" si="97"/>
        <v>0</v>
      </c>
      <c r="K57" s="236">
        <f t="shared" si="97"/>
        <v>0</v>
      </c>
      <c r="L57" s="236">
        <f t="shared" si="97"/>
        <v>0</v>
      </c>
      <c r="M57" s="236">
        <f t="shared" si="97"/>
        <v>0</v>
      </c>
      <c r="N57" s="236">
        <f t="shared" si="97"/>
        <v>0</v>
      </c>
      <c r="O57" s="236">
        <f t="shared" si="97"/>
        <v>0</v>
      </c>
      <c r="P57" s="220"/>
      <c r="Q57" s="221"/>
      <c r="R57" s="237">
        <f t="shared" si="111"/>
        <v>0</v>
      </c>
      <c r="S57" s="221"/>
      <c r="T57" s="237">
        <f t="shared" si="112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13"/>
        <v>0</v>
      </c>
      <c r="AD57" s="221"/>
      <c r="AE57" s="237">
        <f t="shared" si="114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15"/>
        <v>0</v>
      </c>
      <c r="AO57" s="221"/>
      <c r="AP57" s="237">
        <f t="shared" si="116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17"/>
        <v>0</v>
      </c>
      <c r="AZ57" s="221"/>
      <c r="BA57" s="237">
        <f t="shared" si="118"/>
        <v>0</v>
      </c>
      <c r="BB57" s="221"/>
      <c r="BC57" s="233"/>
      <c r="BD57" s="221"/>
      <c r="BE57" s="221"/>
      <c r="BF57" s="233"/>
      <c r="BG57" s="221"/>
      <c r="BH57" s="379">
        <f t="shared" si="98"/>
        <v>0</v>
      </c>
      <c r="BI57" s="255" t="str">
        <f t="shared" si="99"/>
        <v>08</v>
      </c>
      <c r="BJ57" s="318"/>
      <c r="BK57" s="253">
        <f t="shared" si="119"/>
        <v>0</v>
      </c>
      <c r="BL57" s="318"/>
      <c r="BM57" s="253">
        <f t="shared" si="100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1"/>
        <v>0</v>
      </c>
      <c r="BW57" s="318"/>
      <c r="BX57" s="253">
        <f t="shared" si="120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02"/>
        <v>0</v>
      </c>
      <c r="CH57" s="318"/>
      <c r="CI57" s="253">
        <f t="shared" si="103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04"/>
        <v>0</v>
      </c>
      <c r="CS57" s="318"/>
      <c r="CT57" s="253">
        <f t="shared" si="105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06"/>
        <v>0</v>
      </c>
      <c r="DD57" s="318"/>
      <c r="DE57" s="253">
        <f t="shared" si="107"/>
        <v>0</v>
      </c>
      <c r="DF57" s="318"/>
      <c r="DG57" s="318"/>
      <c r="DH57" s="318"/>
      <c r="DI57" s="318"/>
      <c r="DJ57" s="318"/>
      <c r="DK57" s="318"/>
      <c r="DL57" s="318"/>
      <c r="DM57" s="2"/>
      <c r="DN57" s="2"/>
    </row>
    <row r="58" spans="1:118" s="28" customFormat="1" ht="12">
      <c r="A58" s="272" t="str">
        <f t="shared" si="94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108"/>
        <v>0</v>
      </c>
      <c r="F58" s="236">
        <f t="shared" si="109"/>
        <v>0</v>
      </c>
      <c r="G58" s="236">
        <f t="shared" si="95"/>
        <v>0</v>
      </c>
      <c r="H58" s="236">
        <f t="shared" si="110"/>
        <v>0</v>
      </c>
      <c r="I58" s="236">
        <f t="shared" si="96"/>
        <v>0</v>
      </c>
      <c r="J58" s="236">
        <f t="shared" si="97"/>
        <v>0</v>
      </c>
      <c r="K58" s="236">
        <f t="shared" si="97"/>
        <v>0</v>
      </c>
      <c r="L58" s="236">
        <f t="shared" si="97"/>
        <v>0</v>
      </c>
      <c r="M58" s="236">
        <f t="shared" si="97"/>
        <v>0</v>
      </c>
      <c r="N58" s="236">
        <f t="shared" si="97"/>
        <v>0</v>
      </c>
      <c r="O58" s="236">
        <f t="shared" si="97"/>
        <v>0</v>
      </c>
      <c r="P58" s="220"/>
      <c r="Q58" s="221"/>
      <c r="R58" s="237">
        <f t="shared" si="111"/>
        <v>0</v>
      </c>
      <c r="S58" s="221"/>
      <c r="T58" s="237">
        <f t="shared" si="112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13"/>
        <v>0</v>
      </c>
      <c r="AD58" s="221"/>
      <c r="AE58" s="237">
        <f t="shared" si="114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15"/>
        <v>0</v>
      </c>
      <c r="AO58" s="221"/>
      <c r="AP58" s="237">
        <f t="shared" si="116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17"/>
        <v>0</v>
      </c>
      <c r="AZ58" s="221"/>
      <c r="BA58" s="237">
        <f t="shared" si="118"/>
        <v>0</v>
      </c>
      <c r="BB58" s="221"/>
      <c r="BC58" s="233"/>
      <c r="BD58" s="221"/>
      <c r="BE58" s="221"/>
      <c r="BF58" s="233"/>
      <c r="BG58" s="221"/>
      <c r="BH58" s="379">
        <f t="shared" si="98"/>
        <v>0</v>
      </c>
      <c r="BI58" s="255" t="str">
        <f t="shared" si="99"/>
        <v>09</v>
      </c>
      <c r="BJ58" s="318"/>
      <c r="BK58" s="253">
        <f t="shared" si="119"/>
        <v>0</v>
      </c>
      <c r="BL58" s="318"/>
      <c r="BM58" s="253">
        <f t="shared" si="100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1"/>
        <v>0</v>
      </c>
      <c r="BW58" s="318"/>
      <c r="BX58" s="253">
        <f t="shared" si="120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02"/>
        <v>0</v>
      </c>
      <c r="CH58" s="318"/>
      <c r="CI58" s="253">
        <f t="shared" si="103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04"/>
        <v>0</v>
      </c>
      <c r="CS58" s="318"/>
      <c r="CT58" s="253">
        <f t="shared" si="105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06"/>
        <v>0</v>
      </c>
      <c r="DD58" s="318"/>
      <c r="DE58" s="253">
        <f t="shared" si="107"/>
        <v>0</v>
      </c>
      <c r="DF58" s="318"/>
      <c r="DG58" s="318"/>
      <c r="DH58" s="318"/>
      <c r="DI58" s="318"/>
      <c r="DJ58" s="318"/>
      <c r="DK58" s="318"/>
      <c r="DL58" s="318"/>
      <c r="DM58" s="242"/>
      <c r="DN58" s="242"/>
    </row>
    <row r="59" spans="1:118" s="28" customFormat="1" ht="12">
      <c r="A59" s="272" t="str">
        <f t="shared" si="94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108"/>
        <v>0</v>
      </c>
      <c r="F59" s="236">
        <f t="shared" si="109"/>
        <v>0</v>
      </c>
      <c r="G59" s="236">
        <f t="shared" si="95"/>
        <v>0</v>
      </c>
      <c r="H59" s="236">
        <f t="shared" si="110"/>
        <v>0</v>
      </c>
      <c r="I59" s="236">
        <f t="shared" si="96"/>
        <v>0</v>
      </c>
      <c r="J59" s="236">
        <f t="shared" si="97"/>
        <v>0</v>
      </c>
      <c r="K59" s="236">
        <f t="shared" si="97"/>
        <v>0</v>
      </c>
      <c r="L59" s="236">
        <f t="shared" si="97"/>
        <v>0</v>
      </c>
      <c r="M59" s="236">
        <f t="shared" si="97"/>
        <v>0</v>
      </c>
      <c r="N59" s="236">
        <f t="shared" si="97"/>
        <v>0</v>
      </c>
      <c r="O59" s="236">
        <f t="shared" si="97"/>
        <v>0</v>
      </c>
      <c r="P59" s="220"/>
      <c r="Q59" s="221"/>
      <c r="R59" s="237">
        <f t="shared" si="111"/>
        <v>0</v>
      </c>
      <c r="S59" s="221"/>
      <c r="T59" s="237">
        <f t="shared" si="11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13"/>
        <v>0</v>
      </c>
      <c r="AD59" s="221"/>
      <c r="AE59" s="237">
        <f t="shared" si="11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15"/>
        <v>0</v>
      </c>
      <c r="AO59" s="221"/>
      <c r="AP59" s="237">
        <f t="shared" si="11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17"/>
        <v>0</v>
      </c>
      <c r="AZ59" s="221"/>
      <c r="BA59" s="237">
        <f t="shared" si="118"/>
        <v>0</v>
      </c>
      <c r="BB59" s="221"/>
      <c r="BC59" s="233"/>
      <c r="BD59" s="221"/>
      <c r="BE59" s="221"/>
      <c r="BF59" s="233"/>
      <c r="BG59" s="221"/>
      <c r="BH59" s="379">
        <f t="shared" si="98"/>
        <v>0</v>
      </c>
      <c r="BI59" s="255" t="str">
        <f t="shared" si="99"/>
        <v>10</v>
      </c>
      <c r="BJ59" s="318"/>
      <c r="BK59" s="253">
        <f t="shared" si="119"/>
        <v>0</v>
      </c>
      <c r="BL59" s="318"/>
      <c r="BM59" s="253">
        <f t="shared" si="100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1"/>
        <v>0</v>
      </c>
      <c r="BW59" s="318"/>
      <c r="BX59" s="253">
        <f t="shared" si="120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02"/>
        <v>0</v>
      </c>
      <c r="CH59" s="318"/>
      <c r="CI59" s="253">
        <f t="shared" si="103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04"/>
        <v>0</v>
      </c>
      <c r="CS59" s="318"/>
      <c r="CT59" s="253">
        <f t="shared" si="105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06"/>
        <v>0</v>
      </c>
      <c r="DD59" s="318"/>
      <c r="DE59" s="253">
        <f t="shared" si="107"/>
        <v>0</v>
      </c>
      <c r="DF59" s="318"/>
      <c r="DG59" s="318"/>
      <c r="DH59" s="318"/>
      <c r="DI59" s="318"/>
      <c r="DJ59" s="318"/>
      <c r="DK59" s="318"/>
      <c r="DL59" s="318"/>
      <c r="DM59" s="242"/>
      <c r="DN59" s="242"/>
    </row>
    <row r="60" spans="1:118" s="27" customFormat="1" ht="36">
      <c r="A60" s="272" t="str">
        <f t="shared" si="94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108"/>
        <v>0</v>
      </c>
      <c r="F60" s="236">
        <f t="shared" si="109"/>
        <v>0</v>
      </c>
      <c r="G60" s="236">
        <f t="shared" si="95"/>
        <v>0</v>
      </c>
      <c r="H60" s="236">
        <f t="shared" si="110"/>
        <v>0</v>
      </c>
      <c r="I60" s="236">
        <f t="shared" si="96"/>
        <v>0</v>
      </c>
      <c r="J60" s="236">
        <f t="shared" si="97"/>
        <v>0</v>
      </c>
      <c r="K60" s="236">
        <f t="shared" si="97"/>
        <v>0</v>
      </c>
      <c r="L60" s="236">
        <f t="shared" si="97"/>
        <v>0</v>
      </c>
      <c r="M60" s="236">
        <f t="shared" si="97"/>
        <v>0</v>
      </c>
      <c r="N60" s="236">
        <f t="shared" si="97"/>
        <v>0</v>
      </c>
      <c r="O60" s="236">
        <f t="shared" si="97"/>
        <v>0</v>
      </c>
      <c r="P60" s="220"/>
      <c r="Q60" s="221"/>
      <c r="R60" s="237">
        <f t="shared" si="111"/>
        <v>0</v>
      </c>
      <c r="S60" s="221"/>
      <c r="T60" s="237">
        <f t="shared" si="11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13"/>
        <v>0</v>
      </c>
      <c r="AD60" s="221"/>
      <c r="AE60" s="237">
        <f t="shared" si="11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15"/>
        <v>0</v>
      </c>
      <c r="AO60" s="221"/>
      <c r="AP60" s="237">
        <f t="shared" si="11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17"/>
        <v>0</v>
      </c>
      <c r="AZ60" s="221"/>
      <c r="BA60" s="237">
        <f t="shared" si="118"/>
        <v>0</v>
      </c>
      <c r="BB60" s="221"/>
      <c r="BC60" s="233"/>
      <c r="BD60" s="221"/>
      <c r="BE60" s="221"/>
      <c r="BF60" s="233"/>
      <c r="BG60" s="221"/>
      <c r="BH60" s="379">
        <f t="shared" si="98"/>
        <v>0</v>
      </c>
      <c r="BI60" s="255" t="str">
        <f t="shared" si="99"/>
        <v>11</v>
      </c>
      <c r="BJ60" s="318"/>
      <c r="BK60" s="253">
        <f t="shared" si="119"/>
        <v>0</v>
      </c>
      <c r="BL60" s="318"/>
      <c r="BM60" s="253">
        <f t="shared" si="100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1"/>
        <v>0</v>
      </c>
      <c r="BW60" s="318"/>
      <c r="BX60" s="253">
        <f t="shared" si="120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02"/>
        <v>0</v>
      </c>
      <c r="CH60" s="318"/>
      <c r="CI60" s="253">
        <f t="shared" si="103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04"/>
        <v>0</v>
      </c>
      <c r="CS60" s="318"/>
      <c r="CT60" s="253">
        <f t="shared" si="105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06"/>
        <v>0</v>
      </c>
      <c r="DD60" s="318"/>
      <c r="DE60" s="253">
        <f t="shared" si="107"/>
        <v>0</v>
      </c>
      <c r="DF60" s="318"/>
      <c r="DG60" s="318"/>
      <c r="DH60" s="318"/>
      <c r="DI60" s="318"/>
      <c r="DJ60" s="318"/>
      <c r="DK60" s="318"/>
      <c r="DL60" s="318"/>
      <c r="DM60" s="2"/>
      <c r="DN60" s="2"/>
    </row>
    <row r="61" spans="1:118" s="27" customFormat="1" ht="36">
      <c r="A61" s="272" t="str">
        <f t="shared" si="94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108"/>
        <v>0</v>
      </c>
      <c r="F61" s="236">
        <f t="shared" si="109"/>
        <v>0</v>
      </c>
      <c r="G61" s="236">
        <f t="shared" si="95"/>
        <v>0</v>
      </c>
      <c r="H61" s="236">
        <f t="shared" si="110"/>
        <v>0</v>
      </c>
      <c r="I61" s="236">
        <f t="shared" si="96"/>
        <v>0</v>
      </c>
      <c r="J61" s="236">
        <f t="shared" si="97"/>
        <v>0</v>
      </c>
      <c r="K61" s="236">
        <f t="shared" si="97"/>
        <v>0</v>
      </c>
      <c r="L61" s="236">
        <f t="shared" si="97"/>
        <v>0</v>
      </c>
      <c r="M61" s="236">
        <f t="shared" si="97"/>
        <v>0</v>
      </c>
      <c r="N61" s="236">
        <f t="shared" si="97"/>
        <v>0</v>
      </c>
      <c r="O61" s="236">
        <f t="shared" si="97"/>
        <v>0</v>
      </c>
      <c r="P61" s="220"/>
      <c r="Q61" s="221"/>
      <c r="R61" s="237">
        <f t="shared" si="111"/>
        <v>0</v>
      </c>
      <c r="S61" s="221"/>
      <c r="T61" s="237">
        <f t="shared" si="11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13"/>
        <v>0</v>
      </c>
      <c r="AD61" s="221"/>
      <c r="AE61" s="237">
        <f t="shared" si="11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15"/>
        <v>0</v>
      </c>
      <c r="AO61" s="221"/>
      <c r="AP61" s="237">
        <f t="shared" si="11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17"/>
        <v>0</v>
      </c>
      <c r="AZ61" s="221"/>
      <c r="BA61" s="237">
        <f t="shared" si="118"/>
        <v>0</v>
      </c>
      <c r="BB61" s="221"/>
      <c r="BC61" s="233"/>
      <c r="BD61" s="221"/>
      <c r="BE61" s="221"/>
      <c r="BF61" s="233"/>
      <c r="BG61" s="221"/>
      <c r="BH61" s="379">
        <f t="shared" si="98"/>
        <v>0</v>
      </c>
      <c r="BI61" s="255" t="str">
        <f t="shared" si="99"/>
        <v>12</v>
      </c>
      <c r="BJ61" s="318"/>
      <c r="BK61" s="253">
        <f t="shared" si="119"/>
        <v>0</v>
      </c>
      <c r="BL61" s="318"/>
      <c r="BM61" s="253">
        <f t="shared" si="100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1"/>
        <v>0</v>
      </c>
      <c r="BW61" s="318"/>
      <c r="BX61" s="253">
        <f t="shared" si="120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02"/>
        <v>0</v>
      </c>
      <c r="CH61" s="318"/>
      <c r="CI61" s="253">
        <f t="shared" si="103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04"/>
        <v>0</v>
      </c>
      <c r="CS61" s="318"/>
      <c r="CT61" s="253">
        <f t="shared" si="105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06"/>
        <v>0</v>
      </c>
      <c r="DD61" s="318"/>
      <c r="DE61" s="253">
        <f t="shared" si="107"/>
        <v>0</v>
      </c>
      <c r="DF61" s="318"/>
      <c r="DG61" s="318"/>
      <c r="DH61" s="318"/>
      <c r="DI61" s="318"/>
      <c r="DJ61" s="318"/>
      <c r="DK61" s="318"/>
      <c r="DL61" s="318"/>
      <c r="DM61" s="2"/>
      <c r="DN61" s="2"/>
    </row>
    <row r="62" spans="1:118" s="28" customFormat="1" thickBot="1">
      <c r="A62" s="272" t="str">
        <f t="shared" si="94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108"/>
        <v>0</v>
      </c>
      <c r="F62" s="236">
        <f t="shared" si="109"/>
        <v>0</v>
      </c>
      <c r="G62" s="236">
        <f t="shared" si="95"/>
        <v>0</v>
      </c>
      <c r="H62" s="236">
        <f t="shared" si="110"/>
        <v>0</v>
      </c>
      <c r="I62" s="236">
        <f t="shared" si="96"/>
        <v>0</v>
      </c>
      <c r="J62" s="236">
        <f t="shared" si="97"/>
        <v>0</v>
      </c>
      <c r="K62" s="236">
        <f t="shared" si="97"/>
        <v>0</v>
      </c>
      <c r="L62" s="236">
        <f t="shared" si="97"/>
        <v>0</v>
      </c>
      <c r="M62" s="236">
        <f t="shared" si="97"/>
        <v>0</v>
      </c>
      <c r="N62" s="236">
        <f t="shared" si="97"/>
        <v>0</v>
      </c>
      <c r="O62" s="236">
        <f>ROUND(SUM(Z62,AK62,AV62,BG62),1)</f>
        <v>0</v>
      </c>
      <c r="P62" s="223"/>
      <c r="Q62" s="224"/>
      <c r="R62" s="238">
        <f t="shared" si="111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13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15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17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9">
        <f t="shared" si="98"/>
        <v>0</v>
      </c>
      <c r="BI62" s="319" t="str">
        <f t="shared" si="99"/>
        <v>13</v>
      </c>
      <c r="BJ62" s="320"/>
      <c r="BK62" s="321">
        <f t="shared" si="119"/>
        <v>0</v>
      </c>
      <c r="BL62" s="320"/>
      <c r="BM62" s="321">
        <f t="shared" si="100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1"/>
        <v>0</v>
      </c>
      <c r="BW62" s="320"/>
      <c r="BX62" s="321">
        <f t="shared" si="120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02"/>
        <v>0</v>
      </c>
      <c r="CH62" s="320"/>
      <c r="CI62" s="321">
        <f t="shared" si="103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04"/>
        <v>0</v>
      </c>
      <c r="CS62" s="320"/>
      <c r="CT62" s="321">
        <f t="shared" si="10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06"/>
        <v>0</v>
      </c>
      <c r="DD62" s="320"/>
      <c r="DE62" s="321">
        <f t="shared" si="107"/>
        <v>0</v>
      </c>
      <c r="DF62" s="320"/>
      <c r="DG62" s="320"/>
      <c r="DH62" s="320"/>
      <c r="DI62" s="320"/>
      <c r="DJ62" s="320"/>
      <c r="DK62" s="320"/>
      <c r="DL62" s="320"/>
      <c r="DM62" s="242"/>
      <c r="DN62" s="242"/>
    </row>
    <row r="63" spans="1:118" s="258" customFormat="1" ht="21" customHeight="1">
      <c r="A63" s="271" t="str">
        <f>B63</f>
        <v>Внести наименование учреждения 4</v>
      </c>
      <c r="B63" s="712" t="s">
        <v>248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Внести наименование учреждения 4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Внести наименование учреждения 4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Внести наименование учреждения 4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Внести наименование учреждения 4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98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1">IF(ROUND(E69-SUM(E70,E72:E73),5)&gt;=0,0,"Ошибка")</f>
        <v>0</v>
      </c>
      <c r="BK63" s="285">
        <f t="shared" si="121"/>
        <v>0</v>
      </c>
      <c r="BL63" s="285">
        <f t="shared" si="121"/>
        <v>0</v>
      </c>
      <c r="BM63" s="285">
        <f t="shared" si="121"/>
        <v>0</v>
      </c>
      <c r="BN63" s="285">
        <f t="shared" si="121"/>
        <v>0</v>
      </c>
      <c r="BO63" s="285">
        <f t="shared" si="121"/>
        <v>0</v>
      </c>
      <c r="BP63" s="285">
        <f t="shared" si="121"/>
        <v>0</v>
      </c>
      <c r="BQ63" s="285">
        <f t="shared" si="121"/>
        <v>0</v>
      </c>
      <c r="BR63" s="285">
        <f t="shared" si="121"/>
        <v>0</v>
      </c>
      <c r="BS63" s="285">
        <f t="shared" si="121"/>
        <v>0</v>
      </c>
      <c r="BT63" s="285">
        <f t="shared" si="121"/>
        <v>0</v>
      </c>
      <c r="BU63" s="285">
        <f t="shared" si="121"/>
        <v>0</v>
      </c>
      <c r="BV63" s="285">
        <f t="shared" si="121"/>
        <v>0</v>
      </c>
      <c r="BW63" s="285">
        <f t="shared" si="121"/>
        <v>0</v>
      </c>
      <c r="BX63" s="285">
        <f t="shared" si="121"/>
        <v>0</v>
      </c>
      <c r="BY63" s="285">
        <f t="shared" si="121"/>
        <v>0</v>
      </c>
      <c r="BZ63" s="285">
        <f t="shared" si="121"/>
        <v>0</v>
      </c>
      <c r="CA63" s="285">
        <f t="shared" si="121"/>
        <v>0</v>
      </c>
      <c r="CB63" s="285">
        <f t="shared" si="121"/>
        <v>0</v>
      </c>
      <c r="CC63" s="285">
        <f t="shared" si="121"/>
        <v>0</v>
      </c>
      <c r="CD63" s="285">
        <f t="shared" si="121"/>
        <v>0</v>
      </c>
      <c r="CE63" s="285">
        <f t="shared" si="121"/>
        <v>0</v>
      </c>
      <c r="CF63" s="285">
        <f t="shared" si="121"/>
        <v>0</v>
      </c>
      <c r="CG63" s="285">
        <f t="shared" si="121"/>
        <v>0</v>
      </c>
      <c r="CH63" s="285">
        <f t="shared" si="121"/>
        <v>0</v>
      </c>
      <c r="CI63" s="285">
        <f t="shared" si="121"/>
        <v>0</v>
      </c>
      <c r="CJ63" s="285">
        <f t="shared" si="121"/>
        <v>0</v>
      </c>
      <c r="CK63" s="285">
        <f t="shared" si="121"/>
        <v>0</v>
      </c>
      <c r="CL63" s="285">
        <f t="shared" si="121"/>
        <v>0</v>
      </c>
      <c r="CM63" s="285">
        <f t="shared" si="121"/>
        <v>0</v>
      </c>
      <c r="CN63" s="285">
        <f t="shared" si="121"/>
        <v>0</v>
      </c>
      <c r="CO63" s="285">
        <f t="shared" si="121"/>
        <v>0</v>
      </c>
      <c r="CP63" s="285">
        <f t="shared" ref="CP63:DL63" si="122">IF(ROUND(AK69-SUM(AK70,AK72:AK73),5)&gt;=0,0,"Ошибка")</f>
        <v>0</v>
      </c>
      <c r="CQ63" s="285">
        <f t="shared" si="122"/>
        <v>0</v>
      </c>
      <c r="CR63" s="285">
        <f t="shared" si="122"/>
        <v>0</v>
      </c>
      <c r="CS63" s="285">
        <f t="shared" si="122"/>
        <v>0</v>
      </c>
      <c r="CT63" s="285">
        <f t="shared" si="122"/>
        <v>0</v>
      </c>
      <c r="CU63" s="285">
        <f t="shared" si="122"/>
        <v>0</v>
      </c>
      <c r="CV63" s="285">
        <f t="shared" si="122"/>
        <v>0</v>
      </c>
      <c r="CW63" s="285">
        <f t="shared" si="122"/>
        <v>0</v>
      </c>
      <c r="CX63" s="285">
        <f t="shared" si="122"/>
        <v>0</v>
      </c>
      <c r="CY63" s="285">
        <f t="shared" si="122"/>
        <v>0</v>
      </c>
      <c r="CZ63" s="285">
        <f t="shared" si="122"/>
        <v>0</v>
      </c>
      <c r="DA63" s="285">
        <f t="shared" si="122"/>
        <v>0</v>
      </c>
      <c r="DB63" s="285">
        <f t="shared" si="122"/>
        <v>0</v>
      </c>
      <c r="DC63" s="285">
        <f t="shared" si="122"/>
        <v>0</v>
      </c>
      <c r="DD63" s="285">
        <f t="shared" si="122"/>
        <v>0</v>
      </c>
      <c r="DE63" s="285">
        <f t="shared" si="122"/>
        <v>0</v>
      </c>
      <c r="DF63" s="285">
        <f t="shared" si="122"/>
        <v>0</v>
      </c>
      <c r="DG63" s="285">
        <f t="shared" si="122"/>
        <v>0</v>
      </c>
      <c r="DH63" s="285">
        <f t="shared" si="122"/>
        <v>0</v>
      </c>
      <c r="DI63" s="285">
        <f t="shared" si="122"/>
        <v>0</v>
      </c>
      <c r="DJ63" s="285">
        <f t="shared" si="122"/>
        <v>0</v>
      </c>
      <c r="DK63" s="285">
        <f t="shared" si="122"/>
        <v>0</v>
      </c>
      <c r="DL63" s="285">
        <f t="shared" si="122"/>
        <v>0</v>
      </c>
      <c r="DM63" s="259"/>
      <c r="DN63" s="259"/>
    </row>
    <row r="64" spans="1:118" s="27" customFormat="1" ht="24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23">SUM(J65:J69,J74:J76)</f>
        <v>0</v>
      </c>
      <c r="K64" s="236">
        <f t="shared" si="123"/>
        <v>0</v>
      </c>
      <c r="L64" s="236">
        <f t="shared" si="123"/>
        <v>0</v>
      </c>
      <c r="M64" s="236">
        <f t="shared" si="123"/>
        <v>0</v>
      </c>
      <c r="N64" s="236">
        <f t="shared" si="123"/>
        <v>0</v>
      </c>
      <c r="O64" s="236">
        <f t="shared" si="123"/>
        <v>0</v>
      </c>
      <c r="P64" s="228">
        <f>SUM(P65:P69,P74:P76)</f>
        <v>0</v>
      </c>
      <c r="Q64" s="226">
        <f t="shared" ref="Q64:Z64" si="124">SUM(Q65:Q69,Q74:Q76)</f>
        <v>0</v>
      </c>
      <c r="R64" s="236">
        <f t="shared" si="124"/>
        <v>0</v>
      </c>
      <c r="S64" s="226">
        <f t="shared" si="124"/>
        <v>0</v>
      </c>
      <c r="T64" s="236">
        <f t="shared" si="124"/>
        <v>0</v>
      </c>
      <c r="U64" s="226">
        <f t="shared" si="124"/>
        <v>0</v>
      </c>
      <c r="V64" s="235">
        <f t="shared" si="124"/>
        <v>0</v>
      </c>
      <c r="W64" s="226">
        <f t="shared" si="124"/>
        <v>0</v>
      </c>
      <c r="X64" s="226">
        <f t="shared" si="124"/>
        <v>0</v>
      </c>
      <c r="Y64" s="235">
        <f t="shared" si="124"/>
        <v>0</v>
      </c>
      <c r="Z64" s="227">
        <f t="shared" si="124"/>
        <v>0</v>
      </c>
      <c r="AA64" s="228">
        <f>SUM(AA65:AA69,AA74:AA76)</f>
        <v>0</v>
      </c>
      <c r="AB64" s="226">
        <f t="shared" ref="AB64:AK64" si="125">SUM(AB65:AB69,AB74:AB76)</f>
        <v>0</v>
      </c>
      <c r="AC64" s="236">
        <f t="shared" si="125"/>
        <v>0</v>
      </c>
      <c r="AD64" s="226">
        <f t="shared" si="125"/>
        <v>0</v>
      </c>
      <c r="AE64" s="236">
        <f t="shared" si="125"/>
        <v>0</v>
      </c>
      <c r="AF64" s="226">
        <f t="shared" si="125"/>
        <v>0</v>
      </c>
      <c r="AG64" s="235">
        <f t="shared" si="125"/>
        <v>0</v>
      </c>
      <c r="AH64" s="226">
        <f t="shared" si="125"/>
        <v>0</v>
      </c>
      <c r="AI64" s="226">
        <f t="shared" si="125"/>
        <v>0</v>
      </c>
      <c r="AJ64" s="235">
        <f t="shared" si="125"/>
        <v>0</v>
      </c>
      <c r="AK64" s="227">
        <f t="shared" si="125"/>
        <v>0</v>
      </c>
      <c r="AL64" s="228">
        <f>SUM(AL65:AL69,AL74:AL76)</f>
        <v>0</v>
      </c>
      <c r="AM64" s="226">
        <f t="shared" ref="AM64:AV64" si="126">SUM(AM65:AM69,AM74:AM76)</f>
        <v>0</v>
      </c>
      <c r="AN64" s="236">
        <f t="shared" si="126"/>
        <v>0</v>
      </c>
      <c r="AO64" s="226">
        <f t="shared" si="126"/>
        <v>0</v>
      </c>
      <c r="AP64" s="236">
        <f t="shared" si="126"/>
        <v>0</v>
      </c>
      <c r="AQ64" s="226">
        <f t="shared" si="126"/>
        <v>0</v>
      </c>
      <c r="AR64" s="235">
        <f t="shared" si="126"/>
        <v>0</v>
      </c>
      <c r="AS64" s="226">
        <f t="shared" si="126"/>
        <v>0</v>
      </c>
      <c r="AT64" s="226">
        <f t="shared" si="126"/>
        <v>0</v>
      </c>
      <c r="AU64" s="235">
        <f t="shared" si="126"/>
        <v>0</v>
      </c>
      <c r="AV64" s="227">
        <f t="shared" si="126"/>
        <v>0</v>
      </c>
      <c r="AW64" s="228">
        <f>SUM(AW65:AW69,AW74:AW76)</f>
        <v>0</v>
      </c>
      <c r="AX64" s="226">
        <f t="shared" ref="AX64:BG64" si="127">SUM(AX65:AX69,AX74:AX76)</f>
        <v>0</v>
      </c>
      <c r="AY64" s="236">
        <f t="shared" si="127"/>
        <v>0</v>
      </c>
      <c r="AZ64" s="226">
        <f t="shared" si="127"/>
        <v>0</v>
      </c>
      <c r="BA64" s="236">
        <f t="shared" si="127"/>
        <v>0</v>
      </c>
      <c r="BB64" s="226">
        <f t="shared" si="127"/>
        <v>0</v>
      </c>
      <c r="BC64" s="235">
        <f t="shared" si="127"/>
        <v>0</v>
      </c>
      <c r="BD64" s="226">
        <f t="shared" si="127"/>
        <v>0</v>
      </c>
      <c r="BE64" s="226">
        <f t="shared" si="127"/>
        <v>0</v>
      </c>
      <c r="BF64" s="235">
        <f t="shared" si="127"/>
        <v>0</v>
      </c>
      <c r="BG64" s="227">
        <f t="shared" si="127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28">IF(E70-E71&gt;=0,0,"Ошибка")</f>
        <v>0</v>
      </c>
      <c r="BK64" s="253">
        <f t="shared" si="128"/>
        <v>0</v>
      </c>
      <c r="BL64" s="253">
        <f t="shared" si="128"/>
        <v>0</v>
      </c>
      <c r="BM64" s="253">
        <f t="shared" si="128"/>
        <v>0</v>
      </c>
      <c r="BN64" s="253">
        <f t="shared" si="128"/>
        <v>0</v>
      </c>
      <c r="BO64" s="253">
        <f t="shared" si="128"/>
        <v>0</v>
      </c>
      <c r="BP64" s="253">
        <f t="shared" si="128"/>
        <v>0</v>
      </c>
      <c r="BQ64" s="253">
        <f t="shared" si="128"/>
        <v>0</v>
      </c>
      <c r="BR64" s="253">
        <f t="shared" si="128"/>
        <v>0</v>
      </c>
      <c r="BS64" s="253">
        <f t="shared" si="128"/>
        <v>0</v>
      </c>
      <c r="BT64" s="253">
        <f t="shared" si="128"/>
        <v>0</v>
      </c>
      <c r="BU64" s="253">
        <f t="shared" si="128"/>
        <v>0</v>
      </c>
      <c r="BV64" s="253">
        <f t="shared" si="128"/>
        <v>0</v>
      </c>
      <c r="BW64" s="253">
        <f t="shared" si="128"/>
        <v>0</v>
      </c>
      <c r="BX64" s="253">
        <f t="shared" si="128"/>
        <v>0</v>
      </c>
      <c r="BY64" s="253">
        <f t="shared" si="128"/>
        <v>0</v>
      </c>
      <c r="BZ64" s="253">
        <f t="shared" si="128"/>
        <v>0</v>
      </c>
      <c r="CA64" s="253">
        <f t="shared" si="128"/>
        <v>0</v>
      </c>
      <c r="CB64" s="253">
        <f t="shared" si="128"/>
        <v>0</v>
      </c>
      <c r="CC64" s="253">
        <f t="shared" si="128"/>
        <v>0</v>
      </c>
      <c r="CD64" s="253">
        <f t="shared" si="128"/>
        <v>0</v>
      </c>
      <c r="CE64" s="253">
        <f t="shared" si="128"/>
        <v>0</v>
      </c>
      <c r="CF64" s="253">
        <f t="shared" si="128"/>
        <v>0</v>
      </c>
      <c r="CG64" s="253">
        <f t="shared" si="128"/>
        <v>0</v>
      </c>
      <c r="CH64" s="253">
        <f t="shared" si="128"/>
        <v>0</v>
      </c>
      <c r="CI64" s="253">
        <f t="shared" si="128"/>
        <v>0</v>
      </c>
      <c r="CJ64" s="253">
        <f t="shared" si="128"/>
        <v>0</v>
      </c>
      <c r="CK64" s="253">
        <f t="shared" si="128"/>
        <v>0</v>
      </c>
      <c r="CL64" s="253">
        <f t="shared" si="128"/>
        <v>0</v>
      </c>
      <c r="CM64" s="253">
        <f t="shared" si="128"/>
        <v>0</v>
      </c>
      <c r="CN64" s="253">
        <f t="shared" si="128"/>
        <v>0</v>
      </c>
      <c r="CO64" s="253">
        <f t="shared" si="128"/>
        <v>0</v>
      </c>
      <c r="CP64" s="253">
        <f t="shared" ref="CP64:DL64" si="129">IF(AK70-AK71&gt;=0,0,"Ошибка")</f>
        <v>0</v>
      </c>
      <c r="CQ64" s="253">
        <f t="shared" si="129"/>
        <v>0</v>
      </c>
      <c r="CR64" s="253">
        <f t="shared" si="129"/>
        <v>0</v>
      </c>
      <c r="CS64" s="253">
        <f t="shared" si="129"/>
        <v>0</v>
      </c>
      <c r="CT64" s="253">
        <f t="shared" si="129"/>
        <v>0</v>
      </c>
      <c r="CU64" s="253">
        <f t="shared" si="129"/>
        <v>0</v>
      </c>
      <c r="CV64" s="253">
        <f t="shared" si="129"/>
        <v>0</v>
      </c>
      <c r="CW64" s="253">
        <f t="shared" si="129"/>
        <v>0</v>
      </c>
      <c r="CX64" s="253">
        <f t="shared" si="129"/>
        <v>0</v>
      </c>
      <c r="CY64" s="253">
        <f t="shared" si="129"/>
        <v>0</v>
      </c>
      <c r="CZ64" s="253">
        <f t="shared" si="129"/>
        <v>0</v>
      </c>
      <c r="DA64" s="253">
        <f t="shared" si="129"/>
        <v>0</v>
      </c>
      <c r="DB64" s="253">
        <f t="shared" si="129"/>
        <v>0</v>
      </c>
      <c r="DC64" s="253">
        <f t="shared" si="129"/>
        <v>0</v>
      </c>
      <c r="DD64" s="253">
        <f t="shared" si="129"/>
        <v>0</v>
      </c>
      <c r="DE64" s="253">
        <f t="shared" si="129"/>
        <v>0</v>
      </c>
      <c r="DF64" s="253">
        <f t="shared" si="129"/>
        <v>0</v>
      </c>
      <c r="DG64" s="253">
        <f t="shared" si="129"/>
        <v>0</v>
      </c>
      <c r="DH64" s="253">
        <f t="shared" si="129"/>
        <v>0</v>
      </c>
      <c r="DI64" s="253">
        <f t="shared" si="129"/>
        <v>0</v>
      </c>
      <c r="DJ64" s="253">
        <f t="shared" si="129"/>
        <v>0</v>
      </c>
      <c r="DK64" s="253">
        <f t="shared" si="129"/>
        <v>0</v>
      </c>
      <c r="DL64" s="253">
        <f t="shared" si="129"/>
        <v>0</v>
      </c>
      <c r="DM64" s="2"/>
      <c r="DN64" s="2"/>
    </row>
    <row r="65" spans="1:118" s="27" customFormat="1" ht="24">
      <c r="A65" s="272" t="str">
        <f t="shared" ref="A65:A76" si="13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31">SUM(J65:L65)</f>
        <v>0</v>
      </c>
      <c r="H65" s="236">
        <f>ROUND(SUM(S65,AD65,AO65,AZ65),1)</f>
        <v>0</v>
      </c>
      <c r="I65" s="236">
        <f t="shared" ref="I65:I76" si="132">SUM(M65:O65)</f>
        <v>0</v>
      </c>
      <c r="J65" s="236">
        <f t="shared" ref="J65:O76" si="133">ROUND(SUM(U65,AF65,AQ65,BB65),1)</f>
        <v>0</v>
      </c>
      <c r="K65" s="236">
        <f t="shared" si="133"/>
        <v>0</v>
      </c>
      <c r="L65" s="236">
        <f t="shared" si="133"/>
        <v>0</v>
      </c>
      <c r="M65" s="236">
        <f t="shared" si="133"/>
        <v>0</v>
      </c>
      <c r="N65" s="236">
        <f t="shared" si="133"/>
        <v>0</v>
      </c>
      <c r="O65" s="236">
        <f t="shared" si="13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9">
        <f t="shared" ref="BH65:BH77" si="134">IF((COUNTA(BJ65:DL65)-COUNTIF(BJ65:DL65,0))=0,0,CONCATENATE("Ошибки!-",COUNTA(BJ65:DL65)-COUNTIF(BJ65:DL65,0)))</f>
        <v>0</v>
      </c>
      <c r="BI65" s="255" t="str">
        <f t="shared" ref="BI65:BI76" si="135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3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37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38">IF(ROUND((AA65-AB65),5)&gt;=0,0,"Ошибка!")</f>
        <v>0</v>
      </c>
      <c r="CH65" s="318"/>
      <c r="CI65" s="253">
        <f t="shared" ref="CI65:CI76" si="139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40">IF(ROUND((AL65-AM65),5)&gt;=0,0,"Ошибка!")</f>
        <v>0</v>
      </c>
      <c r="CS65" s="318"/>
      <c r="CT65" s="253">
        <f t="shared" ref="CT65:CT76" si="141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42">IF(ROUND((AW65-AX65),5)&gt;=0,0,"Ошибка!")</f>
        <v>0</v>
      </c>
      <c r="DD65" s="318"/>
      <c r="DE65" s="253">
        <f t="shared" ref="DE65:DE76" si="143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  <c r="DM65" s="2"/>
      <c r="DN65" s="2"/>
    </row>
    <row r="66" spans="1:118" s="27" customFormat="1" ht="36">
      <c r="A66" s="272" t="str">
        <f t="shared" si="13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44">ROUND(SUM(P66,AA66,AL66,AW66),0)</f>
        <v>0</v>
      </c>
      <c r="F66" s="236">
        <f t="shared" ref="F66:F76" si="145">ROUND(SUM(Q66,AB66,AM66,AX66),1)</f>
        <v>0</v>
      </c>
      <c r="G66" s="236">
        <f t="shared" si="131"/>
        <v>0</v>
      </c>
      <c r="H66" s="236">
        <f t="shared" ref="H66:H76" si="146">ROUND(SUM(S66,AD66,AO66,AZ66),1)</f>
        <v>0</v>
      </c>
      <c r="I66" s="236">
        <f t="shared" si="132"/>
        <v>0</v>
      </c>
      <c r="J66" s="236">
        <f t="shared" si="133"/>
        <v>0</v>
      </c>
      <c r="K66" s="236">
        <f t="shared" si="133"/>
        <v>0</v>
      </c>
      <c r="L66" s="236">
        <f t="shared" si="133"/>
        <v>0</v>
      </c>
      <c r="M66" s="236">
        <f t="shared" si="133"/>
        <v>0</v>
      </c>
      <c r="N66" s="236">
        <f t="shared" si="133"/>
        <v>0</v>
      </c>
      <c r="O66" s="236">
        <f t="shared" si="133"/>
        <v>0</v>
      </c>
      <c r="P66" s="220"/>
      <c r="Q66" s="221"/>
      <c r="R66" s="237">
        <f t="shared" ref="R66:R76" si="147">SUM(U66:W66)</f>
        <v>0</v>
      </c>
      <c r="S66" s="221"/>
      <c r="T66" s="237">
        <f t="shared" ref="T66:T75" si="148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49">SUM(AF66:AH66)</f>
        <v>0</v>
      </c>
      <c r="AD66" s="221"/>
      <c r="AE66" s="237">
        <f t="shared" ref="AE66:AE75" si="150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51">SUM(AQ66:AS66)</f>
        <v>0</v>
      </c>
      <c r="AO66" s="221"/>
      <c r="AP66" s="237">
        <f t="shared" ref="AP66:AP75" si="152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53">SUM(BB66:BD66)</f>
        <v>0</v>
      </c>
      <c r="AZ66" s="221"/>
      <c r="BA66" s="237">
        <f t="shared" ref="BA66:BA75" si="154">SUM(BE66:BG66)</f>
        <v>0</v>
      </c>
      <c r="BB66" s="221"/>
      <c r="BC66" s="233"/>
      <c r="BD66" s="221"/>
      <c r="BE66" s="221"/>
      <c r="BF66" s="233"/>
      <c r="BG66" s="221"/>
      <c r="BH66" s="379">
        <f t="shared" si="134"/>
        <v>0</v>
      </c>
      <c r="BI66" s="255" t="str">
        <f t="shared" si="135"/>
        <v>03</v>
      </c>
      <c r="BJ66" s="318"/>
      <c r="BK66" s="253">
        <f t="shared" ref="BK66:BK76" si="155">IF(ROUND((E66-F66),5)&gt;=0,0,"Ошибка!")</f>
        <v>0</v>
      </c>
      <c r="BL66" s="318"/>
      <c r="BM66" s="253">
        <f t="shared" si="136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37"/>
        <v>0</v>
      </c>
      <c r="BW66" s="318"/>
      <c r="BX66" s="253">
        <f t="shared" ref="BX66:BX76" si="156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38"/>
        <v>0</v>
      </c>
      <c r="CH66" s="318"/>
      <c r="CI66" s="253">
        <f t="shared" si="139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40"/>
        <v>0</v>
      </c>
      <c r="CS66" s="318"/>
      <c r="CT66" s="253">
        <f t="shared" si="141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42"/>
        <v>0</v>
      </c>
      <c r="DD66" s="318"/>
      <c r="DE66" s="253">
        <f t="shared" si="143"/>
        <v>0</v>
      </c>
      <c r="DF66" s="318"/>
      <c r="DG66" s="318"/>
      <c r="DH66" s="318"/>
      <c r="DI66" s="318"/>
      <c r="DJ66" s="318"/>
      <c r="DK66" s="318"/>
      <c r="DL66" s="318"/>
      <c r="DM66" s="2"/>
      <c r="DN66" s="2"/>
    </row>
    <row r="67" spans="1:118" s="28" customFormat="1" ht="12">
      <c r="A67" s="272" t="str">
        <f t="shared" si="13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44"/>
        <v>0</v>
      </c>
      <c r="F67" s="236">
        <f t="shared" si="145"/>
        <v>0</v>
      </c>
      <c r="G67" s="236">
        <f t="shared" si="131"/>
        <v>0</v>
      </c>
      <c r="H67" s="236">
        <f t="shared" si="146"/>
        <v>0</v>
      </c>
      <c r="I67" s="236">
        <f t="shared" si="132"/>
        <v>0</v>
      </c>
      <c r="J67" s="236">
        <f t="shared" si="133"/>
        <v>0</v>
      </c>
      <c r="K67" s="236">
        <f t="shared" si="133"/>
        <v>0</v>
      </c>
      <c r="L67" s="236">
        <f t="shared" si="133"/>
        <v>0</v>
      </c>
      <c r="M67" s="236">
        <f t="shared" si="133"/>
        <v>0</v>
      </c>
      <c r="N67" s="236">
        <f t="shared" si="133"/>
        <v>0</v>
      </c>
      <c r="O67" s="236">
        <f t="shared" si="133"/>
        <v>0</v>
      </c>
      <c r="P67" s="220"/>
      <c r="Q67" s="221"/>
      <c r="R67" s="237">
        <f t="shared" si="147"/>
        <v>0</v>
      </c>
      <c r="S67" s="221"/>
      <c r="T67" s="237">
        <f t="shared" si="148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49"/>
        <v>0</v>
      </c>
      <c r="AD67" s="221"/>
      <c r="AE67" s="237">
        <f t="shared" si="150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51"/>
        <v>0</v>
      </c>
      <c r="AO67" s="221"/>
      <c r="AP67" s="237">
        <f t="shared" si="152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53"/>
        <v>0</v>
      </c>
      <c r="AZ67" s="221"/>
      <c r="BA67" s="237">
        <f t="shared" si="154"/>
        <v>0</v>
      </c>
      <c r="BB67" s="221"/>
      <c r="BC67" s="233"/>
      <c r="BD67" s="221"/>
      <c r="BE67" s="221"/>
      <c r="BF67" s="233"/>
      <c r="BG67" s="221"/>
      <c r="BH67" s="379">
        <f t="shared" si="134"/>
        <v>0</v>
      </c>
      <c r="BI67" s="255" t="str">
        <f t="shared" si="135"/>
        <v>04</v>
      </c>
      <c r="BJ67" s="318"/>
      <c r="BK67" s="253">
        <f t="shared" si="155"/>
        <v>0</v>
      </c>
      <c r="BL67" s="318"/>
      <c r="BM67" s="253">
        <f t="shared" si="136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37"/>
        <v>0</v>
      </c>
      <c r="BW67" s="318"/>
      <c r="BX67" s="253">
        <f t="shared" si="156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38"/>
        <v>0</v>
      </c>
      <c r="CH67" s="318"/>
      <c r="CI67" s="253">
        <f t="shared" si="139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40"/>
        <v>0</v>
      </c>
      <c r="CS67" s="318"/>
      <c r="CT67" s="253">
        <f t="shared" si="141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42"/>
        <v>0</v>
      </c>
      <c r="DD67" s="318"/>
      <c r="DE67" s="253">
        <f t="shared" si="143"/>
        <v>0</v>
      </c>
      <c r="DF67" s="318"/>
      <c r="DG67" s="318"/>
      <c r="DH67" s="318"/>
      <c r="DI67" s="318"/>
      <c r="DJ67" s="318"/>
      <c r="DK67" s="318"/>
      <c r="DL67" s="318"/>
      <c r="DM67" s="242"/>
      <c r="DN67" s="242"/>
    </row>
    <row r="68" spans="1:118" s="28" customFormat="1" ht="12">
      <c r="A68" s="272" t="str">
        <f t="shared" si="13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44"/>
        <v>0</v>
      </c>
      <c r="F68" s="236">
        <f t="shared" si="145"/>
        <v>0</v>
      </c>
      <c r="G68" s="236">
        <f t="shared" si="131"/>
        <v>0</v>
      </c>
      <c r="H68" s="236">
        <f t="shared" si="146"/>
        <v>0</v>
      </c>
      <c r="I68" s="236">
        <f t="shared" si="132"/>
        <v>0</v>
      </c>
      <c r="J68" s="236">
        <f t="shared" si="133"/>
        <v>0</v>
      </c>
      <c r="K68" s="236">
        <f t="shared" si="133"/>
        <v>0</v>
      </c>
      <c r="L68" s="236">
        <f t="shared" si="133"/>
        <v>0</v>
      </c>
      <c r="M68" s="236">
        <f t="shared" si="133"/>
        <v>0</v>
      </c>
      <c r="N68" s="236">
        <f t="shared" si="133"/>
        <v>0</v>
      </c>
      <c r="O68" s="236">
        <f t="shared" si="133"/>
        <v>0</v>
      </c>
      <c r="P68" s="220"/>
      <c r="Q68" s="221"/>
      <c r="R68" s="237">
        <f t="shared" si="147"/>
        <v>0</v>
      </c>
      <c r="S68" s="221"/>
      <c r="T68" s="237">
        <f t="shared" si="148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49"/>
        <v>0</v>
      </c>
      <c r="AD68" s="221"/>
      <c r="AE68" s="237">
        <f t="shared" si="150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51"/>
        <v>0</v>
      </c>
      <c r="AO68" s="221"/>
      <c r="AP68" s="237">
        <f t="shared" si="152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53"/>
        <v>0</v>
      </c>
      <c r="AZ68" s="221"/>
      <c r="BA68" s="237">
        <f t="shared" si="154"/>
        <v>0</v>
      </c>
      <c r="BB68" s="221"/>
      <c r="BC68" s="233"/>
      <c r="BD68" s="221"/>
      <c r="BE68" s="221"/>
      <c r="BF68" s="233"/>
      <c r="BG68" s="221"/>
      <c r="BH68" s="379">
        <f t="shared" si="134"/>
        <v>0</v>
      </c>
      <c r="BI68" s="255" t="str">
        <f t="shared" si="135"/>
        <v>05</v>
      </c>
      <c r="BJ68" s="318"/>
      <c r="BK68" s="253">
        <f t="shared" si="155"/>
        <v>0</v>
      </c>
      <c r="BL68" s="318"/>
      <c r="BM68" s="253">
        <f t="shared" si="136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37"/>
        <v>0</v>
      </c>
      <c r="BW68" s="318"/>
      <c r="BX68" s="253">
        <f t="shared" si="156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38"/>
        <v>0</v>
      </c>
      <c r="CH68" s="318"/>
      <c r="CI68" s="253">
        <f t="shared" si="139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40"/>
        <v>0</v>
      </c>
      <c r="CS68" s="318"/>
      <c r="CT68" s="253">
        <f t="shared" si="141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42"/>
        <v>0</v>
      </c>
      <c r="DD68" s="318"/>
      <c r="DE68" s="253">
        <f t="shared" si="143"/>
        <v>0</v>
      </c>
      <c r="DF68" s="318"/>
      <c r="DG68" s="318"/>
      <c r="DH68" s="318"/>
      <c r="DI68" s="318"/>
      <c r="DJ68" s="318"/>
      <c r="DK68" s="318"/>
      <c r="DL68" s="318"/>
      <c r="DM68" s="242"/>
      <c r="DN68" s="242"/>
    </row>
    <row r="69" spans="1:118" s="28" customFormat="1" ht="12">
      <c r="A69" s="272" t="str">
        <f t="shared" si="13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44"/>
        <v>0</v>
      </c>
      <c r="F69" s="236">
        <f t="shared" si="145"/>
        <v>0</v>
      </c>
      <c r="G69" s="236">
        <f t="shared" si="131"/>
        <v>0</v>
      </c>
      <c r="H69" s="236">
        <f t="shared" si="146"/>
        <v>0</v>
      </c>
      <c r="I69" s="236">
        <f t="shared" si="132"/>
        <v>0</v>
      </c>
      <c r="J69" s="236">
        <f t="shared" si="133"/>
        <v>0</v>
      </c>
      <c r="K69" s="236">
        <f t="shared" si="133"/>
        <v>0</v>
      </c>
      <c r="L69" s="236">
        <f t="shared" si="133"/>
        <v>0</v>
      </c>
      <c r="M69" s="236">
        <f t="shared" si="133"/>
        <v>0</v>
      </c>
      <c r="N69" s="236">
        <f t="shared" si="133"/>
        <v>0</v>
      </c>
      <c r="O69" s="236">
        <f t="shared" si="133"/>
        <v>0</v>
      </c>
      <c r="P69" s="220"/>
      <c r="Q69" s="221"/>
      <c r="R69" s="237">
        <f t="shared" si="147"/>
        <v>0</v>
      </c>
      <c r="S69" s="221"/>
      <c r="T69" s="237">
        <f t="shared" si="148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49"/>
        <v>0</v>
      </c>
      <c r="AD69" s="221"/>
      <c r="AE69" s="237">
        <f t="shared" si="150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51"/>
        <v>0</v>
      </c>
      <c r="AO69" s="221"/>
      <c r="AP69" s="237">
        <f t="shared" si="152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53"/>
        <v>0</v>
      </c>
      <c r="AZ69" s="221"/>
      <c r="BA69" s="237">
        <f t="shared" si="154"/>
        <v>0</v>
      </c>
      <c r="BB69" s="221"/>
      <c r="BC69" s="233"/>
      <c r="BD69" s="221"/>
      <c r="BE69" s="221"/>
      <c r="BF69" s="233"/>
      <c r="BG69" s="221"/>
      <c r="BH69" s="379">
        <f t="shared" si="134"/>
        <v>0</v>
      </c>
      <c r="BI69" s="255" t="str">
        <f t="shared" si="135"/>
        <v>06</v>
      </c>
      <c r="BJ69" s="318"/>
      <c r="BK69" s="253">
        <f t="shared" si="155"/>
        <v>0</v>
      </c>
      <c r="BL69" s="318"/>
      <c r="BM69" s="253">
        <f t="shared" si="136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37"/>
        <v>0</v>
      </c>
      <c r="BW69" s="318"/>
      <c r="BX69" s="253">
        <f t="shared" si="156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38"/>
        <v>0</v>
      </c>
      <c r="CH69" s="318"/>
      <c r="CI69" s="253">
        <f t="shared" si="139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40"/>
        <v>0</v>
      </c>
      <c r="CS69" s="318"/>
      <c r="CT69" s="253">
        <f t="shared" si="141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42"/>
        <v>0</v>
      </c>
      <c r="DD69" s="318"/>
      <c r="DE69" s="253">
        <f t="shared" si="143"/>
        <v>0</v>
      </c>
      <c r="DF69" s="318"/>
      <c r="DG69" s="318"/>
      <c r="DH69" s="318"/>
      <c r="DI69" s="318"/>
      <c r="DJ69" s="318"/>
      <c r="DK69" s="318"/>
      <c r="DL69" s="318"/>
      <c r="DM69" s="242"/>
      <c r="DN69" s="242"/>
    </row>
    <row r="70" spans="1:118" s="27" customFormat="1" ht="24">
      <c r="A70" s="272" t="str">
        <f t="shared" si="13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44"/>
        <v>0</v>
      </c>
      <c r="F70" s="236">
        <f t="shared" si="145"/>
        <v>0</v>
      </c>
      <c r="G70" s="236">
        <f t="shared" si="131"/>
        <v>0</v>
      </c>
      <c r="H70" s="236">
        <f t="shared" si="146"/>
        <v>0</v>
      </c>
      <c r="I70" s="236">
        <f t="shared" si="132"/>
        <v>0</v>
      </c>
      <c r="J70" s="236">
        <f t="shared" si="133"/>
        <v>0</v>
      </c>
      <c r="K70" s="236">
        <f t="shared" si="133"/>
        <v>0</v>
      </c>
      <c r="L70" s="236">
        <f t="shared" si="133"/>
        <v>0</v>
      </c>
      <c r="M70" s="236">
        <f t="shared" si="133"/>
        <v>0</v>
      </c>
      <c r="N70" s="236">
        <f t="shared" si="133"/>
        <v>0</v>
      </c>
      <c r="O70" s="236">
        <f t="shared" si="133"/>
        <v>0</v>
      </c>
      <c r="P70" s="220"/>
      <c r="Q70" s="221"/>
      <c r="R70" s="237">
        <f t="shared" si="147"/>
        <v>0</v>
      </c>
      <c r="S70" s="221"/>
      <c r="T70" s="237">
        <f t="shared" si="148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49"/>
        <v>0</v>
      </c>
      <c r="AD70" s="221"/>
      <c r="AE70" s="237">
        <f t="shared" si="150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51"/>
        <v>0</v>
      </c>
      <c r="AO70" s="221"/>
      <c r="AP70" s="237">
        <f t="shared" si="152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53"/>
        <v>0</v>
      </c>
      <c r="AZ70" s="221"/>
      <c r="BA70" s="237">
        <f t="shared" si="154"/>
        <v>0</v>
      </c>
      <c r="BB70" s="221"/>
      <c r="BC70" s="233"/>
      <c r="BD70" s="221"/>
      <c r="BE70" s="221"/>
      <c r="BF70" s="233"/>
      <c r="BG70" s="221"/>
      <c r="BH70" s="379">
        <f t="shared" si="134"/>
        <v>0</v>
      </c>
      <c r="BI70" s="255" t="str">
        <f t="shared" si="135"/>
        <v>07</v>
      </c>
      <c r="BJ70" s="318"/>
      <c r="BK70" s="253">
        <f t="shared" si="155"/>
        <v>0</v>
      </c>
      <c r="BL70" s="318"/>
      <c r="BM70" s="253">
        <f t="shared" si="136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37"/>
        <v>0</v>
      </c>
      <c r="BW70" s="318"/>
      <c r="BX70" s="253">
        <f t="shared" si="156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38"/>
        <v>0</v>
      </c>
      <c r="CH70" s="318"/>
      <c r="CI70" s="253">
        <f t="shared" si="139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40"/>
        <v>0</v>
      </c>
      <c r="CS70" s="318"/>
      <c r="CT70" s="253">
        <f t="shared" si="141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42"/>
        <v>0</v>
      </c>
      <c r="DD70" s="318"/>
      <c r="DE70" s="253">
        <f t="shared" si="143"/>
        <v>0</v>
      </c>
      <c r="DF70" s="318"/>
      <c r="DG70" s="318"/>
      <c r="DH70" s="318"/>
      <c r="DI70" s="318"/>
      <c r="DJ70" s="318"/>
      <c r="DK70" s="318"/>
      <c r="DL70" s="318"/>
      <c r="DM70" s="2"/>
      <c r="DN70" s="2"/>
    </row>
    <row r="71" spans="1:118" s="27" customFormat="1" ht="12">
      <c r="A71" s="272" t="str">
        <f t="shared" si="13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44"/>
        <v>0</v>
      </c>
      <c r="F71" s="236">
        <f t="shared" si="145"/>
        <v>0</v>
      </c>
      <c r="G71" s="236">
        <f t="shared" si="131"/>
        <v>0</v>
      </c>
      <c r="H71" s="236">
        <f t="shared" si="146"/>
        <v>0</v>
      </c>
      <c r="I71" s="236">
        <f t="shared" si="132"/>
        <v>0</v>
      </c>
      <c r="J71" s="236">
        <f t="shared" si="133"/>
        <v>0</v>
      </c>
      <c r="K71" s="236">
        <f t="shared" si="133"/>
        <v>0</v>
      </c>
      <c r="L71" s="236">
        <f t="shared" si="133"/>
        <v>0</v>
      </c>
      <c r="M71" s="236">
        <f t="shared" si="133"/>
        <v>0</v>
      </c>
      <c r="N71" s="236">
        <f t="shared" si="133"/>
        <v>0</v>
      </c>
      <c r="O71" s="236">
        <f t="shared" si="133"/>
        <v>0</v>
      </c>
      <c r="P71" s="220"/>
      <c r="Q71" s="221"/>
      <c r="R71" s="237">
        <f t="shared" si="147"/>
        <v>0</v>
      </c>
      <c r="S71" s="221"/>
      <c r="T71" s="237">
        <f t="shared" si="148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49"/>
        <v>0</v>
      </c>
      <c r="AD71" s="221"/>
      <c r="AE71" s="237">
        <f t="shared" si="150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51"/>
        <v>0</v>
      </c>
      <c r="AO71" s="221"/>
      <c r="AP71" s="237">
        <f t="shared" si="152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53"/>
        <v>0</v>
      </c>
      <c r="AZ71" s="221"/>
      <c r="BA71" s="237">
        <f t="shared" si="154"/>
        <v>0</v>
      </c>
      <c r="BB71" s="221"/>
      <c r="BC71" s="233"/>
      <c r="BD71" s="221"/>
      <c r="BE71" s="221"/>
      <c r="BF71" s="233"/>
      <c r="BG71" s="221"/>
      <c r="BH71" s="379">
        <f t="shared" si="134"/>
        <v>0</v>
      </c>
      <c r="BI71" s="255" t="str">
        <f t="shared" si="135"/>
        <v>08</v>
      </c>
      <c r="BJ71" s="318"/>
      <c r="BK71" s="253">
        <f t="shared" si="155"/>
        <v>0</v>
      </c>
      <c r="BL71" s="318"/>
      <c r="BM71" s="253">
        <f t="shared" si="136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37"/>
        <v>0</v>
      </c>
      <c r="BW71" s="318"/>
      <c r="BX71" s="253">
        <f t="shared" si="156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38"/>
        <v>0</v>
      </c>
      <c r="CH71" s="318"/>
      <c r="CI71" s="253">
        <f t="shared" si="139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40"/>
        <v>0</v>
      </c>
      <c r="CS71" s="318"/>
      <c r="CT71" s="253">
        <f t="shared" si="141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42"/>
        <v>0</v>
      </c>
      <c r="DD71" s="318"/>
      <c r="DE71" s="253">
        <f t="shared" si="143"/>
        <v>0</v>
      </c>
      <c r="DF71" s="318"/>
      <c r="DG71" s="318"/>
      <c r="DH71" s="318"/>
      <c r="DI71" s="318"/>
      <c r="DJ71" s="318"/>
      <c r="DK71" s="318"/>
      <c r="DL71" s="318"/>
      <c r="DM71" s="2"/>
      <c r="DN71" s="2"/>
    </row>
    <row r="72" spans="1:118" s="28" customFormat="1" ht="12">
      <c r="A72" s="272" t="str">
        <f t="shared" si="13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44"/>
        <v>0</v>
      </c>
      <c r="F72" s="236">
        <f t="shared" si="145"/>
        <v>0</v>
      </c>
      <c r="G72" s="236">
        <f t="shared" si="131"/>
        <v>0</v>
      </c>
      <c r="H72" s="236">
        <f t="shared" si="146"/>
        <v>0</v>
      </c>
      <c r="I72" s="236">
        <f t="shared" si="132"/>
        <v>0</v>
      </c>
      <c r="J72" s="236">
        <f t="shared" si="133"/>
        <v>0</v>
      </c>
      <c r="K72" s="236">
        <f t="shared" si="133"/>
        <v>0</v>
      </c>
      <c r="L72" s="236">
        <f t="shared" si="133"/>
        <v>0</v>
      </c>
      <c r="M72" s="236">
        <f t="shared" si="133"/>
        <v>0</v>
      </c>
      <c r="N72" s="236">
        <f t="shared" si="133"/>
        <v>0</v>
      </c>
      <c r="O72" s="236">
        <f t="shared" si="133"/>
        <v>0</v>
      </c>
      <c r="P72" s="220"/>
      <c r="Q72" s="221"/>
      <c r="R72" s="237">
        <f t="shared" si="147"/>
        <v>0</v>
      </c>
      <c r="S72" s="221"/>
      <c r="T72" s="237">
        <f t="shared" si="148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49"/>
        <v>0</v>
      </c>
      <c r="AD72" s="221"/>
      <c r="AE72" s="237">
        <f t="shared" si="150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51"/>
        <v>0</v>
      </c>
      <c r="AO72" s="221"/>
      <c r="AP72" s="237">
        <f t="shared" si="152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53"/>
        <v>0</v>
      </c>
      <c r="AZ72" s="221"/>
      <c r="BA72" s="237">
        <f t="shared" si="154"/>
        <v>0</v>
      </c>
      <c r="BB72" s="221"/>
      <c r="BC72" s="233"/>
      <c r="BD72" s="221"/>
      <c r="BE72" s="221"/>
      <c r="BF72" s="233"/>
      <c r="BG72" s="221"/>
      <c r="BH72" s="379">
        <f t="shared" si="134"/>
        <v>0</v>
      </c>
      <c r="BI72" s="255" t="str">
        <f t="shared" si="135"/>
        <v>09</v>
      </c>
      <c r="BJ72" s="318"/>
      <c r="BK72" s="253">
        <f t="shared" si="155"/>
        <v>0</v>
      </c>
      <c r="BL72" s="318"/>
      <c r="BM72" s="253">
        <f t="shared" si="136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37"/>
        <v>0</v>
      </c>
      <c r="BW72" s="318"/>
      <c r="BX72" s="253">
        <f t="shared" si="156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38"/>
        <v>0</v>
      </c>
      <c r="CH72" s="318"/>
      <c r="CI72" s="253">
        <f t="shared" si="139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40"/>
        <v>0</v>
      </c>
      <c r="CS72" s="318"/>
      <c r="CT72" s="253">
        <f t="shared" si="141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42"/>
        <v>0</v>
      </c>
      <c r="DD72" s="318"/>
      <c r="DE72" s="253">
        <f t="shared" si="143"/>
        <v>0</v>
      </c>
      <c r="DF72" s="318"/>
      <c r="DG72" s="318"/>
      <c r="DH72" s="318"/>
      <c r="DI72" s="318"/>
      <c r="DJ72" s="318"/>
      <c r="DK72" s="318"/>
      <c r="DL72" s="318"/>
      <c r="DM72" s="242"/>
      <c r="DN72" s="242"/>
    </row>
    <row r="73" spans="1:118" s="28" customFormat="1" ht="12">
      <c r="A73" s="272" t="str">
        <f t="shared" si="13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44"/>
        <v>0</v>
      </c>
      <c r="F73" s="236">
        <f t="shared" si="145"/>
        <v>0</v>
      </c>
      <c r="G73" s="236">
        <f t="shared" si="131"/>
        <v>0</v>
      </c>
      <c r="H73" s="236">
        <f t="shared" si="146"/>
        <v>0</v>
      </c>
      <c r="I73" s="236">
        <f t="shared" si="132"/>
        <v>0</v>
      </c>
      <c r="J73" s="236">
        <f t="shared" si="133"/>
        <v>0</v>
      </c>
      <c r="K73" s="236">
        <f t="shared" si="133"/>
        <v>0</v>
      </c>
      <c r="L73" s="236">
        <f t="shared" si="133"/>
        <v>0</v>
      </c>
      <c r="M73" s="236">
        <f t="shared" si="133"/>
        <v>0</v>
      </c>
      <c r="N73" s="236">
        <f t="shared" si="133"/>
        <v>0</v>
      </c>
      <c r="O73" s="236">
        <f t="shared" si="133"/>
        <v>0</v>
      </c>
      <c r="P73" s="220"/>
      <c r="Q73" s="221"/>
      <c r="R73" s="237">
        <f t="shared" si="147"/>
        <v>0</v>
      </c>
      <c r="S73" s="221"/>
      <c r="T73" s="237">
        <f t="shared" si="148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49"/>
        <v>0</v>
      </c>
      <c r="AD73" s="221"/>
      <c r="AE73" s="237">
        <f t="shared" si="150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51"/>
        <v>0</v>
      </c>
      <c r="AO73" s="221"/>
      <c r="AP73" s="237">
        <f t="shared" si="152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53"/>
        <v>0</v>
      </c>
      <c r="AZ73" s="221"/>
      <c r="BA73" s="237">
        <f t="shared" si="154"/>
        <v>0</v>
      </c>
      <c r="BB73" s="221"/>
      <c r="BC73" s="233"/>
      <c r="BD73" s="221"/>
      <c r="BE73" s="221"/>
      <c r="BF73" s="233"/>
      <c r="BG73" s="221"/>
      <c r="BH73" s="379">
        <f t="shared" si="134"/>
        <v>0</v>
      </c>
      <c r="BI73" s="255" t="str">
        <f t="shared" si="135"/>
        <v>10</v>
      </c>
      <c r="BJ73" s="318"/>
      <c r="BK73" s="253">
        <f t="shared" si="155"/>
        <v>0</v>
      </c>
      <c r="BL73" s="318"/>
      <c r="BM73" s="253">
        <f t="shared" si="136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37"/>
        <v>0</v>
      </c>
      <c r="BW73" s="318"/>
      <c r="BX73" s="253">
        <f t="shared" si="156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38"/>
        <v>0</v>
      </c>
      <c r="CH73" s="318"/>
      <c r="CI73" s="253">
        <f t="shared" si="139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40"/>
        <v>0</v>
      </c>
      <c r="CS73" s="318"/>
      <c r="CT73" s="253">
        <f t="shared" si="141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42"/>
        <v>0</v>
      </c>
      <c r="DD73" s="318"/>
      <c r="DE73" s="253">
        <f t="shared" si="143"/>
        <v>0</v>
      </c>
      <c r="DF73" s="318"/>
      <c r="DG73" s="318"/>
      <c r="DH73" s="318"/>
      <c r="DI73" s="318"/>
      <c r="DJ73" s="318"/>
      <c r="DK73" s="318"/>
      <c r="DL73" s="318"/>
      <c r="DM73" s="242"/>
      <c r="DN73" s="242"/>
    </row>
    <row r="74" spans="1:118" s="27" customFormat="1" ht="36">
      <c r="A74" s="272" t="str">
        <f t="shared" si="13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44"/>
        <v>0</v>
      </c>
      <c r="F74" s="236">
        <f t="shared" si="145"/>
        <v>0</v>
      </c>
      <c r="G74" s="236">
        <f t="shared" si="131"/>
        <v>0</v>
      </c>
      <c r="H74" s="236">
        <f t="shared" si="146"/>
        <v>0</v>
      </c>
      <c r="I74" s="236">
        <f t="shared" si="132"/>
        <v>0</v>
      </c>
      <c r="J74" s="236">
        <f t="shared" si="133"/>
        <v>0</v>
      </c>
      <c r="K74" s="236">
        <f t="shared" si="133"/>
        <v>0</v>
      </c>
      <c r="L74" s="236">
        <f t="shared" si="133"/>
        <v>0</v>
      </c>
      <c r="M74" s="236">
        <f t="shared" si="133"/>
        <v>0</v>
      </c>
      <c r="N74" s="236">
        <f t="shared" si="133"/>
        <v>0</v>
      </c>
      <c r="O74" s="236">
        <f t="shared" si="133"/>
        <v>0</v>
      </c>
      <c r="P74" s="220"/>
      <c r="Q74" s="221"/>
      <c r="R74" s="237">
        <f t="shared" si="147"/>
        <v>0</v>
      </c>
      <c r="S74" s="221"/>
      <c r="T74" s="237">
        <f t="shared" si="148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49"/>
        <v>0</v>
      </c>
      <c r="AD74" s="221"/>
      <c r="AE74" s="237">
        <f t="shared" si="150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51"/>
        <v>0</v>
      </c>
      <c r="AO74" s="221"/>
      <c r="AP74" s="237">
        <f t="shared" si="152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53"/>
        <v>0</v>
      </c>
      <c r="AZ74" s="221"/>
      <c r="BA74" s="237">
        <f t="shared" si="154"/>
        <v>0</v>
      </c>
      <c r="BB74" s="221"/>
      <c r="BC74" s="233"/>
      <c r="BD74" s="221"/>
      <c r="BE74" s="221"/>
      <c r="BF74" s="233"/>
      <c r="BG74" s="221"/>
      <c r="BH74" s="379">
        <f t="shared" si="134"/>
        <v>0</v>
      </c>
      <c r="BI74" s="255" t="str">
        <f t="shared" si="135"/>
        <v>11</v>
      </c>
      <c r="BJ74" s="318"/>
      <c r="BK74" s="253">
        <f t="shared" si="155"/>
        <v>0</v>
      </c>
      <c r="BL74" s="318"/>
      <c r="BM74" s="253">
        <f t="shared" si="136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37"/>
        <v>0</v>
      </c>
      <c r="BW74" s="318"/>
      <c r="BX74" s="253">
        <f t="shared" si="156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38"/>
        <v>0</v>
      </c>
      <c r="CH74" s="318"/>
      <c r="CI74" s="253">
        <f t="shared" si="139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40"/>
        <v>0</v>
      </c>
      <c r="CS74" s="318"/>
      <c r="CT74" s="253">
        <f t="shared" si="141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42"/>
        <v>0</v>
      </c>
      <c r="DD74" s="318"/>
      <c r="DE74" s="253">
        <f t="shared" si="143"/>
        <v>0</v>
      </c>
      <c r="DF74" s="318"/>
      <c r="DG74" s="318"/>
      <c r="DH74" s="318"/>
      <c r="DI74" s="318"/>
      <c r="DJ74" s="318"/>
      <c r="DK74" s="318"/>
      <c r="DL74" s="318"/>
      <c r="DM74" s="2"/>
      <c r="DN74" s="2"/>
    </row>
    <row r="75" spans="1:118" s="27" customFormat="1" ht="36">
      <c r="A75" s="272" t="str">
        <f t="shared" si="13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44"/>
        <v>0</v>
      </c>
      <c r="F75" s="236">
        <f t="shared" si="145"/>
        <v>0</v>
      </c>
      <c r="G75" s="236">
        <f t="shared" si="131"/>
        <v>0</v>
      </c>
      <c r="H75" s="236">
        <f t="shared" si="146"/>
        <v>0</v>
      </c>
      <c r="I75" s="236">
        <f t="shared" si="132"/>
        <v>0</v>
      </c>
      <c r="J75" s="236">
        <f t="shared" si="133"/>
        <v>0</v>
      </c>
      <c r="K75" s="236">
        <f t="shared" si="133"/>
        <v>0</v>
      </c>
      <c r="L75" s="236">
        <f t="shared" si="133"/>
        <v>0</v>
      </c>
      <c r="M75" s="236">
        <f t="shared" si="133"/>
        <v>0</v>
      </c>
      <c r="N75" s="236">
        <f t="shared" si="133"/>
        <v>0</v>
      </c>
      <c r="O75" s="236">
        <f t="shared" si="133"/>
        <v>0</v>
      </c>
      <c r="P75" s="220"/>
      <c r="Q75" s="221"/>
      <c r="R75" s="237">
        <f t="shared" si="147"/>
        <v>0</v>
      </c>
      <c r="S75" s="221"/>
      <c r="T75" s="237">
        <f t="shared" si="148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49"/>
        <v>0</v>
      </c>
      <c r="AD75" s="221"/>
      <c r="AE75" s="237">
        <f t="shared" si="150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51"/>
        <v>0</v>
      </c>
      <c r="AO75" s="221"/>
      <c r="AP75" s="237">
        <f t="shared" si="152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53"/>
        <v>0</v>
      </c>
      <c r="AZ75" s="221"/>
      <c r="BA75" s="237">
        <f t="shared" si="154"/>
        <v>0</v>
      </c>
      <c r="BB75" s="221"/>
      <c r="BC75" s="233"/>
      <c r="BD75" s="221"/>
      <c r="BE75" s="221"/>
      <c r="BF75" s="233"/>
      <c r="BG75" s="221"/>
      <c r="BH75" s="379">
        <f t="shared" si="134"/>
        <v>0</v>
      </c>
      <c r="BI75" s="255" t="str">
        <f t="shared" si="135"/>
        <v>12</v>
      </c>
      <c r="BJ75" s="318"/>
      <c r="BK75" s="253">
        <f t="shared" si="155"/>
        <v>0</v>
      </c>
      <c r="BL75" s="318"/>
      <c r="BM75" s="253">
        <f t="shared" si="136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37"/>
        <v>0</v>
      </c>
      <c r="BW75" s="318"/>
      <c r="BX75" s="253">
        <f t="shared" si="156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38"/>
        <v>0</v>
      </c>
      <c r="CH75" s="318"/>
      <c r="CI75" s="253">
        <f t="shared" si="139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40"/>
        <v>0</v>
      </c>
      <c r="CS75" s="318"/>
      <c r="CT75" s="253">
        <f t="shared" si="141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42"/>
        <v>0</v>
      </c>
      <c r="DD75" s="318"/>
      <c r="DE75" s="253">
        <f t="shared" si="143"/>
        <v>0</v>
      </c>
      <c r="DF75" s="318"/>
      <c r="DG75" s="318"/>
      <c r="DH75" s="318"/>
      <c r="DI75" s="318"/>
      <c r="DJ75" s="318"/>
      <c r="DK75" s="318"/>
      <c r="DL75" s="318"/>
      <c r="DM75" s="2"/>
      <c r="DN75" s="2"/>
    </row>
    <row r="76" spans="1:118" s="28" customFormat="1" thickBot="1">
      <c r="A76" s="272" t="str">
        <f t="shared" si="13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44"/>
        <v>0</v>
      </c>
      <c r="F76" s="236">
        <f t="shared" si="145"/>
        <v>0</v>
      </c>
      <c r="G76" s="236">
        <f t="shared" si="131"/>
        <v>0</v>
      </c>
      <c r="H76" s="236">
        <f t="shared" si="146"/>
        <v>0</v>
      </c>
      <c r="I76" s="236">
        <f t="shared" si="132"/>
        <v>0</v>
      </c>
      <c r="J76" s="236">
        <f t="shared" si="133"/>
        <v>0</v>
      </c>
      <c r="K76" s="236">
        <f t="shared" si="133"/>
        <v>0</v>
      </c>
      <c r="L76" s="236">
        <f t="shared" si="133"/>
        <v>0</v>
      </c>
      <c r="M76" s="236">
        <f t="shared" si="133"/>
        <v>0</v>
      </c>
      <c r="N76" s="236">
        <f t="shared" si="133"/>
        <v>0</v>
      </c>
      <c r="O76" s="236">
        <f>ROUND(SUM(Z76,AK76,AV76,BG76),1)</f>
        <v>0</v>
      </c>
      <c r="P76" s="223"/>
      <c r="Q76" s="224"/>
      <c r="R76" s="238">
        <f t="shared" si="147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49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51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53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9">
        <f t="shared" si="134"/>
        <v>0</v>
      </c>
      <c r="BI76" s="319" t="str">
        <f t="shared" si="135"/>
        <v>13</v>
      </c>
      <c r="BJ76" s="320"/>
      <c r="BK76" s="321">
        <f t="shared" si="155"/>
        <v>0</v>
      </c>
      <c r="BL76" s="320"/>
      <c r="BM76" s="321">
        <f t="shared" si="13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37"/>
        <v>0</v>
      </c>
      <c r="BW76" s="320"/>
      <c r="BX76" s="321">
        <f t="shared" si="156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38"/>
        <v>0</v>
      </c>
      <c r="CH76" s="320"/>
      <c r="CI76" s="321">
        <f t="shared" si="139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40"/>
        <v>0</v>
      </c>
      <c r="CS76" s="320"/>
      <c r="CT76" s="321">
        <f t="shared" si="141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42"/>
        <v>0</v>
      </c>
      <c r="DD76" s="320"/>
      <c r="DE76" s="321">
        <f t="shared" si="143"/>
        <v>0</v>
      </c>
      <c r="DF76" s="320"/>
      <c r="DG76" s="320"/>
      <c r="DH76" s="320"/>
      <c r="DI76" s="320"/>
      <c r="DJ76" s="320"/>
      <c r="DK76" s="320"/>
      <c r="DL76" s="320"/>
      <c r="DM76" s="242"/>
      <c r="DN76" s="242"/>
    </row>
    <row r="77" spans="1:118" s="258" customFormat="1" ht="21" customHeight="1">
      <c r="A77" s="271" t="str">
        <f>B77</f>
        <v>Внести наименование учреждения 5</v>
      </c>
      <c r="B77" s="712" t="s">
        <v>249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Внести наименование учреждения 5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Внести наименование учреждения 5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Внести наименование учреждения 5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Внести наименование учреждения 5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34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57">IF(ROUND(E83-SUM(E84,E86:E87),5)&gt;=0,0,"Ошибка")</f>
        <v>0</v>
      </c>
      <c r="BK77" s="285">
        <f t="shared" si="157"/>
        <v>0</v>
      </c>
      <c r="BL77" s="285">
        <f t="shared" si="157"/>
        <v>0</v>
      </c>
      <c r="BM77" s="285">
        <f t="shared" si="157"/>
        <v>0</v>
      </c>
      <c r="BN77" s="285">
        <f t="shared" si="157"/>
        <v>0</v>
      </c>
      <c r="BO77" s="285">
        <f t="shared" si="157"/>
        <v>0</v>
      </c>
      <c r="BP77" s="285">
        <f t="shared" si="157"/>
        <v>0</v>
      </c>
      <c r="BQ77" s="285">
        <f t="shared" si="157"/>
        <v>0</v>
      </c>
      <c r="BR77" s="285">
        <f t="shared" si="157"/>
        <v>0</v>
      </c>
      <c r="BS77" s="285">
        <f t="shared" si="157"/>
        <v>0</v>
      </c>
      <c r="BT77" s="285">
        <f t="shared" si="157"/>
        <v>0</v>
      </c>
      <c r="BU77" s="285">
        <f t="shared" si="157"/>
        <v>0</v>
      </c>
      <c r="BV77" s="285">
        <f t="shared" si="157"/>
        <v>0</v>
      </c>
      <c r="BW77" s="285">
        <f t="shared" si="157"/>
        <v>0</v>
      </c>
      <c r="BX77" s="285">
        <f t="shared" si="157"/>
        <v>0</v>
      </c>
      <c r="BY77" s="285">
        <f t="shared" si="157"/>
        <v>0</v>
      </c>
      <c r="BZ77" s="285">
        <f t="shared" si="157"/>
        <v>0</v>
      </c>
      <c r="CA77" s="285">
        <f t="shared" si="157"/>
        <v>0</v>
      </c>
      <c r="CB77" s="285">
        <f t="shared" si="157"/>
        <v>0</v>
      </c>
      <c r="CC77" s="285">
        <f t="shared" si="157"/>
        <v>0</v>
      </c>
      <c r="CD77" s="285">
        <f t="shared" si="157"/>
        <v>0</v>
      </c>
      <c r="CE77" s="285">
        <f t="shared" si="157"/>
        <v>0</v>
      </c>
      <c r="CF77" s="285">
        <f t="shared" si="157"/>
        <v>0</v>
      </c>
      <c r="CG77" s="285">
        <f t="shared" si="157"/>
        <v>0</v>
      </c>
      <c r="CH77" s="285">
        <f t="shared" si="157"/>
        <v>0</v>
      </c>
      <c r="CI77" s="285">
        <f t="shared" si="157"/>
        <v>0</v>
      </c>
      <c r="CJ77" s="285">
        <f t="shared" si="157"/>
        <v>0</v>
      </c>
      <c r="CK77" s="285">
        <f t="shared" si="157"/>
        <v>0</v>
      </c>
      <c r="CL77" s="285">
        <f t="shared" si="157"/>
        <v>0</v>
      </c>
      <c r="CM77" s="285">
        <f t="shared" si="157"/>
        <v>0</v>
      </c>
      <c r="CN77" s="285">
        <f t="shared" si="157"/>
        <v>0</v>
      </c>
      <c r="CO77" s="285">
        <f t="shared" si="157"/>
        <v>0</v>
      </c>
      <c r="CP77" s="285">
        <f t="shared" ref="CP77:DL77" si="158">IF(ROUND(AK83-SUM(AK84,AK86:AK87),5)&gt;=0,0,"Ошибка")</f>
        <v>0</v>
      </c>
      <c r="CQ77" s="285">
        <f t="shared" si="158"/>
        <v>0</v>
      </c>
      <c r="CR77" s="285">
        <f t="shared" si="158"/>
        <v>0</v>
      </c>
      <c r="CS77" s="285">
        <f t="shared" si="158"/>
        <v>0</v>
      </c>
      <c r="CT77" s="285">
        <f t="shared" si="158"/>
        <v>0</v>
      </c>
      <c r="CU77" s="285">
        <f t="shared" si="158"/>
        <v>0</v>
      </c>
      <c r="CV77" s="285">
        <f t="shared" si="158"/>
        <v>0</v>
      </c>
      <c r="CW77" s="285">
        <f t="shared" si="158"/>
        <v>0</v>
      </c>
      <c r="CX77" s="285">
        <f t="shared" si="158"/>
        <v>0</v>
      </c>
      <c r="CY77" s="285">
        <f t="shared" si="158"/>
        <v>0</v>
      </c>
      <c r="CZ77" s="285">
        <f t="shared" si="158"/>
        <v>0</v>
      </c>
      <c r="DA77" s="285">
        <f t="shared" si="158"/>
        <v>0</v>
      </c>
      <c r="DB77" s="285">
        <f t="shared" si="158"/>
        <v>0</v>
      </c>
      <c r="DC77" s="285">
        <f t="shared" si="158"/>
        <v>0</v>
      </c>
      <c r="DD77" s="285">
        <f t="shared" si="158"/>
        <v>0</v>
      </c>
      <c r="DE77" s="285">
        <f t="shared" si="158"/>
        <v>0</v>
      </c>
      <c r="DF77" s="285">
        <f t="shared" si="158"/>
        <v>0</v>
      </c>
      <c r="DG77" s="285">
        <f t="shared" si="158"/>
        <v>0</v>
      </c>
      <c r="DH77" s="285">
        <f t="shared" si="158"/>
        <v>0</v>
      </c>
      <c r="DI77" s="285">
        <f t="shared" si="158"/>
        <v>0</v>
      </c>
      <c r="DJ77" s="285">
        <f t="shared" si="158"/>
        <v>0</v>
      </c>
      <c r="DK77" s="285">
        <f t="shared" si="158"/>
        <v>0</v>
      </c>
      <c r="DL77" s="285">
        <f t="shared" si="158"/>
        <v>0</v>
      </c>
      <c r="DM77" s="259"/>
      <c r="DN77" s="259"/>
    </row>
    <row r="78" spans="1:118" s="27" customFormat="1" ht="24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59">SUM(J79:J83,J88:J90)</f>
        <v>0</v>
      </c>
      <c r="K78" s="236">
        <f t="shared" si="159"/>
        <v>0</v>
      </c>
      <c r="L78" s="236">
        <f t="shared" si="159"/>
        <v>0</v>
      </c>
      <c r="M78" s="236">
        <f t="shared" si="159"/>
        <v>0</v>
      </c>
      <c r="N78" s="236">
        <f t="shared" si="159"/>
        <v>0</v>
      </c>
      <c r="O78" s="236">
        <f t="shared" si="159"/>
        <v>0</v>
      </c>
      <c r="P78" s="228">
        <f>SUM(P79:P83,P88:P90)</f>
        <v>0</v>
      </c>
      <c r="Q78" s="226">
        <f t="shared" ref="Q78:Z78" si="160">SUM(Q79:Q83,Q88:Q90)</f>
        <v>0</v>
      </c>
      <c r="R78" s="236">
        <f t="shared" si="160"/>
        <v>0</v>
      </c>
      <c r="S78" s="226">
        <f t="shared" si="160"/>
        <v>0</v>
      </c>
      <c r="T78" s="236">
        <f t="shared" si="160"/>
        <v>0</v>
      </c>
      <c r="U78" s="226">
        <f t="shared" si="160"/>
        <v>0</v>
      </c>
      <c r="V78" s="235">
        <f t="shared" si="160"/>
        <v>0</v>
      </c>
      <c r="W78" s="226">
        <f t="shared" si="160"/>
        <v>0</v>
      </c>
      <c r="X78" s="226">
        <f t="shared" si="160"/>
        <v>0</v>
      </c>
      <c r="Y78" s="235">
        <f t="shared" si="160"/>
        <v>0</v>
      </c>
      <c r="Z78" s="227">
        <f t="shared" si="160"/>
        <v>0</v>
      </c>
      <c r="AA78" s="228">
        <f>SUM(AA79:AA83,AA88:AA90)</f>
        <v>0</v>
      </c>
      <c r="AB78" s="226">
        <f t="shared" ref="AB78:AK78" si="161">SUM(AB79:AB83,AB88:AB90)</f>
        <v>0</v>
      </c>
      <c r="AC78" s="236">
        <f t="shared" si="161"/>
        <v>0</v>
      </c>
      <c r="AD78" s="226">
        <f t="shared" si="161"/>
        <v>0</v>
      </c>
      <c r="AE78" s="236">
        <f t="shared" si="161"/>
        <v>0</v>
      </c>
      <c r="AF78" s="226">
        <f t="shared" si="161"/>
        <v>0</v>
      </c>
      <c r="AG78" s="235">
        <f t="shared" si="161"/>
        <v>0</v>
      </c>
      <c r="AH78" s="226">
        <f t="shared" si="161"/>
        <v>0</v>
      </c>
      <c r="AI78" s="226">
        <f t="shared" si="161"/>
        <v>0</v>
      </c>
      <c r="AJ78" s="235">
        <f t="shared" si="161"/>
        <v>0</v>
      </c>
      <c r="AK78" s="227">
        <f t="shared" si="161"/>
        <v>0</v>
      </c>
      <c r="AL78" s="228">
        <f>SUM(AL79:AL83,AL88:AL90)</f>
        <v>0</v>
      </c>
      <c r="AM78" s="226">
        <f t="shared" ref="AM78:AV78" si="162">SUM(AM79:AM83,AM88:AM90)</f>
        <v>0</v>
      </c>
      <c r="AN78" s="236">
        <f t="shared" si="162"/>
        <v>0</v>
      </c>
      <c r="AO78" s="226">
        <f t="shared" si="162"/>
        <v>0</v>
      </c>
      <c r="AP78" s="236">
        <f t="shared" si="162"/>
        <v>0</v>
      </c>
      <c r="AQ78" s="226">
        <f t="shared" si="162"/>
        <v>0</v>
      </c>
      <c r="AR78" s="235">
        <f t="shared" si="162"/>
        <v>0</v>
      </c>
      <c r="AS78" s="226">
        <f t="shared" si="162"/>
        <v>0</v>
      </c>
      <c r="AT78" s="226">
        <f t="shared" si="162"/>
        <v>0</v>
      </c>
      <c r="AU78" s="235">
        <f t="shared" si="162"/>
        <v>0</v>
      </c>
      <c r="AV78" s="227">
        <f t="shared" si="162"/>
        <v>0</v>
      </c>
      <c r="AW78" s="228">
        <f>SUM(AW79:AW83,AW88:AW90)</f>
        <v>0</v>
      </c>
      <c r="AX78" s="226">
        <f t="shared" ref="AX78:BG78" si="163">SUM(AX79:AX83,AX88:AX90)</f>
        <v>0</v>
      </c>
      <c r="AY78" s="236">
        <f t="shared" si="163"/>
        <v>0</v>
      </c>
      <c r="AZ78" s="226">
        <f t="shared" si="163"/>
        <v>0</v>
      </c>
      <c r="BA78" s="236">
        <f t="shared" si="163"/>
        <v>0</v>
      </c>
      <c r="BB78" s="226">
        <f t="shared" si="163"/>
        <v>0</v>
      </c>
      <c r="BC78" s="235">
        <f t="shared" si="163"/>
        <v>0</v>
      </c>
      <c r="BD78" s="226">
        <f t="shared" si="163"/>
        <v>0</v>
      </c>
      <c r="BE78" s="226">
        <f t="shared" si="163"/>
        <v>0</v>
      </c>
      <c r="BF78" s="235">
        <f t="shared" si="163"/>
        <v>0</v>
      </c>
      <c r="BG78" s="227">
        <f t="shared" si="163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64">IF(E84-E85&gt;=0,0,"Ошибка")</f>
        <v>0</v>
      </c>
      <c r="BK78" s="253">
        <f t="shared" si="164"/>
        <v>0</v>
      </c>
      <c r="BL78" s="253">
        <f t="shared" si="164"/>
        <v>0</v>
      </c>
      <c r="BM78" s="253">
        <f t="shared" si="164"/>
        <v>0</v>
      </c>
      <c r="BN78" s="253">
        <f t="shared" si="164"/>
        <v>0</v>
      </c>
      <c r="BO78" s="253">
        <f t="shared" si="164"/>
        <v>0</v>
      </c>
      <c r="BP78" s="253">
        <f t="shared" si="164"/>
        <v>0</v>
      </c>
      <c r="BQ78" s="253">
        <f t="shared" si="164"/>
        <v>0</v>
      </c>
      <c r="BR78" s="253">
        <f t="shared" si="164"/>
        <v>0</v>
      </c>
      <c r="BS78" s="253">
        <f t="shared" si="164"/>
        <v>0</v>
      </c>
      <c r="BT78" s="253">
        <f t="shared" si="164"/>
        <v>0</v>
      </c>
      <c r="BU78" s="253">
        <f t="shared" si="164"/>
        <v>0</v>
      </c>
      <c r="BV78" s="253">
        <f t="shared" si="164"/>
        <v>0</v>
      </c>
      <c r="BW78" s="253">
        <f t="shared" si="164"/>
        <v>0</v>
      </c>
      <c r="BX78" s="253">
        <f t="shared" si="164"/>
        <v>0</v>
      </c>
      <c r="BY78" s="253">
        <f t="shared" si="164"/>
        <v>0</v>
      </c>
      <c r="BZ78" s="253">
        <f t="shared" si="164"/>
        <v>0</v>
      </c>
      <c r="CA78" s="253">
        <f t="shared" si="164"/>
        <v>0</v>
      </c>
      <c r="CB78" s="253">
        <f t="shared" si="164"/>
        <v>0</v>
      </c>
      <c r="CC78" s="253">
        <f t="shared" si="164"/>
        <v>0</v>
      </c>
      <c r="CD78" s="253">
        <f t="shared" si="164"/>
        <v>0</v>
      </c>
      <c r="CE78" s="253">
        <f t="shared" si="164"/>
        <v>0</v>
      </c>
      <c r="CF78" s="253">
        <f t="shared" si="164"/>
        <v>0</v>
      </c>
      <c r="CG78" s="253">
        <f t="shared" si="164"/>
        <v>0</v>
      </c>
      <c r="CH78" s="253">
        <f t="shared" si="164"/>
        <v>0</v>
      </c>
      <c r="CI78" s="253">
        <f t="shared" si="164"/>
        <v>0</v>
      </c>
      <c r="CJ78" s="253">
        <f t="shared" si="164"/>
        <v>0</v>
      </c>
      <c r="CK78" s="253">
        <f t="shared" si="164"/>
        <v>0</v>
      </c>
      <c r="CL78" s="253">
        <f t="shared" si="164"/>
        <v>0</v>
      </c>
      <c r="CM78" s="253">
        <f t="shared" si="164"/>
        <v>0</v>
      </c>
      <c r="CN78" s="253">
        <f t="shared" si="164"/>
        <v>0</v>
      </c>
      <c r="CO78" s="253">
        <f t="shared" si="164"/>
        <v>0</v>
      </c>
      <c r="CP78" s="253">
        <f t="shared" ref="CP78:DL78" si="165">IF(AK84-AK85&gt;=0,0,"Ошибка")</f>
        <v>0</v>
      </c>
      <c r="CQ78" s="253">
        <f t="shared" si="165"/>
        <v>0</v>
      </c>
      <c r="CR78" s="253">
        <f t="shared" si="165"/>
        <v>0</v>
      </c>
      <c r="CS78" s="253">
        <f t="shared" si="165"/>
        <v>0</v>
      </c>
      <c r="CT78" s="253">
        <f t="shared" si="165"/>
        <v>0</v>
      </c>
      <c r="CU78" s="253">
        <f t="shared" si="165"/>
        <v>0</v>
      </c>
      <c r="CV78" s="253">
        <f t="shared" si="165"/>
        <v>0</v>
      </c>
      <c r="CW78" s="253">
        <f t="shared" si="165"/>
        <v>0</v>
      </c>
      <c r="CX78" s="253">
        <f t="shared" si="165"/>
        <v>0</v>
      </c>
      <c r="CY78" s="253">
        <f t="shared" si="165"/>
        <v>0</v>
      </c>
      <c r="CZ78" s="253">
        <f t="shared" si="165"/>
        <v>0</v>
      </c>
      <c r="DA78" s="253">
        <f t="shared" si="165"/>
        <v>0</v>
      </c>
      <c r="DB78" s="253">
        <f t="shared" si="165"/>
        <v>0</v>
      </c>
      <c r="DC78" s="253">
        <f t="shared" si="165"/>
        <v>0</v>
      </c>
      <c r="DD78" s="253">
        <f t="shared" si="165"/>
        <v>0</v>
      </c>
      <c r="DE78" s="253">
        <f t="shared" si="165"/>
        <v>0</v>
      </c>
      <c r="DF78" s="253">
        <f t="shared" si="165"/>
        <v>0</v>
      </c>
      <c r="DG78" s="253">
        <f t="shared" si="165"/>
        <v>0</v>
      </c>
      <c r="DH78" s="253">
        <f t="shared" si="165"/>
        <v>0</v>
      </c>
      <c r="DI78" s="253">
        <f t="shared" si="165"/>
        <v>0</v>
      </c>
      <c r="DJ78" s="253">
        <f t="shared" si="165"/>
        <v>0</v>
      </c>
      <c r="DK78" s="253">
        <f t="shared" si="165"/>
        <v>0</v>
      </c>
      <c r="DL78" s="253">
        <f t="shared" si="165"/>
        <v>0</v>
      </c>
      <c r="DM78" s="2"/>
      <c r="DN78" s="2"/>
    </row>
    <row r="79" spans="1:118" s="27" customFormat="1" ht="24">
      <c r="A79" s="272" t="str">
        <f t="shared" ref="A79:A90" si="166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67">SUM(J79:L79)</f>
        <v>0</v>
      </c>
      <c r="H79" s="236">
        <f>ROUND(SUM(S79,AD79,AO79,AZ79),1)</f>
        <v>0</v>
      </c>
      <c r="I79" s="236">
        <f t="shared" ref="I79:I90" si="168">SUM(M79:O79)</f>
        <v>0</v>
      </c>
      <c r="J79" s="236">
        <f t="shared" ref="J79:O90" si="169">ROUND(SUM(U79,AF79,AQ79,BB79),1)</f>
        <v>0</v>
      </c>
      <c r="K79" s="236">
        <f t="shared" si="169"/>
        <v>0</v>
      </c>
      <c r="L79" s="236">
        <f t="shared" si="169"/>
        <v>0</v>
      </c>
      <c r="M79" s="236">
        <f t="shared" si="169"/>
        <v>0</v>
      </c>
      <c r="N79" s="236">
        <f t="shared" si="169"/>
        <v>0</v>
      </c>
      <c r="O79" s="236">
        <f t="shared" si="169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9">
        <f t="shared" ref="BH79:BH91" si="170">IF((COUNTA(BJ79:DL79)-COUNTIF(BJ79:DL79,0))=0,0,CONCATENATE("Ошибки!-",COUNTA(BJ79:DL79)-COUNTIF(BJ79:DL79,0)))</f>
        <v>0</v>
      </c>
      <c r="BI79" s="255" t="str">
        <f t="shared" ref="BI79:BI90" si="171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72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73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74">IF(ROUND((AA79-AB79),5)&gt;=0,0,"Ошибка!")</f>
        <v>0</v>
      </c>
      <c r="CH79" s="318"/>
      <c r="CI79" s="253">
        <f t="shared" ref="CI79:CI90" si="175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76">IF(ROUND((AL79-AM79),5)&gt;=0,0,"Ошибка!")</f>
        <v>0</v>
      </c>
      <c r="CS79" s="318"/>
      <c r="CT79" s="253">
        <f t="shared" ref="CT79:CT90" si="177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78">IF(ROUND((AW79-AX79),5)&gt;=0,0,"Ошибка!")</f>
        <v>0</v>
      </c>
      <c r="DD79" s="318"/>
      <c r="DE79" s="253">
        <f t="shared" ref="DE79:DE90" si="179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  <c r="DM79" s="2"/>
      <c r="DN79" s="2"/>
    </row>
    <row r="80" spans="1:118" s="27" customFormat="1" ht="36">
      <c r="A80" s="272" t="str">
        <f t="shared" si="166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80">ROUND(SUM(P80,AA80,AL80,AW80),0)</f>
        <v>0</v>
      </c>
      <c r="F80" s="236">
        <f t="shared" ref="F80:F90" si="181">ROUND(SUM(Q80,AB80,AM80,AX80),1)</f>
        <v>0</v>
      </c>
      <c r="G80" s="236">
        <f t="shared" si="167"/>
        <v>0</v>
      </c>
      <c r="H80" s="236">
        <f t="shared" ref="H80:H90" si="182">ROUND(SUM(S80,AD80,AO80,AZ80),1)</f>
        <v>0</v>
      </c>
      <c r="I80" s="236">
        <f t="shared" si="168"/>
        <v>0</v>
      </c>
      <c r="J80" s="236">
        <f t="shared" si="169"/>
        <v>0</v>
      </c>
      <c r="K80" s="236">
        <f t="shared" si="169"/>
        <v>0</v>
      </c>
      <c r="L80" s="236">
        <f t="shared" si="169"/>
        <v>0</v>
      </c>
      <c r="M80" s="236">
        <f t="shared" si="169"/>
        <v>0</v>
      </c>
      <c r="N80" s="236">
        <f t="shared" si="169"/>
        <v>0</v>
      </c>
      <c r="O80" s="236">
        <f t="shared" si="169"/>
        <v>0</v>
      </c>
      <c r="P80" s="220"/>
      <c r="Q80" s="221"/>
      <c r="R80" s="237">
        <f t="shared" ref="R80:R90" si="183">SUM(U80:W80)</f>
        <v>0</v>
      </c>
      <c r="S80" s="221"/>
      <c r="T80" s="237">
        <f t="shared" ref="T80:T89" si="184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85">SUM(AF80:AH80)</f>
        <v>0</v>
      </c>
      <c r="AD80" s="221"/>
      <c r="AE80" s="237">
        <f t="shared" ref="AE80:AE89" si="186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87">SUM(AQ80:AS80)</f>
        <v>0</v>
      </c>
      <c r="AO80" s="221"/>
      <c r="AP80" s="237">
        <f t="shared" ref="AP80:AP89" si="188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89">SUM(BB80:BD80)</f>
        <v>0</v>
      </c>
      <c r="AZ80" s="221"/>
      <c r="BA80" s="237">
        <f t="shared" ref="BA80:BA89" si="190">SUM(BE80:BG80)</f>
        <v>0</v>
      </c>
      <c r="BB80" s="221"/>
      <c r="BC80" s="233"/>
      <c r="BD80" s="221"/>
      <c r="BE80" s="221"/>
      <c r="BF80" s="233"/>
      <c r="BG80" s="221"/>
      <c r="BH80" s="379">
        <f t="shared" si="170"/>
        <v>0</v>
      </c>
      <c r="BI80" s="255" t="str">
        <f t="shared" si="171"/>
        <v>03</v>
      </c>
      <c r="BJ80" s="318"/>
      <c r="BK80" s="253">
        <f t="shared" ref="BK80:BK90" si="191">IF(ROUND((E80-F80),5)&gt;=0,0,"Ошибка!")</f>
        <v>0</v>
      </c>
      <c r="BL80" s="318"/>
      <c r="BM80" s="253">
        <f t="shared" si="172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73"/>
        <v>0</v>
      </c>
      <c r="BW80" s="318"/>
      <c r="BX80" s="253">
        <f t="shared" ref="BX80:BX90" si="192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74"/>
        <v>0</v>
      </c>
      <c r="CH80" s="318"/>
      <c r="CI80" s="253">
        <f t="shared" si="175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76"/>
        <v>0</v>
      </c>
      <c r="CS80" s="318"/>
      <c r="CT80" s="253">
        <f t="shared" si="177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78"/>
        <v>0</v>
      </c>
      <c r="DD80" s="318"/>
      <c r="DE80" s="253">
        <f t="shared" si="179"/>
        <v>0</v>
      </c>
      <c r="DF80" s="318"/>
      <c r="DG80" s="318"/>
      <c r="DH80" s="318"/>
      <c r="DI80" s="318"/>
      <c r="DJ80" s="318"/>
      <c r="DK80" s="318"/>
      <c r="DL80" s="318"/>
      <c r="DM80" s="2"/>
      <c r="DN80" s="2"/>
    </row>
    <row r="81" spans="1:118" s="28" customFormat="1" ht="12">
      <c r="A81" s="272" t="str">
        <f t="shared" si="166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80"/>
        <v>0</v>
      </c>
      <c r="F81" s="236">
        <f t="shared" si="181"/>
        <v>0</v>
      </c>
      <c r="G81" s="236">
        <f t="shared" si="167"/>
        <v>0</v>
      </c>
      <c r="H81" s="236">
        <f t="shared" si="182"/>
        <v>0</v>
      </c>
      <c r="I81" s="236">
        <f t="shared" si="168"/>
        <v>0</v>
      </c>
      <c r="J81" s="236">
        <f t="shared" si="169"/>
        <v>0</v>
      </c>
      <c r="K81" s="236">
        <f t="shared" si="169"/>
        <v>0</v>
      </c>
      <c r="L81" s="236">
        <f t="shared" si="169"/>
        <v>0</v>
      </c>
      <c r="M81" s="236">
        <f t="shared" si="169"/>
        <v>0</v>
      </c>
      <c r="N81" s="236">
        <f t="shared" si="169"/>
        <v>0</v>
      </c>
      <c r="O81" s="236">
        <f t="shared" si="169"/>
        <v>0</v>
      </c>
      <c r="P81" s="220"/>
      <c r="Q81" s="221"/>
      <c r="R81" s="237">
        <f t="shared" si="183"/>
        <v>0</v>
      </c>
      <c r="S81" s="221"/>
      <c r="T81" s="237">
        <f t="shared" si="184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85"/>
        <v>0</v>
      </c>
      <c r="AD81" s="221"/>
      <c r="AE81" s="237">
        <f t="shared" si="186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87"/>
        <v>0</v>
      </c>
      <c r="AO81" s="221"/>
      <c r="AP81" s="237">
        <f t="shared" si="188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89"/>
        <v>0</v>
      </c>
      <c r="AZ81" s="221"/>
      <c r="BA81" s="237">
        <f t="shared" si="190"/>
        <v>0</v>
      </c>
      <c r="BB81" s="221"/>
      <c r="BC81" s="233"/>
      <c r="BD81" s="221"/>
      <c r="BE81" s="221"/>
      <c r="BF81" s="233"/>
      <c r="BG81" s="221"/>
      <c r="BH81" s="379">
        <f t="shared" si="170"/>
        <v>0</v>
      </c>
      <c r="BI81" s="255" t="str">
        <f t="shared" si="171"/>
        <v>04</v>
      </c>
      <c r="BJ81" s="318"/>
      <c r="BK81" s="253">
        <f t="shared" si="191"/>
        <v>0</v>
      </c>
      <c r="BL81" s="318"/>
      <c r="BM81" s="253">
        <f t="shared" si="172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73"/>
        <v>0</v>
      </c>
      <c r="BW81" s="318"/>
      <c r="BX81" s="253">
        <f t="shared" si="192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74"/>
        <v>0</v>
      </c>
      <c r="CH81" s="318"/>
      <c r="CI81" s="253">
        <f t="shared" si="175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76"/>
        <v>0</v>
      </c>
      <c r="CS81" s="318"/>
      <c r="CT81" s="253">
        <f t="shared" si="177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78"/>
        <v>0</v>
      </c>
      <c r="DD81" s="318"/>
      <c r="DE81" s="253">
        <f t="shared" si="179"/>
        <v>0</v>
      </c>
      <c r="DF81" s="318"/>
      <c r="DG81" s="318"/>
      <c r="DH81" s="318"/>
      <c r="DI81" s="318"/>
      <c r="DJ81" s="318"/>
      <c r="DK81" s="318"/>
      <c r="DL81" s="318"/>
      <c r="DM81" s="242"/>
      <c r="DN81" s="242"/>
    </row>
    <row r="82" spans="1:118" s="28" customFormat="1" ht="12">
      <c r="A82" s="272" t="str">
        <f t="shared" si="166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80"/>
        <v>0</v>
      </c>
      <c r="F82" s="236">
        <f t="shared" si="181"/>
        <v>0</v>
      </c>
      <c r="G82" s="236">
        <f t="shared" si="167"/>
        <v>0</v>
      </c>
      <c r="H82" s="236">
        <f t="shared" si="182"/>
        <v>0</v>
      </c>
      <c r="I82" s="236">
        <f t="shared" si="168"/>
        <v>0</v>
      </c>
      <c r="J82" s="236">
        <f t="shared" si="169"/>
        <v>0</v>
      </c>
      <c r="K82" s="236">
        <f t="shared" si="169"/>
        <v>0</v>
      </c>
      <c r="L82" s="236">
        <f t="shared" si="169"/>
        <v>0</v>
      </c>
      <c r="M82" s="236">
        <f t="shared" si="169"/>
        <v>0</v>
      </c>
      <c r="N82" s="236">
        <f t="shared" si="169"/>
        <v>0</v>
      </c>
      <c r="O82" s="236">
        <f t="shared" si="169"/>
        <v>0</v>
      </c>
      <c r="P82" s="220"/>
      <c r="Q82" s="221"/>
      <c r="R82" s="237">
        <f t="shared" si="183"/>
        <v>0</v>
      </c>
      <c r="S82" s="221"/>
      <c r="T82" s="237">
        <f t="shared" si="184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85"/>
        <v>0</v>
      </c>
      <c r="AD82" s="221"/>
      <c r="AE82" s="237">
        <f t="shared" si="186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87"/>
        <v>0</v>
      </c>
      <c r="AO82" s="221"/>
      <c r="AP82" s="237">
        <f t="shared" si="188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89"/>
        <v>0</v>
      </c>
      <c r="AZ82" s="221"/>
      <c r="BA82" s="237">
        <f t="shared" si="190"/>
        <v>0</v>
      </c>
      <c r="BB82" s="221"/>
      <c r="BC82" s="233"/>
      <c r="BD82" s="221"/>
      <c r="BE82" s="221"/>
      <c r="BF82" s="233"/>
      <c r="BG82" s="221"/>
      <c r="BH82" s="379">
        <f t="shared" si="170"/>
        <v>0</v>
      </c>
      <c r="BI82" s="255" t="str">
        <f t="shared" si="171"/>
        <v>05</v>
      </c>
      <c r="BJ82" s="318"/>
      <c r="BK82" s="253">
        <f t="shared" si="191"/>
        <v>0</v>
      </c>
      <c r="BL82" s="318"/>
      <c r="BM82" s="253">
        <f t="shared" si="172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>
        <f t="shared" si="173"/>
        <v>0</v>
      </c>
      <c r="BW82" s="318"/>
      <c r="BX82" s="253">
        <f t="shared" si="192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74"/>
        <v>0</v>
      </c>
      <c r="CH82" s="318"/>
      <c r="CI82" s="253">
        <f t="shared" si="175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76"/>
        <v>0</v>
      </c>
      <c r="CS82" s="318"/>
      <c r="CT82" s="253">
        <f t="shared" si="177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78"/>
        <v>0</v>
      </c>
      <c r="DD82" s="318"/>
      <c r="DE82" s="253">
        <f t="shared" si="179"/>
        <v>0</v>
      </c>
      <c r="DF82" s="318"/>
      <c r="DG82" s="318"/>
      <c r="DH82" s="318"/>
      <c r="DI82" s="318"/>
      <c r="DJ82" s="318"/>
      <c r="DK82" s="318"/>
      <c r="DL82" s="318"/>
      <c r="DM82" s="242"/>
      <c r="DN82" s="242"/>
    </row>
    <row r="83" spans="1:118" s="28" customFormat="1" ht="12">
      <c r="A83" s="272" t="str">
        <f t="shared" si="166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80"/>
        <v>0</v>
      </c>
      <c r="F83" s="236">
        <f t="shared" si="181"/>
        <v>0</v>
      </c>
      <c r="G83" s="236">
        <f t="shared" si="167"/>
        <v>0</v>
      </c>
      <c r="H83" s="236">
        <f t="shared" si="182"/>
        <v>0</v>
      </c>
      <c r="I83" s="236">
        <f t="shared" si="168"/>
        <v>0</v>
      </c>
      <c r="J83" s="236">
        <f t="shared" si="169"/>
        <v>0</v>
      </c>
      <c r="K83" s="236">
        <f t="shared" si="169"/>
        <v>0</v>
      </c>
      <c r="L83" s="236">
        <f t="shared" si="169"/>
        <v>0</v>
      </c>
      <c r="M83" s="236">
        <f t="shared" si="169"/>
        <v>0</v>
      </c>
      <c r="N83" s="236">
        <f t="shared" si="169"/>
        <v>0</v>
      </c>
      <c r="O83" s="236">
        <f t="shared" si="169"/>
        <v>0</v>
      </c>
      <c r="P83" s="220"/>
      <c r="Q83" s="221"/>
      <c r="R83" s="237">
        <f t="shared" si="183"/>
        <v>0</v>
      </c>
      <c r="S83" s="221"/>
      <c r="T83" s="237">
        <f t="shared" si="184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85"/>
        <v>0</v>
      </c>
      <c r="AD83" s="221"/>
      <c r="AE83" s="237">
        <f t="shared" si="186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87"/>
        <v>0</v>
      </c>
      <c r="AO83" s="221"/>
      <c r="AP83" s="237">
        <f t="shared" si="188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89"/>
        <v>0</v>
      </c>
      <c r="AZ83" s="221"/>
      <c r="BA83" s="237">
        <f t="shared" si="190"/>
        <v>0</v>
      </c>
      <c r="BB83" s="221"/>
      <c r="BC83" s="233"/>
      <c r="BD83" s="221"/>
      <c r="BE83" s="221"/>
      <c r="BF83" s="233"/>
      <c r="BG83" s="221"/>
      <c r="BH83" s="379">
        <f t="shared" si="170"/>
        <v>0</v>
      </c>
      <c r="BI83" s="255" t="str">
        <f t="shared" si="171"/>
        <v>06</v>
      </c>
      <c r="BJ83" s="318"/>
      <c r="BK83" s="253">
        <f t="shared" si="191"/>
        <v>0</v>
      </c>
      <c r="BL83" s="318"/>
      <c r="BM83" s="253">
        <f t="shared" si="172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73"/>
        <v>0</v>
      </c>
      <c r="BW83" s="318"/>
      <c r="BX83" s="253">
        <f t="shared" si="192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74"/>
        <v>0</v>
      </c>
      <c r="CH83" s="318"/>
      <c r="CI83" s="253">
        <f t="shared" si="175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76"/>
        <v>0</v>
      </c>
      <c r="CS83" s="318"/>
      <c r="CT83" s="253">
        <f t="shared" si="177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78"/>
        <v>0</v>
      </c>
      <c r="DD83" s="318"/>
      <c r="DE83" s="253">
        <f t="shared" si="179"/>
        <v>0</v>
      </c>
      <c r="DF83" s="318"/>
      <c r="DG83" s="318"/>
      <c r="DH83" s="318"/>
      <c r="DI83" s="318"/>
      <c r="DJ83" s="318"/>
      <c r="DK83" s="318"/>
      <c r="DL83" s="318"/>
      <c r="DM83" s="242"/>
      <c r="DN83" s="242"/>
    </row>
    <row r="84" spans="1:118" s="27" customFormat="1" ht="24">
      <c r="A84" s="272" t="str">
        <f t="shared" si="166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80"/>
        <v>0</v>
      </c>
      <c r="F84" s="236">
        <f t="shared" si="181"/>
        <v>0</v>
      </c>
      <c r="G84" s="236">
        <f t="shared" si="167"/>
        <v>0</v>
      </c>
      <c r="H84" s="236">
        <f t="shared" si="182"/>
        <v>0</v>
      </c>
      <c r="I84" s="236">
        <f t="shared" si="168"/>
        <v>0</v>
      </c>
      <c r="J84" s="236">
        <f t="shared" si="169"/>
        <v>0</v>
      </c>
      <c r="K84" s="236">
        <f t="shared" si="169"/>
        <v>0</v>
      </c>
      <c r="L84" s="236">
        <f t="shared" si="169"/>
        <v>0</v>
      </c>
      <c r="M84" s="236">
        <f t="shared" si="169"/>
        <v>0</v>
      </c>
      <c r="N84" s="236">
        <f t="shared" si="169"/>
        <v>0</v>
      </c>
      <c r="O84" s="236">
        <f t="shared" si="169"/>
        <v>0</v>
      </c>
      <c r="P84" s="220"/>
      <c r="Q84" s="221"/>
      <c r="R84" s="237">
        <f t="shared" si="183"/>
        <v>0</v>
      </c>
      <c r="S84" s="221"/>
      <c r="T84" s="237">
        <f t="shared" si="184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85"/>
        <v>0</v>
      </c>
      <c r="AD84" s="221"/>
      <c r="AE84" s="237">
        <f t="shared" si="186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87"/>
        <v>0</v>
      </c>
      <c r="AO84" s="221"/>
      <c r="AP84" s="237">
        <f t="shared" si="188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89"/>
        <v>0</v>
      </c>
      <c r="AZ84" s="221"/>
      <c r="BA84" s="237">
        <f t="shared" si="190"/>
        <v>0</v>
      </c>
      <c r="BB84" s="221"/>
      <c r="BC84" s="233"/>
      <c r="BD84" s="221"/>
      <c r="BE84" s="221"/>
      <c r="BF84" s="233"/>
      <c r="BG84" s="221"/>
      <c r="BH84" s="379">
        <f t="shared" si="170"/>
        <v>0</v>
      </c>
      <c r="BI84" s="255" t="str">
        <f t="shared" si="171"/>
        <v>07</v>
      </c>
      <c r="BJ84" s="318"/>
      <c r="BK84" s="253">
        <f t="shared" si="191"/>
        <v>0</v>
      </c>
      <c r="BL84" s="318"/>
      <c r="BM84" s="253">
        <f t="shared" si="172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73"/>
        <v>0</v>
      </c>
      <c r="BW84" s="318"/>
      <c r="BX84" s="253">
        <f t="shared" si="192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74"/>
        <v>0</v>
      </c>
      <c r="CH84" s="318"/>
      <c r="CI84" s="253">
        <f t="shared" si="175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76"/>
        <v>0</v>
      </c>
      <c r="CS84" s="318"/>
      <c r="CT84" s="253">
        <f t="shared" si="177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78"/>
        <v>0</v>
      </c>
      <c r="DD84" s="318"/>
      <c r="DE84" s="253">
        <f t="shared" si="179"/>
        <v>0</v>
      </c>
      <c r="DF84" s="318"/>
      <c r="DG84" s="318"/>
      <c r="DH84" s="318"/>
      <c r="DI84" s="318"/>
      <c r="DJ84" s="318"/>
      <c r="DK84" s="318"/>
      <c r="DL84" s="318"/>
      <c r="DM84" s="2"/>
      <c r="DN84" s="2"/>
    </row>
    <row r="85" spans="1:118" s="27" customFormat="1" ht="12">
      <c r="A85" s="272" t="str">
        <f t="shared" si="166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80"/>
        <v>0</v>
      </c>
      <c r="F85" s="236">
        <f t="shared" si="181"/>
        <v>0</v>
      </c>
      <c r="G85" s="236">
        <f t="shared" si="167"/>
        <v>0</v>
      </c>
      <c r="H85" s="236">
        <f t="shared" si="182"/>
        <v>0</v>
      </c>
      <c r="I85" s="236">
        <f t="shared" si="168"/>
        <v>0</v>
      </c>
      <c r="J85" s="236">
        <f t="shared" si="169"/>
        <v>0</v>
      </c>
      <c r="K85" s="236">
        <f t="shared" si="169"/>
        <v>0</v>
      </c>
      <c r="L85" s="236">
        <f t="shared" si="169"/>
        <v>0</v>
      </c>
      <c r="M85" s="236">
        <f t="shared" si="169"/>
        <v>0</v>
      </c>
      <c r="N85" s="236">
        <f t="shared" si="169"/>
        <v>0</v>
      </c>
      <c r="O85" s="236">
        <f t="shared" si="169"/>
        <v>0</v>
      </c>
      <c r="P85" s="220"/>
      <c r="Q85" s="221"/>
      <c r="R85" s="237">
        <f t="shared" si="183"/>
        <v>0</v>
      </c>
      <c r="S85" s="221"/>
      <c r="T85" s="237">
        <f t="shared" si="184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85"/>
        <v>0</v>
      </c>
      <c r="AD85" s="221"/>
      <c r="AE85" s="237">
        <f t="shared" si="186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87"/>
        <v>0</v>
      </c>
      <c r="AO85" s="221"/>
      <c r="AP85" s="237">
        <f t="shared" si="188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89"/>
        <v>0</v>
      </c>
      <c r="AZ85" s="221"/>
      <c r="BA85" s="237">
        <f t="shared" si="190"/>
        <v>0</v>
      </c>
      <c r="BB85" s="221"/>
      <c r="BC85" s="233"/>
      <c r="BD85" s="221"/>
      <c r="BE85" s="221"/>
      <c r="BF85" s="233"/>
      <c r="BG85" s="221"/>
      <c r="BH85" s="379">
        <f t="shared" si="170"/>
        <v>0</v>
      </c>
      <c r="BI85" s="255" t="str">
        <f t="shared" si="171"/>
        <v>08</v>
      </c>
      <c r="BJ85" s="318"/>
      <c r="BK85" s="253">
        <f t="shared" si="191"/>
        <v>0</v>
      </c>
      <c r="BL85" s="318"/>
      <c r="BM85" s="253">
        <f t="shared" si="172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73"/>
        <v>0</v>
      </c>
      <c r="BW85" s="318"/>
      <c r="BX85" s="253">
        <f t="shared" si="192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74"/>
        <v>0</v>
      </c>
      <c r="CH85" s="318"/>
      <c r="CI85" s="253">
        <f t="shared" si="175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76"/>
        <v>0</v>
      </c>
      <c r="CS85" s="318"/>
      <c r="CT85" s="253">
        <f t="shared" si="177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78"/>
        <v>0</v>
      </c>
      <c r="DD85" s="318"/>
      <c r="DE85" s="253">
        <f t="shared" si="179"/>
        <v>0</v>
      </c>
      <c r="DF85" s="318"/>
      <c r="DG85" s="318"/>
      <c r="DH85" s="318"/>
      <c r="DI85" s="318"/>
      <c r="DJ85" s="318"/>
      <c r="DK85" s="318"/>
      <c r="DL85" s="318"/>
      <c r="DM85" s="2"/>
      <c r="DN85" s="2"/>
    </row>
    <row r="86" spans="1:118" s="28" customFormat="1" ht="12">
      <c r="A86" s="272" t="str">
        <f t="shared" si="166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80"/>
        <v>0</v>
      </c>
      <c r="F86" s="236">
        <f t="shared" si="181"/>
        <v>0</v>
      </c>
      <c r="G86" s="236">
        <f t="shared" si="167"/>
        <v>0</v>
      </c>
      <c r="H86" s="236">
        <f t="shared" si="182"/>
        <v>0</v>
      </c>
      <c r="I86" s="236">
        <f t="shared" si="168"/>
        <v>0</v>
      </c>
      <c r="J86" s="236">
        <f t="shared" si="169"/>
        <v>0</v>
      </c>
      <c r="K86" s="236">
        <f t="shared" si="169"/>
        <v>0</v>
      </c>
      <c r="L86" s="236">
        <f t="shared" si="169"/>
        <v>0</v>
      </c>
      <c r="M86" s="236">
        <f t="shared" si="169"/>
        <v>0</v>
      </c>
      <c r="N86" s="236">
        <f t="shared" si="169"/>
        <v>0</v>
      </c>
      <c r="O86" s="236">
        <f t="shared" si="169"/>
        <v>0</v>
      </c>
      <c r="P86" s="220"/>
      <c r="Q86" s="221"/>
      <c r="R86" s="237">
        <f t="shared" si="183"/>
        <v>0</v>
      </c>
      <c r="S86" s="221"/>
      <c r="T86" s="237">
        <f t="shared" si="184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85"/>
        <v>0</v>
      </c>
      <c r="AD86" s="221"/>
      <c r="AE86" s="237">
        <f t="shared" si="186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87"/>
        <v>0</v>
      </c>
      <c r="AO86" s="221"/>
      <c r="AP86" s="237">
        <f t="shared" si="188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89"/>
        <v>0</v>
      </c>
      <c r="AZ86" s="221"/>
      <c r="BA86" s="237">
        <f t="shared" si="190"/>
        <v>0</v>
      </c>
      <c r="BB86" s="221"/>
      <c r="BC86" s="233"/>
      <c r="BD86" s="221"/>
      <c r="BE86" s="221"/>
      <c r="BF86" s="233"/>
      <c r="BG86" s="221"/>
      <c r="BH86" s="379">
        <f t="shared" si="170"/>
        <v>0</v>
      </c>
      <c r="BI86" s="255" t="str">
        <f t="shared" si="171"/>
        <v>09</v>
      </c>
      <c r="BJ86" s="318"/>
      <c r="BK86" s="253">
        <f t="shared" si="191"/>
        <v>0</v>
      </c>
      <c r="BL86" s="318"/>
      <c r="BM86" s="253">
        <f t="shared" si="172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73"/>
        <v>0</v>
      </c>
      <c r="BW86" s="318"/>
      <c r="BX86" s="253">
        <f t="shared" si="192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74"/>
        <v>0</v>
      </c>
      <c r="CH86" s="318"/>
      <c r="CI86" s="253">
        <f t="shared" si="175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76"/>
        <v>0</v>
      </c>
      <c r="CS86" s="318"/>
      <c r="CT86" s="253">
        <f t="shared" si="177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78"/>
        <v>0</v>
      </c>
      <c r="DD86" s="318"/>
      <c r="DE86" s="253">
        <f t="shared" si="179"/>
        <v>0</v>
      </c>
      <c r="DF86" s="318"/>
      <c r="DG86" s="318"/>
      <c r="DH86" s="318"/>
      <c r="DI86" s="318"/>
      <c r="DJ86" s="318"/>
      <c r="DK86" s="318"/>
      <c r="DL86" s="318"/>
      <c r="DM86" s="242"/>
      <c r="DN86" s="242"/>
    </row>
    <row r="87" spans="1:118" s="28" customFormat="1" ht="12">
      <c r="A87" s="272" t="str">
        <f t="shared" si="166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80"/>
        <v>0</v>
      </c>
      <c r="F87" s="236">
        <f t="shared" si="181"/>
        <v>0</v>
      </c>
      <c r="G87" s="236">
        <f t="shared" si="167"/>
        <v>0</v>
      </c>
      <c r="H87" s="236">
        <f t="shared" si="182"/>
        <v>0</v>
      </c>
      <c r="I87" s="236">
        <f t="shared" si="168"/>
        <v>0</v>
      </c>
      <c r="J87" s="236">
        <f t="shared" si="169"/>
        <v>0</v>
      </c>
      <c r="K87" s="236">
        <f t="shared" si="169"/>
        <v>0</v>
      </c>
      <c r="L87" s="236">
        <f t="shared" si="169"/>
        <v>0</v>
      </c>
      <c r="M87" s="236">
        <f t="shared" si="169"/>
        <v>0</v>
      </c>
      <c r="N87" s="236">
        <f t="shared" si="169"/>
        <v>0</v>
      </c>
      <c r="O87" s="236">
        <f t="shared" si="169"/>
        <v>0</v>
      </c>
      <c r="P87" s="220"/>
      <c r="Q87" s="221"/>
      <c r="R87" s="237">
        <f t="shared" si="183"/>
        <v>0</v>
      </c>
      <c r="S87" s="221"/>
      <c r="T87" s="237">
        <f t="shared" si="184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85"/>
        <v>0</v>
      </c>
      <c r="AD87" s="221"/>
      <c r="AE87" s="237">
        <f t="shared" si="186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87"/>
        <v>0</v>
      </c>
      <c r="AO87" s="221"/>
      <c r="AP87" s="237">
        <f t="shared" si="188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89"/>
        <v>0</v>
      </c>
      <c r="AZ87" s="221"/>
      <c r="BA87" s="237">
        <f t="shared" si="190"/>
        <v>0</v>
      </c>
      <c r="BB87" s="221"/>
      <c r="BC87" s="233"/>
      <c r="BD87" s="221"/>
      <c r="BE87" s="221"/>
      <c r="BF87" s="233"/>
      <c r="BG87" s="221"/>
      <c r="BH87" s="379">
        <f t="shared" si="170"/>
        <v>0</v>
      </c>
      <c r="BI87" s="255" t="str">
        <f t="shared" si="171"/>
        <v>10</v>
      </c>
      <c r="BJ87" s="318"/>
      <c r="BK87" s="253">
        <f t="shared" si="191"/>
        <v>0</v>
      </c>
      <c r="BL87" s="318"/>
      <c r="BM87" s="253">
        <f t="shared" si="172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73"/>
        <v>0</v>
      </c>
      <c r="BW87" s="318"/>
      <c r="BX87" s="253">
        <f t="shared" si="192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74"/>
        <v>0</v>
      </c>
      <c r="CH87" s="318"/>
      <c r="CI87" s="253">
        <f t="shared" si="175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76"/>
        <v>0</v>
      </c>
      <c r="CS87" s="318"/>
      <c r="CT87" s="253">
        <f t="shared" si="177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78"/>
        <v>0</v>
      </c>
      <c r="DD87" s="318"/>
      <c r="DE87" s="253">
        <f t="shared" si="179"/>
        <v>0</v>
      </c>
      <c r="DF87" s="318"/>
      <c r="DG87" s="318"/>
      <c r="DH87" s="318"/>
      <c r="DI87" s="318"/>
      <c r="DJ87" s="318"/>
      <c r="DK87" s="318"/>
      <c r="DL87" s="318"/>
      <c r="DM87" s="242"/>
      <c r="DN87" s="242"/>
    </row>
    <row r="88" spans="1:118" s="27" customFormat="1" ht="36">
      <c r="A88" s="272" t="str">
        <f t="shared" si="166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80"/>
        <v>0</v>
      </c>
      <c r="F88" s="236">
        <f t="shared" si="181"/>
        <v>0</v>
      </c>
      <c r="G88" s="236">
        <f t="shared" si="167"/>
        <v>0</v>
      </c>
      <c r="H88" s="236">
        <f t="shared" si="182"/>
        <v>0</v>
      </c>
      <c r="I88" s="236">
        <f t="shared" si="168"/>
        <v>0</v>
      </c>
      <c r="J88" s="236">
        <f t="shared" si="169"/>
        <v>0</v>
      </c>
      <c r="K88" s="236">
        <f t="shared" si="169"/>
        <v>0</v>
      </c>
      <c r="L88" s="236">
        <f t="shared" si="169"/>
        <v>0</v>
      </c>
      <c r="M88" s="236">
        <f t="shared" si="169"/>
        <v>0</v>
      </c>
      <c r="N88" s="236">
        <f t="shared" si="169"/>
        <v>0</v>
      </c>
      <c r="O88" s="236">
        <f t="shared" si="169"/>
        <v>0</v>
      </c>
      <c r="P88" s="220"/>
      <c r="Q88" s="221"/>
      <c r="R88" s="237">
        <f t="shared" si="183"/>
        <v>0</v>
      </c>
      <c r="S88" s="221"/>
      <c r="T88" s="237">
        <f t="shared" si="184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85"/>
        <v>0</v>
      </c>
      <c r="AD88" s="221"/>
      <c r="AE88" s="237">
        <f t="shared" si="186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87"/>
        <v>0</v>
      </c>
      <c r="AO88" s="221"/>
      <c r="AP88" s="237">
        <f t="shared" si="188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89"/>
        <v>0</v>
      </c>
      <c r="AZ88" s="221"/>
      <c r="BA88" s="237">
        <f t="shared" si="190"/>
        <v>0</v>
      </c>
      <c r="BB88" s="221"/>
      <c r="BC88" s="233"/>
      <c r="BD88" s="221"/>
      <c r="BE88" s="221"/>
      <c r="BF88" s="233"/>
      <c r="BG88" s="221"/>
      <c r="BH88" s="379">
        <f t="shared" si="170"/>
        <v>0</v>
      </c>
      <c r="BI88" s="255" t="str">
        <f t="shared" si="171"/>
        <v>11</v>
      </c>
      <c r="BJ88" s="318"/>
      <c r="BK88" s="253">
        <f t="shared" si="191"/>
        <v>0</v>
      </c>
      <c r="BL88" s="318"/>
      <c r="BM88" s="253">
        <f t="shared" si="172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73"/>
        <v>0</v>
      </c>
      <c r="BW88" s="318"/>
      <c r="BX88" s="253">
        <f t="shared" si="192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74"/>
        <v>0</v>
      </c>
      <c r="CH88" s="318"/>
      <c r="CI88" s="253">
        <f t="shared" si="175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76"/>
        <v>0</v>
      </c>
      <c r="CS88" s="318"/>
      <c r="CT88" s="253">
        <f t="shared" si="177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78"/>
        <v>0</v>
      </c>
      <c r="DD88" s="318"/>
      <c r="DE88" s="253">
        <f t="shared" si="179"/>
        <v>0</v>
      </c>
      <c r="DF88" s="318"/>
      <c r="DG88" s="318"/>
      <c r="DH88" s="318"/>
      <c r="DI88" s="318"/>
      <c r="DJ88" s="318"/>
      <c r="DK88" s="318"/>
      <c r="DL88" s="318"/>
      <c r="DM88" s="2"/>
      <c r="DN88" s="2"/>
    </row>
    <row r="89" spans="1:118" s="27" customFormat="1" ht="36">
      <c r="A89" s="272" t="str">
        <f t="shared" si="166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80"/>
        <v>0</v>
      </c>
      <c r="F89" s="236">
        <f t="shared" si="181"/>
        <v>0</v>
      </c>
      <c r="G89" s="236">
        <f t="shared" si="167"/>
        <v>0</v>
      </c>
      <c r="H89" s="236">
        <f t="shared" si="182"/>
        <v>0</v>
      </c>
      <c r="I89" s="236">
        <f t="shared" si="168"/>
        <v>0</v>
      </c>
      <c r="J89" s="236">
        <f t="shared" si="169"/>
        <v>0</v>
      </c>
      <c r="K89" s="236">
        <f t="shared" si="169"/>
        <v>0</v>
      </c>
      <c r="L89" s="236">
        <f t="shared" si="169"/>
        <v>0</v>
      </c>
      <c r="M89" s="236">
        <f t="shared" si="169"/>
        <v>0</v>
      </c>
      <c r="N89" s="236">
        <f t="shared" si="169"/>
        <v>0</v>
      </c>
      <c r="O89" s="236">
        <f t="shared" si="169"/>
        <v>0</v>
      </c>
      <c r="P89" s="220"/>
      <c r="Q89" s="221"/>
      <c r="R89" s="237">
        <f t="shared" si="183"/>
        <v>0</v>
      </c>
      <c r="S89" s="221"/>
      <c r="T89" s="237">
        <f t="shared" si="184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85"/>
        <v>0</v>
      </c>
      <c r="AD89" s="221"/>
      <c r="AE89" s="237">
        <f t="shared" si="186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87"/>
        <v>0</v>
      </c>
      <c r="AO89" s="221"/>
      <c r="AP89" s="237">
        <f t="shared" si="188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89"/>
        <v>0</v>
      </c>
      <c r="AZ89" s="221"/>
      <c r="BA89" s="237">
        <f t="shared" si="190"/>
        <v>0</v>
      </c>
      <c r="BB89" s="221"/>
      <c r="BC89" s="233"/>
      <c r="BD89" s="221"/>
      <c r="BE89" s="221"/>
      <c r="BF89" s="233"/>
      <c r="BG89" s="221"/>
      <c r="BH89" s="379">
        <f t="shared" si="170"/>
        <v>0</v>
      </c>
      <c r="BI89" s="255" t="str">
        <f t="shared" si="171"/>
        <v>12</v>
      </c>
      <c r="BJ89" s="318"/>
      <c r="BK89" s="253">
        <f t="shared" si="191"/>
        <v>0</v>
      </c>
      <c r="BL89" s="318"/>
      <c r="BM89" s="253">
        <f t="shared" si="172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73"/>
        <v>0</v>
      </c>
      <c r="BW89" s="318"/>
      <c r="BX89" s="253">
        <f t="shared" si="192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74"/>
        <v>0</v>
      </c>
      <c r="CH89" s="318"/>
      <c r="CI89" s="253">
        <f t="shared" si="175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76"/>
        <v>0</v>
      </c>
      <c r="CS89" s="318"/>
      <c r="CT89" s="253">
        <f t="shared" si="177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78"/>
        <v>0</v>
      </c>
      <c r="DD89" s="318"/>
      <c r="DE89" s="253">
        <f t="shared" si="179"/>
        <v>0</v>
      </c>
      <c r="DF89" s="318"/>
      <c r="DG89" s="318"/>
      <c r="DH89" s="318"/>
      <c r="DI89" s="318"/>
      <c r="DJ89" s="318"/>
      <c r="DK89" s="318"/>
      <c r="DL89" s="318"/>
      <c r="DM89" s="2"/>
      <c r="DN89" s="2"/>
    </row>
    <row r="90" spans="1:118" s="28" customFormat="1" thickBot="1">
      <c r="A90" s="272" t="str">
        <f t="shared" si="166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80"/>
        <v>0</v>
      </c>
      <c r="F90" s="236">
        <f t="shared" si="181"/>
        <v>0</v>
      </c>
      <c r="G90" s="236">
        <f t="shared" si="167"/>
        <v>0</v>
      </c>
      <c r="H90" s="236">
        <f t="shared" si="182"/>
        <v>0</v>
      </c>
      <c r="I90" s="236">
        <f t="shared" si="168"/>
        <v>0</v>
      </c>
      <c r="J90" s="236">
        <f t="shared" si="169"/>
        <v>0</v>
      </c>
      <c r="K90" s="236">
        <f t="shared" si="169"/>
        <v>0</v>
      </c>
      <c r="L90" s="236">
        <f t="shared" si="169"/>
        <v>0</v>
      </c>
      <c r="M90" s="236">
        <f t="shared" si="169"/>
        <v>0</v>
      </c>
      <c r="N90" s="236">
        <f t="shared" si="169"/>
        <v>0</v>
      </c>
      <c r="O90" s="236">
        <f>ROUND(SUM(Z90,AK90,AV90,BG90),1)</f>
        <v>0</v>
      </c>
      <c r="P90" s="223"/>
      <c r="Q90" s="224"/>
      <c r="R90" s="238">
        <f t="shared" si="183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85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87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89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9">
        <f t="shared" si="170"/>
        <v>0</v>
      </c>
      <c r="BI90" s="319" t="str">
        <f t="shared" si="171"/>
        <v>13</v>
      </c>
      <c r="BJ90" s="320"/>
      <c r="BK90" s="321">
        <f t="shared" si="191"/>
        <v>0</v>
      </c>
      <c r="BL90" s="320"/>
      <c r="BM90" s="321">
        <f t="shared" si="172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73"/>
        <v>0</v>
      </c>
      <c r="BW90" s="320"/>
      <c r="BX90" s="321">
        <f t="shared" si="192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74"/>
        <v>0</v>
      </c>
      <c r="CH90" s="320"/>
      <c r="CI90" s="321">
        <f t="shared" si="175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76"/>
        <v>0</v>
      </c>
      <c r="CS90" s="320"/>
      <c r="CT90" s="321">
        <f t="shared" si="177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78"/>
        <v>0</v>
      </c>
      <c r="DD90" s="320"/>
      <c r="DE90" s="321">
        <f t="shared" si="179"/>
        <v>0</v>
      </c>
      <c r="DF90" s="320"/>
      <c r="DG90" s="320"/>
      <c r="DH90" s="320"/>
      <c r="DI90" s="320"/>
      <c r="DJ90" s="320"/>
      <c r="DK90" s="320"/>
      <c r="DL90" s="320"/>
      <c r="DM90" s="242"/>
      <c r="DN90" s="242"/>
    </row>
    <row r="91" spans="1:118" s="258" customFormat="1" ht="21" customHeight="1">
      <c r="A91" s="271" t="str">
        <f>B91</f>
        <v>Внести наименование учреждения 6</v>
      </c>
      <c r="B91" s="712" t="s">
        <v>250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Внести наименование учреждения 6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Внести наименование учреждения 6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Внести наименование учреждения 6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Внести наименование учреждения 6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70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93">IF(ROUND(E97-SUM(E98,E100:E101),5)&gt;=0,0,"Ошибка")</f>
        <v>0</v>
      </c>
      <c r="BK91" s="285">
        <f t="shared" si="193"/>
        <v>0</v>
      </c>
      <c r="BL91" s="285">
        <f t="shared" si="193"/>
        <v>0</v>
      </c>
      <c r="BM91" s="285">
        <f t="shared" si="193"/>
        <v>0</v>
      </c>
      <c r="BN91" s="285">
        <f t="shared" si="193"/>
        <v>0</v>
      </c>
      <c r="BO91" s="285">
        <f t="shared" si="193"/>
        <v>0</v>
      </c>
      <c r="BP91" s="285">
        <f t="shared" si="193"/>
        <v>0</v>
      </c>
      <c r="BQ91" s="285">
        <f t="shared" si="193"/>
        <v>0</v>
      </c>
      <c r="BR91" s="285">
        <f t="shared" si="193"/>
        <v>0</v>
      </c>
      <c r="BS91" s="285">
        <f t="shared" si="193"/>
        <v>0</v>
      </c>
      <c r="BT91" s="285">
        <f t="shared" si="193"/>
        <v>0</v>
      </c>
      <c r="BU91" s="285">
        <f t="shared" si="193"/>
        <v>0</v>
      </c>
      <c r="BV91" s="285">
        <f t="shared" si="193"/>
        <v>0</v>
      </c>
      <c r="BW91" s="285">
        <f t="shared" si="193"/>
        <v>0</v>
      </c>
      <c r="BX91" s="285">
        <f t="shared" si="193"/>
        <v>0</v>
      </c>
      <c r="BY91" s="285">
        <f t="shared" si="193"/>
        <v>0</v>
      </c>
      <c r="BZ91" s="285">
        <f t="shared" si="193"/>
        <v>0</v>
      </c>
      <c r="CA91" s="285">
        <f t="shared" si="193"/>
        <v>0</v>
      </c>
      <c r="CB91" s="285">
        <f t="shared" si="193"/>
        <v>0</v>
      </c>
      <c r="CC91" s="285">
        <f t="shared" si="193"/>
        <v>0</v>
      </c>
      <c r="CD91" s="285">
        <f t="shared" si="193"/>
        <v>0</v>
      </c>
      <c r="CE91" s="285">
        <f t="shared" si="193"/>
        <v>0</v>
      </c>
      <c r="CF91" s="285">
        <f t="shared" si="193"/>
        <v>0</v>
      </c>
      <c r="CG91" s="285">
        <f t="shared" si="193"/>
        <v>0</v>
      </c>
      <c r="CH91" s="285">
        <f t="shared" si="193"/>
        <v>0</v>
      </c>
      <c r="CI91" s="285">
        <f t="shared" si="193"/>
        <v>0</v>
      </c>
      <c r="CJ91" s="285">
        <f t="shared" si="193"/>
        <v>0</v>
      </c>
      <c r="CK91" s="285">
        <f t="shared" si="193"/>
        <v>0</v>
      </c>
      <c r="CL91" s="285">
        <f t="shared" si="193"/>
        <v>0</v>
      </c>
      <c r="CM91" s="285">
        <f t="shared" si="193"/>
        <v>0</v>
      </c>
      <c r="CN91" s="285">
        <f t="shared" si="193"/>
        <v>0</v>
      </c>
      <c r="CO91" s="285">
        <f t="shared" si="193"/>
        <v>0</v>
      </c>
      <c r="CP91" s="285">
        <f t="shared" ref="CP91:DL91" si="194">IF(ROUND(AK97-SUM(AK98,AK100:AK101),5)&gt;=0,0,"Ошибка")</f>
        <v>0</v>
      </c>
      <c r="CQ91" s="285">
        <f t="shared" si="194"/>
        <v>0</v>
      </c>
      <c r="CR91" s="285">
        <f t="shared" si="194"/>
        <v>0</v>
      </c>
      <c r="CS91" s="285">
        <f t="shared" si="194"/>
        <v>0</v>
      </c>
      <c r="CT91" s="285">
        <f t="shared" si="194"/>
        <v>0</v>
      </c>
      <c r="CU91" s="285">
        <f t="shared" si="194"/>
        <v>0</v>
      </c>
      <c r="CV91" s="285">
        <f t="shared" si="194"/>
        <v>0</v>
      </c>
      <c r="CW91" s="285">
        <f t="shared" si="194"/>
        <v>0</v>
      </c>
      <c r="CX91" s="285">
        <f t="shared" si="194"/>
        <v>0</v>
      </c>
      <c r="CY91" s="285">
        <f t="shared" si="194"/>
        <v>0</v>
      </c>
      <c r="CZ91" s="285">
        <f t="shared" si="194"/>
        <v>0</v>
      </c>
      <c r="DA91" s="285">
        <f t="shared" si="194"/>
        <v>0</v>
      </c>
      <c r="DB91" s="285">
        <f t="shared" si="194"/>
        <v>0</v>
      </c>
      <c r="DC91" s="285">
        <f t="shared" si="194"/>
        <v>0</v>
      </c>
      <c r="DD91" s="285">
        <f t="shared" si="194"/>
        <v>0</v>
      </c>
      <c r="DE91" s="285">
        <f t="shared" si="194"/>
        <v>0</v>
      </c>
      <c r="DF91" s="285">
        <f t="shared" si="194"/>
        <v>0</v>
      </c>
      <c r="DG91" s="285">
        <f t="shared" si="194"/>
        <v>0</v>
      </c>
      <c r="DH91" s="285">
        <f t="shared" si="194"/>
        <v>0</v>
      </c>
      <c r="DI91" s="285">
        <f t="shared" si="194"/>
        <v>0</v>
      </c>
      <c r="DJ91" s="285">
        <f t="shared" si="194"/>
        <v>0</v>
      </c>
      <c r="DK91" s="285">
        <f t="shared" si="194"/>
        <v>0</v>
      </c>
      <c r="DL91" s="285">
        <f t="shared" si="194"/>
        <v>0</v>
      </c>
      <c r="DM91" s="259"/>
      <c r="DN91" s="259"/>
    </row>
    <row r="92" spans="1:118" s="27" customFormat="1" ht="24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95">SUM(J93:J97,J102:J104)</f>
        <v>0</v>
      </c>
      <c r="K92" s="236">
        <f t="shared" si="195"/>
        <v>0</v>
      </c>
      <c r="L92" s="236">
        <f t="shared" si="195"/>
        <v>0</v>
      </c>
      <c r="M92" s="236">
        <f t="shared" si="195"/>
        <v>0</v>
      </c>
      <c r="N92" s="236">
        <f t="shared" si="195"/>
        <v>0</v>
      </c>
      <c r="O92" s="236">
        <f t="shared" si="195"/>
        <v>0</v>
      </c>
      <c r="P92" s="228">
        <f>SUM(P93:P97,P102:P104)</f>
        <v>0</v>
      </c>
      <c r="Q92" s="226">
        <f t="shared" ref="Q92:Z92" si="196">SUM(Q93:Q97,Q102:Q104)</f>
        <v>0</v>
      </c>
      <c r="R92" s="236">
        <f t="shared" si="196"/>
        <v>0</v>
      </c>
      <c r="S92" s="226">
        <f t="shared" si="196"/>
        <v>0</v>
      </c>
      <c r="T92" s="236">
        <f t="shared" si="196"/>
        <v>0</v>
      </c>
      <c r="U92" s="226">
        <f t="shared" si="196"/>
        <v>0</v>
      </c>
      <c r="V92" s="235">
        <f t="shared" si="196"/>
        <v>0</v>
      </c>
      <c r="W92" s="226">
        <f t="shared" si="196"/>
        <v>0</v>
      </c>
      <c r="X92" s="226">
        <f t="shared" si="196"/>
        <v>0</v>
      </c>
      <c r="Y92" s="235">
        <f t="shared" si="196"/>
        <v>0</v>
      </c>
      <c r="Z92" s="227">
        <f t="shared" si="196"/>
        <v>0</v>
      </c>
      <c r="AA92" s="228">
        <f>SUM(AA93:AA97,AA102:AA104)</f>
        <v>0</v>
      </c>
      <c r="AB92" s="226">
        <f t="shared" ref="AB92:AK92" si="197">SUM(AB93:AB97,AB102:AB104)</f>
        <v>0</v>
      </c>
      <c r="AC92" s="236">
        <f t="shared" si="197"/>
        <v>0</v>
      </c>
      <c r="AD92" s="226">
        <f t="shared" si="197"/>
        <v>0</v>
      </c>
      <c r="AE92" s="236">
        <f t="shared" si="197"/>
        <v>0</v>
      </c>
      <c r="AF92" s="226">
        <f t="shared" si="197"/>
        <v>0</v>
      </c>
      <c r="AG92" s="235">
        <f t="shared" si="197"/>
        <v>0</v>
      </c>
      <c r="AH92" s="226">
        <f t="shared" si="197"/>
        <v>0</v>
      </c>
      <c r="AI92" s="226">
        <f t="shared" si="197"/>
        <v>0</v>
      </c>
      <c r="AJ92" s="235">
        <f t="shared" si="197"/>
        <v>0</v>
      </c>
      <c r="AK92" s="227">
        <f t="shared" si="197"/>
        <v>0</v>
      </c>
      <c r="AL92" s="228">
        <f>SUM(AL93:AL97,AL102:AL104)</f>
        <v>0</v>
      </c>
      <c r="AM92" s="226">
        <f t="shared" ref="AM92:AV92" si="198">SUM(AM93:AM97,AM102:AM104)</f>
        <v>0</v>
      </c>
      <c r="AN92" s="236">
        <f t="shared" si="198"/>
        <v>0</v>
      </c>
      <c r="AO92" s="226">
        <f t="shared" si="198"/>
        <v>0</v>
      </c>
      <c r="AP92" s="236">
        <f t="shared" si="198"/>
        <v>0</v>
      </c>
      <c r="AQ92" s="226">
        <f t="shared" si="198"/>
        <v>0</v>
      </c>
      <c r="AR92" s="235">
        <f t="shared" si="198"/>
        <v>0</v>
      </c>
      <c r="AS92" s="226">
        <f t="shared" si="198"/>
        <v>0</v>
      </c>
      <c r="AT92" s="226">
        <f t="shared" si="198"/>
        <v>0</v>
      </c>
      <c r="AU92" s="235">
        <f t="shared" si="198"/>
        <v>0</v>
      </c>
      <c r="AV92" s="227">
        <f t="shared" si="198"/>
        <v>0</v>
      </c>
      <c r="AW92" s="228">
        <f>SUM(AW93:AW97,AW102:AW104)</f>
        <v>0</v>
      </c>
      <c r="AX92" s="226">
        <f t="shared" ref="AX92:BG92" si="199">SUM(AX93:AX97,AX102:AX104)</f>
        <v>0</v>
      </c>
      <c r="AY92" s="236">
        <f t="shared" si="199"/>
        <v>0</v>
      </c>
      <c r="AZ92" s="226">
        <f t="shared" si="199"/>
        <v>0</v>
      </c>
      <c r="BA92" s="236">
        <f t="shared" si="199"/>
        <v>0</v>
      </c>
      <c r="BB92" s="226">
        <f t="shared" si="199"/>
        <v>0</v>
      </c>
      <c r="BC92" s="235">
        <f t="shared" si="199"/>
        <v>0</v>
      </c>
      <c r="BD92" s="226">
        <f t="shared" si="199"/>
        <v>0</v>
      </c>
      <c r="BE92" s="226">
        <f t="shared" si="199"/>
        <v>0</v>
      </c>
      <c r="BF92" s="235">
        <f t="shared" si="199"/>
        <v>0</v>
      </c>
      <c r="BG92" s="227">
        <f t="shared" si="199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00">IF(E98-E99&gt;=0,0,"Ошибка")</f>
        <v>0</v>
      </c>
      <c r="BK92" s="253">
        <f t="shared" si="200"/>
        <v>0</v>
      </c>
      <c r="BL92" s="253">
        <f t="shared" si="200"/>
        <v>0</v>
      </c>
      <c r="BM92" s="253">
        <f t="shared" si="200"/>
        <v>0</v>
      </c>
      <c r="BN92" s="253">
        <f t="shared" si="200"/>
        <v>0</v>
      </c>
      <c r="BO92" s="253">
        <f t="shared" si="200"/>
        <v>0</v>
      </c>
      <c r="BP92" s="253">
        <f t="shared" si="200"/>
        <v>0</v>
      </c>
      <c r="BQ92" s="253">
        <f t="shared" si="200"/>
        <v>0</v>
      </c>
      <c r="BR92" s="253">
        <f t="shared" si="200"/>
        <v>0</v>
      </c>
      <c r="BS92" s="253">
        <f t="shared" si="200"/>
        <v>0</v>
      </c>
      <c r="BT92" s="253">
        <f t="shared" si="200"/>
        <v>0</v>
      </c>
      <c r="BU92" s="253">
        <f t="shared" si="200"/>
        <v>0</v>
      </c>
      <c r="BV92" s="253">
        <f t="shared" si="200"/>
        <v>0</v>
      </c>
      <c r="BW92" s="253">
        <f t="shared" si="200"/>
        <v>0</v>
      </c>
      <c r="BX92" s="253">
        <f t="shared" si="200"/>
        <v>0</v>
      </c>
      <c r="BY92" s="253">
        <f t="shared" si="200"/>
        <v>0</v>
      </c>
      <c r="BZ92" s="253">
        <f t="shared" si="200"/>
        <v>0</v>
      </c>
      <c r="CA92" s="253">
        <f t="shared" si="200"/>
        <v>0</v>
      </c>
      <c r="CB92" s="253">
        <f t="shared" si="200"/>
        <v>0</v>
      </c>
      <c r="CC92" s="253">
        <f t="shared" si="200"/>
        <v>0</v>
      </c>
      <c r="CD92" s="253">
        <f t="shared" si="200"/>
        <v>0</v>
      </c>
      <c r="CE92" s="253">
        <f t="shared" si="200"/>
        <v>0</v>
      </c>
      <c r="CF92" s="253">
        <f t="shared" si="200"/>
        <v>0</v>
      </c>
      <c r="CG92" s="253">
        <f t="shared" si="200"/>
        <v>0</v>
      </c>
      <c r="CH92" s="253">
        <f t="shared" si="200"/>
        <v>0</v>
      </c>
      <c r="CI92" s="253">
        <f t="shared" si="200"/>
        <v>0</v>
      </c>
      <c r="CJ92" s="253">
        <f t="shared" si="200"/>
        <v>0</v>
      </c>
      <c r="CK92" s="253">
        <f t="shared" si="200"/>
        <v>0</v>
      </c>
      <c r="CL92" s="253">
        <f t="shared" si="200"/>
        <v>0</v>
      </c>
      <c r="CM92" s="253">
        <f t="shared" si="200"/>
        <v>0</v>
      </c>
      <c r="CN92" s="253">
        <f t="shared" si="200"/>
        <v>0</v>
      </c>
      <c r="CO92" s="253">
        <f t="shared" si="200"/>
        <v>0</v>
      </c>
      <c r="CP92" s="253">
        <f t="shared" ref="CP92:DL92" si="201">IF(AK98-AK99&gt;=0,0,"Ошибка")</f>
        <v>0</v>
      </c>
      <c r="CQ92" s="253">
        <f t="shared" si="201"/>
        <v>0</v>
      </c>
      <c r="CR92" s="253">
        <f t="shared" si="201"/>
        <v>0</v>
      </c>
      <c r="CS92" s="253">
        <f t="shared" si="201"/>
        <v>0</v>
      </c>
      <c r="CT92" s="253">
        <f t="shared" si="201"/>
        <v>0</v>
      </c>
      <c r="CU92" s="253">
        <f t="shared" si="201"/>
        <v>0</v>
      </c>
      <c r="CV92" s="253">
        <f t="shared" si="201"/>
        <v>0</v>
      </c>
      <c r="CW92" s="253">
        <f t="shared" si="201"/>
        <v>0</v>
      </c>
      <c r="CX92" s="253">
        <f t="shared" si="201"/>
        <v>0</v>
      </c>
      <c r="CY92" s="253">
        <f t="shared" si="201"/>
        <v>0</v>
      </c>
      <c r="CZ92" s="253">
        <f t="shared" si="201"/>
        <v>0</v>
      </c>
      <c r="DA92" s="253">
        <f t="shared" si="201"/>
        <v>0</v>
      </c>
      <c r="DB92" s="253">
        <f t="shared" si="201"/>
        <v>0</v>
      </c>
      <c r="DC92" s="253">
        <f t="shared" si="201"/>
        <v>0</v>
      </c>
      <c r="DD92" s="253">
        <f t="shared" si="201"/>
        <v>0</v>
      </c>
      <c r="DE92" s="253">
        <f t="shared" si="201"/>
        <v>0</v>
      </c>
      <c r="DF92" s="253">
        <f t="shared" si="201"/>
        <v>0</v>
      </c>
      <c r="DG92" s="253">
        <f t="shared" si="201"/>
        <v>0</v>
      </c>
      <c r="DH92" s="253">
        <f t="shared" si="201"/>
        <v>0</v>
      </c>
      <c r="DI92" s="253">
        <f t="shared" si="201"/>
        <v>0</v>
      </c>
      <c r="DJ92" s="253">
        <f t="shared" si="201"/>
        <v>0</v>
      </c>
      <c r="DK92" s="253">
        <f t="shared" si="201"/>
        <v>0</v>
      </c>
      <c r="DL92" s="253">
        <f t="shared" si="201"/>
        <v>0</v>
      </c>
      <c r="DM92" s="2"/>
      <c r="DN92" s="2"/>
    </row>
    <row r="93" spans="1:118" s="27" customFormat="1" ht="24">
      <c r="A93" s="272" t="str">
        <f t="shared" ref="A93:A104" si="202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203">SUM(J93:L93)</f>
        <v>0</v>
      </c>
      <c r="H93" s="236">
        <f>ROUND(SUM(S93,AD93,AO93,AZ93),1)</f>
        <v>0</v>
      </c>
      <c r="I93" s="236">
        <f t="shared" ref="I93:I104" si="204">SUM(M93:O93)</f>
        <v>0</v>
      </c>
      <c r="J93" s="236">
        <f t="shared" ref="J93:O104" si="205">ROUND(SUM(U93,AF93,AQ93,BB93),1)</f>
        <v>0</v>
      </c>
      <c r="K93" s="236">
        <f t="shared" si="205"/>
        <v>0</v>
      </c>
      <c r="L93" s="236">
        <f t="shared" si="205"/>
        <v>0</v>
      </c>
      <c r="M93" s="236">
        <f t="shared" si="205"/>
        <v>0</v>
      </c>
      <c r="N93" s="236">
        <f t="shared" si="205"/>
        <v>0</v>
      </c>
      <c r="O93" s="236">
        <f t="shared" si="205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9">
        <f t="shared" ref="BH93:BH105" si="206">IF((COUNTA(BJ93:DL93)-COUNTIF(BJ93:DL93,0))=0,0,CONCATENATE("Ошибки!-",COUNTA(BJ93:DL93)-COUNTIF(BJ93:DL93,0)))</f>
        <v>0</v>
      </c>
      <c r="BI93" s="255" t="str">
        <f t="shared" ref="BI93:BI104" si="207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08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09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10">IF(ROUND((AA93-AB93),5)&gt;=0,0,"Ошибка!")</f>
        <v>0</v>
      </c>
      <c r="CH93" s="318"/>
      <c r="CI93" s="253">
        <f t="shared" ref="CI93:CI104" si="21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12">IF(ROUND((AL93-AM93),5)&gt;=0,0,"Ошибка!")</f>
        <v>0</v>
      </c>
      <c r="CS93" s="318"/>
      <c r="CT93" s="253">
        <f t="shared" ref="CT93:CT104" si="213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14">IF(ROUND((AW93-AX93),5)&gt;=0,0,"Ошибка!")</f>
        <v>0</v>
      </c>
      <c r="DD93" s="318"/>
      <c r="DE93" s="253">
        <f t="shared" ref="DE93:DE104" si="215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  <c r="DM93" s="2"/>
      <c r="DN93" s="2"/>
    </row>
    <row r="94" spans="1:118" s="27" customFormat="1" ht="36">
      <c r="A94" s="272" t="str">
        <f t="shared" si="202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216">ROUND(SUM(P94,AA94,AL94,AW94),0)</f>
        <v>0</v>
      </c>
      <c r="F94" s="236">
        <f t="shared" ref="F94:F104" si="217">ROUND(SUM(Q94,AB94,AM94,AX94),1)</f>
        <v>0</v>
      </c>
      <c r="G94" s="236">
        <f t="shared" si="203"/>
        <v>0</v>
      </c>
      <c r="H94" s="236">
        <f t="shared" ref="H94:H104" si="218">ROUND(SUM(S94,AD94,AO94,AZ94),1)</f>
        <v>0</v>
      </c>
      <c r="I94" s="236">
        <f t="shared" si="204"/>
        <v>0</v>
      </c>
      <c r="J94" s="236">
        <f t="shared" si="205"/>
        <v>0</v>
      </c>
      <c r="K94" s="236">
        <f t="shared" si="205"/>
        <v>0</v>
      </c>
      <c r="L94" s="236">
        <f t="shared" si="205"/>
        <v>0</v>
      </c>
      <c r="M94" s="236">
        <f t="shared" si="205"/>
        <v>0</v>
      </c>
      <c r="N94" s="236">
        <f t="shared" si="205"/>
        <v>0</v>
      </c>
      <c r="O94" s="236">
        <f t="shared" si="205"/>
        <v>0</v>
      </c>
      <c r="P94" s="220"/>
      <c r="Q94" s="221"/>
      <c r="R94" s="237">
        <f t="shared" ref="R94:R104" si="219">SUM(U94:W94)</f>
        <v>0</v>
      </c>
      <c r="S94" s="221"/>
      <c r="T94" s="237">
        <f t="shared" ref="T94:T103" si="220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221">SUM(AF94:AH94)</f>
        <v>0</v>
      </c>
      <c r="AD94" s="221"/>
      <c r="AE94" s="237">
        <f t="shared" ref="AE94:AE103" si="222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23">SUM(AQ94:AS94)</f>
        <v>0</v>
      </c>
      <c r="AO94" s="221"/>
      <c r="AP94" s="237">
        <f t="shared" ref="AP94:AP103" si="224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25">SUM(BB94:BD94)</f>
        <v>0</v>
      </c>
      <c r="AZ94" s="221"/>
      <c r="BA94" s="237">
        <f t="shared" ref="BA94:BA103" si="226">SUM(BE94:BG94)</f>
        <v>0</v>
      </c>
      <c r="BB94" s="221"/>
      <c r="BC94" s="233"/>
      <c r="BD94" s="221"/>
      <c r="BE94" s="221"/>
      <c r="BF94" s="233"/>
      <c r="BG94" s="221"/>
      <c r="BH94" s="379">
        <f t="shared" si="206"/>
        <v>0</v>
      </c>
      <c r="BI94" s="255" t="str">
        <f t="shared" si="207"/>
        <v>03</v>
      </c>
      <c r="BJ94" s="318"/>
      <c r="BK94" s="253">
        <f t="shared" ref="BK94:BK104" si="227">IF(ROUND((E94-F94),5)&gt;=0,0,"Ошибка!")</f>
        <v>0</v>
      </c>
      <c r="BL94" s="318"/>
      <c r="BM94" s="253">
        <f t="shared" si="208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09"/>
        <v>0</v>
      </c>
      <c r="BW94" s="318"/>
      <c r="BX94" s="253">
        <f t="shared" ref="BX94:BX104" si="228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10"/>
        <v>0</v>
      </c>
      <c r="CH94" s="318"/>
      <c r="CI94" s="253">
        <f t="shared" si="211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12"/>
        <v>0</v>
      </c>
      <c r="CS94" s="318"/>
      <c r="CT94" s="253">
        <f t="shared" si="213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14"/>
        <v>0</v>
      </c>
      <c r="DD94" s="318"/>
      <c r="DE94" s="253">
        <f t="shared" si="215"/>
        <v>0</v>
      </c>
      <c r="DF94" s="318"/>
      <c r="DG94" s="318"/>
      <c r="DH94" s="318"/>
      <c r="DI94" s="318"/>
      <c r="DJ94" s="318"/>
      <c r="DK94" s="318"/>
      <c r="DL94" s="318"/>
      <c r="DM94" s="2"/>
      <c r="DN94" s="2"/>
    </row>
    <row r="95" spans="1:118" s="28" customFormat="1" ht="12">
      <c r="A95" s="272" t="str">
        <f t="shared" si="202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216"/>
        <v>0</v>
      </c>
      <c r="F95" s="236">
        <f t="shared" si="217"/>
        <v>0</v>
      </c>
      <c r="G95" s="236">
        <f t="shared" si="203"/>
        <v>0</v>
      </c>
      <c r="H95" s="236">
        <f t="shared" si="218"/>
        <v>0</v>
      </c>
      <c r="I95" s="236">
        <f t="shared" si="204"/>
        <v>0</v>
      </c>
      <c r="J95" s="236">
        <f t="shared" si="205"/>
        <v>0</v>
      </c>
      <c r="K95" s="236">
        <f t="shared" si="205"/>
        <v>0</v>
      </c>
      <c r="L95" s="236">
        <f t="shared" si="205"/>
        <v>0</v>
      </c>
      <c r="M95" s="236">
        <f t="shared" si="205"/>
        <v>0</v>
      </c>
      <c r="N95" s="236">
        <f t="shared" si="205"/>
        <v>0</v>
      </c>
      <c r="O95" s="236">
        <f t="shared" si="205"/>
        <v>0</v>
      </c>
      <c r="P95" s="220"/>
      <c r="Q95" s="221"/>
      <c r="R95" s="237">
        <f t="shared" si="219"/>
        <v>0</v>
      </c>
      <c r="S95" s="221"/>
      <c r="T95" s="237">
        <f t="shared" si="220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221"/>
        <v>0</v>
      </c>
      <c r="AD95" s="221"/>
      <c r="AE95" s="237">
        <f t="shared" si="222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23"/>
        <v>0</v>
      </c>
      <c r="AO95" s="221"/>
      <c r="AP95" s="237">
        <f t="shared" si="224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25"/>
        <v>0</v>
      </c>
      <c r="AZ95" s="221"/>
      <c r="BA95" s="237">
        <f t="shared" si="226"/>
        <v>0</v>
      </c>
      <c r="BB95" s="221"/>
      <c r="BC95" s="233"/>
      <c r="BD95" s="221"/>
      <c r="BE95" s="221"/>
      <c r="BF95" s="233"/>
      <c r="BG95" s="221"/>
      <c r="BH95" s="379">
        <f t="shared" si="206"/>
        <v>0</v>
      </c>
      <c r="BI95" s="255" t="str">
        <f t="shared" si="207"/>
        <v>04</v>
      </c>
      <c r="BJ95" s="318"/>
      <c r="BK95" s="253">
        <f t="shared" si="227"/>
        <v>0</v>
      </c>
      <c r="BL95" s="318"/>
      <c r="BM95" s="253">
        <f t="shared" si="208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09"/>
        <v>0</v>
      </c>
      <c r="BW95" s="318"/>
      <c r="BX95" s="253">
        <f t="shared" si="228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10"/>
        <v>0</v>
      </c>
      <c r="CH95" s="318"/>
      <c r="CI95" s="253">
        <f t="shared" si="211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12"/>
        <v>0</v>
      </c>
      <c r="CS95" s="318"/>
      <c r="CT95" s="253">
        <f t="shared" si="213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14"/>
        <v>0</v>
      </c>
      <c r="DD95" s="318"/>
      <c r="DE95" s="253">
        <f t="shared" si="215"/>
        <v>0</v>
      </c>
      <c r="DF95" s="318"/>
      <c r="DG95" s="318"/>
      <c r="DH95" s="318"/>
      <c r="DI95" s="318"/>
      <c r="DJ95" s="318"/>
      <c r="DK95" s="318"/>
      <c r="DL95" s="318"/>
      <c r="DM95" s="242"/>
      <c r="DN95" s="242"/>
    </row>
    <row r="96" spans="1:118" s="28" customFormat="1" ht="12">
      <c r="A96" s="272" t="str">
        <f t="shared" si="202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216"/>
        <v>0</v>
      </c>
      <c r="F96" s="236">
        <f t="shared" si="217"/>
        <v>0</v>
      </c>
      <c r="G96" s="236">
        <f t="shared" si="203"/>
        <v>0</v>
      </c>
      <c r="H96" s="236">
        <f t="shared" si="218"/>
        <v>0</v>
      </c>
      <c r="I96" s="236">
        <f t="shared" si="204"/>
        <v>0</v>
      </c>
      <c r="J96" s="236">
        <f t="shared" si="205"/>
        <v>0</v>
      </c>
      <c r="K96" s="236">
        <f t="shared" si="205"/>
        <v>0</v>
      </c>
      <c r="L96" s="236">
        <f t="shared" si="205"/>
        <v>0</v>
      </c>
      <c r="M96" s="236">
        <f t="shared" si="205"/>
        <v>0</v>
      </c>
      <c r="N96" s="236">
        <f t="shared" si="205"/>
        <v>0</v>
      </c>
      <c r="O96" s="236">
        <f t="shared" si="205"/>
        <v>0</v>
      </c>
      <c r="P96" s="220"/>
      <c r="Q96" s="221"/>
      <c r="R96" s="237">
        <f t="shared" si="219"/>
        <v>0</v>
      </c>
      <c r="S96" s="221"/>
      <c r="T96" s="237">
        <f t="shared" si="220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221"/>
        <v>0</v>
      </c>
      <c r="AD96" s="221"/>
      <c r="AE96" s="237">
        <f t="shared" si="222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23"/>
        <v>0</v>
      </c>
      <c r="AO96" s="221"/>
      <c r="AP96" s="237">
        <f t="shared" si="224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25"/>
        <v>0</v>
      </c>
      <c r="AZ96" s="221"/>
      <c r="BA96" s="237">
        <f t="shared" si="226"/>
        <v>0</v>
      </c>
      <c r="BB96" s="221"/>
      <c r="BC96" s="233"/>
      <c r="BD96" s="221"/>
      <c r="BE96" s="221"/>
      <c r="BF96" s="233"/>
      <c r="BG96" s="221"/>
      <c r="BH96" s="379">
        <f t="shared" si="206"/>
        <v>0</v>
      </c>
      <c r="BI96" s="255" t="str">
        <f t="shared" si="207"/>
        <v>05</v>
      </c>
      <c r="BJ96" s="318"/>
      <c r="BK96" s="253">
        <f t="shared" si="227"/>
        <v>0</v>
      </c>
      <c r="BL96" s="318"/>
      <c r="BM96" s="253">
        <f t="shared" si="208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09"/>
        <v>0</v>
      </c>
      <c r="BW96" s="318"/>
      <c r="BX96" s="253">
        <f t="shared" si="228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10"/>
        <v>0</v>
      </c>
      <c r="CH96" s="318"/>
      <c r="CI96" s="253">
        <f t="shared" si="211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12"/>
        <v>0</v>
      </c>
      <c r="CS96" s="318"/>
      <c r="CT96" s="253">
        <f t="shared" si="213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14"/>
        <v>0</v>
      </c>
      <c r="DD96" s="318"/>
      <c r="DE96" s="253">
        <f t="shared" si="215"/>
        <v>0</v>
      </c>
      <c r="DF96" s="318"/>
      <c r="DG96" s="318"/>
      <c r="DH96" s="318"/>
      <c r="DI96" s="318"/>
      <c r="DJ96" s="318"/>
      <c r="DK96" s="318"/>
      <c r="DL96" s="318"/>
      <c r="DM96" s="242"/>
      <c r="DN96" s="242"/>
    </row>
    <row r="97" spans="1:118" s="28" customFormat="1" ht="12">
      <c r="A97" s="272" t="str">
        <f t="shared" si="202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216"/>
        <v>0</v>
      </c>
      <c r="F97" s="236">
        <f t="shared" si="217"/>
        <v>0</v>
      </c>
      <c r="G97" s="236">
        <f t="shared" si="203"/>
        <v>0</v>
      </c>
      <c r="H97" s="236">
        <f t="shared" si="218"/>
        <v>0</v>
      </c>
      <c r="I97" s="236">
        <f t="shared" si="204"/>
        <v>0</v>
      </c>
      <c r="J97" s="236">
        <f t="shared" si="205"/>
        <v>0</v>
      </c>
      <c r="K97" s="236">
        <f t="shared" si="205"/>
        <v>0</v>
      </c>
      <c r="L97" s="236">
        <f t="shared" si="205"/>
        <v>0</v>
      </c>
      <c r="M97" s="236">
        <f t="shared" si="205"/>
        <v>0</v>
      </c>
      <c r="N97" s="236">
        <f t="shared" si="205"/>
        <v>0</v>
      </c>
      <c r="O97" s="236">
        <f t="shared" si="205"/>
        <v>0</v>
      </c>
      <c r="P97" s="220"/>
      <c r="Q97" s="221"/>
      <c r="R97" s="237">
        <f t="shared" si="219"/>
        <v>0</v>
      </c>
      <c r="S97" s="221"/>
      <c r="T97" s="237">
        <f t="shared" si="220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221"/>
        <v>0</v>
      </c>
      <c r="AD97" s="221"/>
      <c r="AE97" s="237">
        <f t="shared" si="222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23"/>
        <v>0</v>
      </c>
      <c r="AO97" s="221"/>
      <c r="AP97" s="237">
        <f t="shared" si="224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25"/>
        <v>0</v>
      </c>
      <c r="AZ97" s="221"/>
      <c r="BA97" s="237">
        <f t="shared" si="226"/>
        <v>0</v>
      </c>
      <c r="BB97" s="221"/>
      <c r="BC97" s="233"/>
      <c r="BD97" s="221"/>
      <c r="BE97" s="221"/>
      <c r="BF97" s="233"/>
      <c r="BG97" s="221"/>
      <c r="BH97" s="379">
        <f t="shared" si="206"/>
        <v>0</v>
      </c>
      <c r="BI97" s="255" t="str">
        <f t="shared" si="207"/>
        <v>06</v>
      </c>
      <c r="BJ97" s="318"/>
      <c r="BK97" s="253">
        <f t="shared" si="227"/>
        <v>0</v>
      </c>
      <c r="BL97" s="318"/>
      <c r="BM97" s="253">
        <f t="shared" si="208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09"/>
        <v>0</v>
      </c>
      <c r="BW97" s="318"/>
      <c r="BX97" s="253">
        <f t="shared" si="228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10"/>
        <v>0</v>
      </c>
      <c r="CH97" s="318"/>
      <c r="CI97" s="253">
        <f t="shared" si="211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12"/>
        <v>0</v>
      </c>
      <c r="CS97" s="318"/>
      <c r="CT97" s="253">
        <f t="shared" si="213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14"/>
        <v>0</v>
      </c>
      <c r="DD97" s="318"/>
      <c r="DE97" s="253">
        <f t="shared" si="215"/>
        <v>0</v>
      </c>
      <c r="DF97" s="318"/>
      <c r="DG97" s="318"/>
      <c r="DH97" s="318"/>
      <c r="DI97" s="318"/>
      <c r="DJ97" s="318"/>
      <c r="DK97" s="318"/>
      <c r="DL97" s="318"/>
      <c r="DM97" s="242"/>
      <c r="DN97" s="242"/>
    </row>
    <row r="98" spans="1:118" s="27" customFormat="1" ht="24">
      <c r="A98" s="272" t="str">
        <f t="shared" si="202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216"/>
        <v>0</v>
      </c>
      <c r="F98" s="236">
        <f t="shared" si="217"/>
        <v>0</v>
      </c>
      <c r="G98" s="236">
        <f t="shared" si="203"/>
        <v>0</v>
      </c>
      <c r="H98" s="236">
        <f t="shared" si="218"/>
        <v>0</v>
      </c>
      <c r="I98" s="236">
        <f t="shared" si="204"/>
        <v>0</v>
      </c>
      <c r="J98" s="236">
        <f t="shared" si="205"/>
        <v>0</v>
      </c>
      <c r="K98" s="236">
        <f t="shared" si="205"/>
        <v>0</v>
      </c>
      <c r="L98" s="236">
        <f t="shared" si="205"/>
        <v>0</v>
      </c>
      <c r="M98" s="236">
        <f t="shared" si="205"/>
        <v>0</v>
      </c>
      <c r="N98" s="236">
        <f t="shared" si="205"/>
        <v>0</v>
      </c>
      <c r="O98" s="236">
        <f t="shared" si="205"/>
        <v>0</v>
      </c>
      <c r="P98" s="220"/>
      <c r="Q98" s="221"/>
      <c r="R98" s="237">
        <f t="shared" si="219"/>
        <v>0</v>
      </c>
      <c r="S98" s="221"/>
      <c r="T98" s="237">
        <f t="shared" si="220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21"/>
        <v>0</v>
      </c>
      <c r="AD98" s="221"/>
      <c r="AE98" s="237">
        <f t="shared" si="222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23"/>
        <v>0</v>
      </c>
      <c r="AO98" s="221"/>
      <c r="AP98" s="237">
        <f t="shared" si="224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25"/>
        <v>0</v>
      </c>
      <c r="AZ98" s="221"/>
      <c r="BA98" s="237">
        <f t="shared" si="226"/>
        <v>0</v>
      </c>
      <c r="BB98" s="221"/>
      <c r="BC98" s="233"/>
      <c r="BD98" s="221"/>
      <c r="BE98" s="221"/>
      <c r="BF98" s="233"/>
      <c r="BG98" s="221"/>
      <c r="BH98" s="379">
        <f t="shared" si="206"/>
        <v>0</v>
      </c>
      <c r="BI98" s="255" t="str">
        <f t="shared" si="207"/>
        <v>07</v>
      </c>
      <c r="BJ98" s="318"/>
      <c r="BK98" s="253">
        <f t="shared" si="227"/>
        <v>0</v>
      </c>
      <c r="BL98" s="318"/>
      <c r="BM98" s="253">
        <f t="shared" si="208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09"/>
        <v>0</v>
      </c>
      <c r="BW98" s="318"/>
      <c r="BX98" s="253">
        <f t="shared" si="228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10"/>
        <v>0</v>
      </c>
      <c r="CH98" s="318"/>
      <c r="CI98" s="253">
        <f t="shared" si="211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12"/>
        <v>0</v>
      </c>
      <c r="CS98" s="318"/>
      <c r="CT98" s="253">
        <f t="shared" si="213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14"/>
        <v>0</v>
      </c>
      <c r="DD98" s="318"/>
      <c r="DE98" s="253">
        <f t="shared" si="215"/>
        <v>0</v>
      </c>
      <c r="DF98" s="318"/>
      <c r="DG98" s="318"/>
      <c r="DH98" s="318"/>
      <c r="DI98" s="318"/>
      <c r="DJ98" s="318"/>
      <c r="DK98" s="318"/>
      <c r="DL98" s="318"/>
      <c r="DM98" s="2"/>
      <c r="DN98" s="2"/>
    </row>
    <row r="99" spans="1:118" s="27" customFormat="1" ht="12">
      <c r="A99" s="272" t="str">
        <f t="shared" si="202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216"/>
        <v>0</v>
      </c>
      <c r="F99" s="236">
        <f t="shared" si="217"/>
        <v>0</v>
      </c>
      <c r="G99" s="236">
        <f t="shared" si="203"/>
        <v>0</v>
      </c>
      <c r="H99" s="236">
        <f t="shared" si="218"/>
        <v>0</v>
      </c>
      <c r="I99" s="236">
        <f t="shared" si="204"/>
        <v>0</v>
      </c>
      <c r="J99" s="236">
        <f t="shared" si="205"/>
        <v>0</v>
      </c>
      <c r="K99" s="236">
        <f t="shared" si="205"/>
        <v>0</v>
      </c>
      <c r="L99" s="236">
        <f t="shared" si="205"/>
        <v>0</v>
      </c>
      <c r="M99" s="236">
        <f t="shared" si="205"/>
        <v>0</v>
      </c>
      <c r="N99" s="236">
        <f t="shared" si="205"/>
        <v>0</v>
      </c>
      <c r="O99" s="236">
        <f t="shared" si="205"/>
        <v>0</v>
      </c>
      <c r="P99" s="220"/>
      <c r="Q99" s="221"/>
      <c r="R99" s="237">
        <f t="shared" si="219"/>
        <v>0</v>
      </c>
      <c r="S99" s="221"/>
      <c r="T99" s="237">
        <f t="shared" si="220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21"/>
        <v>0</v>
      </c>
      <c r="AD99" s="221"/>
      <c r="AE99" s="237">
        <f t="shared" si="222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23"/>
        <v>0</v>
      </c>
      <c r="AO99" s="221"/>
      <c r="AP99" s="237">
        <f t="shared" si="224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25"/>
        <v>0</v>
      </c>
      <c r="AZ99" s="221"/>
      <c r="BA99" s="237">
        <f t="shared" si="226"/>
        <v>0</v>
      </c>
      <c r="BB99" s="221"/>
      <c r="BC99" s="233"/>
      <c r="BD99" s="221"/>
      <c r="BE99" s="221"/>
      <c r="BF99" s="233"/>
      <c r="BG99" s="221"/>
      <c r="BH99" s="379">
        <f t="shared" si="206"/>
        <v>0</v>
      </c>
      <c r="BI99" s="255" t="str">
        <f t="shared" si="207"/>
        <v>08</v>
      </c>
      <c r="BJ99" s="318"/>
      <c r="BK99" s="253">
        <f t="shared" si="227"/>
        <v>0</v>
      </c>
      <c r="BL99" s="318"/>
      <c r="BM99" s="253">
        <f t="shared" si="208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09"/>
        <v>0</v>
      </c>
      <c r="BW99" s="318"/>
      <c r="BX99" s="253">
        <f t="shared" si="228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10"/>
        <v>0</v>
      </c>
      <c r="CH99" s="318"/>
      <c r="CI99" s="253">
        <f t="shared" si="211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12"/>
        <v>0</v>
      </c>
      <c r="CS99" s="318"/>
      <c r="CT99" s="253">
        <f t="shared" si="213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14"/>
        <v>0</v>
      </c>
      <c r="DD99" s="318"/>
      <c r="DE99" s="253">
        <f t="shared" si="215"/>
        <v>0</v>
      </c>
      <c r="DF99" s="318"/>
      <c r="DG99" s="318"/>
      <c r="DH99" s="318"/>
      <c r="DI99" s="318"/>
      <c r="DJ99" s="318"/>
      <c r="DK99" s="318"/>
      <c r="DL99" s="318"/>
      <c r="DM99" s="2"/>
      <c r="DN99" s="2"/>
    </row>
    <row r="100" spans="1:118" s="28" customFormat="1" ht="12">
      <c r="A100" s="272" t="str">
        <f t="shared" si="202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216"/>
        <v>0</v>
      </c>
      <c r="F100" s="236">
        <f t="shared" si="217"/>
        <v>0</v>
      </c>
      <c r="G100" s="236">
        <f t="shared" si="203"/>
        <v>0</v>
      </c>
      <c r="H100" s="236">
        <f t="shared" si="218"/>
        <v>0</v>
      </c>
      <c r="I100" s="236">
        <f t="shared" si="204"/>
        <v>0</v>
      </c>
      <c r="J100" s="236">
        <f t="shared" si="205"/>
        <v>0</v>
      </c>
      <c r="K100" s="236">
        <f t="shared" si="205"/>
        <v>0</v>
      </c>
      <c r="L100" s="236">
        <f t="shared" si="205"/>
        <v>0</v>
      </c>
      <c r="M100" s="236">
        <f t="shared" si="205"/>
        <v>0</v>
      </c>
      <c r="N100" s="236">
        <f t="shared" si="205"/>
        <v>0</v>
      </c>
      <c r="O100" s="236">
        <f t="shared" si="205"/>
        <v>0</v>
      </c>
      <c r="P100" s="220"/>
      <c r="Q100" s="221"/>
      <c r="R100" s="237">
        <f t="shared" si="219"/>
        <v>0</v>
      </c>
      <c r="S100" s="221"/>
      <c r="T100" s="237">
        <f t="shared" si="220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21"/>
        <v>0</v>
      </c>
      <c r="AD100" s="221"/>
      <c r="AE100" s="237">
        <f t="shared" si="222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23"/>
        <v>0</v>
      </c>
      <c r="AO100" s="221"/>
      <c r="AP100" s="237">
        <f t="shared" si="224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25"/>
        <v>0</v>
      </c>
      <c r="AZ100" s="221"/>
      <c r="BA100" s="237">
        <f t="shared" si="226"/>
        <v>0</v>
      </c>
      <c r="BB100" s="221"/>
      <c r="BC100" s="233"/>
      <c r="BD100" s="221"/>
      <c r="BE100" s="221"/>
      <c r="BF100" s="233"/>
      <c r="BG100" s="221"/>
      <c r="BH100" s="379">
        <f t="shared" si="206"/>
        <v>0</v>
      </c>
      <c r="BI100" s="255" t="str">
        <f t="shared" si="207"/>
        <v>09</v>
      </c>
      <c r="BJ100" s="318"/>
      <c r="BK100" s="253">
        <f t="shared" si="227"/>
        <v>0</v>
      </c>
      <c r="BL100" s="318"/>
      <c r="BM100" s="253">
        <f t="shared" si="208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09"/>
        <v>0</v>
      </c>
      <c r="BW100" s="318"/>
      <c r="BX100" s="253">
        <f t="shared" si="228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10"/>
        <v>0</v>
      </c>
      <c r="CH100" s="318"/>
      <c r="CI100" s="253">
        <f t="shared" si="21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12"/>
        <v>0</v>
      </c>
      <c r="CS100" s="318"/>
      <c r="CT100" s="253">
        <f t="shared" si="213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14"/>
        <v>0</v>
      </c>
      <c r="DD100" s="318"/>
      <c r="DE100" s="253">
        <f t="shared" si="215"/>
        <v>0</v>
      </c>
      <c r="DF100" s="318"/>
      <c r="DG100" s="318"/>
      <c r="DH100" s="318"/>
      <c r="DI100" s="318"/>
      <c r="DJ100" s="318"/>
      <c r="DK100" s="318"/>
      <c r="DL100" s="318"/>
      <c r="DM100" s="242"/>
      <c r="DN100" s="242"/>
    </row>
    <row r="101" spans="1:118" s="28" customFormat="1" ht="12">
      <c r="A101" s="272" t="str">
        <f t="shared" si="202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216"/>
        <v>0</v>
      </c>
      <c r="F101" s="236">
        <f t="shared" si="217"/>
        <v>0</v>
      </c>
      <c r="G101" s="236">
        <f t="shared" si="203"/>
        <v>0</v>
      </c>
      <c r="H101" s="236">
        <f t="shared" si="218"/>
        <v>0</v>
      </c>
      <c r="I101" s="236">
        <f t="shared" si="204"/>
        <v>0</v>
      </c>
      <c r="J101" s="236">
        <f t="shared" si="205"/>
        <v>0</v>
      </c>
      <c r="K101" s="236">
        <f t="shared" si="205"/>
        <v>0</v>
      </c>
      <c r="L101" s="236">
        <f t="shared" si="205"/>
        <v>0</v>
      </c>
      <c r="M101" s="236">
        <f t="shared" si="205"/>
        <v>0</v>
      </c>
      <c r="N101" s="236">
        <f t="shared" si="205"/>
        <v>0</v>
      </c>
      <c r="O101" s="236">
        <f t="shared" si="205"/>
        <v>0</v>
      </c>
      <c r="P101" s="220"/>
      <c r="Q101" s="221"/>
      <c r="R101" s="237">
        <f t="shared" si="219"/>
        <v>0</v>
      </c>
      <c r="S101" s="221"/>
      <c r="T101" s="237">
        <f t="shared" si="220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21"/>
        <v>0</v>
      </c>
      <c r="AD101" s="221"/>
      <c r="AE101" s="237">
        <f t="shared" si="222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23"/>
        <v>0</v>
      </c>
      <c r="AO101" s="221"/>
      <c r="AP101" s="237">
        <f t="shared" si="224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25"/>
        <v>0</v>
      </c>
      <c r="AZ101" s="221"/>
      <c r="BA101" s="237">
        <f t="shared" si="226"/>
        <v>0</v>
      </c>
      <c r="BB101" s="221"/>
      <c r="BC101" s="233"/>
      <c r="BD101" s="221"/>
      <c r="BE101" s="221"/>
      <c r="BF101" s="233"/>
      <c r="BG101" s="221"/>
      <c r="BH101" s="379">
        <f t="shared" si="206"/>
        <v>0</v>
      </c>
      <c r="BI101" s="255" t="str">
        <f t="shared" si="207"/>
        <v>10</v>
      </c>
      <c r="BJ101" s="318"/>
      <c r="BK101" s="253">
        <f t="shared" si="227"/>
        <v>0</v>
      </c>
      <c r="BL101" s="318"/>
      <c r="BM101" s="253">
        <f t="shared" si="208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09"/>
        <v>0</v>
      </c>
      <c r="BW101" s="318"/>
      <c r="BX101" s="253">
        <f t="shared" si="228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10"/>
        <v>0</v>
      </c>
      <c r="CH101" s="318"/>
      <c r="CI101" s="253">
        <f t="shared" si="21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12"/>
        <v>0</v>
      </c>
      <c r="CS101" s="318"/>
      <c r="CT101" s="253">
        <f t="shared" si="213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14"/>
        <v>0</v>
      </c>
      <c r="DD101" s="318"/>
      <c r="DE101" s="253">
        <f t="shared" si="215"/>
        <v>0</v>
      </c>
      <c r="DF101" s="318"/>
      <c r="DG101" s="318"/>
      <c r="DH101" s="318"/>
      <c r="DI101" s="318"/>
      <c r="DJ101" s="318"/>
      <c r="DK101" s="318"/>
      <c r="DL101" s="318"/>
      <c r="DM101" s="242"/>
      <c r="DN101" s="242"/>
    </row>
    <row r="102" spans="1:118" s="27" customFormat="1" ht="36">
      <c r="A102" s="272" t="str">
        <f t="shared" si="202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216"/>
        <v>0</v>
      </c>
      <c r="F102" s="236">
        <f t="shared" si="217"/>
        <v>0</v>
      </c>
      <c r="G102" s="236">
        <f t="shared" si="203"/>
        <v>0</v>
      </c>
      <c r="H102" s="236">
        <f t="shared" si="218"/>
        <v>0</v>
      </c>
      <c r="I102" s="236">
        <f t="shared" si="204"/>
        <v>0</v>
      </c>
      <c r="J102" s="236">
        <f t="shared" si="205"/>
        <v>0</v>
      </c>
      <c r="K102" s="236">
        <f t="shared" si="205"/>
        <v>0</v>
      </c>
      <c r="L102" s="236">
        <f t="shared" si="205"/>
        <v>0</v>
      </c>
      <c r="M102" s="236">
        <f t="shared" si="205"/>
        <v>0</v>
      </c>
      <c r="N102" s="236">
        <f t="shared" si="205"/>
        <v>0</v>
      </c>
      <c r="O102" s="236">
        <f t="shared" si="205"/>
        <v>0</v>
      </c>
      <c r="P102" s="220"/>
      <c r="Q102" s="221"/>
      <c r="R102" s="237">
        <f t="shared" si="219"/>
        <v>0</v>
      </c>
      <c r="S102" s="221"/>
      <c r="T102" s="237">
        <f t="shared" si="220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21"/>
        <v>0</v>
      </c>
      <c r="AD102" s="221"/>
      <c r="AE102" s="237">
        <f t="shared" si="222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23"/>
        <v>0</v>
      </c>
      <c r="AO102" s="221"/>
      <c r="AP102" s="237">
        <f t="shared" si="224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25"/>
        <v>0</v>
      </c>
      <c r="AZ102" s="221"/>
      <c r="BA102" s="237">
        <f t="shared" si="226"/>
        <v>0</v>
      </c>
      <c r="BB102" s="221"/>
      <c r="BC102" s="233"/>
      <c r="BD102" s="221"/>
      <c r="BE102" s="221"/>
      <c r="BF102" s="233"/>
      <c r="BG102" s="221"/>
      <c r="BH102" s="379">
        <f t="shared" si="206"/>
        <v>0</v>
      </c>
      <c r="BI102" s="255" t="str">
        <f t="shared" si="207"/>
        <v>11</v>
      </c>
      <c r="BJ102" s="318"/>
      <c r="BK102" s="253">
        <f t="shared" si="227"/>
        <v>0</v>
      </c>
      <c r="BL102" s="318"/>
      <c r="BM102" s="253">
        <f t="shared" si="208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09"/>
        <v>0</v>
      </c>
      <c r="BW102" s="318"/>
      <c r="BX102" s="253">
        <f t="shared" si="228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10"/>
        <v>0</v>
      </c>
      <c r="CH102" s="318"/>
      <c r="CI102" s="253">
        <f t="shared" si="21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12"/>
        <v>0</v>
      </c>
      <c r="CS102" s="318"/>
      <c r="CT102" s="253">
        <f t="shared" si="213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14"/>
        <v>0</v>
      </c>
      <c r="DD102" s="318"/>
      <c r="DE102" s="253">
        <f t="shared" si="215"/>
        <v>0</v>
      </c>
      <c r="DF102" s="318"/>
      <c r="DG102" s="318"/>
      <c r="DH102" s="318"/>
      <c r="DI102" s="318"/>
      <c r="DJ102" s="318"/>
      <c r="DK102" s="318"/>
      <c r="DL102" s="318"/>
      <c r="DM102" s="2"/>
      <c r="DN102" s="2"/>
    </row>
    <row r="103" spans="1:118" s="27" customFormat="1" ht="36">
      <c r="A103" s="272" t="str">
        <f t="shared" si="202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216"/>
        <v>0</v>
      </c>
      <c r="F103" s="236">
        <f t="shared" si="217"/>
        <v>0</v>
      </c>
      <c r="G103" s="236">
        <f t="shared" si="203"/>
        <v>0</v>
      </c>
      <c r="H103" s="236">
        <f t="shared" si="218"/>
        <v>0</v>
      </c>
      <c r="I103" s="236">
        <f t="shared" si="204"/>
        <v>0</v>
      </c>
      <c r="J103" s="236">
        <f t="shared" si="205"/>
        <v>0</v>
      </c>
      <c r="K103" s="236">
        <f t="shared" si="205"/>
        <v>0</v>
      </c>
      <c r="L103" s="236">
        <f t="shared" si="205"/>
        <v>0</v>
      </c>
      <c r="M103" s="236">
        <f t="shared" si="205"/>
        <v>0</v>
      </c>
      <c r="N103" s="236">
        <f t="shared" si="205"/>
        <v>0</v>
      </c>
      <c r="O103" s="236">
        <f t="shared" si="205"/>
        <v>0</v>
      </c>
      <c r="P103" s="220"/>
      <c r="Q103" s="221"/>
      <c r="R103" s="237">
        <f t="shared" si="219"/>
        <v>0</v>
      </c>
      <c r="S103" s="221"/>
      <c r="T103" s="237">
        <f t="shared" si="220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21"/>
        <v>0</v>
      </c>
      <c r="AD103" s="221"/>
      <c r="AE103" s="237">
        <f t="shared" si="222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23"/>
        <v>0</v>
      </c>
      <c r="AO103" s="221"/>
      <c r="AP103" s="237">
        <f t="shared" si="224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25"/>
        <v>0</v>
      </c>
      <c r="AZ103" s="221"/>
      <c r="BA103" s="237">
        <f t="shared" si="226"/>
        <v>0</v>
      </c>
      <c r="BB103" s="221"/>
      <c r="BC103" s="233"/>
      <c r="BD103" s="221"/>
      <c r="BE103" s="221"/>
      <c r="BF103" s="233"/>
      <c r="BG103" s="221"/>
      <c r="BH103" s="379">
        <f t="shared" si="206"/>
        <v>0</v>
      </c>
      <c r="BI103" s="255" t="str">
        <f t="shared" si="207"/>
        <v>12</v>
      </c>
      <c r="BJ103" s="318"/>
      <c r="BK103" s="253">
        <f t="shared" si="227"/>
        <v>0</v>
      </c>
      <c r="BL103" s="318"/>
      <c r="BM103" s="253">
        <f t="shared" si="208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09"/>
        <v>0</v>
      </c>
      <c r="BW103" s="318"/>
      <c r="BX103" s="253">
        <f t="shared" si="228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10"/>
        <v>0</v>
      </c>
      <c r="CH103" s="318"/>
      <c r="CI103" s="253">
        <f t="shared" si="21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12"/>
        <v>0</v>
      </c>
      <c r="CS103" s="318"/>
      <c r="CT103" s="253">
        <f t="shared" si="213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14"/>
        <v>0</v>
      </c>
      <c r="DD103" s="318"/>
      <c r="DE103" s="253">
        <f t="shared" si="215"/>
        <v>0</v>
      </c>
      <c r="DF103" s="318"/>
      <c r="DG103" s="318"/>
      <c r="DH103" s="318"/>
      <c r="DI103" s="318"/>
      <c r="DJ103" s="318"/>
      <c r="DK103" s="318"/>
      <c r="DL103" s="318"/>
      <c r="DM103" s="2"/>
      <c r="DN103" s="2"/>
    </row>
    <row r="104" spans="1:118" s="28" customFormat="1" thickBot="1">
      <c r="A104" s="272" t="str">
        <f t="shared" si="202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216"/>
        <v>0</v>
      </c>
      <c r="F104" s="236">
        <f t="shared" si="217"/>
        <v>0</v>
      </c>
      <c r="G104" s="236">
        <f t="shared" si="203"/>
        <v>0</v>
      </c>
      <c r="H104" s="236">
        <f t="shared" si="218"/>
        <v>0</v>
      </c>
      <c r="I104" s="236">
        <f t="shared" si="204"/>
        <v>0</v>
      </c>
      <c r="J104" s="236">
        <f t="shared" si="205"/>
        <v>0</v>
      </c>
      <c r="K104" s="236">
        <f t="shared" si="205"/>
        <v>0</v>
      </c>
      <c r="L104" s="236">
        <f t="shared" si="205"/>
        <v>0</v>
      </c>
      <c r="M104" s="236">
        <f t="shared" si="205"/>
        <v>0</v>
      </c>
      <c r="N104" s="236">
        <f t="shared" si="205"/>
        <v>0</v>
      </c>
      <c r="O104" s="236">
        <f>ROUND(SUM(Z104,AK104,AV104,BG104),1)</f>
        <v>0</v>
      </c>
      <c r="P104" s="223"/>
      <c r="Q104" s="224"/>
      <c r="R104" s="238">
        <f t="shared" si="219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221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23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25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9">
        <f t="shared" si="206"/>
        <v>0</v>
      </c>
      <c r="BI104" s="319" t="str">
        <f t="shared" si="207"/>
        <v>13</v>
      </c>
      <c r="BJ104" s="320"/>
      <c r="BK104" s="321">
        <f t="shared" si="227"/>
        <v>0</v>
      </c>
      <c r="BL104" s="320"/>
      <c r="BM104" s="321">
        <f t="shared" si="208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09"/>
        <v>0</v>
      </c>
      <c r="BW104" s="320"/>
      <c r="BX104" s="321">
        <f t="shared" si="228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10"/>
        <v>0</v>
      </c>
      <c r="CH104" s="320"/>
      <c r="CI104" s="321">
        <f t="shared" si="21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12"/>
        <v>0</v>
      </c>
      <c r="CS104" s="320"/>
      <c r="CT104" s="321">
        <f t="shared" si="213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14"/>
        <v>0</v>
      </c>
      <c r="DD104" s="320"/>
      <c r="DE104" s="321">
        <f t="shared" si="215"/>
        <v>0</v>
      </c>
      <c r="DF104" s="320"/>
      <c r="DG104" s="320"/>
      <c r="DH104" s="320"/>
      <c r="DI104" s="320"/>
      <c r="DJ104" s="320"/>
      <c r="DK104" s="320"/>
      <c r="DL104" s="320"/>
      <c r="DM104" s="242"/>
      <c r="DN104" s="242"/>
    </row>
    <row r="105" spans="1:118" s="258" customFormat="1" ht="21" customHeight="1">
      <c r="A105" s="271" t="str">
        <f>B105</f>
        <v>Внести наименование учреждения 7</v>
      </c>
      <c r="B105" s="712" t="s">
        <v>251</v>
      </c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>1 квартал - Внести наименование учреждения 7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>2 квартал - Внести наименование учреждения 7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>3 квартал - Внести наименование учреждения 7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>4 квартал - Внести наименование учреждения 7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06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29">IF(ROUND(E111-SUM(E112,E114:E115),5)&gt;=0,0,"Ошибка")</f>
        <v>0</v>
      </c>
      <c r="BK105" s="285">
        <f t="shared" si="229"/>
        <v>0</v>
      </c>
      <c r="BL105" s="285">
        <f t="shared" si="229"/>
        <v>0</v>
      </c>
      <c r="BM105" s="285">
        <f t="shared" si="229"/>
        <v>0</v>
      </c>
      <c r="BN105" s="285">
        <f t="shared" si="229"/>
        <v>0</v>
      </c>
      <c r="BO105" s="285">
        <f t="shared" si="229"/>
        <v>0</v>
      </c>
      <c r="BP105" s="285">
        <f t="shared" si="229"/>
        <v>0</v>
      </c>
      <c r="BQ105" s="285">
        <f t="shared" si="229"/>
        <v>0</v>
      </c>
      <c r="BR105" s="285">
        <f t="shared" si="229"/>
        <v>0</v>
      </c>
      <c r="BS105" s="285">
        <f t="shared" si="229"/>
        <v>0</v>
      </c>
      <c r="BT105" s="285">
        <f t="shared" si="229"/>
        <v>0</v>
      </c>
      <c r="BU105" s="285">
        <f t="shared" si="229"/>
        <v>0</v>
      </c>
      <c r="BV105" s="285">
        <f t="shared" si="229"/>
        <v>0</v>
      </c>
      <c r="BW105" s="285">
        <f t="shared" si="229"/>
        <v>0</v>
      </c>
      <c r="BX105" s="285">
        <f t="shared" si="229"/>
        <v>0</v>
      </c>
      <c r="BY105" s="285">
        <f t="shared" si="229"/>
        <v>0</v>
      </c>
      <c r="BZ105" s="285">
        <f t="shared" si="229"/>
        <v>0</v>
      </c>
      <c r="CA105" s="285">
        <f t="shared" si="229"/>
        <v>0</v>
      </c>
      <c r="CB105" s="285">
        <f t="shared" si="229"/>
        <v>0</v>
      </c>
      <c r="CC105" s="285">
        <f t="shared" si="229"/>
        <v>0</v>
      </c>
      <c r="CD105" s="285">
        <f t="shared" si="229"/>
        <v>0</v>
      </c>
      <c r="CE105" s="285">
        <f t="shared" si="229"/>
        <v>0</v>
      </c>
      <c r="CF105" s="285">
        <f t="shared" si="229"/>
        <v>0</v>
      </c>
      <c r="CG105" s="285">
        <f t="shared" si="229"/>
        <v>0</v>
      </c>
      <c r="CH105" s="285">
        <f t="shared" si="229"/>
        <v>0</v>
      </c>
      <c r="CI105" s="285">
        <f t="shared" si="229"/>
        <v>0</v>
      </c>
      <c r="CJ105" s="285">
        <f t="shared" si="229"/>
        <v>0</v>
      </c>
      <c r="CK105" s="285">
        <f t="shared" si="229"/>
        <v>0</v>
      </c>
      <c r="CL105" s="285">
        <f t="shared" si="229"/>
        <v>0</v>
      </c>
      <c r="CM105" s="285">
        <f t="shared" si="229"/>
        <v>0</v>
      </c>
      <c r="CN105" s="285">
        <f t="shared" si="229"/>
        <v>0</v>
      </c>
      <c r="CO105" s="285">
        <f t="shared" si="229"/>
        <v>0</v>
      </c>
      <c r="CP105" s="285">
        <f t="shared" ref="CP105:DL105" si="230">IF(ROUND(AK111-SUM(AK112,AK114:AK115),5)&gt;=0,0,"Ошибка")</f>
        <v>0</v>
      </c>
      <c r="CQ105" s="285">
        <f t="shared" si="230"/>
        <v>0</v>
      </c>
      <c r="CR105" s="285">
        <f t="shared" si="230"/>
        <v>0</v>
      </c>
      <c r="CS105" s="285">
        <f t="shared" si="230"/>
        <v>0</v>
      </c>
      <c r="CT105" s="285">
        <f t="shared" si="230"/>
        <v>0</v>
      </c>
      <c r="CU105" s="285">
        <f t="shared" si="230"/>
        <v>0</v>
      </c>
      <c r="CV105" s="285">
        <f t="shared" si="230"/>
        <v>0</v>
      </c>
      <c r="CW105" s="285">
        <f t="shared" si="230"/>
        <v>0</v>
      </c>
      <c r="CX105" s="285">
        <f t="shared" si="230"/>
        <v>0</v>
      </c>
      <c r="CY105" s="285">
        <f t="shared" si="230"/>
        <v>0</v>
      </c>
      <c r="CZ105" s="285">
        <f t="shared" si="230"/>
        <v>0</v>
      </c>
      <c r="DA105" s="285">
        <f t="shared" si="230"/>
        <v>0</v>
      </c>
      <c r="DB105" s="285">
        <f t="shared" si="230"/>
        <v>0</v>
      </c>
      <c r="DC105" s="285">
        <f t="shared" si="230"/>
        <v>0</v>
      </c>
      <c r="DD105" s="285">
        <f t="shared" si="230"/>
        <v>0</v>
      </c>
      <c r="DE105" s="285">
        <f t="shared" si="230"/>
        <v>0</v>
      </c>
      <c r="DF105" s="285">
        <f t="shared" si="230"/>
        <v>0</v>
      </c>
      <c r="DG105" s="285">
        <f t="shared" si="230"/>
        <v>0</v>
      </c>
      <c r="DH105" s="285">
        <f t="shared" si="230"/>
        <v>0</v>
      </c>
      <c r="DI105" s="285">
        <f t="shared" si="230"/>
        <v>0</v>
      </c>
      <c r="DJ105" s="285">
        <f t="shared" si="230"/>
        <v>0</v>
      </c>
      <c r="DK105" s="285">
        <f t="shared" si="230"/>
        <v>0</v>
      </c>
      <c r="DL105" s="285">
        <f t="shared" si="230"/>
        <v>0</v>
      </c>
      <c r="DM105" s="259"/>
      <c r="DN105" s="259"/>
    </row>
    <row r="106" spans="1:118" s="27" customFormat="1" ht="24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31">SUM(J107:J111,J116:J118)</f>
        <v>0</v>
      </c>
      <c r="K106" s="236">
        <f t="shared" si="231"/>
        <v>0</v>
      </c>
      <c r="L106" s="236">
        <f t="shared" si="231"/>
        <v>0</v>
      </c>
      <c r="M106" s="236">
        <f t="shared" si="231"/>
        <v>0</v>
      </c>
      <c r="N106" s="236">
        <f t="shared" si="231"/>
        <v>0</v>
      </c>
      <c r="O106" s="236">
        <f t="shared" si="231"/>
        <v>0</v>
      </c>
      <c r="P106" s="228">
        <f>SUM(P107:P111,P116:P118)</f>
        <v>0</v>
      </c>
      <c r="Q106" s="226">
        <f t="shared" ref="Q106:Z106" si="232">SUM(Q107:Q111,Q116:Q118)</f>
        <v>0</v>
      </c>
      <c r="R106" s="236">
        <f t="shared" si="232"/>
        <v>0</v>
      </c>
      <c r="S106" s="226">
        <f t="shared" si="232"/>
        <v>0</v>
      </c>
      <c r="T106" s="236">
        <f t="shared" si="232"/>
        <v>0</v>
      </c>
      <c r="U106" s="226">
        <f t="shared" si="232"/>
        <v>0</v>
      </c>
      <c r="V106" s="235">
        <f t="shared" si="232"/>
        <v>0</v>
      </c>
      <c r="W106" s="226">
        <f t="shared" si="232"/>
        <v>0</v>
      </c>
      <c r="X106" s="226">
        <f t="shared" si="232"/>
        <v>0</v>
      </c>
      <c r="Y106" s="235">
        <f t="shared" si="232"/>
        <v>0</v>
      </c>
      <c r="Z106" s="227">
        <f t="shared" si="232"/>
        <v>0</v>
      </c>
      <c r="AA106" s="228">
        <f>SUM(AA107:AA111,AA116:AA118)</f>
        <v>0</v>
      </c>
      <c r="AB106" s="226">
        <f t="shared" ref="AB106:AK106" si="233">SUM(AB107:AB111,AB116:AB118)</f>
        <v>0</v>
      </c>
      <c r="AC106" s="236">
        <f t="shared" si="233"/>
        <v>0</v>
      </c>
      <c r="AD106" s="226">
        <f t="shared" si="233"/>
        <v>0</v>
      </c>
      <c r="AE106" s="236">
        <f t="shared" si="233"/>
        <v>0</v>
      </c>
      <c r="AF106" s="226">
        <f t="shared" si="233"/>
        <v>0</v>
      </c>
      <c r="AG106" s="235">
        <f t="shared" si="233"/>
        <v>0</v>
      </c>
      <c r="AH106" s="226">
        <f t="shared" si="233"/>
        <v>0</v>
      </c>
      <c r="AI106" s="226">
        <f t="shared" si="233"/>
        <v>0</v>
      </c>
      <c r="AJ106" s="235">
        <f t="shared" si="233"/>
        <v>0</v>
      </c>
      <c r="AK106" s="227">
        <f t="shared" si="233"/>
        <v>0</v>
      </c>
      <c r="AL106" s="228">
        <f>SUM(AL107:AL111,AL116:AL118)</f>
        <v>0</v>
      </c>
      <c r="AM106" s="226">
        <f t="shared" ref="AM106:AV106" si="234">SUM(AM107:AM111,AM116:AM118)</f>
        <v>0</v>
      </c>
      <c r="AN106" s="236">
        <f t="shared" si="234"/>
        <v>0</v>
      </c>
      <c r="AO106" s="226">
        <f t="shared" si="234"/>
        <v>0</v>
      </c>
      <c r="AP106" s="236">
        <f t="shared" si="234"/>
        <v>0</v>
      </c>
      <c r="AQ106" s="226">
        <f t="shared" si="234"/>
        <v>0</v>
      </c>
      <c r="AR106" s="235">
        <f t="shared" si="234"/>
        <v>0</v>
      </c>
      <c r="AS106" s="226">
        <f t="shared" si="234"/>
        <v>0</v>
      </c>
      <c r="AT106" s="226">
        <f t="shared" si="234"/>
        <v>0</v>
      </c>
      <c r="AU106" s="235">
        <f t="shared" si="234"/>
        <v>0</v>
      </c>
      <c r="AV106" s="227">
        <f t="shared" si="234"/>
        <v>0</v>
      </c>
      <c r="AW106" s="228">
        <f>SUM(AW107:AW111,AW116:AW118)</f>
        <v>0</v>
      </c>
      <c r="AX106" s="226">
        <f t="shared" ref="AX106:BG106" si="235">SUM(AX107:AX111,AX116:AX118)</f>
        <v>0</v>
      </c>
      <c r="AY106" s="236">
        <f t="shared" si="235"/>
        <v>0</v>
      </c>
      <c r="AZ106" s="226">
        <f t="shared" si="235"/>
        <v>0</v>
      </c>
      <c r="BA106" s="236">
        <f t="shared" si="235"/>
        <v>0</v>
      </c>
      <c r="BB106" s="226">
        <f t="shared" si="235"/>
        <v>0</v>
      </c>
      <c r="BC106" s="235">
        <f t="shared" si="235"/>
        <v>0</v>
      </c>
      <c r="BD106" s="226">
        <f t="shared" si="235"/>
        <v>0</v>
      </c>
      <c r="BE106" s="226">
        <f t="shared" si="235"/>
        <v>0</v>
      </c>
      <c r="BF106" s="235">
        <f t="shared" si="235"/>
        <v>0</v>
      </c>
      <c r="BG106" s="227">
        <f t="shared" si="235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36">IF(E112-E113&gt;=0,0,"Ошибка")</f>
        <v>0</v>
      </c>
      <c r="BK106" s="253">
        <f t="shared" si="236"/>
        <v>0</v>
      </c>
      <c r="BL106" s="253">
        <f t="shared" si="236"/>
        <v>0</v>
      </c>
      <c r="BM106" s="253">
        <f t="shared" si="236"/>
        <v>0</v>
      </c>
      <c r="BN106" s="253">
        <f t="shared" si="236"/>
        <v>0</v>
      </c>
      <c r="BO106" s="253">
        <f t="shared" si="236"/>
        <v>0</v>
      </c>
      <c r="BP106" s="253">
        <f t="shared" si="236"/>
        <v>0</v>
      </c>
      <c r="BQ106" s="253">
        <f t="shared" si="236"/>
        <v>0</v>
      </c>
      <c r="BR106" s="253">
        <f t="shared" si="236"/>
        <v>0</v>
      </c>
      <c r="BS106" s="253">
        <f t="shared" si="236"/>
        <v>0</v>
      </c>
      <c r="BT106" s="253">
        <f t="shared" si="236"/>
        <v>0</v>
      </c>
      <c r="BU106" s="253">
        <f t="shared" si="236"/>
        <v>0</v>
      </c>
      <c r="BV106" s="253">
        <f t="shared" si="236"/>
        <v>0</v>
      </c>
      <c r="BW106" s="253">
        <f t="shared" si="236"/>
        <v>0</v>
      </c>
      <c r="BX106" s="253">
        <f t="shared" si="236"/>
        <v>0</v>
      </c>
      <c r="BY106" s="253">
        <f t="shared" si="236"/>
        <v>0</v>
      </c>
      <c r="BZ106" s="253">
        <f t="shared" si="236"/>
        <v>0</v>
      </c>
      <c r="CA106" s="253">
        <f t="shared" si="236"/>
        <v>0</v>
      </c>
      <c r="CB106" s="253">
        <f t="shared" si="236"/>
        <v>0</v>
      </c>
      <c r="CC106" s="253">
        <f t="shared" si="236"/>
        <v>0</v>
      </c>
      <c r="CD106" s="253">
        <f t="shared" si="236"/>
        <v>0</v>
      </c>
      <c r="CE106" s="253">
        <f t="shared" si="236"/>
        <v>0</v>
      </c>
      <c r="CF106" s="253">
        <f t="shared" si="236"/>
        <v>0</v>
      </c>
      <c r="CG106" s="253">
        <f t="shared" si="236"/>
        <v>0</v>
      </c>
      <c r="CH106" s="253">
        <f t="shared" si="236"/>
        <v>0</v>
      </c>
      <c r="CI106" s="253">
        <f t="shared" si="236"/>
        <v>0</v>
      </c>
      <c r="CJ106" s="253">
        <f t="shared" si="236"/>
        <v>0</v>
      </c>
      <c r="CK106" s="253">
        <f t="shared" si="236"/>
        <v>0</v>
      </c>
      <c r="CL106" s="253">
        <f t="shared" si="236"/>
        <v>0</v>
      </c>
      <c r="CM106" s="253">
        <f t="shared" si="236"/>
        <v>0</v>
      </c>
      <c r="CN106" s="253">
        <f t="shared" si="236"/>
        <v>0</v>
      </c>
      <c r="CO106" s="253">
        <f t="shared" si="236"/>
        <v>0</v>
      </c>
      <c r="CP106" s="253">
        <f t="shared" ref="CP106:DL106" si="237">IF(AK112-AK113&gt;=0,0,"Ошибка")</f>
        <v>0</v>
      </c>
      <c r="CQ106" s="253">
        <f t="shared" si="237"/>
        <v>0</v>
      </c>
      <c r="CR106" s="253">
        <f t="shared" si="237"/>
        <v>0</v>
      </c>
      <c r="CS106" s="253">
        <f t="shared" si="237"/>
        <v>0</v>
      </c>
      <c r="CT106" s="253">
        <f t="shared" si="237"/>
        <v>0</v>
      </c>
      <c r="CU106" s="253">
        <f t="shared" si="237"/>
        <v>0</v>
      </c>
      <c r="CV106" s="253">
        <f t="shared" si="237"/>
        <v>0</v>
      </c>
      <c r="CW106" s="253">
        <f t="shared" si="237"/>
        <v>0</v>
      </c>
      <c r="CX106" s="253">
        <f t="shared" si="237"/>
        <v>0</v>
      </c>
      <c r="CY106" s="253">
        <f t="shared" si="237"/>
        <v>0</v>
      </c>
      <c r="CZ106" s="253">
        <f t="shared" si="237"/>
        <v>0</v>
      </c>
      <c r="DA106" s="253">
        <f t="shared" si="237"/>
        <v>0</v>
      </c>
      <c r="DB106" s="253">
        <f t="shared" si="237"/>
        <v>0</v>
      </c>
      <c r="DC106" s="253">
        <f t="shared" si="237"/>
        <v>0</v>
      </c>
      <c r="DD106" s="253">
        <f t="shared" si="237"/>
        <v>0</v>
      </c>
      <c r="DE106" s="253">
        <f t="shared" si="237"/>
        <v>0</v>
      </c>
      <c r="DF106" s="253">
        <f t="shared" si="237"/>
        <v>0</v>
      </c>
      <c r="DG106" s="253">
        <f t="shared" si="237"/>
        <v>0</v>
      </c>
      <c r="DH106" s="253">
        <f t="shared" si="237"/>
        <v>0</v>
      </c>
      <c r="DI106" s="253">
        <f t="shared" si="237"/>
        <v>0</v>
      </c>
      <c r="DJ106" s="253">
        <f t="shared" si="237"/>
        <v>0</v>
      </c>
      <c r="DK106" s="253">
        <f t="shared" si="237"/>
        <v>0</v>
      </c>
      <c r="DL106" s="253">
        <f t="shared" si="237"/>
        <v>0</v>
      </c>
      <c r="DM106" s="2"/>
      <c r="DN106" s="2"/>
    </row>
    <row r="107" spans="1:118" s="27" customFormat="1" ht="24">
      <c r="A107" s="272" t="str">
        <f t="shared" ref="A107:A118" si="238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39">SUM(J107:L107)</f>
        <v>0</v>
      </c>
      <c r="H107" s="236">
        <f>ROUND(SUM(S107,AD107,AO107,AZ107),1)</f>
        <v>0</v>
      </c>
      <c r="I107" s="236">
        <f t="shared" ref="I107:I118" si="240">SUM(M107:O107)</f>
        <v>0</v>
      </c>
      <c r="J107" s="236">
        <f t="shared" ref="J107:O118" si="241">ROUND(SUM(U107,AF107,AQ107,BB107),1)</f>
        <v>0</v>
      </c>
      <c r="K107" s="236">
        <f t="shared" si="241"/>
        <v>0</v>
      </c>
      <c r="L107" s="236">
        <f t="shared" si="241"/>
        <v>0</v>
      </c>
      <c r="M107" s="236">
        <f t="shared" si="241"/>
        <v>0</v>
      </c>
      <c r="N107" s="236">
        <f t="shared" si="241"/>
        <v>0</v>
      </c>
      <c r="O107" s="236">
        <f t="shared" si="241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9">
        <f t="shared" ref="BH107:BH119" si="242">IF((COUNTA(BJ107:DL107)-COUNTIF(BJ107:DL107,0))=0,0,CONCATENATE("Ошибки!-",COUNTA(BJ107:DL107)-COUNTIF(BJ107:DL107,0)))</f>
        <v>0</v>
      </c>
      <c r="BI107" s="255" t="str">
        <f t="shared" ref="BI107:BI118" si="24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4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4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46">IF(ROUND((AA107-AB107),5)&gt;=0,0,"Ошибка!")</f>
        <v>0</v>
      </c>
      <c r="CH107" s="318"/>
      <c r="CI107" s="253">
        <f t="shared" ref="CI107:CI118" si="24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48">IF(ROUND((AL107-AM107),5)&gt;=0,0,"Ошибка!")</f>
        <v>0</v>
      </c>
      <c r="CS107" s="318"/>
      <c r="CT107" s="253">
        <f t="shared" ref="CT107:CT118" si="24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50">IF(ROUND((AW107-AX107),5)&gt;=0,0,"Ошибка!")</f>
        <v>0</v>
      </c>
      <c r="DD107" s="318"/>
      <c r="DE107" s="253">
        <f t="shared" ref="DE107:DE118" si="25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  <c r="DM107" s="2"/>
      <c r="DN107" s="2"/>
    </row>
    <row r="108" spans="1:118" s="27" customFormat="1" ht="36">
      <c r="A108" s="272" t="str">
        <f t="shared" si="238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52">ROUND(SUM(P108,AA108,AL108,AW108),0)</f>
        <v>0</v>
      </c>
      <c r="F108" s="236">
        <f t="shared" ref="F108:F118" si="253">ROUND(SUM(Q108,AB108,AM108,AX108),1)</f>
        <v>0</v>
      </c>
      <c r="G108" s="236">
        <f t="shared" si="239"/>
        <v>0</v>
      </c>
      <c r="H108" s="236">
        <f t="shared" ref="H108:H118" si="254">ROUND(SUM(S108,AD108,AO108,AZ108),1)</f>
        <v>0</v>
      </c>
      <c r="I108" s="236">
        <f t="shared" si="240"/>
        <v>0</v>
      </c>
      <c r="J108" s="236">
        <f t="shared" si="241"/>
        <v>0</v>
      </c>
      <c r="K108" s="236">
        <f t="shared" si="241"/>
        <v>0</v>
      </c>
      <c r="L108" s="236">
        <f t="shared" si="241"/>
        <v>0</v>
      </c>
      <c r="M108" s="236">
        <f t="shared" si="241"/>
        <v>0</v>
      </c>
      <c r="N108" s="236">
        <f t="shared" si="241"/>
        <v>0</v>
      </c>
      <c r="O108" s="236">
        <f t="shared" si="241"/>
        <v>0</v>
      </c>
      <c r="P108" s="220"/>
      <c r="Q108" s="221"/>
      <c r="R108" s="237">
        <f t="shared" ref="R108:R118" si="255">SUM(U108:W108)</f>
        <v>0</v>
      </c>
      <c r="S108" s="221"/>
      <c r="T108" s="237">
        <f t="shared" ref="T108:T117" si="25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57">SUM(AF108:AH108)</f>
        <v>0</v>
      </c>
      <c r="AD108" s="221"/>
      <c r="AE108" s="237">
        <f t="shared" ref="AE108:AE117" si="25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59">SUM(AQ108:AS108)</f>
        <v>0</v>
      </c>
      <c r="AO108" s="221"/>
      <c r="AP108" s="237">
        <f t="shared" ref="AP108:AP117" si="26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61">SUM(BB108:BD108)</f>
        <v>0</v>
      </c>
      <c r="AZ108" s="221"/>
      <c r="BA108" s="237">
        <f t="shared" ref="BA108:BA117" si="262">SUM(BE108:BG108)</f>
        <v>0</v>
      </c>
      <c r="BB108" s="221"/>
      <c r="BC108" s="233"/>
      <c r="BD108" s="221"/>
      <c r="BE108" s="221"/>
      <c r="BF108" s="233"/>
      <c r="BG108" s="221"/>
      <c r="BH108" s="379">
        <f t="shared" si="242"/>
        <v>0</v>
      </c>
      <c r="BI108" s="255" t="str">
        <f t="shared" si="243"/>
        <v>03</v>
      </c>
      <c r="BJ108" s="318"/>
      <c r="BK108" s="253">
        <f t="shared" ref="BK108:BK118" si="263">IF(ROUND((E108-F108),5)&gt;=0,0,"Ошибка!")</f>
        <v>0</v>
      </c>
      <c r="BL108" s="318"/>
      <c r="BM108" s="253">
        <f t="shared" si="24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45"/>
        <v>0</v>
      </c>
      <c r="BW108" s="318"/>
      <c r="BX108" s="253">
        <f t="shared" ref="BX108:BX118" si="26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46"/>
        <v>0</v>
      </c>
      <c r="CH108" s="318"/>
      <c r="CI108" s="253">
        <f t="shared" si="24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48"/>
        <v>0</v>
      </c>
      <c r="CS108" s="318"/>
      <c r="CT108" s="253">
        <f t="shared" si="24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50"/>
        <v>0</v>
      </c>
      <c r="DD108" s="318"/>
      <c r="DE108" s="253">
        <f t="shared" si="251"/>
        <v>0</v>
      </c>
      <c r="DF108" s="318"/>
      <c r="DG108" s="318"/>
      <c r="DH108" s="318"/>
      <c r="DI108" s="318"/>
      <c r="DJ108" s="318"/>
      <c r="DK108" s="318"/>
      <c r="DL108" s="318"/>
      <c r="DM108" s="2"/>
      <c r="DN108" s="2"/>
    </row>
    <row r="109" spans="1:118" s="28" customFormat="1" ht="12">
      <c r="A109" s="272" t="str">
        <f t="shared" si="238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52"/>
        <v>0</v>
      </c>
      <c r="F109" s="236">
        <f t="shared" si="253"/>
        <v>0</v>
      </c>
      <c r="G109" s="236">
        <f t="shared" si="239"/>
        <v>0</v>
      </c>
      <c r="H109" s="236">
        <f t="shared" si="254"/>
        <v>0</v>
      </c>
      <c r="I109" s="236">
        <f t="shared" si="240"/>
        <v>0</v>
      </c>
      <c r="J109" s="236">
        <f t="shared" si="241"/>
        <v>0</v>
      </c>
      <c r="K109" s="236">
        <f t="shared" si="241"/>
        <v>0</v>
      </c>
      <c r="L109" s="236">
        <f t="shared" si="241"/>
        <v>0</v>
      </c>
      <c r="M109" s="236">
        <f t="shared" si="241"/>
        <v>0</v>
      </c>
      <c r="N109" s="236">
        <f t="shared" si="241"/>
        <v>0</v>
      </c>
      <c r="O109" s="236">
        <f t="shared" si="241"/>
        <v>0</v>
      </c>
      <c r="P109" s="220"/>
      <c r="Q109" s="221"/>
      <c r="R109" s="237">
        <f t="shared" si="255"/>
        <v>0</v>
      </c>
      <c r="S109" s="221"/>
      <c r="T109" s="237">
        <f t="shared" si="25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57"/>
        <v>0</v>
      </c>
      <c r="AD109" s="221"/>
      <c r="AE109" s="237">
        <f t="shared" si="25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59"/>
        <v>0</v>
      </c>
      <c r="AO109" s="221"/>
      <c r="AP109" s="237">
        <f t="shared" si="26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61"/>
        <v>0</v>
      </c>
      <c r="AZ109" s="221"/>
      <c r="BA109" s="237">
        <f t="shared" si="262"/>
        <v>0</v>
      </c>
      <c r="BB109" s="221"/>
      <c r="BC109" s="233"/>
      <c r="BD109" s="221"/>
      <c r="BE109" s="221"/>
      <c r="BF109" s="233"/>
      <c r="BG109" s="221"/>
      <c r="BH109" s="379">
        <f t="shared" si="242"/>
        <v>0</v>
      </c>
      <c r="BI109" s="255" t="str">
        <f t="shared" si="243"/>
        <v>04</v>
      </c>
      <c r="BJ109" s="318"/>
      <c r="BK109" s="253">
        <f t="shared" si="263"/>
        <v>0</v>
      </c>
      <c r="BL109" s="318"/>
      <c r="BM109" s="253">
        <f t="shared" si="24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45"/>
        <v>0</v>
      </c>
      <c r="BW109" s="318"/>
      <c r="BX109" s="253">
        <f t="shared" si="26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46"/>
        <v>0</v>
      </c>
      <c r="CH109" s="318"/>
      <c r="CI109" s="253">
        <f t="shared" si="24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48"/>
        <v>0</v>
      </c>
      <c r="CS109" s="318"/>
      <c r="CT109" s="253">
        <f t="shared" si="24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50"/>
        <v>0</v>
      </c>
      <c r="DD109" s="318"/>
      <c r="DE109" s="253">
        <f t="shared" si="251"/>
        <v>0</v>
      </c>
      <c r="DF109" s="318"/>
      <c r="DG109" s="318"/>
      <c r="DH109" s="318"/>
      <c r="DI109" s="318"/>
      <c r="DJ109" s="318"/>
      <c r="DK109" s="318"/>
      <c r="DL109" s="318"/>
      <c r="DM109" s="242"/>
      <c r="DN109" s="242"/>
    </row>
    <row r="110" spans="1:118" s="28" customFormat="1" ht="12">
      <c r="A110" s="272" t="str">
        <f t="shared" si="238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52"/>
        <v>0</v>
      </c>
      <c r="F110" s="236">
        <f t="shared" si="253"/>
        <v>0</v>
      </c>
      <c r="G110" s="236">
        <f t="shared" si="239"/>
        <v>0</v>
      </c>
      <c r="H110" s="236">
        <f t="shared" si="254"/>
        <v>0</v>
      </c>
      <c r="I110" s="236">
        <f t="shared" si="240"/>
        <v>0</v>
      </c>
      <c r="J110" s="236">
        <f t="shared" si="241"/>
        <v>0</v>
      </c>
      <c r="K110" s="236">
        <f t="shared" si="241"/>
        <v>0</v>
      </c>
      <c r="L110" s="236">
        <f t="shared" si="241"/>
        <v>0</v>
      </c>
      <c r="M110" s="236">
        <f t="shared" si="241"/>
        <v>0</v>
      </c>
      <c r="N110" s="236">
        <f t="shared" si="241"/>
        <v>0</v>
      </c>
      <c r="O110" s="236">
        <f t="shared" si="241"/>
        <v>0</v>
      </c>
      <c r="P110" s="220"/>
      <c r="Q110" s="221"/>
      <c r="R110" s="237">
        <f t="shared" si="255"/>
        <v>0</v>
      </c>
      <c r="S110" s="221"/>
      <c r="T110" s="237">
        <f t="shared" si="25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57"/>
        <v>0</v>
      </c>
      <c r="AD110" s="221"/>
      <c r="AE110" s="237">
        <f t="shared" si="25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59"/>
        <v>0</v>
      </c>
      <c r="AO110" s="221"/>
      <c r="AP110" s="237">
        <f t="shared" si="26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61"/>
        <v>0</v>
      </c>
      <c r="AZ110" s="221"/>
      <c r="BA110" s="237">
        <f t="shared" si="262"/>
        <v>0</v>
      </c>
      <c r="BB110" s="221"/>
      <c r="BC110" s="233"/>
      <c r="BD110" s="221"/>
      <c r="BE110" s="221"/>
      <c r="BF110" s="233"/>
      <c r="BG110" s="221"/>
      <c r="BH110" s="379">
        <f t="shared" si="242"/>
        <v>0</v>
      </c>
      <c r="BI110" s="255" t="str">
        <f t="shared" si="243"/>
        <v>05</v>
      </c>
      <c r="BJ110" s="318"/>
      <c r="BK110" s="253">
        <f t="shared" si="263"/>
        <v>0</v>
      </c>
      <c r="BL110" s="318"/>
      <c r="BM110" s="253">
        <f t="shared" si="24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45"/>
        <v>0</v>
      </c>
      <c r="BW110" s="318"/>
      <c r="BX110" s="253">
        <f t="shared" si="26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46"/>
        <v>0</v>
      </c>
      <c r="CH110" s="318"/>
      <c r="CI110" s="253">
        <f t="shared" si="24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48"/>
        <v>0</v>
      </c>
      <c r="CS110" s="318"/>
      <c r="CT110" s="253">
        <f t="shared" si="24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50"/>
        <v>0</v>
      </c>
      <c r="DD110" s="318"/>
      <c r="DE110" s="253">
        <f t="shared" si="251"/>
        <v>0</v>
      </c>
      <c r="DF110" s="318"/>
      <c r="DG110" s="318"/>
      <c r="DH110" s="318"/>
      <c r="DI110" s="318"/>
      <c r="DJ110" s="318"/>
      <c r="DK110" s="318"/>
      <c r="DL110" s="318"/>
      <c r="DM110" s="242"/>
      <c r="DN110" s="242"/>
    </row>
    <row r="111" spans="1:118" s="28" customFormat="1" ht="12">
      <c r="A111" s="272" t="str">
        <f t="shared" si="238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52"/>
        <v>0</v>
      </c>
      <c r="F111" s="236">
        <f t="shared" si="253"/>
        <v>0</v>
      </c>
      <c r="G111" s="236">
        <f t="shared" si="239"/>
        <v>0</v>
      </c>
      <c r="H111" s="236">
        <f t="shared" si="254"/>
        <v>0</v>
      </c>
      <c r="I111" s="236">
        <f t="shared" si="240"/>
        <v>0</v>
      </c>
      <c r="J111" s="236">
        <f t="shared" si="241"/>
        <v>0</v>
      </c>
      <c r="K111" s="236">
        <f t="shared" si="241"/>
        <v>0</v>
      </c>
      <c r="L111" s="236">
        <f t="shared" si="241"/>
        <v>0</v>
      </c>
      <c r="M111" s="236">
        <f t="shared" si="241"/>
        <v>0</v>
      </c>
      <c r="N111" s="236">
        <f t="shared" si="241"/>
        <v>0</v>
      </c>
      <c r="O111" s="236">
        <f t="shared" si="241"/>
        <v>0</v>
      </c>
      <c r="P111" s="220"/>
      <c r="Q111" s="221"/>
      <c r="R111" s="237">
        <f t="shared" si="255"/>
        <v>0</v>
      </c>
      <c r="S111" s="221"/>
      <c r="T111" s="237">
        <f t="shared" si="25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57"/>
        <v>0</v>
      </c>
      <c r="AD111" s="221"/>
      <c r="AE111" s="237">
        <f t="shared" si="25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59"/>
        <v>0</v>
      </c>
      <c r="AO111" s="221"/>
      <c r="AP111" s="237">
        <f t="shared" si="26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61"/>
        <v>0</v>
      </c>
      <c r="AZ111" s="221"/>
      <c r="BA111" s="237">
        <f t="shared" si="262"/>
        <v>0</v>
      </c>
      <c r="BB111" s="221"/>
      <c r="BC111" s="233"/>
      <c r="BD111" s="221"/>
      <c r="BE111" s="221"/>
      <c r="BF111" s="233"/>
      <c r="BG111" s="221"/>
      <c r="BH111" s="379">
        <f t="shared" si="242"/>
        <v>0</v>
      </c>
      <c r="BI111" s="255" t="str">
        <f t="shared" si="243"/>
        <v>06</v>
      </c>
      <c r="BJ111" s="318"/>
      <c r="BK111" s="253">
        <f t="shared" si="263"/>
        <v>0</v>
      </c>
      <c r="BL111" s="318"/>
      <c r="BM111" s="253">
        <f t="shared" si="24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45"/>
        <v>0</v>
      </c>
      <c r="BW111" s="318"/>
      <c r="BX111" s="253">
        <f t="shared" si="26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46"/>
        <v>0</v>
      </c>
      <c r="CH111" s="318"/>
      <c r="CI111" s="253">
        <f t="shared" si="24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48"/>
        <v>0</v>
      </c>
      <c r="CS111" s="318"/>
      <c r="CT111" s="253">
        <f t="shared" si="24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50"/>
        <v>0</v>
      </c>
      <c r="DD111" s="318"/>
      <c r="DE111" s="253">
        <f t="shared" si="251"/>
        <v>0</v>
      </c>
      <c r="DF111" s="318"/>
      <c r="DG111" s="318"/>
      <c r="DH111" s="318"/>
      <c r="DI111" s="318"/>
      <c r="DJ111" s="318"/>
      <c r="DK111" s="318"/>
      <c r="DL111" s="318"/>
      <c r="DM111" s="242"/>
      <c r="DN111" s="242"/>
    </row>
    <row r="112" spans="1:118" s="27" customFormat="1" ht="24">
      <c r="A112" s="272" t="str">
        <f t="shared" si="238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52"/>
        <v>0</v>
      </c>
      <c r="F112" s="236">
        <f t="shared" si="253"/>
        <v>0</v>
      </c>
      <c r="G112" s="236">
        <f t="shared" si="239"/>
        <v>0</v>
      </c>
      <c r="H112" s="236">
        <f t="shared" si="254"/>
        <v>0</v>
      </c>
      <c r="I112" s="236">
        <f t="shared" si="240"/>
        <v>0</v>
      </c>
      <c r="J112" s="236">
        <f t="shared" si="241"/>
        <v>0</v>
      </c>
      <c r="K112" s="236">
        <f t="shared" si="241"/>
        <v>0</v>
      </c>
      <c r="L112" s="236">
        <f t="shared" si="241"/>
        <v>0</v>
      </c>
      <c r="M112" s="236">
        <f t="shared" si="241"/>
        <v>0</v>
      </c>
      <c r="N112" s="236">
        <f t="shared" si="241"/>
        <v>0</v>
      </c>
      <c r="O112" s="236">
        <f t="shared" si="241"/>
        <v>0</v>
      </c>
      <c r="P112" s="220"/>
      <c r="Q112" s="221"/>
      <c r="R112" s="237">
        <f t="shared" si="255"/>
        <v>0</v>
      </c>
      <c r="S112" s="221"/>
      <c r="T112" s="237">
        <f t="shared" si="25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57"/>
        <v>0</v>
      </c>
      <c r="AD112" s="221"/>
      <c r="AE112" s="237">
        <f t="shared" si="25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59"/>
        <v>0</v>
      </c>
      <c r="AO112" s="221"/>
      <c r="AP112" s="237">
        <f t="shared" si="26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61"/>
        <v>0</v>
      </c>
      <c r="AZ112" s="221"/>
      <c r="BA112" s="237">
        <f t="shared" si="262"/>
        <v>0</v>
      </c>
      <c r="BB112" s="221"/>
      <c r="BC112" s="233"/>
      <c r="BD112" s="221"/>
      <c r="BE112" s="221"/>
      <c r="BF112" s="233"/>
      <c r="BG112" s="221"/>
      <c r="BH112" s="379">
        <f t="shared" si="242"/>
        <v>0</v>
      </c>
      <c r="BI112" s="255" t="str">
        <f t="shared" si="243"/>
        <v>07</v>
      </c>
      <c r="BJ112" s="318"/>
      <c r="BK112" s="253">
        <f t="shared" si="263"/>
        <v>0</v>
      </c>
      <c r="BL112" s="318"/>
      <c r="BM112" s="253">
        <f t="shared" si="24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45"/>
        <v>0</v>
      </c>
      <c r="BW112" s="318"/>
      <c r="BX112" s="253">
        <f t="shared" si="26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46"/>
        <v>0</v>
      </c>
      <c r="CH112" s="318"/>
      <c r="CI112" s="253">
        <f t="shared" si="24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48"/>
        <v>0</v>
      </c>
      <c r="CS112" s="318"/>
      <c r="CT112" s="253">
        <f t="shared" si="24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50"/>
        <v>0</v>
      </c>
      <c r="DD112" s="318"/>
      <c r="DE112" s="253">
        <f t="shared" si="251"/>
        <v>0</v>
      </c>
      <c r="DF112" s="318"/>
      <c r="DG112" s="318"/>
      <c r="DH112" s="318"/>
      <c r="DI112" s="318"/>
      <c r="DJ112" s="318"/>
      <c r="DK112" s="318"/>
      <c r="DL112" s="318"/>
      <c r="DM112" s="2"/>
      <c r="DN112" s="2"/>
    </row>
    <row r="113" spans="1:118" s="27" customFormat="1" ht="12">
      <c r="A113" s="272" t="str">
        <f t="shared" si="238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52"/>
        <v>0</v>
      </c>
      <c r="F113" s="236">
        <f t="shared" si="253"/>
        <v>0</v>
      </c>
      <c r="G113" s="236">
        <f t="shared" si="239"/>
        <v>0</v>
      </c>
      <c r="H113" s="236">
        <f t="shared" si="254"/>
        <v>0</v>
      </c>
      <c r="I113" s="236">
        <f t="shared" si="240"/>
        <v>0</v>
      </c>
      <c r="J113" s="236">
        <f t="shared" si="241"/>
        <v>0</v>
      </c>
      <c r="K113" s="236">
        <f t="shared" si="241"/>
        <v>0</v>
      </c>
      <c r="L113" s="236">
        <f t="shared" si="241"/>
        <v>0</v>
      </c>
      <c r="M113" s="236">
        <f t="shared" si="241"/>
        <v>0</v>
      </c>
      <c r="N113" s="236">
        <f t="shared" si="241"/>
        <v>0</v>
      </c>
      <c r="O113" s="236">
        <f t="shared" si="241"/>
        <v>0</v>
      </c>
      <c r="P113" s="220"/>
      <c r="Q113" s="221"/>
      <c r="R113" s="237">
        <f t="shared" si="255"/>
        <v>0</v>
      </c>
      <c r="S113" s="221"/>
      <c r="T113" s="237">
        <f t="shared" si="25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57"/>
        <v>0</v>
      </c>
      <c r="AD113" s="221"/>
      <c r="AE113" s="237">
        <f t="shared" si="25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59"/>
        <v>0</v>
      </c>
      <c r="AO113" s="221"/>
      <c r="AP113" s="237">
        <f t="shared" si="26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61"/>
        <v>0</v>
      </c>
      <c r="AZ113" s="221"/>
      <c r="BA113" s="237">
        <f t="shared" si="262"/>
        <v>0</v>
      </c>
      <c r="BB113" s="221"/>
      <c r="BC113" s="233"/>
      <c r="BD113" s="221"/>
      <c r="BE113" s="221"/>
      <c r="BF113" s="233"/>
      <c r="BG113" s="221"/>
      <c r="BH113" s="379">
        <f t="shared" si="242"/>
        <v>0</v>
      </c>
      <c r="BI113" s="255" t="str">
        <f t="shared" si="243"/>
        <v>08</v>
      </c>
      <c r="BJ113" s="318"/>
      <c r="BK113" s="253">
        <f t="shared" si="263"/>
        <v>0</v>
      </c>
      <c r="BL113" s="318"/>
      <c r="BM113" s="253">
        <f t="shared" si="24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45"/>
        <v>0</v>
      </c>
      <c r="BW113" s="318"/>
      <c r="BX113" s="253">
        <f t="shared" si="26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46"/>
        <v>0</v>
      </c>
      <c r="CH113" s="318"/>
      <c r="CI113" s="253">
        <f t="shared" si="24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48"/>
        <v>0</v>
      </c>
      <c r="CS113" s="318"/>
      <c r="CT113" s="253">
        <f t="shared" si="24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50"/>
        <v>0</v>
      </c>
      <c r="DD113" s="318"/>
      <c r="DE113" s="253">
        <f t="shared" si="251"/>
        <v>0</v>
      </c>
      <c r="DF113" s="318"/>
      <c r="DG113" s="318"/>
      <c r="DH113" s="318"/>
      <c r="DI113" s="318"/>
      <c r="DJ113" s="318"/>
      <c r="DK113" s="318"/>
      <c r="DL113" s="318"/>
      <c r="DM113" s="2"/>
      <c r="DN113" s="2"/>
    </row>
    <row r="114" spans="1:118" s="28" customFormat="1" ht="12">
      <c r="A114" s="272" t="str">
        <f t="shared" si="238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52"/>
        <v>0</v>
      </c>
      <c r="F114" s="236">
        <f t="shared" si="253"/>
        <v>0</v>
      </c>
      <c r="G114" s="236">
        <f t="shared" si="239"/>
        <v>0</v>
      </c>
      <c r="H114" s="236">
        <f t="shared" si="254"/>
        <v>0</v>
      </c>
      <c r="I114" s="236">
        <f t="shared" si="240"/>
        <v>0</v>
      </c>
      <c r="J114" s="236">
        <f t="shared" si="241"/>
        <v>0</v>
      </c>
      <c r="K114" s="236">
        <f t="shared" si="241"/>
        <v>0</v>
      </c>
      <c r="L114" s="236">
        <f t="shared" si="241"/>
        <v>0</v>
      </c>
      <c r="M114" s="236">
        <f t="shared" si="241"/>
        <v>0</v>
      </c>
      <c r="N114" s="236">
        <f t="shared" si="241"/>
        <v>0</v>
      </c>
      <c r="O114" s="236">
        <f t="shared" si="241"/>
        <v>0</v>
      </c>
      <c r="P114" s="220"/>
      <c r="Q114" s="221"/>
      <c r="R114" s="237">
        <f t="shared" si="255"/>
        <v>0</v>
      </c>
      <c r="S114" s="221"/>
      <c r="T114" s="237">
        <f t="shared" si="25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57"/>
        <v>0</v>
      </c>
      <c r="AD114" s="221"/>
      <c r="AE114" s="237">
        <f t="shared" si="25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59"/>
        <v>0</v>
      </c>
      <c r="AO114" s="221"/>
      <c r="AP114" s="237">
        <f t="shared" si="26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61"/>
        <v>0</v>
      </c>
      <c r="AZ114" s="221"/>
      <c r="BA114" s="237">
        <f t="shared" si="262"/>
        <v>0</v>
      </c>
      <c r="BB114" s="221"/>
      <c r="BC114" s="233"/>
      <c r="BD114" s="221"/>
      <c r="BE114" s="221"/>
      <c r="BF114" s="233"/>
      <c r="BG114" s="221"/>
      <c r="BH114" s="379">
        <f t="shared" si="242"/>
        <v>0</v>
      </c>
      <c r="BI114" s="255" t="str">
        <f t="shared" si="243"/>
        <v>09</v>
      </c>
      <c r="BJ114" s="318"/>
      <c r="BK114" s="253">
        <f t="shared" si="263"/>
        <v>0</v>
      </c>
      <c r="BL114" s="318"/>
      <c r="BM114" s="253">
        <f t="shared" si="24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45"/>
        <v>0</v>
      </c>
      <c r="BW114" s="318"/>
      <c r="BX114" s="253">
        <f t="shared" si="26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46"/>
        <v>0</v>
      </c>
      <c r="CH114" s="318"/>
      <c r="CI114" s="253">
        <f t="shared" si="24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48"/>
        <v>0</v>
      </c>
      <c r="CS114" s="318"/>
      <c r="CT114" s="253">
        <f t="shared" si="24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50"/>
        <v>0</v>
      </c>
      <c r="DD114" s="318"/>
      <c r="DE114" s="253">
        <f t="shared" si="251"/>
        <v>0</v>
      </c>
      <c r="DF114" s="318"/>
      <c r="DG114" s="318"/>
      <c r="DH114" s="318"/>
      <c r="DI114" s="318"/>
      <c r="DJ114" s="318"/>
      <c r="DK114" s="318"/>
      <c r="DL114" s="318"/>
      <c r="DM114" s="242"/>
      <c r="DN114" s="242"/>
    </row>
    <row r="115" spans="1:118" s="28" customFormat="1" ht="12">
      <c r="A115" s="272" t="str">
        <f t="shared" si="238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52"/>
        <v>0</v>
      </c>
      <c r="F115" s="236">
        <f t="shared" si="253"/>
        <v>0</v>
      </c>
      <c r="G115" s="236">
        <f t="shared" si="239"/>
        <v>0</v>
      </c>
      <c r="H115" s="236">
        <f t="shared" si="254"/>
        <v>0</v>
      </c>
      <c r="I115" s="236">
        <f t="shared" si="240"/>
        <v>0</v>
      </c>
      <c r="J115" s="236">
        <f t="shared" si="241"/>
        <v>0</v>
      </c>
      <c r="K115" s="236">
        <f t="shared" si="241"/>
        <v>0</v>
      </c>
      <c r="L115" s="236">
        <f t="shared" si="241"/>
        <v>0</v>
      </c>
      <c r="M115" s="236">
        <f t="shared" si="241"/>
        <v>0</v>
      </c>
      <c r="N115" s="236">
        <f t="shared" si="241"/>
        <v>0</v>
      </c>
      <c r="O115" s="236">
        <f t="shared" si="241"/>
        <v>0</v>
      </c>
      <c r="P115" s="220"/>
      <c r="Q115" s="221"/>
      <c r="R115" s="237">
        <f t="shared" si="255"/>
        <v>0</v>
      </c>
      <c r="S115" s="221"/>
      <c r="T115" s="237">
        <f t="shared" si="25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57"/>
        <v>0</v>
      </c>
      <c r="AD115" s="221"/>
      <c r="AE115" s="237">
        <f t="shared" si="25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59"/>
        <v>0</v>
      </c>
      <c r="AO115" s="221"/>
      <c r="AP115" s="237">
        <f t="shared" si="26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61"/>
        <v>0</v>
      </c>
      <c r="AZ115" s="221"/>
      <c r="BA115" s="237">
        <f t="shared" si="262"/>
        <v>0</v>
      </c>
      <c r="BB115" s="221"/>
      <c r="BC115" s="233"/>
      <c r="BD115" s="221"/>
      <c r="BE115" s="221"/>
      <c r="BF115" s="233"/>
      <c r="BG115" s="221"/>
      <c r="BH115" s="379">
        <f t="shared" si="242"/>
        <v>0</v>
      </c>
      <c r="BI115" s="255" t="str">
        <f t="shared" si="243"/>
        <v>10</v>
      </c>
      <c r="BJ115" s="318"/>
      <c r="BK115" s="253">
        <f t="shared" si="263"/>
        <v>0</v>
      </c>
      <c r="BL115" s="318"/>
      <c r="BM115" s="253">
        <f t="shared" si="24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45"/>
        <v>0</v>
      </c>
      <c r="BW115" s="318"/>
      <c r="BX115" s="253">
        <f t="shared" si="26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46"/>
        <v>0</v>
      </c>
      <c r="CH115" s="318"/>
      <c r="CI115" s="253">
        <f t="shared" si="24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48"/>
        <v>0</v>
      </c>
      <c r="CS115" s="318"/>
      <c r="CT115" s="253">
        <f t="shared" si="24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50"/>
        <v>0</v>
      </c>
      <c r="DD115" s="318"/>
      <c r="DE115" s="253">
        <f t="shared" si="251"/>
        <v>0</v>
      </c>
      <c r="DF115" s="318"/>
      <c r="DG115" s="318"/>
      <c r="DH115" s="318"/>
      <c r="DI115" s="318"/>
      <c r="DJ115" s="318"/>
      <c r="DK115" s="318"/>
      <c r="DL115" s="318"/>
      <c r="DM115" s="242"/>
      <c r="DN115" s="242"/>
    </row>
    <row r="116" spans="1:118" s="27" customFormat="1" ht="36">
      <c r="A116" s="272" t="str">
        <f t="shared" si="238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52"/>
        <v>0</v>
      </c>
      <c r="F116" s="236">
        <f t="shared" si="253"/>
        <v>0</v>
      </c>
      <c r="G116" s="236">
        <f t="shared" si="239"/>
        <v>0</v>
      </c>
      <c r="H116" s="236">
        <f t="shared" si="254"/>
        <v>0</v>
      </c>
      <c r="I116" s="236">
        <f t="shared" si="240"/>
        <v>0</v>
      </c>
      <c r="J116" s="236">
        <f t="shared" si="241"/>
        <v>0</v>
      </c>
      <c r="K116" s="236">
        <f t="shared" si="241"/>
        <v>0</v>
      </c>
      <c r="L116" s="236">
        <f t="shared" si="241"/>
        <v>0</v>
      </c>
      <c r="M116" s="236">
        <f t="shared" si="241"/>
        <v>0</v>
      </c>
      <c r="N116" s="236">
        <f t="shared" si="241"/>
        <v>0</v>
      </c>
      <c r="O116" s="236">
        <f t="shared" si="241"/>
        <v>0</v>
      </c>
      <c r="P116" s="220"/>
      <c r="Q116" s="221"/>
      <c r="R116" s="237">
        <f t="shared" si="255"/>
        <v>0</v>
      </c>
      <c r="S116" s="221"/>
      <c r="T116" s="237">
        <f t="shared" si="25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57"/>
        <v>0</v>
      </c>
      <c r="AD116" s="221"/>
      <c r="AE116" s="237">
        <f t="shared" si="25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59"/>
        <v>0</v>
      </c>
      <c r="AO116" s="221"/>
      <c r="AP116" s="237">
        <f t="shared" si="26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61"/>
        <v>0</v>
      </c>
      <c r="AZ116" s="221"/>
      <c r="BA116" s="237">
        <f t="shared" si="262"/>
        <v>0</v>
      </c>
      <c r="BB116" s="221"/>
      <c r="BC116" s="233"/>
      <c r="BD116" s="221"/>
      <c r="BE116" s="221"/>
      <c r="BF116" s="233"/>
      <c r="BG116" s="221"/>
      <c r="BH116" s="379">
        <f t="shared" si="242"/>
        <v>0</v>
      </c>
      <c r="BI116" s="255" t="str">
        <f t="shared" si="243"/>
        <v>11</v>
      </c>
      <c r="BJ116" s="318"/>
      <c r="BK116" s="253">
        <f t="shared" si="263"/>
        <v>0</v>
      </c>
      <c r="BL116" s="318"/>
      <c r="BM116" s="253">
        <f t="shared" si="24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45"/>
        <v>0</v>
      </c>
      <c r="BW116" s="318"/>
      <c r="BX116" s="253">
        <f t="shared" si="26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46"/>
        <v>0</v>
      </c>
      <c r="CH116" s="318"/>
      <c r="CI116" s="253">
        <f t="shared" si="24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48"/>
        <v>0</v>
      </c>
      <c r="CS116" s="318"/>
      <c r="CT116" s="253">
        <f t="shared" si="24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50"/>
        <v>0</v>
      </c>
      <c r="DD116" s="318"/>
      <c r="DE116" s="253">
        <f t="shared" si="251"/>
        <v>0</v>
      </c>
      <c r="DF116" s="318"/>
      <c r="DG116" s="318"/>
      <c r="DH116" s="318"/>
      <c r="DI116" s="318"/>
      <c r="DJ116" s="318"/>
      <c r="DK116" s="318"/>
      <c r="DL116" s="318"/>
      <c r="DM116" s="2"/>
      <c r="DN116" s="2"/>
    </row>
    <row r="117" spans="1:118" s="27" customFormat="1" ht="36">
      <c r="A117" s="272" t="str">
        <f t="shared" si="238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52"/>
        <v>0</v>
      </c>
      <c r="F117" s="236">
        <f t="shared" si="253"/>
        <v>0</v>
      </c>
      <c r="G117" s="236">
        <f t="shared" si="239"/>
        <v>0</v>
      </c>
      <c r="H117" s="236">
        <f t="shared" si="254"/>
        <v>0</v>
      </c>
      <c r="I117" s="236">
        <f t="shared" si="240"/>
        <v>0</v>
      </c>
      <c r="J117" s="236">
        <f t="shared" si="241"/>
        <v>0</v>
      </c>
      <c r="K117" s="236">
        <f t="shared" si="241"/>
        <v>0</v>
      </c>
      <c r="L117" s="236">
        <f t="shared" si="241"/>
        <v>0</v>
      </c>
      <c r="M117" s="236">
        <f t="shared" si="241"/>
        <v>0</v>
      </c>
      <c r="N117" s="236">
        <f t="shared" si="241"/>
        <v>0</v>
      </c>
      <c r="O117" s="236">
        <f t="shared" si="241"/>
        <v>0</v>
      </c>
      <c r="P117" s="220"/>
      <c r="Q117" s="221"/>
      <c r="R117" s="237">
        <f t="shared" si="255"/>
        <v>0</v>
      </c>
      <c r="S117" s="221"/>
      <c r="T117" s="237">
        <f t="shared" si="25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57"/>
        <v>0</v>
      </c>
      <c r="AD117" s="221"/>
      <c r="AE117" s="237">
        <f t="shared" si="25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59"/>
        <v>0</v>
      </c>
      <c r="AO117" s="221"/>
      <c r="AP117" s="237">
        <f t="shared" si="26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61"/>
        <v>0</v>
      </c>
      <c r="AZ117" s="221"/>
      <c r="BA117" s="237">
        <f t="shared" si="262"/>
        <v>0</v>
      </c>
      <c r="BB117" s="221"/>
      <c r="BC117" s="233"/>
      <c r="BD117" s="221"/>
      <c r="BE117" s="221"/>
      <c r="BF117" s="233"/>
      <c r="BG117" s="221"/>
      <c r="BH117" s="379">
        <f t="shared" si="242"/>
        <v>0</v>
      </c>
      <c r="BI117" s="255" t="str">
        <f t="shared" si="243"/>
        <v>12</v>
      </c>
      <c r="BJ117" s="318"/>
      <c r="BK117" s="253">
        <f t="shared" si="263"/>
        <v>0</v>
      </c>
      <c r="BL117" s="318"/>
      <c r="BM117" s="253">
        <f t="shared" si="24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45"/>
        <v>0</v>
      </c>
      <c r="BW117" s="318"/>
      <c r="BX117" s="253">
        <f t="shared" si="26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46"/>
        <v>0</v>
      </c>
      <c r="CH117" s="318"/>
      <c r="CI117" s="253">
        <f t="shared" si="24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48"/>
        <v>0</v>
      </c>
      <c r="CS117" s="318"/>
      <c r="CT117" s="253">
        <f t="shared" si="24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50"/>
        <v>0</v>
      </c>
      <c r="DD117" s="318"/>
      <c r="DE117" s="253">
        <f t="shared" si="251"/>
        <v>0</v>
      </c>
      <c r="DF117" s="318"/>
      <c r="DG117" s="318"/>
      <c r="DH117" s="318"/>
      <c r="DI117" s="318"/>
      <c r="DJ117" s="318"/>
      <c r="DK117" s="318"/>
      <c r="DL117" s="318"/>
      <c r="DM117" s="2"/>
      <c r="DN117" s="2"/>
    </row>
    <row r="118" spans="1:118" s="28" customFormat="1" thickBot="1">
      <c r="A118" s="272" t="str">
        <f t="shared" si="238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52"/>
        <v>0</v>
      </c>
      <c r="F118" s="236">
        <f t="shared" si="253"/>
        <v>0</v>
      </c>
      <c r="G118" s="236">
        <f t="shared" si="239"/>
        <v>0</v>
      </c>
      <c r="H118" s="236">
        <f t="shared" si="254"/>
        <v>0</v>
      </c>
      <c r="I118" s="236">
        <f t="shared" si="240"/>
        <v>0</v>
      </c>
      <c r="J118" s="236">
        <f t="shared" si="241"/>
        <v>0</v>
      </c>
      <c r="K118" s="236">
        <f t="shared" si="241"/>
        <v>0</v>
      </c>
      <c r="L118" s="236">
        <f t="shared" si="241"/>
        <v>0</v>
      </c>
      <c r="M118" s="236">
        <f t="shared" si="241"/>
        <v>0</v>
      </c>
      <c r="N118" s="236">
        <f t="shared" si="241"/>
        <v>0</v>
      </c>
      <c r="O118" s="236">
        <f>ROUND(SUM(Z118,AK118,AV118,BG118),1)</f>
        <v>0</v>
      </c>
      <c r="P118" s="223"/>
      <c r="Q118" s="224"/>
      <c r="R118" s="238">
        <f t="shared" si="25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5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5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6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9">
        <f t="shared" si="242"/>
        <v>0</v>
      </c>
      <c r="BI118" s="319" t="str">
        <f t="shared" si="243"/>
        <v>13</v>
      </c>
      <c r="BJ118" s="320"/>
      <c r="BK118" s="321">
        <f t="shared" si="263"/>
        <v>0</v>
      </c>
      <c r="BL118" s="320"/>
      <c r="BM118" s="321">
        <f t="shared" si="24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45"/>
        <v>0</v>
      </c>
      <c r="BW118" s="320"/>
      <c r="BX118" s="321">
        <f t="shared" si="26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46"/>
        <v>0</v>
      </c>
      <c r="CH118" s="320"/>
      <c r="CI118" s="321">
        <f t="shared" si="24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48"/>
        <v>0</v>
      </c>
      <c r="CS118" s="320"/>
      <c r="CT118" s="321">
        <f t="shared" si="24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50"/>
        <v>0</v>
      </c>
      <c r="DD118" s="320"/>
      <c r="DE118" s="321">
        <f t="shared" si="251"/>
        <v>0</v>
      </c>
      <c r="DF118" s="320"/>
      <c r="DG118" s="320"/>
      <c r="DH118" s="320"/>
      <c r="DI118" s="320"/>
      <c r="DJ118" s="320"/>
      <c r="DK118" s="320"/>
      <c r="DL118" s="320"/>
      <c r="DM118" s="242"/>
      <c r="DN118" s="242"/>
    </row>
    <row r="119" spans="1:118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4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65">IF(ROUND(E125-SUM(E126,E128:E129),5)&gt;=0,0,"Ошибка")</f>
        <v>0</v>
      </c>
      <c r="BK119" s="285">
        <f t="shared" si="265"/>
        <v>0</v>
      </c>
      <c r="BL119" s="285">
        <f t="shared" si="265"/>
        <v>0</v>
      </c>
      <c r="BM119" s="285">
        <f t="shared" si="265"/>
        <v>0</v>
      </c>
      <c r="BN119" s="285">
        <f t="shared" si="265"/>
        <v>0</v>
      </c>
      <c r="BO119" s="285">
        <f t="shared" si="265"/>
        <v>0</v>
      </c>
      <c r="BP119" s="285">
        <f t="shared" si="265"/>
        <v>0</v>
      </c>
      <c r="BQ119" s="285">
        <f t="shared" si="265"/>
        <v>0</v>
      </c>
      <c r="BR119" s="285">
        <f t="shared" si="265"/>
        <v>0</v>
      </c>
      <c r="BS119" s="285">
        <f t="shared" si="265"/>
        <v>0</v>
      </c>
      <c r="BT119" s="285">
        <f t="shared" si="265"/>
        <v>0</v>
      </c>
      <c r="BU119" s="285">
        <f t="shared" si="265"/>
        <v>0</v>
      </c>
      <c r="BV119" s="285">
        <f t="shared" si="265"/>
        <v>0</v>
      </c>
      <c r="BW119" s="285">
        <f t="shared" si="265"/>
        <v>0</v>
      </c>
      <c r="BX119" s="285">
        <f t="shared" si="265"/>
        <v>0</v>
      </c>
      <c r="BY119" s="285">
        <f t="shared" si="265"/>
        <v>0</v>
      </c>
      <c r="BZ119" s="285">
        <f t="shared" si="265"/>
        <v>0</v>
      </c>
      <c r="CA119" s="285">
        <f t="shared" si="265"/>
        <v>0</v>
      </c>
      <c r="CB119" s="285">
        <f t="shared" si="265"/>
        <v>0</v>
      </c>
      <c r="CC119" s="285">
        <f t="shared" si="265"/>
        <v>0</v>
      </c>
      <c r="CD119" s="285">
        <f t="shared" si="265"/>
        <v>0</v>
      </c>
      <c r="CE119" s="285">
        <f t="shared" si="265"/>
        <v>0</v>
      </c>
      <c r="CF119" s="285">
        <f t="shared" si="265"/>
        <v>0</v>
      </c>
      <c r="CG119" s="285">
        <f t="shared" si="265"/>
        <v>0</v>
      </c>
      <c r="CH119" s="285">
        <f t="shared" si="265"/>
        <v>0</v>
      </c>
      <c r="CI119" s="285">
        <f t="shared" si="265"/>
        <v>0</v>
      </c>
      <c r="CJ119" s="285">
        <f t="shared" si="265"/>
        <v>0</v>
      </c>
      <c r="CK119" s="285">
        <f t="shared" si="265"/>
        <v>0</v>
      </c>
      <c r="CL119" s="285">
        <f t="shared" si="265"/>
        <v>0</v>
      </c>
      <c r="CM119" s="285">
        <f t="shared" si="265"/>
        <v>0</v>
      </c>
      <c r="CN119" s="285">
        <f t="shared" si="265"/>
        <v>0</v>
      </c>
      <c r="CO119" s="285">
        <f t="shared" si="265"/>
        <v>0</v>
      </c>
      <c r="CP119" s="285">
        <f t="shared" ref="CP119:DL119" si="266">IF(ROUND(AK125-SUM(AK126,AK128:AK129),5)&gt;=0,0,"Ошибка")</f>
        <v>0</v>
      </c>
      <c r="CQ119" s="285">
        <f t="shared" si="266"/>
        <v>0</v>
      </c>
      <c r="CR119" s="285">
        <f t="shared" si="266"/>
        <v>0</v>
      </c>
      <c r="CS119" s="285">
        <f t="shared" si="266"/>
        <v>0</v>
      </c>
      <c r="CT119" s="285">
        <f t="shared" si="266"/>
        <v>0</v>
      </c>
      <c r="CU119" s="285">
        <f t="shared" si="266"/>
        <v>0</v>
      </c>
      <c r="CV119" s="285">
        <f t="shared" si="266"/>
        <v>0</v>
      </c>
      <c r="CW119" s="285">
        <f t="shared" si="266"/>
        <v>0</v>
      </c>
      <c r="CX119" s="285">
        <f t="shared" si="266"/>
        <v>0</v>
      </c>
      <c r="CY119" s="285">
        <f t="shared" si="266"/>
        <v>0</v>
      </c>
      <c r="CZ119" s="285">
        <f t="shared" si="266"/>
        <v>0</v>
      </c>
      <c r="DA119" s="285">
        <f t="shared" si="266"/>
        <v>0</v>
      </c>
      <c r="DB119" s="285">
        <f t="shared" si="266"/>
        <v>0</v>
      </c>
      <c r="DC119" s="285">
        <f t="shared" si="266"/>
        <v>0</v>
      </c>
      <c r="DD119" s="285">
        <f t="shared" si="266"/>
        <v>0</v>
      </c>
      <c r="DE119" s="285">
        <f t="shared" si="266"/>
        <v>0</v>
      </c>
      <c r="DF119" s="285">
        <f t="shared" si="266"/>
        <v>0</v>
      </c>
      <c r="DG119" s="285">
        <f t="shared" si="266"/>
        <v>0</v>
      </c>
      <c r="DH119" s="285">
        <f t="shared" si="266"/>
        <v>0</v>
      </c>
      <c r="DI119" s="285">
        <f t="shared" si="266"/>
        <v>0</v>
      </c>
      <c r="DJ119" s="285">
        <f t="shared" si="266"/>
        <v>0</v>
      </c>
      <c r="DK119" s="285">
        <f t="shared" si="266"/>
        <v>0</v>
      </c>
      <c r="DL119" s="285">
        <f t="shared" si="266"/>
        <v>0</v>
      </c>
      <c r="DM119" s="259"/>
      <c r="DN119" s="259"/>
    </row>
    <row r="120" spans="1:118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67">SUM(J121:J125,J130:J132)</f>
        <v>0</v>
      </c>
      <c r="K120" s="236">
        <f t="shared" si="267"/>
        <v>0</v>
      </c>
      <c r="L120" s="236">
        <f t="shared" si="267"/>
        <v>0</v>
      </c>
      <c r="M120" s="236">
        <f t="shared" si="267"/>
        <v>0</v>
      </c>
      <c r="N120" s="236">
        <f t="shared" si="267"/>
        <v>0</v>
      </c>
      <c r="O120" s="236">
        <f t="shared" si="267"/>
        <v>0</v>
      </c>
      <c r="P120" s="228">
        <f>SUM(P121:P125,P130:P132)</f>
        <v>0</v>
      </c>
      <c r="Q120" s="226">
        <f t="shared" ref="Q120:Z120" si="268">SUM(Q121:Q125,Q130:Q132)</f>
        <v>0</v>
      </c>
      <c r="R120" s="236">
        <f t="shared" si="268"/>
        <v>0</v>
      </c>
      <c r="S120" s="226">
        <f t="shared" si="268"/>
        <v>0</v>
      </c>
      <c r="T120" s="236">
        <f t="shared" si="268"/>
        <v>0</v>
      </c>
      <c r="U120" s="226">
        <f t="shared" si="268"/>
        <v>0</v>
      </c>
      <c r="V120" s="235">
        <f t="shared" si="268"/>
        <v>0</v>
      </c>
      <c r="W120" s="226">
        <f t="shared" si="268"/>
        <v>0</v>
      </c>
      <c r="X120" s="226">
        <f t="shared" si="268"/>
        <v>0</v>
      </c>
      <c r="Y120" s="235">
        <f t="shared" si="268"/>
        <v>0</v>
      </c>
      <c r="Z120" s="227">
        <f t="shared" si="268"/>
        <v>0</v>
      </c>
      <c r="AA120" s="228">
        <f>SUM(AA121:AA125,AA130:AA132)</f>
        <v>0</v>
      </c>
      <c r="AB120" s="226">
        <f t="shared" ref="AB120:AK120" si="269">SUM(AB121:AB125,AB130:AB132)</f>
        <v>0</v>
      </c>
      <c r="AC120" s="236">
        <f t="shared" si="269"/>
        <v>0</v>
      </c>
      <c r="AD120" s="226">
        <f t="shared" si="269"/>
        <v>0</v>
      </c>
      <c r="AE120" s="236">
        <f t="shared" si="269"/>
        <v>0</v>
      </c>
      <c r="AF120" s="226">
        <f t="shared" si="269"/>
        <v>0</v>
      </c>
      <c r="AG120" s="235">
        <f t="shared" si="269"/>
        <v>0</v>
      </c>
      <c r="AH120" s="226">
        <f t="shared" si="269"/>
        <v>0</v>
      </c>
      <c r="AI120" s="226">
        <f t="shared" si="269"/>
        <v>0</v>
      </c>
      <c r="AJ120" s="235">
        <f t="shared" si="269"/>
        <v>0</v>
      </c>
      <c r="AK120" s="227">
        <f t="shared" si="269"/>
        <v>0</v>
      </c>
      <c r="AL120" s="228">
        <f>SUM(AL121:AL125,AL130:AL132)</f>
        <v>0</v>
      </c>
      <c r="AM120" s="226">
        <f t="shared" ref="AM120:AV120" si="270">SUM(AM121:AM125,AM130:AM132)</f>
        <v>0</v>
      </c>
      <c r="AN120" s="236">
        <f t="shared" si="270"/>
        <v>0</v>
      </c>
      <c r="AO120" s="226">
        <f t="shared" si="270"/>
        <v>0</v>
      </c>
      <c r="AP120" s="236">
        <f t="shared" si="270"/>
        <v>0</v>
      </c>
      <c r="AQ120" s="226">
        <f t="shared" si="270"/>
        <v>0</v>
      </c>
      <c r="AR120" s="235">
        <f t="shared" si="270"/>
        <v>0</v>
      </c>
      <c r="AS120" s="226">
        <f t="shared" si="270"/>
        <v>0</v>
      </c>
      <c r="AT120" s="226">
        <f t="shared" si="270"/>
        <v>0</v>
      </c>
      <c r="AU120" s="235">
        <f t="shared" si="270"/>
        <v>0</v>
      </c>
      <c r="AV120" s="227">
        <f t="shared" si="270"/>
        <v>0</v>
      </c>
      <c r="AW120" s="228">
        <f>SUM(AW121:AW125,AW130:AW132)</f>
        <v>0</v>
      </c>
      <c r="AX120" s="226">
        <f t="shared" ref="AX120:BG120" si="271">SUM(AX121:AX125,AX130:AX132)</f>
        <v>0</v>
      </c>
      <c r="AY120" s="236">
        <f t="shared" si="271"/>
        <v>0</v>
      </c>
      <c r="AZ120" s="226">
        <f t="shared" si="271"/>
        <v>0</v>
      </c>
      <c r="BA120" s="236">
        <f t="shared" si="271"/>
        <v>0</v>
      </c>
      <c r="BB120" s="226">
        <f t="shared" si="271"/>
        <v>0</v>
      </c>
      <c r="BC120" s="235">
        <f t="shared" si="271"/>
        <v>0</v>
      </c>
      <c r="BD120" s="226">
        <f t="shared" si="271"/>
        <v>0</v>
      </c>
      <c r="BE120" s="226">
        <f t="shared" si="271"/>
        <v>0</v>
      </c>
      <c r="BF120" s="235">
        <f t="shared" si="271"/>
        <v>0</v>
      </c>
      <c r="BG120" s="227">
        <f t="shared" si="271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72">IF(E126-E127&gt;=0,0,"Ошибка")</f>
        <v>0</v>
      </c>
      <c r="BK120" s="253">
        <f t="shared" si="272"/>
        <v>0</v>
      </c>
      <c r="BL120" s="253">
        <f t="shared" si="272"/>
        <v>0</v>
      </c>
      <c r="BM120" s="253">
        <f t="shared" si="272"/>
        <v>0</v>
      </c>
      <c r="BN120" s="253">
        <f t="shared" si="272"/>
        <v>0</v>
      </c>
      <c r="BO120" s="253">
        <f t="shared" si="272"/>
        <v>0</v>
      </c>
      <c r="BP120" s="253">
        <f t="shared" si="272"/>
        <v>0</v>
      </c>
      <c r="BQ120" s="253">
        <f t="shared" si="272"/>
        <v>0</v>
      </c>
      <c r="BR120" s="253">
        <f t="shared" si="272"/>
        <v>0</v>
      </c>
      <c r="BS120" s="253">
        <f t="shared" si="272"/>
        <v>0</v>
      </c>
      <c r="BT120" s="253">
        <f t="shared" si="272"/>
        <v>0</v>
      </c>
      <c r="BU120" s="253">
        <f t="shared" si="272"/>
        <v>0</v>
      </c>
      <c r="BV120" s="253">
        <f t="shared" si="272"/>
        <v>0</v>
      </c>
      <c r="BW120" s="253">
        <f t="shared" si="272"/>
        <v>0</v>
      </c>
      <c r="BX120" s="253">
        <f t="shared" si="272"/>
        <v>0</v>
      </c>
      <c r="BY120" s="253">
        <f t="shared" si="272"/>
        <v>0</v>
      </c>
      <c r="BZ120" s="253">
        <f t="shared" si="272"/>
        <v>0</v>
      </c>
      <c r="CA120" s="253">
        <f t="shared" si="272"/>
        <v>0</v>
      </c>
      <c r="CB120" s="253">
        <f t="shared" si="272"/>
        <v>0</v>
      </c>
      <c r="CC120" s="253">
        <f t="shared" si="272"/>
        <v>0</v>
      </c>
      <c r="CD120" s="253">
        <f t="shared" si="272"/>
        <v>0</v>
      </c>
      <c r="CE120" s="253">
        <f t="shared" si="272"/>
        <v>0</v>
      </c>
      <c r="CF120" s="253">
        <f t="shared" si="272"/>
        <v>0</v>
      </c>
      <c r="CG120" s="253">
        <f t="shared" si="272"/>
        <v>0</v>
      </c>
      <c r="CH120" s="253">
        <f t="shared" si="272"/>
        <v>0</v>
      </c>
      <c r="CI120" s="253">
        <f t="shared" si="272"/>
        <v>0</v>
      </c>
      <c r="CJ120" s="253">
        <f t="shared" si="272"/>
        <v>0</v>
      </c>
      <c r="CK120" s="253">
        <f t="shared" si="272"/>
        <v>0</v>
      </c>
      <c r="CL120" s="253">
        <f t="shared" si="272"/>
        <v>0</v>
      </c>
      <c r="CM120" s="253">
        <f t="shared" si="272"/>
        <v>0</v>
      </c>
      <c r="CN120" s="253">
        <f t="shared" si="272"/>
        <v>0</v>
      </c>
      <c r="CO120" s="253">
        <f t="shared" si="272"/>
        <v>0</v>
      </c>
      <c r="CP120" s="253">
        <f t="shared" ref="CP120:DL120" si="273">IF(AK126-AK127&gt;=0,0,"Ошибка")</f>
        <v>0</v>
      </c>
      <c r="CQ120" s="253">
        <f t="shared" si="273"/>
        <v>0</v>
      </c>
      <c r="CR120" s="253">
        <f t="shared" si="273"/>
        <v>0</v>
      </c>
      <c r="CS120" s="253">
        <f t="shared" si="273"/>
        <v>0</v>
      </c>
      <c r="CT120" s="253">
        <f t="shared" si="273"/>
        <v>0</v>
      </c>
      <c r="CU120" s="253">
        <f t="shared" si="273"/>
        <v>0</v>
      </c>
      <c r="CV120" s="253">
        <f t="shared" si="273"/>
        <v>0</v>
      </c>
      <c r="CW120" s="253">
        <f t="shared" si="273"/>
        <v>0</v>
      </c>
      <c r="CX120" s="253">
        <f t="shared" si="273"/>
        <v>0</v>
      </c>
      <c r="CY120" s="253">
        <f t="shared" si="273"/>
        <v>0</v>
      </c>
      <c r="CZ120" s="253">
        <f t="shared" si="273"/>
        <v>0</v>
      </c>
      <c r="DA120" s="253">
        <f t="shared" si="273"/>
        <v>0</v>
      </c>
      <c r="DB120" s="253">
        <f t="shared" si="273"/>
        <v>0</v>
      </c>
      <c r="DC120" s="253">
        <f t="shared" si="273"/>
        <v>0</v>
      </c>
      <c r="DD120" s="253">
        <f t="shared" si="273"/>
        <v>0</v>
      </c>
      <c r="DE120" s="253">
        <f t="shared" si="273"/>
        <v>0</v>
      </c>
      <c r="DF120" s="253">
        <f t="shared" si="273"/>
        <v>0</v>
      </c>
      <c r="DG120" s="253">
        <f t="shared" si="273"/>
        <v>0</v>
      </c>
      <c r="DH120" s="253">
        <f t="shared" si="273"/>
        <v>0</v>
      </c>
      <c r="DI120" s="253">
        <f t="shared" si="273"/>
        <v>0</v>
      </c>
      <c r="DJ120" s="253">
        <f t="shared" si="273"/>
        <v>0</v>
      </c>
      <c r="DK120" s="253">
        <f t="shared" si="273"/>
        <v>0</v>
      </c>
      <c r="DL120" s="253">
        <f t="shared" si="273"/>
        <v>0</v>
      </c>
      <c r="DM120" s="2"/>
      <c r="DN120" s="2"/>
    </row>
    <row r="121" spans="1:118" s="27" customFormat="1" ht="24">
      <c r="A121" s="272" t="str">
        <f t="shared" ref="A121:A132" si="274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75">SUM(J121:L121)</f>
        <v>0</v>
      </c>
      <c r="H121" s="236">
        <f>ROUND(SUM(S121,AD121,AO121,AZ121),1)</f>
        <v>0</v>
      </c>
      <c r="I121" s="236">
        <f t="shared" ref="I121:I132" si="276">SUM(M121:O121)</f>
        <v>0</v>
      </c>
      <c r="J121" s="236">
        <f t="shared" ref="J121:O132" si="277">ROUND(SUM(U121,AF121,AQ121,BB121),1)</f>
        <v>0</v>
      </c>
      <c r="K121" s="236">
        <f t="shared" si="277"/>
        <v>0</v>
      </c>
      <c r="L121" s="236">
        <f t="shared" si="277"/>
        <v>0</v>
      </c>
      <c r="M121" s="236">
        <f t="shared" si="277"/>
        <v>0</v>
      </c>
      <c r="N121" s="236">
        <f t="shared" si="277"/>
        <v>0</v>
      </c>
      <c r="O121" s="236">
        <f t="shared" si="27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ref="BH121:BH133" si="278">IF((COUNTA(BJ121:DL121)-COUNTIF(BJ121:DL121,0))=0,0,CONCATENATE("Ошибки!-",COUNTA(BJ121:DL121)-COUNTIF(BJ121:DL121,0)))</f>
        <v>0</v>
      </c>
      <c r="BI121" s="255" t="str">
        <f t="shared" ref="BI121:BI132" si="279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280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281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282">IF(ROUND((AA121-AB121),5)&gt;=0,0,"Ошибка!")</f>
        <v>0</v>
      </c>
      <c r="CH121" s="318"/>
      <c r="CI121" s="253">
        <f t="shared" ref="CI121:CI132" si="283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284">IF(ROUND((AL121-AM121),5)&gt;=0,0,"Ошибка!")</f>
        <v>0</v>
      </c>
      <c r="CS121" s="318"/>
      <c r="CT121" s="253">
        <f t="shared" ref="CT121:CT132" si="28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286">IF(ROUND((AW121-AX121),5)&gt;=0,0,"Ошибка!")</f>
        <v>0</v>
      </c>
      <c r="DD121" s="318"/>
      <c r="DE121" s="253">
        <f t="shared" ref="DE121:DE132" si="28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  <c r="DM121" s="2"/>
      <c r="DN121" s="2"/>
    </row>
    <row r="122" spans="1:118" s="27" customFormat="1" ht="36">
      <c r="A122" s="272" t="str">
        <f t="shared" si="274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88">ROUND(SUM(P122,AA122,AL122,AW122),0)</f>
        <v>0</v>
      </c>
      <c r="F122" s="236">
        <f t="shared" ref="F122:F132" si="289">ROUND(SUM(Q122,AB122,AM122,AX122),1)</f>
        <v>0</v>
      </c>
      <c r="G122" s="236">
        <f t="shared" si="275"/>
        <v>0</v>
      </c>
      <c r="H122" s="236">
        <f t="shared" ref="H122:H132" si="290">ROUND(SUM(S122,AD122,AO122,AZ122),1)</f>
        <v>0</v>
      </c>
      <c r="I122" s="236">
        <f t="shared" si="276"/>
        <v>0</v>
      </c>
      <c r="J122" s="236">
        <f t="shared" si="277"/>
        <v>0</v>
      </c>
      <c r="K122" s="236">
        <f t="shared" si="277"/>
        <v>0</v>
      </c>
      <c r="L122" s="236">
        <f t="shared" si="277"/>
        <v>0</v>
      </c>
      <c r="M122" s="236">
        <f t="shared" si="277"/>
        <v>0</v>
      </c>
      <c r="N122" s="236">
        <f t="shared" si="277"/>
        <v>0</v>
      </c>
      <c r="O122" s="236">
        <f t="shared" si="277"/>
        <v>0</v>
      </c>
      <c r="P122" s="220"/>
      <c r="Q122" s="221"/>
      <c r="R122" s="237">
        <f t="shared" ref="R122:R132" si="291">SUM(U122:W122)</f>
        <v>0</v>
      </c>
      <c r="S122" s="221"/>
      <c r="T122" s="237">
        <f t="shared" ref="T122:T131" si="292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93">SUM(AF122:AH122)</f>
        <v>0</v>
      </c>
      <c r="AD122" s="221"/>
      <c r="AE122" s="237">
        <f t="shared" ref="AE122:AE131" si="294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95">SUM(AQ122:AS122)</f>
        <v>0</v>
      </c>
      <c r="AO122" s="221"/>
      <c r="AP122" s="237">
        <f t="shared" ref="AP122:AP131" si="296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97">SUM(BB122:BD122)</f>
        <v>0</v>
      </c>
      <c r="AZ122" s="221"/>
      <c r="BA122" s="237">
        <f t="shared" ref="BA122:BA131" si="298">SUM(BE122:BG122)</f>
        <v>0</v>
      </c>
      <c r="BB122" s="221"/>
      <c r="BC122" s="233"/>
      <c r="BD122" s="221"/>
      <c r="BE122" s="221"/>
      <c r="BF122" s="233"/>
      <c r="BG122" s="221"/>
      <c r="BH122" s="379">
        <f t="shared" si="278"/>
        <v>0</v>
      </c>
      <c r="BI122" s="255" t="str">
        <f t="shared" si="279"/>
        <v>03</v>
      </c>
      <c r="BJ122" s="318"/>
      <c r="BK122" s="253">
        <f t="shared" ref="BK122:BK132" si="299">IF(ROUND((E122-F122),5)&gt;=0,0,"Ошибка!")</f>
        <v>0</v>
      </c>
      <c r="BL122" s="318"/>
      <c r="BM122" s="253">
        <f t="shared" si="280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281"/>
        <v>0</v>
      </c>
      <c r="BW122" s="318"/>
      <c r="BX122" s="253">
        <f t="shared" ref="BX122:BX132" si="300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282"/>
        <v>0</v>
      </c>
      <c r="CH122" s="318"/>
      <c r="CI122" s="253">
        <f t="shared" si="283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284"/>
        <v>0</v>
      </c>
      <c r="CS122" s="318"/>
      <c r="CT122" s="253">
        <f t="shared" si="28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286"/>
        <v>0</v>
      </c>
      <c r="DD122" s="318"/>
      <c r="DE122" s="253">
        <f t="shared" si="287"/>
        <v>0</v>
      </c>
      <c r="DF122" s="318"/>
      <c r="DG122" s="318"/>
      <c r="DH122" s="318"/>
      <c r="DI122" s="318"/>
      <c r="DJ122" s="318"/>
      <c r="DK122" s="318"/>
      <c r="DL122" s="318"/>
      <c r="DM122" s="2"/>
      <c r="DN122" s="2"/>
    </row>
    <row r="123" spans="1:118" s="28" customFormat="1" ht="12">
      <c r="A123" s="272" t="str">
        <f t="shared" si="274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88"/>
        <v>0</v>
      </c>
      <c r="F123" s="236">
        <f t="shared" si="289"/>
        <v>0</v>
      </c>
      <c r="G123" s="236">
        <f t="shared" si="275"/>
        <v>0</v>
      </c>
      <c r="H123" s="236">
        <f t="shared" si="290"/>
        <v>0</v>
      </c>
      <c r="I123" s="236">
        <f t="shared" si="276"/>
        <v>0</v>
      </c>
      <c r="J123" s="236">
        <f t="shared" si="277"/>
        <v>0</v>
      </c>
      <c r="K123" s="236">
        <f t="shared" si="277"/>
        <v>0</v>
      </c>
      <c r="L123" s="236">
        <f t="shared" si="277"/>
        <v>0</v>
      </c>
      <c r="M123" s="236">
        <f t="shared" si="277"/>
        <v>0</v>
      </c>
      <c r="N123" s="236">
        <f t="shared" si="277"/>
        <v>0</v>
      </c>
      <c r="O123" s="236">
        <f t="shared" si="277"/>
        <v>0</v>
      </c>
      <c r="P123" s="220"/>
      <c r="Q123" s="221"/>
      <c r="R123" s="237">
        <f t="shared" si="291"/>
        <v>0</v>
      </c>
      <c r="S123" s="221"/>
      <c r="T123" s="237">
        <f t="shared" si="292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93"/>
        <v>0</v>
      </c>
      <c r="AD123" s="221"/>
      <c r="AE123" s="237">
        <f t="shared" si="294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95"/>
        <v>0</v>
      </c>
      <c r="AO123" s="221"/>
      <c r="AP123" s="237">
        <f t="shared" si="296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97"/>
        <v>0</v>
      </c>
      <c r="AZ123" s="221"/>
      <c r="BA123" s="237">
        <f t="shared" si="298"/>
        <v>0</v>
      </c>
      <c r="BB123" s="221"/>
      <c r="BC123" s="233"/>
      <c r="BD123" s="221"/>
      <c r="BE123" s="221"/>
      <c r="BF123" s="233"/>
      <c r="BG123" s="221"/>
      <c r="BH123" s="379">
        <f t="shared" si="278"/>
        <v>0</v>
      </c>
      <c r="BI123" s="255" t="str">
        <f t="shared" si="279"/>
        <v>04</v>
      </c>
      <c r="BJ123" s="318"/>
      <c r="BK123" s="253">
        <f t="shared" si="299"/>
        <v>0</v>
      </c>
      <c r="BL123" s="318"/>
      <c r="BM123" s="253">
        <f t="shared" si="280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281"/>
        <v>0</v>
      </c>
      <c r="BW123" s="318"/>
      <c r="BX123" s="253">
        <f t="shared" si="300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282"/>
        <v>0</v>
      </c>
      <c r="CH123" s="318"/>
      <c r="CI123" s="253">
        <f t="shared" si="283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284"/>
        <v>0</v>
      </c>
      <c r="CS123" s="318"/>
      <c r="CT123" s="253">
        <f t="shared" si="28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286"/>
        <v>0</v>
      </c>
      <c r="DD123" s="318"/>
      <c r="DE123" s="253">
        <f t="shared" si="287"/>
        <v>0</v>
      </c>
      <c r="DF123" s="318"/>
      <c r="DG123" s="318"/>
      <c r="DH123" s="318"/>
      <c r="DI123" s="318"/>
      <c r="DJ123" s="318"/>
      <c r="DK123" s="318"/>
      <c r="DL123" s="318"/>
      <c r="DM123" s="242"/>
      <c r="DN123" s="242"/>
    </row>
    <row r="124" spans="1:118" s="28" customFormat="1" ht="12">
      <c r="A124" s="272" t="str">
        <f t="shared" si="274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88"/>
        <v>0</v>
      </c>
      <c r="F124" s="236">
        <f t="shared" si="289"/>
        <v>0</v>
      </c>
      <c r="G124" s="236">
        <f t="shared" si="275"/>
        <v>0</v>
      </c>
      <c r="H124" s="236">
        <f t="shared" si="290"/>
        <v>0</v>
      </c>
      <c r="I124" s="236">
        <f t="shared" si="276"/>
        <v>0</v>
      </c>
      <c r="J124" s="236">
        <f t="shared" si="277"/>
        <v>0</v>
      </c>
      <c r="K124" s="236">
        <f t="shared" si="277"/>
        <v>0</v>
      </c>
      <c r="L124" s="236">
        <f t="shared" si="277"/>
        <v>0</v>
      </c>
      <c r="M124" s="236">
        <f t="shared" si="277"/>
        <v>0</v>
      </c>
      <c r="N124" s="236">
        <f t="shared" si="277"/>
        <v>0</v>
      </c>
      <c r="O124" s="236">
        <f t="shared" si="277"/>
        <v>0</v>
      </c>
      <c r="P124" s="220"/>
      <c r="Q124" s="221"/>
      <c r="R124" s="237">
        <f t="shared" si="291"/>
        <v>0</v>
      </c>
      <c r="S124" s="221"/>
      <c r="T124" s="237">
        <f t="shared" si="292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93"/>
        <v>0</v>
      </c>
      <c r="AD124" s="221"/>
      <c r="AE124" s="237">
        <f t="shared" si="294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95"/>
        <v>0</v>
      </c>
      <c r="AO124" s="221"/>
      <c r="AP124" s="237">
        <f t="shared" si="296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97"/>
        <v>0</v>
      </c>
      <c r="AZ124" s="221"/>
      <c r="BA124" s="237">
        <f t="shared" si="298"/>
        <v>0</v>
      </c>
      <c r="BB124" s="221"/>
      <c r="BC124" s="233"/>
      <c r="BD124" s="221"/>
      <c r="BE124" s="221"/>
      <c r="BF124" s="233"/>
      <c r="BG124" s="221"/>
      <c r="BH124" s="379">
        <f t="shared" si="278"/>
        <v>0</v>
      </c>
      <c r="BI124" s="255" t="str">
        <f t="shared" si="279"/>
        <v>05</v>
      </c>
      <c r="BJ124" s="318"/>
      <c r="BK124" s="253">
        <f t="shared" si="299"/>
        <v>0</v>
      </c>
      <c r="BL124" s="318"/>
      <c r="BM124" s="253">
        <f t="shared" si="280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281"/>
        <v>0</v>
      </c>
      <c r="BW124" s="318"/>
      <c r="BX124" s="253">
        <f t="shared" si="300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282"/>
        <v>0</v>
      </c>
      <c r="CH124" s="318"/>
      <c r="CI124" s="253">
        <f t="shared" si="283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284"/>
        <v>0</v>
      </c>
      <c r="CS124" s="318"/>
      <c r="CT124" s="253">
        <f t="shared" si="28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286"/>
        <v>0</v>
      </c>
      <c r="DD124" s="318"/>
      <c r="DE124" s="253">
        <f t="shared" si="287"/>
        <v>0</v>
      </c>
      <c r="DF124" s="318"/>
      <c r="DG124" s="318"/>
      <c r="DH124" s="318"/>
      <c r="DI124" s="318"/>
      <c r="DJ124" s="318"/>
      <c r="DK124" s="318"/>
      <c r="DL124" s="318"/>
      <c r="DM124" s="242"/>
      <c r="DN124" s="242"/>
    </row>
    <row r="125" spans="1:118" s="28" customFormat="1" ht="12">
      <c r="A125" s="272" t="str">
        <f t="shared" si="274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88"/>
        <v>0</v>
      </c>
      <c r="F125" s="236">
        <f t="shared" si="289"/>
        <v>0</v>
      </c>
      <c r="G125" s="236">
        <f t="shared" si="275"/>
        <v>0</v>
      </c>
      <c r="H125" s="236">
        <f t="shared" si="290"/>
        <v>0</v>
      </c>
      <c r="I125" s="236">
        <f t="shared" si="276"/>
        <v>0</v>
      </c>
      <c r="J125" s="236">
        <f t="shared" si="277"/>
        <v>0</v>
      </c>
      <c r="K125" s="236">
        <f t="shared" si="277"/>
        <v>0</v>
      </c>
      <c r="L125" s="236">
        <f t="shared" si="277"/>
        <v>0</v>
      </c>
      <c r="M125" s="236">
        <f t="shared" si="277"/>
        <v>0</v>
      </c>
      <c r="N125" s="236">
        <f t="shared" si="277"/>
        <v>0</v>
      </c>
      <c r="O125" s="236">
        <f t="shared" si="277"/>
        <v>0</v>
      </c>
      <c r="P125" s="220"/>
      <c r="Q125" s="221"/>
      <c r="R125" s="237">
        <f t="shared" si="291"/>
        <v>0</v>
      </c>
      <c r="S125" s="221"/>
      <c r="T125" s="237">
        <f t="shared" si="292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93"/>
        <v>0</v>
      </c>
      <c r="AD125" s="221"/>
      <c r="AE125" s="237">
        <f t="shared" si="294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95"/>
        <v>0</v>
      </c>
      <c r="AO125" s="221"/>
      <c r="AP125" s="237">
        <f t="shared" si="296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97"/>
        <v>0</v>
      </c>
      <c r="AZ125" s="221"/>
      <c r="BA125" s="237">
        <f t="shared" si="298"/>
        <v>0</v>
      </c>
      <c r="BB125" s="221"/>
      <c r="BC125" s="233"/>
      <c r="BD125" s="221"/>
      <c r="BE125" s="221"/>
      <c r="BF125" s="233"/>
      <c r="BG125" s="221"/>
      <c r="BH125" s="379">
        <f t="shared" si="278"/>
        <v>0</v>
      </c>
      <c r="BI125" s="255" t="str">
        <f t="shared" si="279"/>
        <v>06</v>
      </c>
      <c r="BJ125" s="318"/>
      <c r="BK125" s="253">
        <f t="shared" si="299"/>
        <v>0</v>
      </c>
      <c r="BL125" s="318"/>
      <c r="BM125" s="253">
        <f t="shared" si="280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281"/>
        <v>0</v>
      </c>
      <c r="BW125" s="318"/>
      <c r="BX125" s="253">
        <f t="shared" si="300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282"/>
        <v>0</v>
      </c>
      <c r="CH125" s="318"/>
      <c r="CI125" s="253">
        <f t="shared" si="283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284"/>
        <v>0</v>
      </c>
      <c r="CS125" s="318"/>
      <c r="CT125" s="253">
        <f t="shared" si="28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286"/>
        <v>0</v>
      </c>
      <c r="DD125" s="318"/>
      <c r="DE125" s="253">
        <f t="shared" si="287"/>
        <v>0</v>
      </c>
      <c r="DF125" s="318"/>
      <c r="DG125" s="318"/>
      <c r="DH125" s="318"/>
      <c r="DI125" s="318"/>
      <c r="DJ125" s="318"/>
      <c r="DK125" s="318"/>
      <c r="DL125" s="318"/>
      <c r="DM125" s="242"/>
      <c r="DN125" s="242"/>
    </row>
    <row r="126" spans="1:118" s="27" customFormat="1" ht="24">
      <c r="A126" s="272" t="str">
        <f t="shared" si="274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88"/>
        <v>0</v>
      </c>
      <c r="F126" s="236">
        <f t="shared" si="289"/>
        <v>0</v>
      </c>
      <c r="G126" s="236">
        <f t="shared" si="275"/>
        <v>0</v>
      </c>
      <c r="H126" s="236">
        <f t="shared" si="290"/>
        <v>0</v>
      </c>
      <c r="I126" s="236">
        <f t="shared" si="276"/>
        <v>0</v>
      </c>
      <c r="J126" s="236">
        <f t="shared" si="277"/>
        <v>0</v>
      </c>
      <c r="K126" s="236">
        <f t="shared" si="277"/>
        <v>0</v>
      </c>
      <c r="L126" s="236">
        <f t="shared" si="277"/>
        <v>0</v>
      </c>
      <c r="M126" s="236">
        <f t="shared" si="277"/>
        <v>0</v>
      </c>
      <c r="N126" s="236">
        <f t="shared" si="277"/>
        <v>0</v>
      </c>
      <c r="O126" s="236">
        <f t="shared" si="277"/>
        <v>0</v>
      </c>
      <c r="P126" s="220"/>
      <c r="Q126" s="221"/>
      <c r="R126" s="237">
        <f t="shared" si="291"/>
        <v>0</v>
      </c>
      <c r="S126" s="221"/>
      <c r="T126" s="237">
        <f t="shared" si="292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93"/>
        <v>0</v>
      </c>
      <c r="AD126" s="221"/>
      <c r="AE126" s="237">
        <f t="shared" si="294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95"/>
        <v>0</v>
      </c>
      <c r="AO126" s="221"/>
      <c r="AP126" s="237">
        <f t="shared" si="296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97"/>
        <v>0</v>
      </c>
      <c r="AZ126" s="221"/>
      <c r="BA126" s="237">
        <f t="shared" si="298"/>
        <v>0</v>
      </c>
      <c r="BB126" s="221"/>
      <c r="BC126" s="233"/>
      <c r="BD126" s="221"/>
      <c r="BE126" s="221"/>
      <c r="BF126" s="233"/>
      <c r="BG126" s="221"/>
      <c r="BH126" s="379">
        <f t="shared" si="278"/>
        <v>0</v>
      </c>
      <c r="BI126" s="255" t="str">
        <f t="shared" si="279"/>
        <v>07</v>
      </c>
      <c r="BJ126" s="318"/>
      <c r="BK126" s="253">
        <f t="shared" si="299"/>
        <v>0</v>
      </c>
      <c r="BL126" s="318"/>
      <c r="BM126" s="253">
        <f t="shared" si="280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281"/>
        <v>0</v>
      </c>
      <c r="BW126" s="318"/>
      <c r="BX126" s="253">
        <f t="shared" si="300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282"/>
        <v>0</v>
      </c>
      <c r="CH126" s="318"/>
      <c r="CI126" s="253">
        <f t="shared" si="283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284"/>
        <v>0</v>
      </c>
      <c r="CS126" s="318"/>
      <c r="CT126" s="253">
        <f t="shared" si="28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286"/>
        <v>0</v>
      </c>
      <c r="DD126" s="318"/>
      <c r="DE126" s="253">
        <f t="shared" si="287"/>
        <v>0</v>
      </c>
      <c r="DF126" s="318"/>
      <c r="DG126" s="318"/>
      <c r="DH126" s="318"/>
      <c r="DI126" s="318"/>
      <c r="DJ126" s="318"/>
      <c r="DK126" s="318"/>
      <c r="DL126" s="318"/>
      <c r="DM126" s="2"/>
      <c r="DN126" s="2"/>
    </row>
    <row r="127" spans="1:118" s="27" customFormat="1" ht="12">
      <c r="A127" s="272" t="str">
        <f t="shared" si="274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88"/>
        <v>0</v>
      </c>
      <c r="F127" s="236">
        <f t="shared" si="289"/>
        <v>0</v>
      </c>
      <c r="G127" s="236">
        <f t="shared" si="275"/>
        <v>0</v>
      </c>
      <c r="H127" s="236">
        <f t="shared" si="290"/>
        <v>0</v>
      </c>
      <c r="I127" s="236">
        <f t="shared" si="276"/>
        <v>0</v>
      </c>
      <c r="J127" s="236">
        <f t="shared" si="277"/>
        <v>0</v>
      </c>
      <c r="K127" s="236">
        <f t="shared" si="277"/>
        <v>0</v>
      </c>
      <c r="L127" s="236">
        <f t="shared" si="277"/>
        <v>0</v>
      </c>
      <c r="M127" s="236">
        <f t="shared" si="277"/>
        <v>0</v>
      </c>
      <c r="N127" s="236">
        <f t="shared" si="277"/>
        <v>0</v>
      </c>
      <c r="O127" s="236">
        <f t="shared" si="277"/>
        <v>0</v>
      </c>
      <c r="P127" s="220"/>
      <c r="Q127" s="221"/>
      <c r="R127" s="237">
        <f t="shared" si="291"/>
        <v>0</v>
      </c>
      <c r="S127" s="221"/>
      <c r="T127" s="237">
        <f t="shared" si="292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93"/>
        <v>0</v>
      </c>
      <c r="AD127" s="221"/>
      <c r="AE127" s="237">
        <f t="shared" si="294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95"/>
        <v>0</v>
      </c>
      <c r="AO127" s="221"/>
      <c r="AP127" s="237">
        <f t="shared" si="296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97"/>
        <v>0</v>
      </c>
      <c r="AZ127" s="221"/>
      <c r="BA127" s="237">
        <f t="shared" si="298"/>
        <v>0</v>
      </c>
      <c r="BB127" s="221"/>
      <c r="BC127" s="233"/>
      <c r="BD127" s="221"/>
      <c r="BE127" s="221"/>
      <c r="BF127" s="233"/>
      <c r="BG127" s="221"/>
      <c r="BH127" s="379">
        <f t="shared" si="278"/>
        <v>0</v>
      </c>
      <c r="BI127" s="255" t="str">
        <f t="shared" si="279"/>
        <v>08</v>
      </c>
      <c r="BJ127" s="318"/>
      <c r="BK127" s="253">
        <f t="shared" si="299"/>
        <v>0</v>
      </c>
      <c r="BL127" s="318"/>
      <c r="BM127" s="253">
        <f t="shared" si="280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281"/>
        <v>0</v>
      </c>
      <c r="BW127" s="318"/>
      <c r="BX127" s="253">
        <f t="shared" si="300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282"/>
        <v>0</v>
      </c>
      <c r="CH127" s="318"/>
      <c r="CI127" s="253">
        <f t="shared" si="283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284"/>
        <v>0</v>
      </c>
      <c r="CS127" s="318"/>
      <c r="CT127" s="253">
        <f t="shared" si="28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286"/>
        <v>0</v>
      </c>
      <c r="DD127" s="318"/>
      <c r="DE127" s="253">
        <f t="shared" si="287"/>
        <v>0</v>
      </c>
      <c r="DF127" s="318"/>
      <c r="DG127" s="318"/>
      <c r="DH127" s="318"/>
      <c r="DI127" s="318"/>
      <c r="DJ127" s="318"/>
      <c r="DK127" s="318"/>
      <c r="DL127" s="318"/>
      <c r="DM127" s="2"/>
      <c r="DN127" s="2"/>
    </row>
    <row r="128" spans="1:118" s="28" customFormat="1" ht="12">
      <c r="A128" s="272" t="str">
        <f t="shared" si="274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88"/>
        <v>0</v>
      </c>
      <c r="F128" s="236">
        <f t="shared" si="289"/>
        <v>0</v>
      </c>
      <c r="G128" s="236">
        <f t="shared" si="275"/>
        <v>0</v>
      </c>
      <c r="H128" s="236">
        <f t="shared" si="290"/>
        <v>0</v>
      </c>
      <c r="I128" s="236">
        <f t="shared" si="276"/>
        <v>0</v>
      </c>
      <c r="J128" s="236">
        <f t="shared" si="277"/>
        <v>0</v>
      </c>
      <c r="K128" s="236">
        <f t="shared" si="277"/>
        <v>0</v>
      </c>
      <c r="L128" s="236">
        <f t="shared" si="277"/>
        <v>0</v>
      </c>
      <c r="M128" s="236">
        <f t="shared" si="277"/>
        <v>0</v>
      </c>
      <c r="N128" s="236">
        <f t="shared" si="277"/>
        <v>0</v>
      </c>
      <c r="O128" s="236">
        <f t="shared" si="277"/>
        <v>0</v>
      </c>
      <c r="P128" s="220"/>
      <c r="Q128" s="221"/>
      <c r="R128" s="237">
        <f t="shared" si="291"/>
        <v>0</v>
      </c>
      <c r="S128" s="221"/>
      <c r="T128" s="237">
        <f t="shared" si="292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93"/>
        <v>0</v>
      </c>
      <c r="AD128" s="221"/>
      <c r="AE128" s="237">
        <f t="shared" si="294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95"/>
        <v>0</v>
      </c>
      <c r="AO128" s="221"/>
      <c r="AP128" s="237">
        <f t="shared" si="296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97"/>
        <v>0</v>
      </c>
      <c r="AZ128" s="221"/>
      <c r="BA128" s="237">
        <f t="shared" si="298"/>
        <v>0</v>
      </c>
      <c r="BB128" s="221"/>
      <c r="BC128" s="233"/>
      <c r="BD128" s="221"/>
      <c r="BE128" s="221"/>
      <c r="BF128" s="233"/>
      <c r="BG128" s="221"/>
      <c r="BH128" s="379">
        <f t="shared" si="278"/>
        <v>0</v>
      </c>
      <c r="BI128" s="255" t="str">
        <f t="shared" si="279"/>
        <v>09</v>
      </c>
      <c r="BJ128" s="318"/>
      <c r="BK128" s="253">
        <f t="shared" si="299"/>
        <v>0</v>
      </c>
      <c r="BL128" s="318"/>
      <c r="BM128" s="253">
        <f t="shared" si="280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281"/>
        <v>0</v>
      </c>
      <c r="BW128" s="318"/>
      <c r="BX128" s="253">
        <f t="shared" si="300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282"/>
        <v>0</v>
      </c>
      <c r="CH128" s="318"/>
      <c r="CI128" s="253">
        <f t="shared" si="283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284"/>
        <v>0</v>
      </c>
      <c r="CS128" s="318"/>
      <c r="CT128" s="253">
        <f t="shared" si="28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286"/>
        <v>0</v>
      </c>
      <c r="DD128" s="318"/>
      <c r="DE128" s="253">
        <f t="shared" si="287"/>
        <v>0</v>
      </c>
      <c r="DF128" s="318"/>
      <c r="DG128" s="318"/>
      <c r="DH128" s="318"/>
      <c r="DI128" s="318"/>
      <c r="DJ128" s="318"/>
      <c r="DK128" s="318"/>
      <c r="DL128" s="318"/>
      <c r="DM128" s="242"/>
      <c r="DN128" s="242"/>
    </row>
    <row r="129" spans="1:118" s="28" customFormat="1" ht="12">
      <c r="A129" s="272" t="str">
        <f t="shared" si="274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88"/>
        <v>0</v>
      </c>
      <c r="F129" s="236">
        <f t="shared" si="289"/>
        <v>0</v>
      </c>
      <c r="G129" s="236">
        <f t="shared" si="275"/>
        <v>0</v>
      </c>
      <c r="H129" s="236">
        <f t="shared" si="290"/>
        <v>0</v>
      </c>
      <c r="I129" s="236">
        <f t="shared" si="276"/>
        <v>0</v>
      </c>
      <c r="J129" s="236">
        <f t="shared" si="277"/>
        <v>0</v>
      </c>
      <c r="K129" s="236">
        <f t="shared" si="277"/>
        <v>0</v>
      </c>
      <c r="L129" s="236">
        <f t="shared" si="277"/>
        <v>0</v>
      </c>
      <c r="M129" s="236">
        <f t="shared" si="277"/>
        <v>0</v>
      </c>
      <c r="N129" s="236">
        <f t="shared" si="277"/>
        <v>0</v>
      </c>
      <c r="O129" s="236">
        <f t="shared" si="277"/>
        <v>0</v>
      </c>
      <c r="P129" s="220"/>
      <c r="Q129" s="221"/>
      <c r="R129" s="237">
        <f t="shared" si="291"/>
        <v>0</v>
      </c>
      <c r="S129" s="221"/>
      <c r="T129" s="237">
        <f t="shared" si="292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93"/>
        <v>0</v>
      </c>
      <c r="AD129" s="221"/>
      <c r="AE129" s="237">
        <f t="shared" si="294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95"/>
        <v>0</v>
      </c>
      <c r="AO129" s="221"/>
      <c r="AP129" s="237">
        <f t="shared" si="296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97"/>
        <v>0</v>
      </c>
      <c r="AZ129" s="221"/>
      <c r="BA129" s="237">
        <f t="shared" si="298"/>
        <v>0</v>
      </c>
      <c r="BB129" s="221"/>
      <c r="BC129" s="233"/>
      <c r="BD129" s="221"/>
      <c r="BE129" s="221"/>
      <c r="BF129" s="233"/>
      <c r="BG129" s="221"/>
      <c r="BH129" s="379">
        <f t="shared" si="278"/>
        <v>0</v>
      </c>
      <c r="BI129" s="255" t="str">
        <f t="shared" si="279"/>
        <v>10</v>
      </c>
      <c r="BJ129" s="318"/>
      <c r="BK129" s="253">
        <f t="shared" si="299"/>
        <v>0</v>
      </c>
      <c r="BL129" s="318"/>
      <c r="BM129" s="253">
        <f t="shared" si="280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281"/>
        <v>0</v>
      </c>
      <c r="BW129" s="318"/>
      <c r="BX129" s="253">
        <f t="shared" si="300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282"/>
        <v>0</v>
      </c>
      <c r="CH129" s="318"/>
      <c r="CI129" s="253">
        <f t="shared" si="283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284"/>
        <v>0</v>
      </c>
      <c r="CS129" s="318"/>
      <c r="CT129" s="253">
        <f t="shared" si="28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286"/>
        <v>0</v>
      </c>
      <c r="DD129" s="318"/>
      <c r="DE129" s="253">
        <f t="shared" si="287"/>
        <v>0</v>
      </c>
      <c r="DF129" s="318"/>
      <c r="DG129" s="318"/>
      <c r="DH129" s="318"/>
      <c r="DI129" s="318"/>
      <c r="DJ129" s="318"/>
      <c r="DK129" s="318"/>
      <c r="DL129" s="318"/>
      <c r="DM129" s="242"/>
      <c r="DN129" s="242"/>
    </row>
    <row r="130" spans="1:118" s="27" customFormat="1" ht="36">
      <c r="A130" s="272" t="str">
        <f t="shared" si="274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88"/>
        <v>0</v>
      </c>
      <c r="F130" s="236">
        <f t="shared" si="289"/>
        <v>0</v>
      </c>
      <c r="G130" s="236">
        <f t="shared" si="275"/>
        <v>0</v>
      </c>
      <c r="H130" s="236">
        <f t="shared" si="290"/>
        <v>0</v>
      </c>
      <c r="I130" s="236">
        <f t="shared" si="276"/>
        <v>0</v>
      </c>
      <c r="J130" s="236">
        <f t="shared" si="277"/>
        <v>0</v>
      </c>
      <c r="K130" s="236">
        <f t="shared" si="277"/>
        <v>0</v>
      </c>
      <c r="L130" s="236">
        <f t="shared" si="277"/>
        <v>0</v>
      </c>
      <c r="M130" s="236">
        <f t="shared" si="277"/>
        <v>0</v>
      </c>
      <c r="N130" s="236">
        <f t="shared" si="277"/>
        <v>0</v>
      </c>
      <c r="O130" s="236">
        <f t="shared" si="277"/>
        <v>0</v>
      </c>
      <c r="P130" s="220"/>
      <c r="Q130" s="221"/>
      <c r="R130" s="237">
        <f t="shared" si="291"/>
        <v>0</v>
      </c>
      <c r="S130" s="221"/>
      <c r="T130" s="237">
        <f t="shared" si="292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93"/>
        <v>0</v>
      </c>
      <c r="AD130" s="221"/>
      <c r="AE130" s="237">
        <f t="shared" si="294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95"/>
        <v>0</v>
      </c>
      <c r="AO130" s="221"/>
      <c r="AP130" s="237">
        <f t="shared" si="296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97"/>
        <v>0</v>
      </c>
      <c r="AZ130" s="221"/>
      <c r="BA130" s="237">
        <f t="shared" si="298"/>
        <v>0</v>
      </c>
      <c r="BB130" s="221"/>
      <c r="BC130" s="233"/>
      <c r="BD130" s="221"/>
      <c r="BE130" s="221"/>
      <c r="BF130" s="233"/>
      <c r="BG130" s="221"/>
      <c r="BH130" s="379">
        <f t="shared" si="278"/>
        <v>0</v>
      </c>
      <c r="BI130" s="255" t="str">
        <f t="shared" si="279"/>
        <v>11</v>
      </c>
      <c r="BJ130" s="318"/>
      <c r="BK130" s="253">
        <f t="shared" si="299"/>
        <v>0</v>
      </c>
      <c r="BL130" s="318"/>
      <c r="BM130" s="253">
        <f t="shared" si="280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281"/>
        <v>0</v>
      </c>
      <c r="BW130" s="318"/>
      <c r="BX130" s="253">
        <f t="shared" si="300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282"/>
        <v>0</v>
      </c>
      <c r="CH130" s="318"/>
      <c r="CI130" s="253">
        <f t="shared" si="283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284"/>
        <v>0</v>
      </c>
      <c r="CS130" s="318"/>
      <c r="CT130" s="253">
        <f t="shared" si="28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286"/>
        <v>0</v>
      </c>
      <c r="DD130" s="318"/>
      <c r="DE130" s="253">
        <f t="shared" si="287"/>
        <v>0</v>
      </c>
      <c r="DF130" s="318"/>
      <c r="DG130" s="318"/>
      <c r="DH130" s="318"/>
      <c r="DI130" s="318"/>
      <c r="DJ130" s="318"/>
      <c r="DK130" s="318"/>
      <c r="DL130" s="318"/>
      <c r="DM130" s="2"/>
      <c r="DN130" s="2"/>
    </row>
    <row r="131" spans="1:118" s="27" customFormat="1" ht="36">
      <c r="A131" s="272" t="str">
        <f t="shared" si="274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88"/>
        <v>0</v>
      </c>
      <c r="F131" s="236">
        <f t="shared" si="289"/>
        <v>0</v>
      </c>
      <c r="G131" s="236">
        <f t="shared" si="275"/>
        <v>0</v>
      </c>
      <c r="H131" s="236">
        <f t="shared" si="290"/>
        <v>0</v>
      </c>
      <c r="I131" s="236">
        <f t="shared" si="276"/>
        <v>0</v>
      </c>
      <c r="J131" s="236">
        <f t="shared" si="277"/>
        <v>0</v>
      </c>
      <c r="K131" s="236">
        <f t="shared" si="277"/>
        <v>0</v>
      </c>
      <c r="L131" s="236">
        <f t="shared" si="277"/>
        <v>0</v>
      </c>
      <c r="M131" s="236">
        <f t="shared" si="277"/>
        <v>0</v>
      </c>
      <c r="N131" s="236">
        <f t="shared" si="277"/>
        <v>0</v>
      </c>
      <c r="O131" s="236">
        <f t="shared" si="277"/>
        <v>0</v>
      </c>
      <c r="P131" s="220"/>
      <c r="Q131" s="221"/>
      <c r="R131" s="237">
        <f t="shared" si="291"/>
        <v>0</v>
      </c>
      <c r="S131" s="221"/>
      <c r="T131" s="237">
        <f t="shared" si="292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93"/>
        <v>0</v>
      </c>
      <c r="AD131" s="221"/>
      <c r="AE131" s="237">
        <f t="shared" si="294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95"/>
        <v>0</v>
      </c>
      <c r="AO131" s="221"/>
      <c r="AP131" s="237">
        <f t="shared" si="296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97"/>
        <v>0</v>
      </c>
      <c r="AZ131" s="221"/>
      <c r="BA131" s="237">
        <f t="shared" si="298"/>
        <v>0</v>
      </c>
      <c r="BB131" s="221"/>
      <c r="BC131" s="233"/>
      <c r="BD131" s="221"/>
      <c r="BE131" s="221"/>
      <c r="BF131" s="233"/>
      <c r="BG131" s="221"/>
      <c r="BH131" s="379">
        <f t="shared" si="278"/>
        <v>0</v>
      </c>
      <c r="BI131" s="255" t="str">
        <f t="shared" si="279"/>
        <v>12</v>
      </c>
      <c r="BJ131" s="318"/>
      <c r="BK131" s="253">
        <f t="shared" si="299"/>
        <v>0</v>
      </c>
      <c r="BL131" s="318"/>
      <c r="BM131" s="253">
        <f t="shared" si="280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281"/>
        <v>0</v>
      </c>
      <c r="BW131" s="318"/>
      <c r="BX131" s="253">
        <f t="shared" si="300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282"/>
        <v>0</v>
      </c>
      <c r="CH131" s="318"/>
      <c r="CI131" s="253">
        <f t="shared" si="283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284"/>
        <v>0</v>
      </c>
      <c r="CS131" s="318"/>
      <c r="CT131" s="253">
        <f t="shared" si="28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286"/>
        <v>0</v>
      </c>
      <c r="DD131" s="318"/>
      <c r="DE131" s="253">
        <f t="shared" si="287"/>
        <v>0</v>
      </c>
      <c r="DF131" s="318"/>
      <c r="DG131" s="318"/>
      <c r="DH131" s="318"/>
      <c r="DI131" s="318"/>
      <c r="DJ131" s="318"/>
      <c r="DK131" s="318"/>
      <c r="DL131" s="318"/>
      <c r="DM131" s="2"/>
      <c r="DN131" s="2"/>
    </row>
    <row r="132" spans="1:118" s="28" customFormat="1" thickBot="1">
      <c r="A132" s="272" t="str">
        <f t="shared" si="274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88"/>
        <v>0</v>
      </c>
      <c r="F132" s="236">
        <f t="shared" si="289"/>
        <v>0</v>
      </c>
      <c r="G132" s="236">
        <f t="shared" si="275"/>
        <v>0</v>
      </c>
      <c r="H132" s="236">
        <f t="shared" si="290"/>
        <v>0</v>
      </c>
      <c r="I132" s="236">
        <f t="shared" si="276"/>
        <v>0</v>
      </c>
      <c r="J132" s="236">
        <f t="shared" si="277"/>
        <v>0</v>
      </c>
      <c r="K132" s="236">
        <f t="shared" si="277"/>
        <v>0</v>
      </c>
      <c r="L132" s="236">
        <f t="shared" si="277"/>
        <v>0</v>
      </c>
      <c r="M132" s="236">
        <f t="shared" si="277"/>
        <v>0</v>
      </c>
      <c r="N132" s="236">
        <f t="shared" si="277"/>
        <v>0</v>
      </c>
      <c r="O132" s="236">
        <f>ROUND(SUM(Z132,AK132,AV132,BG132),1)</f>
        <v>0</v>
      </c>
      <c r="P132" s="223"/>
      <c r="Q132" s="224"/>
      <c r="R132" s="238">
        <f t="shared" si="291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93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95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97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9">
        <f t="shared" si="278"/>
        <v>0</v>
      </c>
      <c r="BI132" s="319" t="str">
        <f t="shared" si="279"/>
        <v>13</v>
      </c>
      <c r="BJ132" s="320"/>
      <c r="BK132" s="321">
        <f t="shared" si="299"/>
        <v>0</v>
      </c>
      <c r="BL132" s="320"/>
      <c r="BM132" s="321">
        <f t="shared" si="280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281"/>
        <v>0</v>
      </c>
      <c r="BW132" s="320"/>
      <c r="BX132" s="321">
        <f t="shared" si="300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282"/>
        <v>0</v>
      </c>
      <c r="CH132" s="320"/>
      <c r="CI132" s="321">
        <f t="shared" si="283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284"/>
        <v>0</v>
      </c>
      <c r="CS132" s="320"/>
      <c r="CT132" s="321">
        <f t="shared" si="28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286"/>
        <v>0</v>
      </c>
      <c r="DD132" s="320"/>
      <c r="DE132" s="321">
        <f t="shared" si="287"/>
        <v>0</v>
      </c>
      <c r="DF132" s="320"/>
      <c r="DG132" s="320"/>
      <c r="DH132" s="320"/>
      <c r="DI132" s="320"/>
      <c r="DJ132" s="320"/>
      <c r="DK132" s="320"/>
      <c r="DL132" s="320"/>
      <c r="DM132" s="242"/>
      <c r="DN132" s="242"/>
    </row>
    <row r="133" spans="1:118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278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01">IF(ROUND(E139-SUM(E140,E142:E143),5)&gt;=0,0,"Ошибка")</f>
        <v>0</v>
      </c>
      <c r="BK133" s="285">
        <f t="shared" si="301"/>
        <v>0</v>
      </c>
      <c r="BL133" s="285">
        <f t="shared" si="301"/>
        <v>0</v>
      </c>
      <c r="BM133" s="285">
        <f t="shared" si="301"/>
        <v>0</v>
      </c>
      <c r="BN133" s="285">
        <f t="shared" si="301"/>
        <v>0</v>
      </c>
      <c r="BO133" s="285">
        <f t="shared" si="301"/>
        <v>0</v>
      </c>
      <c r="BP133" s="285">
        <f t="shared" si="301"/>
        <v>0</v>
      </c>
      <c r="BQ133" s="285">
        <f t="shared" si="301"/>
        <v>0</v>
      </c>
      <c r="BR133" s="285">
        <f t="shared" si="301"/>
        <v>0</v>
      </c>
      <c r="BS133" s="285">
        <f t="shared" si="301"/>
        <v>0</v>
      </c>
      <c r="BT133" s="285">
        <f t="shared" si="301"/>
        <v>0</v>
      </c>
      <c r="BU133" s="285">
        <f t="shared" si="301"/>
        <v>0</v>
      </c>
      <c r="BV133" s="285">
        <f t="shared" si="301"/>
        <v>0</v>
      </c>
      <c r="BW133" s="285">
        <f t="shared" si="301"/>
        <v>0</v>
      </c>
      <c r="BX133" s="285">
        <f t="shared" si="301"/>
        <v>0</v>
      </c>
      <c r="BY133" s="285">
        <f t="shared" si="301"/>
        <v>0</v>
      </c>
      <c r="BZ133" s="285">
        <f t="shared" si="301"/>
        <v>0</v>
      </c>
      <c r="CA133" s="285">
        <f t="shared" si="301"/>
        <v>0</v>
      </c>
      <c r="CB133" s="285">
        <f t="shared" si="301"/>
        <v>0</v>
      </c>
      <c r="CC133" s="285">
        <f t="shared" si="301"/>
        <v>0</v>
      </c>
      <c r="CD133" s="285">
        <f t="shared" si="301"/>
        <v>0</v>
      </c>
      <c r="CE133" s="285">
        <f t="shared" si="301"/>
        <v>0</v>
      </c>
      <c r="CF133" s="285">
        <f t="shared" si="301"/>
        <v>0</v>
      </c>
      <c r="CG133" s="285">
        <f t="shared" si="301"/>
        <v>0</v>
      </c>
      <c r="CH133" s="285">
        <f t="shared" si="301"/>
        <v>0</v>
      </c>
      <c r="CI133" s="285">
        <f t="shared" si="301"/>
        <v>0</v>
      </c>
      <c r="CJ133" s="285">
        <f t="shared" si="301"/>
        <v>0</v>
      </c>
      <c r="CK133" s="285">
        <f t="shared" si="301"/>
        <v>0</v>
      </c>
      <c r="CL133" s="285">
        <f t="shared" si="301"/>
        <v>0</v>
      </c>
      <c r="CM133" s="285">
        <f t="shared" si="301"/>
        <v>0</v>
      </c>
      <c r="CN133" s="285">
        <f t="shared" si="301"/>
        <v>0</v>
      </c>
      <c r="CO133" s="285">
        <f t="shared" si="301"/>
        <v>0</v>
      </c>
      <c r="CP133" s="285">
        <f t="shared" ref="CP133:DL133" si="302">IF(ROUND(AK139-SUM(AK140,AK142:AK143),5)&gt;=0,0,"Ошибка")</f>
        <v>0</v>
      </c>
      <c r="CQ133" s="285">
        <f t="shared" si="302"/>
        <v>0</v>
      </c>
      <c r="CR133" s="285">
        <f t="shared" si="302"/>
        <v>0</v>
      </c>
      <c r="CS133" s="285">
        <f t="shared" si="302"/>
        <v>0</v>
      </c>
      <c r="CT133" s="285">
        <f t="shared" si="302"/>
        <v>0</v>
      </c>
      <c r="CU133" s="285">
        <f t="shared" si="302"/>
        <v>0</v>
      </c>
      <c r="CV133" s="285">
        <f t="shared" si="302"/>
        <v>0</v>
      </c>
      <c r="CW133" s="285">
        <f t="shared" si="302"/>
        <v>0</v>
      </c>
      <c r="CX133" s="285">
        <f t="shared" si="302"/>
        <v>0</v>
      </c>
      <c r="CY133" s="285">
        <f t="shared" si="302"/>
        <v>0</v>
      </c>
      <c r="CZ133" s="285">
        <f t="shared" si="302"/>
        <v>0</v>
      </c>
      <c r="DA133" s="285">
        <f t="shared" si="302"/>
        <v>0</v>
      </c>
      <c r="DB133" s="285">
        <f t="shared" si="302"/>
        <v>0</v>
      </c>
      <c r="DC133" s="285">
        <f t="shared" si="302"/>
        <v>0</v>
      </c>
      <c r="DD133" s="285">
        <f t="shared" si="302"/>
        <v>0</v>
      </c>
      <c r="DE133" s="285">
        <f t="shared" si="302"/>
        <v>0</v>
      </c>
      <c r="DF133" s="285">
        <f t="shared" si="302"/>
        <v>0</v>
      </c>
      <c r="DG133" s="285">
        <f t="shared" si="302"/>
        <v>0</v>
      </c>
      <c r="DH133" s="285">
        <f t="shared" si="302"/>
        <v>0</v>
      </c>
      <c r="DI133" s="285">
        <f t="shared" si="302"/>
        <v>0</v>
      </c>
      <c r="DJ133" s="285">
        <f t="shared" si="302"/>
        <v>0</v>
      </c>
      <c r="DK133" s="285">
        <f t="shared" si="302"/>
        <v>0</v>
      </c>
      <c r="DL133" s="285">
        <f t="shared" si="302"/>
        <v>0</v>
      </c>
      <c r="DM133" s="259"/>
      <c r="DN133" s="259"/>
    </row>
    <row r="134" spans="1:118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03">SUM(J135:J139,J144:J146)</f>
        <v>0</v>
      </c>
      <c r="K134" s="236">
        <f t="shared" si="303"/>
        <v>0</v>
      </c>
      <c r="L134" s="236">
        <f t="shared" si="303"/>
        <v>0</v>
      </c>
      <c r="M134" s="236">
        <f t="shared" si="303"/>
        <v>0</v>
      </c>
      <c r="N134" s="236">
        <f t="shared" si="303"/>
        <v>0</v>
      </c>
      <c r="O134" s="236">
        <f t="shared" si="303"/>
        <v>0</v>
      </c>
      <c r="P134" s="228">
        <f>SUM(P135:P139,P144:P146)</f>
        <v>0</v>
      </c>
      <c r="Q134" s="226">
        <f t="shared" ref="Q134:Z134" si="304">SUM(Q135:Q139,Q144:Q146)</f>
        <v>0</v>
      </c>
      <c r="R134" s="236">
        <f t="shared" si="304"/>
        <v>0</v>
      </c>
      <c r="S134" s="226">
        <f t="shared" si="304"/>
        <v>0</v>
      </c>
      <c r="T134" s="236">
        <f t="shared" si="304"/>
        <v>0</v>
      </c>
      <c r="U134" s="226">
        <f t="shared" si="304"/>
        <v>0</v>
      </c>
      <c r="V134" s="235">
        <f t="shared" si="304"/>
        <v>0</v>
      </c>
      <c r="W134" s="226">
        <f t="shared" si="304"/>
        <v>0</v>
      </c>
      <c r="X134" s="226">
        <f t="shared" si="304"/>
        <v>0</v>
      </c>
      <c r="Y134" s="235">
        <f t="shared" si="304"/>
        <v>0</v>
      </c>
      <c r="Z134" s="227">
        <f t="shared" si="304"/>
        <v>0</v>
      </c>
      <c r="AA134" s="228">
        <f>SUM(AA135:AA139,AA144:AA146)</f>
        <v>0</v>
      </c>
      <c r="AB134" s="226">
        <f t="shared" ref="AB134:AK134" si="305">SUM(AB135:AB139,AB144:AB146)</f>
        <v>0</v>
      </c>
      <c r="AC134" s="236">
        <f t="shared" si="305"/>
        <v>0</v>
      </c>
      <c r="AD134" s="226">
        <f t="shared" si="305"/>
        <v>0</v>
      </c>
      <c r="AE134" s="236">
        <f t="shared" si="305"/>
        <v>0</v>
      </c>
      <c r="AF134" s="226">
        <f t="shared" si="305"/>
        <v>0</v>
      </c>
      <c r="AG134" s="235">
        <f t="shared" si="305"/>
        <v>0</v>
      </c>
      <c r="AH134" s="226">
        <f t="shared" si="305"/>
        <v>0</v>
      </c>
      <c r="AI134" s="226">
        <f t="shared" si="305"/>
        <v>0</v>
      </c>
      <c r="AJ134" s="235">
        <f t="shared" si="305"/>
        <v>0</v>
      </c>
      <c r="AK134" s="227">
        <f t="shared" si="305"/>
        <v>0</v>
      </c>
      <c r="AL134" s="228">
        <f>SUM(AL135:AL139,AL144:AL146)</f>
        <v>0</v>
      </c>
      <c r="AM134" s="226">
        <f t="shared" ref="AM134:AV134" si="306">SUM(AM135:AM139,AM144:AM146)</f>
        <v>0</v>
      </c>
      <c r="AN134" s="236">
        <f t="shared" si="306"/>
        <v>0</v>
      </c>
      <c r="AO134" s="226">
        <f t="shared" si="306"/>
        <v>0</v>
      </c>
      <c r="AP134" s="236">
        <f t="shared" si="306"/>
        <v>0</v>
      </c>
      <c r="AQ134" s="226">
        <f t="shared" si="306"/>
        <v>0</v>
      </c>
      <c r="AR134" s="235">
        <f t="shared" si="306"/>
        <v>0</v>
      </c>
      <c r="AS134" s="226">
        <f t="shared" si="306"/>
        <v>0</v>
      </c>
      <c r="AT134" s="226">
        <f t="shared" si="306"/>
        <v>0</v>
      </c>
      <c r="AU134" s="235">
        <f t="shared" si="306"/>
        <v>0</v>
      </c>
      <c r="AV134" s="227">
        <f t="shared" si="306"/>
        <v>0</v>
      </c>
      <c r="AW134" s="228">
        <f>SUM(AW135:AW139,AW144:AW146)</f>
        <v>0</v>
      </c>
      <c r="AX134" s="226">
        <f t="shared" ref="AX134:BG134" si="307">SUM(AX135:AX139,AX144:AX146)</f>
        <v>0</v>
      </c>
      <c r="AY134" s="236">
        <f t="shared" si="307"/>
        <v>0</v>
      </c>
      <c r="AZ134" s="226">
        <f t="shared" si="307"/>
        <v>0</v>
      </c>
      <c r="BA134" s="236">
        <f t="shared" si="307"/>
        <v>0</v>
      </c>
      <c r="BB134" s="226">
        <f t="shared" si="307"/>
        <v>0</v>
      </c>
      <c r="BC134" s="235">
        <f t="shared" si="307"/>
        <v>0</v>
      </c>
      <c r="BD134" s="226">
        <f t="shared" si="307"/>
        <v>0</v>
      </c>
      <c r="BE134" s="226">
        <f t="shared" si="307"/>
        <v>0</v>
      </c>
      <c r="BF134" s="235">
        <f t="shared" si="307"/>
        <v>0</v>
      </c>
      <c r="BG134" s="227">
        <f t="shared" si="307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08">IF(E140-E141&gt;=0,0,"Ошибка")</f>
        <v>0</v>
      </c>
      <c r="BK134" s="253">
        <f t="shared" si="308"/>
        <v>0</v>
      </c>
      <c r="BL134" s="253">
        <f t="shared" si="308"/>
        <v>0</v>
      </c>
      <c r="BM134" s="253">
        <f t="shared" si="308"/>
        <v>0</v>
      </c>
      <c r="BN134" s="253">
        <f t="shared" si="308"/>
        <v>0</v>
      </c>
      <c r="BO134" s="253">
        <f t="shared" si="308"/>
        <v>0</v>
      </c>
      <c r="BP134" s="253">
        <f t="shared" si="308"/>
        <v>0</v>
      </c>
      <c r="BQ134" s="253">
        <f t="shared" si="308"/>
        <v>0</v>
      </c>
      <c r="BR134" s="253">
        <f t="shared" si="308"/>
        <v>0</v>
      </c>
      <c r="BS134" s="253">
        <f t="shared" si="308"/>
        <v>0</v>
      </c>
      <c r="BT134" s="253">
        <f t="shared" si="308"/>
        <v>0</v>
      </c>
      <c r="BU134" s="253">
        <f t="shared" si="308"/>
        <v>0</v>
      </c>
      <c r="BV134" s="253">
        <f t="shared" si="308"/>
        <v>0</v>
      </c>
      <c r="BW134" s="253">
        <f t="shared" si="308"/>
        <v>0</v>
      </c>
      <c r="BX134" s="253">
        <f t="shared" si="308"/>
        <v>0</v>
      </c>
      <c r="BY134" s="253">
        <f t="shared" si="308"/>
        <v>0</v>
      </c>
      <c r="BZ134" s="253">
        <f t="shared" si="308"/>
        <v>0</v>
      </c>
      <c r="CA134" s="253">
        <f t="shared" si="308"/>
        <v>0</v>
      </c>
      <c r="CB134" s="253">
        <f t="shared" si="308"/>
        <v>0</v>
      </c>
      <c r="CC134" s="253">
        <f t="shared" si="308"/>
        <v>0</v>
      </c>
      <c r="CD134" s="253">
        <f t="shared" si="308"/>
        <v>0</v>
      </c>
      <c r="CE134" s="253">
        <f t="shared" si="308"/>
        <v>0</v>
      </c>
      <c r="CF134" s="253">
        <f t="shared" si="308"/>
        <v>0</v>
      </c>
      <c r="CG134" s="253">
        <f t="shared" si="308"/>
        <v>0</v>
      </c>
      <c r="CH134" s="253">
        <f t="shared" si="308"/>
        <v>0</v>
      </c>
      <c r="CI134" s="253">
        <f t="shared" si="308"/>
        <v>0</v>
      </c>
      <c r="CJ134" s="253">
        <f t="shared" si="308"/>
        <v>0</v>
      </c>
      <c r="CK134" s="253">
        <f t="shared" si="308"/>
        <v>0</v>
      </c>
      <c r="CL134" s="253">
        <f t="shared" si="308"/>
        <v>0</v>
      </c>
      <c r="CM134" s="253">
        <f t="shared" si="308"/>
        <v>0</v>
      </c>
      <c r="CN134" s="253">
        <f t="shared" si="308"/>
        <v>0</v>
      </c>
      <c r="CO134" s="253">
        <f t="shared" si="308"/>
        <v>0</v>
      </c>
      <c r="CP134" s="253">
        <f t="shared" ref="CP134:DL134" si="309">IF(AK140-AK141&gt;=0,0,"Ошибка")</f>
        <v>0</v>
      </c>
      <c r="CQ134" s="253">
        <f t="shared" si="309"/>
        <v>0</v>
      </c>
      <c r="CR134" s="253">
        <f t="shared" si="309"/>
        <v>0</v>
      </c>
      <c r="CS134" s="253">
        <f t="shared" si="309"/>
        <v>0</v>
      </c>
      <c r="CT134" s="253">
        <f t="shared" si="309"/>
        <v>0</v>
      </c>
      <c r="CU134" s="253">
        <f t="shared" si="309"/>
        <v>0</v>
      </c>
      <c r="CV134" s="253">
        <f t="shared" si="309"/>
        <v>0</v>
      </c>
      <c r="CW134" s="253">
        <f t="shared" si="309"/>
        <v>0</v>
      </c>
      <c r="CX134" s="253">
        <f t="shared" si="309"/>
        <v>0</v>
      </c>
      <c r="CY134" s="253">
        <f t="shared" si="309"/>
        <v>0</v>
      </c>
      <c r="CZ134" s="253">
        <f t="shared" si="309"/>
        <v>0</v>
      </c>
      <c r="DA134" s="253">
        <f t="shared" si="309"/>
        <v>0</v>
      </c>
      <c r="DB134" s="253">
        <f t="shared" si="309"/>
        <v>0</v>
      </c>
      <c r="DC134" s="253">
        <f t="shared" si="309"/>
        <v>0</v>
      </c>
      <c r="DD134" s="253">
        <f t="shared" si="309"/>
        <v>0</v>
      </c>
      <c r="DE134" s="253">
        <f t="shared" si="309"/>
        <v>0</v>
      </c>
      <c r="DF134" s="253">
        <f t="shared" si="309"/>
        <v>0</v>
      </c>
      <c r="DG134" s="253">
        <f t="shared" si="309"/>
        <v>0</v>
      </c>
      <c r="DH134" s="253">
        <f t="shared" si="309"/>
        <v>0</v>
      </c>
      <c r="DI134" s="253">
        <f t="shared" si="309"/>
        <v>0</v>
      </c>
      <c r="DJ134" s="253">
        <f t="shared" si="309"/>
        <v>0</v>
      </c>
      <c r="DK134" s="253">
        <f t="shared" si="309"/>
        <v>0</v>
      </c>
      <c r="DL134" s="253">
        <f t="shared" si="309"/>
        <v>0</v>
      </c>
      <c r="DM134" s="2"/>
      <c r="DN134" s="2"/>
    </row>
    <row r="135" spans="1:118" s="27" customFormat="1" ht="24">
      <c r="A135" s="272" t="str">
        <f t="shared" ref="A135:A146" si="310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11">SUM(J135:L135)</f>
        <v>0</v>
      </c>
      <c r="H135" s="236">
        <f>ROUND(SUM(S135,AD135,AO135,AZ135),1)</f>
        <v>0</v>
      </c>
      <c r="I135" s="236">
        <f t="shared" ref="I135:I146" si="312">SUM(M135:O135)</f>
        <v>0</v>
      </c>
      <c r="J135" s="236">
        <f t="shared" ref="J135:O146" si="313">ROUND(SUM(U135,AF135,AQ135,BB135),1)</f>
        <v>0</v>
      </c>
      <c r="K135" s="236">
        <f t="shared" si="313"/>
        <v>0</v>
      </c>
      <c r="L135" s="236">
        <f t="shared" si="313"/>
        <v>0</v>
      </c>
      <c r="M135" s="236">
        <f t="shared" si="313"/>
        <v>0</v>
      </c>
      <c r="N135" s="236">
        <f t="shared" si="313"/>
        <v>0</v>
      </c>
      <c r="O135" s="236">
        <f t="shared" si="313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9">
        <f t="shared" ref="BH135:BH147" si="314">IF((COUNTA(BJ135:DL135)-COUNTIF(BJ135:DL135,0))=0,0,CONCATENATE("Ошибки!-",COUNTA(BJ135:DL135)-COUNTIF(BJ135:DL135,0)))</f>
        <v>0</v>
      </c>
      <c r="BI135" s="255" t="str">
        <f t="shared" ref="BI135:BI146" si="315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16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17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18">IF(ROUND((AA135-AB135),5)&gt;=0,0,"Ошибка!")</f>
        <v>0</v>
      </c>
      <c r="CH135" s="318"/>
      <c r="CI135" s="253">
        <f t="shared" ref="CI135:CI146" si="319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20">IF(ROUND((AL135-AM135),5)&gt;=0,0,"Ошибка!")</f>
        <v>0</v>
      </c>
      <c r="CS135" s="318"/>
      <c r="CT135" s="253">
        <f t="shared" ref="CT135:CT146" si="321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22">IF(ROUND((AW135-AX135),5)&gt;=0,0,"Ошибка!")</f>
        <v>0</v>
      </c>
      <c r="DD135" s="318"/>
      <c r="DE135" s="253">
        <f t="shared" ref="DE135:DE146" si="323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  <c r="DM135" s="2"/>
      <c r="DN135" s="2"/>
    </row>
    <row r="136" spans="1:118" s="27" customFormat="1" ht="36">
      <c r="A136" s="272" t="str">
        <f t="shared" si="310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24">ROUND(SUM(P136,AA136,AL136,AW136),0)</f>
        <v>0</v>
      </c>
      <c r="F136" s="236">
        <f t="shared" ref="F136:F146" si="325">ROUND(SUM(Q136,AB136,AM136,AX136),1)</f>
        <v>0</v>
      </c>
      <c r="G136" s="236">
        <f t="shared" si="311"/>
        <v>0</v>
      </c>
      <c r="H136" s="236">
        <f t="shared" ref="H136:H146" si="326">ROUND(SUM(S136,AD136,AO136,AZ136),1)</f>
        <v>0</v>
      </c>
      <c r="I136" s="236">
        <f t="shared" si="312"/>
        <v>0</v>
      </c>
      <c r="J136" s="236">
        <f t="shared" si="313"/>
        <v>0</v>
      </c>
      <c r="K136" s="236">
        <f t="shared" si="313"/>
        <v>0</v>
      </c>
      <c r="L136" s="236">
        <f t="shared" si="313"/>
        <v>0</v>
      </c>
      <c r="M136" s="236">
        <f t="shared" si="313"/>
        <v>0</v>
      </c>
      <c r="N136" s="236">
        <f t="shared" si="313"/>
        <v>0</v>
      </c>
      <c r="O136" s="236">
        <f t="shared" si="313"/>
        <v>0</v>
      </c>
      <c r="P136" s="220"/>
      <c r="Q136" s="221"/>
      <c r="R136" s="237">
        <f t="shared" ref="R136:R146" si="327">SUM(U136:W136)</f>
        <v>0</v>
      </c>
      <c r="S136" s="221"/>
      <c r="T136" s="237">
        <f t="shared" ref="T136:T145" si="328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29">SUM(AF136:AH136)</f>
        <v>0</v>
      </c>
      <c r="AD136" s="221"/>
      <c r="AE136" s="237">
        <f t="shared" ref="AE136:AE145" si="330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31">SUM(AQ136:AS136)</f>
        <v>0</v>
      </c>
      <c r="AO136" s="221"/>
      <c r="AP136" s="237">
        <f t="shared" ref="AP136:AP145" si="332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33">SUM(BB136:BD136)</f>
        <v>0</v>
      </c>
      <c r="AZ136" s="221"/>
      <c r="BA136" s="237">
        <f t="shared" ref="BA136:BA145" si="334">SUM(BE136:BG136)</f>
        <v>0</v>
      </c>
      <c r="BB136" s="221"/>
      <c r="BC136" s="233"/>
      <c r="BD136" s="221"/>
      <c r="BE136" s="221"/>
      <c r="BF136" s="233"/>
      <c r="BG136" s="221"/>
      <c r="BH136" s="379">
        <f t="shared" si="314"/>
        <v>0</v>
      </c>
      <c r="BI136" s="255" t="str">
        <f t="shared" si="315"/>
        <v>03</v>
      </c>
      <c r="BJ136" s="318"/>
      <c r="BK136" s="253">
        <f t="shared" ref="BK136:BK146" si="335">IF(ROUND((E136-F136),5)&gt;=0,0,"Ошибка!")</f>
        <v>0</v>
      </c>
      <c r="BL136" s="318"/>
      <c r="BM136" s="253">
        <f t="shared" si="316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17"/>
        <v>0</v>
      </c>
      <c r="BW136" s="318"/>
      <c r="BX136" s="253">
        <f t="shared" ref="BX136:BX146" si="336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18"/>
        <v>0</v>
      </c>
      <c r="CH136" s="318"/>
      <c r="CI136" s="253">
        <f t="shared" si="319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20"/>
        <v>0</v>
      </c>
      <c r="CS136" s="318"/>
      <c r="CT136" s="253">
        <f t="shared" si="321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22"/>
        <v>0</v>
      </c>
      <c r="DD136" s="318"/>
      <c r="DE136" s="253">
        <f t="shared" si="323"/>
        <v>0</v>
      </c>
      <c r="DF136" s="318"/>
      <c r="DG136" s="318"/>
      <c r="DH136" s="318"/>
      <c r="DI136" s="318"/>
      <c r="DJ136" s="318"/>
      <c r="DK136" s="318"/>
      <c r="DL136" s="318"/>
      <c r="DM136" s="2"/>
      <c r="DN136" s="2"/>
    </row>
    <row r="137" spans="1:118" s="28" customFormat="1" ht="12">
      <c r="A137" s="272" t="str">
        <f t="shared" si="310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24"/>
        <v>0</v>
      </c>
      <c r="F137" s="236">
        <f t="shared" si="325"/>
        <v>0</v>
      </c>
      <c r="G137" s="236">
        <f t="shared" si="311"/>
        <v>0</v>
      </c>
      <c r="H137" s="236">
        <f t="shared" si="326"/>
        <v>0</v>
      </c>
      <c r="I137" s="236">
        <f t="shared" si="312"/>
        <v>0</v>
      </c>
      <c r="J137" s="236">
        <f t="shared" si="313"/>
        <v>0</v>
      </c>
      <c r="K137" s="236">
        <f t="shared" si="313"/>
        <v>0</v>
      </c>
      <c r="L137" s="236">
        <f t="shared" si="313"/>
        <v>0</v>
      </c>
      <c r="M137" s="236">
        <f t="shared" si="313"/>
        <v>0</v>
      </c>
      <c r="N137" s="236">
        <f t="shared" si="313"/>
        <v>0</v>
      </c>
      <c r="O137" s="236">
        <f t="shared" si="313"/>
        <v>0</v>
      </c>
      <c r="P137" s="220"/>
      <c r="Q137" s="221"/>
      <c r="R137" s="237">
        <f t="shared" si="327"/>
        <v>0</v>
      </c>
      <c r="S137" s="221"/>
      <c r="T137" s="237">
        <f t="shared" si="328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29"/>
        <v>0</v>
      </c>
      <c r="AD137" s="221"/>
      <c r="AE137" s="237">
        <f t="shared" si="330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31"/>
        <v>0</v>
      </c>
      <c r="AO137" s="221"/>
      <c r="AP137" s="237">
        <f t="shared" si="332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33"/>
        <v>0</v>
      </c>
      <c r="AZ137" s="221"/>
      <c r="BA137" s="237">
        <f t="shared" si="334"/>
        <v>0</v>
      </c>
      <c r="BB137" s="221"/>
      <c r="BC137" s="233"/>
      <c r="BD137" s="221"/>
      <c r="BE137" s="221"/>
      <c r="BF137" s="233"/>
      <c r="BG137" s="221"/>
      <c r="BH137" s="379">
        <f t="shared" si="314"/>
        <v>0</v>
      </c>
      <c r="BI137" s="255" t="str">
        <f t="shared" si="315"/>
        <v>04</v>
      </c>
      <c r="BJ137" s="318"/>
      <c r="BK137" s="253">
        <f t="shared" si="335"/>
        <v>0</v>
      </c>
      <c r="BL137" s="318"/>
      <c r="BM137" s="253">
        <f t="shared" si="316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17"/>
        <v>0</v>
      </c>
      <c r="BW137" s="318"/>
      <c r="BX137" s="253">
        <f t="shared" si="336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18"/>
        <v>0</v>
      </c>
      <c r="CH137" s="318"/>
      <c r="CI137" s="253">
        <f t="shared" si="319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20"/>
        <v>0</v>
      </c>
      <c r="CS137" s="318"/>
      <c r="CT137" s="253">
        <f t="shared" si="321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22"/>
        <v>0</v>
      </c>
      <c r="DD137" s="318"/>
      <c r="DE137" s="253">
        <f t="shared" si="323"/>
        <v>0</v>
      </c>
      <c r="DF137" s="318"/>
      <c r="DG137" s="318"/>
      <c r="DH137" s="318"/>
      <c r="DI137" s="318"/>
      <c r="DJ137" s="318"/>
      <c r="DK137" s="318"/>
      <c r="DL137" s="318"/>
      <c r="DM137" s="242"/>
      <c r="DN137" s="242"/>
    </row>
    <row r="138" spans="1:118" s="28" customFormat="1" ht="12">
      <c r="A138" s="272" t="str">
        <f t="shared" si="310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24"/>
        <v>0</v>
      </c>
      <c r="F138" s="236">
        <f t="shared" si="325"/>
        <v>0</v>
      </c>
      <c r="G138" s="236">
        <f t="shared" si="311"/>
        <v>0</v>
      </c>
      <c r="H138" s="236">
        <f t="shared" si="326"/>
        <v>0</v>
      </c>
      <c r="I138" s="236">
        <f t="shared" si="312"/>
        <v>0</v>
      </c>
      <c r="J138" s="236">
        <f t="shared" si="313"/>
        <v>0</v>
      </c>
      <c r="K138" s="236">
        <f t="shared" si="313"/>
        <v>0</v>
      </c>
      <c r="L138" s="236">
        <f t="shared" si="313"/>
        <v>0</v>
      </c>
      <c r="M138" s="236">
        <f t="shared" si="313"/>
        <v>0</v>
      </c>
      <c r="N138" s="236">
        <f t="shared" si="313"/>
        <v>0</v>
      </c>
      <c r="O138" s="236">
        <f t="shared" si="313"/>
        <v>0</v>
      </c>
      <c r="P138" s="220"/>
      <c r="Q138" s="221"/>
      <c r="R138" s="237">
        <f t="shared" si="327"/>
        <v>0</v>
      </c>
      <c r="S138" s="221"/>
      <c r="T138" s="237">
        <f t="shared" si="328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29"/>
        <v>0</v>
      </c>
      <c r="AD138" s="221"/>
      <c r="AE138" s="237">
        <f t="shared" si="330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31"/>
        <v>0</v>
      </c>
      <c r="AO138" s="221"/>
      <c r="AP138" s="237">
        <f t="shared" si="332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33"/>
        <v>0</v>
      </c>
      <c r="AZ138" s="221"/>
      <c r="BA138" s="237">
        <f t="shared" si="334"/>
        <v>0</v>
      </c>
      <c r="BB138" s="221"/>
      <c r="BC138" s="233"/>
      <c r="BD138" s="221"/>
      <c r="BE138" s="221"/>
      <c r="BF138" s="233"/>
      <c r="BG138" s="221"/>
      <c r="BH138" s="379">
        <f t="shared" si="314"/>
        <v>0</v>
      </c>
      <c r="BI138" s="255" t="str">
        <f t="shared" si="315"/>
        <v>05</v>
      </c>
      <c r="BJ138" s="318"/>
      <c r="BK138" s="253">
        <f t="shared" si="335"/>
        <v>0</v>
      </c>
      <c r="BL138" s="318"/>
      <c r="BM138" s="253">
        <f t="shared" si="316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17"/>
        <v>0</v>
      </c>
      <c r="BW138" s="318"/>
      <c r="BX138" s="253">
        <f t="shared" si="336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18"/>
        <v>0</v>
      </c>
      <c r="CH138" s="318"/>
      <c r="CI138" s="253">
        <f t="shared" si="319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20"/>
        <v>0</v>
      </c>
      <c r="CS138" s="318"/>
      <c r="CT138" s="253">
        <f t="shared" si="321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22"/>
        <v>0</v>
      </c>
      <c r="DD138" s="318"/>
      <c r="DE138" s="253">
        <f t="shared" si="323"/>
        <v>0</v>
      </c>
      <c r="DF138" s="318"/>
      <c r="DG138" s="318"/>
      <c r="DH138" s="318"/>
      <c r="DI138" s="318"/>
      <c r="DJ138" s="318"/>
      <c r="DK138" s="318"/>
      <c r="DL138" s="318"/>
      <c r="DM138" s="242"/>
      <c r="DN138" s="242"/>
    </row>
    <row r="139" spans="1:118" s="28" customFormat="1" ht="12">
      <c r="A139" s="272" t="str">
        <f t="shared" si="310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24"/>
        <v>0</v>
      </c>
      <c r="F139" s="236">
        <f t="shared" si="325"/>
        <v>0</v>
      </c>
      <c r="G139" s="236">
        <f t="shared" si="311"/>
        <v>0</v>
      </c>
      <c r="H139" s="236">
        <f t="shared" si="326"/>
        <v>0</v>
      </c>
      <c r="I139" s="236">
        <f t="shared" si="312"/>
        <v>0</v>
      </c>
      <c r="J139" s="236">
        <f t="shared" si="313"/>
        <v>0</v>
      </c>
      <c r="K139" s="236">
        <f t="shared" si="313"/>
        <v>0</v>
      </c>
      <c r="L139" s="236">
        <f t="shared" si="313"/>
        <v>0</v>
      </c>
      <c r="M139" s="236">
        <f t="shared" si="313"/>
        <v>0</v>
      </c>
      <c r="N139" s="236">
        <f t="shared" si="313"/>
        <v>0</v>
      </c>
      <c r="O139" s="236">
        <f t="shared" si="313"/>
        <v>0</v>
      </c>
      <c r="P139" s="220"/>
      <c r="Q139" s="221"/>
      <c r="R139" s="237">
        <f t="shared" si="327"/>
        <v>0</v>
      </c>
      <c r="S139" s="221"/>
      <c r="T139" s="237">
        <f t="shared" si="328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29"/>
        <v>0</v>
      </c>
      <c r="AD139" s="221"/>
      <c r="AE139" s="237">
        <f t="shared" si="330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31"/>
        <v>0</v>
      </c>
      <c r="AO139" s="221"/>
      <c r="AP139" s="237">
        <f t="shared" si="332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33"/>
        <v>0</v>
      </c>
      <c r="AZ139" s="221"/>
      <c r="BA139" s="237">
        <f t="shared" si="334"/>
        <v>0</v>
      </c>
      <c r="BB139" s="221"/>
      <c r="BC139" s="233"/>
      <c r="BD139" s="221"/>
      <c r="BE139" s="221"/>
      <c r="BF139" s="233"/>
      <c r="BG139" s="221"/>
      <c r="BH139" s="379">
        <f t="shared" si="314"/>
        <v>0</v>
      </c>
      <c r="BI139" s="255" t="str">
        <f t="shared" si="315"/>
        <v>06</v>
      </c>
      <c r="BJ139" s="318"/>
      <c r="BK139" s="253">
        <f t="shared" si="335"/>
        <v>0</v>
      </c>
      <c r="BL139" s="318"/>
      <c r="BM139" s="253">
        <f t="shared" si="316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17"/>
        <v>0</v>
      </c>
      <c r="BW139" s="318"/>
      <c r="BX139" s="253">
        <f t="shared" si="336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18"/>
        <v>0</v>
      </c>
      <c r="CH139" s="318"/>
      <c r="CI139" s="253">
        <f t="shared" si="319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20"/>
        <v>0</v>
      </c>
      <c r="CS139" s="318"/>
      <c r="CT139" s="253">
        <f t="shared" si="321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22"/>
        <v>0</v>
      </c>
      <c r="DD139" s="318"/>
      <c r="DE139" s="253">
        <f t="shared" si="323"/>
        <v>0</v>
      </c>
      <c r="DF139" s="318"/>
      <c r="DG139" s="318"/>
      <c r="DH139" s="318"/>
      <c r="DI139" s="318"/>
      <c r="DJ139" s="318"/>
      <c r="DK139" s="318"/>
      <c r="DL139" s="318"/>
      <c r="DM139" s="242"/>
      <c r="DN139" s="242"/>
    </row>
    <row r="140" spans="1:118" s="27" customFormat="1" ht="24">
      <c r="A140" s="272" t="str">
        <f t="shared" si="310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24"/>
        <v>0</v>
      </c>
      <c r="F140" s="236">
        <f t="shared" si="325"/>
        <v>0</v>
      </c>
      <c r="G140" s="236">
        <f t="shared" si="311"/>
        <v>0</v>
      </c>
      <c r="H140" s="236">
        <f t="shared" si="326"/>
        <v>0</v>
      </c>
      <c r="I140" s="236">
        <f t="shared" si="312"/>
        <v>0</v>
      </c>
      <c r="J140" s="236">
        <f t="shared" si="313"/>
        <v>0</v>
      </c>
      <c r="K140" s="236">
        <f t="shared" si="313"/>
        <v>0</v>
      </c>
      <c r="L140" s="236">
        <f t="shared" si="313"/>
        <v>0</v>
      </c>
      <c r="M140" s="236">
        <f t="shared" si="313"/>
        <v>0</v>
      </c>
      <c r="N140" s="236">
        <f t="shared" si="313"/>
        <v>0</v>
      </c>
      <c r="O140" s="236">
        <f t="shared" si="313"/>
        <v>0</v>
      </c>
      <c r="P140" s="220"/>
      <c r="Q140" s="221"/>
      <c r="R140" s="237">
        <f t="shared" si="327"/>
        <v>0</v>
      </c>
      <c r="S140" s="221"/>
      <c r="T140" s="237">
        <f t="shared" si="328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29"/>
        <v>0</v>
      </c>
      <c r="AD140" s="221"/>
      <c r="AE140" s="237">
        <f t="shared" si="330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31"/>
        <v>0</v>
      </c>
      <c r="AO140" s="221"/>
      <c r="AP140" s="237">
        <f t="shared" si="332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33"/>
        <v>0</v>
      </c>
      <c r="AZ140" s="221"/>
      <c r="BA140" s="237">
        <f t="shared" si="334"/>
        <v>0</v>
      </c>
      <c r="BB140" s="221"/>
      <c r="BC140" s="233"/>
      <c r="BD140" s="221"/>
      <c r="BE140" s="221"/>
      <c r="BF140" s="233"/>
      <c r="BG140" s="221"/>
      <c r="BH140" s="379">
        <f t="shared" si="314"/>
        <v>0</v>
      </c>
      <c r="BI140" s="255" t="str">
        <f t="shared" si="315"/>
        <v>07</v>
      </c>
      <c r="BJ140" s="318"/>
      <c r="BK140" s="253">
        <f t="shared" si="335"/>
        <v>0</v>
      </c>
      <c r="BL140" s="318"/>
      <c r="BM140" s="253">
        <f t="shared" si="316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17"/>
        <v>0</v>
      </c>
      <c r="BW140" s="318"/>
      <c r="BX140" s="253">
        <f t="shared" si="336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18"/>
        <v>0</v>
      </c>
      <c r="CH140" s="318"/>
      <c r="CI140" s="253">
        <f t="shared" si="319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20"/>
        <v>0</v>
      </c>
      <c r="CS140" s="318"/>
      <c r="CT140" s="253">
        <f t="shared" si="321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22"/>
        <v>0</v>
      </c>
      <c r="DD140" s="318"/>
      <c r="DE140" s="253">
        <f t="shared" si="323"/>
        <v>0</v>
      </c>
      <c r="DF140" s="318"/>
      <c r="DG140" s="318"/>
      <c r="DH140" s="318"/>
      <c r="DI140" s="318"/>
      <c r="DJ140" s="318"/>
      <c r="DK140" s="318"/>
      <c r="DL140" s="318"/>
      <c r="DM140" s="2"/>
      <c r="DN140" s="2"/>
    </row>
    <row r="141" spans="1:118" s="27" customFormat="1" ht="12">
      <c r="A141" s="272" t="str">
        <f t="shared" si="310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24"/>
        <v>0</v>
      </c>
      <c r="F141" s="236">
        <f t="shared" si="325"/>
        <v>0</v>
      </c>
      <c r="G141" s="236">
        <f t="shared" si="311"/>
        <v>0</v>
      </c>
      <c r="H141" s="236">
        <f t="shared" si="326"/>
        <v>0</v>
      </c>
      <c r="I141" s="236">
        <f t="shared" si="312"/>
        <v>0</v>
      </c>
      <c r="J141" s="236">
        <f t="shared" si="313"/>
        <v>0</v>
      </c>
      <c r="K141" s="236">
        <f t="shared" si="313"/>
        <v>0</v>
      </c>
      <c r="L141" s="236">
        <f t="shared" si="313"/>
        <v>0</v>
      </c>
      <c r="M141" s="236">
        <f t="shared" si="313"/>
        <v>0</v>
      </c>
      <c r="N141" s="236">
        <f t="shared" si="313"/>
        <v>0</v>
      </c>
      <c r="O141" s="236">
        <f t="shared" si="313"/>
        <v>0</v>
      </c>
      <c r="P141" s="220"/>
      <c r="Q141" s="221"/>
      <c r="R141" s="237">
        <f t="shared" si="327"/>
        <v>0</v>
      </c>
      <c r="S141" s="221"/>
      <c r="T141" s="237">
        <f t="shared" si="328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29"/>
        <v>0</v>
      </c>
      <c r="AD141" s="221"/>
      <c r="AE141" s="237">
        <f t="shared" si="330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31"/>
        <v>0</v>
      </c>
      <c r="AO141" s="221"/>
      <c r="AP141" s="237">
        <f t="shared" si="332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33"/>
        <v>0</v>
      </c>
      <c r="AZ141" s="221"/>
      <c r="BA141" s="237">
        <f t="shared" si="334"/>
        <v>0</v>
      </c>
      <c r="BB141" s="221"/>
      <c r="BC141" s="233"/>
      <c r="BD141" s="221"/>
      <c r="BE141" s="221"/>
      <c r="BF141" s="233"/>
      <c r="BG141" s="221"/>
      <c r="BH141" s="379">
        <f t="shared" si="314"/>
        <v>0</v>
      </c>
      <c r="BI141" s="255" t="str">
        <f t="shared" si="315"/>
        <v>08</v>
      </c>
      <c r="BJ141" s="318"/>
      <c r="BK141" s="253">
        <f t="shared" si="335"/>
        <v>0</v>
      </c>
      <c r="BL141" s="318"/>
      <c r="BM141" s="253">
        <f t="shared" si="316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17"/>
        <v>0</v>
      </c>
      <c r="BW141" s="318"/>
      <c r="BX141" s="253">
        <f t="shared" si="336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18"/>
        <v>0</v>
      </c>
      <c r="CH141" s="318"/>
      <c r="CI141" s="253">
        <f t="shared" si="319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20"/>
        <v>0</v>
      </c>
      <c r="CS141" s="318"/>
      <c r="CT141" s="253">
        <f t="shared" si="321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22"/>
        <v>0</v>
      </c>
      <c r="DD141" s="318"/>
      <c r="DE141" s="253">
        <f t="shared" si="323"/>
        <v>0</v>
      </c>
      <c r="DF141" s="318"/>
      <c r="DG141" s="318"/>
      <c r="DH141" s="318"/>
      <c r="DI141" s="318"/>
      <c r="DJ141" s="318"/>
      <c r="DK141" s="318"/>
      <c r="DL141" s="318"/>
      <c r="DM141" s="2"/>
      <c r="DN141" s="2"/>
    </row>
    <row r="142" spans="1:118" s="28" customFormat="1" ht="12">
      <c r="A142" s="272" t="str">
        <f t="shared" si="310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24"/>
        <v>0</v>
      </c>
      <c r="F142" s="236">
        <f t="shared" si="325"/>
        <v>0</v>
      </c>
      <c r="G142" s="236">
        <f t="shared" si="311"/>
        <v>0</v>
      </c>
      <c r="H142" s="236">
        <f t="shared" si="326"/>
        <v>0</v>
      </c>
      <c r="I142" s="236">
        <f t="shared" si="312"/>
        <v>0</v>
      </c>
      <c r="J142" s="236">
        <f t="shared" si="313"/>
        <v>0</v>
      </c>
      <c r="K142" s="236">
        <f t="shared" si="313"/>
        <v>0</v>
      </c>
      <c r="L142" s="236">
        <f t="shared" si="313"/>
        <v>0</v>
      </c>
      <c r="M142" s="236">
        <f t="shared" si="313"/>
        <v>0</v>
      </c>
      <c r="N142" s="236">
        <f t="shared" si="313"/>
        <v>0</v>
      </c>
      <c r="O142" s="236">
        <f t="shared" si="313"/>
        <v>0</v>
      </c>
      <c r="P142" s="220"/>
      <c r="Q142" s="221"/>
      <c r="R142" s="237">
        <f t="shared" si="327"/>
        <v>0</v>
      </c>
      <c r="S142" s="221"/>
      <c r="T142" s="237">
        <f t="shared" si="328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29"/>
        <v>0</v>
      </c>
      <c r="AD142" s="221"/>
      <c r="AE142" s="237">
        <f t="shared" si="330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31"/>
        <v>0</v>
      </c>
      <c r="AO142" s="221"/>
      <c r="AP142" s="237">
        <f t="shared" si="332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33"/>
        <v>0</v>
      </c>
      <c r="AZ142" s="221"/>
      <c r="BA142" s="237">
        <f t="shared" si="334"/>
        <v>0</v>
      </c>
      <c r="BB142" s="221"/>
      <c r="BC142" s="233"/>
      <c r="BD142" s="221"/>
      <c r="BE142" s="221"/>
      <c r="BF142" s="233"/>
      <c r="BG142" s="221"/>
      <c r="BH142" s="379">
        <f t="shared" si="314"/>
        <v>0</v>
      </c>
      <c r="BI142" s="255" t="str">
        <f t="shared" si="315"/>
        <v>09</v>
      </c>
      <c r="BJ142" s="318"/>
      <c r="BK142" s="253">
        <f t="shared" si="335"/>
        <v>0</v>
      </c>
      <c r="BL142" s="318"/>
      <c r="BM142" s="253">
        <f t="shared" si="316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17"/>
        <v>0</v>
      </c>
      <c r="BW142" s="318"/>
      <c r="BX142" s="253">
        <f t="shared" si="336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18"/>
        <v>0</v>
      </c>
      <c r="CH142" s="318"/>
      <c r="CI142" s="253">
        <f t="shared" si="319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20"/>
        <v>0</v>
      </c>
      <c r="CS142" s="318"/>
      <c r="CT142" s="253">
        <f t="shared" si="321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22"/>
        <v>0</v>
      </c>
      <c r="DD142" s="318"/>
      <c r="DE142" s="253">
        <f t="shared" si="323"/>
        <v>0</v>
      </c>
      <c r="DF142" s="318"/>
      <c r="DG142" s="318"/>
      <c r="DH142" s="318"/>
      <c r="DI142" s="318"/>
      <c r="DJ142" s="318"/>
      <c r="DK142" s="318"/>
      <c r="DL142" s="318"/>
      <c r="DM142" s="242"/>
      <c r="DN142" s="242"/>
    </row>
    <row r="143" spans="1:118" s="28" customFormat="1" ht="12">
      <c r="A143" s="272" t="str">
        <f t="shared" si="310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24"/>
        <v>0</v>
      </c>
      <c r="F143" s="236">
        <f t="shared" si="325"/>
        <v>0</v>
      </c>
      <c r="G143" s="236">
        <f t="shared" si="311"/>
        <v>0</v>
      </c>
      <c r="H143" s="236">
        <f t="shared" si="326"/>
        <v>0</v>
      </c>
      <c r="I143" s="236">
        <f t="shared" si="312"/>
        <v>0</v>
      </c>
      <c r="J143" s="236">
        <f t="shared" si="313"/>
        <v>0</v>
      </c>
      <c r="K143" s="236">
        <f t="shared" si="313"/>
        <v>0</v>
      </c>
      <c r="L143" s="236">
        <f t="shared" si="313"/>
        <v>0</v>
      </c>
      <c r="M143" s="236">
        <f t="shared" si="313"/>
        <v>0</v>
      </c>
      <c r="N143" s="236">
        <f t="shared" si="313"/>
        <v>0</v>
      </c>
      <c r="O143" s="236">
        <f t="shared" si="313"/>
        <v>0</v>
      </c>
      <c r="P143" s="220"/>
      <c r="Q143" s="221"/>
      <c r="R143" s="237">
        <f t="shared" si="327"/>
        <v>0</v>
      </c>
      <c r="S143" s="221"/>
      <c r="T143" s="237">
        <f t="shared" si="328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29"/>
        <v>0</v>
      </c>
      <c r="AD143" s="221"/>
      <c r="AE143" s="237">
        <f t="shared" si="330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31"/>
        <v>0</v>
      </c>
      <c r="AO143" s="221"/>
      <c r="AP143" s="237">
        <f t="shared" si="332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33"/>
        <v>0</v>
      </c>
      <c r="AZ143" s="221"/>
      <c r="BA143" s="237">
        <f t="shared" si="334"/>
        <v>0</v>
      </c>
      <c r="BB143" s="221"/>
      <c r="BC143" s="233"/>
      <c r="BD143" s="221"/>
      <c r="BE143" s="221"/>
      <c r="BF143" s="233"/>
      <c r="BG143" s="221"/>
      <c r="BH143" s="379">
        <f t="shared" si="314"/>
        <v>0</v>
      </c>
      <c r="BI143" s="255" t="str">
        <f t="shared" si="315"/>
        <v>10</v>
      </c>
      <c r="BJ143" s="318"/>
      <c r="BK143" s="253">
        <f t="shared" si="335"/>
        <v>0</v>
      </c>
      <c r="BL143" s="318"/>
      <c r="BM143" s="253">
        <f t="shared" si="316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17"/>
        <v>0</v>
      </c>
      <c r="BW143" s="318"/>
      <c r="BX143" s="253">
        <f t="shared" si="336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18"/>
        <v>0</v>
      </c>
      <c r="CH143" s="318"/>
      <c r="CI143" s="253">
        <f t="shared" si="319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20"/>
        <v>0</v>
      </c>
      <c r="CS143" s="318"/>
      <c r="CT143" s="253">
        <f t="shared" si="321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22"/>
        <v>0</v>
      </c>
      <c r="DD143" s="318"/>
      <c r="DE143" s="253">
        <f t="shared" si="323"/>
        <v>0</v>
      </c>
      <c r="DF143" s="318"/>
      <c r="DG143" s="318"/>
      <c r="DH143" s="318"/>
      <c r="DI143" s="318"/>
      <c r="DJ143" s="318"/>
      <c r="DK143" s="318"/>
      <c r="DL143" s="318"/>
      <c r="DM143" s="242"/>
      <c r="DN143" s="242"/>
    </row>
    <row r="144" spans="1:118" s="27" customFormat="1" ht="36">
      <c r="A144" s="272" t="str">
        <f t="shared" si="310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24"/>
        <v>0</v>
      </c>
      <c r="F144" s="236">
        <f t="shared" si="325"/>
        <v>0</v>
      </c>
      <c r="G144" s="236">
        <f t="shared" si="311"/>
        <v>0</v>
      </c>
      <c r="H144" s="236">
        <f t="shared" si="326"/>
        <v>0</v>
      </c>
      <c r="I144" s="236">
        <f t="shared" si="312"/>
        <v>0</v>
      </c>
      <c r="J144" s="236">
        <f t="shared" si="313"/>
        <v>0</v>
      </c>
      <c r="K144" s="236">
        <f t="shared" si="313"/>
        <v>0</v>
      </c>
      <c r="L144" s="236">
        <f t="shared" si="313"/>
        <v>0</v>
      </c>
      <c r="M144" s="236">
        <f t="shared" si="313"/>
        <v>0</v>
      </c>
      <c r="N144" s="236">
        <f t="shared" si="313"/>
        <v>0</v>
      </c>
      <c r="O144" s="236">
        <f t="shared" si="313"/>
        <v>0</v>
      </c>
      <c r="P144" s="220"/>
      <c r="Q144" s="221"/>
      <c r="R144" s="237">
        <f t="shared" si="327"/>
        <v>0</v>
      </c>
      <c r="S144" s="221"/>
      <c r="T144" s="237">
        <f t="shared" si="328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29"/>
        <v>0</v>
      </c>
      <c r="AD144" s="221"/>
      <c r="AE144" s="237">
        <f t="shared" si="330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31"/>
        <v>0</v>
      </c>
      <c r="AO144" s="221"/>
      <c r="AP144" s="237">
        <f t="shared" si="332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33"/>
        <v>0</v>
      </c>
      <c r="AZ144" s="221"/>
      <c r="BA144" s="237">
        <f t="shared" si="334"/>
        <v>0</v>
      </c>
      <c r="BB144" s="221"/>
      <c r="BC144" s="233"/>
      <c r="BD144" s="221"/>
      <c r="BE144" s="221"/>
      <c r="BF144" s="233"/>
      <c r="BG144" s="221"/>
      <c r="BH144" s="379">
        <f t="shared" si="314"/>
        <v>0</v>
      </c>
      <c r="BI144" s="255" t="str">
        <f t="shared" si="315"/>
        <v>11</v>
      </c>
      <c r="BJ144" s="318"/>
      <c r="BK144" s="253">
        <f t="shared" si="335"/>
        <v>0</v>
      </c>
      <c r="BL144" s="318"/>
      <c r="BM144" s="253">
        <f t="shared" si="316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17"/>
        <v>0</v>
      </c>
      <c r="BW144" s="318"/>
      <c r="BX144" s="253">
        <f t="shared" si="336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18"/>
        <v>0</v>
      </c>
      <c r="CH144" s="318"/>
      <c r="CI144" s="253">
        <f t="shared" si="319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20"/>
        <v>0</v>
      </c>
      <c r="CS144" s="318"/>
      <c r="CT144" s="253">
        <f t="shared" si="321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22"/>
        <v>0</v>
      </c>
      <c r="DD144" s="318"/>
      <c r="DE144" s="253">
        <f t="shared" si="323"/>
        <v>0</v>
      </c>
      <c r="DF144" s="318"/>
      <c r="DG144" s="318"/>
      <c r="DH144" s="318"/>
      <c r="DI144" s="318"/>
      <c r="DJ144" s="318"/>
      <c r="DK144" s="318"/>
      <c r="DL144" s="318"/>
      <c r="DM144" s="2"/>
      <c r="DN144" s="2"/>
    </row>
    <row r="145" spans="1:118" s="27" customFormat="1" ht="36">
      <c r="A145" s="272" t="str">
        <f t="shared" si="310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24"/>
        <v>0</v>
      </c>
      <c r="F145" s="236">
        <f t="shared" si="325"/>
        <v>0</v>
      </c>
      <c r="G145" s="236">
        <f t="shared" si="311"/>
        <v>0</v>
      </c>
      <c r="H145" s="236">
        <f t="shared" si="326"/>
        <v>0</v>
      </c>
      <c r="I145" s="236">
        <f t="shared" si="312"/>
        <v>0</v>
      </c>
      <c r="J145" s="236">
        <f t="shared" si="313"/>
        <v>0</v>
      </c>
      <c r="K145" s="236">
        <f t="shared" si="313"/>
        <v>0</v>
      </c>
      <c r="L145" s="236">
        <f t="shared" si="313"/>
        <v>0</v>
      </c>
      <c r="M145" s="236">
        <f t="shared" si="313"/>
        <v>0</v>
      </c>
      <c r="N145" s="236">
        <f t="shared" si="313"/>
        <v>0</v>
      </c>
      <c r="O145" s="236">
        <f t="shared" si="313"/>
        <v>0</v>
      </c>
      <c r="P145" s="220"/>
      <c r="Q145" s="221"/>
      <c r="R145" s="237">
        <f t="shared" si="327"/>
        <v>0</v>
      </c>
      <c r="S145" s="221"/>
      <c r="T145" s="237">
        <f t="shared" si="328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29"/>
        <v>0</v>
      </c>
      <c r="AD145" s="221"/>
      <c r="AE145" s="237">
        <f t="shared" si="330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31"/>
        <v>0</v>
      </c>
      <c r="AO145" s="221"/>
      <c r="AP145" s="237">
        <f t="shared" si="332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33"/>
        <v>0</v>
      </c>
      <c r="AZ145" s="221"/>
      <c r="BA145" s="237">
        <f t="shared" si="334"/>
        <v>0</v>
      </c>
      <c r="BB145" s="221"/>
      <c r="BC145" s="233"/>
      <c r="BD145" s="221"/>
      <c r="BE145" s="221"/>
      <c r="BF145" s="233"/>
      <c r="BG145" s="221"/>
      <c r="BH145" s="379">
        <f t="shared" si="314"/>
        <v>0</v>
      </c>
      <c r="BI145" s="255" t="str">
        <f t="shared" si="315"/>
        <v>12</v>
      </c>
      <c r="BJ145" s="318"/>
      <c r="BK145" s="253">
        <f t="shared" si="335"/>
        <v>0</v>
      </c>
      <c r="BL145" s="318"/>
      <c r="BM145" s="253">
        <f t="shared" si="316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17"/>
        <v>0</v>
      </c>
      <c r="BW145" s="318"/>
      <c r="BX145" s="253">
        <f t="shared" si="336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18"/>
        <v>0</v>
      </c>
      <c r="CH145" s="318"/>
      <c r="CI145" s="253">
        <f t="shared" si="319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20"/>
        <v>0</v>
      </c>
      <c r="CS145" s="318"/>
      <c r="CT145" s="253">
        <f t="shared" si="321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22"/>
        <v>0</v>
      </c>
      <c r="DD145" s="318"/>
      <c r="DE145" s="253">
        <f t="shared" si="323"/>
        <v>0</v>
      </c>
      <c r="DF145" s="318"/>
      <c r="DG145" s="318"/>
      <c r="DH145" s="318"/>
      <c r="DI145" s="318"/>
      <c r="DJ145" s="318"/>
      <c r="DK145" s="318"/>
      <c r="DL145" s="318"/>
      <c r="DM145" s="2"/>
      <c r="DN145" s="2"/>
    </row>
    <row r="146" spans="1:118" s="28" customFormat="1" thickBot="1">
      <c r="A146" s="272" t="str">
        <f t="shared" si="310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24"/>
        <v>0</v>
      </c>
      <c r="F146" s="236">
        <f t="shared" si="325"/>
        <v>0</v>
      </c>
      <c r="G146" s="236">
        <f t="shared" si="311"/>
        <v>0</v>
      </c>
      <c r="H146" s="236">
        <f t="shared" si="326"/>
        <v>0</v>
      </c>
      <c r="I146" s="236">
        <f t="shared" si="312"/>
        <v>0</v>
      </c>
      <c r="J146" s="236">
        <f t="shared" si="313"/>
        <v>0</v>
      </c>
      <c r="K146" s="236">
        <f t="shared" si="313"/>
        <v>0</v>
      </c>
      <c r="L146" s="236">
        <f t="shared" si="313"/>
        <v>0</v>
      </c>
      <c r="M146" s="236">
        <f t="shared" si="313"/>
        <v>0</v>
      </c>
      <c r="N146" s="236">
        <f t="shared" si="313"/>
        <v>0</v>
      </c>
      <c r="O146" s="236">
        <f>ROUND(SUM(Z146,AK146,AV146,BG146),1)</f>
        <v>0</v>
      </c>
      <c r="P146" s="223"/>
      <c r="Q146" s="224"/>
      <c r="R146" s="238">
        <f t="shared" si="327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29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31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33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9">
        <f t="shared" si="314"/>
        <v>0</v>
      </c>
      <c r="BI146" s="319" t="str">
        <f t="shared" si="315"/>
        <v>13</v>
      </c>
      <c r="BJ146" s="320"/>
      <c r="BK146" s="321">
        <f t="shared" si="335"/>
        <v>0</v>
      </c>
      <c r="BL146" s="320"/>
      <c r="BM146" s="321">
        <f t="shared" si="316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17"/>
        <v>0</v>
      </c>
      <c r="BW146" s="320"/>
      <c r="BX146" s="321">
        <f t="shared" si="336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18"/>
        <v>0</v>
      </c>
      <c r="CH146" s="320"/>
      <c r="CI146" s="321">
        <f t="shared" si="319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20"/>
        <v>0</v>
      </c>
      <c r="CS146" s="320"/>
      <c r="CT146" s="321">
        <f t="shared" si="321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22"/>
        <v>0</v>
      </c>
      <c r="DD146" s="320"/>
      <c r="DE146" s="321">
        <f t="shared" si="323"/>
        <v>0</v>
      </c>
      <c r="DF146" s="320"/>
      <c r="DG146" s="320"/>
      <c r="DH146" s="320"/>
      <c r="DI146" s="320"/>
      <c r="DJ146" s="320"/>
      <c r="DK146" s="320"/>
      <c r="DL146" s="320"/>
      <c r="DM146" s="242"/>
      <c r="DN146" s="242"/>
    </row>
    <row r="147" spans="1:118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14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37">IF(ROUND(E153-SUM(E154,E156:E157),5)&gt;=0,0,"Ошибка")</f>
        <v>0</v>
      </c>
      <c r="BK147" s="285">
        <f t="shared" si="337"/>
        <v>0</v>
      </c>
      <c r="BL147" s="285">
        <f t="shared" si="337"/>
        <v>0</v>
      </c>
      <c r="BM147" s="285">
        <f t="shared" si="337"/>
        <v>0</v>
      </c>
      <c r="BN147" s="285">
        <f t="shared" si="337"/>
        <v>0</v>
      </c>
      <c r="BO147" s="285">
        <f t="shared" si="337"/>
        <v>0</v>
      </c>
      <c r="BP147" s="285">
        <f t="shared" si="337"/>
        <v>0</v>
      </c>
      <c r="BQ147" s="285">
        <f t="shared" si="337"/>
        <v>0</v>
      </c>
      <c r="BR147" s="285">
        <f t="shared" si="337"/>
        <v>0</v>
      </c>
      <c r="BS147" s="285">
        <f t="shared" si="337"/>
        <v>0</v>
      </c>
      <c r="BT147" s="285">
        <f t="shared" si="337"/>
        <v>0</v>
      </c>
      <c r="BU147" s="285">
        <f t="shared" si="337"/>
        <v>0</v>
      </c>
      <c r="BV147" s="285">
        <f t="shared" si="337"/>
        <v>0</v>
      </c>
      <c r="BW147" s="285">
        <f t="shared" si="337"/>
        <v>0</v>
      </c>
      <c r="BX147" s="285">
        <f t="shared" si="337"/>
        <v>0</v>
      </c>
      <c r="BY147" s="285">
        <f t="shared" si="337"/>
        <v>0</v>
      </c>
      <c r="BZ147" s="285">
        <f t="shared" si="337"/>
        <v>0</v>
      </c>
      <c r="CA147" s="285">
        <f t="shared" si="337"/>
        <v>0</v>
      </c>
      <c r="CB147" s="285">
        <f t="shared" si="337"/>
        <v>0</v>
      </c>
      <c r="CC147" s="285">
        <f t="shared" si="337"/>
        <v>0</v>
      </c>
      <c r="CD147" s="285">
        <f t="shared" si="337"/>
        <v>0</v>
      </c>
      <c r="CE147" s="285">
        <f t="shared" si="337"/>
        <v>0</v>
      </c>
      <c r="CF147" s="285">
        <f t="shared" si="337"/>
        <v>0</v>
      </c>
      <c r="CG147" s="285">
        <f t="shared" si="337"/>
        <v>0</v>
      </c>
      <c r="CH147" s="285">
        <f t="shared" si="337"/>
        <v>0</v>
      </c>
      <c r="CI147" s="285">
        <f t="shared" si="337"/>
        <v>0</v>
      </c>
      <c r="CJ147" s="285">
        <f t="shared" si="337"/>
        <v>0</v>
      </c>
      <c r="CK147" s="285">
        <f t="shared" si="337"/>
        <v>0</v>
      </c>
      <c r="CL147" s="285">
        <f t="shared" si="337"/>
        <v>0</v>
      </c>
      <c r="CM147" s="285">
        <f t="shared" si="337"/>
        <v>0</v>
      </c>
      <c r="CN147" s="285">
        <f t="shared" si="337"/>
        <v>0</v>
      </c>
      <c r="CO147" s="285">
        <f t="shared" si="337"/>
        <v>0</v>
      </c>
      <c r="CP147" s="285">
        <f t="shared" ref="CP147:DL147" si="338">IF(ROUND(AK153-SUM(AK154,AK156:AK157),5)&gt;=0,0,"Ошибка")</f>
        <v>0</v>
      </c>
      <c r="CQ147" s="285">
        <f t="shared" si="338"/>
        <v>0</v>
      </c>
      <c r="CR147" s="285">
        <f t="shared" si="338"/>
        <v>0</v>
      </c>
      <c r="CS147" s="285">
        <f t="shared" si="338"/>
        <v>0</v>
      </c>
      <c r="CT147" s="285">
        <f t="shared" si="338"/>
        <v>0</v>
      </c>
      <c r="CU147" s="285">
        <f t="shared" si="338"/>
        <v>0</v>
      </c>
      <c r="CV147" s="285">
        <f t="shared" si="338"/>
        <v>0</v>
      </c>
      <c r="CW147" s="285">
        <f t="shared" si="338"/>
        <v>0</v>
      </c>
      <c r="CX147" s="285">
        <f t="shared" si="338"/>
        <v>0</v>
      </c>
      <c r="CY147" s="285">
        <f t="shared" si="338"/>
        <v>0</v>
      </c>
      <c r="CZ147" s="285">
        <f t="shared" si="338"/>
        <v>0</v>
      </c>
      <c r="DA147" s="285">
        <f t="shared" si="338"/>
        <v>0</v>
      </c>
      <c r="DB147" s="285">
        <f t="shared" si="338"/>
        <v>0</v>
      </c>
      <c r="DC147" s="285">
        <f t="shared" si="338"/>
        <v>0</v>
      </c>
      <c r="DD147" s="285">
        <f t="shared" si="338"/>
        <v>0</v>
      </c>
      <c r="DE147" s="285">
        <f t="shared" si="338"/>
        <v>0</v>
      </c>
      <c r="DF147" s="285">
        <f t="shared" si="338"/>
        <v>0</v>
      </c>
      <c r="DG147" s="285">
        <f t="shared" si="338"/>
        <v>0</v>
      </c>
      <c r="DH147" s="285">
        <f t="shared" si="338"/>
        <v>0</v>
      </c>
      <c r="DI147" s="285">
        <f t="shared" si="338"/>
        <v>0</v>
      </c>
      <c r="DJ147" s="285">
        <f t="shared" si="338"/>
        <v>0</v>
      </c>
      <c r="DK147" s="285">
        <f t="shared" si="338"/>
        <v>0</v>
      </c>
      <c r="DL147" s="285">
        <f t="shared" si="338"/>
        <v>0</v>
      </c>
      <c r="DM147" s="259"/>
      <c r="DN147" s="259"/>
    </row>
    <row r="148" spans="1:118" s="27" customFormat="1" ht="24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39">SUM(J149:J153,J158:J160)</f>
        <v>0</v>
      </c>
      <c r="K148" s="236">
        <f t="shared" si="339"/>
        <v>0</v>
      </c>
      <c r="L148" s="236">
        <f t="shared" si="339"/>
        <v>0</v>
      </c>
      <c r="M148" s="236">
        <f t="shared" si="339"/>
        <v>0</v>
      </c>
      <c r="N148" s="236">
        <f t="shared" si="339"/>
        <v>0</v>
      </c>
      <c r="O148" s="236">
        <f t="shared" si="339"/>
        <v>0</v>
      </c>
      <c r="P148" s="228">
        <f>SUM(P149:P153,P158:P160)</f>
        <v>0</v>
      </c>
      <c r="Q148" s="226">
        <f t="shared" ref="Q148:Z148" si="340">SUM(Q149:Q153,Q158:Q160)</f>
        <v>0</v>
      </c>
      <c r="R148" s="236">
        <f t="shared" si="340"/>
        <v>0</v>
      </c>
      <c r="S148" s="226">
        <f t="shared" si="340"/>
        <v>0</v>
      </c>
      <c r="T148" s="236">
        <f t="shared" si="340"/>
        <v>0</v>
      </c>
      <c r="U148" s="226">
        <f t="shared" si="340"/>
        <v>0</v>
      </c>
      <c r="V148" s="235">
        <f t="shared" si="340"/>
        <v>0</v>
      </c>
      <c r="W148" s="226">
        <f t="shared" si="340"/>
        <v>0</v>
      </c>
      <c r="X148" s="226">
        <f t="shared" si="340"/>
        <v>0</v>
      </c>
      <c r="Y148" s="235">
        <f t="shared" si="340"/>
        <v>0</v>
      </c>
      <c r="Z148" s="227">
        <f t="shared" si="340"/>
        <v>0</v>
      </c>
      <c r="AA148" s="228">
        <f>SUM(AA149:AA153,AA158:AA160)</f>
        <v>0</v>
      </c>
      <c r="AB148" s="226">
        <f t="shared" ref="AB148:AK148" si="341">SUM(AB149:AB153,AB158:AB160)</f>
        <v>0</v>
      </c>
      <c r="AC148" s="236">
        <f t="shared" si="341"/>
        <v>0</v>
      </c>
      <c r="AD148" s="226">
        <f t="shared" si="341"/>
        <v>0</v>
      </c>
      <c r="AE148" s="236">
        <f t="shared" si="341"/>
        <v>0</v>
      </c>
      <c r="AF148" s="226">
        <f t="shared" si="341"/>
        <v>0</v>
      </c>
      <c r="AG148" s="235">
        <f t="shared" si="341"/>
        <v>0</v>
      </c>
      <c r="AH148" s="226">
        <f t="shared" si="341"/>
        <v>0</v>
      </c>
      <c r="AI148" s="226">
        <f t="shared" si="341"/>
        <v>0</v>
      </c>
      <c r="AJ148" s="235">
        <f t="shared" si="341"/>
        <v>0</v>
      </c>
      <c r="AK148" s="227">
        <f t="shared" si="341"/>
        <v>0</v>
      </c>
      <c r="AL148" s="228">
        <f>SUM(AL149:AL153,AL158:AL160)</f>
        <v>0</v>
      </c>
      <c r="AM148" s="226">
        <f t="shared" ref="AM148:AV148" si="342">SUM(AM149:AM153,AM158:AM160)</f>
        <v>0</v>
      </c>
      <c r="AN148" s="236">
        <f t="shared" si="342"/>
        <v>0</v>
      </c>
      <c r="AO148" s="226">
        <f t="shared" si="342"/>
        <v>0</v>
      </c>
      <c r="AP148" s="236">
        <f t="shared" si="342"/>
        <v>0</v>
      </c>
      <c r="AQ148" s="226">
        <f t="shared" si="342"/>
        <v>0</v>
      </c>
      <c r="AR148" s="235">
        <f t="shared" si="342"/>
        <v>0</v>
      </c>
      <c r="AS148" s="226">
        <f t="shared" si="342"/>
        <v>0</v>
      </c>
      <c r="AT148" s="226">
        <f t="shared" si="342"/>
        <v>0</v>
      </c>
      <c r="AU148" s="235">
        <f t="shared" si="342"/>
        <v>0</v>
      </c>
      <c r="AV148" s="227">
        <f t="shared" si="342"/>
        <v>0</v>
      </c>
      <c r="AW148" s="228">
        <f>SUM(AW149:AW153,AW158:AW160)</f>
        <v>0</v>
      </c>
      <c r="AX148" s="226">
        <f t="shared" ref="AX148:BG148" si="343">SUM(AX149:AX153,AX158:AX160)</f>
        <v>0</v>
      </c>
      <c r="AY148" s="236">
        <f t="shared" si="343"/>
        <v>0</v>
      </c>
      <c r="AZ148" s="226">
        <f t="shared" si="343"/>
        <v>0</v>
      </c>
      <c r="BA148" s="236">
        <f t="shared" si="343"/>
        <v>0</v>
      </c>
      <c r="BB148" s="226">
        <f t="shared" si="343"/>
        <v>0</v>
      </c>
      <c r="BC148" s="235">
        <f t="shared" si="343"/>
        <v>0</v>
      </c>
      <c r="BD148" s="226">
        <f t="shared" si="343"/>
        <v>0</v>
      </c>
      <c r="BE148" s="226">
        <f t="shared" si="343"/>
        <v>0</v>
      </c>
      <c r="BF148" s="235">
        <f t="shared" si="343"/>
        <v>0</v>
      </c>
      <c r="BG148" s="227">
        <f t="shared" si="343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44">IF(E154-E155&gt;=0,0,"Ошибка")</f>
        <v>0</v>
      </c>
      <c r="BK148" s="253">
        <f t="shared" si="344"/>
        <v>0</v>
      </c>
      <c r="BL148" s="253">
        <f t="shared" si="344"/>
        <v>0</v>
      </c>
      <c r="BM148" s="253">
        <f t="shared" si="344"/>
        <v>0</v>
      </c>
      <c r="BN148" s="253">
        <f t="shared" si="344"/>
        <v>0</v>
      </c>
      <c r="BO148" s="253">
        <f t="shared" si="344"/>
        <v>0</v>
      </c>
      <c r="BP148" s="253">
        <f t="shared" si="344"/>
        <v>0</v>
      </c>
      <c r="BQ148" s="253">
        <f t="shared" si="344"/>
        <v>0</v>
      </c>
      <c r="BR148" s="253">
        <f t="shared" si="344"/>
        <v>0</v>
      </c>
      <c r="BS148" s="253">
        <f t="shared" si="344"/>
        <v>0</v>
      </c>
      <c r="BT148" s="253">
        <f t="shared" si="344"/>
        <v>0</v>
      </c>
      <c r="BU148" s="253">
        <f t="shared" si="344"/>
        <v>0</v>
      </c>
      <c r="BV148" s="253">
        <f t="shared" si="344"/>
        <v>0</v>
      </c>
      <c r="BW148" s="253">
        <f t="shared" si="344"/>
        <v>0</v>
      </c>
      <c r="BX148" s="253">
        <f t="shared" si="344"/>
        <v>0</v>
      </c>
      <c r="BY148" s="253">
        <f t="shared" si="344"/>
        <v>0</v>
      </c>
      <c r="BZ148" s="253">
        <f t="shared" si="344"/>
        <v>0</v>
      </c>
      <c r="CA148" s="253">
        <f t="shared" si="344"/>
        <v>0</v>
      </c>
      <c r="CB148" s="253">
        <f t="shared" si="344"/>
        <v>0</v>
      </c>
      <c r="CC148" s="253">
        <f t="shared" si="344"/>
        <v>0</v>
      </c>
      <c r="CD148" s="253">
        <f t="shared" si="344"/>
        <v>0</v>
      </c>
      <c r="CE148" s="253">
        <f t="shared" si="344"/>
        <v>0</v>
      </c>
      <c r="CF148" s="253">
        <f t="shared" si="344"/>
        <v>0</v>
      </c>
      <c r="CG148" s="253">
        <f t="shared" si="344"/>
        <v>0</v>
      </c>
      <c r="CH148" s="253">
        <f t="shared" si="344"/>
        <v>0</v>
      </c>
      <c r="CI148" s="253">
        <f t="shared" si="344"/>
        <v>0</v>
      </c>
      <c r="CJ148" s="253">
        <f t="shared" si="344"/>
        <v>0</v>
      </c>
      <c r="CK148" s="253">
        <f t="shared" si="344"/>
        <v>0</v>
      </c>
      <c r="CL148" s="253">
        <f t="shared" si="344"/>
        <v>0</v>
      </c>
      <c r="CM148" s="253">
        <f t="shared" si="344"/>
        <v>0</v>
      </c>
      <c r="CN148" s="253">
        <f t="shared" si="344"/>
        <v>0</v>
      </c>
      <c r="CO148" s="253">
        <f t="shared" si="344"/>
        <v>0</v>
      </c>
      <c r="CP148" s="253">
        <f t="shared" ref="CP148:DL148" si="345">IF(AK154-AK155&gt;=0,0,"Ошибка")</f>
        <v>0</v>
      </c>
      <c r="CQ148" s="253">
        <f t="shared" si="345"/>
        <v>0</v>
      </c>
      <c r="CR148" s="253">
        <f t="shared" si="345"/>
        <v>0</v>
      </c>
      <c r="CS148" s="253">
        <f t="shared" si="345"/>
        <v>0</v>
      </c>
      <c r="CT148" s="253">
        <f t="shared" si="345"/>
        <v>0</v>
      </c>
      <c r="CU148" s="253">
        <f t="shared" si="345"/>
        <v>0</v>
      </c>
      <c r="CV148" s="253">
        <f t="shared" si="345"/>
        <v>0</v>
      </c>
      <c r="CW148" s="253">
        <f t="shared" si="345"/>
        <v>0</v>
      </c>
      <c r="CX148" s="253">
        <f t="shared" si="345"/>
        <v>0</v>
      </c>
      <c r="CY148" s="253">
        <f t="shared" si="345"/>
        <v>0</v>
      </c>
      <c r="CZ148" s="253">
        <f t="shared" si="345"/>
        <v>0</v>
      </c>
      <c r="DA148" s="253">
        <f t="shared" si="345"/>
        <v>0</v>
      </c>
      <c r="DB148" s="253">
        <f t="shared" si="345"/>
        <v>0</v>
      </c>
      <c r="DC148" s="253">
        <f t="shared" si="345"/>
        <v>0</v>
      </c>
      <c r="DD148" s="253">
        <f t="shared" si="345"/>
        <v>0</v>
      </c>
      <c r="DE148" s="253">
        <f t="shared" si="345"/>
        <v>0</v>
      </c>
      <c r="DF148" s="253">
        <f t="shared" si="345"/>
        <v>0</v>
      </c>
      <c r="DG148" s="253">
        <f t="shared" si="345"/>
        <v>0</v>
      </c>
      <c r="DH148" s="253">
        <f t="shared" si="345"/>
        <v>0</v>
      </c>
      <c r="DI148" s="253">
        <f t="shared" si="345"/>
        <v>0</v>
      </c>
      <c r="DJ148" s="253">
        <f t="shared" si="345"/>
        <v>0</v>
      </c>
      <c r="DK148" s="253">
        <f t="shared" si="345"/>
        <v>0</v>
      </c>
      <c r="DL148" s="253">
        <f t="shared" si="345"/>
        <v>0</v>
      </c>
      <c r="DM148" s="2"/>
      <c r="DN148" s="2"/>
    </row>
    <row r="149" spans="1:118" s="27" customFormat="1" ht="24">
      <c r="A149" s="272" t="str">
        <f t="shared" ref="A149:A160" si="34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47">SUM(J149:L149)</f>
        <v>0</v>
      </c>
      <c r="H149" s="236">
        <f>ROUND(SUM(S149,AD149,AO149,AZ149),1)</f>
        <v>0</v>
      </c>
      <c r="I149" s="236">
        <f t="shared" ref="I149:I160" si="348">SUM(M149:O149)</f>
        <v>0</v>
      </c>
      <c r="J149" s="236">
        <f t="shared" ref="J149:O160" si="349">ROUND(SUM(U149,AF149,AQ149,BB149),1)</f>
        <v>0</v>
      </c>
      <c r="K149" s="236">
        <f t="shared" si="349"/>
        <v>0</v>
      </c>
      <c r="L149" s="236">
        <f t="shared" si="349"/>
        <v>0</v>
      </c>
      <c r="M149" s="236">
        <f t="shared" si="349"/>
        <v>0</v>
      </c>
      <c r="N149" s="236">
        <f t="shared" si="349"/>
        <v>0</v>
      </c>
      <c r="O149" s="236">
        <f t="shared" si="349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ref="BH149:BH161" si="350">IF((COUNTA(BJ149:DL149)-COUNTIF(BJ149:DL149,0))=0,0,CONCATENATE("Ошибки!-",COUNTA(BJ149:DL149)-COUNTIF(BJ149:DL149,0)))</f>
        <v>0</v>
      </c>
      <c r="BI149" s="255" t="str">
        <f t="shared" ref="BI149:BI160" si="351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52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53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54">IF(ROUND((AA149-AB149),5)&gt;=0,0,"Ошибка!")</f>
        <v>0</v>
      </c>
      <c r="CH149" s="318"/>
      <c r="CI149" s="253">
        <f t="shared" ref="CI149:CI160" si="355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56">IF(ROUND((AL149-AM149),5)&gt;=0,0,"Ошибка!")</f>
        <v>0</v>
      </c>
      <c r="CS149" s="318"/>
      <c r="CT149" s="253">
        <f t="shared" ref="CT149:CT160" si="357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58">IF(ROUND((AW149-AX149),5)&gt;=0,0,"Ошибка!")</f>
        <v>0</v>
      </c>
      <c r="DD149" s="318"/>
      <c r="DE149" s="253">
        <f t="shared" ref="DE149:DE160" si="35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  <c r="DM149" s="2"/>
      <c r="DN149" s="2"/>
    </row>
    <row r="150" spans="1:118" s="27" customFormat="1" ht="36">
      <c r="A150" s="272" t="str">
        <f t="shared" si="34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60">ROUND(SUM(P150,AA150,AL150,AW150),0)</f>
        <v>0</v>
      </c>
      <c r="F150" s="236">
        <f t="shared" ref="F150:F160" si="361">ROUND(SUM(Q150,AB150,AM150,AX150),1)</f>
        <v>0</v>
      </c>
      <c r="G150" s="236">
        <f t="shared" si="347"/>
        <v>0</v>
      </c>
      <c r="H150" s="236">
        <f t="shared" ref="H150:H160" si="362">ROUND(SUM(S150,AD150,AO150,AZ150),1)</f>
        <v>0</v>
      </c>
      <c r="I150" s="236">
        <f t="shared" si="348"/>
        <v>0</v>
      </c>
      <c r="J150" s="236">
        <f t="shared" si="349"/>
        <v>0</v>
      </c>
      <c r="K150" s="236">
        <f t="shared" si="349"/>
        <v>0</v>
      </c>
      <c r="L150" s="236">
        <f t="shared" si="349"/>
        <v>0</v>
      </c>
      <c r="M150" s="236">
        <f t="shared" si="349"/>
        <v>0</v>
      </c>
      <c r="N150" s="236">
        <f t="shared" si="349"/>
        <v>0</v>
      </c>
      <c r="O150" s="236">
        <f t="shared" si="349"/>
        <v>0</v>
      </c>
      <c r="P150" s="220"/>
      <c r="Q150" s="221"/>
      <c r="R150" s="237">
        <f t="shared" ref="R150:R160" si="363">SUM(U150:W150)</f>
        <v>0</v>
      </c>
      <c r="S150" s="221"/>
      <c r="T150" s="237">
        <f t="shared" ref="T150:T159" si="36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65">SUM(AF150:AH150)</f>
        <v>0</v>
      </c>
      <c r="AD150" s="221"/>
      <c r="AE150" s="237">
        <f t="shared" ref="AE150:AE159" si="36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67">SUM(AQ150:AS150)</f>
        <v>0</v>
      </c>
      <c r="AO150" s="221"/>
      <c r="AP150" s="237">
        <f t="shared" ref="AP150:AP159" si="36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69">SUM(BB150:BD150)</f>
        <v>0</v>
      </c>
      <c r="AZ150" s="221"/>
      <c r="BA150" s="237">
        <f t="shared" ref="BA150:BA159" si="370">SUM(BE150:BG150)</f>
        <v>0</v>
      </c>
      <c r="BB150" s="221"/>
      <c r="BC150" s="233"/>
      <c r="BD150" s="221"/>
      <c r="BE150" s="221"/>
      <c r="BF150" s="233"/>
      <c r="BG150" s="221"/>
      <c r="BH150" s="379">
        <f t="shared" si="350"/>
        <v>0</v>
      </c>
      <c r="BI150" s="255" t="str">
        <f t="shared" si="351"/>
        <v>03</v>
      </c>
      <c r="BJ150" s="318"/>
      <c r="BK150" s="253">
        <f t="shared" ref="BK150:BK160" si="371">IF(ROUND((E150-F150),5)&gt;=0,0,"Ошибка!")</f>
        <v>0</v>
      </c>
      <c r="BL150" s="318"/>
      <c r="BM150" s="253">
        <f t="shared" si="352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53"/>
        <v>0</v>
      </c>
      <c r="BW150" s="318"/>
      <c r="BX150" s="253">
        <f t="shared" ref="BX150:BX160" si="372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54"/>
        <v>0</v>
      </c>
      <c r="CH150" s="318"/>
      <c r="CI150" s="253">
        <f t="shared" si="355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56"/>
        <v>0</v>
      </c>
      <c r="CS150" s="318"/>
      <c r="CT150" s="253">
        <f t="shared" si="357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58"/>
        <v>0</v>
      </c>
      <c r="DD150" s="318"/>
      <c r="DE150" s="253">
        <f t="shared" si="359"/>
        <v>0</v>
      </c>
      <c r="DF150" s="318"/>
      <c r="DG150" s="318"/>
      <c r="DH150" s="318"/>
      <c r="DI150" s="318"/>
      <c r="DJ150" s="318"/>
      <c r="DK150" s="318"/>
      <c r="DL150" s="318"/>
      <c r="DM150" s="2"/>
      <c r="DN150" s="2"/>
    </row>
    <row r="151" spans="1:118" s="28" customFormat="1" ht="12">
      <c r="A151" s="272" t="str">
        <f t="shared" si="34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60"/>
        <v>0</v>
      </c>
      <c r="F151" s="236">
        <f t="shared" si="361"/>
        <v>0</v>
      </c>
      <c r="G151" s="236">
        <f t="shared" si="347"/>
        <v>0</v>
      </c>
      <c r="H151" s="236">
        <f t="shared" si="362"/>
        <v>0</v>
      </c>
      <c r="I151" s="236">
        <f t="shared" si="348"/>
        <v>0</v>
      </c>
      <c r="J151" s="236">
        <f t="shared" si="349"/>
        <v>0</v>
      </c>
      <c r="K151" s="236">
        <f t="shared" si="349"/>
        <v>0</v>
      </c>
      <c r="L151" s="236">
        <f t="shared" si="349"/>
        <v>0</v>
      </c>
      <c r="M151" s="236">
        <f t="shared" si="349"/>
        <v>0</v>
      </c>
      <c r="N151" s="236">
        <f t="shared" si="349"/>
        <v>0</v>
      </c>
      <c r="O151" s="236">
        <f t="shared" si="349"/>
        <v>0</v>
      </c>
      <c r="P151" s="220"/>
      <c r="Q151" s="221"/>
      <c r="R151" s="237">
        <f t="shared" si="363"/>
        <v>0</v>
      </c>
      <c r="S151" s="221"/>
      <c r="T151" s="237">
        <f t="shared" si="36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65"/>
        <v>0</v>
      </c>
      <c r="AD151" s="221"/>
      <c r="AE151" s="237">
        <f t="shared" si="36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67"/>
        <v>0</v>
      </c>
      <c r="AO151" s="221"/>
      <c r="AP151" s="237">
        <f t="shared" si="36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69"/>
        <v>0</v>
      </c>
      <c r="AZ151" s="221"/>
      <c r="BA151" s="237">
        <f t="shared" si="370"/>
        <v>0</v>
      </c>
      <c r="BB151" s="221"/>
      <c r="BC151" s="233"/>
      <c r="BD151" s="221"/>
      <c r="BE151" s="221"/>
      <c r="BF151" s="233"/>
      <c r="BG151" s="221"/>
      <c r="BH151" s="379">
        <f t="shared" si="350"/>
        <v>0</v>
      </c>
      <c r="BI151" s="255" t="str">
        <f t="shared" si="351"/>
        <v>04</v>
      </c>
      <c r="BJ151" s="318"/>
      <c r="BK151" s="253">
        <f t="shared" si="371"/>
        <v>0</v>
      </c>
      <c r="BL151" s="318"/>
      <c r="BM151" s="253">
        <f t="shared" si="352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53"/>
        <v>0</v>
      </c>
      <c r="BW151" s="318"/>
      <c r="BX151" s="253">
        <f t="shared" si="372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54"/>
        <v>0</v>
      </c>
      <c r="CH151" s="318"/>
      <c r="CI151" s="253">
        <f t="shared" si="355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56"/>
        <v>0</v>
      </c>
      <c r="CS151" s="318"/>
      <c r="CT151" s="253">
        <f t="shared" si="357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58"/>
        <v>0</v>
      </c>
      <c r="DD151" s="318"/>
      <c r="DE151" s="253">
        <f t="shared" si="359"/>
        <v>0</v>
      </c>
      <c r="DF151" s="318"/>
      <c r="DG151" s="318"/>
      <c r="DH151" s="318"/>
      <c r="DI151" s="318"/>
      <c r="DJ151" s="318"/>
      <c r="DK151" s="318"/>
      <c r="DL151" s="318"/>
      <c r="DM151" s="242"/>
      <c r="DN151" s="242"/>
    </row>
    <row r="152" spans="1:118" s="28" customFormat="1" ht="12">
      <c r="A152" s="272" t="str">
        <f t="shared" si="34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60"/>
        <v>0</v>
      </c>
      <c r="F152" s="236">
        <f t="shared" si="361"/>
        <v>0</v>
      </c>
      <c r="G152" s="236">
        <f t="shared" si="347"/>
        <v>0</v>
      </c>
      <c r="H152" s="236">
        <f t="shared" si="362"/>
        <v>0</v>
      </c>
      <c r="I152" s="236">
        <f t="shared" si="348"/>
        <v>0</v>
      </c>
      <c r="J152" s="236">
        <f t="shared" si="349"/>
        <v>0</v>
      </c>
      <c r="K152" s="236">
        <f t="shared" si="349"/>
        <v>0</v>
      </c>
      <c r="L152" s="236">
        <f t="shared" si="349"/>
        <v>0</v>
      </c>
      <c r="M152" s="236">
        <f t="shared" si="349"/>
        <v>0</v>
      </c>
      <c r="N152" s="236">
        <f t="shared" si="349"/>
        <v>0</v>
      </c>
      <c r="O152" s="236">
        <f t="shared" si="349"/>
        <v>0</v>
      </c>
      <c r="P152" s="220"/>
      <c r="Q152" s="221"/>
      <c r="R152" s="237">
        <f t="shared" si="363"/>
        <v>0</v>
      </c>
      <c r="S152" s="221"/>
      <c r="T152" s="237">
        <f t="shared" si="36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65"/>
        <v>0</v>
      </c>
      <c r="AD152" s="221"/>
      <c r="AE152" s="237">
        <f t="shared" si="36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67"/>
        <v>0</v>
      </c>
      <c r="AO152" s="221"/>
      <c r="AP152" s="237">
        <f t="shared" si="36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69"/>
        <v>0</v>
      </c>
      <c r="AZ152" s="221"/>
      <c r="BA152" s="237">
        <f t="shared" si="370"/>
        <v>0</v>
      </c>
      <c r="BB152" s="221"/>
      <c r="BC152" s="233"/>
      <c r="BD152" s="221"/>
      <c r="BE152" s="221"/>
      <c r="BF152" s="233"/>
      <c r="BG152" s="221"/>
      <c r="BH152" s="379">
        <f t="shared" si="350"/>
        <v>0</v>
      </c>
      <c r="BI152" s="255" t="str">
        <f t="shared" si="351"/>
        <v>05</v>
      </c>
      <c r="BJ152" s="318"/>
      <c r="BK152" s="253">
        <f t="shared" si="371"/>
        <v>0</v>
      </c>
      <c r="BL152" s="318"/>
      <c r="BM152" s="253">
        <f t="shared" si="352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53"/>
        <v>0</v>
      </c>
      <c r="BW152" s="318"/>
      <c r="BX152" s="253">
        <f t="shared" si="372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54"/>
        <v>0</v>
      </c>
      <c r="CH152" s="318"/>
      <c r="CI152" s="253">
        <f t="shared" si="355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56"/>
        <v>0</v>
      </c>
      <c r="CS152" s="318"/>
      <c r="CT152" s="253">
        <f t="shared" si="357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58"/>
        <v>0</v>
      </c>
      <c r="DD152" s="318"/>
      <c r="DE152" s="253">
        <f t="shared" si="359"/>
        <v>0</v>
      </c>
      <c r="DF152" s="318"/>
      <c r="DG152" s="318"/>
      <c r="DH152" s="318"/>
      <c r="DI152" s="318"/>
      <c r="DJ152" s="318"/>
      <c r="DK152" s="318"/>
      <c r="DL152" s="318"/>
      <c r="DM152" s="242"/>
      <c r="DN152" s="242"/>
    </row>
    <row r="153" spans="1:118" s="28" customFormat="1" ht="12">
      <c r="A153" s="272" t="str">
        <f t="shared" si="34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60"/>
        <v>0</v>
      </c>
      <c r="F153" s="236">
        <f t="shared" si="361"/>
        <v>0</v>
      </c>
      <c r="G153" s="236">
        <f t="shared" si="347"/>
        <v>0</v>
      </c>
      <c r="H153" s="236">
        <f t="shared" si="362"/>
        <v>0</v>
      </c>
      <c r="I153" s="236">
        <f t="shared" si="348"/>
        <v>0</v>
      </c>
      <c r="J153" s="236">
        <f t="shared" si="349"/>
        <v>0</v>
      </c>
      <c r="K153" s="236">
        <f t="shared" si="349"/>
        <v>0</v>
      </c>
      <c r="L153" s="236">
        <f t="shared" si="349"/>
        <v>0</v>
      </c>
      <c r="M153" s="236">
        <f t="shared" si="349"/>
        <v>0</v>
      </c>
      <c r="N153" s="236">
        <f t="shared" si="349"/>
        <v>0</v>
      </c>
      <c r="O153" s="236">
        <f t="shared" si="349"/>
        <v>0</v>
      </c>
      <c r="P153" s="220"/>
      <c r="Q153" s="221"/>
      <c r="R153" s="237">
        <f t="shared" si="363"/>
        <v>0</v>
      </c>
      <c r="S153" s="221"/>
      <c r="T153" s="237">
        <f t="shared" si="36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65"/>
        <v>0</v>
      </c>
      <c r="AD153" s="221"/>
      <c r="AE153" s="237">
        <f t="shared" si="36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67"/>
        <v>0</v>
      </c>
      <c r="AO153" s="221"/>
      <c r="AP153" s="237">
        <f t="shared" si="36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69"/>
        <v>0</v>
      </c>
      <c r="AZ153" s="221"/>
      <c r="BA153" s="237">
        <f t="shared" si="370"/>
        <v>0</v>
      </c>
      <c r="BB153" s="221"/>
      <c r="BC153" s="233"/>
      <c r="BD153" s="221"/>
      <c r="BE153" s="221"/>
      <c r="BF153" s="233"/>
      <c r="BG153" s="221"/>
      <c r="BH153" s="379">
        <f t="shared" si="350"/>
        <v>0</v>
      </c>
      <c r="BI153" s="255" t="str">
        <f t="shared" si="351"/>
        <v>06</v>
      </c>
      <c r="BJ153" s="318"/>
      <c r="BK153" s="253">
        <f t="shared" si="371"/>
        <v>0</v>
      </c>
      <c r="BL153" s="318"/>
      <c r="BM153" s="253">
        <f t="shared" si="352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53"/>
        <v>0</v>
      </c>
      <c r="BW153" s="318"/>
      <c r="BX153" s="253">
        <f t="shared" si="372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54"/>
        <v>0</v>
      </c>
      <c r="CH153" s="318"/>
      <c r="CI153" s="253">
        <f t="shared" si="355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56"/>
        <v>0</v>
      </c>
      <c r="CS153" s="318"/>
      <c r="CT153" s="253">
        <f t="shared" si="357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58"/>
        <v>0</v>
      </c>
      <c r="DD153" s="318"/>
      <c r="DE153" s="253">
        <f t="shared" si="359"/>
        <v>0</v>
      </c>
      <c r="DF153" s="318"/>
      <c r="DG153" s="318"/>
      <c r="DH153" s="318"/>
      <c r="DI153" s="318"/>
      <c r="DJ153" s="318"/>
      <c r="DK153" s="318"/>
      <c r="DL153" s="318"/>
      <c r="DM153" s="242"/>
      <c r="DN153" s="242"/>
    </row>
    <row r="154" spans="1:118" s="27" customFormat="1" ht="24">
      <c r="A154" s="272" t="str">
        <f t="shared" si="34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60"/>
        <v>0</v>
      </c>
      <c r="F154" s="236">
        <f t="shared" si="361"/>
        <v>0</v>
      </c>
      <c r="G154" s="236">
        <f t="shared" si="347"/>
        <v>0</v>
      </c>
      <c r="H154" s="236">
        <f t="shared" si="362"/>
        <v>0</v>
      </c>
      <c r="I154" s="236">
        <f t="shared" si="348"/>
        <v>0</v>
      </c>
      <c r="J154" s="236">
        <f t="shared" si="349"/>
        <v>0</v>
      </c>
      <c r="K154" s="236">
        <f t="shared" si="349"/>
        <v>0</v>
      </c>
      <c r="L154" s="236">
        <f t="shared" si="349"/>
        <v>0</v>
      </c>
      <c r="M154" s="236">
        <f t="shared" si="349"/>
        <v>0</v>
      </c>
      <c r="N154" s="236">
        <f t="shared" si="349"/>
        <v>0</v>
      </c>
      <c r="O154" s="236">
        <f t="shared" si="349"/>
        <v>0</v>
      </c>
      <c r="P154" s="220"/>
      <c r="Q154" s="221"/>
      <c r="R154" s="237">
        <f t="shared" si="363"/>
        <v>0</v>
      </c>
      <c r="S154" s="221"/>
      <c r="T154" s="237">
        <f t="shared" si="36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65"/>
        <v>0</v>
      </c>
      <c r="AD154" s="221"/>
      <c r="AE154" s="237">
        <f t="shared" si="36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67"/>
        <v>0</v>
      </c>
      <c r="AO154" s="221"/>
      <c r="AP154" s="237">
        <f t="shared" si="36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69"/>
        <v>0</v>
      </c>
      <c r="AZ154" s="221"/>
      <c r="BA154" s="237">
        <f t="shared" si="370"/>
        <v>0</v>
      </c>
      <c r="BB154" s="221"/>
      <c r="BC154" s="233"/>
      <c r="BD154" s="221"/>
      <c r="BE154" s="221"/>
      <c r="BF154" s="233"/>
      <c r="BG154" s="221"/>
      <c r="BH154" s="379">
        <f t="shared" si="350"/>
        <v>0</v>
      </c>
      <c r="BI154" s="255" t="str">
        <f t="shared" si="351"/>
        <v>07</v>
      </c>
      <c r="BJ154" s="318"/>
      <c r="BK154" s="253">
        <f t="shared" si="371"/>
        <v>0</v>
      </c>
      <c r="BL154" s="318"/>
      <c r="BM154" s="253">
        <f t="shared" si="352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53"/>
        <v>0</v>
      </c>
      <c r="BW154" s="318"/>
      <c r="BX154" s="253">
        <f t="shared" si="372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54"/>
        <v>0</v>
      </c>
      <c r="CH154" s="318"/>
      <c r="CI154" s="253">
        <f t="shared" si="355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56"/>
        <v>0</v>
      </c>
      <c r="CS154" s="318"/>
      <c r="CT154" s="253">
        <f t="shared" si="357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58"/>
        <v>0</v>
      </c>
      <c r="DD154" s="318"/>
      <c r="DE154" s="253">
        <f t="shared" si="359"/>
        <v>0</v>
      </c>
      <c r="DF154" s="318"/>
      <c r="DG154" s="318"/>
      <c r="DH154" s="318"/>
      <c r="DI154" s="318"/>
      <c r="DJ154" s="318"/>
      <c r="DK154" s="318"/>
      <c r="DL154" s="318"/>
      <c r="DM154" s="2"/>
      <c r="DN154" s="2"/>
    </row>
    <row r="155" spans="1:118" s="27" customFormat="1" ht="12">
      <c r="A155" s="272" t="str">
        <f t="shared" si="34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60"/>
        <v>0</v>
      </c>
      <c r="F155" s="236">
        <f t="shared" si="361"/>
        <v>0</v>
      </c>
      <c r="G155" s="236">
        <f t="shared" si="347"/>
        <v>0</v>
      </c>
      <c r="H155" s="236">
        <f t="shared" si="362"/>
        <v>0</v>
      </c>
      <c r="I155" s="236">
        <f t="shared" si="348"/>
        <v>0</v>
      </c>
      <c r="J155" s="236">
        <f t="shared" si="349"/>
        <v>0</v>
      </c>
      <c r="K155" s="236">
        <f t="shared" si="349"/>
        <v>0</v>
      </c>
      <c r="L155" s="236">
        <f t="shared" si="349"/>
        <v>0</v>
      </c>
      <c r="M155" s="236">
        <f t="shared" si="349"/>
        <v>0</v>
      </c>
      <c r="N155" s="236">
        <f t="shared" si="349"/>
        <v>0</v>
      </c>
      <c r="O155" s="236">
        <f t="shared" si="349"/>
        <v>0</v>
      </c>
      <c r="P155" s="220"/>
      <c r="Q155" s="221"/>
      <c r="R155" s="237">
        <f t="shared" si="363"/>
        <v>0</v>
      </c>
      <c r="S155" s="221"/>
      <c r="T155" s="237">
        <f t="shared" si="36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65"/>
        <v>0</v>
      </c>
      <c r="AD155" s="221"/>
      <c r="AE155" s="237">
        <f t="shared" si="36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67"/>
        <v>0</v>
      </c>
      <c r="AO155" s="221"/>
      <c r="AP155" s="237">
        <f t="shared" si="36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69"/>
        <v>0</v>
      </c>
      <c r="AZ155" s="221"/>
      <c r="BA155" s="237">
        <f t="shared" si="370"/>
        <v>0</v>
      </c>
      <c r="BB155" s="221"/>
      <c r="BC155" s="233"/>
      <c r="BD155" s="221"/>
      <c r="BE155" s="221"/>
      <c r="BF155" s="233"/>
      <c r="BG155" s="221"/>
      <c r="BH155" s="379">
        <f t="shared" si="350"/>
        <v>0</v>
      </c>
      <c r="BI155" s="255" t="str">
        <f t="shared" si="351"/>
        <v>08</v>
      </c>
      <c r="BJ155" s="318"/>
      <c r="BK155" s="253">
        <f t="shared" si="371"/>
        <v>0</v>
      </c>
      <c r="BL155" s="318"/>
      <c r="BM155" s="253">
        <f t="shared" si="352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53"/>
        <v>0</v>
      </c>
      <c r="BW155" s="318"/>
      <c r="BX155" s="253">
        <f t="shared" si="372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54"/>
        <v>0</v>
      </c>
      <c r="CH155" s="318"/>
      <c r="CI155" s="253">
        <f t="shared" si="355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56"/>
        <v>0</v>
      </c>
      <c r="CS155" s="318"/>
      <c r="CT155" s="253">
        <f t="shared" si="357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58"/>
        <v>0</v>
      </c>
      <c r="DD155" s="318"/>
      <c r="DE155" s="253">
        <f t="shared" si="359"/>
        <v>0</v>
      </c>
      <c r="DF155" s="318"/>
      <c r="DG155" s="318"/>
      <c r="DH155" s="318"/>
      <c r="DI155" s="318"/>
      <c r="DJ155" s="318"/>
      <c r="DK155" s="318"/>
      <c r="DL155" s="318"/>
      <c r="DM155" s="2"/>
      <c r="DN155" s="2"/>
    </row>
    <row r="156" spans="1:118" s="28" customFormat="1" ht="12">
      <c r="A156" s="272" t="str">
        <f t="shared" si="34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60"/>
        <v>0</v>
      </c>
      <c r="F156" s="236">
        <f t="shared" si="361"/>
        <v>0</v>
      </c>
      <c r="G156" s="236">
        <f t="shared" si="347"/>
        <v>0</v>
      </c>
      <c r="H156" s="236">
        <f t="shared" si="362"/>
        <v>0</v>
      </c>
      <c r="I156" s="236">
        <f t="shared" si="348"/>
        <v>0</v>
      </c>
      <c r="J156" s="236">
        <f t="shared" si="349"/>
        <v>0</v>
      </c>
      <c r="K156" s="236">
        <f t="shared" si="349"/>
        <v>0</v>
      </c>
      <c r="L156" s="236">
        <f t="shared" si="349"/>
        <v>0</v>
      </c>
      <c r="M156" s="236">
        <f t="shared" si="349"/>
        <v>0</v>
      </c>
      <c r="N156" s="236">
        <f t="shared" si="349"/>
        <v>0</v>
      </c>
      <c r="O156" s="236">
        <f t="shared" si="349"/>
        <v>0</v>
      </c>
      <c r="P156" s="220"/>
      <c r="Q156" s="221"/>
      <c r="R156" s="237">
        <f t="shared" si="363"/>
        <v>0</v>
      </c>
      <c r="S156" s="221"/>
      <c r="T156" s="237">
        <f t="shared" si="36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65"/>
        <v>0</v>
      </c>
      <c r="AD156" s="221"/>
      <c r="AE156" s="237">
        <f t="shared" si="36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67"/>
        <v>0</v>
      </c>
      <c r="AO156" s="221"/>
      <c r="AP156" s="237">
        <f t="shared" si="36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69"/>
        <v>0</v>
      </c>
      <c r="AZ156" s="221"/>
      <c r="BA156" s="237">
        <f t="shared" si="370"/>
        <v>0</v>
      </c>
      <c r="BB156" s="221"/>
      <c r="BC156" s="233"/>
      <c r="BD156" s="221"/>
      <c r="BE156" s="221"/>
      <c r="BF156" s="233"/>
      <c r="BG156" s="221"/>
      <c r="BH156" s="379">
        <f t="shared" si="350"/>
        <v>0</v>
      </c>
      <c r="BI156" s="255" t="str">
        <f t="shared" si="351"/>
        <v>09</v>
      </c>
      <c r="BJ156" s="318"/>
      <c r="BK156" s="253">
        <f t="shared" si="371"/>
        <v>0</v>
      </c>
      <c r="BL156" s="318"/>
      <c r="BM156" s="253">
        <f t="shared" si="352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53"/>
        <v>0</v>
      </c>
      <c r="BW156" s="318"/>
      <c r="BX156" s="253">
        <f t="shared" si="372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54"/>
        <v>0</v>
      </c>
      <c r="CH156" s="318"/>
      <c r="CI156" s="253">
        <f t="shared" si="355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56"/>
        <v>0</v>
      </c>
      <c r="CS156" s="318"/>
      <c r="CT156" s="253">
        <f t="shared" si="357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58"/>
        <v>0</v>
      </c>
      <c r="DD156" s="318"/>
      <c r="DE156" s="253">
        <f t="shared" si="359"/>
        <v>0</v>
      </c>
      <c r="DF156" s="318"/>
      <c r="DG156" s="318"/>
      <c r="DH156" s="318"/>
      <c r="DI156" s="318"/>
      <c r="DJ156" s="318"/>
      <c r="DK156" s="318"/>
      <c r="DL156" s="318"/>
      <c r="DM156" s="242"/>
      <c r="DN156" s="242"/>
    </row>
    <row r="157" spans="1:118" s="28" customFormat="1" ht="12">
      <c r="A157" s="272" t="str">
        <f t="shared" si="34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60"/>
        <v>0</v>
      </c>
      <c r="F157" s="236">
        <f t="shared" si="361"/>
        <v>0</v>
      </c>
      <c r="G157" s="236">
        <f t="shared" si="347"/>
        <v>0</v>
      </c>
      <c r="H157" s="236">
        <f t="shared" si="362"/>
        <v>0</v>
      </c>
      <c r="I157" s="236">
        <f t="shared" si="348"/>
        <v>0</v>
      </c>
      <c r="J157" s="236">
        <f t="shared" si="349"/>
        <v>0</v>
      </c>
      <c r="K157" s="236">
        <f t="shared" si="349"/>
        <v>0</v>
      </c>
      <c r="L157" s="236">
        <f t="shared" si="349"/>
        <v>0</v>
      </c>
      <c r="M157" s="236">
        <f t="shared" si="349"/>
        <v>0</v>
      </c>
      <c r="N157" s="236">
        <f t="shared" si="349"/>
        <v>0</v>
      </c>
      <c r="O157" s="236">
        <f t="shared" si="349"/>
        <v>0</v>
      </c>
      <c r="P157" s="220"/>
      <c r="Q157" s="221"/>
      <c r="R157" s="237">
        <f t="shared" si="363"/>
        <v>0</v>
      </c>
      <c r="S157" s="221"/>
      <c r="T157" s="237">
        <f t="shared" si="36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65"/>
        <v>0</v>
      </c>
      <c r="AD157" s="221"/>
      <c r="AE157" s="237">
        <f t="shared" si="36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67"/>
        <v>0</v>
      </c>
      <c r="AO157" s="221"/>
      <c r="AP157" s="237">
        <f t="shared" si="36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69"/>
        <v>0</v>
      </c>
      <c r="AZ157" s="221"/>
      <c r="BA157" s="237">
        <f t="shared" si="370"/>
        <v>0</v>
      </c>
      <c r="BB157" s="221"/>
      <c r="BC157" s="233"/>
      <c r="BD157" s="221"/>
      <c r="BE157" s="221"/>
      <c r="BF157" s="233"/>
      <c r="BG157" s="221"/>
      <c r="BH157" s="379">
        <f t="shared" si="350"/>
        <v>0</v>
      </c>
      <c r="BI157" s="255" t="str">
        <f t="shared" si="351"/>
        <v>10</v>
      </c>
      <c r="BJ157" s="318"/>
      <c r="BK157" s="253">
        <f t="shared" si="371"/>
        <v>0</v>
      </c>
      <c r="BL157" s="318"/>
      <c r="BM157" s="253">
        <f t="shared" si="352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53"/>
        <v>0</v>
      </c>
      <c r="BW157" s="318"/>
      <c r="BX157" s="253">
        <f t="shared" si="372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54"/>
        <v>0</v>
      </c>
      <c r="CH157" s="318"/>
      <c r="CI157" s="253">
        <f t="shared" si="355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56"/>
        <v>0</v>
      </c>
      <c r="CS157" s="318"/>
      <c r="CT157" s="253">
        <f t="shared" si="357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58"/>
        <v>0</v>
      </c>
      <c r="DD157" s="318"/>
      <c r="DE157" s="253">
        <f t="shared" si="359"/>
        <v>0</v>
      </c>
      <c r="DF157" s="318"/>
      <c r="DG157" s="318"/>
      <c r="DH157" s="318"/>
      <c r="DI157" s="318"/>
      <c r="DJ157" s="318"/>
      <c r="DK157" s="318"/>
      <c r="DL157" s="318"/>
      <c r="DM157" s="242"/>
      <c r="DN157" s="242"/>
    </row>
    <row r="158" spans="1:118" s="27" customFormat="1" ht="36">
      <c r="A158" s="272" t="str">
        <f t="shared" si="34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60"/>
        <v>0</v>
      </c>
      <c r="F158" s="236">
        <f t="shared" si="361"/>
        <v>0</v>
      </c>
      <c r="G158" s="236">
        <f t="shared" si="347"/>
        <v>0</v>
      </c>
      <c r="H158" s="236">
        <f t="shared" si="362"/>
        <v>0</v>
      </c>
      <c r="I158" s="236">
        <f t="shared" si="348"/>
        <v>0</v>
      </c>
      <c r="J158" s="236">
        <f t="shared" si="349"/>
        <v>0</v>
      </c>
      <c r="K158" s="236">
        <f t="shared" si="349"/>
        <v>0</v>
      </c>
      <c r="L158" s="236">
        <f t="shared" si="349"/>
        <v>0</v>
      </c>
      <c r="M158" s="236">
        <f t="shared" si="349"/>
        <v>0</v>
      </c>
      <c r="N158" s="236">
        <f t="shared" si="349"/>
        <v>0</v>
      </c>
      <c r="O158" s="236">
        <f t="shared" si="349"/>
        <v>0</v>
      </c>
      <c r="P158" s="220"/>
      <c r="Q158" s="221"/>
      <c r="R158" s="237">
        <f t="shared" si="363"/>
        <v>0</v>
      </c>
      <c r="S158" s="221"/>
      <c r="T158" s="237">
        <f t="shared" si="36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65"/>
        <v>0</v>
      </c>
      <c r="AD158" s="221"/>
      <c r="AE158" s="237">
        <f t="shared" si="36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67"/>
        <v>0</v>
      </c>
      <c r="AO158" s="221"/>
      <c r="AP158" s="237">
        <f t="shared" si="36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69"/>
        <v>0</v>
      </c>
      <c r="AZ158" s="221"/>
      <c r="BA158" s="237">
        <f t="shared" si="370"/>
        <v>0</v>
      </c>
      <c r="BB158" s="221"/>
      <c r="BC158" s="233"/>
      <c r="BD158" s="221"/>
      <c r="BE158" s="221"/>
      <c r="BF158" s="233"/>
      <c r="BG158" s="221"/>
      <c r="BH158" s="379">
        <f t="shared" si="350"/>
        <v>0</v>
      </c>
      <c r="BI158" s="255" t="str">
        <f t="shared" si="351"/>
        <v>11</v>
      </c>
      <c r="BJ158" s="318"/>
      <c r="BK158" s="253">
        <f t="shared" si="371"/>
        <v>0</v>
      </c>
      <c r="BL158" s="318"/>
      <c r="BM158" s="253">
        <f t="shared" si="352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53"/>
        <v>0</v>
      </c>
      <c r="BW158" s="318"/>
      <c r="BX158" s="253">
        <f t="shared" si="372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54"/>
        <v>0</v>
      </c>
      <c r="CH158" s="318"/>
      <c r="CI158" s="253">
        <f t="shared" si="355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56"/>
        <v>0</v>
      </c>
      <c r="CS158" s="318"/>
      <c r="CT158" s="253">
        <f t="shared" si="357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58"/>
        <v>0</v>
      </c>
      <c r="DD158" s="318"/>
      <c r="DE158" s="253">
        <f t="shared" si="359"/>
        <v>0</v>
      </c>
      <c r="DF158" s="318"/>
      <c r="DG158" s="318"/>
      <c r="DH158" s="318"/>
      <c r="DI158" s="318"/>
      <c r="DJ158" s="318"/>
      <c r="DK158" s="318"/>
      <c r="DL158" s="318"/>
      <c r="DM158" s="2"/>
      <c r="DN158" s="2"/>
    </row>
    <row r="159" spans="1:118" s="27" customFormat="1" ht="36">
      <c r="A159" s="272" t="str">
        <f t="shared" si="34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60"/>
        <v>0</v>
      </c>
      <c r="F159" s="236">
        <f t="shared" si="361"/>
        <v>0</v>
      </c>
      <c r="G159" s="236">
        <f t="shared" si="347"/>
        <v>0</v>
      </c>
      <c r="H159" s="236">
        <f t="shared" si="362"/>
        <v>0</v>
      </c>
      <c r="I159" s="236">
        <f t="shared" si="348"/>
        <v>0</v>
      </c>
      <c r="J159" s="236">
        <f t="shared" si="349"/>
        <v>0</v>
      </c>
      <c r="K159" s="236">
        <f t="shared" si="349"/>
        <v>0</v>
      </c>
      <c r="L159" s="236">
        <f t="shared" si="349"/>
        <v>0</v>
      </c>
      <c r="M159" s="236">
        <f t="shared" si="349"/>
        <v>0</v>
      </c>
      <c r="N159" s="236">
        <f t="shared" si="349"/>
        <v>0</v>
      </c>
      <c r="O159" s="236">
        <f t="shared" si="349"/>
        <v>0</v>
      </c>
      <c r="P159" s="220"/>
      <c r="Q159" s="221"/>
      <c r="R159" s="237">
        <f t="shared" si="363"/>
        <v>0</v>
      </c>
      <c r="S159" s="221"/>
      <c r="T159" s="237">
        <f t="shared" si="36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65"/>
        <v>0</v>
      </c>
      <c r="AD159" s="221"/>
      <c r="AE159" s="237">
        <f t="shared" si="36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67"/>
        <v>0</v>
      </c>
      <c r="AO159" s="221"/>
      <c r="AP159" s="237">
        <f t="shared" si="36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69"/>
        <v>0</v>
      </c>
      <c r="AZ159" s="221"/>
      <c r="BA159" s="237">
        <f t="shared" si="370"/>
        <v>0</v>
      </c>
      <c r="BB159" s="221"/>
      <c r="BC159" s="233"/>
      <c r="BD159" s="221"/>
      <c r="BE159" s="221"/>
      <c r="BF159" s="233"/>
      <c r="BG159" s="221"/>
      <c r="BH159" s="379">
        <f t="shared" si="350"/>
        <v>0</v>
      </c>
      <c r="BI159" s="255" t="str">
        <f t="shared" si="351"/>
        <v>12</v>
      </c>
      <c r="BJ159" s="318"/>
      <c r="BK159" s="253">
        <f t="shared" si="371"/>
        <v>0</v>
      </c>
      <c r="BL159" s="318"/>
      <c r="BM159" s="253">
        <f t="shared" si="352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53"/>
        <v>0</v>
      </c>
      <c r="BW159" s="318"/>
      <c r="BX159" s="253">
        <f t="shared" si="372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54"/>
        <v>0</v>
      </c>
      <c r="CH159" s="318"/>
      <c r="CI159" s="253">
        <f t="shared" si="355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56"/>
        <v>0</v>
      </c>
      <c r="CS159" s="318"/>
      <c r="CT159" s="253">
        <f t="shared" si="357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58"/>
        <v>0</v>
      </c>
      <c r="DD159" s="318"/>
      <c r="DE159" s="253">
        <f t="shared" si="359"/>
        <v>0</v>
      </c>
      <c r="DF159" s="318"/>
      <c r="DG159" s="318"/>
      <c r="DH159" s="318"/>
      <c r="DI159" s="318"/>
      <c r="DJ159" s="318"/>
      <c r="DK159" s="318"/>
      <c r="DL159" s="318"/>
      <c r="DM159" s="2"/>
      <c r="DN159" s="2"/>
    </row>
    <row r="160" spans="1:118" s="28" customFormat="1" thickBot="1">
      <c r="A160" s="272" t="str">
        <f t="shared" si="34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60"/>
        <v>0</v>
      </c>
      <c r="F160" s="236">
        <f t="shared" si="361"/>
        <v>0</v>
      </c>
      <c r="G160" s="236">
        <f t="shared" si="347"/>
        <v>0</v>
      </c>
      <c r="H160" s="236">
        <f t="shared" si="362"/>
        <v>0</v>
      </c>
      <c r="I160" s="236">
        <f t="shared" si="348"/>
        <v>0</v>
      </c>
      <c r="J160" s="236">
        <f t="shared" si="349"/>
        <v>0</v>
      </c>
      <c r="K160" s="236">
        <f t="shared" si="349"/>
        <v>0</v>
      </c>
      <c r="L160" s="236">
        <f t="shared" si="349"/>
        <v>0</v>
      </c>
      <c r="M160" s="236">
        <f t="shared" si="349"/>
        <v>0</v>
      </c>
      <c r="N160" s="236">
        <f t="shared" si="349"/>
        <v>0</v>
      </c>
      <c r="O160" s="236">
        <f>ROUND(SUM(Z160,AK160,AV160,BG160),1)</f>
        <v>0</v>
      </c>
      <c r="P160" s="223"/>
      <c r="Q160" s="224"/>
      <c r="R160" s="238">
        <f t="shared" si="36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6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6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6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9">
        <f t="shared" si="350"/>
        <v>0</v>
      </c>
      <c r="BI160" s="319" t="str">
        <f t="shared" si="351"/>
        <v>13</v>
      </c>
      <c r="BJ160" s="320"/>
      <c r="BK160" s="321">
        <f t="shared" si="371"/>
        <v>0</v>
      </c>
      <c r="BL160" s="320"/>
      <c r="BM160" s="321">
        <f t="shared" si="352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53"/>
        <v>0</v>
      </c>
      <c r="BW160" s="320"/>
      <c r="BX160" s="321">
        <f t="shared" si="372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54"/>
        <v>0</v>
      </c>
      <c r="CH160" s="320"/>
      <c r="CI160" s="321">
        <f t="shared" si="355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56"/>
        <v>0</v>
      </c>
      <c r="CS160" s="320"/>
      <c r="CT160" s="321">
        <f t="shared" si="357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58"/>
        <v>0</v>
      </c>
      <c r="DD160" s="320"/>
      <c r="DE160" s="321">
        <f t="shared" si="359"/>
        <v>0</v>
      </c>
      <c r="DF160" s="320"/>
      <c r="DG160" s="320"/>
      <c r="DH160" s="320"/>
      <c r="DI160" s="320"/>
      <c r="DJ160" s="320"/>
      <c r="DK160" s="320"/>
      <c r="DL160" s="320"/>
      <c r="DM160" s="242"/>
      <c r="DN160" s="242"/>
    </row>
    <row r="161" spans="1:118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50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73">IF(ROUND(E167-SUM(E168,E170:E171),5)&gt;=0,0,"Ошибка")</f>
        <v>0</v>
      </c>
      <c r="BK161" s="285">
        <f t="shared" si="373"/>
        <v>0</v>
      </c>
      <c r="BL161" s="285">
        <f t="shared" si="373"/>
        <v>0</v>
      </c>
      <c r="BM161" s="285">
        <f t="shared" si="373"/>
        <v>0</v>
      </c>
      <c r="BN161" s="285">
        <f t="shared" si="373"/>
        <v>0</v>
      </c>
      <c r="BO161" s="285">
        <f t="shared" si="373"/>
        <v>0</v>
      </c>
      <c r="BP161" s="285">
        <f t="shared" si="373"/>
        <v>0</v>
      </c>
      <c r="BQ161" s="285">
        <f t="shared" si="373"/>
        <v>0</v>
      </c>
      <c r="BR161" s="285">
        <f t="shared" si="373"/>
        <v>0</v>
      </c>
      <c r="BS161" s="285">
        <f t="shared" si="373"/>
        <v>0</v>
      </c>
      <c r="BT161" s="285">
        <f t="shared" si="373"/>
        <v>0</v>
      </c>
      <c r="BU161" s="285">
        <f t="shared" si="373"/>
        <v>0</v>
      </c>
      <c r="BV161" s="285">
        <f t="shared" si="373"/>
        <v>0</v>
      </c>
      <c r="BW161" s="285">
        <f t="shared" si="373"/>
        <v>0</v>
      </c>
      <c r="BX161" s="285">
        <f t="shared" si="373"/>
        <v>0</v>
      </c>
      <c r="BY161" s="285">
        <f t="shared" si="373"/>
        <v>0</v>
      </c>
      <c r="BZ161" s="285">
        <f t="shared" si="373"/>
        <v>0</v>
      </c>
      <c r="CA161" s="285">
        <f t="shared" si="373"/>
        <v>0</v>
      </c>
      <c r="CB161" s="285">
        <f t="shared" si="373"/>
        <v>0</v>
      </c>
      <c r="CC161" s="285">
        <f t="shared" si="373"/>
        <v>0</v>
      </c>
      <c r="CD161" s="285">
        <f t="shared" si="373"/>
        <v>0</v>
      </c>
      <c r="CE161" s="285">
        <f t="shared" si="373"/>
        <v>0</v>
      </c>
      <c r="CF161" s="285">
        <f t="shared" si="373"/>
        <v>0</v>
      </c>
      <c r="CG161" s="285">
        <f t="shared" si="373"/>
        <v>0</v>
      </c>
      <c r="CH161" s="285">
        <f t="shared" si="373"/>
        <v>0</v>
      </c>
      <c r="CI161" s="285">
        <f t="shared" si="373"/>
        <v>0</v>
      </c>
      <c r="CJ161" s="285">
        <f t="shared" si="373"/>
        <v>0</v>
      </c>
      <c r="CK161" s="285">
        <f t="shared" si="373"/>
        <v>0</v>
      </c>
      <c r="CL161" s="285">
        <f t="shared" si="373"/>
        <v>0</v>
      </c>
      <c r="CM161" s="285">
        <f t="shared" si="373"/>
        <v>0</v>
      </c>
      <c r="CN161" s="285">
        <f t="shared" si="373"/>
        <v>0</v>
      </c>
      <c r="CO161" s="285">
        <f t="shared" si="373"/>
        <v>0</v>
      </c>
      <c r="CP161" s="285">
        <f t="shared" ref="CP161:DL161" si="374">IF(ROUND(AK167-SUM(AK168,AK170:AK171),5)&gt;=0,0,"Ошибка")</f>
        <v>0</v>
      </c>
      <c r="CQ161" s="285">
        <f t="shared" si="374"/>
        <v>0</v>
      </c>
      <c r="CR161" s="285">
        <f t="shared" si="374"/>
        <v>0</v>
      </c>
      <c r="CS161" s="285">
        <f t="shared" si="374"/>
        <v>0</v>
      </c>
      <c r="CT161" s="285">
        <f t="shared" si="374"/>
        <v>0</v>
      </c>
      <c r="CU161" s="285">
        <f t="shared" si="374"/>
        <v>0</v>
      </c>
      <c r="CV161" s="285">
        <f t="shared" si="374"/>
        <v>0</v>
      </c>
      <c r="CW161" s="285">
        <f t="shared" si="374"/>
        <v>0</v>
      </c>
      <c r="CX161" s="285">
        <f t="shared" si="374"/>
        <v>0</v>
      </c>
      <c r="CY161" s="285">
        <f t="shared" si="374"/>
        <v>0</v>
      </c>
      <c r="CZ161" s="285">
        <f t="shared" si="374"/>
        <v>0</v>
      </c>
      <c r="DA161" s="285">
        <f t="shared" si="374"/>
        <v>0</v>
      </c>
      <c r="DB161" s="285">
        <f t="shared" si="374"/>
        <v>0</v>
      </c>
      <c r="DC161" s="285">
        <f t="shared" si="374"/>
        <v>0</v>
      </c>
      <c r="DD161" s="285">
        <f t="shared" si="374"/>
        <v>0</v>
      </c>
      <c r="DE161" s="285">
        <f t="shared" si="374"/>
        <v>0</v>
      </c>
      <c r="DF161" s="285">
        <f t="shared" si="374"/>
        <v>0</v>
      </c>
      <c r="DG161" s="285">
        <f t="shared" si="374"/>
        <v>0</v>
      </c>
      <c r="DH161" s="285">
        <f t="shared" si="374"/>
        <v>0</v>
      </c>
      <c r="DI161" s="285">
        <f t="shared" si="374"/>
        <v>0</v>
      </c>
      <c r="DJ161" s="285">
        <f t="shared" si="374"/>
        <v>0</v>
      </c>
      <c r="DK161" s="285">
        <f t="shared" si="374"/>
        <v>0</v>
      </c>
      <c r="DL161" s="285">
        <f t="shared" si="374"/>
        <v>0</v>
      </c>
      <c r="DM161" s="259"/>
      <c r="DN161" s="259"/>
    </row>
    <row r="162" spans="1:118" s="27" customFormat="1" ht="24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75">SUM(J163:J167,J172:J174)</f>
        <v>0</v>
      </c>
      <c r="K162" s="236">
        <f t="shared" si="375"/>
        <v>0</v>
      </c>
      <c r="L162" s="236">
        <f t="shared" si="375"/>
        <v>0</v>
      </c>
      <c r="M162" s="236">
        <f t="shared" si="375"/>
        <v>0</v>
      </c>
      <c r="N162" s="236">
        <f t="shared" si="375"/>
        <v>0</v>
      </c>
      <c r="O162" s="236">
        <f t="shared" si="375"/>
        <v>0</v>
      </c>
      <c r="P162" s="228">
        <f>SUM(P163:P167,P172:P174)</f>
        <v>0</v>
      </c>
      <c r="Q162" s="226">
        <f t="shared" ref="Q162:Z162" si="376">SUM(Q163:Q167,Q172:Q174)</f>
        <v>0</v>
      </c>
      <c r="R162" s="236">
        <f t="shared" si="376"/>
        <v>0</v>
      </c>
      <c r="S162" s="226">
        <f t="shared" si="376"/>
        <v>0</v>
      </c>
      <c r="T162" s="236">
        <f t="shared" si="376"/>
        <v>0</v>
      </c>
      <c r="U162" s="226">
        <f t="shared" si="376"/>
        <v>0</v>
      </c>
      <c r="V162" s="235">
        <f t="shared" si="376"/>
        <v>0</v>
      </c>
      <c r="W162" s="226">
        <f t="shared" si="376"/>
        <v>0</v>
      </c>
      <c r="X162" s="226">
        <f t="shared" si="376"/>
        <v>0</v>
      </c>
      <c r="Y162" s="235">
        <f t="shared" si="376"/>
        <v>0</v>
      </c>
      <c r="Z162" s="227">
        <f t="shared" si="376"/>
        <v>0</v>
      </c>
      <c r="AA162" s="228">
        <f>SUM(AA163:AA167,AA172:AA174)</f>
        <v>0</v>
      </c>
      <c r="AB162" s="226">
        <f t="shared" ref="AB162:AK162" si="377">SUM(AB163:AB167,AB172:AB174)</f>
        <v>0</v>
      </c>
      <c r="AC162" s="236">
        <f t="shared" si="377"/>
        <v>0</v>
      </c>
      <c r="AD162" s="226">
        <f t="shared" si="377"/>
        <v>0</v>
      </c>
      <c r="AE162" s="236">
        <f t="shared" si="377"/>
        <v>0</v>
      </c>
      <c r="AF162" s="226">
        <f t="shared" si="377"/>
        <v>0</v>
      </c>
      <c r="AG162" s="235">
        <f t="shared" si="377"/>
        <v>0</v>
      </c>
      <c r="AH162" s="226">
        <f t="shared" si="377"/>
        <v>0</v>
      </c>
      <c r="AI162" s="226">
        <f t="shared" si="377"/>
        <v>0</v>
      </c>
      <c r="AJ162" s="235">
        <f t="shared" si="377"/>
        <v>0</v>
      </c>
      <c r="AK162" s="227">
        <f t="shared" si="377"/>
        <v>0</v>
      </c>
      <c r="AL162" s="228">
        <f>SUM(AL163:AL167,AL172:AL174)</f>
        <v>0</v>
      </c>
      <c r="AM162" s="226">
        <f t="shared" ref="AM162:AV162" si="378">SUM(AM163:AM167,AM172:AM174)</f>
        <v>0</v>
      </c>
      <c r="AN162" s="236">
        <f t="shared" si="378"/>
        <v>0</v>
      </c>
      <c r="AO162" s="226">
        <f t="shared" si="378"/>
        <v>0</v>
      </c>
      <c r="AP162" s="236">
        <f t="shared" si="378"/>
        <v>0</v>
      </c>
      <c r="AQ162" s="226">
        <f t="shared" si="378"/>
        <v>0</v>
      </c>
      <c r="AR162" s="235">
        <f t="shared" si="378"/>
        <v>0</v>
      </c>
      <c r="AS162" s="226">
        <f t="shared" si="378"/>
        <v>0</v>
      </c>
      <c r="AT162" s="226">
        <f t="shared" si="378"/>
        <v>0</v>
      </c>
      <c r="AU162" s="235">
        <f t="shared" si="378"/>
        <v>0</v>
      </c>
      <c r="AV162" s="227">
        <f t="shared" si="378"/>
        <v>0</v>
      </c>
      <c r="AW162" s="228">
        <f>SUM(AW163:AW167,AW172:AW174)</f>
        <v>0</v>
      </c>
      <c r="AX162" s="226">
        <f t="shared" ref="AX162:BG162" si="379">SUM(AX163:AX167,AX172:AX174)</f>
        <v>0</v>
      </c>
      <c r="AY162" s="236">
        <f t="shared" si="379"/>
        <v>0</v>
      </c>
      <c r="AZ162" s="226">
        <f t="shared" si="379"/>
        <v>0</v>
      </c>
      <c r="BA162" s="236">
        <f t="shared" si="379"/>
        <v>0</v>
      </c>
      <c r="BB162" s="226">
        <f t="shared" si="379"/>
        <v>0</v>
      </c>
      <c r="BC162" s="235">
        <f t="shared" si="379"/>
        <v>0</v>
      </c>
      <c r="BD162" s="226">
        <f t="shared" si="379"/>
        <v>0</v>
      </c>
      <c r="BE162" s="226">
        <f t="shared" si="379"/>
        <v>0</v>
      </c>
      <c r="BF162" s="235">
        <f t="shared" si="379"/>
        <v>0</v>
      </c>
      <c r="BG162" s="227">
        <f t="shared" si="379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80">IF(E168-E169&gt;=0,0,"Ошибка")</f>
        <v>0</v>
      </c>
      <c r="BK162" s="253">
        <f t="shared" si="380"/>
        <v>0</v>
      </c>
      <c r="BL162" s="253">
        <f t="shared" si="380"/>
        <v>0</v>
      </c>
      <c r="BM162" s="253">
        <f t="shared" si="380"/>
        <v>0</v>
      </c>
      <c r="BN162" s="253">
        <f t="shared" si="380"/>
        <v>0</v>
      </c>
      <c r="BO162" s="253">
        <f t="shared" si="380"/>
        <v>0</v>
      </c>
      <c r="BP162" s="253">
        <f t="shared" si="380"/>
        <v>0</v>
      </c>
      <c r="BQ162" s="253">
        <f t="shared" si="380"/>
        <v>0</v>
      </c>
      <c r="BR162" s="253">
        <f t="shared" si="380"/>
        <v>0</v>
      </c>
      <c r="BS162" s="253">
        <f t="shared" si="380"/>
        <v>0</v>
      </c>
      <c r="BT162" s="253">
        <f t="shared" si="380"/>
        <v>0</v>
      </c>
      <c r="BU162" s="253">
        <f t="shared" si="380"/>
        <v>0</v>
      </c>
      <c r="BV162" s="253">
        <f t="shared" si="380"/>
        <v>0</v>
      </c>
      <c r="BW162" s="253">
        <f t="shared" si="380"/>
        <v>0</v>
      </c>
      <c r="BX162" s="253">
        <f t="shared" si="380"/>
        <v>0</v>
      </c>
      <c r="BY162" s="253">
        <f t="shared" si="380"/>
        <v>0</v>
      </c>
      <c r="BZ162" s="253">
        <f t="shared" si="380"/>
        <v>0</v>
      </c>
      <c r="CA162" s="253">
        <f t="shared" si="380"/>
        <v>0</v>
      </c>
      <c r="CB162" s="253">
        <f t="shared" si="380"/>
        <v>0</v>
      </c>
      <c r="CC162" s="253">
        <f t="shared" si="380"/>
        <v>0</v>
      </c>
      <c r="CD162" s="253">
        <f t="shared" si="380"/>
        <v>0</v>
      </c>
      <c r="CE162" s="253">
        <f t="shared" si="380"/>
        <v>0</v>
      </c>
      <c r="CF162" s="253">
        <f t="shared" si="380"/>
        <v>0</v>
      </c>
      <c r="CG162" s="253">
        <f t="shared" si="380"/>
        <v>0</v>
      </c>
      <c r="CH162" s="253">
        <f t="shared" si="380"/>
        <v>0</v>
      </c>
      <c r="CI162" s="253">
        <f t="shared" si="380"/>
        <v>0</v>
      </c>
      <c r="CJ162" s="253">
        <f t="shared" si="380"/>
        <v>0</v>
      </c>
      <c r="CK162" s="253">
        <f t="shared" si="380"/>
        <v>0</v>
      </c>
      <c r="CL162" s="253">
        <f t="shared" si="380"/>
        <v>0</v>
      </c>
      <c r="CM162" s="253">
        <f t="shared" si="380"/>
        <v>0</v>
      </c>
      <c r="CN162" s="253">
        <f t="shared" si="380"/>
        <v>0</v>
      </c>
      <c r="CO162" s="253">
        <f t="shared" si="380"/>
        <v>0</v>
      </c>
      <c r="CP162" s="253">
        <f t="shared" ref="CP162:DL162" si="381">IF(AK168-AK169&gt;=0,0,"Ошибка")</f>
        <v>0</v>
      </c>
      <c r="CQ162" s="253">
        <f t="shared" si="381"/>
        <v>0</v>
      </c>
      <c r="CR162" s="253">
        <f t="shared" si="381"/>
        <v>0</v>
      </c>
      <c r="CS162" s="253">
        <f t="shared" si="381"/>
        <v>0</v>
      </c>
      <c r="CT162" s="253">
        <f t="shared" si="381"/>
        <v>0</v>
      </c>
      <c r="CU162" s="253">
        <f t="shared" si="381"/>
        <v>0</v>
      </c>
      <c r="CV162" s="253">
        <f t="shared" si="381"/>
        <v>0</v>
      </c>
      <c r="CW162" s="253">
        <f t="shared" si="381"/>
        <v>0</v>
      </c>
      <c r="CX162" s="253">
        <f t="shared" si="381"/>
        <v>0</v>
      </c>
      <c r="CY162" s="253">
        <f t="shared" si="381"/>
        <v>0</v>
      </c>
      <c r="CZ162" s="253">
        <f t="shared" si="381"/>
        <v>0</v>
      </c>
      <c r="DA162" s="253">
        <f t="shared" si="381"/>
        <v>0</v>
      </c>
      <c r="DB162" s="253">
        <f t="shared" si="381"/>
        <v>0</v>
      </c>
      <c r="DC162" s="253">
        <f t="shared" si="381"/>
        <v>0</v>
      </c>
      <c r="DD162" s="253">
        <f t="shared" si="381"/>
        <v>0</v>
      </c>
      <c r="DE162" s="253">
        <f t="shared" si="381"/>
        <v>0</v>
      </c>
      <c r="DF162" s="253">
        <f t="shared" si="381"/>
        <v>0</v>
      </c>
      <c r="DG162" s="253">
        <f t="shared" si="381"/>
        <v>0</v>
      </c>
      <c r="DH162" s="253">
        <f t="shared" si="381"/>
        <v>0</v>
      </c>
      <c r="DI162" s="253">
        <f t="shared" si="381"/>
        <v>0</v>
      </c>
      <c r="DJ162" s="253">
        <f t="shared" si="381"/>
        <v>0</v>
      </c>
      <c r="DK162" s="253">
        <f t="shared" si="381"/>
        <v>0</v>
      </c>
      <c r="DL162" s="253">
        <f t="shared" si="381"/>
        <v>0</v>
      </c>
      <c r="DM162" s="2"/>
      <c r="DN162" s="2"/>
    </row>
    <row r="163" spans="1:118" s="27" customFormat="1" ht="24">
      <c r="A163" s="272" t="str">
        <f t="shared" ref="A163:A174" si="382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83">SUM(J163:L163)</f>
        <v>0</v>
      </c>
      <c r="H163" s="236">
        <f>ROUND(SUM(S163,AD163,AO163,AZ163),1)</f>
        <v>0</v>
      </c>
      <c r="I163" s="236">
        <f t="shared" ref="I163:I174" si="384">SUM(M163:O163)</f>
        <v>0</v>
      </c>
      <c r="J163" s="236">
        <f t="shared" ref="J163:O174" si="385">ROUND(SUM(U163,AF163,AQ163,BB163),1)</f>
        <v>0</v>
      </c>
      <c r="K163" s="236">
        <f t="shared" si="385"/>
        <v>0</v>
      </c>
      <c r="L163" s="236">
        <f t="shared" si="385"/>
        <v>0</v>
      </c>
      <c r="M163" s="236">
        <f t="shared" si="385"/>
        <v>0</v>
      </c>
      <c r="N163" s="236">
        <f t="shared" si="385"/>
        <v>0</v>
      </c>
      <c r="O163" s="236">
        <f t="shared" si="385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9">
        <f t="shared" ref="BH163:BH175" si="386">IF((COUNTA(BJ163:DL163)-COUNTIF(BJ163:DL163,0))=0,0,CONCATENATE("Ошибки!-",COUNTA(BJ163:DL163)-COUNTIF(BJ163:DL163,0)))</f>
        <v>0</v>
      </c>
      <c r="BI163" s="255" t="str">
        <f t="shared" ref="BI163:BI174" si="387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388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389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390">IF(ROUND((AA163-AB163),5)&gt;=0,0,"Ошибка!")</f>
        <v>0</v>
      </c>
      <c r="CH163" s="318"/>
      <c r="CI163" s="253">
        <f t="shared" ref="CI163:CI174" si="391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392">IF(ROUND((AL163-AM163),5)&gt;=0,0,"Ошибка!")</f>
        <v>0</v>
      </c>
      <c r="CS163" s="318"/>
      <c r="CT163" s="253">
        <f t="shared" ref="CT163:CT174" si="393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394">IF(ROUND((AW163-AX163),5)&gt;=0,0,"Ошибка!")</f>
        <v>0</v>
      </c>
      <c r="DD163" s="318"/>
      <c r="DE163" s="253">
        <f t="shared" ref="DE163:DE174" si="395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  <c r="DM163" s="2"/>
      <c r="DN163" s="2"/>
    </row>
    <row r="164" spans="1:118" s="27" customFormat="1" ht="36">
      <c r="A164" s="272" t="str">
        <f t="shared" si="382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96">ROUND(SUM(P164,AA164,AL164,AW164),0)</f>
        <v>0</v>
      </c>
      <c r="F164" s="236">
        <f t="shared" ref="F164:F174" si="397">ROUND(SUM(Q164,AB164,AM164,AX164),1)</f>
        <v>0</v>
      </c>
      <c r="G164" s="236">
        <f t="shared" si="383"/>
        <v>0</v>
      </c>
      <c r="H164" s="236">
        <f t="shared" ref="H164:H174" si="398">ROUND(SUM(S164,AD164,AO164,AZ164),1)</f>
        <v>0</v>
      </c>
      <c r="I164" s="236">
        <f t="shared" si="384"/>
        <v>0</v>
      </c>
      <c r="J164" s="236">
        <f t="shared" si="385"/>
        <v>0</v>
      </c>
      <c r="K164" s="236">
        <f t="shared" si="385"/>
        <v>0</v>
      </c>
      <c r="L164" s="236">
        <f t="shared" si="385"/>
        <v>0</v>
      </c>
      <c r="M164" s="236">
        <f t="shared" si="385"/>
        <v>0</v>
      </c>
      <c r="N164" s="236">
        <f t="shared" si="385"/>
        <v>0</v>
      </c>
      <c r="O164" s="236">
        <f t="shared" si="385"/>
        <v>0</v>
      </c>
      <c r="P164" s="220"/>
      <c r="Q164" s="221"/>
      <c r="R164" s="237">
        <f t="shared" ref="R164:R174" si="399">SUM(U164:W164)</f>
        <v>0</v>
      </c>
      <c r="S164" s="221"/>
      <c r="T164" s="237">
        <f t="shared" ref="T164:T173" si="400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01">SUM(AF164:AH164)</f>
        <v>0</v>
      </c>
      <c r="AD164" s="221"/>
      <c r="AE164" s="237">
        <f t="shared" ref="AE164:AE173" si="402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03">SUM(AQ164:AS164)</f>
        <v>0</v>
      </c>
      <c r="AO164" s="221"/>
      <c r="AP164" s="237">
        <f t="shared" ref="AP164:AP173" si="404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05">SUM(BB164:BD164)</f>
        <v>0</v>
      </c>
      <c r="AZ164" s="221"/>
      <c r="BA164" s="237">
        <f t="shared" ref="BA164:BA173" si="406">SUM(BE164:BG164)</f>
        <v>0</v>
      </c>
      <c r="BB164" s="221"/>
      <c r="BC164" s="233"/>
      <c r="BD164" s="221"/>
      <c r="BE164" s="221"/>
      <c r="BF164" s="233"/>
      <c r="BG164" s="221"/>
      <c r="BH164" s="379">
        <f t="shared" si="386"/>
        <v>0</v>
      </c>
      <c r="BI164" s="255" t="str">
        <f t="shared" si="387"/>
        <v>03</v>
      </c>
      <c r="BJ164" s="318"/>
      <c r="BK164" s="253">
        <f t="shared" ref="BK164:BK174" si="407">IF(ROUND((E164-F164),5)&gt;=0,0,"Ошибка!")</f>
        <v>0</v>
      </c>
      <c r="BL164" s="318"/>
      <c r="BM164" s="253">
        <f t="shared" si="388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389"/>
        <v>0</v>
      </c>
      <c r="BW164" s="318"/>
      <c r="BX164" s="253">
        <f t="shared" ref="BX164:BX174" si="4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390"/>
        <v>0</v>
      </c>
      <c r="CH164" s="318"/>
      <c r="CI164" s="253">
        <f t="shared" si="391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392"/>
        <v>0</v>
      </c>
      <c r="CS164" s="318"/>
      <c r="CT164" s="253">
        <f t="shared" si="393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394"/>
        <v>0</v>
      </c>
      <c r="DD164" s="318"/>
      <c r="DE164" s="253">
        <f t="shared" si="395"/>
        <v>0</v>
      </c>
      <c r="DF164" s="318"/>
      <c r="DG164" s="318"/>
      <c r="DH164" s="318"/>
      <c r="DI164" s="318"/>
      <c r="DJ164" s="318"/>
      <c r="DK164" s="318"/>
      <c r="DL164" s="318"/>
      <c r="DM164" s="2"/>
      <c r="DN164" s="2"/>
    </row>
    <row r="165" spans="1:118" s="28" customFormat="1" ht="12">
      <c r="A165" s="272" t="str">
        <f t="shared" si="382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96"/>
        <v>0</v>
      </c>
      <c r="F165" s="236">
        <f t="shared" si="397"/>
        <v>0</v>
      </c>
      <c r="G165" s="236">
        <f t="shared" si="383"/>
        <v>0</v>
      </c>
      <c r="H165" s="236">
        <f t="shared" si="398"/>
        <v>0</v>
      </c>
      <c r="I165" s="236">
        <f t="shared" si="384"/>
        <v>0</v>
      </c>
      <c r="J165" s="236">
        <f t="shared" si="385"/>
        <v>0</v>
      </c>
      <c r="K165" s="236">
        <f t="shared" si="385"/>
        <v>0</v>
      </c>
      <c r="L165" s="236">
        <f t="shared" si="385"/>
        <v>0</v>
      </c>
      <c r="M165" s="236">
        <f t="shared" si="385"/>
        <v>0</v>
      </c>
      <c r="N165" s="236">
        <f t="shared" si="385"/>
        <v>0</v>
      </c>
      <c r="O165" s="236">
        <f t="shared" si="385"/>
        <v>0</v>
      </c>
      <c r="P165" s="220"/>
      <c r="Q165" s="221"/>
      <c r="R165" s="237">
        <f t="shared" si="399"/>
        <v>0</v>
      </c>
      <c r="S165" s="221"/>
      <c r="T165" s="237">
        <f t="shared" si="400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01"/>
        <v>0</v>
      </c>
      <c r="AD165" s="221"/>
      <c r="AE165" s="237">
        <f t="shared" si="402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03"/>
        <v>0</v>
      </c>
      <c r="AO165" s="221"/>
      <c r="AP165" s="237">
        <f t="shared" si="404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05"/>
        <v>0</v>
      </c>
      <c r="AZ165" s="221"/>
      <c r="BA165" s="237">
        <f t="shared" si="406"/>
        <v>0</v>
      </c>
      <c r="BB165" s="221"/>
      <c r="BC165" s="233"/>
      <c r="BD165" s="221"/>
      <c r="BE165" s="221"/>
      <c r="BF165" s="233"/>
      <c r="BG165" s="221"/>
      <c r="BH165" s="379">
        <f t="shared" si="386"/>
        <v>0</v>
      </c>
      <c r="BI165" s="255" t="str">
        <f t="shared" si="387"/>
        <v>04</v>
      </c>
      <c r="BJ165" s="318"/>
      <c r="BK165" s="253">
        <f t="shared" si="407"/>
        <v>0</v>
      </c>
      <c r="BL165" s="318"/>
      <c r="BM165" s="253">
        <f t="shared" si="388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389"/>
        <v>0</v>
      </c>
      <c r="BW165" s="318"/>
      <c r="BX165" s="253">
        <f t="shared" si="4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390"/>
        <v>0</v>
      </c>
      <c r="CH165" s="318"/>
      <c r="CI165" s="253">
        <f t="shared" si="391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392"/>
        <v>0</v>
      </c>
      <c r="CS165" s="318"/>
      <c r="CT165" s="253">
        <f t="shared" si="393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394"/>
        <v>0</v>
      </c>
      <c r="DD165" s="318"/>
      <c r="DE165" s="253">
        <f t="shared" si="395"/>
        <v>0</v>
      </c>
      <c r="DF165" s="318"/>
      <c r="DG165" s="318"/>
      <c r="DH165" s="318"/>
      <c r="DI165" s="318"/>
      <c r="DJ165" s="318"/>
      <c r="DK165" s="318"/>
      <c r="DL165" s="318"/>
      <c r="DM165" s="242"/>
      <c r="DN165" s="242"/>
    </row>
    <row r="166" spans="1:118" s="28" customFormat="1" ht="12">
      <c r="A166" s="272" t="str">
        <f t="shared" si="382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96"/>
        <v>0</v>
      </c>
      <c r="F166" s="236">
        <f t="shared" si="397"/>
        <v>0</v>
      </c>
      <c r="G166" s="236">
        <f t="shared" si="383"/>
        <v>0</v>
      </c>
      <c r="H166" s="236">
        <f t="shared" si="398"/>
        <v>0</v>
      </c>
      <c r="I166" s="236">
        <f t="shared" si="384"/>
        <v>0</v>
      </c>
      <c r="J166" s="236">
        <f t="shared" si="385"/>
        <v>0</v>
      </c>
      <c r="K166" s="236">
        <f t="shared" si="385"/>
        <v>0</v>
      </c>
      <c r="L166" s="236">
        <f t="shared" si="385"/>
        <v>0</v>
      </c>
      <c r="M166" s="236">
        <f t="shared" si="385"/>
        <v>0</v>
      </c>
      <c r="N166" s="236">
        <f t="shared" si="385"/>
        <v>0</v>
      </c>
      <c r="O166" s="236">
        <f t="shared" si="385"/>
        <v>0</v>
      </c>
      <c r="P166" s="220"/>
      <c r="Q166" s="221"/>
      <c r="R166" s="237">
        <f t="shared" si="399"/>
        <v>0</v>
      </c>
      <c r="S166" s="221"/>
      <c r="T166" s="237">
        <f t="shared" si="400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01"/>
        <v>0</v>
      </c>
      <c r="AD166" s="221"/>
      <c r="AE166" s="237">
        <f t="shared" si="402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03"/>
        <v>0</v>
      </c>
      <c r="AO166" s="221"/>
      <c r="AP166" s="237">
        <f t="shared" si="404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05"/>
        <v>0</v>
      </c>
      <c r="AZ166" s="221"/>
      <c r="BA166" s="237">
        <f t="shared" si="406"/>
        <v>0</v>
      </c>
      <c r="BB166" s="221"/>
      <c r="BC166" s="233"/>
      <c r="BD166" s="221"/>
      <c r="BE166" s="221"/>
      <c r="BF166" s="233"/>
      <c r="BG166" s="221"/>
      <c r="BH166" s="379">
        <f t="shared" si="386"/>
        <v>0</v>
      </c>
      <c r="BI166" s="255" t="str">
        <f t="shared" si="387"/>
        <v>05</v>
      </c>
      <c r="BJ166" s="318"/>
      <c r="BK166" s="253">
        <f t="shared" si="407"/>
        <v>0</v>
      </c>
      <c r="BL166" s="318"/>
      <c r="BM166" s="253">
        <f t="shared" si="388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389"/>
        <v>0</v>
      </c>
      <c r="BW166" s="318"/>
      <c r="BX166" s="253">
        <f t="shared" si="4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390"/>
        <v>0</v>
      </c>
      <c r="CH166" s="318"/>
      <c r="CI166" s="253">
        <f t="shared" si="391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392"/>
        <v>0</v>
      </c>
      <c r="CS166" s="318"/>
      <c r="CT166" s="253">
        <f t="shared" si="393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394"/>
        <v>0</v>
      </c>
      <c r="DD166" s="318"/>
      <c r="DE166" s="253">
        <f t="shared" si="395"/>
        <v>0</v>
      </c>
      <c r="DF166" s="318"/>
      <c r="DG166" s="318"/>
      <c r="DH166" s="318"/>
      <c r="DI166" s="318"/>
      <c r="DJ166" s="318"/>
      <c r="DK166" s="318"/>
      <c r="DL166" s="318"/>
      <c r="DM166" s="242"/>
      <c r="DN166" s="242"/>
    </row>
    <row r="167" spans="1:118" s="28" customFormat="1" ht="12">
      <c r="A167" s="272" t="str">
        <f t="shared" si="382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96"/>
        <v>0</v>
      </c>
      <c r="F167" s="236">
        <f t="shared" si="397"/>
        <v>0</v>
      </c>
      <c r="G167" s="236">
        <f t="shared" si="383"/>
        <v>0</v>
      </c>
      <c r="H167" s="236">
        <f t="shared" si="398"/>
        <v>0</v>
      </c>
      <c r="I167" s="236">
        <f t="shared" si="384"/>
        <v>0</v>
      </c>
      <c r="J167" s="236">
        <f t="shared" si="385"/>
        <v>0</v>
      </c>
      <c r="K167" s="236">
        <f t="shared" si="385"/>
        <v>0</v>
      </c>
      <c r="L167" s="236">
        <f t="shared" si="385"/>
        <v>0</v>
      </c>
      <c r="M167" s="236">
        <f t="shared" si="385"/>
        <v>0</v>
      </c>
      <c r="N167" s="236">
        <f t="shared" si="385"/>
        <v>0</v>
      </c>
      <c r="O167" s="236">
        <f t="shared" si="385"/>
        <v>0</v>
      </c>
      <c r="P167" s="220"/>
      <c r="Q167" s="221"/>
      <c r="R167" s="237">
        <f t="shared" si="399"/>
        <v>0</v>
      </c>
      <c r="S167" s="221"/>
      <c r="T167" s="237">
        <f t="shared" si="400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01"/>
        <v>0</v>
      </c>
      <c r="AD167" s="221"/>
      <c r="AE167" s="237">
        <f t="shared" si="402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03"/>
        <v>0</v>
      </c>
      <c r="AO167" s="221"/>
      <c r="AP167" s="237">
        <f t="shared" si="404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05"/>
        <v>0</v>
      </c>
      <c r="AZ167" s="221"/>
      <c r="BA167" s="237">
        <f t="shared" si="406"/>
        <v>0</v>
      </c>
      <c r="BB167" s="221"/>
      <c r="BC167" s="233"/>
      <c r="BD167" s="221"/>
      <c r="BE167" s="221"/>
      <c r="BF167" s="233"/>
      <c r="BG167" s="221"/>
      <c r="BH167" s="379">
        <f t="shared" si="386"/>
        <v>0</v>
      </c>
      <c r="BI167" s="255" t="str">
        <f t="shared" si="387"/>
        <v>06</v>
      </c>
      <c r="BJ167" s="318"/>
      <c r="BK167" s="253">
        <f t="shared" si="407"/>
        <v>0</v>
      </c>
      <c r="BL167" s="318"/>
      <c r="BM167" s="253">
        <f t="shared" si="388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389"/>
        <v>0</v>
      </c>
      <c r="BW167" s="318"/>
      <c r="BX167" s="253">
        <f t="shared" si="4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390"/>
        <v>0</v>
      </c>
      <c r="CH167" s="318"/>
      <c r="CI167" s="253">
        <f t="shared" si="391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392"/>
        <v>0</v>
      </c>
      <c r="CS167" s="318"/>
      <c r="CT167" s="253">
        <f t="shared" si="393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394"/>
        <v>0</v>
      </c>
      <c r="DD167" s="318"/>
      <c r="DE167" s="253">
        <f t="shared" si="395"/>
        <v>0</v>
      </c>
      <c r="DF167" s="318"/>
      <c r="DG167" s="318"/>
      <c r="DH167" s="318"/>
      <c r="DI167" s="318"/>
      <c r="DJ167" s="318"/>
      <c r="DK167" s="318"/>
      <c r="DL167" s="318"/>
      <c r="DM167" s="242"/>
      <c r="DN167" s="242"/>
    </row>
    <row r="168" spans="1:118" s="27" customFormat="1" ht="24">
      <c r="A168" s="272" t="str">
        <f t="shared" si="382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96"/>
        <v>0</v>
      </c>
      <c r="F168" s="236">
        <f t="shared" si="397"/>
        <v>0</v>
      </c>
      <c r="G168" s="236">
        <f t="shared" si="383"/>
        <v>0</v>
      </c>
      <c r="H168" s="236">
        <f t="shared" si="398"/>
        <v>0</v>
      </c>
      <c r="I168" s="236">
        <f t="shared" si="384"/>
        <v>0</v>
      </c>
      <c r="J168" s="236">
        <f t="shared" si="385"/>
        <v>0</v>
      </c>
      <c r="K168" s="236">
        <f t="shared" si="385"/>
        <v>0</v>
      </c>
      <c r="L168" s="236">
        <f t="shared" si="385"/>
        <v>0</v>
      </c>
      <c r="M168" s="236">
        <f t="shared" si="385"/>
        <v>0</v>
      </c>
      <c r="N168" s="236">
        <f t="shared" si="385"/>
        <v>0</v>
      </c>
      <c r="O168" s="236">
        <f t="shared" si="385"/>
        <v>0</v>
      </c>
      <c r="P168" s="220"/>
      <c r="Q168" s="221"/>
      <c r="R168" s="237">
        <f t="shared" si="399"/>
        <v>0</v>
      </c>
      <c r="S168" s="221"/>
      <c r="T168" s="237">
        <f t="shared" si="400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01"/>
        <v>0</v>
      </c>
      <c r="AD168" s="221"/>
      <c r="AE168" s="237">
        <f t="shared" si="402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03"/>
        <v>0</v>
      </c>
      <c r="AO168" s="221"/>
      <c r="AP168" s="237">
        <f t="shared" si="404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05"/>
        <v>0</v>
      </c>
      <c r="AZ168" s="221"/>
      <c r="BA168" s="237">
        <f t="shared" si="406"/>
        <v>0</v>
      </c>
      <c r="BB168" s="221"/>
      <c r="BC168" s="233"/>
      <c r="BD168" s="221"/>
      <c r="BE168" s="221"/>
      <c r="BF168" s="233"/>
      <c r="BG168" s="221"/>
      <c r="BH168" s="379">
        <f t="shared" si="386"/>
        <v>0</v>
      </c>
      <c r="BI168" s="255" t="str">
        <f t="shared" si="387"/>
        <v>07</v>
      </c>
      <c r="BJ168" s="318"/>
      <c r="BK168" s="253">
        <f t="shared" si="407"/>
        <v>0</v>
      </c>
      <c r="BL168" s="318"/>
      <c r="BM168" s="253">
        <f t="shared" si="388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389"/>
        <v>0</v>
      </c>
      <c r="BW168" s="318"/>
      <c r="BX168" s="253">
        <f t="shared" si="4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390"/>
        <v>0</v>
      </c>
      <c r="CH168" s="318"/>
      <c r="CI168" s="253">
        <f t="shared" si="391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392"/>
        <v>0</v>
      </c>
      <c r="CS168" s="318"/>
      <c r="CT168" s="253">
        <f t="shared" si="393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394"/>
        <v>0</v>
      </c>
      <c r="DD168" s="318"/>
      <c r="DE168" s="253">
        <f t="shared" si="395"/>
        <v>0</v>
      </c>
      <c r="DF168" s="318"/>
      <c r="DG168" s="318"/>
      <c r="DH168" s="318"/>
      <c r="DI168" s="318"/>
      <c r="DJ168" s="318"/>
      <c r="DK168" s="318"/>
      <c r="DL168" s="318"/>
      <c r="DM168" s="2"/>
      <c r="DN168" s="2"/>
    </row>
    <row r="169" spans="1:118" s="27" customFormat="1" ht="12">
      <c r="A169" s="272" t="str">
        <f t="shared" si="382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96"/>
        <v>0</v>
      </c>
      <c r="F169" s="236">
        <f t="shared" si="397"/>
        <v>0</v>
      </c>
      <c r="G169" s="236">
        <f t="shared" si="383"/>
        <v>0</v>
      </c>
      <c r="H169" s="236">
        <f t="shared" si="398"/>
        <v>0</v>
      </c>
      <c r="I169" s="236">
        <f t="shared" si="384"/>
        <v>0</v>
      </c>
      <c r="J169" s="236">
        <f t="shared" si="385"/>
        <v>0</v>
      </c>
      <c r="K169" s="236">
        <f t="shared" si="385"/>
        <v>0</v>
      </c>
      <c r="L169" s="236">
        <f t="shared" si="385"/>
        <v>0</v>
      </c>
      <c r="M169" s="236">
        <f t="shared" si="385"/>
        <v>0</v>
      </c>
      <c r="N169" s="236">
        <f t="shared" si="385"/>
        <v>0</v>
      </c>
      <c r="O169" s="236">
        <f t="shared" si="385"/>
        <v>0</v>
      </c>
      <c r="P169" s="220"/>
      <c r="Q169" s="221"/>
      <c r="R169" s="237">
        <f t="shared" si="399"/>
        <v>0</v>
      </c>
      <c r="S169" s="221"/>
      <c r="T169" s="237">
        <f t="shared" si="400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01"/>
        <v>0</v>
      </c>
      <c r="AD169" s="221"/>
      <c r="AE169" s="237">
        <f t="shared" si="402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03"/>
        <v>0</v>
      </c>
      <c r="AO169" s="221"/>
      <c r="AP169" s="237">
        <f t="shared" si="404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05"/>
        <v>0</v>
      </c>
      <c r="AZ169" s="221"/>
      <c r="BA169" s="237">
        <f t="shared" si="406"/>
        <v>0</v>
      </c>
      <c r="BB169" s="221"/>
      <c r="BC169" s="233"/>
      <c r="BD169" s="221"/>
      <c r="BE169" s="221"/>
      <c r="BF169" s="233"/>
      <c r="BG169" s="221"/>
      <c r="BH169" s="379">
        <f t="shared" si="386"/>
        <v>0</v>
      </c>
      <c r="BI169" s="255" t="str">
        <f t="shared" si="387"/>
        <v>08</v>
      </c>
      <c r="BJ169" s="318"/>
      <c r="BK169" s="253">
        <f t="shared" si="407"/>
        <v>0</v>
      </c>
      <c r="BL169" s="318"/>
      <c r="BM169" s="253">
        <f t="shared" si="388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389"/>
        <v>0</v>
      </c>
      <c r="BW169" s="318"/>
      <c r="BX169" s="253">
        <f t="shared" si="4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390"/>
        <v>0</v>
      </c>
      <c r="CH169" s="318"/>
      <c r="CI169" s="253">
        <f t="shared" si="391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392"/>
        <v>0</v>
      </c>
      <c r="CS169" s="318"/>
      <c r="CT169" s="253">
        <f t="shared" si="393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394"/>
        <v>0</v>
      </c>
      <c r="DD169" s="318"/>
      <c r="DE169" s="253">
        <f t="shared" si="395"/>
        <v>0</v>
      </c>
      <c r="DF169" s="318"/>
      <c r="DG169" s="318"/>
      <c r="DH169" s="318"/>
      <c r="DI169" s="318"/>
      <c r="DJ169" s="318"/>
      <c r="DK169" s="318"/>
      <c r="DL169" s="318"/>
      <c r="DM169" s="2"/>
      <c r="DN169" s="2"/>
    </row>
    <row r="170" spans="1:118" s="28" customFormat="1" ht="12">
      <c r="A170" s="272" t="str">
        <f t="shared" si="382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96"/>
        <v>0</v>
      </c>
      <c r="F170" s="236">
        <f t="shared" si="397"/>
        <v>0</v>
      </c>
      <c r="G170" s="236">
        <f t="shared" si="383"/>
        <v>0</v>
      </c>
      <c r="H170" s="236">
        <f t="shared" si="398"/>
        <v>0</v>
      </c>
      <c r="I170" s="236">
        <f t="shared" si="384"/>
        <v>0</v>
      </c>
      <c r="J170" s="236">
        <f t="shared" si="385"/>
        <v>0</v>
      </c>
      <c r="K170" s="236">
        <f t="shared" si="385"/>
        <v>0</v>
      </c>
      <c r="L170" s="236">
        <f t="shared" si="385"/>
        <v>0</v>
      </c>
      <c r="M170" s="236">
        <f t="shared" si="385"/>
        <v>0</v>
      </c>
      <c r="N170" s="236">
        <f t="shared" si="385"/>
        <v>0</v>
      </c>
      <c r="O170" s="236">
        <f t="shared" si="385"/>
        <v>0</v>
      </c>
      <c r="P170" s="220"/>
      <c r="Q170" s="221"/>
      <c r="R170" s="237">
        <f t="shared" si="399"/>
        <v>0</v>
      </c>
      <c r="S170" s="221"/>
      <c r="T170" s="237">
        <f t="shared" si="400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01"/>
        <v>0</v>
      </c>
      <c r="AD170" s="221"/>
      <c r="AE170" s="237">
        <f t="shared" si="402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03"/>
        <v>0</v>
      </c>
      <c r="AO170" s="221"/>
      <c r="AP170" s="237">
        <f t="shared" si="404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05"/>
        <v>0</v>
      </c>
      <c r="AZ170" s="221"/>
      <c r="BA170" s="237">
        <f t="shared" si="406"/>
        <v>0</v>
      </c>
      <c r="BB170" s="221"/>
      <c r="BC170" s="233"/>
      <c r="BD170" s="221"/>
      <c r="BE170" s="221"/>
      <c r="BF170" s="233"/>
      <c r="BG170" s="221"/>
      <c r="BH170" s="379">
        <f t="shared" si="386"/>
        <v>0</v>
      </c>
      <c r="BI170" s="255" t="str">
        <f t="shared" si="387"/>
        <v>09</v>
      </c>
      <c r="BJ170" s="318"/>
      <c r="BK170" s="253">
        <f t="shared" si="407"/>
        <v>0</v>
      </c>
      <c r="BL170" s="318"/>
      <c r="BM170" s="253">
        <f t="shared" si="388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389"/>
        <v>0</v>
      </c>
      <c r="BW170" s="318"/>
      <c r="BX170" s="253">
        <f t="shared" si="4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390"/>
        <v>0</v>
      </c>
      <c r="CH170" s="318"/>
      <c r="CI170" s="253">
        <f t="shared" si="391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392"/>
        <v>0</v>
      </c>
      <c r="CS170" s="318"/>
      <c r="CT170" s="253">
        <f t="shared" si="393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394"/>
        <v>0</v>
      </c>
      <c r="DD170" s="318"/>
      <c r="DE170" s="253">
        <f t="shared" si="395"/>
        <v>0</v>
      </c>
      <c r="DF170" s="318"/>
      <c r="DG170" s="318"/>
      <c r="DH170" s="318"/>
      <c r="DI170" s="318"/>
      <c r="DJ170" s="318"/>
      <c r="DK170" s="318"/>
      <c r="DL170" s="318"/>
      <c r="DM170" s="242"/>
      <c r="DN170" s="242"/>
    </row>
    <row r="171" spans="1:118" s="28" customFormat="1" ht="12">
      <c r="A171" s="272" t="str">
        <f t="shared" si="382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96"/>
        <v>0</v>
      </c>
      <c r="F171" s="236">
        <f t="shared" si="397"/>
        <v>0</v>
      </c>
      <c r="G171" s="236">
        <f t="shared" si="383"/>
        <v>0</v>
      </c>
      <c r="H171" s="236">
        <f t="shared" si="398"/>
        <v>0</v>
      </c>
      <c r="I171" s="236">
        <f t="shared" si="384"/>
        <v>0</v>
      </c>
      <c r="J171" s="236">
        <f t="shared" si="385"/>
        <v>0</v>
      </c>
      <c r="K171" s="236">
        <f t="shared" si="385"/>
        <v>0</v>
      </c>
      <c r="L171" s="236">
        <f t="shared" si="385"/>
        <v>0</v>
      </c>
      <c r="M171" s="236">
        <f t="shared" si="385"/>
        <v>0</v>
      </c>
      <c r="N171" s="236">
        <f t="shared" si="385"/>
        <v>0</v>
      </c>
      <c r="O171" s="236">
        <f t="shared" si="385"/>
        <v>0</v>
      </c>
      <c r="P171" s="220"/>
      <c r="Q171" s="221"/>
      <c r="R171" s="237">
        <f t="shared" si="399"/>
        <v>0</v>
      </c>
      <c r="S171" s="221"/>
      <c r="T171" s="237">
        <f t="shared" si="400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01"/>
        <v>0</v>
      </c>
      <c r="AD171" s="221"/>
      <c r="AE171" s="237">
        <f t="shared" si="402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03"/>
        <v>0</v>
      </c>
      <c r="AO171" s="221"/>
      <c r="AP171" s="237">
        <f t="shared" si="404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05"/>
        <v>0</v>
      </c>
      <c r="AZ171" s="221"/>
      <c r="BA171" s="237">
        <f t="shared" si="406"/>
        <v>0</v>
      </c>
      <c r="BB171" s="221"/>
      <c r="BC171" s="233"/>
      <c r="BD171" s="221"/>
      <c r="BE171" s="221"/>
      <c r="BF171" s="233"/>
      <c r="BG171" s="221"/>
      <c r="BH171" s="379">
        <f t="shared" si="386"/>
        <v>0</v>
      </c>
      <c r="BI171" s="255" t="str">
        <f t="shared" si="387"/>
        <v>10</v>
      </c>
      <c r="BJ171" s="318"/>
      <c r="BK171" s="253">
        <f t="shared" si="407"/>
        <v>0</v>
      </c>
      <c r="BL171" s="318"/>
      <c r="BM171" s="253">
        <f t="shared" si="388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389"/>
        <v>0</v>
      </c>
      <c r="BW171" s="318"/>
      <c r="BX171" s="253">
        <f t="shared" si="4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390"/>
        <v>0</v>
      </c>
      <c r="CH171" s="318"/>
      <c r="CI171" s="253">
        <f t="shared" si="391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392"/>
        <v>0</v>
      </c>
      <c r="CS171" s="318"/>
      <c r="CT171" s="253">
        <f t="shared" si="393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394"/>
        <v>0</v>
      </c>
      <c r="DD171" s="318"/>
      <c r="DE171" s="253">
        <f t="shared" si="395"/>
        <v>0</v>
      </c>
      <c r="DF171" s="318"/>
      <c r="DG171" s="318"/>
      <c r="DH171" s="318"/>
      <c r="DI171" s="318"/>
      <c r="DJ171" s="318"/>
      <c r="DK171" s="318"/>
      <c r="DL171" s="318"/>
      <c r="DM171" s="242"/>
      <c r="DN171" s="242"/>
    </row>
    <row r="172" spans="1:118" s="27" customFormat="1" ht="36">
      <c r="A172" s="272" t="str">
        <f t="shared" si="382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96"/>
        <v>0</v>
      </c>
      <c r="F172" s="236">
        <f t="shared" si="397"/>
        <v>0</v>
      </c>
      <c r="G172" s="236">
        <f t="shared" si="383"/>
        <v>0</v>
      </c>
      <c r="H172" s="236">
        <f t="shared" si="398"/>
        <v>0</v>
      </c>
      <c r="I172" s="236">
        <f t="shared" si="384"/>
        <v>0</v>
      </c>
      <c r="J172" s="236">
        <f t="shared" si="385"/>
        <v>0</v>
      </c>
      <c r="K172" s="236">
        <f t="shared" si="385"/>
        <v>0</v>
      </c>
      <c r="L172" s="236">
        <f t="shared" si="385"/>
        <v>0</v>
      </c>
      <c r="M172" s="236">
        <f t="shared" si="385"/>
        <v>0</v>
      </c>
      <c r="N172" s="236">
        <f t="shared" si="385"/>
        <v>0</v>
      </c>
      <c r="O172" s="236">
        <f t="shared" si="385"/>
        <v>0</v>
      </c>
      <c r="P172" s="220"/>
      <c r="Q172" s="221"/>
      <c r="R172" s="237">
        <f t="shared" si="399"/>
        <v>0</v>
      </c>
      <c r="S172" s="221"/>
      <c r="T172" s="237">
        <f t="shared" si="400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01"/>
        <v>0</v>
      </c>
      <c r="AD172" s="221"/>
      <c r="AE172" s="237">
        <f t="shared" si="402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03"/>
        <v>0</v>
      </c>
      <c r="AO172" s="221"/>
      <c r="AP172" s="237">
        <f t="shared" si="404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05"/>
        <v>0</v>
      </c>
      <c r="AZ172" s="221"/>
      <c r="BA172" s="237">
        <f t="shared" si="406"/>
        <v>0</v>
      </c>
      <c r="BB172" s="221"/>
      <c r="BC172" s="233"/>
      <c r="BD172" s="221"/>
      <c r="BE172" s="221"/>
      <c r="BF172" s="233"/>
      <c r="BG172" s="221"/>
      <c r="BH172" s="379">
        <f t="shared" si="386"/>
        <v>0</v>
      </c>
      <c r="BI172" s="255" t="str">
        <f t="shared" si="387"/>
        <v>11</v>
      </c>
      <c r="BJ172" s="318"/>
      <c r="BK172" s="253">
        <f t="shared" si="407"/>
        <v>0</v>
      </c>
      <c r="BL172" s="318"/>
      <c r="BM172" s="253">
        <f t="shared" si="388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389"/>
        <v>0</v>
      </c>
      <c r="BW172" s="318"/>
      <c r="BX172" s="253">
        <f t="shared" si="4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390"/>
        <v>0</v>
      </c>
      <c r="CH172" s="318"/>
      <c r="CI172" s="253">
        <f t="shared" si="391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392"/>
        <v>0</v>
      </c>
      <c r="CS172" s="318"/>
      <c r="CT172" s="253">
        <f t="shared" si="393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394"/>
        <v>0</v>
      </c>
      <c r="DD172" s="318"/>
      <c r="DE172" s="253">
        <f t="shared" si="395"/>
        <v>0</v>
      </c>
      <c r="DF172" s="318"/>
      <c r="DG172" s="318"/>
      <c r="DH172" s="318"/>
      <c r="DI172" s="318"/>
      <c r="DJ172" s="318"/>
      <c r="DK172" s="318"/>
      <c r="DL172" s="318"/>
      <c r="DM172" s="2"/>
      <c r="DN172" s="2"/>
    </row>
    <row r="173" spans="1:118" s="27" customFormat="1" ht="36">
      <c r="A173" s="272" t="str">
        <f t="shared" si="382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96"/>
        <v>0</v>
      </c>
      <c r="F173" s="236">
        <f t="shared" si="397"/>
        <v>0</v>
      </c>
      <c r="G173" s="236">
        <f t="shared" si="383"/>
        <v>0</v>
      </c>
      <c r="H173" s="236">
        <f t="shared" si="398"/>
        <v>0</v>
      </c>
      <c r="I173" s="236">
        <f t="shared" si="384"/>
        <v>0</v>
      </c>
      <c r="J173" s="236">
        <f t="shared" si="385"/>
        <v>0</v>
      </c>
      <c r="K173" s="236">
        <f t="shared" si="385"/>
        <v>0</v>
      </c>
      <c r="L173" s="236">
        <f t="shared" si="385"/>
        <v>0</v>
      </c>
      <c r="M173" s="236">
        <f t="shared" si="385"/>
        <v>0</v>
      </c>
      <c r="N173" s="236">
        <f t="shared" si="385"/>
        <v>0</v>
      </c>
      <c r="O173" s="236">
        <f t="shared" si="385"/>
        <v>0</v>
      </c>
      <c r="P173" s="220"/>
      <c r="Q173" s="221"/>
      <c r="R173" s="237">
        <f t="shared" si="399"/>
        <v>0</v>
      </c>
      <c r="S173" s="221"/>
      <c r="T173" s="237">
        <f t="shared" si="400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01"/>
        <v>0</v>
      </c>
      <c r="AD173" s="221"/>
      <c r="AE173" s="237">
        <f t="shared" si="402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03"/>
        <v>0</v>
      </c>
      <c r="AO173" s="221"/>
      <c r="AP173" s="237">
        <f t="shared" si="404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05"/>
        <v>0</v>
      </c>
      <c r="AZ173" s="221"/>
      <c r="BA173" s="237">
        <f t="shared" si="406"/>
        <v>0</v>
      </c>
      <c r="BB173" s="221"/>
      <c r="BC173" s="233"/>
      <c r="BD173" s="221"/>
      <c r="BE173" s="221"/>
      <c r="BF173" s="233"/>
      <c r="BG173" s="221"/>
      <c r="BH173" s="379">
        <f t="shared" si="386"/>
        <v>0</v>
      </c>
      <c r="BI173" s="255" t="str">
        <f t="shared" si="387"/>
        <v>12</v>
      </c>
      <c r="BJ173" s="318"/>
      <c r="BK173" s="253">
        <f t="shared" si="407"/>
        <v>0</v>
      </c>
      <c r="BL173" s="318"/>
      <c r="BM173" s="253">
        <f t="shared" si="388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389"/>
        <v>0</v>
      </c>
      <c r="BW173" s="318"/>
      <c r="BX173" s="253">
        <f t="shared" si="4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390"/>
        <v>0</v>
      </c>
      <c r="CH173" s="318"/>
      <c r="CI173" s="253">
        <f t="shared" si="391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392"/>
        <v>0</v>
      </c>
      <c r="CS173" s="318"/>
      <c r="CT173" s="253">
        <f t="shared" si="393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394"/>
        <v>0</v>
      </c>
      <c r="DD173" s="318"/>
      <c r="DE173" s="253">
        <f t="shared" si="395"/>
        <v>0</v>
      </c>
      <c r="DF173" s="318"/>
      <c r="DG173" s="318"/>
      <c r="DH173" s="318"/>
      <c r="DI173" s="318"/>
      <c r="DJ173" s="318"/>
      <c r="DK173" s="318"/>
      <c r="DL173" s="318"/>
      <c r="DM173" s="2"/>
      <c r="DN173" s="2"/>
    </row>
    <row r="174" spans="1:118" s="28" customFormat="1" thickBot="1">
      <c r="A174" s="272" t="str">
        <f t="shared" si="382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96"/>
        <v>0</v>
      </c>
      <c r="F174" s="236">
        <f t="shared" si="397"/>
        <v>0</v>
      </c>
      <c r="G174" s="236">
        <f t="shared" si="383"/>
        <v>0</v>
      </c>
      <c r="H174" s="236">
        <f t="shared" si="398"/>
        <v>0</v>
      </c>
      <c r="I174" s="236">
        <f t="shared" si="384"/>
        <v>0</v>
      </c>
      <c r="J174" s="236">
        <f t="shared" si="385"/>
        <v>0</v>
      </c>
      <c r="K174" s="236">
        <f t="shared" si="385"/>
        <v>0</v>
      </c>
      <c r="L174" s="236">
        <f t="shared" si="385"/>
        <v>0</v>
      </c>
      <c r="M174" s="236">
        <f t="shared" si="385"/>
        <v>0</v>
      </c>
      <c r="N174" s="236">
        <f t="shared" si="385"/>
        <v>0</v>
      </c>
      <c r="O174" s="236">
        <f>ROUND(SUM(Z174,AK174,AV174,BG174),1)</f>
        <v>0</v>
      </c>
      <c r="P174" s="223"/>
      <c r="Q174" s="224"/>
      <c r="R174" s="238">
        <f t="shared" si="399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01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03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05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9">
        <f t="shared" si="386"/>
        <v>0</v>
      </c>
      <c r="BI174" s="319" t="str">
        <f t="shared" si="387"/>
        <v>13</v>
      </c>
      <c r="BJ174" s="320"/>
      <c r="BK174" s="321">
        <f t="shared" si="407"/>
        <v>0</v>
      </c>
      <c r="BL174" s="320"/>
      <c r="BM174" s="321">
        <f t="shared" si="388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389"/>
        <v>0</v>
      </c>
      <c r="BW174" s="320"/>
      <c r="BX174" s="321">
        <f t="shared" si="4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390"/>
        <v>0</v>
      </c>
      <c r="CH174" s="320"/>
      <c r="CI174" s="321">
        <f t="shared" si="391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392"/>
        <v>0</v>
      </c>
      <c r="CS174" s="320"/>
      <c r="CT174" s="321">
        <f t="shared" si="393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394"/>
        <v>0</v>
      </c>
      <c r="DD174" s="320"/>
      <c r="DE174" s="321">
        <f t="shared" si="395"/>
        <v>0</v>
      </c>
      <c r="DF174" s="320"/>
      <c r="DG174" s="320"/>
      <c r="DH174" s="320"/>
      <c r="DI174" s="320"/>
      <c r="DJ174" s="320"/>
      <c r="DK174" s="320"/>
      <c r="DL174" s="320"/>
      <c r="DM174" s="242"/>
      <c r="DN174" s="242"/>
    </row>
    <row r="175" spans="1:118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386"/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409">IF(ROUND(E181-SUM(E182,E184:E185),5)&gt;=0,0,"Ошибка")</f>
        <v>0</v>
      </c>
      <c r="BK175" s="285">
        <f t="shared" si="409"/>
        <v>0</v>
      </c>
      <c r="BL175" s="285">
        <f t="shared" si="409"/>
        <v>0</v>
      </c>
      <c r="BM175" s="285">
        <f t="shared" si="409"/>
        <v>0</v>
      </c>
      <c r="BN175" s="285">
        <f t="shared" si="409"/>
        <v>0</v>
      </c>
      <c r="BO175" s="285">
        <f t="shared" si="409"/>
        <v>0</v>
      </c>
      <c r="BP175" s="285">
        <f t="shared" si="409"/>
        <v>0</v>
      </c>
      <c r="BQ175" s="285">
        <f t="shared" si="409"/>
        <v>0</v>
      </c>
      <c r="BR175" s="285">
        <f t="shared" si="409"/>
        <v>0</v>
      </c>
      <c r="BS175" s="285">
        <f t="shared" si="409"/>
        <v>0</v>
      </c>
      <c r="BT175" s="285">
        <f t="shared" si="409"/>
        <v>0</v>
      </c>
      <c r="BU175" s="285">
        <f t="shared" si="409"/>
        <v>0</v>
      </c>
      <c r="BV175" s="285">
        <f t="shared" si="409"/>
        <v>0</v>
      </c>
      <c r="BW175" s="285">
        <f t="shared" si="409"/>
        <v>0</v>
      </c>
      <c r="BX175" s="285">
        <f t="shared" si="409"/>
        <v>0</v>
      </c>
      <c r="BY175" s="285">
        <f t="shared" si="409"/>
        <v>0</v>
      </c>
      <c r="BZ175" s="285">
        <f t="shared" si="409"/>
        <v>0</v>
      </c>
      <c r="CA175" s="285">
        <f t="shared" si="409"/>
        <v>0</v>
      </c>
      <c r="CB175" s="285">
        <f t="shared" si="409"/>
        <v>0</v>
      </c>
      <c r="CC175" s="285">
        <f t="shared" si="409"/>
        <v>0</v>
      </c>
      <c r="CD175" s="285">
        <f t="shared" si="409"/>
        <v>0</v>
      </c>
      <c r="CE175" s="285">
        <f t="shared" si="409"/>
        <v>0</v>
      </c>
      <c r="CF175" s="285">
        <f t="shared" si="409"/>
        <v>0</v>
      </c>
      <c r="CG175" s="285">
        <f t="shared" si="409"/>
        <v>0</v>
      </c>
      <c r="CH175" s="285">
        <f t="shared" si="409"/>
        <v>0</v>
      </c>
      <c r="CI175" s="285">
        <f t="shared" si="409"/>
        <v>0</v>
      </c>
      <c r="CJ175" s="285">
        <f t="shared" si="409"/>
        <v>0</v>
      </c>
      <c r="CK175" s="285">
        <f t="shared" si="409"/>
        <v>0</v>
      </c>
      <c r="CL175" s="285">
        <f t="shared" si="409"/>
        <v>0</v>
      </c>
      <c r="CM175" s="285">
        <f t="shared" si="409"/>
        <v>0</v>
      </c>
      <c r="CN175" s="285">
        <f t="shared" si="409"/>
        <v>0</v>
      </c>
      <c r="CO175" s="285">
        <f t="shared" si="409"/>
        <v>0</v>
      </c>
      <c r="CP175" s="285">
        <f t="shared" ref="CP175:DL175" si="410">IF(ROUND(AK181-SUM(AK182,AK184:AK185),5)&gt;=0,0,"Ошибка")</f>
        <v>0</v>
      </c>
      <c r="CQ175" s="285">
        <f t="shared" si="410"/>
        <v>0</v>
      </c>
      <c r="CR175" s="285">
        <f t="shared" si="410"/>
        <v>0</v>
      </c>
      <c r="CS175" s="285">
        <f t="shared" si="410"/>
        <v>0</v>
      </c>
      <c r="CT175" s="285">
        <f t="shared" si="410"/>
        <v>0</v>
      </c>
      <c r="CU175" s="285">
        <f t="shared" si="410"/>
        <v>0</v>
      </c>
      <c r="CV175" s="285">
        <f t="shared" si="410"/>
        <v>0</v>
      </c>
      <c r="CW175" s="285">
        <f t="shared" si="410"/>
        <v>0</v>
      </c>
      <c r="CX175" s="285">
        <f t="shared" si="410"/>
        <v>0</v>
      </c>
      <c r="CY175" s="285">
        <f t="shared" si="410"/>
        <v>0</v>
      </c>
      <c r="CZ175" s="285">
        <f t="shared" si="410"/>
        <v>0</v>
      </c>
      <c r="DA175" s="285">
        <f t="shared" si="410"/>
        <v>0</v>
      </c>
      <c r="DB175" s="285">
        <f t="shared" si="410"/>
        <v>0</v>
      </c>
      <c r="DC175" s="285">
        <f t="shared" si="410"/>
        <v>0</v>
      </c>
      <c r="DD175" s="285">
        <f t="shared" si="410"/>
        <v>0</v>
      </c>
      <c r="DE175" s="285">
        <f t="shared" si="410"/>
        <v>0</v>
      </c>
      <c r="DF175" s="285">
        <f t="shared" si="410"/>
        <v>0</v>
      </c>
      <c r="DG175" s="285">
        <f t="shared" si="410"/>
        <v>0</v>
      </c>
      <c r="DH175" s="285">
        <f t="shared" si="410"/>
        <v>0</v>
      </c>
      <c r="DI175" s="285">
        <f t="shared" si="410"/>
        <v>0</v>
      </c>
      <c r="DJ175" s="285">
        <f t="shared" si="410"/>
        <v>0</v>
      </c>
      <c r="DK175" s="285">
        <f t="shared" si="410"/>
        <v>0</v>
      </c>
      <c r="DL175" s="285">
        <f t="shared" si="410"/>
        <v>0</v>
      </c>
      <c r="DM175" s="259"/>
      <c r="DN175" s="259"/>
    </row>
    <row r="176" spans="1:118" s="27" customFormat="1" ht="24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11">SUM(J177:J181,J186:J188)</f>
        <v>0</v>
      </c>
      <c r="K176" s="236">
        <f t="shared" si="411"/>
        <v>0</v>
      </c>
      <c r="L176" s="236">
        <f t="shared" si="411"/>
        <v>0</v>
      </c>
      <c r="M176" s="236">
        <f t="shared" si="411"/>
        <v>0</v>
      </c>
      <c r="N176" s="236">
        <f t="shared" si="411"/>
        <v>0</v>
      </c>
      <c r="O176" s="236">
        <f t="shared" si="411"/>
        <v>0</v>
      </c>
      <c r="P176" s="228">
        <f>SUM(P177:P181,P186:P188)</f>
        <v>0</v>
      </c>
      <c r="Q176" s="226">
        <f t="shared" ref="Q176:Z176" si="412">SUM(Q177:Q181,Q186:Q188)</f>
        <v>0</v>
      </c>
      <c r="R176" s="236">
        <f t="shared" si="412"/>
        <v>0</v>
      </c>
      <c r="S176" s="226">
        <f t="shared" si="412"/>
        <v>0</v>
      </c>
      <c r="T176" s="236">
        <f t="shared" si="412"/>
        <v>0</v>
      </c>
      <c r="U176" s="226">
        <f t="shared" si="412"/>
        <v>0</v>
      </c>
      <c r="V176" s="235">
        <f t="shared" si="412"/>
        <v>0</v>
      </c>
      <c r="W176" s="226">
        <f t="shared" si="412"/>
        <v>0</v>
      </c>
      <c r="X176" s="226">
        <f t="shared" si="412"/>
        <v>0</v>
      </c>
      <c r="Y176" s="235">
        <f t="shared" si="412"/>
        <v>0</v>
      </c>
      <c r="Z176" s="227">
        <f t="shared" si="412"/>
        <v>0</v>
      </c>
      <c r="AA176" s="228">
        <f>SUM(AA177:AA181,AA186:AA188)</f>
        <v>0</v>
      </c>
      <c r="AB176" s="226">
        <f t="shared" ref="AB176:AK176" si="413">SUM(AB177:AB181,AB186:AB188)</f>
        <v>0</v>
      </c>
      <c r="AC176" s="236">
        <f t="shared" si="413"/>
        <v>0</v>
      </c>
      <c r="AD176" s="226">
        <f t="shared" si="413"/>
        <v>0</v>
      </c>
      <c r="AE176" s="236">
        <f t="shared" si="413"/>
        <v>0</v>
      </c>
      <c r="AF176" s="226">
        <f t="shared" si="413"/>
        <v>0</v>
      </c>
      <c r="AG176" s="235">
        <f t="shared" si="413"/>
        <v>0</v>
      </c>
      <c r="AH176" s="226">
        <f t="shared" si="413"/>
        <v>0</v>
      </c>
      <c r="AI176" s="226">
        <f t="shared" si="413"/>
        <v>0</v>
      </c>
      <c r="AJ176" s="235">
        <f t="shared" si="413"/>
        <v>0</v>
      </c>
      <c r="AK176" s="227">
        <f t="shared" si="413"/>
        <v>0</v>
      </c>
      <c r="AL176" s="228">
        <f>SUM(AL177:AL181,AL186:AL188)</f>
        <v>0</v>
      </c>
      <c r="AM176" s="226">
        <f t="shared" ref="AM176:AV176" si="414">SUM(AM177:AM181,AM186:AM188)</f>
        <v>0</v>
      </c>
      <c r="AN176" s="236">
        <f t="shared" si="414"/>
        <v>0</v>
      </c>
      <c r="AO176" s="226">
        <f t="shared" si="414"/>
        <v>0</v>
      </c>
      <c r="AP176" s="236">
        <f t="shared" si="414"/>
        <v>0</v>
      </c>
      <c r="AQ176" s="226">
        <f t="shared" si="414"/>
        <v>0</v>
      </c>
      <c r="AR176" s="235">
        <f t="shared" si="414"/>
        <v>0</v>
      </c>
      <c r="AS176" s="226">
        <f t="shared" si="414"/>
        <v>0</v>
      </c>
      <c r="AT176" s="226">
        <f t="shared" si="414"/>
        <v>0</v>
      </c>
      <c r="AU176" s="235">
        <f t="shared" si="414"/>
        <v>0</v>
      </c>
      <c r="AV176" s="227">
        <f t="shared" si="414"/>
        <v>0</v>
      </c>
      <c r="AW176" s="228">
        <f>SUM(AW177:AW181,AW186:AW188)</f>
        <v>0</v>
      </c>
      <c r="AX176" s="226">
        <f t="shared" ref="AX176:BG176" si="415">SUM(AX177:AX181,AX186:AX188)</f>
        <v>0</v>
      </c>
      <c r="AY176" s="236">
        <f t="shared" si="415"/>
        <v>0</v>
      </c>
      <c r="AZ176" s="226">
        <f t="shared" si="415"/>
        <v>0</v>
      </c>
      <c r="BA176" s="236">
        <f t="shared" si="415"/>
        <v>0</v>
      </c>
      <c r="BB176" s="226">
        <f t="shared" si="415"/>
        <v>0</v>
      </c>
      <c r="BC176" s="235">
        <f t="shared" si="415"/>
        <v>0</v>
      </c>
      <c r="BD176" s="226">
        <f t="shared" si="415"/>
        <v>0</v>
      </c>
      <c r="BE176" s="226">
        <f t="shared" si="415"/>
        <v>0</v>
      </c>
      <c r="BF176" s="235">
        <f t="shared" si="415"/>
        <v>0</v>
      </c>
      <c r="BG176" s="227">
        <f t="shared" si="41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16">IF(E182-E183&gt;=0,0,"Ошибка")</f>
        <v>0</v>
      </c>
      <c r="BK176" s="253">
        <f t="shared" si="416"/>
        <v>0</v>
      </c>
      <c r="BL176" s="253">
        <f t="shared" si="416"/>
        <v>0</v>
      </c>
      <c r="BM176" s="253">
        <f t="shared" si="416"/>
        <v>0</v>
      </c>
      <c r="BN176" s="253">
        <f t="shared" si="416"/>
        <v>0</v>
      </c>
      <c r="BO176" s="253">
        <f t="shared" si="416"/>
        <v>0</v>
      </c>
      <c r="BP176" s="253">
        <f t="shared" si="416"/>
        <v>0</v>
      </c>
      <c r="BQ176" s="253">
        <f t="shared" si="416"/>
        <v>0</v>
      </c>
      <c r="BR176" s="253">
        <f t="shared" si="416"/>
        <v>0</v>
      </c>
      <c r="BS176" s="253">
        <f t="shared" si="416"/>
        <v>0</v>
      </c>
      <c r="BT176" s="253">
        <f t="shared" si="416"/>
        <v>0</v>
      </c>
      <c r="BU176" s="253">
        <f t="shared" si="416"/>
        <v>0</v>
      </c>
      <c r="BV176" s="253">
        <f t="shared" si="416"/>
        <v>0</v>
      </c>
      <c r="BW176" s="253">
        <f t="shared" si="416"/>
        <v>0</v>
      </c>
      <c r="BX176" s="253">
        <f t="shared" si="416"/>
        <v>0</v>
      </c>
      <c r="BY176" s="253">
        <f t="shared" si="416"/>
        <v>0</v>
      </c>
      <c r="BZ176" s="253">
        <f t="shared" si="416"/>
        <v>0</v>
      </c>
      <c r="CA176" s="253">
        <f t="shared" si="416"/>
        <v>0</v>
      </c>
      <c r="CB176" s="253">
        <f t="shared" si="416"/>
        <v>0</v>
      </c>
      <c r="CC176" s="253">
        <f t="shared" si="416"/>
        <v>0</v>
      </c>
      <c r="CD176" s="253">
        <f t="shared" si="416"/>
        <v>0</v>
      </c>
      <c r="CE176" s="253">
        <f t="shared" si="416"/>
        <v>0</v>
      </c>
      <c r="CF176" s="253">
        <f t="shared" si="416"/>
        <v>0</v>
      </c>
      <c r="CG176" s="253">
        <f t="shared" si="416"/>
        <v>0</v>
      </c>
      <c r="CH176" s="253">
        <f t="shared" si="416"/>
        <v>0</v>
      </c>
      <c r="CI176" s="253">
        <f t="shared" si="416"/>
        <v>0</v>
      </c>
      <c r="CJ176" s="253">
        <f t="shared" si="416"/>
        <v>0</v>
      </c>
      <c r="CK176" s="253">
        <f t="shared" si="416"/>
        <v>0</v>
      </c>
      <c r="CL176" s="253">
        <f t="shared" si="416"/>
        <v>0</v>
      </c>
      <c r="CM176" s="253">
        <f t="shared" si="416"/>
        <v>0</v>
      </c>
      <c r="CN176" s="253">
        <f t="shared" si="416"/>
        <v>0</v>
      </c>
      <c r="CO176" s="253">
        <f t="shared" si="416"/>
        <v>0</v>
      </c>
      <c r="CP176" s="253">
        <f t="shared" ref="CP176:DL176" si="417">IF(AK182-AK183&gt;=0,0,"Ошибка")</f>
        <v>0</v>
      </c>
      <c r="CQ176" s="253">
        <f t="shared" si="417"/>
        <v>0</v>
      </c>
      <c r="CR176" s="253">
        <f t="shared" si="417"/>
        <v>0</v>
      </c>
      <c r="CS176" s="253">
        <f t="shared" si="417"/>
        <v>0</v>
      </c>
      <c r="CT176" s="253">
        <f t="shared" si="417"/>
        <v>0</v>
      </c>
      <c r="CU176" s="253">
        <f t="shared" si="417"/>
        <v>0</v>
      </c>
      <c r="CV176" s="253">
        <f t="shared" si="417"/>
        <v>0</v>
      </c>
      <c r="CW176" s="253">
        <f t="shared" si="417"/>
        <v>0</v>
      </c>
      <c r="CX176" s="253">
        <f t="shared" si="417"/>
        <v>0</v>
      </c>
      <c r="CY176" s="253">
        <f t="shared" si="417"/>
        <v>0</v>
      </c>
      <c r="CZ176" s="253">
        <f t="shared" si="417"/>
        <v>0</v>
      </c>
      <c r="DA176" s="253">
        <f t="shared" si="417"/>
        <v>0</v>
      </c>
      <c r="DB176" s="253">
        <f t="shared" si="417"/>
        <v>0</v>
      </c>
      <c r="DC176" s="253">
        <f t="shared" si="417"/>
        <v>0</v>
      </c>
      <c r="DD176" s="253">
        <f t="shared" si="417"/>
        <v>0</v>
      </c>
      <c r="DE176" s="253">
        <f t="shared" si="417"/>
        <v>0</v>
      </c>
      <c r="DF176" s="253">
        <f t="shared" si="417"/>
        <v>0</v>
      </c>
      <c r="DG176" s="253">
        <f t="shared" si="417"/>
        <v>0</v>
      </c>
      <c r="DH176" s="253">
        <f t="shared" si="417"/>
        <v>0</v>
      </c>
      <c r="DI176" s="253">
        <f t="shared" si="417"/>
        <v>0</v>
      </c>
      <c r="DJ176" s="253">
        <f t="shared" si="417"/>
        <v>0</v>
      </c>
      <c r="DK176" s="253">
        <f t="shared" si="417"/>
        <v>0</v>
      </c>
      <c r="DL176" s="253">
        <f t="shared" si="417"/>
        <v>0</v>
      </c>
      <c r="DM176" s="2"/>
      <c r="DN176" s="2"/>
    </row>
    <row r="177" spans="1:118" s="27" customFormat="1" ht="24">
      <c r="A177" s="272" t="str">
        <f t="shared" ref="A177:A188" si="41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19">SUM(J177:L177)</f>
        <v>0</v>
      </c>
      <c r="H177" s="236">
        <f>ROUND(SUM(S177,AD177,AO177,AZ177),1)</f>
        <v>0</v>
      </c>
      <c r="I177" s="236">
        <f t="shared" ref="I177:I188" si="420">SUM(M177:O177)</f>
        <v>0</v>
      </c>
      <c r="J177" s="236">
        <f t="shared" ref="J177:O188" si="421">ROUND(SUM(U177,AF177,AQ177,BB177),1)</f>
        <v>0</v>
      </c>
      <c r="K177" s="236">
        <f t="shared" si="421"/>
        <v>0</v>
      </c>
      <c r="L177" s="236">
        <f t="shared" si="421"/>
        <v>0</v>
      </c>
      <c r="M177" s="236">
        <f t="shared" si="421"/>
        <v>0</v>
      </c>
      <c r="N177" s="236">
        <f t="shared" si="421"/>
        <v>0</v>
      </c>
      <c r="O177" s="236">
        <f t="shared" si="42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9">
        <f t="shared" ref="BH177:BH189" si="422">IF((COUNTA(BJ177:DL177)-COUNTIF(BJ177:DL177,0))=0,0,CONCATENATE("Ошибки!-",COUNTA(BJ177:DL177)-COUNTIF(BJ177:DL177,0)))</f>
        <v>0</v>
      </c>
      <c r="BI177" s="255" t="str">
        <f t="shared" ref="BI177:BI188" si="423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2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25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26">IF(ROUND((AA177-AB177),5)&gt;=0,0,"Ошибка!")</f>
        <v>0</v>
      </c>
      <c r="CH177" s="318"/>
      <c r="CI177" s="253">
        <f t="shared" ref="CI177:CI188" si="427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28">IF(ROUND((AL177-AM177),5)&gt;=0,0,"Ошибка!")</f>
        <v>0</v>
      </c>
      <c r="CS177" s="318"/>
      <c r="CT177" s="253">
        <f t="shared" ref="CT177:CT188" si="429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30">IF(ROUND((AW177-AX177),5)&gt;=0,0,"Ошибка!")</f>
        <v>0</v>
      </c>
      <c r="DD177" s="318"/>
      <c r="DE177" s="253">
        <f t="shared" ref="DE177:DE188" si="431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  <c r="DM177" s="2"/>
      <c r="DN177" s="2"/>
    </row>
    <row r="178" spans="1:118" s="27" customFormat="1" ht="36">
      <c r="A178" s="272" t="str">
        <f t="shared" si="41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32">ROUND(SUM(P178,AA178,AL178,AW178),0)</f>
        <v>0</v>
      </c>
      <c r="F178" s="236">
        <f t="shared" ref="F178:F188" si="433">ROUND(SUM(Q178,AB178,AM178,AX178),1)</f>
        <v>0</v>
      </c>
      <c r="G178" s="236">
        <f t="shared" si="419"/>
        <v>0</v>
      </c>
      <c r="H178" s="236">
        <f t="shared" ref="H178:H188" si="434">ROUND(SUM(S178,AD178,AO178,AZ178),1)</f>
        <v>0</v>
      </c>
      <c r="I178" s="236">
        <f t="shared" si="420"/>
        <v>0</v>
      </c>
      <c r="J178" s="236">
        <f t="shared" si="421"/>
        <v>0</v>
      </c>
      <c r="K178" s="236">
        <f t="shared" si="421"/>
        <v>0</v>
      </c>
      <c r="L178" s="236">
        <f t="shared" si="421"/>
        <v>0</v>
      </c>
      <c r="M178" s="236">
        <f t="shared" si="421"/>
        <v>0</v>
      </c>
      <c r="N178" s="236">
        <f t="shared" si="421"/>
        <v>0</v>
      </c>
      <c r="O178" s="236">
        <f t="shared" si="421"/>
        <v>0</v>
      </c>
      <c r="P178" s="220"/>
      <c r="Q178" s="221"/>
      <c r="R178" s="237">
        <f t="shared" ref="R178:R188" si="435">SUM(U178:W178)</f>
        <v>0</v>
      </c>
      <c r="S178" s="221"/>
      <c r="T178" s="237">
        <f t="shared" ref="T178:T187" si="436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37">SUM(AF178:AH178)</f>
        <v>0</v>
      </c>
      <c r="AD178" s="221"/>
      <c r="AE178" s="237">
        <f t="shared" ref="AE178:AE187" si="438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39">SUM(AQ178:AS178)</f>
        <v>0</v>
      </c>
      <c r="AO178" s="221"/>
      <c r="AP178" s="237">
        <f t="shared" ref="AP178:AP187" si="440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41">SUM(BB178:BD178)</f>
        <v>0</v>
      </c>
      <c r="AZ178" s="221"/>
      <c r="BA178" s="237">
        <f t="shared" ref="BA178:BA187" si="442">SUM(BE178:BG178)</f>
        <v>0</v>
      </c>
      <c r="BB178" s="221"/>
      <c r="BC178" s="233"/>
      <c r="BD178" s="221"/>
      <c r="BE178" s="221"/>
      <c r="BF178" s="233"/>
      <c r="BG178" s="221"/>
      <c r="BH178" s="379">
        <f t="shared" si="422"/>
        <v>0</v>
      </c>
      <c r="BI178" s="255" t="str">
        <f t="shared" si="423"/>
        <v>03</v>
      </c>
      <c r="BJ178" s="318"/>
      <c r="BK178" s="253">
        <f t="shared" ref="BK178:BK188" si="443">IF(ROUND((E178-F178),5)&gt;=0,0,"Ошибка!")</f>
        <v>0</v>
      </c>
      <c r="BL178" s="318"/>
      <c r="BM178" s="253">
        <f t="shared" si="42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25"/>
        <v>0</v>
      </c>
      <c r="BW178" s="318"/>
      <c r="BX178" s="253">
        <f t="shared" ref="BX178:BX188" si="44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26"/>
        <v>0</v>
      </c>
      <c r="CH178" s="318"/>
      <c r="CI178" s="253">
        <f t="shared" si="427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28"/>
        <v>0</v>
      </c>
      <c r="CS178" s="318"/>
      <c r="CT178" s="253">
        <f t="shared" si="429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30"/>
        <v>0</v>
      </c>
      <c r="DD178" s="318"/>
      <c r="DE178" s="253">
        <f t="shared" si="431"/>
        <v>0</v>
      </c>
      <c r="DF178" s="318"/>
      <c r="DG178" s="318"/>
      <c r="DH178" s="318"/>
      <c r="DI178" s="318"/>
      <c r="DJ178" s="318"/>
      <c r="DK178" s="318"/>
      <c r="DL178" s="318"/>
      <c r="DM178" s="2"/>
      <c r="DN178" s="2"/>
    </row>
    <row r="179" spans="1:118" s="28" customFormat="1" ht="12">
      <c r="A179" s="272" t="str">
        <f t="shared" si="41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32"/>
        <v>0</v>
      </c>
      <c r="F179" s="236">
        <f t="shared" si="433"/>
        <v>0</v>
      </c>
      <c r="G179" s="236">
        <f t="shared" si="419"/>
        <v>0</v>
      </c>
      <c r="H179" s="236">
        <f t="shared" si="434"/>
        <v>0</v>
      </c>
      <c r="I179" s="236">
        <f t="shared" si="420"/>
        <v>0</v>
      </c>
      <c r="J179" s="236">
        <f t="shared" si="421"/>
        <v>0</v>
      </c>
      <c r="K179" s="236">
        <f t="shared" si="421"/>
        <v>0</v>
      </c>
      <c r="L179" s="236">
        <f t="shared" si="421"/>
        <v>0</v>
      </c>
      <c r="M179" s="236">
        <f t="shared" si="421"/>
        <v>0</v>
      </c>
      <c r="N179" s="236">
        <f t="shared" si="421"/>
        <v>0</v>
      </c>
      <c r="O179" s="236">
        <f t="shared" si="421"/>
        <v>0</v>
      </c>
      <c r="P179" s="220"/>
      <c r="Q179" s="221"/>
      <c r="R179" s="237">
        <f t="shared" si="435"/>
        <v>0</v>
      </c>
      <c r="S179" s="221"/>
      <c r="T179" s="237">
        <f t="shared" si="436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37"/>
        <v>0</v>
      </c>
      <c r="AD179" s="221"/>
      <c r="AE179" s="237">
        <f t="shared" si="438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39"/>
        <v>0</v>
      </c>
      <c r="AO179" s="221"/>
      <c r="AP179" s="237">
        <f t="shared" si="440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41"/>
        <v>0</v>
      </c>
      <c r="AZ179" s="221"/>
      <c r="BA179" s="237">
        <f t="shared" si="442"/>
        <v>0</v>
      </c>
      <c r="BB179" s="221"/>
      <c r="BC179" s="233"/>
      <c r="BD179" s="221"/>
      <c r="BE179" s="221"/>
      <c r="BF179" s="233"/>
      <c r="BG179" s="221"/>
      <c r="BH179" s="379">
        <f t="shared" si="422"/>
        <v>0</v>
      </c>
      <c r="BI179" s="255" t="str">
        <f t="shared" si="423"/>
        <v>04</v>
      </c>
      <c r="BJ179" s="318"/>
      <c r="BK179" s="253">
        <f t="shared" si="443"/>
        <v>0</v>
      </c>
      <c r="BL179" s="318"/>
      <c r="BM179" s="253">
        <f t="shared" si="42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25"/>
        <v>0</v>
      </c>
      <c r="BW179" s="318"/>
      <c r="BX179" s="253">
        <f t="shared" si="44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26"/>
        <v>0</v>
      </c>
      <c r="CH179" s="318"/>
      <c r="CI179" s="253">
        <f t="shared" si="427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28"/>
        <v>0</v>
      </c>
      <c r="CS179" s="318"/>
      <c r="CT179" s="253">
        <f t="shared" si="429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30"/>
        <v>0</v>
      </c>
      <c r="DD179" s="318"/>
      <c r="DE179" s="253">
        <f t="shared" si="431"/>
        <v>0</v>
      </c>
      <c r="DF179" s="318"/>
      <c r="DG179" s="318"/>
      <c r="DH179" s="318"/>
      <c r="DI179" s="318"/>
      <c r="DJ179" s="318"/>
      <c r="DK179" s="318"/>
      <c r="DL179" s="318"/>
      <c r="DM179" s="242"/>
      <c r="DN179" s="242"/>
    </row>
    <row r="180" spans="1:118" s="28" customFormat="1" ht="12">
      <c r="A180" s="272" t="str">
        <f t="shared" si="41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32"/>
        <v>0</v>
      </c>
      <c r="F180" s="236">
        <f t="shared" si="433"/>
        <v>0</v>
      </c>
      <c r="G180" s="236">
        <f t="shared" si="419"/>
        <v>0</v>
      </c>
      <c r="H180" s="236">
        <f t="shared" si="434"/>
        <v>0</v>
      </c>
      <c r="I180" s="236">
        <f t="shared" si="420"/>
        <v>0</v>
      </c>
      <c r="J180" s="236">
        <f t="shared" si="421"/>
        <v>0</v>
      </c>
      <c r="K180" s="236">
        <f t="shared" si="421"/>
        <v>0</v>
      </c>
      <c r="L180" s="236">
        <f t="shared" si="421"/>
        <v>0</v>
      </c>
      <c r="M180" s="236">
        <f t="shared" si="421"/>
        <v>0</v>
      </c>
      <c r="N180" s="236">
        <f t="shared" si="421"/>
        <v>0</v>
      </c>
      <c r="O180" s="236">
        <f t="shared" si="421"/>
        <v>0</v>
      </c>
      <c r="P180" s="220"/>
      <c r="Q180" s="221"/>
      <c r="R180" s="237">
        <f t="shared" si="435"/>
        <v>0</v>
      </c>
      <c r="S180" s="221"/>
      <c r="T180" s="237">
        <f t="shared" si="436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37"/>
        <v>0</v>
      </c>
      <c r="AD180" s="221"/>
      <c r="AE180" s="237">
        <f t="shared" si="438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39"/>
        <v>0</v>
      </c>
      <c r="AO180" s="221"/>
      <c r="AP180" s="237">
        <f t="shared" si="440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41"/>
        <v>0</v>
      </c>
      <c r="AZ180" s="221"/>
      <c r="BA180" s="237">
        <f t="shared" si="442"/>
        <v>0</v>
      </c>
      <c r="BB180" s="221"/>
      <c r="BC180" s="233"/>
      <c r="BD180" s="221"/>
      <c r="BE180" s="221"/>
      <c r="BF180" s="233"/>
      <c r="BG180" s="221"/>
      <c r="BH180" s="379">
        <f t="shared" si="422"/>
        <v>0</v>
      </c>
      <c r="BI180" s="255" t="str">
        <f t="shared" si="423"/>
        <v>05</v>
      </c>
      <c r="BJ180" s="318"/>
      <c r="BK180" s="253">
        <f t="shared" si="443"/>
        <v>0</v>
      </c>
      <c r="BL180" s="318"/>
      <c r="BM180" s="253">
        <f t="shared" si="42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25"/>
        <v>0</v>
      </c>
      <c r="BW180" s="318"/>
      <c r="BX180" s="253">
        <f t="shared" si="44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26"/>
        <v>0</v>
      </c>
      <c r="CH180" s="318"/>
      <c r="CI180" s="253">
        <f t="shared" si="427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28"/>
        <v>0</v>
      </c>
      <c r="CS180" s="318"/>
      <c r="CT180" s="253">
        <f t="shared" si="429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30"/>
        <v>0</v>
      </c>
      <c r="DD180" s="318"/>
      <c r="DE180" s="253">
        <f t="shared" si="431"/>
        <v>0</v>
      </c>
      <c r="DF180" s="318"/>
      <c r="DG180" s="318"/>
      <c r="DH180" s="318"/>
      <c r="DI180" s="318"/>
      <c r="DJ180" s="318"/>
      <c r="DK180" s="318"/>
      <c r="DL180" s="318"/>
      <c r="DM180" s="242"/>
      <c r="DN180" s="242"/>
    </row>
    <row r="181" spans="1:118" s="28" customFormat="1" ht="12">
      <c r="A181" s="272" t="str">
        <f t="shared" si="41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32"/>
        <v>0</v>
      </c>
      <c r="F181" s="236">
        <f t="shared" si="433"/>
        <v>0</v>
      </c>
      <c r="G181" s="236">
        <f t="shared" si="419"/>
        <v>0</v>
      </c>
      <c r="H181" s="236">
        <f t="shared" si="434"/>
        <v>0</v>
      </c>
      <c r="I181" s="236">
        <f t="shared" si="420"/>
        <v>0</v>
      </c>
      <c r="J181" s="236">
        <f t="shared" si="421"/>
        <v>0</v>
      </c>
      <c r="K181" s="236">
        <f t="shared" si="421"/>
        <v>0</v>
      </c>
      <c r="L181" s="236">
        <f t="shared" si="421"/>
        <v>0</v>
      </c>
      <c r="M181" s="236">
        <f t="shared" si="421"/>
        <v>0</v>
      </c>
      <c r="N181" s="236">
        <f t="shared" si="421"/>
        <v>0</v>
      </c>
      <c r="O181" s="236">
        <f t="shared" si="421"/>
        <v>0</v>
      </c>
      <c r="P181" s="220"/>
      <c r="Q181" s="221"/>
      <c r="R181" s="237">
        <f t="shared" si="435"/>
        <v>0</v>
      </c>
      <c r="S181" s="221"/>
      <c r="T181" s="237">
        <f t="shared" si="436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37"/>
        <v>0</v>
      </c>
      <c r="AD181" s="221"/>
      <c r="AE181" s="237">
        <f t="shared" si="438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39"/>
        <v>0</v>
      </c>
      <c r="AO181" s="221"/>
      <c r="AP181" s="237">
        <f t="shared" si="440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41"/>
        <v>0</v>
      </c>
      <c r="AZ181" s="221"/>
      <c r="BA181" s="237">
        <f t="shared" si="442"/>
        <v>0</v>
      </c>
      <c r="BB181" s="221"/>
      <c r="BC181" s="233"/>
      <c r="BD181" s="221"/>
      <c r="BE181" s="221"/>
      <c r="BF181" s="233"/>
      <c r="BG181" s="221"/>
      <c r="BH181" s="379">
        <f t="shared" si="422"/>
        <v>0</v>
      </c>
      <c r="BI181" s="255" t="str">
        <f t="shared" si="423"/>
        <v>06</v>
      </c>
      <c r="BJ181" s="318"/>
      <c r="BK181" s="253">
        <f t="shared" si="443"/>
        <v>0</v>
      </c>
      <c r="BL181" s="318"/>
      <c r="BM181" s="253">
        <f t="shared" si="42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25"/>
        <v>0</v>
      </c>
      <c r="BW181" s="318"/>
      <c r="BX181" s="253">
        <f t="shared" si="44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26"/>
        <v>0</v>
      </c>
      <c r="CH181" s="318"/>
      <c r="CI181" s="253">
        <f t="shared" si="427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28"/>
        <v>0</v>
      </c>
      <c r="CS181" s="318"/>
      <c r="CT181" s="253">
        <f t="shared" si="429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30"/>
        <v>0</v>
      </c>
      <c r="DD181" s="318"/>
      <c r="DE181" s="253">
        <f t="shared" si="431"/>
        <v>0</v>
      </c>
      <c r="DF181" s="318"/>
      <c r="DG181" s="318"/>
      <c r="DH181" s="318"/>
      <c r="DI181" s="318"/>
      <c r="DJ181" s="318"/>
      <c r="DK181" s="318"/>
      <c r="DL181" s="318"/>
      <c r="DM181" s="242"/>
      <c r="DN181" s="242"/>
    </row>
    <row r="182" spans="1:118" s="27" customFormat="1" ht="24">
      <c r="A182" s="272" t="str">
        <f t="shared" si="41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32"/>
        <v>0</v>
      </c>
      <c r="F182" s="236">
        <f t="shared" si="433"/>
        <v>0</v>
      </c>
      <c r="G182" s="236">
        <f t="shared" si="419"/>
        <v>0</v>
      </c>
      <c r="H182" s="236">
        <f t="shared" si="434"/>
        <v>0</v>
      </c>
      <c r="I182" s="236">
        <f t="shared" si="420"/>
        <v>0</v>
      </c>
      <c r="J182" s="236">
        <f t="shared" si="421"/>
        <v>0</v>
      </c>
      <c r="K182" s="236">
        <f t="shared" si="421"/>
        <v>0</v>
      </c>
      <c r="L182" s="236">
        <f t="shared" si="421"/>
        <v>0</v>
      </c>
      <c r="M182" s="236">
        <f t="shared" si="421"/>
        <v>0</v>
      </c>
      <c r="N182" s="236">
        <f t="shared" si="421"/>
        <v>0</v>
      </c>
      <c r="O182" s="236">
        <f t="shared" si="421"/>
        <v>0</v>
      </c>
      <c r="P182" s="220"/>
      <c r="Q182" s="221"/>
      <c r="R182" s="237">
        <f t="shared" si="435"/>
        <v>0</v>
      </c>
      <c r="S182" s="221"/>
      <c r="T182" s="237">
        <f t="shared" si="436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37"/>
        <v>0</v>
      </c>
      <c r="AD182" s="221"/>
      <c r="AE182" s="237">
        <f t="shared" si="438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39"/>
        <v>0</v>
      </c>
      <c r="AO182" s="221"/>
      <c r="AP182" s="237">
        <f t="shared" si="440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41"/>
        <v>0</v>
      </c>
      <c r="AZ182" s="221"/>
      <c r="BA182" s="237">
        <f t="shared" si="442"/>
        <v>0</v>
      </c>
      <c r="BB182" s="221"/>
      <c r="BC182" s="233"/>
      <c r="BD182" s="221"/>
      <c r="BE182" s="221"/>
      <c r="BF182" s="233"/>
      <c r="BG182" s="221"/>
      <c r="BH182" s="379">
        <f t="shared" si="422"/>
        <v>0</v>
      </c>
      <c r="BI182" s="255" t="str">
        <f t="shared" si="423"/>
        <v>07</v>
      </c>
      <c r="BJ182" s="318"/>
      <c r="BK182" s="253">
        <f t="shared" si="443"/>
        <v>0</v>
      </c>
      <c r="BL182" s="318"/>
      <c r="BM182" s="253">
        <f t="shared" si="42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25"/>
        <v>0</v>
      </c>
      <c r="BW182" s="318"/>
      <c r="BX182" s="253">
        <f t="shared" si="44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26"/>
        <v>0</v>
      </c>
      <c r="CH182" s="318"/>
      <c r="CI182" s="253">
        <f t="shared" si="427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28"/>
        <v>0</v>
      </c>
      <c r="CS182" s="318"/>
      <c r="CT182" s="253">
        <f t="shared" si="429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30"/>
        <v>0</v>
      </c>
      <c r="DD182" s="318"/>
      <c r="DE182" s="253">
        <f t="shared" si="431"/>
        <v>0</v>
      </c>
      <c r="DF182" s="318"/>
      <c r="DG182" s="318"/>
      <c r="DH182" s="318"/>
      <c r="DI182" s="318"/>
      <c r="DJ182" s="318"/>
      <c r="DK182" s="318"/>
      <c r="DL182" s="318"/>
      <c r="DM182" s="2"/>
      <c r="DN182" s="2"/>
    </row>
    <row r="183" spans="1:118" s="27" customFormat="1" ht="12">
      <c r="A183" s="272" t="str">
        <f t="shared" si="41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32"/>
        <v>0</v>
      </c>
      <c r="F183" s="236">
        <f t="shared" si="433"/>
        <v>0</v>
      </c>
      <c r="G183" s="236">
        <f t="shared" si="419"/>
        <v>0</v>
      </c>
      <c r="H183" s="236">
        <f t="shared" si="434"/>
        <v>0</v>
      </c>
      <c r="I183" s="236">
        <f t="shared" si="420"/>
        <v>0</v>
      </c>
      <c r="J183" s="236">
        <f t="shared" si="421"/>
        <v>0</v>
      </c>
      <c r="K183" s="236">
        <f t="shared" si="421"/>
        <v>0</v>
      </c>
      <c r="L183" s="236">
        <f t="shared" si="421"/>
        <v>0</v>
      </c>
      <c r="M183" s="236">
        <f t="shared" si="421"/>
        <v>0</v>
      </c>
      <c r="N183" s="236">
        <f t="shared" si="421"/>
        <v>0</v>
      </c>
      <c r="O183" s="236">
        <f t="shared" si="421"/>
        <v>0</v>
      </c>
      <c r="P183" s="220"/>
      <c r="Q183" s="221"/>
      <c r="R183" s="237">
        <f t="shared" si="435"/>
        <v>0</v>
      </c>
      <c r="S183" s="221"/>
      <c r="T183" s="237">
        <f t="shared" si="436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37"/>
        <v>0</v>
      </c>
      <c r="AD183" s="221"/>
      <c r="AE183" s="237">
        <f t="shared" si="438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39"/>
        <v>0</v>
      </c>
      <c r="AO183" s="221"/>
      <c r="AP183" s="237">
        <f t="shared" si="440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41"/>
        <v>0</v>
      </c>
      <c r="AZ183" s="221"/>
      <c r="BA183" s="237">
        <f t="shared" si="442"/>
        <v>0</v>
      </c>
      <c r="BB183" s="221"/>
      <c r="BC183" s="233"/>
      <c r="BD183" s="221"/>
      <c r="BE183" s="221"/>
      <c r="BF183" s="233"/>
      <c r="BG183" s="221"/>
      <c r="BH183" s="379">
        <f t="shared" si="422"/>
        <v>0</v>
      </c>
      <c r="BI183" s="255" t="str">
        <f t="shared" si="423"/>
        <v>08</v>
      </c>
      <c r="BJ183" s="318"/>
      <c r="BK183" s="253">
        <f t="shared" si="443"/>
        <v>0</v>
      </c>
      <c r="BL183" s="318"/>
      <c r="BM183" s="253">
        <f t="shared" si="42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25"/>
        <v>0</v>
      </c>
      <c r="BW183" s="318"/>
      <c r="BX183" s="253">
        <f t="shared" si="44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26"/>
        <v>0</v>
      </c>
      <c r="CH183" s="318"/>
      <c r="CI183" s="253">
        <f t="shared" si="427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28"/>
        <v>0</v>
      </c>
      <c r="CS183" s="318"/>
      <c r="CT183" s="253">
        <f t="shared" si="429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30"/>
        <v>0</v>
      </c>
      <c r="DD183" s="318"/>
      <c r="DE183" s="253">
        <f t="shared" si="431"/>
        <v>0</v>
      </c>
      <c r="DF183" s="318"/>
      <c r="DG183" s="318"/>
      <c r="DH183" s="318"/>
      <c r="DI183" s="318"/>
      <c r="DJ183" s="318"/>
      <c r="DK183" s="318"/>
      <c r="DL183" s="318"/>
      <c r="DM183" s="2"/>
      <c r="DN183" s="2"/>
    </row>
    <row r="184" spans="1:118" s="28" customFormat="1" ht="12">
      <c r="A184" s="272" t="str">
        <f t="shared" si="41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32"/>
        <v>0</v>
      </c>
      <c r="F184" s="236">
        <f t="shared" si="433"/>
        <v>0</v>
      </c>
      <c r="G184" s="236">
        <f t="shared" si="419"/>
        <v>0</v>
      </c>
      <c r="H184" s="236">
        <f t="shared" si="434"/>
        <v>0</v>
      </c>
      <c r="I184" s="236">
        <f t="shared" si="420"/>
        <v>0</v>
      </c>
      <c r="J184" s="236">
        <f t="shared" si="421"/>
        <v>0</v>
      </c>
      <c r="K184" s="236">
        <f t="shared" si="421"/>
        <v>0</v>
      </c>
      <c r="L184" s="236">
        <f t="shared" si="421"/>
        <v>0</v>
      </c>
      <c r="M184" s="236">
        <f t="shared" si="421"/>
        <v>0</v>
      </c>
      <c r="N184" s="236">
        <f t="shared" si="421"/>
        <v>0</v>
      </c>
      <c r="O184" s="236">
        <f t="shared" si="421"/>
        <v>0</v>
      </c>
      <c r="P184" s="220"/>
      <c r="Q184" s="221"/>
      <c r="R184" s="237">
        <f t="shared" si="435"/>
        <v>0</v>
      </c>
      <c r="S184" s="221"/>
      <c r="T184" s="237">
        <f t="shared" si="436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37"/>
        <v>0</v>
      </c>
      <c r="AD184" s="221"/>
      <c r="AE184" s="237">
        <f t="shared" si="438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39"/>
        <v>0</v>
      </c>
      <c r="AO184" s="221"/>
      <c r="AP184" s="237">
        <f t="shared" si="440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41"/>
        <v>0</v>
      </c>
      <c r="AZ184" s="221"/>
      <c r="BA184" s="237">
        <f t="shared" si="442"/>
        <v>0</v>
      </c>
      <c r="BB184" s="221"/>
      <c r="BC184" s="233"/>
      <c r="BD184" s="221"/>
      <c r="BE184" s="221"/>
      <c r="BF184" s="233"/>
      <c r="BG184" s="221"/>
      <c r="BH184" s="379">
        <f t="shared" si="422"/>
        <v>0</v>
      </c>
      <c r="BI184" s="255" t="str">
        <f t="shared" si="423"/>
        <v>09</v>
      </c>
      <c r="BJ184" s="318"/>
      <c r="BK184" s="253">
        <f t="shared" si="443"/>
        <v>0</v>
      </c>
      <c r="BL184" s="318"/>
      <c r="BM184" s="253">
        <f t="shared" si="42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25"/>
        <v>0</v>
      </c>
      <c r="BW184" s="318"/>
      <c r="BX184" s="253">
        <f t="shared" si="44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26"/>
        <v>0</v>
      </c>
      <c r="CH184" s="318"/>
      <c r="CI184" s="253">
        <f t="shared" si="427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28"/>
        <v>0</v>
      </c>
      <c r="CS184" s="318"/>
      <c r="CT184" s="253">
        <f t="shared" si="429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30"/>
        <v>0</v>
      </c>
      <c r="DD184" s="318"/>
      <c r="DE184" s="253">
        <f t="shared" si="431"/>
        <v>0</v>
      </c>
      <c r="DF184" s="318"/>
      <c r="DG184" s="318"/>
      <c r="DH184" s="318"/>
      <c r="DI184" s="318"/>
      <c r="DJ184" s="318"/>
      <c r="DK184" s="318"/>
      <c r="DL184" s="318"/>
      <c r="DM184" s="242"/>
      <c r="DN184" s="242"/>
    </row>
    <row r="185" spans="1:118" s="28" customFormat="1" ht="12">
      <c r="A185" s="272" t="str">
        <f t="shared" si="41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32"/>
        <v>0</v>
      </c>
      <c r="F185" s="236">
        <f t="shared" si="433"/>
        <v>0</v>
      </c>
      <c r="G185" s="236">
        <f t="shared" si="419"/>
        <v>0</v>
      </c>
      <c r="H185" s="236">
        <f t="shared" si="434"/>
        <v>0</v>
      </c>
      <c r="I185" s="236">
        <f t="shared" si="420"/>
        <v>0</v>
      </c>
      <c r="J185" s="236">
        <f t="shared" si="421"/>
        <v>0</v>
      </c>
      <c r="K185" s="236">
        <f t="shared" si="421"/>
        <v>0</v>
      </c>
      <c r="L185" s="236">
        <f t="shared" si="421"/>
        <v>0</v>
      </c>
      <c r="M185" s="236">
        <f t="shared" si="421"/>
        <v>0</v>
      </c>
      <c r="N185" s="236">
        <f t="shared" si="421"/>
        <v>0</v>
      </c>
      <c r="O185" s="236">
        <f t="shared" si="421"/>
        <v>0</v>
      </c>
      <c r="P185" s="220"/>
      <c r="Q185" s="221"/>
      <c r="R185" s="237">
        <f t="shared" si="435"/>
        <v>0</v>
      </c>
      <c r="S185" s="221"/>
      <c r="T185" s="237">
        <f t="shared" si="436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37"/>
        <v>0</v>
      </c>
      <c r="AD185" s="221"/>
      <c r="AE185" s="237">
        <f t="shared" si="438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39"/>
        <v>0</v>
      </c>
      <c r="AO185" s="221"/>
      <c r="AP185" s="237">
        <f t="shared" si="440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41"/>
        <v>0</v>
      </c>
      <c r="AZ185" s="221"/>
      <c r="BA185" s="237">
        <f t="shared" si="442"/>
        <v>0</v>
      </c>
      <c r="BB185" s="221"/>
      <c r="BC185" s="233"/>
      <c r="BD185" s="221"/>
      <c r="BE185" s="221"/>
      <c r="BF185" s="233"/>
      <c r="BG185" s="221"/>
      <c r="BH185" s="379">
        <f t="shared" si="422"/>
        <v>0</v>
      </c>
      <c r="BI185" s="255" t="str">
        <f t="shared" si="423"/>
        <v>10</v>
      </c>
      <c r="BJ185" s="318"/>
      <c r="BK185" s="253">
        <f t="shared" si="443"/>
        <v>0</v>
      </c>
      <c r="BL185" s="318"/>
      <c r="BM185" s="253">
        <f t="shared" si="42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25"/>
        <v>0</v>
      </c>
      <c r="BW185" s="318"/>
      <c r="BX185" s="253">
        <f t="shared" si="44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26"/>
        <v>0</v>
      </c>
      <c r="CH185" s="318"/>
      <c r="CI185" s="253">
        <f t="shared" si="427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28"/>
        <v>0</v>
      </c>
      <c r="CS185" s="318"/>
      <c r="CT185" s="253">
        <f t="shared" si="429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30"/>
        <v>0</v>
      </c>
      <c r="DD185" s="318"/>
      <c r="DE185" s="253">
        <f t="shared" si="431"/>
        <v>0</v>
      </c>
      <c r="DF185" s="318"/>
      <c r="DG185" s="318"/>
      <c r="DH185" s="318"/>
      <c r="DI185" s="318"/>
      <c r="DJ185" s="318"/>
      <c r="DK185" s="318"/>
      <c r="DL185" s="318"/>
      <c r="DM185" s="242"/>
      <c r="DN185" s="242"/>
    </row>
    <row r="186" spans="1:118" s="27" customFormat="1" ht="36">
      <c r="A186" s="272" t="str">
        <f t="shared" si="41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32"/>
        <v>0</v>
      </c>
      <c r="F186" s="236">
        <f t="shared" si="433"/>
        <v>0</v>
      </c>
      <c r="G186" s="236">
        <f t="shared" si="419"/>
        <v>0</v>
      </c>
      <c r="H186" s="236">
        <f t="shared" si="434"/>
        <v>0</v>
      </c>
      <c r="I186" s="236">
        <f t="shared" si="420"/>
        <v>0</v>
      </c>
      <c r="J186" s="236">
        <f t="shared" si="421"/>
        <v>0</v>
      </c>
      <c r="K186" s="236">
        <f t="shared" si="421"/>
        <v>0</v>
      </c>
      <c r="L186" s="236">
        <f t="shared" si="421"/>
        <v>0</v>
      </c>
      <c r="M186" s="236">
        <f t="shared" si="421"/>
        <v>0</v>
      </c>
      <c r="N186" s="236">
        <f t="shared" si="421"/>
        <v>0</v>
      </c>
      <c r="O186" s="236">
        <f t="shared" si="421"/>
        <v>0</v>
      </c>
      <c r="P186" s="220"/>
      <c r="Q186" s="221"/>
      <c r="R186" s="237">
        <f t="shared" si="435"/>
        <v>0</v>
      </c>
      <c r="S186" s="221"/>
      <c r="T186" s="237">
        <f t="shared" si="436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37"/>
        <v>0</v>
      </c>
      <c r="AD186" s="221"/>
      <c r="AE186" s="237">
        <f t="shared" si="438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39"/>
        <v>0</v>
      </c>
      <c r="AO186" s="221"/>
      <c r="AP186" s="237">
        <f t="shared" si="440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41"/>
        <v>0</v>
      </c>
      <c r="AZ186" s="221"/>
      <c r="BA186" s="237">
        <f t="shared" si="442"/>
        <v>0</v>
      </c>
      <c r="BB186" s="221"/>
      <c r="BC186" s="233"/>
      <c r="BD186" s="221"/>
      <c r="BE186" s="221"/>
      <c r="BF186" s="233"/>
      <c r="BG186" s="221"/>
      <c r="BH186" s="379">
        <f t="shared" si="422"/>
        <v>0</v>
      </c>
      <c r="BI186" s="255" t="str">
        <f t="shared" si="423"/>
        <v>11</v>
      </c>
      <c r="BJ186" s="318"/>
      <c r="BK186" s="253">
        <f t="shared" si="443"/>
        <v>0</v>
      </c>
      <c r="BL186" s="318"/>
      <c r="BM186" s="253">
        <f t="shared" si="42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25"/>
        <v>0</v>
      </c>
      <c r="BW186" s="318"/>
      <c r="BX186" s="253">
        <f t="shared" si="44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26"/>
        <v>0</v>
      </c>
      <c r="CH186" s="318"/>
      <c r="CI186" s="253">
        <f t="shared" si="427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28"/>
        <v>0</v>
      </c>
      <c r="CS186" s="318"/>
      <c r="CT186" s="253">
        <f t="shared" si="429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30"/>
        <v>0</v>
      </c>
      <c r="DD186" s="318"/>
      <c r="DE186" s="253">
        <f t="shared" si="431"/>
        <v>0</v>
      </c>
      <c r="DF186" s="318"/>
      <c r="DG186" s="318"/>
      <c r="DH186" s="318"/>
      <c r="DI186" s="318"/>
      <c r="DJ186" s="318"/>
      <c r="DK186" s="318"/>
      <c r="DL186" s="318"/>
      <c r="DM186" s="2"/>
      <c r="DN186" s="2"/>
    </row>
    <row r="187" spans="1:118" s="27" customFormat="1" ht="36">
      <c r="A187" s="272" t="str">
        <f t="shared" si="41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32"/>
        <v>0</v>
      </c>
      <c r="F187" s="236">
        <f t="shared" si="433"/>
        <v>0</v>
      </c>
      <c r="G187" s="236">
        <f t="shared" si="419"/>
        <v>0</v>
      </c>
      <c r="H187" s="236">
        <f t="shared" si="434"/>
        <v>0</v>
      </c>
      <c r="I187" s="236">
        <f t="shared" si="420"/>
        <v>0</v>
      </c>
      <c r="J187" s="236">
        <f t="shared" si="421"/>
        <v>0</v>
      </c>
      <c r="K187" s="236">
        <f t="shared" si="421"/>
        <v>0</v>
      </c>
      <c r="L187" s="236">
        <f t="shared" si="421"/>
        <v>0</v>
      </c>
      <c r="M187" s="236">
        <f t="shared" si="421"/>
        <v>0</v>
      </c>
      <c r="N187" s="236">
        <f t="shared" si="421"/>
        <v>0</v>
      </c>
      <c r="O187" s="236">
        <f t="shared" si="421"/>
        <v>0</v>
      </c>
      <c r="P187" s="220"/>
      <c r="Q187" s="221"/>
      <c r="R187" s="237">
        <f t="shared" si="435"/>
        <v>0</v>
      </c>
      <c r="S187" s="221"/>
      <c r="T187" s="237">
        <f t="shared" si="436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37"/>
        <v>0</v>
      </c>
      <c r="AD187" s="221"/>
      <c r="AE187" s="237">
        <f t="shared" si="438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39"/>
        <v>0</v>
      </c>
      <c r="AO187" s="221"/>
      <c r="AP187" s="237">
        <f t="shared" si="440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41"/>
        <v>0</v>
      </c>
      <c r="AZ187" s="221"/>
      <c r="BA187" s="237">
        <f t="shared" si="442"/>
        <v>0</v>
      </c>
      <c r="BB187" s="221"/>
      <c r="BC187" s="233"/>
      <c r="BD187" s="221"/>
      <c r="BE187" s="221"/>
      <c r="BF187" s="233"/>
      <c r="BG187" s="221"/>
      <c r="BH187" s="379">
        <f t="shared" si="422"/>
        <v>0</v>
      </c>
      <c r="BI187" s="255" t="str">
        <f t="shared" si="423"/>
        <v>12</v>
      </c>
      <c r="BJ187" s="318"/>
      <c r="BK187" s="253">
        <f t="shared" si="443"/>
        <v>0</v>
      </c>
      <c r="BL187" s="318"/>
      <c r="BM187" s="253">
        <f t="shared" si="42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25"/>
        <v>0</v>
      </c>
      <c r="BW187" s="318"/>
      <c r="BX187" s="253">
        <f t="shared" si="44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26"/>
        <v>0</v>
      </c>
      <c r="CH187" s="318"/>
      <c r="CI187" s="253">
        <f t="shared" si="427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28"/>
        <v>0</v>
      </c>
      <c r="CS187" s="318"/>
      <c r="CT187" s="253">
        <f t="shared" si="429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30"/>
        <v>0</v>
      </c>
      <c r="DD187" s="318"/>
      <c r="DE187" s="253">
        <f t="shared" si="431"/>
        <v>0</v>
      </c>
      <c r="DF187" s="318"/>
      <c r="DG187" s="318"/>
      <c r="DH187" s="318"/>
      <c r="DI187" s="318"/>
      <c r="DJ187" s="318"/>
      <c r="DK187" s="318"/>
      <c r="DL187" s="318"/>
      <c r="DM187" s="2"/>
      <c r="DN187" s="2"/>
    </row>
    <row r="188" spans="1:118" s="28" customFormat="1" thickBot="1">
      <c r="A188" s="272" t="str">
        <f t="shared" si="41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32"/>
        <v>0</v>
      </c>
      <c r="F188" s="236">
        <f t="shared" si="433"/>
        <v>0</v>
      </c>
      <c r="G188" s="236">
        <f t="shared" si="419"/>
        <v>0</v>
      </c>
      <c r="H188" s="236">
        <f t="shared" si="434"/>
        <v>0</v>
      </c>
      <c r="I188" s="236">
        <f t="shared" si="420"/>
        <v>0</v>
      </c>
      <c r="J188" s="236">
        <f t="shared" si="421"/>
        <v>0</v>
      </c>
      <c r="K188" s="236">
        <f t="shared" si="421"/>
        <v>0</v>
      </c>
      <c r="L188" s="236">
        <f t="shared" si="421"/>
        <v>0</v>
      </c>
      <c r="M188" s="236">
        <f t="shared" si="421"/>
        <v>0</v>
      </c>
      <c r="N188" s="236">
        <f t="shared" si="421"/>
        <v>0</v>
      </c>
      <c r="O188" s="236">
        <f>ROUND(SUM(Z188,AK188,AV188,BG188),1)</f>
        <v>0</v>
      </c>
      <c r="P188" s="223"/>
      <c r="Q188" s="224"/>
      <c r="R188" s="238">
        <f t="shared" si="435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37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39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41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9">
        <f t="shared" si="422"/>
        <v>0</v>
      </c>
      <c r="BI188" s="319" t="str">
        <f t="shared" si="423"/>
        <v>13</v>
      </c>
      <c r="BJ188" s="320"/>
      <c r="BK188" s="321">
        <f t="shared" si="443"/>
        <v>0</v>
      </c>
      <c r="BL188" s="320"/>
      <c r="BM188" s="321">
        <f t="shared" si="42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25"/>
        <v>0</v>
      </c>
      <c r="BW188" s="320"/>
      <c r="BX188" s="321">
        <f t="shared" si="44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26"/>
        <v>0</v>
      </c>
      <c r="CH188" s="320"/>
      <c r="CI188" s="321">
        <f t="shared" si="427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28"/>
        <v>0</v>
      </c>
      <c r="CS188" s="320"/>
      <c r="CT188" s="321">
        <f t="shared" si="429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30"/>
        <v>0</v>
      </c>
      <c r="DD188" s="320"/>
      <c r="DE188" s="321">
        <f t="shared" si="431"/>
        <v>0</v>
      </c>
      <c r="DF188" s="320"/>
      <c r="DG188" s="320"/>
      <c r="DH188" s="320"/>
      <c r="DI188" s="320"/>
      <c r="DJ188" s="320"/>
      <c r="DK188" s="320"/>
      <c r="DL188" s="320"/>
      <c r="DM188" s="242"/>
      <c r="DN188" s="242"/>
    </row>
    <row r="189" spans="1:118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22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45">IF(ROUND(E195-SUM(E196,E198:E199),5)&gt;=0,0,"Ошибка")</f>
        <v>0</v>
      </c>
      <c r="BK189" s="285">
        <f t="shared" si="445"/>
        <v>0</v>
      </c>
      <c r="BL189" s="285">
        <f t="shared" si="445"/>
        <v>0</v>
      </c>
      <c r="BM189" s="285">
        <f t="shared" si="445"/>
        <v>0</v>
      </c>
      <c r="BN189" s="285">
        <f t="shared" si="445"/>
        <v>0</v>
      </c>
      <c r="BO189" s="285">
        <f t="shared" si="445"/>
        <v>0</v>
      </c>
      <c r="BP189" s="285">
        <f t="shared" si="445"/>
        <v>0</v>
      </c>
      <c r="BQ189" s="285">
        <f t="shared" si="445"/>
        <v>0</v>
      </c>
      <c r="BR189" s="285">
        <f t="shared" si="445"/>
        <v>0</v>
      </c>
      <c r="BS189" s="285">
        <f t="shared" si="445"/>
        <v>0</v>
      </c>
      <c r="BT189" s="285">
        <f t="shared" si="445"/>
        <v>0</v>
      </c>
      <c r="BU189" s="285">
        <f t="shared" si="445"/>
        <v>0</v>
      </c>
      <c r="BV189" s="285">
        <f t="shared" si="445"/>
        <v>0</v>
      </c>
      <c r="BW189" s="285">
        <f t="shared" si="445"/>
        <v>0</v>
      </c>
      <c r="BX189" s="285">
        <f t="shared" si="445"/>
        <v>0</v>
      </c>
      <c r="BY189" s="285">
        <f t="shared" si="445"/>
        <v>0</v>
      </c>
      <c r="BZ189" s="285">
        <f t="shared" si="445"/>
        <v>0</v>
      </c>
      <c r="CA189" s="285">
        <f t="shared" si="445"/>
        <v>0</v>
      </c>
      <c r="CB189" s="285">
        <f t="shared" si="445"/>
        <v>0</v>
      </c>
      <c r="CC189" s="285">
        <f t="shared" si="445"/>
        <v>0</v>
      </c>
      <c r="CD189" s="285">
        <f t="shared" si="445"/>
        <v>0</v>
      </c>
      <c r="CE189" s="285">
        <f t="shared" si="445"/>
        <v>0</v>
      </c>
      <c r="CF189" s="285">
        <f t="shared" si="445"/>
        <v>0</v>
      </c>
      <c r="CG189" s="285">
        <f t="shared" si="445"/>
        <v>0</v>
      </c>
      <c r="CH189" s="285">
        <f t="shared" si="445"/>
        <v>0</v>
      </c>
      <c r="CI189" s="285">
        <f t="shared" si="445"/>
        <v>0</v>
      </c>
      <c r="CJ189" s="285">
        <f t="shared" si="445"/>
        <v>0</v>
      </c>
      <c r="CK189" s="285">
        <f t="shared" si="445"/>
        <v>0</v>
      </c>
      <c r="CL189" s="285">
        <f t="shared" si="445"/>
        <v>0</v>
      </c>
      <c r="CM189" s="285">
        <f t="shared" si="445"/>
        <v>0</v>
      </c>
      <c r="CN189" s="285">
        <f t="shared" si="445"/>
        <v>0</v>
      </c>
      <c r="CO189" s="285">
        <f t="shared" si="445"/>
        <v>0</v>
      </c>
      <c r="CP189" s="285">
        <f t="shared" ref="CP189:DL189" si="446">IF(ROUND(AK195-SUM(AK196,AK198:AK199),5)&gt;=0,0,"Ошибка")</f>
        <v>0</v>
      </c>
      <c r="CQ189" s="285">
        <f t="shared" si="446"/>
        <v>0</v>
      </c>
      <c r="CR189" s="285">
        <f t="shared" si="446"/>
        <v>0</v>
      </c>
      <c r="CS189" s="285">
        <f t="shared" si="446"/>
        <v>0</v>
      </c>
      <c r="CT189" s="285">
        <f t="shared" si="446"/>
        <v>0</v>
      </c>
      <c r="CU189" s="285">
        <f t="shared" si="446"/>
        <v>0</v>
      </c>
      <c r="CV189" s="285">
        <f t="shared" si="446"/>
        <v>0</v>
      </c>
      <c r="CW189" s="285">
        <f t="shared" si="446"/>
        <v>0</v>
      </c>
      <c r="CX189" s="285">
        <f t="shared" si="446"/>
        <v>0</v>
      </c>
      <c r="CY189" s="285">
        <f t="shared" si="446"/>
        <v>0</v>
      </c>
      <c r="CZ189" s="285">
        <f t="shared" si="446"/>
        <v>0</v>
      </c>
      <c r="DA189" s="285">
        <f t="shared" si="446"/>
        <v>0</v>
      </c>
      <c r="DB189" s="285">
        <f t="shared" si="446"/>
        <v>0</v>
      </c>
      <c r="DC189" s="285">
        <f t="shared" si="446"/>
        <v>0</v>
      </c>
      <c r="DD189" s="285">
        <f t="shared" si="446"/>
        <v>0</v>
      </c>
      <c r="DE189" s="285">
        <f t="shared" si="446"/>
        <v>0</v>
      </c>
      <c r="DF189" s="285">
        <f t="shared" si="446"/>
        <v>0</v>
      </c>
      <c r="DG189" s="285">
        <f t="shared" si="446"/>
        <v>0</v>
      </c>
      <c r="DH189" s="285">
        <f t="shared" si="446"/>
        <v>0</v>
      </c>
      <c r="DI189" s="285">
        <f t="shared" si="446"/>
        <v>0</v>
      </c>
      <c r="DJ189" s="285">
        <f t="shared" si="446"/>
        <v>0</v>
      </c>
      <c r="DK189" s="285">
        <f t="shared" si="446"/>
        <v>0</v>
      </c>
      <c r="DL189" s="285">
        <f t="shared" si="446"/>
        <v>0</v>
      </c>
      <c r="DM189" s="259"/>
      <c r="DN189" s="259"/>
    </row>
    <row r="190" spans="1:118" s="27" customFormat="1" ht="24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47">SUM(J191:J195,J200:J202)</f>
        <v>0</v>
      </c>
      <c r="K190" s="236">
        <f t="shared" si="447"/>
        <v>0</v>
      </c>
      <c r="L190" s="236">
        <f t="shared" si="447"/>
        <v>0</v>
      </c>
      <c r="M190" s="236">
        <f t="shared" si="447"/>
        <v>0</v>
      </c>
      <c r="N190" s="236">
        <f t="shared" si="447"/>
        <v>0</v>
      </c>
      <c r="O190" s="236">
        <f t="shared" si="447"/>
        <v>0</v>
      </c>
      <c r="P190" s="228">
        <f>SUM(P191:P195,P200:P202)</f>
        <v>0</v>
      </c>
      <c r="Q190" s="226">
        <f t="shared" ref="Q190:Z190" si="448">SUM(Q191:Q195,Q200:Q202)</f>
        <v>0</v>
      </c>
      <c r="R190" s="236">
        <f t="shared" si="448"/>
        <v>0</v>
      </c>
      <c r="S190" s="226">
        <f t="shared" si="448"/>
        <v>0</v>
      </c>
      <c r="T190" s="236">
        <f t="shared" si="448"/>
        <v>0</v>
      </c>
      <c r="U190" s="226">
        <f t="shared" si="448"/>
        <v>0</v>
      </c>
      <c r="V190" s="235">
        <f t="shared" si="448"/>
        <v>0</v>
      </c>
      <c r="W190" s="226">
        <f t="shared" si="448"/>
        <v>0</v>
      </c>
      <c r="X190" s="226">
        <f t="shared" si="448"/>
        <v>0</v>
      </c>
      <c r="Y190" s="235">
        <f t="shared" si="448"/>
        <v>0</v>
      </c>
      <c r="Z190" s="227">
        <f t="shared" si="448"/>
        <v>0</v>
      </c>
      <c r="AA190" s="228">
        <f>SUM(AA191:AA195,AA200:AA202)</f>
        <v>0</v>
      </c>
      <c r="AB190" s="226">
        <f t="shared" ref="AB190:AK190" si="449">SUM(AB191:AB195,AB200:AB202)</f>
        <v>0</v>
      </c>
      <c r="AC190" s="236">
        <f t="shared" si="449"/>
        <v>0</v>
      </c>
      <c r="AD190" s="226">
        <f t="shared" si="449"/>
        <v>0</v>
      </c>
      <c r="AE190" s="236">
        <f t="shared" si="449"/>
        <v>0</v>
      </c>
      <c r="AF190" s="226">
        <f t="shared" si="449"/>
        <v>0</v>
      </c>
      <c r="AG190" s="235">
        <f t="shared" si="449"/>
        <v>0</v>
      </c>
      <c r="AH190" s="226">
        <f t="shared" si="449"/>
        <v>0</v>
      </c>
      <c r="AI190" s="226">
        <f t="shared" si="449"/>
        <v>0</v>
      </c>
      <c r="AJ190" s="235">
        <f t="shared" si="449"/>
        <v>0</v>
      </c>
      <c r="AK190" s="227">
        <f t="shared" si="449"/>
        <v>0</v>
      </c>
      <c r="AL190" s="228">
        <f>SUM(AL191:AL195,AL200:AL202)</f>
        <v>0</v>
      </c>
      <c r="AM190" s="226">
        <f t="shared" ref="AM190:AV190" si="450">SUM(AM191:AM195,AM200:AM202)</f>
        <v>0</v>
      </c>
      <c r="AN190" s="236">
        <f t="shared" si="450"/>
        <v>0</v>
      </c>
      <c r="AO190" s="226">
        <f t="shared" si="450"/>
        <v>0</v>
      </c>
      <c r="AP190" s="236">
        <f t="shared" si="450"/>
        <v>0</v>
      </c>
      <c r="AQ190" s="226">
        <f t="shared" si="450"/>
        <v>0</v>
      </c>
      <c r="AR190" s="235">
        <f t="shared" si="450"/>
        <v>0</v>
      </c>
      <c r="AS190" s="226">
        <f t="shared" si="450"/>
        <v>0</v>
      </c>
      <c r="AT190" s="226">
        <f t="shared" si="450"/>
        <v>0</v>
      </c>
      <c r="AU190" s="235">
        <f t="shared" si="450"/>
        <v>0</v>
      </c>
      <c r="AV190" s="227">
        <f t="shared" si="450"/>
        <v>0</v>
      </c>
      <c r="AW190" s="228">
        <f>SUM(AW191:AW195,AW200:AW202)</f>
        <v>0</v>
      </c>
      <c r="AX190" s="226">
        <f t="shared" ref="AX190:BG190" si="451">SUM(AX191:AX195,AX200:AX202)</f>
        <v>0</v>
      </c>
      <c r="AY190" s="236">
        <f t="shared" si="451"/>
        <v>0</v>
      </c>
      <c r="AZ190" s="226">
        <f t="shared" si="451"/>
        <v>0</v>
      </c>
      <c r="BA190" s="236">
        <f t="shared" si="451"/>
        <v>0</v>
      </c>
      <c r="BB190" s="226">
        <f t="shared" si="451"/>
        <v>0</v>
      </c>
      <c r="BC190" s="235">
        <f t="shared" si="451"/>
        <v>0</v>
      </c>
      <c r="BD190" s="226">
        <f t="shared" si="451"/>
        <v>0</v>
      </c>
      <c r="BE190" s="226">
        <f t="shared" si="451"/>
        <v>0</v>
      </c>
      <c r="BF190" s="235">
        <f t="shared" si="451"/>
        <v>0</v>
      </c>
      <c r="BG190" s="227">
        <f t="shared" si="451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52">IF(E196-E197&gt;=0,0,"Ошибка")</f>
        <v>0</v>
      </c>
      <c r="BK190" s="253">
        <f t="shared" si="452"/>
        <v>0</v>
      </c>
      <c r="BL190" s="253">
        <f t="shared" si="452"/>
        <v>0</v>
      </c>
      <c r="BM190" s="253">
        <f t="shared" si="452"/>
        <v>0</v>
      </c>
      <c r="BN190" s="253">
        <f t="shared" si="452"/>
        <v>0</v>
      </c>
      <c r="BO190" s="253">
        <f t="shared" si="452"/>
        <v>0</v>
      </c>
      <c r="BP190" s="253">
        <f t="shared" si="452"/>
        <v>0</v>
      </c>
      <c r="BQ190" s="253">
        <f t="shared" si="452"/>
        <v>0</v>
      </c>
      <c r="BR190" s="253">
        <f t="shared" si="452"/>
        <v>0</v>
      </c>
      <c r="BS190" s="253">
        <f t="shared" si="452"/>
        <v>0</v>
      </c>
      <c r="BT190" s="253">
        <f t="shared" si="452"/>
        <v>0</v>
      </c>
      <c r="BU190" s="253">
        <f t="shared" si="452"/>
        <v>0</v>
      </c>
      <c r="BV190" s="253">
        <f t="shared" si="452"/>
        <v>0</v>
      </c>
      <c r="BW190" s="253">
        <f t="shared" si="452"/>
        <v>0</v>
      </c>
      <c r="BX190" s="253">
        <f t="shared" si="452"/>
        <v>0</v>
      </c>
      <c r="BY190" s="253">
        <f t="shared" si="452"/>
        <v>0</v>
      </c>
      <c r="BZ190" s="253">
        <f t="shared" si="452"/>
        <v>0</v>
      </c>
      <c r="CA190" s="253">
        <f t="shared" si="452"/>
        <v>0</v>
      </c>
      <c r="CB190" s="253">
        <f t="shared" si="452"/>
        <v>0</v>
      </c>
      <c r="CC190" s="253">
        <f t="shared" si="452"/>
        <v>0</v>
      </c>
      <c r="CD190" s="253">
        <f t="shared" si="452"/>
        <v>0</v>
      </c>
      <c r="CE190" s="253">
        <f t="shared" si="452"/>
        <v>0</v>
      </c>
      <c r="CF190" s="253">
        <f t="shared" si="452"/>
        <v>0</v>
      </c>
      <c r="CG190" s="253">
        <f t="shared" si="452"/>
        <v>0</v>
      </c>
      <c r="CH190" s="253">
        <f t="shared" si="452"/>
        <v>0</v>
      </c>
      <c r="CI190" s="253">
        <f t="shared" si="452"/>
        <v>0</v>
      </c>
      <c r="CJ190" s="253">
        <f t="shared" si="452"/>
        <v>0</v>
      </c>
      <c r="CK190" s="253">
        <f t="shared" si="452"/>
        <v>0</v>
      </c>
      <c r="CL190" s="253">
        <f t="shared" si="452"/>
        <v>0</v>
      </c>
      <c r="CM190" s="253">
        <f t="shared" si="452"/>
        <v>0</v>
      </c>
      <c r="CN190" s="253">
        <f t="shared" si="452"/>
        <v>0</v>
      </c>
      <c r="CO190" s="253">
        <f t="shared" si="452"/>
        <v>0</v>
      </c>
      <c r="CP190" s="253">
        <f t="shared" ref="CP190:DL190" si="453">IF(AK196-AK197&gt;=0,0,"Ошибка")</f>
        <v>0</v>
      </c>
      <c r="CQ190" s="253">
        <f t="shared" si="453"/>
        <v>0</v>
      </c>
      <c r="CR190" s="253">
        <f t="shared" si="453"/>
        <v>0</v>
      </c>
      <c r="CS190" s="253">
        <f t="shared" si="453"/>
        <v>0</v>
      </c>
      <c r="CT190" s="253">
        <f t="shared" si="453"/>
        <v>0</v>
      </c>
      <c r="CU190" s="253">
        <f t="shared" si="453"/>
        <v>0</v>
      </c>
      <c r="CV190" s="253">
        <f t="shared" si="453"/>
        <v>0</v>
      </c>
      <c r="CW190" s="253">
        <f t="shared" si="453"/>
        <v>0</v>
      </c>
      <c r="CX190" s="253">
        <f t="shared" si="453"/>
        <v>0</v>
      </c>
      <c r="CY190" s="253">
        <f t="shared" si="453"/>
        <v>0</v>
      </c>
      <c r="CZ190" s="253">
        <f t="shared" si="453"/>
        <v>0</v>
      </c>
      <c r="DA190" s="253">
        <f t="shared" si="453"/>
        <v>0</v>
      </c>
      <c r="DB190" s="253">
        <f t="shared" si="453"/>
        <v>0</v>
      </c>
      <c r="DC190" s="253">
        <f t="shared" si="453"/>
        <v>0</v>
      </c>
      <c r="DD190" s="253">
        <f t="shared" si="453"/>
        <v>0</v>
      </c>
      <c r="DE190" s="253">
        <f t="shared" si="453"/>
        <v>0</v>
      </c>
      <c r="DF190" s="253">
        <f t="shared" si="453"/>
        <v>0</v>
      </c>
      <c r="DG190" s="253">
        <f t="shared" si="453"/>
        <v>0</v>
      </c>
      <c r="DH190" s="253">
        <f t="shared" si="453"/>
        <v>0</v>
      </c>
      <c r="DI190" s="253">
        <f t="shared" si="453"/>
        <v>0</v>
      </c>
      <c r="DJ190" s="253">
        <f t="shared" si="453"/>
        <v>0</v>
      </c>
      <c r="DK190" s="253">
        <f t="shared" si="453"/>
        <v>0</v>
      </c>
      <c r="DL190" s="253">
        <f t="shared" si="453"/>
        <v>0</v>
      </c>
      <c r="DM190" s="2"/>
      <c r="DN190" s="2"/>
    </row>
    <row r="191" spans="1:118" s="27" customFormat="1" ht="24">
      <c r="A191" s="272" t="str">
        <f t="shared" ref="A191:A202" si="454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55">SUM(J191:L191)</f>
        <v>0</v>
      </c>
      <c r="H191" s="236">
        <f>ROUND(SUM(S191,AD191,AO191,AZ191),1)</f>
        <v>0</v>
      </c>
      <c r="I191" s="236">
        <f t="shared" ref="I191:I202" si="456">SUM(M191:O191)</f>
        <v>0</v>
      </c>
      <c r="J191" s="236">
        <f t="shared" ref="J191:O202" si="457">ROUND(SUM(U191,AF191,AQ191,BB191),1)</f>
        <v>0</v>
      </c>
      <c r="K191" s="236">
        <f t="shared" si="457"/>
        <v>0</v>
      </c>
      <c r="L191" s="236">
        <f t="shared" si="457"/>
        <v>0</v>
      </c>
      <c r="M191" s="236">
        <f t="shared" si="457"/>
        <v>0</v>
      </c>
      <c r="N191" s="236">
        <f t="shared" si="457"/>
        <v>0</v>
      </c>
      <c r="O191" s="236">
        <f t="shared" si="457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9">
        <f t="shared" ref="BH191:BH203" si="458">IF((COUNTA(BJ191:DL191)-COUNTIF(BJ191:DL191,0))=0,0,CONCATENATE("Ошибки!-",COUNTA(BJ191:DL191)-COUNTIF(BJ191:DL191,0)))</f>
        <v>0</v>
      </c>
      <c r="BI191" s="255" t="str">
        <f t="shared" ref="BI191:BI202" si="459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60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61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462">IF(ROUND((AA191-AB191),5)&gt;=0,0,"Ошибка!")</f>
        <v>0</v>
      </c>
      <c r="CH191" s="318"/>
      <c r="CI191" s="253">
        <f t="shared" ref="CI191:CI202" si="463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464">IF(ROUND((AL191-AM191),5)&gt;=0,0,"Ошибка!")</f>
        <v>0</v>
      </c>
      <c r="CS191" s="318"/>
      <c r="CT191" s="253">
        <f t="shared" ref="CT191:CT202" si="46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466">IF(ROUND((AW191-AX191),5)&gt;=0,0,"Ошибка!")</f>
        <v>0</v>
      </c>
      <c r="DD191" s="318"/>
      <c r="DE191" s="253">
        <f t="shared" ref="DE191:DE202" si="467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  <c r="DM191" s="2"/>
      <c r="DN191" s="2"/>
    </row>
    <row r="192" spans="1:118" s="27" customFormat="1" ht="36">
      <c r="A192" s="272" t="str">
        <f t="shared" si="454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468">ROUND(SUM(P192,AA192,AL192,AW192),0)</f>
        <v>0</v>
      </c>
      <c r="F192" s="236">
        <f t="shared" ref="F192:F202" si="469">ROUND(SUM(Q192,AB192,AM192,AX192),1)</f>
        <v>0</v>
      </c>
      <c r="G192" s="236">
        <f t="shared" si="455"/>
        <v>0</v>
      </c>
      <c r="H192" s="236">
        <f t="shared" ref="H192:H202" si="470">ROUND(SUM(S192,AD192,AO192,AZ192),1)</f>
        <v>0</v>
      </c>
      <c r="I192" s="236">
        <f t="shared" si="456"/>
        <v>0</v>
      </c>
      <c r="J192" s="236">
        <f t="shared" si="457"/>
        <v>0</v>
      </c>
      <c r="K192" s="236">
        <f t="shared" si="457"/>
        <v>0</v>
      </c>
      <c r="L192" s="236">
        <f t="shared" si="457"/>
        <v>0</v>
      </c>
      <c r="M192" s="236">
        <f t="shared" si="457"/>
        <v>0</v>
      </c>
      <c r="N192" s="236">
        <f t="shared" si="457"/>
        <v>0</v>
      </c>
      <c r="O192" s="236">
        <f t="shared" si="457"/>
        <v>0</v>
      </c>
      <c r="P192" s="220"/>
      <c r="Q192" s="221"/>
      <c r="R192" s="237">
        <f t="shared" ref="R192:R202" si="471">SUM(U192:W192)</f>
        <v>0</v>
      </c>
      <c r="S192" s="221"/>
      <c r="T192" s="237">
        <f t="shared" ref="T192:T201" si="472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73">SUM(AF192:AH192)</f>
        <v>0</v>
      </c>
      <c r="AD192" s="221"/>
      <c r="AE192" s="237">
        <f t="shared" ref="AE192:AE201" si="474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75">SUM(AQ192:AS192)</f>
        <v>0</v>
      </c>
      <c r="AO192" s="221"/>
      <c r="AP192" s="237">
        <f t="shared" ref="AP192:AP201" si="476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77">SUM(BB192:BD192)</f>
        <v>0</v>
      </c>
      <c r="AZ192" s="221"/>
      <c r="BA192" s="237">
        <f t="shared" ref="BA192:BA201" si="478">SUM(BE192:BG192)</f>
        <v>0</v>
      </c>
      <c r="BB192" s="221"/>
      <c r="BC192" s="233"/>
      <c r="BD192" s="221"/>
      <c r="BE192" s="221"/>
      <c r="BF192" s="233"/>
      <c r="BG192" s="221"/>
      <c r="BH192" s="379">
        <f t="shared" si="458"/>
        <v>0</v>
      </c>
      <c r="BI192" s="255" t="str">
        <f t="shared" si="459"/>
        <v>03</v>
      </c>
      <c r="BJ192" s="318"/>
      <c r="BK192" s="253">
        <f t="shared" ref="BK192:BK202" si="479">IF(ROUND((E192-F192),5)&gt;=0,0,"Ошибка!")</f>
        <v>0</v>
      </c>
      <c r="BL192" s="318"/>
      <c r="BM192" s="253">
        <f t="shared" si="460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61"/>
        <v>0</v>
      </c>
      <c r="BW192" s="318"/>
      <c r="BX192" s="253">
        <f t="shared" ref="BX192:BX202" si="480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462"/>
        <v>0</v>
      </c>
      <c r="CH192" s="318"/>
      <c r="CI192" s="253">
        <f t="shared" si="463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464"/>
        <v>0</v>
      </c>
      <c r="CS192" s="318"/>
      <c r="CT192" s="253">
        <f t="shared" si="46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466"/>
        <v>0</v>
      </c>
      <c r="DD192" s="318"/>
      <c r="DE192" s="253">
        <f t="shared" si="467"/>
        <v>0</v>
      </c>
      <c r="DF192" s="318"/>
      <c r="DG192" s="318"/>
      <c r="DH192" s="318"/>
      <c r="DI192" s="318"/>
      <c r="DJ192" s="318"/>
      <c r="DK192" s="318"/>
      <c r="DL192" s="318"/>
      <c r="DM192" s="2"/>
      <c r="DN192" s="2"/>
    </row>
    <row r="193" spans="1:118" s="28" customFormat="1" ht="12">
      <c r="A193" s="272" t="str">
        <f t="shared" si="454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468"/>
        <v>0</v>
      </c>
      <c r="F193" s="236">
        <f t="shared" si="469"/>
        <v>0</v>
      </c>
      <c r="G193" s="236">
        <f t="shared" si="455"/>
        <v>0</v>
      </c>
      <c r="H193" s="236">
        <f t="shared" si="470"/>
        <v>0</v>
      </c>
      <c r="I193" s="236">
        <f t="shared" si="456"/>
        <v>0</v>
      </c>
      <c r="J193" s="236">
        <f t="shared" si="457"/>
        <v>0</v>
      </c>
      <c r="K193" s="236">
        <f t="shared" si="457"/>
        <v>0</v>
      </c>
      <c r="L193" s="236">
        <f t="shared" si="457"/>
        <v>0</v>
      </c>
      <c r="M193" s="236">
        <f t="shared" si="457"/>
        <v>0</v>
      </c>
      <c r="N193" s="236">
        <f t="shared" si="457"/>
        <v>0</v>
      </c>
      <c r="O193" s="236">
        <f t="shared" si="457"/>
        <v>0</v>
      </c>
      <c r="P193" s="220"/>
      <c r="Q193" s="221"/>
      <c r="R193" s="237">
        <f t="shared" si="471"/>
        <v>0</v>
      </c>
      <c r="S193" s="221"/>
      <c r="T193" s="237">
        <f t="shared" si="472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73"/>
        <v>0</v>
      </c>
      <c r="AD193" s="221"/>
      <c r="AE193" s="237">
        <f t="shared" si="474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75"/>
        <v>0</v>
      </c>
      <c r="AO193" s="221"/>
      <c r="AP193" s="237">
        <f t="shared" si="476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77"/>
        <v>0</v>
      </c>
      <c r="AZ193" s="221"/>
      <c r="BA193" s="237">
        <f t="shared" si="478"/>
        <v>0</v>
      </c>
      <c r="BB193" s="221"/>
      <c r="BC193" s="233"/>
      <c r="BD193" s="221"/>
      <c r="BE193" s="221"/>
      <c r="BF193" s="233"/>
      <c r="BG193" s="221"/>
      <c r="BH193" s="379">
        <f t="shared" si="458"/>
        <v>0</v>
      </c>
      <c r="BI193" s="255" t="str">
        <f t="shared" si="459"/>
        <v>04</v>
      </c>
      <c r="BJ193" s="318"/>
      <c r="BK193" s="253">
        <f t="shared" si="479"/>
        <v>0</v>
      </c>
      <c r="BL193" s="318"/>
      <c r="BM193" s="253">
        <f t="shared" si="460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61"/>
        <v>0</v>
      </c>
      <c r="BW193" s="318"/>
      <c r="BX193" s="253">
        <f t="shared" si="480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462"/>
        <v>0</v>
      </c>
      <c r="CH193" s="318"/>
      <c r="CI193" s="253">
        <f t="shared" si="463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464"/>
        <v>0</v>
      </c>
      <c r="CS193" s="318"/>
      <c r="CT193" s="253">
        <f t="shared" si="46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466"/>
        <v>0</v>
      </c>
      <c r="DD193" s="318"/>
      <c r="DE193" s="253">
        <f t="shared" si="467"/>
        <v>0</v>
      </c>
      <c r="DF193" s="318"/>
      <c r="DG193" s="318"/>
      <c r="DH193" s="318"/>
      <c r="DI193" s="318"/>
      <c r="DJ193" s="318"/>
      <c r="DK193" s="318"/>
      <c r="DL193" s="318"/>
      <c r="DM193" s="242"/>
      <c r="DN193" s="242"/>
    </row>
    <row r="194" spans="1:118" s="28" customFormat="1" ht="12">
      <c r="A194" s="272" t="str">
        <f t="shared" si="454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468"/>
        <v>0</v>
      </c>
      <c r="F194" s="236">
        <f t="shared" si="469"/>
        <v>0</v>
      </c>
      <c r="G194" s="236">
        <f t="shared" si="455"/>
        <v>0</v>
      </c>
      <c r="H194" s="236">
        <f t="shared" si="470"/>
        <v>0</v>
      </c>
      <c r="I194" s="236">
        <f t="shared" si="456"/>
        <v>0</v>
      </c>
      <c r="J194" s="236">
        <f t="shared" si="457"/>
        <v>0</v>
      </c>
      <c r="K194" s="236">
        <f t="shared" si="457"/>
        <v>0</v>
      </c>
      <c r="L194" s="236">
        <f t="shared" si="457"/>
        <v>0</v>
      </c>
      <c r="M194" s="236">
        <f t="shared" si="457"/>
        <v>0</v>
      </c>
      <c r="N194" s="236">
        <f t="shared" si="457"/>
        <v>0</v>
      </c>
      <c r="O194" s="236">
        <f t="shared" si="457"/>
        <v>0</v>
      </c>
      <c r="P194" s="220"/>
      <c r="Q194" s="221"/>
      <c r="R194" s="237">
        <f t="shared" si="471"/>
        <v>0</v>
      </c>
      <c r="S194" s="221"/>
      <c r="T194" s="237">
        <f t="shared" si="472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73"/>
        <v>0</v>
      </c>
      <c r="AD194" s="221"/>
      <c r="AE194" s="237">
        <f t="shared" si="474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75"/>
        <v>0</v>
      </c>
      <c r="AO194" s="221"/>
      <c r="AP194" s="237">
        <f t="shared" si="476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77"/>
        <v>0</v>
      </c>
      <c r="AZ194" s="221"/>
      <c r="BA194" s="237">
        <f t="shared" si="478"/>
        <v>0</v>
      </c>
      <c r="BB194" s="221"/>
      <c r="BC194" s="233"/>
      <c r="BD194" s="221"/>
      <c r="BE194" s="221"/>
      <c r="BF194" s="233"/>
      <c r="BG194" s="221"/>
      <c r="BH194" s="379">
        <f t="shared" si="458"/>
        <v>0</v>
      </c>
      <c r="BI194" s="255" t="str">
        <f t="shared" si="459"/>
        <v>05</v>
      </c>
      <c r="BJ194" s="318"/>
      <c r="BK194" s="253">
        <f t="shared" si="479"/>
        <v>0</v>
      </c>
      <c r="BL194" s="318"/>
      <c r="BM194" s="253">
        <f t="shared" si="460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61"/>
        <v>0</v>
      </c>
      <c r="BW194" s="318"/>
      <c r="BX194" s="253">
        <f t="shared" si="480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462"/>
        <v>0</v>
      </c>
      <c r="CH194" s="318"/>
      <c r="CI194" s="253">
        <f t="shared" si="463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464"/>
        <v>0</v>
      </c>
      <c r="CS194" s="318"/>
      <c r="CT194" s="253">
        <f t="shared" si="46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466"/>
        <v>0</v>
      </c>
      <c r="DD194" s="318"/>
      <c r="DE194" s="253">
        <f t="shared" si="467"/>
        <v>0</v>
      </c>
      <c r="DF194" s="318"/>
      <c r="DG194" s="318"/>
      <c r="DH194" s="318"/>
      <c r="DI194" s="318"/>
      <c r="DJ194" s="318"/>
      <c r="DK194" s="318"/>
      <c r="DL194" s="318"/>
      <c r="DM194" s="242"/>
      <c r="DN194" s="242"/>
    </row>
    <row r="195" spans="1:118" s="28" customFormat="1" ht="12">
      <c r="A195" s="272" t="str">
        <f t="shared" si="454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468"/>
        <v>0</v>
      </c>
      <c r="F195" s="236">
        <f t="shared" si="469"/>
        <v>0</v>
      </c>
      <c r="G195" s="236">
        <f t="shared" si="455"/>
        <v>0</v>
      </c>
      <c r="H195" s="236">
        <f t="shared" si="470"/>
        <v>0</v>
      </c>
      <c r="I195" s="236">
        <f t="shared" si="456"/>
        <v>0</v>
      </c>
      <c r="J195" s="236">
        <f t="shared" si="457"/>
        <v>0</v>
      </c>
      <c r="K195" s="236">
        <f t="shared" si="457"/>
        <v>0</v>
      </c>
      <c r="L195" s="236">
        <f t="shared" si="457"/>
        <v>0</v>
      </c>
      <c r="M195" s="236">
        <f t="shared" si="457"/>
        <v>0</v>
      </c>
      <c r="N195" s="236">
        <f t="shared" si="457"/>
        <v>0</v>
      </c>
      <c r="O195" s="236">
        <f t="shared" si="457"/>
        <v>0</v>
      </c>
      <c r="P195" s="220"/>
      <c r="Q195" s="221"/>
      <c r="R195" s="237">
        <f t="shared" si="471"/>
        <v>0</v>
      </c>
      <c r="S195" s="221"/>
      <c r="T195" s="237">
        <f t="shared" si="472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73"/>
        <v>0</v>
      </c>
      <c r="AD195" s="221"/>
      <c r="AE195" s="237">
        <f t="shared" si="474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75"/>
        <v>0</v>
      </c>
      <c r="AO195" s="221"/>
      <c r="AP195" s="237">
        <f t="shared" si="476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77"/>
        <v>0</v>
      </c>
      <c r="AZ195" s="221"/>
      <c r="BA195" s="237">
        <f t="shared" si="478"/>
        <v>0</v>
      </c>
      <c r="BB195" s="221"/>
      <c r="BC195" s="233"/>
      <c r="BD195" s="221"/>
      <c r="BE195" s="221"/>
      <c r="BF195" s="233"/>
      <c r="BG195" s="221"/>
      <c r="BH195" s="379">
        <f t="shared" si="458"/>
        <v>0</v>
      </c>
      <c r="BI195" s="255" t="str">
        <f t="shared" si="459"/>
        <v>06</v>
      </c>
      <c r="BJ195" s="318"/>
      <c r="BK195" s="253">
        <f t="shared" si="479"/>
        <v>0</v>
      </c>
      <c r="BL195" s="318"/>
      <c r="BM195" s="253">
        <f t="shared" si="460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61"/>
        <v>0</v>
      </c>
      <c r="BW195" s="318"/>
      <c r="BX195" s="253">
        <f t="shared" si="480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462"/>
        <v>0</v>
      </c>
      <c r="CH195" s="318"/>
      <c r="CI195" s="253">
        <f t="shared" si="463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464"/>
        <v>0</v>
      </c>
      <c r="CS195" s="318"/>
      <c r="CT195" s="253">
        <f t="shared" si="46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466"/>
        <v>0</v>
      </c>
      <c r="DD195" s="318"/>
      <c r="DE195" s="253">
        <f t="shared" si="467"/>
        <v>0</v>
      </c>
      <c r="DF195" s="318"/>
      <c r="DG195" s="318"/>
      <c r="DH195" s="318"/>
      <c r="DI195" s="318"/>
      <c r="DJ195" s="318"/>
      <c r="DK195" s="318"/>
      <c r="DL195" s="318"/>
      <c r="DM195" s="242"/>
      <c r="DN195" s="242"/>
    </row>
    <row r="196" spans="1:118" s="27" customFormat="1" ht="24">
      <c r="A196" s="272" t="str">
        <f t="shared" si="454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468"/>
        <v>0</v>
      </c>
      <c r="F196" s="236">
        <f t="shared" si="469"/>
        <v>0</v>
      </c>
      <c r="G196" s="236">
        <f t="shared" si="455"/>
        <v>0</v>
      </c>
      <c r="H196" s="236">
        <f t="shared" si="470"/>
        <v>0</v>
      </c>
      <c r="I196" s="236">
        <f t="shared" si="456"/>
        <v>0</v>
      </c>
      <c r="J196" s="236">
        <f t="shared" si="457"/>
        <v>0</v>
      </c>
      <c r="K196" s="236">
        <f t="shared" si="457"/>
        <v>0</v>
      </c>
      <c r="L196" s="236">
        <f t="shared" si="457"/>
        <v>0</v>
      </c>
      <c r="M196" s="236">
        <f t="shared" si="457"/>
        <v>0</v>
      </c>
      <c r="N196" s="236">
        <f t="shared" si="457"/>
        <v>0</v>
      </c>
      <c r="O196" s="236">
        <f t="shared" si="457"/>
        <v>0</v>
      </c>
      <c r="P196" s="220"/>
      <c r="Q196" s="221"/>
      <c r="R196" s="237">
        <f t="shared" si="471"/>
        <v>0</v>
      </c>
      <c r="S196" s="221"/>
      <c r="T196" s="237">
        <f t="shared" si="472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73"/>
        <v>0</v>
      </c>
      <c r="AD196" s="221"/>
      <c r="AE196" s="237">
        <f t="shared" si="474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75"/>
        <v>0</v>
      </c>
      <c r="AO196" s="221"/>
      <c r="AP196" s="237">
        <f t="shared" si="476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77"/>
        <v>0</v>
      </c>
      <c r="AZ196" s="221"/>
      <c r="BA196" s="237">
        <f t="shared" si="478"/>
        <v>0</v>
      </c>
      <c r="BB196" s="221"/>
      <c r="BC196" s="233"/>
      <c r="BD196" s="221"/>
      <c r="BE196" s="221"/>
      <c r="BF196" s="233"/>
      <c r="BG196" s="221"/>
      <c r="BH196" s="379">
        <f t="shared" si="458"/>
        <v>0</v>
      </c>
      <c r="BI196" s="255" t="str">
        <f t="shared" si="459"/>
        <v>07</v>
      </c>
      <c r="BJ196" s="318"/>
      <c r="BK196" s="253">
        <f t="shared" si="479"/>
        <v>0</v>
      </c>
      <c r="BL196" s="318"/>
      <c r="BM196" s="253">
        <f t="shared" si="460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61"/>
        <v>0</v>
      </c>
      <c r="BW196" s="318"/>
      <c r="BX196" s="253">
        <f t="shared" si="480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462"/>
        <v>0</v>
      </c>
      <c r="CH196" s="318"/>
      <c r="CI196" s="253">
        <f t="shared" si="463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464"/>
        <v>0</v>
      </c>
      <c r="CS196" s="318"/>
      <c r="CT196" s="253">
        <f t="shared" si="46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466"/>
        <v>0</v>
      </c>
      <c r="DD196" s="318"/>
      <c r="DE196" s="253">
        <f t="shared" si="467"/>
        <v>0</v>
      </c>
      <c r="DF196" s="318"/>
      <c r="DG196" s="318"/>
      <c r="DH196" s="318"/>
      <c r="DI196" s="318"/>
      <c r="DJ196" s="318"/>
      <c r="DK196" s="318"/>
      <c r="DL196" s="318"/>
      <c r="DM196" s="2"/>
      <c r="DN196" s="2"/>
    </row>
    <row r="197" spans="1:118" s="27" customFormat="1" ht="12">
      <c r="A197" s="272" t="str">
        <f t="shared" si="454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468"/>
        <v>0</v>
      </c>
      <c r="F197" s="236">
        <f t="shared" si="469"/>
        <v>0</v>
      </c>
      <c r="G197" s="236">
        <f t="shared" si="455"/>
        <v>0</v>
      </c>
      <c r="H197" s="236">
        <f t="shared" si="470"/>
        <v>0</v>
      </c>
      <c r="I197" s="236">
        <f t="shared" si="456"/>
        <v>0</v>
      </c>
      <c r="J197" s="236">
        <f t="shared" si="457"/>
        <v>0</v>
      </c>
      <c r="K197" s="236">
        <f t="shared" si="457"/>
        <v>0</v>
      </c>
      <c r="L197" s="236">
        <f t="shared" si="457"/>
        <v>0</v>
      </c>
      <c r="M197" s="236">
        <f t="shared" si="457"/>
        <v>0</v>
      </c>
      <c r="N197" s="236">
        <f t="shared" si="457"/>
        <v>0</v>
      </c>
      <c r="O197" s="236">
        <f t="shared" si="457"/>
        <v>0</v>
      </c>
      <c r="P197" s="220"/>
      <c r="Q197" s="221"/>
      <c r="R197" s="237">
        <f t="shared" si="471"/>
        <v>0</v>
      </c>
      <c r="S197" s="221"/>
      <c r="T197" s="237">
        <f t="shared" si="472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73"/>
        <v>0</v>
      </c>
      <c r="AD197" s="221"/>
      <c r="AE197" s="237">
        <f t="shared" si="474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75"/>
        <v>0</v>
      </c>
      <c r="AO197" s="221"/>
      <c r="AP197" s="237">
        <f t="shared" si="476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77"/>
        <v>0</v>
      </c>
      <c r="AZ197" s="221"/>
      <c r="BA197" s="237">
        <f t="shared" si="478"/>
        <v>0</v>
      </c>
      <c r="BB197" s="221"/>
      <c r="BC197" s="233"/>
      <c r="BD197" s="221"/>
      <c r="BE197" s="221"/>
      <c r="BF197" s="233"/>
      <c r="BG197" s="221"/>
      <c r="BH197" s="379">
        <f t="shared" si="458"/>
        <v>0</v>
      </c>
      <c r="BI197" s="255" t="str">
        <f t="shared" si="459"/>
        <v>08</v>
      </c>
      <c r="BJ197" s="318"/>
      <c r="BK197" s="253">
        <f t="shared" si="479"/>
        <v>0</v>
      </c>
      <c r="BL197" s="318"/>
      <c r="BM197" s="253">
        <f t="shared" si="460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61"/>
        <v>0</v>
      </c>
      <c r="BW197" s="318"/>
      <c r="BX197" s="253">
        <f t="shared" si="480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462"/>
        <v>0</v>
      </c>
      <c r="CH197" s="318"/>
      <c r="CI197" s="253">
        <f t="shared" si="463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464"/>
        <v>0</v>
      </c>
      <c r="CS197" s="318"/>
      <c r="CT197" s="253">
        <f t="shared" si="46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466"/>
        <v>0</v>
      </c>
      <c r="DD197" s="318"/>
      <c r="DE197" s="253">
        <f t="shared" si="467"/>
        <v>0</v>
      </c>
      <c r="DF197" s="318"/>
      <c r="DG197" s="318"/>
      <c r="DH197" s="318"/>
      <c r="DI197" s="318"/>
      <c r="DJ197" s="318"/>
      <c r="DK197" s="318"/>
      <c r="DL197" s="318"/>
      <c r="DM197" s="2"/>
      <c r="DN197" s="2"/>
    </row>
    <row r="198" spans="1:118" s="28" customFormat="1" ht="12">
      <c r="A198" s="272" t="str">
        <f t="shared" si="454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468"/>
        <v>0</v>
      </c>
      <c r="F198" s="236">
        <f t="shared" si="469"/>
        <v>0</v>
      </c>
      <c r="G198" s="236">
        <f t="shared" si="455"/>
        <v>0</v>
      </c>
      <c r="H198" s="236">
        <f t="shared" si="470"/>
        <v>0</v>
      </c>
      <c r="I198" s="236">
        <f t="shared" si="456"/>
        <v>0</v>
      </c>
      <c r="J198" s="236">
        <f t="shared" si="457"/>
        <v>0</v>
      </c>
      <c r="K198" s="236">
        <f t="shared" si="457"/>
        <v>0</v>
      </c>
      <c r="L198" s="236">
        <f t="shared" si="457"/>
        <v>0</v>
      </c>
      <c r="M198" s="236">
        <f t="shared" si="457"/>
        <v>0</v>
      </c>
      <c r="N198" s="236">
        <f t="shared" si="457"/>
        <v>0</v>
      </c>
      <c r="O198" s="236">
        <f t="shared" si="457"/>
        <v>0</v>
      </c>
      <c r="P198" s="220"/>
      <c r="Q198" s="221"/>
      <c r="R198" s="237">
        <f t="shared" si="471"/>
        <v>0</v>
      </c>
      <c r="S198" s="221"/>
      <c r="T198" s="237">
        <f t="shared" si="472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73"/>
        <v>0</v>
      </c>
      <c r="AD198" s="221"/>
      <c r="AE198" s="237">
        <f t="shared" si="474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75"/>
        <v>0</v>
      </c>
      <c r="AO198" s="221"/>
      <c r="AP198" s="237">
        <f t="shared" si="476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77"/>
        <v>0</v>
      </c>
      <c r="AZ198" s="221"/>
      <c r="BA198" s="237">
        <f t="shared" si="478"/>
        <v>0</v>
      </c>
      <c r="BB198" s="221"/>
      <c r="BC198" s="233"/>
      <c r="BD198" s="221"/>
      <c r="BE198" s="221"/>
      <c r="BF198" s="233"/>
      <c r="BG198" s="221"/>
      <c r="BH198" s="379">
        <f t="shared" si="458"/>
        <v>0</v>
      </c>
      <c r="BI198" s="255" t="str">
        <f t="shared" si="459"/>
        <v>09</v>
      </c>
      <c r="BJ198" s="318"/>
      <c r="BK198" s="253">
        <f t="shared" si="479"/>
        <v>0</v>
      </c>
      <c r="BL198" s="318"/>
      <c r="BM198" s="253">
        <f t="shared" si="460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61"/>
        <v>0</v>
      </c>
      <c r="BW198" s="318"/>
      <c r="BX198" s="253">
        <f t="shared" si="480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462"/>
        <v>0</v>
      </c>
      <c r="CH198" s="318"/>
      <c r="CI198" s="253">
        <f t="shared" si="463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464"/>
        <v>0</v>
      </c>
      <c r="CS198" s="318"/>
      <c r="CT198" s="253">
        <f t="shared" si="46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466"/>
        <v>0</v>
      </c>
      <c r="DD198" s="318"/>
      <c r="DE198" s="253">
        <f t="shared" si="467"/>
        <v>0</v>
      </c>
      <c r="DF198" s="318"/>
      <c r="DG198" s="318"/>
      <c r="DH198" s="318"/>
      <c r="DI198" s="318"/>
      <c r="DJ198" s="318"/>
      <c r="DK198" s="318"/>
      <c r="DL198" s="318"/>
      <c r="DM198" s="242"/>
      <c r="DN198" s="242"/>
    </row>
    <row r="199" spans="1:118" s="28" customFormat="1" ht="12">
      <c r="A199" s="272" t="str">
        <f t="shared" si="454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468"/>
        <v>0</v>
      </c>
      <c r="F199" s="236">
        <f t="shared" si="469"/>
        <v>0</v>
      </c>
      <c r="G199" s="236">
        <f t="shared" si="455"/>
        <v>0</v>
      </c>
      <c r="H199" s="236">
        <f t="shared" si="470"/>
        <v>0</v>
      </c>
      <c r="I199" s="236">
        <f t="shared" si="456"/>
        <v>0</v>
      </c>
      <c r="J199" s="236">
        <f t="shared" si="457"/>
        <v>0</v>
      </c>
      <c r="K199" s="236">
        <f t="shared" si="457"/>
        <v>0</v>
      </c>
      <c r="L199" s="236">
        <f t="shared" si="457"/>
        <v>0</v>
      </c>
      <c r="M199" s="236">
        <f t="shared" si="457"/>
        <v>0</v>
      </c>
      <c r="N199" s="236">
        <f t="shared" si="457"/>
        <v>0</v>
      </c>
      <c r="O199" s="236">
        <f t="shared" si="457"/>
        <v>0</v>
      </c>
      <c r="P199" s="220"/>
      <c r="Q199" s="221"/>
      <c r="R199" s="237">
        <f t="shared" si="471"/>
        <v>0</v>
      </c>
      <c r="S199" s="221"/>
      <c r="T199" s="237">
        <f t="shared" si="472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73"/>
        <v>0</v>
      </c>
      <c r="AD199" s="221"/>
      <c r="AE199" s="237">
        <f t="shared" si="474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75"/>
        <v>0</v>
      </c>
      <c r="AO199" s="221"/>
      <c r="AP199" s="237">
        <f t="shared" si="476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77"/>
        <v>0</v>
      </c>
      <c r="AZ199" s="221"/>
      <c r="BA199" s="237">
        <f t="shared" si="478"/>
        <v>0</v>
      </c>
      <c r="BB199" s="221"/>
      <c r="BC199" s="233"/>
      <c r="BD199" s="221"/>
      <c r="BE199" s="221"/>
      <c r="BF199" s="233"/>
      <c r="BG199" s="221"/>
      <c r="BH199" s="379">
        <f t="shared" si="458"/>
        <v>0</v>
      </c>
      <c r="BI199" s="255" t="str">
        <f t="shared" si="459"/>
        <v>10</v>
      </c>
      <c r="BJ199" s="318"/>
      <c r="BK199" s="253">
        <f t="shared" si="479"/>
        <v>0</v>
      </c>
      <c r="BL199" s="318"/>
      <c r="BM199" s="253">
        <f t="shared" si="460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61"/>
        <v>0</v>
      </c>
      <c r="BW199" s="318"/>
      <c r="BX199" s="253">
        <f t="shared" si="480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462"/>
        <v>0</v>
      </c>
      <c r="CH199" s="318"/>
      <c r="CI199" s="253">
        <f t="shared" si="463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464"/>
        <v>0</v>
      </c>
      <c r="CS199" s="318"/>
      <c r="CT199" s="253">
        <f t="shared" si="46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466"/>
        <v>0</v>
      </c>
      <c r="DD199" s="318"/>
      <c r="DE199" s="253">
        <f t="shared" si="467"/>
        <v>0</v>
      </c>
      <c r="DF199" s="318"/>
      <c r="DG199" s="318"/>
      <c r="DH199" s="318"/>
      <c r="DI199" s="318"/>
      <c r="DJ199" s="318"/>
      <c r="DK199" s="318"/>
      <c r="DL199" s="318"/>
      <c r="DM199" s="242"/>
      <c r="DN199" s="242"/>
    </row>
    <row r="200" spans="1:118" s="27" customFormat="1" ht="36">
      <c r="A200" s="272" t="str">
        <f t="shared" si="454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468"/>
        <v>0</v>
      </c>
      <c r="F200" s="236">
        <f t="shared" si="469"/>
        <v>0</v>
      </c>
      <c r="G200" s="236">
        <f t="shared" si="455"/>
        <v>0</v>
      </c>
      <c r="H200" s="236">
        <f t="shared" si="470"/>
        <v>0</v>
      </c>
      <c r="I200" s="236">
        <f t="shared" si="456"/>
        <v>0</v>
      </c>
      <c r="J200" s="236">
        <f t="shared" si="457"/>
        <v>0</v>
      </c>
      <c r="K200" s="236">
        <f t="shared" si="457"/>
        <v>0</v>
      </c>
      <c r="L200" s="236">
        <f t="shared" si="457"/>
        <v>0</v>
      </c>
      <c r="M200" s="236">
        <f t="shared" si="457"/>
        <v>0</v>
      </c>
      <c r="N200" s="236">
        <f t="shared" si="457"/>
        <v>0</v>
      </c>
      <c r="O200" s="236">
        <f t="shared" si="457"/>
        <v>0</v>
      </c>
      <c r="P200" s="220"/>
      <c r="Q200" s="221"/>
      <c r="R200" s="237">
        <f t="shared" si="471"/>
        <v>0</v>
      </c>
      <c r="S200" s="221"/>
      <c r="T200" s="237">
        <f t="shared" si="472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73"/>
        <v>0</v>
      </c>
      <c r="AD200" s="221"/>
      <c r="AE200" s="237">
        <f t="shared" si="474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75"/>
        <v>0</v>
      </c>
      <c r="AO200" s="221"/>
      <c r="AP200" s="237">
        <f t="shared" si="476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77"/>
        <v>0</v>
      </c>
      <c r="AZ200" s="221"/>
      <c r="BA200" s="237">
        <f t="shared" si="478"/>
        <v>0</v>
      </c>
      <c r="BB200" s="221"/>
      <c r="BC200" s="233"/>
      <c r="BD200" s="221"/>
      <c r="BE200" s="221"/>
      <c r="BF200" s="233"/>
      <c r="BG200" s="221"/>
      <c r="BH200" s="379">
        <f t="shared" si="458"/>
        <v>0</v>
      </c>
      <c r="BI200" s="255" t="str">
        <f t="shared" si="459"/>
        <v>11</v>
      </c>
      <c r="BJ200" s="318"/>
      <c r="BK200" s="253">
        <f t="shared" si="479"/>
        <v>0</v>
      </c>
      <c r="BL200" s="318"/>
      <c r="BM200" s="253">
        <f t="shared" si="460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61"/>
        <v>0</v>
      </c>
      <c r="BW200" s="318"/>
      <c r="BX200" s="253">
        <f t="shared" si="480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462"/>
        <v>0</v>
      </c>
      <c r="CH200" s="318"/>
      <c r="CI200" s="253">
        <f t="shared" si="463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464"/>
        <v>0</v>
      </c>
      <c r="CS200" s="318"/>
      <c r="CT200" s="253">
        <f t="shared" si="46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466"/>
        <v>0</v>
      </c>
      <c r="DD200" s="318"/>
      <c r="DE200" s="253">
        <f t="shared" si="467"/>
        <v>0</v>
      </c>
      <c r="DF200" s="318"/>
      <c r="DG200" s="318"/>
      <c r="DH200" s="318"/>
      <c r="DI200" s="318"/>
      <c r="DJ200" s="318"/>
      <c r="DK200" s="318"/>
      <c r="DL200" s="318"/>
      <c r="DM200" s="2"/>
      <c r="DN200" s="2"/>
    </row>
    <row r="201" spans="1:118" s="27" customFormat="1" ht="36">
      <c r="A201" s="272" t="str">
        <f t="shared" si="454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468"/>
        <v>0</v>
      </c>
      <c r="F201" s="236">
        <f t="shared" si="469"/>
        <v>0</v>
      </c>
      <c r="G201" s="236">
        <f t="shared" si="455"/>
        <v>0</v>
      </c>
      <c r="H201" s="236">
        <f t="shared" si="470"/>
        <v>0</v>
      </c>
      <c r="I201" s="236">
        <f t="shared" si="456"/>
        <v>0</v>
      </c>
      <c r="J201" s="236">
        <f t="shared" si="457"/>
        <v>0</v>
      </c>
      <c r="K201" s="236">
        <f t="shared" si="457"/>
        <v>0</v>
      </c>
      <c r="L201" s="236">
        <f t="shared" si="457"/>
        <v>0</v>
      </c>
      <c r="M201" s="236">
        <f t="shared" si="457"/>
        <v>0</v>
      </c>
      <c r="N201" s="236">
        <f t="shared" si="457"/>
        <v>0</v>
      </c>
      <c r="O201" s="236">
        <f t="shared" si="457"/>
        <v>0</v>
      </c>
      <c r="P201" s="220"/>
      <c r="Q201" s="221"/>
      <c r="R201" s="237">
        <f t="shared" si="471"/>
        <v>0</v>
      </c>
      <c r="S201" s="221"/>
      <c r="T201" s="237">
        <f t="shared" si="472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73"/>
        <v>0</v>
      </c>
      <c r="AD201" s="221"/>
      <c r="AE201" s="237">
        <f t="shared" si="474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75"/>
        <v>0</v>
      </c>
      <c r="AO201" s="221"/>
      <c r="AP201" s="237">
        <f t="shared" si="476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77"/>
        <v>0</v>
      </c>
      <c r="AZ201" s="221"/>
      <c r="BA201" s="237">
        <f t="shared" si="478"/>
        <v>0</v>
      </c>
      <c r="BB201" s="221"/>
      <c r="BC201" s="233"/>
      <c r="BD201" s="221"/>
      <c r="BE201" s="221"/>
      <c r="BF201" s="233"/>
      <c r="BG201" s="221"/>
      <c r="BH201" s="379">
        <f t="shared" si="458"/>
        <v>0</v>
      </c>
      <c r="BI201" s="255" t="str">
        <f t="shared" si="459"/>
        <v>12</v>
      </c>
      <c r="BJ201" s="318"/>
      <c r="BK201" s="253">
        <f t="shared" si="479"/>
        <v>0</v>
      </c>
      <c r="BL201" s="318"/>
      <c r="BM201" s="253">
        <f t="shared" si="460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61"/>
        <v>0</v>
      </c>
      <c r="BW201" s="318"/>
      <c r="BX201" s="253">
        <f t="shared" si="480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462"/>
        <v>0</v>
      </c>
      <c r="CH201" s="318"/>
      <c r="CI201" s="253">
        <f t="shared" si="463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464"/>
        <v>0</v>
      </c>
      <c r="CS201" s="318"/>
      <c r="CT201" s="253">
        <f t="shared" si="46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466"/>
        <v>0</v>
      </c>
      <c r="DD201" s="318"/>
      <c r="DE201" s="253">
        <f t="shared" si="467"/>
        <v>0</v>
      </c>
      <c r="DF201" s="318"/>
      <c r="DG201" s="318"/>
      <c r="DH201" s="318"/>
      <c r="DI201" s="318"/>
      <c r="DJ201" s="318"/>
      <c r="DK201" s="318"/>
      <c r="DL201" s="318"/>
      <c r="DM201" s="2"/>
      <c r="DN201" s="2"/>
    </row>
    <row r="202" spans="1:118" s="28" customFormat="1" thickBot="1">
      <c r="A202" s="272" t="str">
        <f t="shared" si="454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468"/>
        <v>0</v>
      </c>
      <c r="F202" s="236">
        <f t="shared" si="469"/>
        <v>0</v>
      </c>
      <c r="G202" s="236">
        <f t="shared" si="455"/>
        <v>0</v>
      </c>
      <c r="H202" s="236">
        <f t="shared" si="470"/>
        <v>0</v>
      </c>
      <c r="I202" s="236">
        <f t="shared" si="456"/>
        <v>0</v>
      </c>
      <c r="J202" s="236">
        <f t="shared" si="457"/>
        <v>0</v>
      </c>
      <c r="K202" s="236">
        <f t="shared" si="457"/>
        <v>0</v>
      </c>
      <c r="L202" s="236">
        <f t="shared" si="457"/>
        <v>0</v>
      </c>
      <c r="M202" s="236">
        <f t="shared" si="457"/>
        <v>0</v>
      </c>
      <c r="N202" s="236">
        <f t="shared" si="457"/>
        <v>0</v>
      </c>
      <c r="O202" s="236">
        <f>ROUND(SUM(Z202,AK202,AV202,BG202),1)</f>
        <v>0</v>
      </c>
      <c r="P202" s="223"/>
      <c r="Q202" s="224"/>
      <c r="R202" s="238">
        <f t="shared" si="471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73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75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77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9">
        <f t="shared" si="458"/>
        <v>0</v>
      </c>
      <c r="BI202" s="319" t="str">
        <f t="shared" si="459"/>
        <v>13</v>
      </c>
      <c r="BJ202" s="320"/>
      <c r="BK202" s="321">
        <f t="shared" si="479"/>
        <v>0</v>
      </c>
      <c r="BL202" s="320"/>
      <c r="BM202" s="321">
        <f t="shared" si="460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61"/>
        <v>0</v>
      </c>
      <c r="BW202" s="320"/>
      <c r="BX202" s="321">
        <f t="shared" si="480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462"/>
        <v>0</v>
      </c>
      <c r="CH202" s="320"/>
      <c r="CI202" s="321">
        <f t="shared" si="463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464"/>
        <v>0</v>
      </c>
      <c r="CS202" s="320"/>
      <c r="CT202" s="321">
        <f t="shared" si="46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466"/>
        <v>0</v>
      </c>
      <c r="DD202" s="320"/>
      <c r="DE202" s="321">
        <f t="shared" si="467"/>
        <v>0</v>
      </c>
      <c r="DF202" s="320"/>
      <c r="DG202" s="320"/>
      <c r="DH202" s="320"/>
      <c r="DI202" s="320"/>
      <c r="DJ202" s="320"/>
      <c r="DK202" s="320"/>
      <c r="DL202" s="320"/>
      <c r="DM202" s="242"/>
      <c r="DN202" s="242"/>
    </row>
    <row r="203" spans="1:118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58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81">IF(ROUND(E209-SUM(E210,E212:E213),5)&gt;=0,0,"Ошибка")</f>
        <v>0</v>
      </c>
      <c r="BK203" s="285">
        <f t="shared" si="481"/>
        <v>0</v>
      </c>
      <c r="BL203" s="285">
        <f t="shared" si="481"/>
        <v>0</v>
      </c>
      <c r="BM203" s="285">
        <f t="shared" si="481"/>
        <v>0</v>
      </c>
      <c r="BN203" s="285">
        <f t="shared" si="481"/>
        <v>0</v>
      </c>
      <c r="BO203" s="285">
        <f t="shared" si="481"/>
        <v>0</v>
      </c>
      <c r="BP203" s="285">
        <f t="shared" si="481"/>
        <v>0</v>
      </c>
      <c r="BQ203" s="285">
        <f t="shared" si="481"/>
        <v>0</v>
      </c>
      <c r="BR203" s="285">
        <f t="shared" si="481"/>
        <v>0</v>
      </c>
      <c r="BS203" s="285">
        <f t="shared" si="481"/>
        <v>0</v>
      </c>
      <c r="BT203" s="285">
        <f t="shared" si="481"/>
        <v>0</v>
      </c>
      <c r="BU203" s="285">
        <f t="shared" si="481"/>
        <v>0</v>
      </c>
      <c r="BV203" s="285">
        <f t="shared" si="481"/>
        <v>0</v>
      </c>
      <c r="BW203" s="285">
        <f t="shared" si="481"/>
        <v>0</v>
      </c>
      <c r="BX203" s="285">
        <f t="shared" si="481"/>
        <v>0</v>
      </c>
      <c r="BY203" s="285">
        <f t="shared" si="481"/>
        <v>0</v>
      </c>
      <c r="BZ203" s="285">
        <f t="shared" si="481"/>
        <v>0</v>
      </c>
      <c r="CA203" s="285">
        <f t="shared" si="481"/>
        <v>0</v>
      </c>
      <c r="CB203" s="285">
        <f t="shared" si="481"/>
        <v>0</v>
      </c>
      <c r="CC203" s="285">
        <f t="shared" si="481"/>
        <v>0</v>
      </c>
      <c r="CD203" s="285">
        <f t="shared" si="481"/>
        <v>0</v>
      </c>
      <c r="CE203" s="285">
        <f t="shared" si="481"/>
        <v>0</v>
      </c>
      <c r="CF203" s="285">
        <f t="shared" si="481"/>
        <v>0</v>
      </c>
      <c r="CG203" s="285">
        <f t="shared" si="481"/>
        <v>0</v>
      </c>
      <c r="CH203" s="285">
        <f t="shared" si="481"/>
        <v>0</v>
      </c>
      <c r="CI203" s="285">
        <f t="shared" si="481"/>
        <v>0</v>
      </c>
      <c r="CJ203" s="285">
        <f t="shared" si="481"/>
        <v>0</v>
      </c>
      <c r="CK203" s="285">
        <f t="shared" si="481"/>
        <v>0</v>
      </c>
      <c r="CL203" s="285">
        <f t="shared" si="481"/>
        <v>0</v>
      </c>
      <c r="CM203" s="285">
        <f t="shared" si="481"/>
        <v>0</v>
      </c>
      <c r="CN203" s="285">
        <f t="shared" si="481"/>
        <v>0</v>
      </c>
      <c r="CO203" s="285">
        <f t="shared" si="481"/>
        <v>0</v>
      </c>
      <c r="CP203" s="285">
        <f t="shared" ref="CP203:DL203" si="482">IF(ROUND(AK209-SUM(AK210,AK212:AK213),5)&gt;=0,0,"Ошибка")</f>
        <v>0</v>
      </c>
      <c r="CQ203" s="285">
        <f t="shared" si="482"/>
        <v>0</v>
      </c>
      <c r="CR203" s="285">
        <f t="shared" si="482"/>
        <v>0</v>
      </c>
      <c r="CS203" s="285">
        <f t="shared" si="482"/>
        <v>0</v>
      </c>
      <c r="CT203" s="285">
        <f t="shared" si="482"/>
        <v>0</v>
      </c>
      <c r="CU203" s="285">
        <f t="shared" si="482"/>
        <v>0</v>
      </c>
      <c r="CV203" s="285">
        <f t="shared" si="482"/>
        <v>0</v>
      </c>
      <c r="CW203" s="285">
        <f t="shared" si="482"/>
        <v>0</v>
      </c>
      <c r="CX203" s="285">
        <f t="shared" si="482"/>
        <v>0</v>
      </c>
      <c r="CY203" s="285">
        <f t="shared" si="482"/>
        <v>0</v>
      </c>
      <c r="CZ203" s="285">
        <f t="shared" si="482"/>
        <v>0</v>
      </c>
      <c r="DA203" s="285">
        <f t="shared" si="482"/>
        <v>0</v>
      </c>
      <c r="DB203" s="285">
        <f t="shared" si="482"/>
        <v>0</v>
      </c>
      <c r="DC203" s="285">
        <f t="shared" si="482"/>
        <v>0</v>
      </c>
      <c r="DD203" s="285">
        <f t="shared" si="482"/>
        <v>0</v>
      </c>
      <c r="DE203" s="285">
        <f t="shared" si="482"/>
        <v>0</v>
      </c>
      <c r="DF203" s="285">
        <f t="shared" si="482"/>
        <v>0</v>
      </c>
      <c r="DG203" s="285">
        <f t="shared" si="482"/>
        <v>0</v>
      </c>
      <c r="DH203" s="285">
        <f t="shared" si="482"/>
        <v>0</v>
      </c>
      <c r="DI203" s="285">
        <f t="shared" si="482"/>
        <v>0</v>
      </c>
      <c r="DJ203" s="285">
        <f t="shared" si="482"/>
        <v>0</v>
      </c>
      <c r="DK203" s="285">
        <f t="shared" si="482"/>
        <v>0</v>
      </c>
      <c r="DL203" s="285">
        <f t="shared" si="482"/>
        <v>0</v>
      </c>
      <c r="DM203" s="259"/>
      <c r="DN203" s="259"/>
    </row>
    <row r="204" spans="1:118" s="27" customFormat="1" ht="24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83">SUM(J205:J209,J214:J216)</f>
        <v>0</v>
      </c>
      <c r="K204" s="236">
        <f t="shared" si="483"/>
        <v>0</v>
      </c>
      <c r="L204" s="236">
        <f t="shared" si="483"/>
        <v>0</v>
      </c>
      <c r="M204" s="236">
        <f t="shared" si="483"/>
        <v>0</v>
      </c>
      <c r="N204" s="236">
        <f t="shared" si="483"/>
        <v>0</v>
      </c>
      <c r="O204" s="236">
        <f t="shared" si="483"/>
        <v>0</v>
      </c>
      <c r="P204" s="228">
        <f>SUM(P205:P209,P214:P216)</f>
        <v>0</v>
      </c>
      <c r="Q204" s="226">
        <f t="shared" ref="Q204:Z204" si="484">SUM(Q205:Q209,Q214:Q216)</f>
        <v>0</v>
      </c>
      <c r="R204" s="236">
        <f t="shared" si="484"/>
        <v>0</v>
      </c>
      <c r="S204" s="226">
        <f t="shared" si="484"/>
        <v>0</v>
      </c>
      <c r="T204" s="236">
        <f t="shared" si="484"/>
        <v>0</v>
      </c>
      <c r="U204" s="226">
        <f t="shared" si="484"/>
        <v>0</v>
      </c>
      <c r="V204" s="235">
        <f t="shared" si="484"/>
        <v>0</v>
      </c>
      <c r="W204" s="226">
        <f t="shared" si="484"/>
        <v>0</v>
      </c>
      <c r="X204" s="226">
        <f t="shared" si="484"/>
        <v>0</v>
      </c>
      <c r="Y204" s="235">
        <f t="shared" si="484"/>
        <v>0</v>
      </c>
      <c r="Z204" s="227">
        <f t="shared" si="484"/>
        <v>0</v>
      </c>
      <c r="AA204" s="228">
        <f>SUM(AA205:AA209,AA214:AA216)</f>
        <v>0</v>
      </c>
      <c r="AB204" s="226">
        <f t="shared" ref="AB204:AK204" si="485">SUM(AB205:AB209,AB214:AB216)</f>
        <v>0</v>
      </c>
      <c r="AC204" s="236">
        <f t="shared" si="485"/>
        <v>0</v>
      </c>
      <c r="AD204" s="226">
        <f t="shared" si="485"/>
        <v>0</v>
      </c>
      <c r="AE204" s="236">
        <f t="shared" si="485"/>
        <v>0</v>
      </c>
      <c r="AF204" s="226">
        <f t="shared" si="485"/>
        <v>0</v>
      </c>
      <c r="AG204" s="235">
        <f t="shared" si="485"/>
        <v>0</v>
      </c>
      <c r="AH204" s="226">
        <f t="shared" si="485"/>
        <v>0</v>
      </c>
      <c r="AI204" s="226">
        <f t="shared" si="485"/>
        <v>0</v>
      </c>
      <c r="AJ204" s="235">
        <f t="shared" si="485"/>
        <v>0</v>
      </c>
      <c r="AK204" s="227">
        <f t="shared" si="485"/>
        <v>0</v>
      </c>
      <c r="AL204" s="228">
        <f>SUM(AL205:AL209,AL214:AL216)</f>
        <v>0</v>
      </c>
      <c r="AM204" s="226">
        <f t="shared" ref="AM204:AV204" si="486">SUM(AM205:AM209,AM214:AM216)</f>
        <v>0</v>
      </c>
      <c r="AN204" s="236">
        <f t="shared" si="486"/>
        <v>0</v>
      </c>
      <c r="AO204" s="226">
        <f t="shared" si="486"/>
        <v>0</v>
      </c>
      <c r="AP204" s="236">
        <f t="shared" si="486"/>
        <v>0</v>
      </c>
      <c r="AQ204" s="226">
        <f t="shared" si="486"/>
        <v>0</v>
      </c>
      <c r="AR204" s="235">
        <f t="shared" si="486"/>
        <v>0</v>
      </c>
      <c r="AS204" s="226">
        <f t="shared" si="486"/>
        <v>0</v>
      </c>
      <c r="AT204" s="226">
        <f t="shared" si="486"/>
        <v>0</v>
      </c>
      <c r="AU204" s="235">
        <f t="shared" si="486"/>
        <v>0</v>
      </c>
      <c r="AV204" s="227">
        <f t="shared" si="486"/>
        <v>0</v>
      </c>
      <c r="AW204" s="228">
        <f>SUM(AW205:AW209,AW214:AW216)</f>
        <v>0</v>
      </c>
      <c r="AX204" s="226">
        <f t="shared" ref="AX204:BG204" si="487">SUM(AX205:AX209,AX214:AX216)</f>
        <v>0</v>
      </c>
      <c r="AY204" s="236">
        <f t="shared" si="487"/>
        <v>0</v>
      </c>
      <c r="AZ204" s="226">
        <f t="shared" si="487"/>
        <v>0</v>
      </c>
      <c r="BA204" s="236">
        <f t="shared" si="487"/>
        <v>0</v>
      </c>
      <c r="BB204" s="226">
        <f t="shared" si="487"/>
        <v>0</v>
      </c>
      <c r="BC204" s="235">
        <f t="shared" si="487"/>
        <v>0</v>
      </c>
      <c r="BD204" s="226">
        <f t="shared" si="487"/>
        <v>0</v>
      </c>
      <c r="BE204" s="226">
        <f t="shared" si="487"/>
        <v>0</v>
      </c>
      <c r="BF204" s="235">
        <f t="shared" si="487"/>
        <v>0</v>
      </c>
      <c r="BG204" s="227">
        <f t="shared" si="487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88">IF(E210-E211&gt;=0,0,"Ошибка")</f>
        <v>0</v>
      </c>
      <c r="BK204" s="253">
        <f t="shared" si="488"/>
        <v>0</v>
      </c>
      <c r="BL204" s="253">
        <f t="shared" si="488"/>
        <v>0</v>
      </c>
      <c r="BM204" s="253">
        <f t="shared" si="488"/>
        <v>0</v>
      </c>
      <c r="BN204" s="253">
        <f t="shared" si="488"/>
        <v>0</v>
      </c>
      <c r="BO204" s="253">
        <f t="shared" si="488"/>
        <v>0</v>
      </c>
      <c r="BP204" s="253">
        <f t="shared" si="488"/>
        <v>0</v>
      </c>
      <c r="BQ204" s="253">
        <f t="shared" si="488"/>
        <v>0</v>
      </c>
      <c r="BR204" s="253">
        <f t="shared" si="488"/>
        <v>0</v>
      </c>
      <c r="BS204" s="253">
        <f t="shared" si="488"/>
        <v>0</v>
      </c>
      <c r="BT204" s="253">
        <f t="shared" si="488"/>
        <v>0</v>
      </c>
      <c r="BU204" s="253">
        <f t="shared" si="488"/>
        <v>0</v>
      </c>
      <c r="BV204" s="253">
        <f t="shared" si="488"/>
        <v>0</v>
      </c>
      <c r="BW204" s="253">
        <f t="shared" si="488"/>
        <v>0</v>
      </c>
      <c r="BX204" s="253">
        <f t="shared" si="488"/>
        <v>0</v>
      </c>
      <c r="BY204" s="253">
        <f t="shared" si="488"/>
        <v>0</v>
      </c>
      <c r="BZ204" s="253">
        <f t="shared" si="488"/>
        <v>0</v>
      </c>
      <c r="CA204" s="253">
        <f t="shared" si="488"/>
        <v>0</v>
      </c>
      <c r="CB204" s="253">
        <f t="shared" si="488"/>
        <v>0</v>
      </c>
      <c r="CC204" s="253">
        <f t="shared" si="488"/>
        <v>0</v>
      </c>
      <c r="CD204" s="253">
        <f t="shared" si="488"/>
        <v>0</v>
      </c>
      <c r="CE204" s="253">
        <f t="shared" si="488"/>
        <v>0</v>
      </c>
      <c r="CF204" s="253">
        <f t="shared" si="488"/>
        <v>0</v>
      </c>
      <c r="CG204" s="253">
        <f t="shared" si="488"/>
        <v>0</v>
      </c>
      <c r="CH204" s="253">
        <f t="shared" si="488"/>
        <v>0</v>
      </c>
      <c r="CI204" s="253">
        <f t="shared" si="488"/>
        <v>0</v>
      </c>
      <c r="CJ204" s="253">
        <f t="shared" si="488"/>
        <v>0</v>
      </c>
      <c r="CK204" s="253">
        <f t="shared" si="488"/>
        <v>0</v>
      </c>
      <c r="CL204" s="253">
        <f t="shared" si="488"/>
        <v>0</v>
      </c>
      <c r="CM204" s="253">
        <f t="shared" si="488"/>
        <v>0</v>
      </c>
      <c r="CN204" s="253">
        <f t="shared" si="488"/>
        <v>0</v>
      </c>
      <c r="CO204" s="253">
        <f t="shared" si="488"/>
        <v>0</v>
      </c>
      <c r="CP204" s="253">
        <f t="shared" ref="CP204:DL204" si="489">IF(AK210-AK211&gt;=0,0,"Ошибка")</f>
        <v>0</v>
      </c>
      <c r="CQ204" s="253">
        <f t="shared" si="489"/>
        <v>0</v>
      </c>
      <c r="CR204" s="253">
        <f t="shared" si="489"/>
        <v>0</v>
      </c>
      <c r="CS204" s="253">
        <f t="shared" si="489"/>
        <v>0</v>
      </c>
      <c r="CT204" s="253">
        <f t="shared" si="489"/>
        <v>0</v>
      </c>
      <c r="CU204" s="253">
        <f t="shared" si="489"/>
        <v>0</v>
      </c>
      <c r="CV204" s="253">
        <f t="shared" si="489"/>
        <v>0</v>
      </c>
      <c r="CW204" s="253">
        <f t="shared" si="489"/>
        <v>0</v>
      </c>
      <c r="CX204" s="253">
        <f t="shared" si="489"/>
        <v>0</v>
      </c>
      <c r="CY204" s="253">
        <f t="shared" si="489"/>
        <v>0</v>
      </c>
      <c r="CZ204" s="253">
        <f t="shared" si="489"/>
        <v>0</v>
      </c>
      <c r="DA204" s="253">
        <f t="shared" si="489"/>
        <v>0</v>
      </c>
      <c r="DB204" s="253">
        <f t="shared" si="489"/>
        <v>0</v>
      </c>
      <c r="DC204" s="253">
        <f t="shared" si="489"/>
        <v>0</v>
      </c>
      <c r="DD204" s="253">
        <f t="shared" si="489"/>
        <v>0</v>
      </c>
      <c r="DE204" s="253">
        <f t="shared" si="489"/>
        <v>0</v>
      </c>
      <c r="DF204" s="253">
        <f t="shared" si="489"/>
        <v>0</v>
      </c>
      <c r="DG204" s="253">
        <f t="shared" si="489"/>
        <v>0</v>
      </c>
      <c r="DH204" s="253">
        <f t="shared" si="489"/>
        <v>0</v>
      </c>
      <c r="DI204" s="253">
        <f t="shared" si="489"/>
        <v>0</v>
      </c>
      <c r="DJ204" s="253">
        <f t="shared" si="489"/>
        <v>0</v>
      </c>
      <c r="DK204" s="253">
        <f t="shared" si="489"/>
        <v>0</v>
      </c>
      <c r="DL204" s="253">
        <f t="shared" si="489"/>
        <v>0</v>
      </c>
      <c r="DM204" s="2"/>
      <c r="DN204" s="2"/>
    </row>
    <row r="205" spans="1:118" s="27" customFormat="1" ht="24">
      <c r="A205" s="272" t="str">
        <f t="shared" ref="A205:A216" si="49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491">SUM(J205:L205)</f>
        <v>0</v>
      </c>
      <c r="H205" s="236">
        <f>ROUND(SUM(S205,AD205,AO205,AZ205),1)</f>
        <v>0</v>
      </c>
      <c r="I205" s="236">
        <f t="shared" ref="I205:I216" si="492">SUM(M205:O205)</f>
        <v>0</v>
      </c>
      <c r="J205" s="236">
        <f t="shared" ref="J205:O216" si="493">ROUND(SUM(U205,AF205,AQ205,BB205),1)</f>
        <v>0</v>
      </c>
      <c r="K205" s="236">
        <f t="shared" si="493"/>
        <v>0</v>
      </c>
      <c r="L205" s="236">
        <f t="shared" si="493"/>
        <v>0</v>
      </c>
      <c r="M205" s="236">
        <f t="shared" si="493"/>
        <v>0</v>
      </c>
      <c r="N205" s="236">
        <f t="shared" si="493"/>
        <v>0</v>
      </c>
      <c r="O205" s="236">
        <f t="shared" si="49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9">
        <f t="shared" ref="BH205:BH217" si="494">IF((COUNTA(BJ205:DL205)-COUNTIF(BJ205:DL205,0))=0,0,CONCATENATE("Ошибки!-",COUNTA(BJ205:DL205)-COUNTIF(BJ205:DL205,0)))</f>
        <v>0</v>
      </c>
      <c r="BI205" s="255" t="str">
        <f t="shared" ref="BI205:BI216" si="495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49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497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498">IF(ROUND((AA205-AB205),5)&gt;=0,0,"Ошибка!")</f>
        <v>0</v>
      </c>
      <c r="CH205" s="318"/>
      <c r="CI205" s="253">
        <f t="shared" ref="CI205:CI216" si="499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00">IF(ROUND((AL205-AM205),5)&gt;=0,0,"Ошибка!")</f>
        <v>0</v>
      </c>
      <c r="CS205" s="318"/>
      <c r="CT205" s="253">
        <f t="shared" ref="CT205:CT216" si="501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02">IF(ROUND((AW205-AX205),5)&gt;=0,0,"Ошибка!")</f>
        <v>0</v>
      </c>
      <c r="DD205" s="318"/>
      <c r="DE205" s="253">
        <f t="shared" ref="DE205:DE216" si="503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  <c r="DM205" s="2"/>
      <c r="DN205" s="2"/>
    </row>
    <row r="206" spans="1:118" s="27" customFormat="1" ht="36">
      <c r="A206" s="272" t="str">
        <f t="shared" si="49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04">ROUND(SUM(P206,AA206,AL206,AW206),0)</f>
        <v>0</v>
      </c>
      <c r="F206" s="236">
        <f t="shared" ref="F206:F216" si="505">ROUND(SUM(Q206,AB206,AM206,AX206),1)</f>
        <v>0</v>
      </c>
      <c r="G206" s="236">
        <f t="shared" si="491"/>
        <v>0</v>
      </c>
      <c r="H206" s="236">
        <f t="shared" ref="H206:H216" si="506">ROUND(SUM(S206,AD206,AO206,AZ206),1)</f>
        <v>0</v>
      </c>
      <c r="I206" s="236">
        <f t="shared" si="492"/>
        <v>0</v>
      </c>
      <c r="J206" s="236">
        <f t="shared" si="493"/>
        <v>0</v>
      </c>
      <c r="K206" s="236">
        <f t="shared" si="493"/>
        <v>0</v>
      </c>
      <c r="L206" s="236">
        <f t="shared" si="493"/>
        <v>0</v>
      </c>
      <c r="M206" s="236">
        <f t="shared" si="493"/>
        <v>0</v>
      </c>
      <c r="N206" s="236">
        <f t="shared" si="493"/>
        <v>0</v>
      </c>
      <c r="O206" s="236">
        <f t="shared" si="493"/>
        <v>0</v>
      </c>
      <c r="P206" s="220"/>
      <c r="Q206" s="221"/>
      <c r="R206" s="237">
        <f t="shared" ref="R206:R216" si="507">SUM(U206:W206)</f>
        <v>0</v>
      </c>
      <c r="S206" s="221"/>
      <c r="T206" s="237">
        <f t="shared" ref="T206:T215" si="508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09">SUM(AF206:AH206)</f>
        <v>0</v>
      </c>
      <c r="AD206" s="221"/>
      <c r="AE206" s="237">
        <f t="shared" ref="AE206:AE215" si="510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11">SUM(AQ206:AS206)</f>
        <v>0</v>
      </c>
      <c r="AO206" s="221"/>
      <c r="AP206" s="237">
        <f t="shared" ref="AP206:AP215" si="512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13">SUM(BB206:BD206)</f>
        <v>0</v>
      </c>
      <c r="AZ206" s="221"/>
      <c r="BA206" s="237">
        <f t="shared" ref="BA206:BA215" si="514">SUM(BE206:BG206)</f>
        <v>0</v>
      </c>
      <c r="BB206" s="221"/>
      <c r="BC206" s="233"/>
      <c r="BD206" s="221"/>
      <c r="BE206" s="221"/>
      <c r="BF206" s="233"/>
      <c r="BG206" s="221"/>
      <c r="BH206" s="379">
        <f t="shared" si="494"/>
        <v>0</v>
      </c>
      <c r="BI206" s="255" t="str">
        <f t="shared" si="495"/>
        <v>03</v>
      </c>
      <c r="BJ206" s="318"/>
      <c r="BK206" s="253">
        <f t="shared" ref="BK206:BK216" si="515">IF(ROUND((E206-F206),5)&gt;=0,0,"Ошибка!")</f>
        <v>0</v>
      </c>
      <c r="BL206" s="318"/>
      <c r="BM206" s="253">
        <f t="shared" si="49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497"/>
        <v>0</v>
      </c>
      <c r="BW206" s="318"/>
      <c r="BX206" s="253">
        <f t="shared" ref="BX206:BX216" si="516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498"/>
        <v>0</v>
      </c>
      <c r="CH206" s="318"/>
      <c r="CI206" s="253">
        <f t="shared" si="499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00"/>
        <v>0</v>
      </c>
      <c r="CS206" s="318"/>
      <c r="CT206" s="253">
        <f t="shared" si="501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02"/>
        <v>0</v>
      </c>
      <c r="DD206" s="318"/>
      <c r="DE206" s="253">
        <f t="shared" si="503"/>
        <v>0</v>
      </c>
      <c r="DF206" s="318"/>
      <c r="DG206" s="318"/>
      <c r="DH206" s="318"/>
      <c r="DI206" s="318"/>
      <c r="DJ206" s="318"/>
      <c r="DK206" s="318"/>
      <c r="DL206" s="318"/>
      <c r="DM206" s="2"/>
      <c r="DN206" s="2"/>
    </row>
    <row r="207" spans="1:118" s="28" customFormat="1" ht="12">
      <c r="A207" s="272" t="str">
        <f t="shared" si="49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04"/>
        <v>0</v>
      </c>
      <c r="F207" s="236">
        <f t="shared" si="505"/>
        <v>0</v>
      </c>
      <c r="G207" s="236">
        <f t="shared" si="491"/>
        <v>0</v>
      </c>
      <c r="H207" s="236">
        <f t="shared" si="506"/>
        <v>0</v>
      </c>
      <c r="I207" s="236">
        <f t="shared" si="492"/>
        <v>0</v>
      </c>
      <c r="J207" s="236">
        <f t="shared" si="493"/>
        <v>0</v>
      </c>
      <c r="K207" s="236">
        <f t="shared" si="493"/>
        <v>0</v>
      </c>
      <c r="L207" s="236">
        <f t="shared" si="493"/>
        <v>0</v>
      </c>
      <c r="M207" s="236">
        <f t="shared" si="493"/>
        <v>0</v>
      </c>
      <c r="N207" s="236">
        <f t="shared" si="493"/>
        <v>0</v>
      </c>
      <c r="O207" s="236">
        <f t="shared" si="493"/>
        <v>0</v>
      </c>
      <c r="P207" s="220"/>
      <c r="Q207" s="221"/>
      <c r="R207" s="237">
        <f t="shared" si="507"/>
        <v>0</v>
      </c>
      <c r="S207" s="221"/>
      <c r="T207" s="237">
        <f t="shared" si="508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09"/>
        <v>0</v>
      </c>
      <c r="AD207" s="221"/>
      <c r="AE207" s="237">
        <f t="shared" si="510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11"/>
        <v>0</v>
      </c>
      <c r="AO207" s="221"/>
      <c r="AP207" s="237">
        <f t="shared" si="512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13"/>
        <v>0</v>
      </c>
      <c r="AZ207" s="221"/>
      <c r="BA207" s="237">
        <f t="shared" si="514"/>
        <v>0</v>
      </c>
      <c r="BB207" s="221"/>
      <c r="BC207" s="233"/>
      <c r="BD207" s="221"/>
      <c r="BE207" s="221"/>
      <c r="BF207" s="233"/>
      <c r="BG207" s="221"/>
      <c r="BH207" s="379">
        <f t="shared" si="494"/>
        <v>0</v>
      </c>
      <c r="BI207" s="255" t="str">
        <f t="shared" si="495"/>
        <v>04</v>
      </c>
      <c r="BJ207" s="318"/>
      <c r="BK207" s="253">
        <f t="shared" si="515"/>
        <v>0</v>
      </c>
      <c r="BL207" s="318"/>
      <c r="BM207" s="253">
        <f t="shared" si="49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497"/>
        <v>0</v>
      </c>
      <c r="BW207" s="318"/>
      <c r="BX207" s="253">
        <f t="shared" si="516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498"/>
        <v>0</v>
      </c>
      <c r="CH207" s="318"/>
      <c r="CI207" s="253">
        <f t="shared" si="499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00"/>
        <v>0</v>
      </c>
      <c r="CS207" s="318"/>
      <c r="CT207" s="253">
        <f t="shared" si="501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02"/>
        <v>0</v>
      </c>
      <c r="DD207" s="318"/>
      <c r="DE207" s="253">
        <f t="shared" si="503"/>
        <v>0</v>
      </c>
      <c r="DF207" s="318"/>
      <c r="DG207" s="318"/>
      <c r="DH207" s="318"/>
      <c r="DI207" s="318"/>
      <c r="DJ207" s="318"/>
      <c r="DK207" s="318"/>
      <c r="DL207" s="318"/>
      <c r="DM207" s="242"/>
      <c r="DN207" s="242"/>
    </row>
    <row r="208" spans="1:118" s="28" customFormat="1" ht="12">
      <c r="A208" s="272" t="str">
        <f t="shared" si="49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04"/>
        <v>0</v>
      </c>
      <c r="F208" s="236">
        <f t="shared" si="505"/>
        <v>0</v>
      </c>
      <c r="G208" s="236">
        <f t="shared" si="491"/>
        <v>0</v>
      </c>
      <c r="H208" s="236">
        <f t="shared" si="506"/>
        <v>0</v>
      </c>
      <c r="I208" s="236">
        <f t="shared" si="492"/>
        <v>0</v>
      </c>
      <c r="J208" s="236">
        <f t="shared" si="493"/>
        <v>0</v>
      </c>
      <c r="K208" s="236">
        <f t="shared" si="493"/>
        <v>0</v>
      </c>
      <c r="L208" s="236">
        <f t="shared" si="493"/>
        <v>0</v>
      </c>
      <c r="M208" s="236">
        <f t="shared" si="493"/>
        <v>0</v>
      </c>
      <c r="N208" s="236">
        <f t="shared" si="493"/>
        <v>0</v>
      </c>
      <c r="O208" s="236">
        <f t="shared" si="493"/>
        <v>0</v>
      </c>
      <c r="P208" s="220"/>
      <c r="Q208" s="221"/>
      <c r="R208" s="237">
        <f t="shared" si="507"/>
        <v>0</v>
      </c>
      <c r="S208" s="221"/>
      <c r="T208" s="237">
        <f t="shared" si="508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09"/>
        <v>0</v>
      </c>
      <c r="AD208" s="221"/>
      <c r="AE208" s="237">
        <f t="shared" si="510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11"/>
        <v>0</v>
      </c>
      <c r="AO208" s="221"/>
      <c r="AP208" s="237">
        <f t="shared" si="512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13"/>
        <v>0</v>
      </c>
      <c r="AZ208" s="221"/>
      <c r="BA208" s="237">
        <f t="shared" si="514"/>
        <v>0</v>
      </c>
      <c r="BB208" s="221"/>
      <c r="BC208" s="233"/>
      <c r="BD208" s="221"/>
      <c r="BE208" s="221"/>
      <c r="BF208" s="233"/>
      <c r="BG208" s="221"/>
      <c r="BH208" s="379">
        <f t="shared" si="494"/>
        <v>0</v>
      </c>
      <c r="BI208" s="255" t="str">
        <f t="shared" si="495"/>
        <v>05</v>
      </c>
      <c r="BJ208" s="318"/>
      <c r="BK208" s="253">
        <f t="shared" si="515"/>
        <v>0</v>
      </c>
      <c r="BL208" s="318"/>
      <c r="BM208" s="253">
        <f t="shared" si="49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497"/>
        <v>0</v>
      </c>
      <c r="BW208" s="318"/>
      <c r="BX208" s="253">
        <f t="shared" si="516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498"/>
        <v>0</v>
      </c>
      <c r="CH208" s="318"/>
      <c r="CI208" s="253">
        <f t="shared" si="499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00"/>
        <v>0</v>
      </c>
      <c r="CS208" s="318"/>
      <c r="CT208" s="253">
        <f t="shared" si="501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02"/>
        <v>0</v>
      </c>
      <c r="DD208" s="318"/>
      <c r="DE208" s="253">
        <f t="shared" si="503"/>
        <v>0</v>
      </c>
      <c r="DF208" s="318"/>
      <c r="DG208" s="318"/>
      <c r="DH208" s="318"/>
      <c r="DI208" s="318"/>
      <c r="DJ208" s="318"/>
      <c r="DK208" s="318"/>
      <c r="DL208" s="318"/>
      <c r="DM208" s="242"/>
      <c r="DN208" s="242"/>
    </row>
    <row r="209" spans="1:118" s="28" customFormat="1" ht="12">
      <c r="A209" s="272" t="str">
        <f t="shared" si="49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04"/>
        <v>0</v>
      </c>
      <c r="F209" s="236">
        <f t="shared" si="505"/>
        <v>0</v>
      </c>
      <c r="G209" s="236">
        <f t="shared" si="491"/>
        <v>0</v>
      </c>
      <c r="H209" s="236">
        <f t="shared" si="506"/>
        <v>0</v>
      </c>
      <c r="I209" s="236">
        <f t="shared" si="492"/>
        <v>0</v>
      </c>
      <c r="J209" s="236">
        <f t="shared" si="493"/>
        <v>0</v>
      </c>
      <c r="K209" s="236">
        <f t="shared" si="493"/>
        <v>0</v>
      </c>
      <c r="L209" s="236">
        <f t="shared" si="493"/>
        <v>0</v>
      </c>
      <c r="M209" s="236">
        <f t="shared" si="493"/>
        <v>0</v>
      </c>
      <c r="N209" s="236">
        <f t="shared" si="493"/>
        <v>0</v>
      </c>
      <c r="O209" s="236">
        <f t="shared" si="493"/>
        <v>0</v>
      </c>
      <c r="P209" s="220"/>
      <c r="Q209" s="221"/>
      <c r="R209" s="237">
        <f t="shared" si="507"/>
        <v>0</v>
      </c>
      <c r="S209" s="221"/>
      <c r="T209" s="237">
        <f t="shared" si="508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09"/>
        <v>0</v>
      </c>
      <c r="AD209" s="221"/>
      <c r="AE209" s="237">
        <f t="shared" si="510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11"/>
        <v>0</v>
      </c>
      <c r="AO209" s="221"/>
      <c r="AP209" s="237">
        <f t="shared" si="512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13"/>
        <v>0</v>
      </c>
      <c r="AZ209" s="221"/>
      <c r="BA209" s="237">
        <f t="shared" si="514"/>
        <v>0</v>
      </c>
      <c r="BB209" s="221"/>
      <c r="BC209" s="233"/>
      <c r="BD209" s="221"/>
      <c r="BE209" s="221"/>
      <c r="BF209" s="233"/>
      <c r="BG209" s="221"/>
      <c r="BH209" s="379">
        <f t="shared" si="494"/>
        <v>0</v>
      </c>
      <c r="BI209" s="255" t="str">
        <f t="shared" si="495"/>
        <v>06</v>
      </c>
      <c r="BJ209" s="318"/>
      <c r="BK209" s="253">
        <f t="shared" si="515"/>
        <v>0</v>
      </c>
      <c r="BL209" s="318"/>
      <c r="BM209" s="253">
        <f t="shared" si="49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497"/>
        <v>0</v>
      </c>
      <c r="BW209" s="318"/>
      <c r="BX209" s="253">
        <f t="shared" si="516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498"/>
        <v>0</v>
      </c>
      <c r="CH209" s="318"/>
      <c r="CI209" s="253">
        <f t="shared" si="499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00"/>
        <v>0</v>
      </c>
      <c r="CS209" s="318"/>
      <c r="CT209" s="253">
        <f t="shared" si="501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02"/>
        <v>0</v>
      </c>
      <c r="DD209" s="318"/>
      <c r="DE209" s="253">
        <f t="shared" si="503"/>
        <v>0</v>
      </c>
      <c r="DF209" s="318"/>
      <c r="DG209" s="318"/>
      <c r="DH209" s="318"/>
      <c r="DI209" s="318"/>
      <c r="DJ209" s="318"/>
      <c r="DK209" s="318"/>
      <c r="DL209" s="318"/>
      <c r="DM209" s="242"/>
      <c r="DN209" s="242"/>
    </row>
    <row r="210" spans="1:118" s="27" customFormat="1" ht="24">
      <c r="A210" s="272" t="str">
        <f t="shared" si="49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04"/>
        <v>0</v>
      </c>
      <c r="F210" s="236">
        <f t="shared" si="505"/>
        <v>0</v>
      </c>
      <c r="G210" s="236">
        <f t="shared" si="491"/>
        <v>0</v>
      </c>
      <c r="H210" s="236">
        <f t="shared" si="506"/>
        <v>0</v>
      </c>
      <c r="I210" s="236">
        <f t="shared" si="492"/>
        <v>0</v>
      </c>
      <c r="J210" s="236">
        <f t="shared" si="493"/>
        <v>0</v>
      </c>
      <c r="K210" s="236">
        <f t="shared" si="493"/>
        <v>0</v>
      </c>
      <c r="L210" s="236">
        <f t="shared" si="493"/>
        <v>0</v>
      </c>
      <c r="M210" s="236">
        <f t="shared" si="493"/>
        <v>0</v>
      </c>
      <c r="N210" s="236">
        <f t="shared" si="493"/>
        <v>0</v>
      </c>
      <c r="O210" s="236">
        <f t="shared" si="493"/>
        <v>0</v>
      </c>
      <c r="P210" s="220"/>
      <c r="Q210" s="221"/>
      <c r="R210" s="237">
        <f t="shared" si="507"/>
        <v>0</v>
      </c>
      <c r="S210" s="221"/>
      <c r="T210" s="237">
        <f t="shared" si="508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09"/>
        <v>0</v>
      </c>
      <c r="AD210" s="221"/>
      <c r="AE210" s="237">
        <f t="shared" si="510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11"/>
        <v>0</v>
      </c>
      <c r="AO210" s="221"/>
      <c r="AP210" s="237">
        <f t="shared" si="512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13"/>
        <v>0</v>
      </c>
      <c r="AZ210" s="221"/>
      <c r="BA210" s="237">
        <f t="shared" si="514"/>
        <v>0</v>
      </c>
      <c r="BB210" s="221"/>
      <c r="BC210" s="233"/>
      <c r="BD210" s="221"/>
      <c r="BE210" s="221"/>
      <c r="BF210" s="233"/>
      <c r="BG210" s="221"/>
      <c r="BH210" s="379">
        <f t="shared" si="494"/>
        <v>0</v>
      </c>
      <c r="BI210" s="255" t="str">
        <f t="shared" si="495"/>
        <v>07</v>
      </c>
      <c r="BJ210" s="318"/>
      <c r="BK210" s="253">
        <f t="shared" si="515"/>
        <v>0</v>
      </c>
      <c r="BL210" s="318"/>
      <c r="BM210" s="253">
        <f t="shared" si="49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497"/>
        <v>0</v>
      </c>
      <c r="BW210" s="318"/>
      <c r="BX210" s="253">
        <f t="shared" si="516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498"/>
        <v>0</v>
      </c>
      <c r="CH210" s="318"/>
      <c r="CI210" s="253">
        <f t="shared" si="499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00"/>
        <v>0</v>
      </c>
      <c r="CS210" s="318"/>
      <c r="CT210" s="253">
        <f t="shared" si="501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02"/>
        <v>0</v>
      </c>
      <c r="DD210" s="318"/>
      <c r="DE210" s="253">
        <f t="shared" si="503"/>
        <v>0</v>
      </c>
      <c r="DF210" s="318"/>
      <c r="DG210" s="318"/>
      <c r="DH210" s="318"/>
      <c r="DI210" s="318"/>
      <c r="DJ210" s="318"/>
      <c r="DK210" s="318"/>
      <c r="DL210" s="318"/>
      <c r="DM210" s="2"/>
      <c r="DN210" s="2"/>
    </row>
    <row r="211" spans="1:118" s="27" customFormat="1" ht="12">
      <c r="A211" s="272" t="str">
        <f t="shared" si="49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04"/>
        <v>0</v>
      </c>
      <c r="F211" s="236">
        <f t="shared" si="505"/>
        <v>0</v>
      </c>
      <c r="G211" s="236">
        <f t="shared" si="491"/>
        <v>0</v>
      </c>
      <c r="H211" s="236">
        <f t="shared" si="506"/>
        <v>0</v>
      </c>
      <c r="I211" s="236">
        <f t="shared" si="492"/>
        <v>0</v>
      </c>
      <c r="J211" s="236">
        <f t="shared" si="493"/>
        <v>0</v>
      </c>
      <c r="K211" s="236">
        <f t="shared" si="493"/>
        <v>0</v>
      </c>
      <c r="L211" s="236">
        <f t="shared" si="493"/>
        <v>0</v>
      </c>
      <c r="M211" s="236">
        <f t="shared" si="493"/>
        <v>0</v>
      </c>
      <c r="N211" s="236">
        <f t="shared" si="493"/>
        <v>0</v>
      </c>
      <c r="O211" s="236">
        <f t="shared" si="493"/>
        <v>0</v>
      </c>
      <c r="P211" s="220"/>
      <c r="Q211" s="221"/>
      <c r="R211" s="237">
        <f t="shared" si="507"/>
        <v>0</v>
      </c>
      <c r="S211" s="221"/>
      <c r="T211" s="237">
        <f t="shared" si="508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09"/>
        <v>0</v>
      </c>
      <c r="AD211" s="221"/>
      <c r="AE211" s="237">
        <f t="shared" si="510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11"/>
        <v>0</v>
      </c>
      <c r="AO211" s="221"/>
      <c r="AP211" s="237">
        <f t="shared" si="512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13"/>
        <v>0</v>
      </c>
      <c r="AZ211" s="221"/>
      <c r="BA211" s="237">
        <f t="shared" si="514"/>
        <v>0</v>
      </c>
      <c r="BB211" s="221"/>
      <c r="BC211" s="233"/>
      <c r="BD211" s="221"/>
      <c r="BE211" s="221"/>
      <c r="BF211" s="233"/>
      <c r="BG211" s="221"/>
      <c r="BH211" s="379">
        <f t="shared" si="494"/>
        <v>0</v>
      </c>
      <c r="BI211" s="255" t="str">
        <f t="shared" si="495"/>
        <v>08</v>
      </c>
      <c r="BJ211" s="318"/>
      <c r="BK211" s="253">
        <f t="shared" si="515"/>
        <v>0</v>
      </c>
      <c r="BL211" s="318"/>
      <c r="BM211" s="253">
        <f t="shared" si="49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497"/>
        <v>0</v>
      </c>
      <c r="BW211" s="318"/>
      <c r="BX211" s="253">
        <f t="shared" si="516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498"/>
        <v>0</v>
      </c>
      <c r="CH211" s="318"/>
      <c r="CI211" s="253">
        <f t="shared" si="499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00"/>
        <v>0</v>
      </c>
      <c r="CS211" s="318"/>
      <c r="CT211" s="253">
        <f t="shared" si="501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02"/>
        <v>0</v>
      </c>
      <c r="DD211" s="318"/>
      <c r="DE211" s="253">
        <f t="shared" si="503"/>
        <v>0</v>
      </c>
      <c r="DF211" s="318"/>
      <c r="DG211" s="318"/>
      <c r="DH211" s="318"/>
      <c r="DI211" s="318"/>
      <c r="DJ211" s="318"/>
      <c r="DK211" s="318"/>
      <c r="DL211" s="318"/>
      <c r="DM211" s="2"/>
      <c r="DN211" s="2"/>
    </row>
    <row r="212" spans="1:118" s="28" customFormat="1" ht="12">
      <c r="A212" s="272" t="str">
        <f t="shared" si="49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04"/>
        <v>0</v>
      </c>
      <c r="F212" s="236">
        <f t="shared" si="505"/>
        <v>0</v>
      </c>
      <c r="G212" s="236">
        <f t="shared" si="491"/>
        <v>0</v>
      </c>
      <c r="H212" s="236">
        <f t="shared" si="506"/>
        <v>0</v>
      </c>
      <c r="I212" s="236">
        <f t="shared" si="492"/>
        <v>0</v>
      </c>
      <c r="J212" s="236">
        <f t="shared" si="493"/>
        <v>0</v>
      </c>
      <c r="K212" s="236">
        <f t="shared" si="493"/>
        <v>0</v>
      </c>
      <c r="L212" s="236">
        <f t="shared" si="493"/>
        <v>0</v>
      </c>
      <c r="M212" s="236">
        <f t="shared" si="493"/>
        <v>0</v>
      </c>
      <c r="N212" s="236">
        <f t="shared" si="493"/>
        <v>0</v>
      </c>
      <c r="O212" s="236">
        <f t="shared" si="493"/>
        <v>0</v>
      </c>
      <c r="P212" s="220"/>
      <c r="Q212" s="221"/>
      <c r="R212" s="237">
        <f t="shared" si="507"/>
        <v>0</v>
      </c>
      <c r="S212" s="221"/>
      <c r="T212" s="237">
        <f t="shared" si="508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09"/>
        <v>0</v>
      </c>
      <c r="AD212" s="221"/>
      <c r="AE212" s="237">
        <f t="shared" si="510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11"/>
        <v>0</v>
      </c>
      <c r="AO212" s="221"/>
      <c r="AP212" s="237">
        <f t="shared" si="512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13"/>
        <v>0</v>
      </c>
      <c r="AZ212" s="221"/>
      <c r="BA212" s="237">
        <f t="shared" si="514"/>
        <v>0</v>
      </c>
      <c r="BB212" s="221"/>
      <c r="BC212" s="233"/>
      <c r="BD212" s="221"/>
      <c r="BE212" s="221"/>
      <c r="BF212" s="233"/>
      <c r="BG212" s="221"/>
      <c r="BH212" s="379">
        <f t="shared" si="494"/>
        <v>0</v>
      </c>
      <c r="BI212" s="255" t="str">
        <f t="shared" si="495"/>
        <v>09</v>
      </c>
      <c r="BJ212" s="318"/>
      <c r="BK212" s="253">
        <f t="shared" si="515"/>
        <v>0</v>
      </c>
      <c r="BL212" s="318"/>
      <c r="BM212" s="253">
        <f t="shared" si="49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497"/>
        <v>0</v>
      </c>
      <c r="BW212" s="318"/>
      <c r="BX212" s="253">
        <f t="shared" si="516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498"/>
        <v>0</v>
      </c>
      <c r="CH212" s="318"/>
      <c r="CI212" s="253">
        <f t="shared" si="499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00"/>
        <v>0</v>
      </c>
      <c r="CS212" s="318"/>
      <c r="CT212" s="253">
        <f t="shared" si="501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02"/>
        <v>0</v>
      </c>
      <c r="DD212" s="318"/>
      <c r="DE212" s="253">
        <f t="shared" si="503"/>
        <v>0</v>
      </c>
      <c r="DF212" s="318"/>
      <c r="DG212" s="318"/>
      <c r="DH212" s="318"/>
      <c r="DI212" s="318"/>
      <c r="DJ212" s="318"/>
      <c r="DK212" s="318"/>
      <c r="DL212" s="318"/>
      <c r="DM212" s="242"/>
      <c r="DN212" s="242"/>
    </row>
    <row r="213" spans="1:118" s="28" customFormat="1" ht="12">
      <c r="A213" s="272" t="str">
        <f t="shared" si="49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04"/>
        <v>0</v>
      </c>
      <c r="F213" s="236">
        <f t="shared" si="505"/>
        <v>0</v>
      </c>
      <c r="G213" s="236">
        <f t="shared" si="491"/>
        <v>0</v>
      </c>
      <c r="H213" s="236">
        <f t="shared" si="506"/>
        <v>0</v>
      </c>
      <c r="I213" s="236">
        <f t="shared" si="492"/>
        <v>0</v>
      </c>
      <c r="J213" s="236">
        <f t="shared" si="493"/>
        <v>0</v>
      </c>
      <c r="K213" s="236">
        <f t="shared" si="493"/>
        <v>0</v>
      </c>
      <c r="L213" s="236">
        <f t="shared" si="493"/>
        <v>0</v>
      </c>
      <c r="M213" s="236">
        <f t="shared" si="493"/>
        <v>0</v>
      </c>
      <c r="N213" s="236">
        <f t="shared" si="493"/>
        <v>0</v>
      </c>
      <c r="O213" s="236">
        <f t="shared" si="493"/>
        <v>0</v>
      </c>
      <c r="P213" s="220"/>
      <c r="Q213" s="221"/>
      <c r="R213" s="237">
        <f t="shared" si="507"/>
        <v>0</v>
      </c>
      <c r="S213" s="221"/>
      <c r="T213" s="237">
        <f t="shared" si="508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09"/>
        <v>0</v>
      </c>
      <c r="AD213" s="221"/>
      <c r="AE213" s="237">
        <f t="shared" si="510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11"/>
        <v>0</v>
      </c>
      <c r="AO213" s="221"/>
      <c r="AP213" s="237">
        <f t="shared" si="512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13"/>
        <v>0</v>
      </c>
      <c r="AZ213" s="221"/>
      <c r="BA213" s="237">
        <f t="shared" si="514"/>
        <v>0</v>
      </c>
      <c r="BB213" s="221"/>
      <c r="BC213" s="233"/>
      <c r="BD213" s="221"/>
      <c r="BE213" s="221"/>
      <c r="BF213" s="233"/>
      <c r="BG213" s="221"/>
      <c r="BH213" s="379">
        <f t="shared" si="494"/>
        <v>0</v>
      </c>
      <c r="BI213" s="255" t="str">
        <f t="shared" si="495"/>
        <v>10</v>
      </c>
      <c r="BJ213" s="318"/>
      <c r="BK213" s="253">
        <f t="shared" si="515"/>
        <v>0</v>
      </c>
      <c r="BL213" s="318"/>
      <c r="BM213" s="253">
        <f t="shared" si="49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497"/>
        <v>0</v>
      </c>
      <c r="BW213" s="318"/>
      <c r="BX213" s="253">
        <f t="shared" si="516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498"/>
        <v>0</v>
      </c>
      <c r="CH213" s="318"/>
      <c r="CI213" s="253">
        <f t="shared" si="499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00"/>
        <v>0</v>
      </c>
      <c r="CS213" s="318"/>
      <c r="CT213" s="253">
        <f t="shared" si="501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02"/>
        <v>0</v>
      </c>
      <c r="DD213" s="318"/>
      <c r="DE213" s="253">
        <f t="shared" si="503"/>
        <v>0</v>
      </c>
      <c r="DF213" s="318"/>
      <c r="DG213" s="318"/>
      <c r="DH213" s="318"/>
      <c r="DI213" s="318"/>
      <c r="DJ213" s="318"/>
      <c r="DK213" s="318"/>
      <c r="DL213" s="318"/>
      <c r="DM213" s="242"/>
      <c r="DN213" s="242"/>
    </row>
    <row r="214" spans="1:118" s="27" customFormat="1" ht="36">
      <c r="A214" s="272" t="str">
        <f t="shared" si="49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04"/>
        <v>0</v>
      </c>
      <c r="F214" s="236">
        <f t="shared" si="505"/>
        <v>0</v>
      </c>
      <c r="G214" s="236">
        <f t="shared" si="491"/>
        <v>0</v>
      </c>
      <c r="H214" s="236">
        <f t="shared" si="506"/>
        <v>0</v>
      </c>
      <c r="I214" s="236">
        <f t="shared" si="492"/>
        <v>0</v>
      </c>
      <c r="J214" s="236">
        <f t="shared" si="493"/>
        <v>0</v>
      </c>
      <c r="K214" s="236">
        <f t="shared" si="493"/>
        <v>0</v>
      </c>
      <c r="L214" s="236">
        <f t="shared" si="493"/>
        <v>0</v>
      </c>
      <c r="M214" s="236">
        <f t="shared" si="493"/>
        <v>0</v>
      </c>
      <c r="N214" s="236">
        <f t="shared" si="493"/>
        <v>0</v>
      </c>
      <c r="O214" s="236">
        <f t="shared" si="493"/>
        <v>0</v>
      </c>
      <c r="P214" s="220"/>
      <c r="Q214" s="221"/>
      <c r="R214" s="237">
        <f t="shared" si="507"/>
        <v>0</v>
      </c>
      <c r="S214" s="221"/>
      <c r="T214" s="237">
        <f t="shared" si="508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09"/>
        <v>0</v>
      </c>
      <c r="AD214" s="221"/>
      <c r="AE214" s="237">
        <f t="shared" si="510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11"/>
        <v>0</v>
      </c>
      <c r="AO214" s="221"/>
      <c r="AP214" s="237">
        <f t="shared" si="512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13"/>
        <v>0</v>
      </c>
      <c r="AZ214" s="221"/>
      <c r="BA214" s="237">
        <f t="shared" si="514"/>
        <v>0</v>
      </c>
      <c r="BB214" s="221"/>
      <c r="BC214" s="233"/>
      <c r="BD214" s="221"/>
      <c r="BE214" s="221"/>
      <c r="BF214" s="233"/>
      <c r="BG214" s="221"/>
      <c r="BH214" s="379">
        <f t="shared" si="494"/>
        <v>0</v>
      </c>
      <c r="BI214" s="255" t="str">
        <f t="shared" si="495"/>
        <v>11</v>
      </c>
      <c r="BJ214" s="318"/>
      <c r="BK214" s="253">
        <f t="shared" si="515"/>
        <v>0</v>
      </c>
      <c r="BL214" s="318"/>
      <c r="BM214" s="253">
        <f t="shared" si="49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497"/>
        <v>0</v>
      </c>
      <c r="BW214" s="318"/>
      <c r="BX214" s="253">
        <f t="shared" si="516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498"/>
        <v>0</v>
      </c>
      <c r="CH214" s="318"/>
      <c r="CI214" s="253">
        <f t="shared" si="499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00"/>
        <v>0</v>
      </c>
      <c r="CS214" s="318"/>
      <c r="CT214" s="253">
        <f t="shared" si="501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02"/>
        <v>0</v>
      </c>
      <c r="DD214" s="318"/>
      <c r="DE214" s="253">
        <f t="shared" si="503"/>
        <v>0</v>
      </c>
      <c r="DF214" s="318"/>
      <c r="DG214" s="318"/>
      <c r="DH214" s="318"/>
      <c r="DI214" s="318"/>
      <c r="DJ214" s="318"/>
      <c r="DK214" s="318"/>
      <c r="DL214" s="318"/>
      <c r="DM214" s="2"/>
      <c r="DN214" s="2"/>
    </row>
    <row r="215" spans="1:118" s="27" customFormat="1" ht="36">
      <c r="A215" s="272" t="str">
        <f t="shared" si="49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04"/>
        <v>0</v>
      </c>
      <c r="F215" s="236">
        <f t="shared" si="505"/>
        <v>0</v>
      </c>
      <c r="G215" s="236">
        <f t="shared" si="491"/>
        <v>0</v>
      </c>
      <c r="H215" s="236">
        <f t="shared" si="506"/>
        <v>0</v>
      </c>
      <c r="I215" s="236">
        <f t="shared" si="492"/>
        <v>0</v>
      </c>
      <c r="J215" s="236">
        <f t="shared" si="493"/>
        <v>0</v>
      </c>
      <c r="K215" s="236">
        <f t="shared" si="493"/>
        <v>0</v>
      </c>
      <c r="L215" s="236">
        <f t="shared" si="493"/>
        <v>0</v>
      </c>
      <c r="M215" s="236">
        <f t="shared" si="493"/>
        <v>0</v>
      </c>
      <c r="N215" s="236">
        <f t="shared" si="493"/>
        <v>0</v>
      </c>
      <c r="O215" s="236">
        <f t="shared" si="493"/>
        <v>0</v>
      </c>
      <c r="P215" s="220"/>
      <c r="Q215" s="221"/>
      <c r="R215" s="237">
        <f t="shared" si="507"/>
        <v>0</v>
      </c>
      <c r="S215" s="221"/>
      <c r="T215" s="237">
        <f t="shared" si="508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09"/>
        <v>0</v>
      </c>
      <c r="AD215" s="221"/>
      <c r="AE215" s="237">
        <f t="shared" si="510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11"/>
        <v>0</v>
      </c>
      <c r="AO215" s="221"/>
      <c r="AP215" s="237">
        <f t="shared" si="512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13"/>
        <v>0</v>
      </c>
      <c r="AZ215" s="221"/>
      <c r="BA215" s="237">
        <f t="shared" si="514"/>
        <v>0</v>
      </c>
      <c r="BB215" s="221"/>
      <c r="BC215" s="233"/>
      <c r="BD215" s="221"/>
      <c r="BE215" s="221"/>
      <c r="BF215" s="233"/>
      <c r="BG215" s="221"/>
      <c r="BH215" s="379">
        <f t="shared" si="494"/>
        <v>0</v>
      </c>
      <c r="BI215" s="255" t="str">
        <f t="shared" si="495"/>
        <v>12</v>
      </c>
      <c r="BJ215" s="318"/>
      <c r="BK215" s="253">
        <f t="shared" si="515"/>
        <v>0</v>
      </c>
      <c r="BL215" s="318"/>
      <c r="BM215" s="253">
        <f t="shared" si="49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497"/>
        <v>0</v>
      </c>
      <c r="BW215" s="318"/>
      <c r="BX215" s="253">
        <f t="shared" si="516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498"/>
        <v>0</v>
      </c>
      <c r="CH215" s="318"/>
      <c r="CI215" s="253">
        <f t="shared" si="499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00"/>
        <v>0</v>
      </c>
      <c r="CS215" s="318"/>
      <c r="CT215" s="253">
        <f t="shared" si="501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02"/>
        <v>0</v>
      </c>
      <c r="DD215" s="318"/>
      <c r="DE215" s="253">
        <f t="shared" si="503"/>
        <v>0</v>
      </c>
      <c r="DF215" s="318"/>
      <c r="DG215" s="318"/>
      <c r="DH215" s="318"/>
      <c r="DI215" s="318"/>
      <c r="DJ215" s="318"/>
      <c r="DK215" s="318"/>
      <c r="DL215" s="318"/>
      <c r="DM215" s="2"/>
      <c r="DN215" s="2"/>
    </row>
    <row r="216" spans="1:118" s="28" customFormat="1" thickBot="1">
      <c r="A216" s="272" t="str">
        <f t="shared" si="49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04"/>
        <v>0</v>
      </c>
      <c r="F216" s="236">
        <f t="shared" si="505"/>
        <v>0</v>
      </c>
      <c r="G216" s="236">
        <f t="shared" si="491"/>
        <v>0</v>
      </c>
      <c r="H216" s="236">
        <f t="shared" si="506"/>
        <v>0</v>
      </c>
      <c r="I216" s="236">
        <f t="shared" si="492"/>
        <v>0</v>
      </c>
      <c r="J216" s="236">
        <f t="shared" si="493"/>
        <v>0</v>
      </c>
      <c r="K216" s="236">
        <f t="shared" si="493"/>
        <v>0</v>
      </c>
      <c r="L216" s="236">
        <f t="shared" si="493"/>
        <v>0</v>
      </c>
      <c r="M216" s="236">
        <f t="shared" si="493"/>
        <v>0</v>
      </c>
      <c r="N216" s="236">
        <f t="shared" si="493"/>
        <v>0</v>
      </c>
      <c r="O216" s="236">
        <f>ROUND(SUM(Z216,AK216,AV216,BG216),1)</f>
        <v>0</v>
      </c>
      <c r="P216" s="223"/>
      <c r="Q216" s="224"/>
      <c r="R216" s="238">
        <f t="shared" si="507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09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11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13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9">
        <f t="shared" si="494"/>
        <v>0</v>
      </c>
      <c r="BI216" s="319" t="str">
        <f t="shared" si="495"/>
        <v>13</v>
      </c>
      <c r="BJ216" s="320"/>
      <c r="BK216" s="321">
        <f t="shared" si="515"/>
        <v>0</v>
      </c>
      <c r="BL216" s="320"/>
      <c r="BM216" s="321">
        <f t="shared" si="49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497"/>
        <v>0</v>
      </c>
      <c r="BW216" s="320"/>
      <c r="BX216" s="321">
        <f t="shared" si="516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498"/>
        <v>0</v>
      </c>
      <c r="CH216" s="320"/>
      <c r="CI216" s="321">
        <f t="shared" si="499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00"/>
        <v>0</v>
      </c>
      <c r="CS216" s="320"/>
      <c r="CT216" s="321">
        <f t="shared" si="501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02"/>
        <v>0</v>
      </c>
      <c r="DD216" s="320"/>
      <c r="DE216" s="321">
        <f t="shared" si="503"/>
        <v>0</v>
      </c>
      <c r="DF216" s="320"/>
      <c r="DG216" s="320"/>
      <c r="DH216" s="320"/>
      <c r="DI216" s="320"/>
      <c r="DJ216" s="320"/>
      <c r="DK216" s="320"/>
      <c r="DL216" s="320"/>
      <c r="DM216" s="242"/>
      <c r="DN216" s="242"/>
    </row>
    <row r="217" spans="1:118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494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17">IF(ROUND(E223-SUM(E224,E226:E227),5)&gt;=0,0,"Ошибка")</f>
        <v>0</v>
      </c>
      <c r="BK217" s="285">
        <f t="shared" si="517"/>
        <v>0</v>
      </c>
      <c r="BL217" s="285">
        <f t="shared" si="517"/>
        <v>0</v>
      </c>
      <c r="BM217" s="285">
        <f t="shared" si="517"/>
        <v>0</v>
      </c>
      <c r="BN217" s="285">
        <f t="shared" si="517"/>
        <v>0</v>
      </c>
      <c r="BO217" s="285">
        <f t="shared" si="517"/>
        <v>0</v>
      </c>
      <c r="BP217" s="285">
        <f t="shared" si="517"/>
        <v>0</v>
      </c>
      <c r="BQ217" s="285">
        <f t="shared" si="517"/>
        <v>0</v>
      </c>
      <c r="BR217" s="285">
        <f t="shared" si="517"/>
        <v>0</v>
      </c>
      <c r="BS217" s="285">
        <f t="shared" si="517"/>
        <v>0</v>
      </c>
      <c r="BT217" s="285">
        <f t="shared" si="517"/>
        <v>0</v>
      </c>
      <c r="BU217" s="285">
        <f t="shared" si="517"/>
        <v>0</v>
      </c>
      <c r="BV217" s="285">
        <f t="shared" si="517"/>
        <v>0</v>
      </c>
      <c r="BW217" s="285">
        <f t="shared" si="517"/>
        <v>0</v>
      </c>
      <c r="BX217" s="285">
        <f t="shared" si="517"/>
        <v>0</v>
      </c>
      <c r="BY217" s="285">
        <f t="shared" si="517"/>
        <v>0</v>
      </c>
      <c r="BZ217" s="285">
        <f t="shared" si="517"/>
        <v>0</v>
      </c>
      <c r="CA217" s="285">
        <f t="shared" si="517"/>
        <v>0</v>
      </c>
      <c r="CB217" s="285">
        <f t="shared" si="517"/>
        <v>0</v>
      </c>
      <c r="CC217" s="285">
        <f t="shared" si="517"/>
        <v>0</v>
      </c>
      <c r="CD217" s="285">
        <f t="shared" si="517"/>
        <v>0</v>
      </c>
      <c r="CE217" s="285">
        <f t="shared" si="517"/>
        <v>0</v>
      </c>
      <c r="CF217" s="285">
        <f t="shared" si="517"/>
        <v>0</v>
      </c>
      <c r="CG217" s="285">
        <f t="shared" si="517"/>
        <v>0</v>
      </c>
      <c r="CH217" s="285">
        <f t="shared" si="517"/>
        <v>0</v>
      </c>
      <c r="CI217" s="285">
        <f t="shared" si="517"/>
        <v>0</v>
      </c>
      <c r="CJ217" s="285">
        <f t="shared" si="517"/>
        <v>0</v>
      </c>
      <c r="CK217" s="285">
        <f t="shared" si="517"/>
        <v>0</v>
      </c>
      <c r="CL217" s="285">
        <f t="shared" si="517"/>
        <v>0</v>
      </c>
      <c r="CM217" s="285">
        <f t="shared" si="517"/>
        <v>0</v>
      </c>
      <c r="CN217" s="285">
        <f t="shared" si="517"/>
        <v>0</v>
      </c>
      <c r="CO217" s="285">
        <f t="shared" si="517"/>
        <v>0</v>
      </c>
      <c r="CP217" s="285">
        <f t="shared" ref="CP217:DL217" si="518">IF(ROUND(AK223-SUM(AK224,AK226:AK227),5)&gt;=0,0,"Ошибка")</f>
        <v>0</v>
      </c>
      <c r="CQ217" s="285">
        <f t="shared" si="518"/>
        <v>0</v>
      </c>
      <c r="CR217" s="285">
        <f t="shared" si="518"/>
        <v>0</v>
      </c>
      <c r="CS217" s="285">
        <f t="shared" si="518"/>
        <v>0</v>
      </c>
      <c r="CT217" s="285">
        <f t="shared" si="518"/>
        <v>0</v>
      </c>
      <c r="CU217" s="285">
        <f t="shared" si="518"/>
        <v>0</v>
      </c>
      <c r="CV217" s="285">
        <f t="shared" si="518"/>
        <v>0</v>
      </c>
      <c r="CW217" s="285">
        <f t="shared" si="518"/>
        <v>0</v>
      </c>
      <c r="CX217" s="285">
        <f t="shared" si="518"/>
        <v>0</v>
      </c>
      <c r="CY217" s="285">
        <f t="shared" si="518"/>
        <v>0</v>
      </c>
      <c r="CZ217" s="285">
        <f t="shared" si="518"/>
        <v>0</v>
      </c>
      <c r="DA217" s="285">
        <f t="shared" si="518"/>
        <v>0</v>
      </c>
      <c r="DB217" s="285">
        <f t="shared" si="518"/>
        <v>0</v>
      </c>
      <c r="DC217" s="285">
        <f t="shared" si="518"/>
        <v>0</v>
      </c>
      <c r="DD217" s="285">
        <f t="shared" si="518"/>
        <v>0</v>
      </c>
      <c r="DE217" s="285">
        <f t="shared" si="518"/>
        <v>0</v>
      </c>
      <c r="DF217" s="285">
        <f t="shared" si="518"/>
        <v>0</v>
      </c>
      <c r="DG217" s="285">
        <f t="shared" si="518"/>
        <v>0</v>
      </c>
      <c r="DH217" s="285">
        <f t="shared" si="518"/>
        <v>0</v>
      </c>
      <c r="DI217" s="285">
        <f t="shared" si="518"/>
        <v>0</v>
      </c>
      <c r="DJ217" s="285">
        <f t="shared" si="518"/>
        <v>0</v>
      </c>
      <c r="DK217" s="285">
        <f t="shared" si="518"/>
        <v>0</v>
      </c>
      <c r="DL217" s="285">
        <f t="shared" si="518"/>
        <v>0</v>
      </c>
      <c r="DM217" s="259"/>
      <c r="DN217" s="259"/>
    </row>
    <row r="218" spans="1:118" s="27" customFormat="1" ht="24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19">SUM(J219:J223,J228:J230)</f>
        <v>0</v>
      </c>
      <c r="K218" s="236">
        <f t="shared" si="519"/>
        <v>0</v>
      </c>
      <c r="L218" s="236">
        <f t="shared" si="519"/>
        <v>0</v>
      </c>
      <c r="M218" s="236">
        <f t="shared" si="519"/>
        <v>0</v>
      </c>
      <c r="N218" s="236">
        <f t="shared" si="519"/>
        <v>0</v>
      </c>
      <c r="O218" s="236">
        <f t="shared" si="519"/>
        <v>0</v>
      </c>
      <c r="P218" s="228">
        <f>SUM(P219:P223,P228:P230)</f>
        <v>0</v>
      </c>
      <c r="Q218" s="226">
        <f t="shared" ref="Q218:Z218" si="520">SUM(Q219:Q223,Q228:Q230)</f>
        <v>0</v>
      </c>
      <c r="R218" s="236">
        <f t="shared" si="520"/>
        <v>0</v>
      </c>
      <c r="S218" s="226">
        <f t="shared" si="520"/>
        <v>0</v>
      </c>
      <c r="T218" s="236">
        <f t="shared" si="520"/>
        <v>0</v>
      </c>
      <c r="U218" s="226">
        <f t="shared" si="520"/>
        <v>0</v>
      </c>
      <c r="V218" s="235">
        <f t="shared" si="520"/>
        <v>0</v>
      </c>
      <c r="W218" s="226">
        <f t="shared" si="520"/>
        <v>0</v>
      </c>
      <c r="X218" s="226">
        <f t="shared" si="520"/>
        <v>0</v>
      </c>
      <c r="Y218" s="235">
        <f t="shared" si="520"/>
        <v>0</v>
      </c>
      <c r="Z218" s="227">
        <f t="shared" si="520"/>
        <v>0</v>
      </c>
      <c r="AA218" s="228">
        <f>SUM(AA219:AA223,AA228:AA230)</f>
        <v>0</v>
      </c>
      <c r="AB218" s="226">
        <f t="shared" ref="AB218:AK218" si="521">SUM(AB219:AB223,AB228:AB230)</f>
        <v>0</v>
      </c>
      <c r="AC218" s="236">
        <f t="shared" si="521"/>
        <v>0</v>
      </c>
      <c r="AD218" s="226">
        <f t="shared" si="521"/>
        <v>0</v>
      </c>
      <c r="AE218" s="236">
        <f t="shared" si="521"/>
        <v>0</v>
      </c>
      <c r="AF218" s="226">
        <f t="shared" si="521"/>
        <v>0</v>
      </c>
      <c r="AG218" s="235">
        <f t="shared" si="521"/>
        <v>0</v>
      </c>
      <c r="AH218" s="226">
        <f t="shared" si="521"/>
        <v>0</v>
      </c>
      <c r="AI218" s="226">
        <f t="shared" si="521"/>
        <v>0</v>
      </c>
      <c r="AJ218" s="235">
        <f t="shared" si="521"/>
        <v>0</v>
      </c>
      <c r="AK218" s="227">
        <f t="shared" si="521"/>
        <v>0</v>
      </c>
      <c r="AL218" s="228">
        <f>SUM(AL219:AL223,AL228:AL230)</f>
        <v>0</v>
      </c>
      <c r="AM218" s="226">
        <f t="shared" ref="AM218:AV218" si="522">SUM(AM219:AM223,AM228:AM230)</f>
        <v>0</v>
      </c>
      <c r="AN218" s="236">
        <f t="shared" si="522"/>
        <v>0</v>
      </c>
      <c r="AO218" s="226">
        <f t="shared" si="522"/>
        <v>0</v>
      </c>
      <c r="AP218" s="236">
        <f t="shared" si="522"/>
        <v>0</v>
      </c>
      <c r="AQ218" s="226">
        <f t="shared" si="522"/>
        <v>0</v>
      </c>
      <c r="AR218" s="235">
        <f t="shared" si="522"/>
        <v>0</v>
      </c>
      <c r="AS218" s="226">
        <f t="shared" si="522"/>
        <v>0</v>
      </c>
      <c r="AT218" s="226">
        <f t="shared" si="522"/>
        <v>0</v>
      </c>
      <c r="AU218" s="235">
        <f t="shared" si="522"/>
        <v>0</v>
      </c>
      <c r="AV218" s="227">
        <f t="shared" si="522"/>
        <v>0</v>
      </c>
      <c r="AW218" s="228">
        <f>SUM(AW219:AW223,AW228:AW230)</f>
        <v>0</v>
      </c>
      <c r="AX218" s="226">
        <f t="shared" ref="AX218:BG218" si="523">SUM(AX219:AX223,AX228:AX230)</f>
        <v>0</v>
      </c>
      <c r="AY218" s="236">
        <f t="shared" si="523"/>
        <v>0</v>
      </c>
      <c r="AZ218" s="226">
        <f t="shared" si="523"/>
        <v>0</v>
      </c>
      <c r="BA218" s="236">
        <f t="shared" si="523"/>
        <v>0</v>
      </c>
      <c r="BB218" s="226">
        <f t="shared" si="523"/>
        <v>0</v>
      </c>
      <c r="BC218" s="235">
        <f t="shared" si="523"/>
        <v>0</v>
      </c>
      <c r="BD218" s="226">
        <f t="shared" si="523"/>
        <v>0</v>
      </c>
      <c r="BE218" s="226">
        <f t="shared" si="523"/>
        <v>0</v>
      </c>
      <c r="BF218" s="235">
        <f t="shared" si="523"/>
        <v>0</v>
      </c>
      <c r="BG218" s="227">
        <f t="shared" si="523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24">IF(E224-E225&gt;=0,0,"Ошибка")</f>
        <v>0</v>
      </c>
      <c r="BK218" s="253">
        <f t="shared" si="524"/>
        <v>0</v>
      </c>
      <c r="BL218" s="253">
        <f t="shared" si="524"/>
        <v>0</v>
      </c>
      <c r="BM218" s="253">
        <f t="shared" si="524"/>
        <v>0</v>
      </c>
      <c r="BN218" s="253">
        <f t="shared" si="524"/>
        <v>0</v>
      </c>
      <c r="BO218" s="253">
        <f t="shared" si="524"/>
        <v>0</v>
      </c>
      <c r="BP218" s="253">
        <f t="shared" si="524"/>
        <v>0</v>
      </c>
      <c r="BQ218" s="253">
        <f t="shared" si="524"/>
        <v>0</v>
      </c>
      <c r="BR218" s="253">
        <f t="shared" si="524"/>
        <v>0</v>
      </c>
      <c r="BS218" s="253">
        <f t="shared" si="524"/>
        <v>0</v>
      </c>
      <c r="BT218" s="253">
        <f t="shared" si="524"/>
        <v>0</v>
      </c>
      <c r="BU218" s="253">
        <f t="shared" si="524"/>
        <v>0</v>
      </c>
      <c r="BV218" s="253">
        <f t="shared" si="524"/>
        <v>0</v>
      </c>
      <c r="BW218" s="253">
        <f t="shared" si="524"/>
        <v>0</v>
      </c>
      <c r="BX218" s="253">
        <f t="shared" si="524"/>
        <v>0</v>
      </c>
      <c r="BY218" s="253">
        <f t="shared" si="524"/>
        <v>0</v>
      </c>
      <c r="BZ218" s="253">
        <f t="shared" si="524"/>
        <v>0</v>
      </c>
      <c r="CA218" s="253">
        <f t="shared" si="524"/>
        <v>0</v>
      </c>
      <c r="CB218" s="253">
        <f t="shared" si="524"/>
        <v>0</v>
      </c>
      <c r="CC218" s="253">
        <f t="shared" si="524"/>
        <v>0</v>
      </c>
      <c r="CD218" s="253">
        <f t="shared" si="524"/>
        <v>0</v>
      </c>
      <c r="CE218" s="253">
        <f t="shared" si="524"/>
        <v>0</v>
      </c>
      <c r="CF218" s="253">
        <f t="shared" si="524"/>
        <v>0</v>
      </c>
      <c r="CG218" s="253">
        <f t="shared" si="524"/>
        <v>0</v>
      </c>
      <c r="CH218" s="253">
        <f t="shared" si="524"/>
        <v>0</v>
      </c>
      <c r="CI218" s="253">
        <f t="shared" si="524"/>
        <v>0</v>
      </c>
      <c r="CJ218" s="253">
        <f t="shared" si="524"/>
        <v>0</v>
      </c>
      <c r="CK218" s="253">
        <f t="shared" si="524"/>
        <v>0</v>
      </c>
      <c r="CL218" s="253">
        <f t="shared" si="524"/>
        <v>0</v>
      </c>
      <c r="CM218" s="253">
        <f t="shared" si="524"/>
        <v>0</v>
      </c>
      <c r="CN218" s="253">
        <f t="shared" si="524"/>
        <v>0</v>
      </c>
      <c r="CO218" s="253">
        <f t="shared" si="524"/>
        <v>0</v>
      </c>
      <c r="CP218" s="253">
        <f t="shared" ref="CP218:DL218" si="525">IF(AK224-AK225&gt;=0,0,"Ошибка")</f>
        <v>0</v>
      </c>
      <c r="CQ218" s="253">
        <f t="shared" si="525"/>
        <v>0</v>
      </c>
      <c r="CR218" s="253">
        <f t="shared" si="525"/>
        <v>0</v>
      </c>
      <c r="CS218" s="253">
        <f t="shared" si="525"/>
        <v>0</v>
      </c>
      <c r="CT218" s="253">
        <f t="shared" si="525"/>
        <v>0</v>
      </c>
      <c r="CU218" s="253">
        <f t="shared" si="525"/>
        <v>0</v>
      </c>
      <c r="CV218" s="253">
        <f t="shared" si="525"/>
        <v>0</v>
      </c>
      <c r="CW218" s="253">
        <f t="shared" si="525"/>
        <v>0</v>
      </c>
      <c r="CX218" s="253">
        <f t="shared" si="525"/>
        <v>0</v>
      </c>
      <c r="CY218" s="253">
        <f t="shared" si="525"/>
        <v>0</v>
      </c>
      <c r="CZ218" s="253">
        <f t="shared" si="525"/>
        <v>0</v>
      </c>
      <c r="DA218" s="253">
        <f t="shared" si="525"/>
        <v>0</v>
      </c>
      <c r="DB218" s="253">
        <f t="shared" si="525"/>
        <v>0</v>
      </c>
      <c r="DC218" s="253">
        <f t="shared" si="525"/>
        <v>0</v>
      </c>
      <c r="DD218" s="253">
        <f t="shared" si="525"/>
        <v>0</v>
      </c>
      <c r="DE218" s="253">
        <f t="shared" si="525"/>
        <v>0</v>
      </c>
      <c r="DF218" s="253">
        <f t="shared" si="525"/>
        <v>0</v>
      </c>
      <c r="DG218" s="253">
        <f t="shared" si="525"/>
        <v>0</v>
      </c>
      <c r="DH218" s="253">
        <f t="shared" si="525"/>
        <v>0</v>
      </c>
      <c r="DI218" s="253">
        <f t="shared" si="525"/>
        <v>0</v>
      </c>
      <c r="DJ218" s="253">
        <f t="shared" si="525"/>
        <v>0</v>
      </c>
      <c r="DK218" s="253">
        <f t="shared" si="525"/>
        <v>0</v>
      </c>
      <c r="DL218" s="253">
        <f t="shared" si="525"/>
        <v>0</v>
      </c>
      <c r="DM218" s="2"/>
      <c r="DN218" s="2"/>
    </row>
    <row r="219" spans="1:118" s="27" customFormat="1" ht="24">
      <c r="A219" s="272" t="str">
        <f t="shared" ref="A219:A230" si="52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27">SUM(J219:L219)</f>
        <v>0</v>
      </c>
      <c r="H219" s="236">
        <f>ROUND(SUM(S219,AD219,AO219,AZ219),1)</f>
        <v>0</v>
      </c>
      <c r="I219" s="236">
        <f t="shared" ref="I219:I230" si="528">SUM(M219:O219)</f>
        <v>0</v>
      </c>
      <c r="J219" s="236">
        <f t="shared" ref="J219:O230" si="529">ROUND(SUM(U219,AF219,AQ219,BB219),1)</f>
        <v>0</v>
      </c>
      <c r="K219" s="236">
        <f t="shared" si="529"/>
        <v>0</v>
      </c>
      <c r="L219" s="236">
        <f t="shared" si="529"/>
        <v>0</v>
      </c>
      <c r="M219" s="236">
        <f t="shared" si="529"/>
        <v>0</v>
      </c>
      <c r="N219" s="236">
        <f t="shared" si="529"/>
        <v>0</v>
      </c>
      <c r="O219" s="236">
        <f t="shared" si="529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9">
        <f t="shared" ref="BH219:BH231" si="530">IF((COUNTA(BJ219:DL219)-COUNTIF(BJ219:DL219,0))=0,0,CONCATENATE("Ошибки!-",COUNTA(BJ219:DL219)-COUNTIF(BJ219:DL219,0)))</f>
        <v>0</v>
      </c>
      <c r="BI219" s="255" t="str">
        <f t="shared" ref="BI219:BI230" si="531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32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33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34">IF(ROUND((AA219-AB219),5)&gt;=0,0,"Ошибка!")</f>
        <v>0</v>
      </c>
      <c r="CH219" s="318"/>
      <c r="CI219" s="253">
        <f t="shared" ref="CI219:CI230" si="535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36">IF(ROUND((AL219-AM219),5)&gt;=0,0,"Ошибка!")</f>
        <v>0</v>
      </c>
      <c r="CS219" s="318"/>
      <c r="CT219" s="253">
        <f t="shared" ref="CT219:CT230" si="537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38">IF(ROUND((AW219-AX219),5)&gt;=0,0,"Ошибка!")</f>
        <v>0</v>
      </c>
      <c r="DD219" s="318"/>
      <c r="DE219" s="253">
        <f t="shared" ref="DE219:DE230" si="539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  <c r="DM219" s="2"/>
      <c r="DN219" s="2"/>
    </row>
    <row r="220" spans="1:118" s="27" customFormat="1" ht="36">
      <c r="A220" s="272" t="str">
        <f t="shared" si="52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40">ROUND(SUM(P220,AA220,AL220,AW220),0)</f>
        <v>0</v>
      </c>
      <c r="F220" s="236">
        <f t="shared" ref="F220:F230" si="541">ROUND(SUM(Q220,AB220,AM220,AX220),1)</f>
        <v>0</v>
      </c>
      <c r="G220" s="236">
        <f t="shared" si="527"/>
        <v>0</v>
      </c>
      <c r="H220" s="236">
        <f t="shared" ref="H220:H230" si="542">ROUND(SUM(S220,AD220,AO220,AZ220),1)</f>
        <v>0</v>
      </c>
      <c r="I220" s="236">
        <f t="shared" si="528"/>
        <v>0</v>
      </c>
      <c r="J220" s="236">
        <f t="shared" si="529"/>
        <v>0</v>
      </c>
      <c r="K220" s="236">
        <f t="shared" si="529"/>
        <v>0</v>
      </c>
      <c r="L220" s="236">
        <f t="shared" si="529"/>
        <v>0</v>
      </c>
      <c r="M220" s="236">
        <f t="shared" si="529"/>
        <v>0</v>
      </c>
      <c r="N220" s="236">
        <f t="shared" si="529"/>
        <v>0</v>
      </c>
      <c r="O220" s="236">
        <f t="shared" si="529"/>
        <v>0</v>
      </c>
      <c r="P220" s="220"/>
      <c r="Q220" s="221"/>
      <c r="R220" s="237">
        <f t="shared" ref="R220:R230" si="543">SUM(U220:W220)</f>
        <v>0</v>
      </c>
      <c r="S220" s="221"/>
      <c r="T220" s="237">
        <f t="shared" ref="T220:T229" si="544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45">SUM(AF220:AH220)</f>
        <v>0</v>
      </c>
      <c r="AD220" s="221"/>
      <c r="AE220" s="237">
        <f t="shared" ref="AE220:AE229" si="546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47">SUM(AQ220:AS220)</f>
        <v>0</v>
      </c>
      <c r="AO220" s="221"/>
      <c r="AP220" s="237">
        <f t="shared" ref="AP220:AP229" si="548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49">SUM(BB220:BD220)</f>
        <v>0</v>
      </c>
      <c r="AZ220" s="221"/>
      <c r="BA220" s="237">
        <f t="shared" ref="BA220:BA229" si="550">SUM(BE220:BG220)</f>
        <v>0</v>
      </c>
      <c r="BB220" s="221"/>
      <c r="BC220" s="233"/>
      <c r="BD220" s="221"/>
      <c r="BE220" s="221"/>
      <c r="BF220" s="233"/>
      <c r="BG220" s="221"/>
      <c r="BH220" s="379">
        <f t="shared" si="530"/>
        <v>0</v>
      </c>
      <c r="BI220" s="255" t="str">
        <f t="shared" si="531"/>
        <v>03</v>
      </c>
      <c r="BJ220" s="318"/>
      <c r="BK220" s="253">
        <f t="shared" ref="BK220:BK230" si="551">IF(ROUND((E220-F220),5)&gt;=0,0,"Ошибка!")</f>
        <v>0</v>
      </c>
      <c r="BL220" s="318"/>
      <c r="BM220" s="253">
        <f t="shared" si="532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33"/>
        <v>0</v>
      </c>
      <c r="BW220" s="318"/>
      <c r="BX220" s="253">
        <f t="shared" ref="BX220:BX230" si="552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34"/>
        <v>0</v>
      </c>
      <c r="CH220" s="318"/>
      <c r="CI220" s="253">
        <f t="shared" si="535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36"/>
        <v>0</v>
      </c>
      <c r="CS220" s="318"/>
      <c r="CT220" s="253">
        <f t="shared" si="537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38"/>
        <v>0</v>
      </c>
      <c r="DD220" s="318"/>
      <c r="DE220" s="253">
        <f t="shared" si="539"/>
        <v>0</v>
      </c>
      <c r="DF220" s="318"/>
      <c r="DG220" s="318"/>
      <c r="DH220" s="318"/>
      <c r="DI220" s="318"/>
      <c r="DJ220" s="318"/>
      <c r="DK220" s="318"/>
      <c r="DL220" s="318"/>
      <c r="DM220" s="2"/>
      <c r="DN220" s="2"/>
    </row>
    <row r="221" spans="1:118" s="28" customFormat="1" ht="12">
      <c r="A221" s="272" t="str">
        <f t="shared" si="52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40"/>
        <v>0</v>
      </c>
      <c r="F221" s="236">
        <f t="shared" si="541"/>
        <v>0</v>
      </c>
      <c r="G221" s="236">
        <f t="shared" si="527"/>
        <v>0</v>
      </c>
      <c r="H221" s="236">
        <f t="shared" si="542"/>
        <v>0</v>
      </c>
      <c r="I221" s="236">
        <f t="shared" si="528"/>
        <v>0</v>
      </c>
      <c r="J221" s="236">
        <f t="shared" si="529"/>
        <v>0</v>
      </c>
      <c r="K221" s="236">
        <f t="shared" si="529"/>
        <v>0</v>
      </c>
      <c r="L221" s="236">
        <f t="shared" si="529"/>
        <v>0</v>
      </c>
      <c r="M221" s="236">
        <f t="shared" si="529"/>
        <v>0</v>
      </c>
      <c r="N221" s="236">
        <f t="shared" si="529"/>
        <v>0</v>
      </c>
      <c r="O221" s="236">
        <f t="shared" si="529"/>
        <v>0</v>
      </c>
      <c r="P221" s="220"/>
      <c r="Q221" s="221"/>
      <c r="R221" s="237">
        <f t="shared" si="543"/>
        <v>0</v>
      </c>
      <c r="S221" s="221"/>
      <c r="T221" s="237">
        <f t="shared" si="544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45"/>
        <v>0</v>
      </c>
      <c r="AD221" s="221"/>
      <c r="AE221" s="237">
        <f t="shared" si="546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47"/>
        <v>0</v>
      </c>
      <c r="AO221" s="221"/>
      <c r="AP221" s="237">
        <f t="shared" si="548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49"/>
        <v>0</v>
      </c>
      <c r="AZ221" s="221"/>
      <c r="BA221" s="237">
        <f t="shared" si="550"/>
        <v>0</v>
      </c>
      <c r="BB221" s="221"/>
      <c r="BC221" s="233"/>
      <c r="BD221" s="221"/>
      <c r="BE221" s="221"/>
      <c r="BF221" s="233"/>
      <c r="BG221" s="221"/>
      <c r="BH221" s="379">
        <f t="shared" si="530"/>
        <v>0</v>
      </c>
      <c r="BI221" s="255" t="str">
        <f t="shared" si="531"/>
        <v>04</v>
      </c>
      <c r="BJ221" s="318"/>
      <c r="BK221" s="253">
        <f t="shared" si="551"/>
        <v>0</v>
      </c>
      <c r="BL221" s="318"/>
      <c r="BM221" s="253">
        <f t="shared" si="532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33"/>
        <v>0</v>
      </c>
      <c r="BW221" s="318"/>
      <c r="BX221" s="253">
        <f t="shared" si="552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34"/>
        <v>0</v>
      </c>
      <c r="CH221" s="318"/>
      <c r="CI221" s="253">
        <f t="shared" si="535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36"/>
        <v>0</v>
      </c>
      <c r="CS221" s="318"/>
      <c r="CT221" s="253">
        <f t="shared" si="537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38"/>
        <v>0</v>
      </c>
      <c r="DD221" s="318"/>
      <c r="DE221" s="253">
        <f t="shared" si="539"/>
        <v>0</v>
      </c>
      <c r="DF221" s="318"/>
      <c r="DG221" s="318"/>
      <c r="DH221" s="318"/>
      <c r="DI221" s="318"/>
      <c r="DJ221" s="318"/>
      <c r="DK221" s="318"/>
      <c r="DL221" s="318"/>
      <c r="DM221" s="242"/>
      <c r="DN221" s="242"/>
    </row>
    <row r="222" spans="1:118" s="28" customFormat="1" ht="12">
      <c r="A222" s="272" t="str">
        <f t="shared" si="52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40"/>
        <v>0</v>
      </c>
      <c r="F222" s="236">
        <f t="shared" si="541"/>
        <v>0</v>
      </c>
      <c r="G222" s="236">
        <f t="shared" si="527"/>
        <v>0</v>
      </c>
      <c r="H222" s="236">
        <f t="shared" si="542"/>
        <v>0</v>
      </c>
      <c r="I222" s="236">
        <f t="shared" si="528"/>
        <v>0</v>
      </c>
      <c r="J222" s="236">
        <f t="shared" si="529"/>
        <v>0</v>
      </c>
      <c r="K222" s="236">
        <f t="shared" si="529"/>
        <v>0</v>
      </c>
      <c r="L222" s="236">
        <f t="shared" si="529"/>
        <v>0</v>
      </c>
      <c r="M222" s="236">
        <f t="shared" si="529"/>
        <v>0</v>
      </c>
      <c r="N222" s="236">
        <f t="shared" si="529"/>
        <v>0</v>
      </c>
      <c r="O222" s="236">
        <f t="shared" si="529"/>
        <v>0</v>
      </c>
      <c r="P222" s="220"/>
      <c r="Q222" s="221"/>
      <c r="R222" s="237">
        <f t="shared" si="543"/>
        <v>0</v>
      </c>
      <c r="S222" s="221"/>
      <c r="T222" s="237">
        <f t="shared" si="544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45"/>
        <v>0</v>
      </c>
      <c r="AD222" s="221"/>
      <c r="AE222" s="237">
        <f t="shared" si="546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47"/>
        <v>0</v>
      </c>
      <c r="AO222" s="221"/>
      <c r="AP222" s="237">
        <f t="shared" si="548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49"/>
        <v>0</v>
      </c>
      <c r="AZ222" s="221"/>
      <c r="BA222" s="237">
        <f t="shared" si="550"/>
        <v>0</v>
      </c>
      <c r="BB222" s="221"/>
      <c r="BC222" s="233"/>
      <c r="BD222" s="221"/>
      <c r="BE222" s="221"/>
      <c r="BF222" s="233"/>
      <c r="BG222" s="221"/>
      <c r="BH222" s="379">
        <f t="shared" si="530"/>
        <v>0</v>
      </c>
      <c r="BI222" s="255" t="str">
        <f t="shared" si="531"/>
        <v>05</v>
      </c>
      <c r="BJ222" s="318"/>
      <c r="BK222" s="253">
        <f t="shared" si="551"/>
        <v>0</v>
      </c>
      <c r="BL222" s="318"/>
      <c r="BM222" s="253">
        <f t="shared" si="532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33"/>
        <v>0</v>
      </c>
      <c r="BW222" s="318"/>
      <c r="BX222" s="253">
        <f t="shared" si="552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34"/>
        <v>0</v>
      </c>
      <c r="CH222" s="318"/>
      <c r="CI222" s="253">
        <f t="shared" si="535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36"/>
        <v>0</v>
      </c>
      <c r="CS222" s="318"/>
      <c r="CT222" s="253">
        <f t="shared" si="537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38"/>
        <v>0</v>
      </c>
      <c r="DD222" s="318"/>
      <c r="DE222" s="253">
        <f t="shared" si="539"/>
        <v>0</v>
      </c>
      <c r="DF222" s="318"/>
      <c r="DG222" s="318"/>
      <c r="DH222" s="318"/>
      <c r="DI222" s="318"/>
      <c r="DJ222" s="318"/>
      <c r="DK222" s="318"/>
      <c r="DL222" s="318"/>
      <c r="DM222" s="242"/>
      <c r="DN222" s="242"/>
    </row>
    <row r="223" spans="1:118" s="28" customFormat="1" ht="12">
      <c r="A223" s="272" t="str">
        <f t="shared" si="52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40"/>
        <v>0</v>
      </c>
      <c r="F223" s="236">
        <f t="shared" si="541"/>
        <v>0</v>
      </c>
      <c r="G223" s="236">
        <f t="shared" si="527"/>
        <v>0</v>
      </c>
      <c r="H223" s="236">
        <f t="shared" si="542"/>
        <v>0</v>
      </c>
      <c r="I223" s="236">
        <f t="shared" si="528"/>
        <v>0</v>
      </c>
      <c r="J223" s="236">
        <f t="shared" si="529"/>
        <v>0</v>
      </c>
      <c r="K223" s="236">
        <f t="shared" si="529"/>
        <v>0</v>
      </c>
      <c r="L223" s="236">
        <f t="shared" si="529"/>
        <v>0</v>
      </c>
      <c r="M223" s="236">
        <f t="shared" si="529"/>
        <v>0</v>
      </c>
      <c r="N223" s="236">
        <f t="shared" si="529"/>
        <v>0</v>
      </c>
      <c r="O223" s="236">
        <f t="shared" si="529"/>
        <v>0</v>
      </c>
      <c r="P223" s="220"/>
      <c r="Q223" s="221"/>
      <c r="R223" s="237">
        <f t="shared" si="543"/>
        <v>0</v>
      </c>
      <c r="S223" s="221"/>
      <c r="T223" s="237">
        <f t="shared" si="544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45"/>
        <v>0</v>
      </c>
      <c r="AD223" s="221"/>
      <c r="AE223" s="237">
        <f t="shared" si="546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47"/>
        <v>0</v>
      </c>
      <c r="AO223" s="221"/>
      <c r="AP223" s="237">
        <f t="shared" si="548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49"/>
        <v>0</v>
      </c>
      <c r="AZ223" s="221"/>
      <c r="BA223" s="237">
        <f t="shared" si="550"/>
        <v>0</v>
      </c>
      <c r="BB223" s="221"/>
      <c r="BC223" s="233"/>
      <c r="BD223" s="221"/>
      <c r="BE223" s="221"/>
      <c r="BF223" s="233"/>
      <c r="BG223" s="221"/>
      <c r="BH223" s="379">
        <f t="shared" si="530"/>
        <v>0</v>
      </c>
      <c r="BI223" s="255" t="str">
        <f t="shared" si="531"/>
        <v>06</v>
      </c>
      <c r="BJ223" s="318"/>
      <c r="BK223" s="253">
        <f t="shared" si="551"/>
        <v>0</v>
      </c>
      <c r="BL223" s="318"/>
      <c r="BM223" s="253">
        <f t="shared" si="532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33"/>
        <v>0</v>
      </c>
      <c r="BW223" s="318"/>
      <c r="BX223" s="253">
        <f t="shared" si="552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34"/>
        <v>0</v>
      </c>
      <c r="CH223" s="318"/>
      <c r="CI223" s="253">
        <f t="shared" si="535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36"/>
        <v>0</v>
      </c>
      <c r="CS223" s="318"/>
      <c r="CT223" s="253">
        <f t="shared" si="537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38"/>
        <v>0</v>
      </c>
      <c r="DD223" s="318"/>
      <c r="DE223" s="253">
        <f t="shared" si="539"/>
        <v>0</v>
      </c>
      <c r="DF223" s="318"/>
      <c r="DG223" s="318"/>
      <c r="DH223" s="318"/>
      <c r="DI223" s="318"/>
      <c r="DJ223" s="318"/>
      <c r="DK223" s="318"/>
      <c r="DL223" s="318"/>
      <c r="DM223" s="242"/>
      <c r="DN223" s="242"/>
    </row>
    <row r="224" spans="1:118" s="27" customFormat="1" ht="24">
      <c r="A224" s="272" t="str">
        <f t="shared" si="52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40"/>
        <v>0</v>
      </c>
      <c r="F224" s="236">
        <f t="shared" si="541"/>
        <v>0</v>
      </c>
      <c r="G224" s="236">
        <f t="shared" si="527"/>
        <v>0</v>
      </c>
      <c r="H224" s="236">
        <f t="shared" si="542"/>
        <v>0</v>
      </c>
      <c r="I224" s="236">
        <f t="shared" si="528"/>
        <v>0</v>
      </c>
      <c r="J224" s="236">
        <f t="shared" si="529"/>
        <v>0</v>
      </c>
      <c r="K224" s="236">
        <f t="shared" si="529"/>
        <v>0</v>
      </c>
      <c r="L224" s="236">
        <f t="shared" si="529"/>
        <v>0</v>
      </c>
      <c r="M224" s="236">
        <f t="shared" si="529"/>
        <v>0</v>
      </c>
      <c r="N224" s="236">
        <f t="shared" si="529"/>
        <v>0</v>
      </c>
      <c r="O224" s="236">
        <f t="shared" si="529"/>
        <v>0</v>
      </c>
      <c r="P224" s="220"/>
      <c r="Q224" s="221"/>
      <c r="R224" s="237">
        <f t="shared" si="543"/>
        <v>0</v>
      </c>
      <c r="S224" s="221"/>
      <c r="T224" s="237">
        <f t="shared" si="544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45"/>
        <v>0</v>
      </c>
      <c r="AD224" s="221"/>
      <c r="AE224" s="237">
        <f t="shared" si="546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47"/>
        <v>0</v>
      </c>
      <c r="AO224" s="221"/>
      <c r="AP224" s="237">
        <f t="shared" si="548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49"/>
        <v>0</v>
      </c>
      <c r="AZ224" s="221"/>
      <c r="BA224" s="237">
        <f t="shared" si="550"/>
        <v>0</v>
      </c>
      <c r="BB224" s="221"/>
      <c r="BC224" s="233"/>
      <c r="BD224" s="221"/>
      <c r="BE224" s="221"/>
      <c r="BF224" s="233"/>
      <c r="BG224" s="221"/>
      <c r="BH224" s="379">
        <f t="shared" si="530"/>
        <v>0</v>
      </c>
      <c r="BI224" s="255" t="str">
        <f t="shared" si="531"/>
        <v>07</v>
      </c>
      <c r="BJ224" s="318"/>
      <c r="BK224" s="253">
        <f t="shared" si="551"/>
        <v>0</v>
      </c>
      <c r="BL224" s="318"/>
      <c r="BM224" s="253">
        <f t="shared" si="532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33"/>
        <v>0</v>
      </c>
      <c r="BW224" s="318"/>
      <c r="BX224" s="253">
        <f t="shared" si="552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34"/>
        <v>0</v>
      </c>
      <c r="CH224" s="318"/>
      <c r="CI224" s="253">
        <f t="shared" si="535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36"/>
        <v>0</v>
      </c>
      <c r="CS224" s="318"/>
      <c r="CT224" s="253">
        <f t="shared" si="537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38"/>
        <v>0</v>
      </c>
      <c r="DD224" s="318"/>
      <c r="DE224" s="253">
        <f t="shared" si="539"/>
        <v>0</v>
      </c>
      <c r="DF224" s="318"/>
      <c r="DG224" s="318"/>
      <c r="DH224" s="318"/>
      <c r="DI224" s="318"/>
      <c r="DJ224" s="318"/>
      <c r="DK224" s="318"/>
      <c r="DL224" s="318"/>
      <c r="DM224" s="2"/>
      <c r="DN224" s="2"/>
    </row>
    <row r="225" spans="1:118" s="27" customFormat="1" ht="12">
      <c r="A225" s="272" t="str">
        <f t="shared" si="52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40"/>
        <v>0</v>
      </c>
      <c r="F225" s="236">
        <f t="shared" si="541"/>
        <v>0</v>
      </c>
      <c r="G225" s="236">
        <f t="shared" si="527"/>
        <v>0</v>
      </c>
      <c r="H225" s="236">
        <f t="shared" si="542"/>
        <v>0</v>
      </c>
      <c r="I225" s="236">
        <f t="shared" si="528"/>
        <v>0</v>
      </c>
      <c r="J225" s="236">
        <f t="shared" si="529"/>
        <v>0</v>
      </c>
      <c r="K225" s="236">
        <f t="shared" si="529"/>
        <v>0</v>
      </c>
      <c r="L225" s="236">
        <f t="shared" si="529"/>
        <v>0</v>
      </c>
      <c r="M225" s="236">
        <f t="shared" si="529"/>
        <v>0</v>
      </c>
      <c r="N225" s="236">
        <f t="shared" si="529"/>
        <v>0</v>
      </c>
      <c r="O225" s="236">
        <f t="shared" si="529"/>
        <v>0</v>
      </c>
      <c r="P225" s="220"/>
      <c r="Q225" s="221"/>
      <c r="R225" s="237">
        <f t="shared" si="543"/>
        <v>0</v>
      </c>
      <c r="S225" s="221"/>
      <c r="T225" s="237">
        <f t="shared" si="544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45"/>
        <v>0</v>
      </c>
      <c r="AD225" s="221"/>
      <c r="AE225" s="237">
        <f t="shared" si="546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47"/>
        <v>0</v>
      </c>
      <c r="AO225" s="221"/>
      <c r="AP225" s="237">
        <f t="shared" si="548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49"/>
        <v>0</v>
      </c>
      <c r="AZ225" s="221"/>
      <c r="BA225" s="237">
        <f t="shared" si="550"/>
        <v>0</v>
      </c>
      <c r="BB225" s="221"/>
      <c r="BC225" s="233"/>
      <c r="BD225" s="221"/>
      <c r="BE225" s="221"/>
      <c r="BF225" s="233"/>
      <c r="BG225" s="221"/>
      <c r="BH225" s="379">
        <f t="shared" si="530"/>
        <v>0</v>
      </c>
      <c r="BI225" s="255" t="str">
        <f t="shared" si="531"/>
        <v>08</v>
      </c>
      <c r="BJ225" s="318"/>
      <c r="BK225" s="253">
        <f t="shared" si="551"/>
        <v>0</v>
      </c>
      <c r="BL225" s="318"/>
      <c r="BM225" s="253">
        <f t="shared" si="532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33"/>
        <v>0</v>
      </c>
      <c r="BW225" s="318"/>
      <c r="BX225" s="253">
        <f t="shared" si="552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34"/>
        <v>0</v>
      </c>
      <c r="CH225" s="318"/>
      <c r="CI225" s="253">
        <f t="shared" si="535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36"/>
        <v>0</v>
      </c>
      <c r="CS225" s="318"/>
      <c r="CT225" s="253">
        <f t="shared" si="537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38"/>
        <v>0</v>
      </c>
      <c r="DD225" s="318"/>
      <c r="DE225" s="253">
        <f t="shared" si="539"/>
        <v>0</v>
      </c>
      <c r="DF225" s="318"/>
      <c r="DG225" s="318"/>
      <c r="DH225" s="318"/>
      <c r="DI225" s="318"/>
      <c r="DJ225" s="318"/>
      <c r="DK225" s="318"/>
      <c r="DL225" s="318"/>
      <c r="DM225" s="2"/>
      <c r="DN225" s="2"/>
    </row>
    <row r="226" spans="1:118" s="28" customFormat="1" ht="12">
      <c r="A226" s="272" t="str">
        <f t="shared" si="52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40"/>
        <v>0</v>
      </c>
      <c r="F226" s="236">
        <f t="shared" si="541"/>
        <v>0</v>
      </c>
      <c r="G226" s="236">
        <f t="shared" si="527"/>
        <v>0</v>
      </c>
      <c r="H226" s="236">
        <f t="shared" si="542"/>
        <v>0</v>
      </c>
      <c r="I226" s="236">
        <f t="shared" si="528"/>
        <v>0</v>
      </c>
      <c r="J226" s="236">
        <f t="shared" si="529"/>
        <v>0</v>
      </c>
      <c r="K226" s="236">
        <f t="shared" si="529"/>
        <v>0</v>
      </c>
      <c r="L226" s="236">
        <f t="shared" si="529"/>
        <v>0</v>
      </c>
      <c r="M226" s="236">
        <f t="shared" si="529"/>
        <v>0</v>
      </c>
      <c r="N226" s="236">
        <f t="shared" si="529"/>
        <v>0</v>
      </c>
      <c r="O226" s="236">
        <f t="shared" si="529"/>
        <v>0</v>
      </c>
      <c r="P226" s="220"/>
      <c r="Q226" s="221"/>
      <c r="R226" s="237">
        <f t="shared" si="543"/>
        <v>0</v>
      </c>
      <c r="S226" s="221"/>
      <c r="T226" s="237">
        <f t="shared" si="544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45"/>
        <v>0</v>
      </c>
      <c r="AD226" s="221"/>
      <c r="AE226" s="237">
        <f t="shared" si="546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47"/>
        <v>0</v>
      </c>
      <c r="AO226" s="221"/>
      <c r="AP226" s="237">
        <f t="shared" si="548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49"/>
        <v>0</v>
      </c>
      <c r="AZ226" s="221"/>
      <c r="BA226" s="237">
        <f t="shared" si="550"/>
        <v>0</v>
      </c>
      <c r="BB226" s="221"/>
      <c r="BC226" s="233"/>
      <c r="BD226" s="221"/>
      <c r="BE226" s="221"/>
      <c r="BF226" s="233"/>
      <c r="BG226" s="221"/>
      <c r="BH226" s="379">
        <f t="shared" si="530"/>
        <v>0</v>
      </c>
      <c r="BI226" s="255" t="str">
        <f t="shared" si="531"/>
        <v>09</v>
      </c>
      <c r="BJ226" s="318"/>
      <c r="BK226" s="253">
        <f t="shared" si="551"/>
        <v>0</v>
      </c>
      <c r="BL226" s="318"/>
      <c r="BM226" s="253">
        <f t="shared" si="532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33"/>
        <v>0</v>
      </c>
      <c r="BW226" s="318"/>
      <c r="BX226" s="253">
        <f t="shared" si="552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34"/>
        <v>0</v>
      </c>
      <c r="CH226" s="318"/>
      <c r="CI226" s="253">
        <f t="shared" si="535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36"/>
        <v>0</v>
      </c>
      <c r="CS226" s="318"/>
      <c r="CT226" s="253">
        <f t="shared" si="537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38"/>
        <v>0</v>
      </c>
      <c r="DD226" s="318"/>
      <c r="DE226" s="253">
        <f t="shared" si="539"/>
        <v>0</v>
      </c>
      <c r="DF226" s="318"/>
      <c r="DG226" s="318"/>
      <c r="DH226" s="318"/>
      <c r="DI226" s="318"/>
      <c r="DJ226" s="318"/>
      <c r="DK226" s="318"/>
      <c r="DL226" s="318"/>
      <c r="DM226" s="242"/>
      <c r="DN226" s="242"/>
    </row>
    <row r="227" spans="1:118" s="28" customFormat="1" ht="12">
      <c r="A227" s="272" t="str">
        <f t="shared" si="52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40"/>
        <v>0</v>
      </c>
      <c r="F227" s="236">
        <f t="shared" si="541"/>
        <v>0</v>
      </c>
      <c r="G227" s="236">
        <f t="shared" si="527"/>
        <v>0</v>
      </c>
      <c r="H227" s="236">
        <f t="shared" si="542"/>
        <v>0</v>
      </c>
      <c r="I227" s="236">
        <f t="shared" si="528"/>
        <v>0</v>
      </c>
      <c r="J227" s="236">
        <f t="shared" si="529"/>
        <v>0</v>
      </c>
      <c r="K227" s="236">
        <f t="shared" si="529"/>
        <v>0</v>
      </c>
      <c r="L227" s="236">
        <f t="shared" si="529"/>
        <v>0</v>
      </c>
      <c r="M227" s="236">
        <f t="shared" si="529"/>
        <v>0</v>
      </c>
      <c r="N227" s="236">
        <f t="shared" si="529"/>
        <v>0</v>
      </c>
      <c r="O227" s="236">
        <f t="shared" si="529"/>
        <v>0</v>
      </c>
      <c r="P227" s="220"/>
      <c r="Q227" s="221"/>
      <c r="R227" s="237">
        <f t="shared" si="543"/>
        <v>0</v>
      </c>
      <c r="S227" s="221"/>
      <c r="T227" s="237">
        <f t="shared" si="544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45"/>
        <v>0</v>
      </c>
      <c r="AD227" s="221"/>
      <c r="AE227" s="237">
        <f t="shared" si="546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47"/>
        <v>0</v>
      </c>
      <c r="AO227" s="221"/>
      <c r="AP227" s="237">
        <f t="shared" si="548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49"/>
        <v>0</v>
      </c>
      <c r="AZ227" s="221"/>
      <c r="BA227" s="237">
        <f t="shared" si="550"/>
        <v>0</v>
      </c>
      <c r="BB227" s="221"/>
      <c r="BC227" s="233"/>
      <c r="BD227" s="221"/>
      <c r="BE227" s="221"/>
      <c r="BF227" s="233"/>
      <c r="BG227" s="221"/>
      <c r="BH227" s="379">
        <f t="shared" si="530"/>
        <v>0</v>
      </c>
      <c r="BI227" s="255" t="str">
        <f t="shared" si="531"/>
        <v>10</v>
      </c>
      <c r="BJ227" s="318"/>
      <c r="BK227" s="253">
        <f t="shared" si="551"/>
        <v>0</v>
      </c>
      <c r="BL227" s="318"/>
      <c r="BM227" s="253">
        <f t="shared" si="532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33"/>
        <v>0</v>
      </c>
      <c r="BW227" s="318"/>
      <c r="BX227" s="253">
        <f t="shared" si="552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34"/>
        <v>0</v>
      </c>
      <c r="CH227" s="318"/>
      <c r="CI227" s="253">
        <f t="shared" si="535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36"/>
        <v>0</v>
      </c>
      <c r="CS227" s="318"/>
      <c r="CT227" s="253">
        <f t="shared" si="537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38"/>
        <v>0</v>
      </c>
      <c r="DD227" s="318"/>
      <c r="DE227" s="253">
        <f t="shared" si="539"/>
        <v>0</v>
      </c>
      <c r="DF227" s="318"/>
      <c r="DG227" s="318"/>
      <c r="DH227" s="318"/>
      <c r="DI227" s="318"/>
      <c r="DJ227" s="318"/>
      <c r="DK227" s="318"/>
      <c r="DL227" s="318"/>
      <c r="DM227" s="242"/>
      <c r="DN227" s="242"/>
    </row>
    <row r="228" spans="1:118" s="27" customFormat="1" ht="36">
      <c r="A228" s="272" t="str">
        <f t="shared" si="52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40"/>
        <v>0</v>
      </c>
      <c r="F228" s="236">
        <f t="shared" si="541"/>
        <v>0</v>
      </c>
      <c r="G228" s="236">
        <f t="shared" si="527"/>
        <v>0</v>
      </c>
      <c r="H228" s="236">
        <f t="shared" si="542"/>
        <v>0</v>
      </c>
      <c r="I228" s="236">
        <f t="shared" si="528"/>
        <v>0</v>
      </c>
      <c r="J228" s="236">
        <f t="shared" si="529"/>
        <v>0</v>
      </c>
      <c r="K228" s="236">
        <f t="shared" si="529"/>
        <v>0</v>
      </c>
      <c r="L228" s="236">
        <f t="shared" si="529"/>
        <v>0</v>
      </c>
      <c r="M228" s="236">
        <f t="shared" si="529"/>
        <v>0</v>
      </c>
      <c r="N228" s="236">
        <f t="shared" si="529"/>
        <v>0</v>
      </c>
      <c r="O228" s="236">
        <f t="shared" si="529"/>
        <v>0</v>
      </c>
      <c r="P228" s="220"/>
      <c r="Q228" s="221"/>
      <c r="R228" s="237">
        <f t="shared" si="543"/>
        <v>0</v>
      </c>
      <c r="S228" s="221"/>
      <c r="T228" s="237">
        <f t="shared" si="544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45"/>
        <v>0</v>
      </c>
      <c r="AD228" s="221"/>
      <c r="AE228" s="237">
        <f t="shared" si="546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47"/>
        <v>0</v>
      </c>
      <c r="AO228" s="221"/>
      <c r="AP228" s="237">
        <f t="shared" si="548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49"/>
        <v>0</v>
      </c>
      <c r="AZ228" s="221"/>
      <c r="BA228" s="237">
        <f t="shared" si="550"/>
        <v>0</v>
      </c>
      <c r="BB228" s="221"/>
      <c r="BC228" s="233"/>
      <c r="BD228" s="221"/>
      <c r="BE228" s="221"/>
      <c r="BF228" s="233"/>
      <c r="BG228" s="221"/>
      <c r="BH228" s="379">
        <f t="shared" si="530"/>
        <v>0</v>
      </c>
      <c r="BI228" s="255" t="str">
        <f t="shared" si="531"/>
        <v>11</v>
      </c>
      <c r="BJ228" s="318"/>
      <c r="BK228" s="253">
        <f t="shared" si="551"/>
        <v>0</v>
      </c>
      <c r="BL228" s="318"/>
      <c r="BM228" s="253">
        <f t="shared" si="532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33"/>
        <v>0</v>
      </c>
      <c r="BW228" s="318"/>
      <c r="BX228" s="253">
        <f t="shared" si="552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34"/>
        <v>0</v>
      </c>
      <c r="CH228" s="318"/>
      <c r="CI228" s="253">
        <f t="shared" si="535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36"/>
        <v>0</v>
      </c>
      <c r="CS228" s="318"/>
      <c r="CT228" s="253">
        <f t="shared" si="537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38"/>
        <v>0</v>
      </c>
      <c r="DD228" s="318"/>
      <c r="DE228" s="253">
        <f t="shared" si="539"/>
        <v>0</v>
      </c>
      <c r="DF228" s="318"/>
      <c r="DG228" s="318"/>
      <c r="DH228" s="318"/>
      <c r="DI228" s="318"/>
      <c r="DJ228" s="318"/>
      <c r="DK228" s="318"/>
      <c r="DL228" s="318"/>
      <c r="DM228" s="2"/>
      <c r="DN228" s="2"/>
    </row>
    <row r="229" spans="1:118" s="27" customFormat="1" ht="36">
      <c r="A229" s="272" t="str">
        <f t="shared" si="52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40"/>
        <v>0</v>
      </c>
      <c r="F229" s="236">
        <f t="shared" si="541"/>
        <v>0</v>
      </c>
      <c r="G229" s="236">
        <f t="shared" si="527"/>
        <v>0</v>
      </c>
      <c r="H229" s="236">
        <f t="shared" si="542"/>
        <v>0</v>
      </c>
      <c r="I229" s="236">
        <f t="shared" si="528"/>
        <v>0</v>
      </c>
      <c r="J229" s="236">
        <f t="shared" si="529"/>
        <v>0</v>
      </c>
      <c r="K229" s="236">
        <f t="shared" si="529"/>
        <v>0</v>
      </c>
      <c r="L229" s="236">
        <f t="shared" si="529"/>
        <v>0</v>
      </c>
      <c r="M229" s="236">
        <f t="shared" si="529"/>
        <v>0</v>
      </c>
      <c r="N229" s="236">
        <f t="shared" si="529"/>
        <v>0</v>
      </c>
      <c r="O229" s="236">
        <f t="shared" si="529"/>
        <v>0</v>
      </c>
      <c r="P229" s="220"/>
      <c r="Q229" s="221"/>
      <c r="R229" s="237">
        <f t="shared" si="543"/>
        <v>0</v>
      </c>
      <c r="S229" s="221"/>
      <c r="T229" s="237">
        <f t="shared" si="544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45"/>
        <v>0</v>
      </c>
      <c r="AD229" s="221"/>
      <c r="AE229" s="237">
        <f t="shared" si="546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47"/>
        <v>0</v>
      </c>
      <c r="AO229" s="221"/>
      <c r="AP229" s="237">
        <f t="shared" si="548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49"/>
        <v>0</v>
      </c>
      <c r="AZ229" s="221"/>
      <c r="BA229" s="237">
        <f t="shared" si="550"/>
        <v>0</v>
      </c>
      <c r="BB229" s="221"/>
      <c r="BC229" s="233"/>
      <c r="BD229" s="221"/>
      <c r="BE229" s="221"/>
      <c r="BF229" s="233"/>
      <c r="BG229" s="221"/>
      <c r="BH229" s="379">
        <f t="shared" si="530"/>
        <v>0</v>
      </c>
      <c r="BI229" s="255" t="str">
        <f t="shared" si="531"/>
        <v>12</v>
      </c>
      <c r="BJ229" s="318"/>
      <c r="BK229" s="253">
        <f t="shared" si="551"/>
        <v>0</v>
      </c>
      <c r="BL229" s="318"/>
      <c r="BM229" s="253">
        <f t="shared" si="532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33"/>
        <v>0</v>
      </c>
      <c r="BW229" s="318"/>
      <c r="BX229" s="253">
        <f t="shared" si="552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34"/>
        <v>0</v>
      </c>
      <c r="CH229" s="318"/>
      <c r="CI229" s="253">
        <f t="shared" si="535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36"/>
        <v>0</v>
      </c>
      <c r="CS229" s="318"/>
      <c r="CT229" s="253">
        <f t="shared" si="537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38"/>
        <v>0</v>
      </c>
      <c r="DD229" s="318"/>
      <c r="DE229" s="253">
        <f t="shared" si="539"/>
        <v>0</v>
      </c>
      <c r="DF229" s="318"/>
      <c r="DG229" s="318"/>
      <c r="DH229" s="318"/>
      <c r="DI229" s="318"/>
      <c r="DJ229" s="318"/>
      <c r="DK229" s="318"/>
      <c r="DL229" s="318"/>
      <c r="DM229" s="2"/>
      <c r="DN229" s="2"/>
    </row>
    <row r="230" spans="1:118" s="28" customFormat="1" thickBot="1">
      <c r="A230" s="272" t="str">
        <f t="shared" si="52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40"/>
        <v>0</v>
      </c>
      <c r="F230" s="236">
        <f t="shared" si="541"/>
        <v>0</v>
      </c>
      <c r="G230" s="236">
        <f t="shared" si="527"/>
        <v>0</v>
      </c>
      <c r="H230" s="236">
        <f t="shared" si="542"/>
        <v>0</v>
      </c>
      <c r="I230" s="236">
        <f t="shared" si="528"/>
        <v>0</v>
      </c>
      <c r="J230" s="236">
        <f t="shared" si="529"/>
        <v>0</v>
      </c>
      <c r="K230" s="236">
        <f t="shared" si="529"/>
        <v>0</v>
      </c>
      <c r="L230" s="236">
        <f t="shared" si="529"/>
        <v>0</v>
      </c>
      <c r="M230" s="236">
        <f t="shared" si="529"/>
        <v>0</v>
      </c>
      <c r="N230" s="236">
        <f t="shared" si="529"/>
        <v>0</v>
      </c>
      <c r="O230" s="236">
        <f>ROUND(SUM(Z230,AK230,AV230,BG230),1)</f>
        <v>0</v>
      </c>
      <c r="P230" s="223"/>
      <c r="Q230" s="224"/>
      <c r="R230" s="238">
        <f t="shared" si="543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45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47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49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9">
        <f t="shared" si="530"/>
        <v>0</v>
      </c>
      <c r="BI230" s="319" t="str">
        <f t="shared" si="531"/>
        <v>13</v>
      </c>
      <c r="BJ230" s="320"/>
      <c r="BK230" s="321">
        <f t="shared" si="551"/>
        <v>0</v>
      </c>
      <c r="BL230" s="320"/>
      <c r="BM230" s="321">
        <f t="shared" si="532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33"/>
        <v>0</v>
      </c>
      <c r="BW230" s="320"/>
      <c r="BX230" s="321">
        <f t="shared" si="552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34"/>
        <v>0</v>
      </c>
      <c r="CH230" s="320"/>
      <c r="CI230" s="321">
        <f t="shared" si="535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36"/>
        <v>0</v>
      </c>
      <c r="CS230" s="320"/>
      <c r="CT230" s="321">
        <f t="shared" si="537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38"/>
        <v>0</v>
      </c>
      <c r="DD230" s="320"/>
      <c r="DE230" s="321">
        <f t="shared" si="539"/>
        <v>0</v>
      </c>
      <c r="DF230" s="320"/>
      <c r="DG230" s="320"/>
      <c r="DH230" s="320"/>
      <c r="DI230" s="320"/>
      <c r="DJ230" s="320"/>
      <c r="DK230" s="320"/>
      <c r="DL230" s="320"/>
      <c r="DM230" s="242"/>
      <c r="DN230" s="242"/>
    </row>
    <row r="231" spans="1:118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30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53">IF(ROUND(E237-SUM(E238,E240:E241),5)&gt;=0,0,"Ошибка")</f>
        <v>0</v>
      </c>
      <c r="BK231" s="285">
        <f t="shared" si="553"/>
        <v>0</v>
      </c>
      <c r="BL231" s="285">
        <f t="shared" si="553"/>
        <v>0</v>
      </c>
      <c r="BM231" s="285">
        <f t="shared" si="553"/>
        <v>0</v>
      </c>
      <c r="BN231" s="285">
        <f t="shared" si="553"/>
        <v>0</v>
      </c>
      <c r="BO231" s="285">
        <f t="shared" si="553"/>
        <v>0</v>
      </c>
      <c r="BP231" s="285">
        <f t="shared" si="553"/>
        <v>0</v>
      </c>
      <c r="BQ231" s="285">
        <f t="shared" si="553"/>
        <v>0</v>
      </c>
      <c r="BR231" s="285">
        <f t="shared" si="553"/>
        <v>0</v>
      </c>
      <c r="BS231" s="285">
        <f t="shared" si="553"/>
        <v>0</v>
      </c>
      <c r="BT231" s="285">
        <f t="shared" si="553"/>
        <v>0</v>
      </c>
      <c r="BU231" s="285">
        <f t="shared" si="553"/>
        <v>0</v>
      </c>
      <c r="BV231" s="285">
        <f t="shared" si="553"/>
        <v>0</v>
      </c>
      <c r="BW231" s="285">
        <f t="shared" si="553"/>
        <v>0</v>
      </c>
      <c r="BX231" s="285">
        <f t="shared" si="553"/>
        <v>0</v>
      </c>
      <c r="BY231" s="285">
        <f t="shared" si="553"/>
        <v>0</v>
      </c>
      <c r="BZ231" s="285">
        <f t="shared" si="553"/>
        <v>0</v>
      </c>
      <c r="CA231" s="285">
        <f t="shared" si="553"/>
        <v>0</v>
      </c>
      <c r="CB231" s="285">
        <f t="shared" si="553"/>
        <v>0</v>
      </c>
      <c r="CC231" s="285">
        <f t="shared" si="553"/>
        <v>0</v>
      </c>
      <c r="CD231" s="285">
        <f t="shared" si="553"/>
        <v>0</v>
      </c>
      <c r="CE231" s="285">
        <f t="shared" si="553"/>
        <v>0</v>
      </c>
      <c r="CF231" s="285">
        <f t="shared" si="553"/>
        <v>0</v>
      </c>
      <c r="CG231" s="285">
        <f t="shared" si="553"/>
        <v>0</v>
      </c>
      <c r="CH231" s="285">
        <f t="shared" si="553"/>
        <v>0</v>
      </c>
      <c r="CI231" s="285">
        <f t="shared" si="553"/>
        <v>0</v>
      </c>
      <c r="CJ231" s="285">
        <f t="shared" si="553"/>
        <v>0</v>
      </c>
      <c r="CK231" s="285">
        <f t="shared" si="553"/>
        <v>0</v>
      </c>
      <c r="CL231" s="285">
        <f t="shared" si="553"/>
        <v>0</v>
      </c>
      <c r="CM231" s="285">
        <f t="shared" si="553"/>
        <v>0</v>
      </c>
      <c r="CN231" s="285">
        <f t="shared" si="553"/>
        <v>0</v>
      </c>
      <c r="CO231" s="285">
        <f t="shared" si="553"/>
        <v>0</v>
      </c>
      <c r="CP231" s="285">
        <f t="shared" ref="CP231:DL231" si="554">IF(ROUND(AK237-SUM(AK238,AK240:AK241),5)&gt;=0,0,"Ошибка")</f>
        <v>0</v>
      </c>
      <c r="CQ231" s="285">
        <f t="shared" si="554"/>
        <v>0</v>
      </c>
      <c r="CR231" s="285">
        <f t="shared" si="554"/>
        <v>0</v>
      </c>
      <c r="CS231" s="285">
        <f t="shared" si="554"/>
        <v>0</v>
      </c>
      <c r="CT231" s="285">
        <f t="shared" si="554"/>
        <v>0</v>
      </c>
      <c r="CU231" s="285">
        <f t="shared" si="554"/>
        <v>0</v>
      </c>
      <c r="CV231" s="285">
        <f t="shared" si="554"/>
        <v>0</v>
      </c>
      <c r="CW231" s="285">
        <f t="shared" si="554"/>
        <v>0</v>
      </c>
      <c r="CX231" s="285">
        <f t="shared" si="554"/>
        <v>0</v>
      </c>
      <c r="CY231" s="285">
        <f t="shared" si="554"/>
        <v>0</v>
      </c>
      <c r="CZ231" s="285">
        <f t="shared" si="554"/>
        <v>0</v>
      </c>
      <c r="DA231" s="285">
        <f t="shared" si="554"/>
        <v>0</v>
      </c>
      <c r="DB231" s="285">
        <f t="shared" si="554"/>
        <v>0</v>
      </c>
      <c r="DC231" s="285">
        <f t="shared" si="554"/>
        <v>0</v>
      </c>
      <c r="DD231" s="285">
        <f t="shared" si="554"/>
        <v>0</v>
      </c>
      <c r="DE231" s="285">
        <f t="shared" si="554"/>
        <v>0</v>
      </c>
      <c r="DF231" s="285">
        <f t="shared" si="554"/>
        <v>0</v>
      </c>
      <c r="DG231" s="285">
        <f t="shared" si="554"/>
        <v>0</v>
      </c>
      <c r="DH231" s="285">
        <f t="shared" si="554"/>
        <v>0</v>
      </c>
      <c r="DI231" s="285">
        <f t="shared" si="554"/>
        <v>0</v>
      </c>
      <c r="DJ231" s="285">
        <f t="shared" si="554"/>
        <v>0</v>
      </c>
      <c r="DK231" s="285">
        <f t="shared" si="554"/>
        <v>0</v>
      </c>
      <c r="DL231" s="285">
        <f t="shared" si="554"/>
        <v>0</v>
      </c>
      <c r="DM231" s="259"/>
      <c r="DN231" s="259"/>
    </row>
    <row r="232" spans="1:118" s="27" customFormat="1" ht="24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55">SUM(J233:J237,J242:J244)</f>
        <v>0</v>
      </c>
      <c r="K232" s="236">
        <f t="shared" si="555"/>
        <v>0</v>
      </c>
      <c r="L232" s="236">
        <f t="shared" si="555"/>
        <v>0</v>
      </c>
      <c r="M232" s="236">
        <f t="shared" si="555"/>
        <v>0</v>
      </c>
      <c r="N232" s="236">
        <f t="shared" si="555"/>
        <v>0</v>
      </c>
      <c r="O232" s="236">
        <f t="shared" si="555"/>
        <v>0</v>
      </c>
      <c r="P232" s="228">
        <f>SUM(P233:P237,P242:P244)</f>
        <v>0</v>
      </c>
      <c r="Q232" s="226">
        <f t="shared" ref="Q232:Z232" si="556">SUM(Q233:Q237,Q242:Q244)</f>
        <v>0</v>
      </c>
      <c r="R232" s="236">
        <f t="shared" si="556"/>
        <v>0</v>
      </c>
      <c r="S232" s="226">
        <f t="shared" si="556"/>
        <v>0</v>
      </c>
      <c r="T232" s="236">
        <f t="shared" si="556"/>
        <v>0</v>
      </c>
      <c r="U232" s="226">
        <f t="shared" si="556"/>
        <v>0</v>
      </c>
      <c r="V232" s="235">
        <f t="shared" si="556"/>
        <v>0</v>
      </c>
      <c r="W232" s="226">
        <f t="shared" si="556"/>
        <v>0</v>
      </c>
      <c r="X232" s="226">
        <f t="shared" si="556"/>
        <v>0</v>
      </c>
      <c r="Y232" s="235">
        <f t="shared" si="556"/>
        <v>0</v>
      </c>
      <c r="Z232" s="227">
        <f t="shared" si="556"/>
        <v>0</v>
      </c>
      <c r="AA232" s="228">
        <f>SUM(AA233:AA237,AA242:AA244)</f>
        <v>0</v>
      </c>
      <c r="AB232" s="226">
        <f t="shared" ref="AB232:AK232" si="557">SUM(AB233:AB237,AB242:AB244)</f>
        <v>0</v>
      </c>
      <c r="AC232" s="236">
        <f t="shared" si="557"/>
        <v>0</v>
      </c>
      <c r="AD232" s="226">
        <f t="shared" si="557"/>
        <v>0</v>
      </c>
      <c r="AE232" s="236">
        <f t="shared" si="557"/>
        <v>0</v>
      </c>
      <c r="AF232" s="226">
        <f t="shared" si="557"/>
        <v>0</v>
      </c>
      <c r="AG232" s="235">
        <f t="shared" si="557"/>
        <v>0</v>
      </c>
      <c r="AH232" s="226">
        <f t="shared" si="557"/>
        <v>0</v>
      </c>
      <c r="AI232" s="226">
        <f t="shared" si="557"/>
        <v>0</v>
      </c>
      <c r="AJ232" s="235">
        <f t="shared" si="557"/>
        <v>0</v>
      </c>
      <c r="AK232" s="227">
        <f t="shared" si="557"/>
        <v>0</v>
      </c>
      <c r="AL232" s="228">
        <f>SUM(AL233:AL237,AL242:AL244)</f>
        <v>0</v>
      </c>
      <c r="AM232" s="226">
        <f t="shared" ref="AM232:AV232" si="558">SUM(AM233:AM237,AM242:AM244)</f>
        <v>0</v>
      </c>
      <c r="AN232" s="236">
        <f t="shared" si="558"/>
        <v>0</v>
      </c>
      <c r="AO232" s="226">
        <f t="shared" si="558"/>
        <v>0</v>
      </c>
      <c r="AP232" s="236">
        <f t="shared" si="558"/>
        <v>0</v>
      </c>
      <c r="AQ232" s="226">
        <f t="shared" si="558"/>
        <v>0</v>
      </c>
      <c r="AR232" s="235">
        <f t="shared" si="558"/>
        <v>0</v>
      </c>
      <c r="AS232" s="226">
        <f t="shared" si="558"/>
        <v>0</v>
      </c>
      <c r="AT232" s="226">
        <f t="shared" si="558"/>
        <v>0</v>
      </c>
      <c r="AU232" s="235">
        <f t="shared" si="558"/>
        <v>0</v>
      </c>
      <c r="AV232" s="227">
        <f t="shared" si="558"/>
        <v>0</v>
      </c>
      <c r="AW232" s="228">
        <f>SUM(AW233:AW237,AW242:AW244)</f>
        <v>0</v>
      </c>
      <c r="AX232" s="226">
        <f t="shared" ref="AX232:BG232" si="559">SUM(AX233:AX237,AX242:AX244)</f>
        <v>0</v>
      </c>
      <c r="AY232" s="236">
        <f t="shared" si="559"/>
        <v>0</v>
      </c>
      <c r="AZ232" s="226">
        <f t="shared" si="559"/>
        <v>0</v>
      </c>
      <c r="BA232" s="236">
        <f t="shared" si="559"/>
        <v>0</v>
      </c>
      <c r="BB232" s="226">
        <f t="shared" si="559"/>
        <v>0</v>
      </c>
      <c r="BC232" s="235">
        <f t="shared" si="559"/>
        <v>0</v>
      </c>
      <c r="BD232" s="226">
        <f t="shared" si="559"/>
        <v>0</v>
      </c>
      <c r="BE232" s="226">
        <f t="shared" si="559"/>
        <v>0</v>
      </c>
      <c r="BF232" s="235">
        <f t="shared" si="559"/>
        <v>0</v>
      </c>
      <c r="BG232" s="227">
        <f t="shared" si="559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560">IF(E238-E239&gt;=0,0,"Ошибка")</f>
        <v>0</v>
      </c>
      <c r="BK232" s="253">
        <f t="shared" si="560"/>
        <v>0</v>
      </c>
      <c r="BL232" s="253">
        <f t="shared" si="560"/>
        <v>0</v>
      </c>
      <c r="BM232" s="253">
        <f t="shared" si="560"/>
        <v>0</v>
      </c>
      <c r="BN232" s="253">
        <f t="shared" si="560"/>
        <v>0</v>
      </c>
      <c r="BO232" s="253">
        <f t="shared" si="560"/>
        <v>0</v>
      </c>
      <c r="BP232" s="253">
        <f t="shared" si="560"/>
        <v>0</v>
      </c>
      <c r="BQ232" s="253">
        <f t="shared" si="560"/>
        <v>0</v>
      </c>
      <c r="BR232" s="253">
        <f t="shared" si="560"/>
        <v>0</v>
      </c>
      <c r="BS232" s="253">
        <f t="shared" si="560"/>
        <v>0</v>
      </c>
      <c r="BT232" s="253">
        <f t="shared" si="560"/>
        <v>0</v>
      </c>
      <c r="BU232" s="253">
        <f t="shared" si="560"/>
        <v>0</v>
      </c>
      <c r="BV232" s="253">
        <f t="shared" si="560"/>
        <v>0</v>
      </c>
      <c r="BW232" s="253">
        <f t="shared" si="560"/>
        <v>0</v>
      </c>
      <c r="BX232" s="253">
        <f t="shared" si="560"/>
        <v>0</v>
      </c>
      <c r="BY232" s="253">
        <f t="shared" si="560"/>
        <v>0</v>
      </c>
      <c r="BZ232" s="253">
        <f t="shared" si="560"/>
        <v>0</v>
      </c>
      <c r="CA232" s="253">
        <f t="shared" si="560"/>
        <v>0</v>
      </c>
      <c r="CB232" s="253">
        <f t="shared" si="560"/>
        <v>0</v>
      </c>
      <c r="CC232" s="253">
        <f t="shared" si="560"/>
        <v>0</v>
      </c>
      <c r="CD232" s="253">
        <f t="shared" si="560"/>
        <v>0</v>
      </c>
      <c r="CE232" s="253">
        <f t="shared" si="560"/>
        <v>0</v>
      </c>
      <c r="CF232" s="253">
        <f t="shared" si="560"/>
        <v>0</v>
      </c>
      <c r="CG232" s="253">
        <f t="shared" si="560"/>
        <v>0</v>
      </c>
      <c r="CH232" s="253">
        <f t="shared" si="560"/>
        <v>0</v>
      </c>
      <c r="CI232" s="253">
        <f t="shared" si="560"/>
        <v>0</v>
      </c>
      <c r="CJ232" s="253">
        <f t="shared" si="560"/>
        <v>0</v>
      </c>
      <c r="CK232" s="253">
        <f t="shared" si="560"/>
        <v>0</v>
      </c>
      <c r="CL232" s="253">
        <f t="shared" si="560"/>
        <v>0</v>
      </c>
      <c r="CM232" s="253">
        <f t="shared" si="560"/>
        <v>0</v>
      </c>
      <c r="CN232" s="253">
        <f t="shared" si="560"/>
        <v>0</v>
      </c>
      <c r="CO232" s="253">
        <f t="shared" si="560"/>
        <v>0</v>
      </c>
      <c r="CP232" s="253">
        <f t="shared" ref="CP232:DL232" si="561">IF(AK238-AK239&gt;=0,0,"Ошибка")</f>
        <v>0</v>
      </c>
      <c r="CQ232" s="253">
        <f t="shared" si="561"/>
        <v>0</v>
      </c>
      <c r="CR232" s="253">
        <f t="shared" si="561"/>
        <v>0</v>
      </c>
      <c r="CS232" s="253">
        <f t="shared" si="561"/>
        <v>0</v>
      </c>
      <c r="CT232" s="253">
        <f t="shared" si="561"/>
        <v>0</v>
      </c>
      <c r="CU232" s="253">
        <f t="shared" si="561"/>
        <v>0</v>
      </c>
      <c r="CV232" s="253">
        <f t="shared" si="561"/>
        <v>0</v>
      </c>
      <c r="CW232" s="253">
        <f t="shared" si="561"/>
        <v>0</v>
      </c>
      <c r="CX232" s="253">
        <f t="shared" si="561"/>
        <v>0</v>
      </c>
      <c r="CY232" s="253">
        <f t="shared" si="561"/>
        <v>0</v>
      </c>
      <c r="CZ232" s="253">
        <f t="shared" si="561"/>
        <v>0</v>
      </c>
      <c r="DA232" s="253">
        <f t="shared" si="561"/>
        <v>0</v>
      </c>
      <c r="DB232" s="253">
        <f t="shared" si="561"/>
        <v>0</v>
      </c>
      <c r="DC232" s="253">
        <f t="shared" si="561"/>
        <v>0</v>
      </c>
      <c r="DD232" s="253">
        <f t="shared" si="561"/>
        <v>0</v>
      </c>
      <c r="DE232" s="253">
        <f t="shared" si="561"/>
        <v>0</v>
      </c>
      <c r="DF232" s="253">
        <f t="shared" si="561"/>
        <v>0</v>
      </c>
      <c r="DG232" s="253">
        <f t="shared" si="561"/>
        <v>0</v>
      </c>
      <c r="DH232" s="253">
        <f t="shared" si="561"/>
        <v>0</v>
      </c>
      <c r="DI232" s="253">
        <f t="shared" si="561"/>
        <v>0</v>
      </c>
      <c r="DJ232" s="253">
        <f t="shared" si="561"/>
        <v>0</v>
      </c>
      <c r="DK232" s="253">
        <f t="shared" si="561"/>
        <v>0</v>
      </c>
      <c r="DL232" s="253">
        <f t="shared" si="561"/>
        <v>0</v>
      </c>
      <c r="DM232" s="2"/>
      <c r="DN232" s="2"/>
    </row>
    <row r="233" spans="1:118" s="27" customFormat="1" ht="24">
      <c r="A233" s="272" t="str">
        <f t="shared" ref="A233:A244" si="562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563">SUM(J233:L233)</f>
        <v>0</v>
      </c>
      <c r="H233" s="236">
        <f>ROUND(SUM(S233,AD233,AO233,AZ233),1)</f>
        <v>0</v>
      </c>
      <c r="I233" s="236">
        <f t="shared" ref="I233:I244" si="564">SUM(M233:O233)</f>
        <v>0</v>
      </c>
      <c r="J233" s="236">
        <f t="shared" ref="J233:O244" si="565">ROUND(SUM(U233,AF233,AQ233,BB233),1)</f>
        <v>0</v>
      </c>
      <c r="K233" s="236">
        <f t="shared" si="565"/>
        <v>0</v>
      </c>
      <c r="L233" s="236">
        <f t="shared" si="565"/>
        <v>0</v>
      </c>
      <c r="M233" s="236">
        <f t="shared" si="565"/>
        <v>0</v>
      </c>
      <c r="N233" s="236">
        <f t="shared" si="565"/>
        <v>0</v>
      </c>
      <c r="O233" s="236">
        <f t="shared" si="565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9">
        <f t="shared" ref="BH233:BH245" si="566">IF((COUNTA(BJ233:DL233)-COUNTIF(BJ233:DL233,0))=0,0,CONCATENATE("Ошибки!-",COUNTA(BJ233:DL233)-COUNTIF(BJ233:DL233,0)))</f>
        <v>0</v>
      </c>
      <c r="BI233" s="255" t="str">
        <f t="shared" ref="BI233:BI244" si="567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568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569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570">IF(ROUND((AA233-AB233),5)&gt;=0,0,"Ошибка!")</f>
        <v>0</v>
      </c>
      <c r="CH233" s="318"/>
      <c r="CI233" s="253">
        <f t="shared" ref="CI233:CI244" si="57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572">IF(ROUND((AL233-AM233),5)&gt;=0,0,"Ошибка!")</f>
        <v>0</v>
      </c>
      <c r="CS233" s="318"/>
      <c r="CT233" s="253">
        <f t="shared" ref="CT233:CT244" si="573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574">IF(ROUND((AW233-AX233),5)&gt;=0,0,"Ошибка!")</f>
        <v>0</v>
      </c>
      <c r="DD233" s="318"/>
      <c r="DE233" s="253">
        <f t="shared" ref="DE233:DE244" si="575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  <c r="DM233" s="2"/>
      <c r="DN233" s="2"/>
    </row>
    <row r="234" spans="1:118" s="27" customFormat="1" ht="36">
      <c r="A234" s="272" t="str">
        <f t="shared" si="562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576">ROUND(SUM(P234,AA234,AL234,AW234),0)</f>
        <v>0</v>
      </c>
      <c r="F234" s="236">
        <f t="shared" ref="F234:F244" si="577">ROUND(SUM(Q234,AB234,AM234,AX234),1)</f>
        <v>0</v>
      </c>
      <c r="G234" s="236">
        <f t="shared" si="563"/>
        <v>0</v>
      </c>
      <c r="H234" s="236">
        <f t="shared" ref="H234:H244" si="578">ROUND(SUM(S234,AD234,AO234,AZ234),1)</f>
        <v>0</v>
      </c>
      <c r="I234" s="236">
        <f t="shared" si="564"/>
        <v>0</v>
      </c>
      <c r="J234" s="236">
        <f t="shared" si="565"/>
        <v>0</v>
      </c>
      <c r="K234" s="236">
        <f t="shared" si="565"/>
        <v>0</v>
      </c>
      <c r="L234" s="236">
        <f t="shared" si="565"/>
        <v>0</v>
      </c>
      <c r="M234" s="236">
        <f t="shared" si="565"/>
        <v>0</v>
      </c>
      <c r="N234" s="236">
        <f t="shared" si="565"/>
        <v>0</v>
      </c>
      <c r="O234" s="236">
        <f t="shared" si="565"/>
        <v>0</v>
      </c>
      <c r="P234" s="220"/>
      <c r="Q234" s="221"/>
      <c r="R234" s="237">
        <f t="shared" ref="R234:R244" si="579">SUM(U234:W234)</f>
        <v>0</v>
      </c>
      <c r="S234" s="221"/>
      <c r="T234" s="237">
        <f t="shared" ref="T234:T243" si="580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81">SUM(AF234:AH234)</f>
        <v>0</v>
      </c>
      <c r="AD234" s="221"/>
      <c r="AE234" s="237">
        <f t="shared" ref="AE234:AE243" si="582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83">SUM(AQ234:AS234)</f>
        <v>0</v>
      </c>
      <c r="AO234" s="221"/>
      <c r="AP234" s="237">
        <f t="shared" ref="AP234:AP243" si="584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85">SUM(BB234:BD234)</f>
        <v>0</v>
      </c>
      <c r="AZ234" s="221"/>
      <c r="BA234" s="237">
        <f t="shared" ref="BA234:BA243" si="586">SUM(BE234:BG234)</f>
        <v>0</v>
      </c>
      <c r="BB234" s="221"/>
      <c r="BC234" s="233"/>
      <c r="BD234" s="221"/>
      <c r="BE234" s="221"/>
      <c r="BF234" s="233"/>
      <c r="BG234" s="221"/>
      <c r="BH234" s="379">
        <f t="shared" si="566"/>
        <v>0</v>
      </c>
      <c r="BI234" s="255" t="str">
        <f t="shared" si="567"/>
        <v>03</v>
      </c>
      <c r="BJ234" s="318"/>
      <c r="BK234" s="253">
        <f t="shared" ref="BK234:BK244" si="587">IF(ROUND((E234-F234),5)&gt;=0,0,"Ошибка!")</f>
        <v>0</v>
      </c>
      <c r="BL234" s="318"/>
      <c r="BM234" s="253">
        <f t="shared" si="568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569"/>
        <v>0</v>
      </c>
      <c r="BW234" s="318"/>
      <c r="BX234" s="253">
        <f t="shared" ref="BX234:BX244" si="588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570"/>
        <v>0</v>
      </c>
      <c r="CH234" s="318"/>
      <c r="CI234" s="253">
        <f t="shared" si="57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572"/>
        <v>0</v>
      </c>
      <c r="CS234" s="318"/>
      <c r="CT234" s="253">
        <f t="shared" si="573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574"/>
        <v>0</v>
      </c>
      <c r="DD234" s="318"/>
      <c r="DE234" s="253">
        <f t="shared" si="575"/>
        <v>0</v>
      </c>
      <c r="DF234" s="318"/>
      <c r="DG234" s="318"/>
      <c r="DH234" s="318"/>
      <c r="DI234" s="318"/>
      <c r="DJ234" s="318"/>
      <c r="DK234" s="318"/>
      <c r="DL234" s="318"/>
      <c r="DM234" s="2"/>
      <c r="DN234" s="2"/>
    </row>
    <row r="235" spans="1:118" s="28" customFormat="1" ht="12">
      <c r="A235" s="272" t="str">
        <f t="shared" si="562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576"/>
        <v>0</v>
      </c>
      <c r="F235" s="236">
        <f t="shared" si="577"/>
        <v>0</v>
      </c>
      <c r="G235" s="236">
        <f t="shared" si="563"/>
        <v>0</v>
      </c>
      <c r="H235" s="236">
        <f t="shared" si="578"/>
        <v>0</v>
      </c>
      <c r="I235" s="236">
        <f t="shared" si="564"/>
        <v>0</v>
      </c>
      <c r="J235" s="236">
        <f t="shared" si="565"/>
        <v>0</v>
      </c>
      <c r="K235" s="236">
        <f t="shared" si="565"/>
        <v>0</v>
      </c>
      <c r="L235" s="236">
        <f t="shared" si="565"/>
        <v>0</v>
      </c>
      <c r="M235" s="236">
        <f t="shared" si="565"/>
        <v>0</v>
      </c>
      <c r="N235" s="236">
        <f t="shared" si="565"/>
        <v>0</v>
      </c>
      <c r="O235" s="236">
        <f t="shared" si="565"/>
        <v>0</v>
      </c>
      <c r="P235" s="220"/>
      <c r="Q235" s="221"/>
      <c r="R235" s="237">
        <f t="shared" si="579"/>
        <v>0</v>
      </c>
      <c r="S235" s="221"/>
      <c r="T235" s="237">
        <f t="shared" si="58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81"/>
        <v>0</v>
      </c>
      <c r="AD235" s="221"/>
      <c r="AE235" s="237">
        <f t="shared" si="58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83"/>
        <v>0</v>
      </c>
      <c r="AO235" s="221"/>
      <c r="AP235" s="237">
        <f t="shared" si="58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85"/>
        <v>0</v>
      </c>
      <c r="AZ235" s="221"/>
      <c r="BA235" s="237">
        <f t="shared" si="586"/>
        <v>0</v>
      </c>
      <c r="BB235" s="221"/>
      <c r="BC235" s="233"/>
      <c r="BD235" s="221"/>
      <c r="BE235" s="221"/>
      <c r="BF235" s="233"/>
      <c r="BG235" s="221"/>
      <c r="BH235" s="379">
        <f t="shared" si="566"/>
        <v>0</v>
      </c>
      <c r="BI235" s="255" t="str">
        <f t="shared" si="567"/>
        <v>04</v>
      </c>
      <c r="BJ235" s="318"/>
      <c r="BK235" s="253">
        <f t="shared" si="587"/>
        <v>0</v>
      </c>
      <c r="BL235" s="318"/>
      <c r="BM235" s="253">
        <f t="shared" si="568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569"/>
        <v>0</v>
      </c>
      <c r="BW235" s="318"/>
      <c r="BX235" s="253">
        <f t="shared" si="588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570"/>
        <v>0</v>
      </c>
      <c r="CH235" s="318"/>
      <c r="CI235" s="253">
        <f t="shared" si="57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572"/>
        <v>0</v>
      </c>
      <c r="CS235" s="318"/>
      <c r="CT235" s="253">
        <f t="shared" si="573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574"/>
        <v>0</v>
      </c>
      <c r="DD235" s="318"/>
      <c r="DE235" s="253">
        <f t="shared" si="575"/>
        <v>0</v>
      </c>
      <c r="DF235" s="318"/>
      <c r="DG235" s="318"/>
      <c r="DH235" s="318"/>
      <c r="DI235" s="318"/>
      <c r="DJ235" s="318"/>
      <c r="DK235" s="318"/>
      <c r="DL235" s="318"/>
      <c r="DM235" s="242"/>
      <c r="DN235" s="242"/>
    </row>
    <row r="236" spans="1:118" s="28" customFormat="1" ht="12">
      <c r="A236" s="272" t="str">
        <f t="shared" si="562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576"/>
        <v>0</v>
      </c>
      <c r="F236" s="236">
        <f t="shared" si="577"/>
        <v>0</v>
      </c>
      <c r="G236" s="236">
        <f t="shared" si="563"/>
        <v>0</v>
      </c>
      <c r="H236" s="236">
        <f t="shared" si="578"/>
        <v>0</v>
      </c>
      <c r="I236" s="236">
        <f t="shared" si="564"/>
        <v>0</v>
      </c>
      <c r="J236" s="236">
        <f t="shared" si="565"/>
        <v>0</v>
      </c>
      <c r="K236" s="236">
        <f t="shared" si="565"/>
        <v>0</v>
      </c>
      <c r="L236" s="236">
        <f t="shared" si="565"/>
        <v>0</v>
      </c>
      <c r="M236" s="236">
        <f t="shared" si="565"/>
        <v>0</v>
      </c>
      <c r="N236" s="236">
        <f t="shared" si="565"/>
        <v>0</v>
      </c>
      <c r="O236" s="236">
        <f t="shared" si="565"/>
        <v>0</v>
      </c>
      <c r="P236" s="220"/>
      <c r="Q236" s="221"/>
      <c r="R236" s="237">
        <f t="shared" si="579"/>
        <v>0</v>
      </c>
      <c r="S236" s="221"/>
      <c r="T236" s="237">
        <f t="shared" si="580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81"/>
        <v>0</v>
      </c>
      <c r="AD236" s="221"/>
      <c r="AE236" s="237">
        <f t="shared" si="582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83"/>
        <v>0</v>
      </c>
      <c r="AO236" s="221"/>
      <c r="AP236" s="237">
        <f t="shared" si="584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85"/>
        <v>0</v>
      </c>
      <c r="AZ236" s="221"/>
      <c r="BA236" s="237">
        <f t="shared" si="586"/>
        <v>0</v>
      </c>
      <c r="BB236" s="221"/>
      <c r="BC236" s="233"/>
      <c r="BD236" s="221"/>
      <c r="BE236" s="221"/>
      <c r="BF236" s="233"/>
      <c r="BG236" s="221"/>
      <c r="BH236" s="379">
        <f t="shared" si="566"/>
        <v>0</v>
      </c>
      <c r="BI236" s="255" t="str">
        <f t="shared" si="567"/>
        <v>05</v>
      </c>
      <c r="BJ236" s="318"/>
      <c r="BK236" s="253">
        <f t="shared" si="587"/>
        <v>0</v>
      </c>
      <c r="BL236" s="318"/>
      <c r="BM236" s="253">
        <f t="shared" si="568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569"/>
        <v>0</v>
      </c>
      <c r="BW236" s="318"/>
      <c r="BX236" s="253">
        <f t="shared" si="588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570"/>
        <v>0</v>
      </c>
      <c r="CH236" s="318"/>
      <c r="CI236" s="253">
        <f t="shared" si="57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572"/>
        <v>0</v>
      </c>
      <c r="CS236" s="318"/>
      <c r="CT236" s="253">
        <f t="shared" si="573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574"/>
        <v>0</v>
      </c>
      <c r="DD236" s="318"/>
      <c r="DE236" s="253">
        <f t="shared" si="575"/>
        <v>0</v>
      </c>
      <c r="DF236" s="318"/>
      <c r="DG236" s="318"/>
      <c r="DH236" s="318"/>
      <c r="DI236" s="318"/>
      <c r="DJ236" s="318"/>
      <c r="DK236" s="318"/>
      <c r="DL236" s="318"/>
      <c r="DM236" s="242"/>
      <c r="DN236" s="242"/>
    </row>
    <row r="237" spans="1:118" s="28" customFormat="1" ht="12">
      <c r="A237" s="272" t="str">
        <f t="shared" si="562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576"/>
        <v>0</v>
      </c>
      <c r="F237" s="236">
        <f t="shared" si="577"/>
        <v>0</v>
      </c>
      <c r="G237" s="236">
        <f t="shared" si="563"/>
        <v>0</v>
      </c>
      <c r="H237" s="236">
        <f t="shared" si="578"/>
        <v>0</v>
      </c>
      <c r="I237" s="236">
        <f t="shared" si="564"/>
        <v>0</v>
      </c>
      <c r="J237" s="236">
        <f t="shared" si="565"/>
        <v>0</v>
      </c>
      <c r="K237" s="236">
        <f t="shared" si="565"/>
        <v>0</v>
      </c>
      <c r="L237" s="236">
        <f t="shared" si="565"/>
        <v>0</v>
      </c>
      <c r="M237" s="236">
        <f t="shared" si="565"/>
        <v>0</v>
      </c>
      <c r="N237" s="236">
        <f t="shared" si="565"/>
        <v>0</v>
      </c>
      <c r="O237" s="236">
        <f t="shared" si="565"/>
        <v>0</v>
      </c>
      <c r="P237" s="220"/>
      <c r="Q237" s="221"/>
      <c r="R237" s="237">
        <f t="shared" si="579"/>
        <v>0</v>
      </c>
      <c r="S237" s="221"/>
      <c r="T237" s="237">
        <f t="shared" si="580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81"/>
        <v>0</v>
      </c>
      <c r="AD237" s="221"/>
      <c r="AE237" s="237">
        <f t="shared" si="582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83"/>
        <v>0</v>
      </c>
      <c r="AO237" s="221"/>
      <c r="AP237" s="237">
        <f t="shared" si="584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85"/>
        <v>0</v>
      </c>
      <c r="AZ237" s="221"/>
      <c r="BA237" s="237">
        <f t="shared" si="586"/>
        <v>0</v>
      </c>
      <c r="BB237" s="221"/>
      <c r="BC237" s="233"/>
      <c r="BD237" s="221"/>
      <c r="BE237" s="221"/>
      <c r="BF237" s="233"/>
      <c r="BG237" s="221"/>
      <c r="BH237" s="379">
        <f t="shared" si="566"/>
        <v>0</v>
      </c>
      <c r="BI237" s="255" t="str">
        <f t="shared" si="567"/>
        <v>06</v>
      </c>
      <c r="BJ237" s="318"/>
      <c r="BK237" s="253">
        <f t="shared" si="587"/>
        <v>0</v>
      </c>
      <c r="BL237" s="318"/>
      <c r="BM237" s="253">
        <f t="shared" si="568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569"/>
        <v>0</v>
      </c>
      <c r="BW237" s="318"/>
      <c r="BX237" s="253">
        <f t="shared" si="588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570"/>
        <v>0</v>
      </c>
      <c r="CH237" s="318"/>
      <c r="CI237" s="253">
        <f t="shared" si="57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572"/>
        <v>0</v>
      </c>
      <c r="CS237" s="318"/>
      <c r="CT237" s="253">
        <f t="shared" si="573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574"/>
        <v>0</v>
      </c>
      <c r="DD237" s="318"/>
      <c r="DE237" s="253">
        <f t="shared" si="575"/>
        <v>0</v>
      </c>
      <c r="DF237" s="318"/>
      <c r="DG237" s="318"/>
      <c r="DH237" s="318"/>
      <c r="DI237" s="318"/>
      <c r="DJ237" s="318"/>
      <c r="DK237" s="318"/>
      <c r="DL237" s="318"/>
      <c r="DM237" s="242"/>
      <c r="DN237" s="242"/>
    </row>
    <row r="238" spans="1:118" s="27" customFormat="1" ht="24">
      <c r="A238" s="272" t="str">
        <f t="shared" si="562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576"/>
        <v>0</v>
      </c>
      <c r="F238" s="236">
        <f t="shared" si="577"/>
        <v>0</v>
      </c>
      <c r="G238" s="236">
        <f t="shared" si="563"/>
        <v>0</v>
      </c>
      <c r="H238" s="236">
        <f t="shared" si="578"/>
        <v>0</v>
      </c>
      <c r="I238" s="236">
        <f t="shared" si="564"/>
        <v>0</v>
      </c>
      <c r="J238" s="236">
        <f t="shared" si="565"/>
        <v>0</v>
      </c>
      <c r="K238" s="236">
        <f t="shared" si="565"/>
        <v>0</v>
      </c>
      <c r="L238" s="236">
        <f t="shared" si="565"/>
        <v>0</v>
      </c>
      <c r="M238" s="236">
        <f t="shared" si="565"/>
        <v>0</v>
      </c>
      <c r="N238" s="236">
        <f t="shared" si="565"/>
        <v>0</v>
      </c>
      <c r="O238" s="236">
        <f t="shared" si="565"/>
        <v>0</v>
      </c>
      <c r="P238" s="220"/>
      <c r="Q238" s="221"/>
      <c r="R238" s="237">
        <f t="shared" si="579"/>
        <v>0</v>
      </c>
      <c r="S238" s="221"/>
      <c r="T238" s="237">
        <f t="shared" si="580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81"/>
        <v>0</v>
      </c>
      <c r="AD238" s="221"/>
      <c r="AE238" s="237">
        <f t="shared" si="582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83"/>
        <v>0</v>
      </c>
      <c r="AO238" s="221"/>
      <c r="AP238" s="237">
        <f t="shared" si="584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85"/>
        <v>0</v>
      </c>
      <c r="AZ238" s="221"/>
      <c r="BA238" s="237">
        <f t="shared" si="586"/>
        <v>0</v>
      </c>
      <c r="BB238" s="221"/>
      <c r="BC238" s="233"/>
      <c r="BD238" s="221"/>
      <c r="BE238" s="221"/>
      <c r="BF238" s="233"/>
      <c r="BG238" s="221"/>
      <c r="BH238" s="379">
        <f t="shared" si="566"/>
        <v>0</v>
      </c>
      <c r="BI238" s="255" t="str">
        <f t="shared" si="567"/>
        <v>07</v>
      </c>
      <c r="BJ238" s="318"/>
      <c r="BK238" s="253">
        <f t="shared" si="587"/>
        <v>0</v>
      </c>
      <c r="BL238" s="318"/>
      <c r="BM238" s="253">
        <f t="shared" si="568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569"/>
        <v>0</v>
      </c>
      <c r="BW238" s="318"/>
      <c r="BX238" s="253">
        <f t="shared" si="588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570"/>
        <v>0</v>
      </c>
      <c r="CH238" s="318"/>
      <c r="CI238" s="253">
        <f t="shared" si="57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572"/>
        <v>0</v>
      </c>
      <c r="CS238" s="318"/>
      <c r="CT238" s="253">
        <f t="shared" si="573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574"/>
        <v>0</v>
      </c>
      <c r="DD238" s="318"/>
      <c r="DE238" s="253">
        <f t="shared" si="575"/>
        <v>0</v>
      </c>
      <c r="DF238" s="318"/>
      <c r="DG238" s="318"/>
      <c r="DH238" s="318"/>
      <c r="DI238" s="318"/>
      <c r="DJ238" s="318"/>
      <c r="DK238" s="318"/>
      <c r="DL238" s="318"/>
      <c r="DM238" s="2"/>
      <c r="DN238" s="2"/>
    </row>
    <row r="239" spans="1:118" s="27" customFormat="1" ht="12">
      <c r="A239" s="272" t="str">
        <f t="shared" si="562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576"/>
        <v>0</v>
      </c>
      <c r="F239" s="236">
        <f t="shared" si="577"/>
        <v>0</v>
      </c>
      <c r="G239" s="236">
        <f t="shared" si="563"/>
        <v>0</v>
      </c>
      <c r="H239" s="236">
        <f t="shared" si="578"/>
        <v>0</v>
      </c>
      <c r="I239" s="236">
        <f t="shared" si="564"/>
        <v>0</v>
      </c>
      <c r="J239" s="236">
        <f t="shared" si="565"/>
        <v>0</v>
      </c>
      <c r="K239" s="236">
        <f t="shared" si="565"/>
        <v>0</v>
      </c>
      <c r="L239" s="236">
        <f t="shared" si="565"/>
        <v>0</v>
      </c>
      <c r="M239" s="236">
        <f t="shared" si="565"/>
        <v>0</v>
      </c>
      <c r="N239" s="236">
        <f t="shared" si="565"/>
        <v>0</v>
      </c>
      <c r="O239" s="236">
        <f t="shared" si="565"/>
        <v>0</v>
      </c>
      <c r="P239" s="220"/>
      <c r="Q239" s="221"/>
      <c r="R239" s="237">
        <f t="shared" si="579"/>
        <v>0</v>
      </c>
      <c r="S239" s="221"/>
      <c r="T239" s="237">
        <f t="shared" si="580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81"/>
        <v>0</v>
      </c>
      <c r="AD239" s="221"/>
      <c r="AE239" s="237">
        <f t="shared" si="582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83"/>
        <v>0</v>
      </c>
      <c r="AO239" s="221"/>
      <c r="AP239" s="237">
        <f t="shared" si="584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85"/>
        <v>0</v>
      </c>
      <c r="AZ239" s="221"/>
      <c r="BA239" s="237">
        <f t="shared" si="586"/>
        <v>0</v>
      </c>
      <c r="BB239" s="221"/>
      <c r="BC239" s="233"/>
      <c r="BD239" s="221"/>
      <c r="BE239" s="221"/>
      <c r="BF239" s="233"/>
      <c r="BG239" s="221"/>
      <c r="BH239" s="379">
        <f t="shared" si="566"/>
        <v>0</v>
      </c>
      <c r="BI239" s="255" t="str">
        <f t="shared" si="567"/>
        <v>08</v>
      </c>
      <c r="BJ239" s="318"/>
      <c r="BK239" s="253">
        <f t="shared" si="587"/>
        <v>0</v>
      </c>
      <c r="BL239" s="318"/>
      <c r="BM239" s="253">
        <f t="shared" si="568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569"/>
        <v>0</v>
      </c>
      <c r="BW239" s="318"/>
      <c r="BX239" s="253">
        <f t="shared" si="588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570"/>
        <v>0</v>
      </c>
      <c r="CH239" s="318"/>
      <c r="CI239" s="253">
        <f t="shared" si="57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572"/>
        <v>0</v>
      </c>
      <c r="CS239" s="318"/>
      <c r="CT239" s="253">
        <f t="shared" si="573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574"/>
        <v>0</v>
      </c>
      <c r="DD239" s="318"/>
      <c r="DE239" s="253">
        <f t="shared" si="575"/>
        <v>0</v>
      </c>
      <c r="DF239" s="318"/>
      <c r="DG239" s="318"/>
      <c r="DH239" s="318"/>
      <c r="DI239" s="318"/>
      <c r="DJ239" s="318"/>
      <c r="DK239" s="318"/>
      <c r="DL239" s="318"/>
      <c r="DM239" s="2"/>
      <c r="DN239" s="2"/>
    </row>
    <row r="240" spans="1:118" s="28" customFormat="1" ht="12">
      <c r="A240" s="272" t="str">
        <f t="shared" si="562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576"/>
        <v>0</v>
      </c>
      <c r="F240" s="236">
        <f t="shared" si="577"/>
        <v>0</v>
      </c>
      <c r="G240" s="236">
        <f t="shared" si="563"/>
        <v>0</v>
      </c>
      <c r="H240" s="236">
        <f t="shared" si="578"/>
        <v>0</v>
      </c>
      <c r="I240" s="236">
        <f t="shared" si="564"/>
        <v>0</v>
      </c>
      <c r="J240" s="236">
        <f t="shared" si="565"/>
        <v>0</v>
      </c>
      <c r="K240" s="236">
        <f t="shared" si="565"/>
        <v>0</v>
      </c>
      <c r="L240" s="236">
        <f t="shared" si="565"/>
        <v>0</v>
      </c>
      <c r="M240" s="236">
        <f t="shared" si="565"/>
        <v>0</v>
      </c>
      <c r="N240" s="236">
        <f t="shared" si="565"/>
        <v>0</v>
      </c>
      <c r="O240" s="236">
        <f t="shared" si="565"/>
        <v>0</v>
      </c>
      <c r="P240" s="220"/>
      <c r="Q240" s="221"/>
      <c r="R240" s="237">
        <f t="shared" si="579"/>
        <v>0</v>
      </c>
      <c r="S240" s="221"/>
      <c r="T240" s="237">
        <f t="shared" si="580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81"/>
        <v>0</v>
      </c>
      <c r="AD240" s="221"/>
      <c r="AE240" s="237">
        <f t="shared" si="582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83"/>
        <v>0</v>
      </c>
      <c r="AO240" s="221"/>
      <c r="AP240" s="237">
        <f t="shared" si="584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85"/>
        <v>0</v>
      </c>
      <c r="AZ240" s="221"/>
      <c r="BA240" s="237">
        <f t="shared" si="586"/>
        <v>0</v>
      </c>
      <c r="BB240" s="221"/>
      <c r="BC240" s="233"/>
      <c r="BD240" s="221"/>
      <c r="BE240" s="221"/>
      <c r="BF240" s="233"/>
      <c r="BG240" s="221"/>
      <c r="BH240" s="379">
        <f t="shared" si="566"/>
        <v>0</v>
      </c>
      <c r="BI240" s="255" t="str">
        <f t="shared" si="567"/>
        <v>09</v>
      </c>
      <c r="BJ240" s="318"/>
      <c r="BK240" s="253">
        <f t="shared" si="587"/>
        <v>0</v>
      </c>
      <c r="BL240" s="318"/>
      <c r="BM240" s="253">
        <f t="shared" si="568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569"/>
        <v>0</v>
      </c>
      <c r="BW240" s="318"/>
      <c r="BX240" s="253">
        <f t="shared" si="588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570"/>
        <v>0</v>
      </c>
      <c r="CH240" s="318"/>
      <c r="CI240" s="253">
        <f t="shared" si="57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572"/>
        <v>0</v>
      </c>
      <c r="CS240" s="318"/>
      <c r="CT240" s="253">
        <f t="shared" si="573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574"/>
        <v>0</v>
      </c>
      <c r="DD240" s="318"/>
      <c r="DE240" s="253">
        <f t="shared" si="575"/>
        <v>0</v>
      </c>
      <c r="DF240" s="318"/>
      <c r="DG240" s="318"/>
      <c r="DH240" s="318"/>
      <c r="DI240" s="318"/>
      <c r="DJ240" s="318"/>
      <c r="DK240" s="318"/>
      <c r="DL240" s="318"/>
      <c r="DM240" s="242"/>
      <c r="DN240" s="242"/>
    </row>
    <row r="241" spans="1:118" s="28" customFormat="1" ht="12">
      <c r="A241" s="272" t="str">
        <f t="shared" si="562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576"/>
        <v>0</v>
      </c>
      <c r="F241" s="236">
        <f t="shared" si="577"/>
        <v>0</v>
      </c>
      <c r="G241" s="236">
        <f t="shared" si="563"/>
        <v>0</v>
      </c>
      <c r="H241" s="236">
        <f t="shared" si="578"/>
        <v>0</v>
      </c>
      <c r="I241" s="236">
        <f t="shared" si="564"/>
        <v>0</v>
      </c>
      <c r="J241" s="236">
        <f t="shared" si="565"/>
        <v>0</v>
      </c>
      <c r="K241" s="236">
        <f t="shared" si="565"/>
        <v>0</v>
      </c>
      <c r="L241" s="236">
        <f t="shared" si="565"/>
        <v>0</v>
      </c>
      <c r="M241" s="236">
        <f t="shared" si="565"/>
        <v>0</v>
      </c>
      <c r="N241" s="236">
        <f t="shared" si="565"/>
        <v>0</v>
      </c>
      <c r="O241" s="236">
        <f t="shared" si="565"/>
        <v>0</v>
      </c>
      <c r="P241" s="220"/>
      <c r="Q241" s="221"/>
      <c r="R241" s="237">
        <f t="shared" si="579"/>
        <v>0</v>
      </c>
      <c r="S241" s="221"/>
      <c r="T241" s="237">
        <f t="shared" si="580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81"/>
        <v>0</v>
      </c>
      <c r="AD241" s="221"/>
      <c r="AE241" s="237">
        <f t="shared" si="582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83"/>
        <v>0</v>
      </c>
      <c r="AO241" s="221"/>
      <c r="AP241" s="237">
        <f t="shared" si="584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85"/>
        <v>0</v>
      </c>
      <c r="AZ241" s="221"/>
      <c r="BA241" s="237">
        <f t="shared" si="586"/>
        <v>0</v>
      </c>
      <c r="BB241" s="221"/>
      <c r="BC241" s="233"/>
      <c r="BD241" s="221"/>
      <c r="BE241" s="221"/>
      <c r="BF241" s="233"/>
      <c r="BG241" s="221"/>
      <c r="BH241" s="379">
        <f t="shared" si="566"/>
        <v>0</v>
      </c>
      <c r="BI241" s="255" t="str">
        <f t="shared" si="567"/>
        <v>10</v>
      </c>
      <c r="BJ241" s="318"/>
      <c r="BK241" s="253">
        <f t="shared" si="587"/>
        <v>0</v>
      </c>
      <c r="BL241" s="318"/>
      <c r="BM241" s="253">
        <f t="shared" si="568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569"/>
        <v>0</v>
      </c>
      <c r="BW241" s="318"/>
      <c r="BX241" s="253">
        <f t="shared" si="588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570"/>
        <v>0</v>
      </c>
      <c r="CH241" s="318"/>
      <c r="CI241" s="253">
        <f t="shared" si="57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572"/>
        <v>0</v>
      </c>
      <c r="CS241" s="318"/>
      <c r="CT241" s="253">
        <f t="shared" si="573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574"/>
        <v>0</v>
      </c>
      <c r="DD241" s="318"/>
      <c r="DE241" s="253">
        <f t="shared" si="575"/>
        <v>0</v>
      </c>
      <c r="DF241" s="318"/>
      <c r="DG241" s="318"/>
      <c r="DH241" s="318"/>
      <c r="DI241" s="318"/>
      <c r="DJ241" s="318"/>
      <c r="DK241" s="318"/>
      <c r="DL241" s="318"/>
      <c r="DM241" s="242"/>
      <c r="DN241" s="242"/>
    </row>
    <row r="242" spans="1:118" s="27" customFormat="1" ht="36">
      <c r="A242" s="272" t="str">
        <f t="shared" si="562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576"/>
        <v>0</v>
      </c>
      <c r="F242" s="236">
        <f t="shared" si="577"/>
        <v>0</v>
      </c>
      <c r="G242" s="236">
        <f t="shared" si="563"/>
        <v>0</v>
      </c>
      <c r="H242" s="236">
        <f t="shared" si="578"/>
        <v>0</v>
      </c>
      <c r="I242" s="236">
        <f t="shared" si="564"/>
        <v>0</v>
      </c>
      <c r="J242" s="236">
        <f t="shared" si="565"/>
        <v>0</v>
      </c>
      <c r="K242" s="236">
        <f t="shared" si="565"/>
        <v>0</v>
      </c>
      <c r="L242" s="236">
        <f t="shared" si="565"/>
        <v>0</v>
      </c>
      <c r="M242" s="236">
        <f t="shared" si="565"/>
        <v>0</v>
      </c>
      <c r="N242" s="236">
        <f t="shared" si="565"/>
        <v>0</v>
      </c>
      <c r="O242" s="236">
        <f t="shared" si="565"/>
        <v>0</v>
      </c>
      <c r="P242" s="220"/>
      <c r="Q242" s="221"/>
      <c r="R242" s="237">
        <f t="shared" si="579"/>
        <v>0</v>
      </c>
      <c r="S242" s="221"/>
      <c r="T242" s="237">
        <f t="shared" si="580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81"/>
        <v>0</v>
      </c>
      <c r="AD242" s="221"/>
      <c r="AE242" s="237">
        <f t="shared" si="582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83"/>
        <v>0</v>
      </c>
      <c r="AO242" s="221"/>
      <c r="AP242" s="237">
        <f t="shared" si="584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85"/>
        <v>0</v>
      </c>
      <c r="AZ242" s="221"/>
      <c r="BA242" s="237">
        <f t="shared" si="586"/>
        <v>0</v>
      </c>
      <c r="BB242" s="221"/>
      <c r="BC242" s="233"/>
      <c r="BD242" s="221"/>
      <c r="BE242" s="221"/>
      <c r="BF242" s="233"/>
      <c r="BG242" s="221"/>
      <c r="BH242" s="379">
        <f t="shared" si="566"/>
        <v>0</v>
      </c>
      <c r="BI242" s="255" t="str">
        <f t="shared" si="567"/>
        <v>11</v>
      </c>
      <c r="BJ242" s="318"/>
      <c r="BK242" s="253">
        <f t="shared" si="587"/>
        <v>0</v>
      </c>
      <c r="BL242" s="318"/>
      <c r="BM242" s="253">
        <f t="shared" si="568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569"/>
        <v>0</v>
      </c>
      <c r="BW242" s="318"/>
      <c r="BX242" s="253">
        <f t="shared" si="588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570"/>
        <v>0</v>
      </c>
      <c r="CH242" s="318"/>
      <c r="CI242" s="253">
        <f t="shared" si="57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572"/>
        <v>0</v>
      </c>
      <c r="CS242" s="318"/>
      <c r="CT242" s="253">
        <f t="shared" si="573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574"/>
        <v>0</v>
      </c>
      <c r="DD242" s="318"/>
      <c r="DE242" s="253">
        <f t="shared" si="575"/>
        <v>0</v>
      </c>
      <c r="DF242" s="318"/>
      <c r="DG242" s="318"/>
      <c r="DH242" s="318"/>
      <c r="DI242" s="318"/>
      <c r="DJ242" s="318"/>
      <c r="DK242" s="318"/>
      <c r="DL242" s="318"/>
      <c r="DM242" s="2"/>
      <c r="DN242" s="2"/>
    </row>
    <row r="243" spans="1:118" s="27" customFormat="1" ht="36">
      <c r="A243" s="272" t="str">
        <f t="shared" si="562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576"/>
        <v>0</v>
      </c>
      <c r="F243" s="236">
        <f t="shared" si="577"/>
        <v>0</v>
      </c>
      <c r="G243" s="236">
        <f t="shared" si="563"/>
        <v>0</v>
      </c>
      <c r="H243" s="236">
        <f t="shared" si="578"/>
        <v>0</v>
      </c>
      <c r="I243" s="236">
        <f t="shared" si="564"/>
        <v>0</v>
      </c>
      <c r="J243" s="236">
        <f t="shared" si="565"/>
        <v>0</v>
      </c>
      <c r="K243" s="236">
        <f t="shared" si="565"/>
        <v>0</v>
      </c>
      <c r="L243" s="236">
        <f t="shared" si="565"/>
        <v>0</v>
      </c>
      <c r="M243" s="236">
        <f t="shared" si="565"/>
        <v>0</v>
      </c>
      <c r="N243" s="236">
        <f t="shared" si="565"/>
        <v>0</v>
      </c>
      <c r="O243" s="236">
        <f t="shared" si="565"/>
        <v>0</v>
      </c>
      <c r="P243" s="220"/>
      <c r="Q243" s="221"/>
      <c r="R243" s="237">
        <f t="shared" si="579"/>
        <v>0</v>
      </c>
      <c r="S243" s="221"/>
      <c r="T243" s="237">
        <f t="shared" si="580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81"/>
        <v>0</v>
      </c>
      <c r="AD243" s="221"/>
      <c r="AE243" s="237">
        <f t="shared" si="582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83"/>
        <v>0</v>
      </c>
      <c r="AO243" s="221"/>
      <c r="AP243" s="237">
        <f t="shared" si="584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85"/>
        <v>0</v>
      </c>
      <c r="AZ243" s="221"/>
      <c r="BA243" s="237">
        <f t="shared" si="586"/>
        <v>0</v>
      </c>
      <c r="BB243" s="221"/>
      <c r="BC243" s="233"/>
      <c r="BD243" s="221"/>
      <c r="BE243" s="221"/>
      <c r="BF243" s="233"/>
      <c r="BG243" s="221"/>
      <c r="BH243" s="379">
        <f t="shared" si="566"/>
        <v>0</v>
      </c>
      <c r="BI243" s="255" t="str">
        <f t="shared" si="567"/>
        <v>12</v>
      </c>
      <c r="BJ243" s="318"/>
      <c r="BK243" s="253">
        <f t="shared" si="587"/>
        <v>0</v>
      </c>
      <c r="BL243" s="318"/>
      <c r="BM243" s="253">
        <f t="shared" si="568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569"/>
        <v>0</v>
      </c>
      <c r="BW243" s="318"/>
      <c r="BX243" s="253">
        <f t="shared" si="588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570"/>
        <v>0</v>
      </c>
      <c r="CH243" s="318"/>
      <c r="CI243" s="253">
        <f t="shared" si="57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572"/>
        <v>0</v>
      </c>
      <c r="CS243" s="318"/>
      <c r="CT243" s="253">
        <f t="shared" si="573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574"/>
        <v>0</v>
      </c>
      <c r="DD243" s="318"/>
      <c r="DE243" s="253">
        <f t="shared" si="575"/>
        <v>0</v>
      </c>
      <c r="DF243" s="318"/>
      <c r="DG243" s="318"/>
      <c r="DH243" s="318"/>
      <c r="DI243" s="318"/>
      <c r="DJ243" s="318"/>
      <c r="DK243" s="318"/>
      <c r="DL243" s="318"/>
      <c r="DM243" s="2"/>
      <c r="DN243" s="2"/>
    </row>
    <row r="244" spans="1:118" s="28" customFormat="1" thickBot="1">
      <c r="A244" s="272" t="str">
        <f t="shared" si="562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576"/>
        <v>0</v>
      </c>
      <c r="F244" s="236">
        <f t="shared" si="577"/>
        <v>0</v>
      </c>
      <c r="G244" s="236">
        <f t="shared" si="563"/>
        <v>0</v>
      </c>
      <c r="H244" s="236">
        <f t="shared" si="578"/>
        <v>0</v>
      </c>
      <c r="I244" s="236">
        <f t="shared" si="564"/>
        <v>0</v>
      </c>
      <c r="J244" s="236">
        <f t="shared" si="565"/>
        <v>0</v>
      </c>
      <c r="K244" s="236">
        <f t="shared" si="565"/>
        <v>0</v>
      </c>
      <c r="L244" s="236">
        <f t="shared" si="565"/>
        <v>0</v>
      </c>
      <c r="M244" s="236">
        <f t="shared" si="565"/>
        <v>0</v>
      </c>
      <c r="N244" s="236">
        <f t="shared" si="565"/>
        <v>0</v>
      </c>
      <c r="O244" s="236">
        <f>ROUND(SUM(Z244,AK244,AV244,BG244),1)</f>
        <v>0</v>
      </c>
      <c r="P244" s="223"/>
      <c r="Q244" s="224"/>
      <c r="R244" s="238">
        <f t="shared" si="579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81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83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85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9">
        <f t="shared" si="566"/>
        <v>0</v>
      </c>
      <c r="BI244" s="319" t="str">
        <f t="shared" si="567"/>
        <v>13</v>
      </c>
      <c r="BJ244" s="320"/>
      <c r="BK244" s="321">
        <f t="shared" si="587"/>
        <v>0</v>
      </c>
      <c r="BL244" s="320"/>
      <c r="BM244" s="321">
        <f t="shared" si="568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569"/>
        <v>0</v>
      </c>
      <c r="BW244" s="320"/>
      <c r="BX244" s="321">
        <f t="shared" si="588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570"/>
        <v>0</v>
      </c>
      <c r="CH244" s="320"/>
      <c r="CI244" s="321">
        <f t="shared" si="57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572"/>
        <v>0</v>
      </c>
      <c r="CS244" s="320"/>
      <c r="CT244" s="321">
        <f t="shared" si="573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574"/>
        <v>0</v>
      </c>
      <c r="DD244" s="320"/>
      <c r="DE244" s="321">
        <f t="shared" si="575"/>
        <v>0</v>
      </c>
      <c r="DF244" s="320"/>
      <c r="DG244" s="320"/>
      <c r="DH244" s="320"/>
      <c r="DI244" s="320"/>
      <c r="DJ244" s="320"/>
      <c r="DK244" s="320"/>
      <c r="DL244" s="320"/>
      <c r="DM244" s="242"/>
      <c r="DN244" s="242"/>
    </row>
    <row r="245" spans="1:118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566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89">IF(ROUND(E251-SUM(E252,E254:E255),5)&gt;=0,0,"Ошибка")</f>
        <v>0</v>
      </c>
      <c r="BK245" s="285">
        <f t="shared" si="589"/>
        <v>0</v>
      </c>
      <c r="BL245" s="285">
        <f t="shared" si="589"/>
        <v>0</v>
      </c>
      <c r="BM245" s="285">
        <f t="shared" si="589"/>
        <v>0</v>
      </c>
      <c r="BN245" s="285">
        <f t="shared" si="589"/>
        <v>0</v>
      </c>
      <c r="BO245" s="285">
        <f t="shared" si="589"/>
        <v>0</v>
      </c>
      <c r="BP245" s="285">
        <f t="shared" si="589"/>
        <v>0</v>
      </c>
      <c r="BQ245" s="285">
        <f t="shared" si="589"/>
        <v>0</v>
      </c>
      <c r="BR245" s="285">
        <f t="shared" si="589"/>
        <v>0</v>
      </c>
      <c r="BS245" s="285">
        <f t="shared" si="589"/>
        <v>0</v>
      </c>
      <c r="BT245" s="285">
        <f t="shared" si="589"/>
        <v>0</v>
      </c>
      <c r="BU245" s="285">
        <f t="shared" si="589"/>
        <v>0</v>
      </c>
      <c r="BV245" s="285">
        <f t="shared" si="589"/>
        <v>0</v>
      </c>
      <c r="BW245" s="285">
        <f t="shared" si="589"/>
        <v>0</v>
      </c>
      <c r="BX245" s="285">
        <f t="shared" si="589"/>
        <v>0</v>
      </c>
      <c r="BY245" s="285">
        <f t="shared" si="589"/>
        <v>0</v>
      </c>
      <c r="BZ245" s="285">
        <f t="shared" si="589"/>
        <v>0</v>
      </c>
      <c r="CA245" s="285">
        <f t="shared" si="589"/>
        <v>0</v>
      </c>
      <c r="CB245" s="285">
        <f t="shared" si="589"/>
        <v>0</v>
      </c>
      <c r="CC245" s="285">
        <f t="shared" si="589"/>
        <v>0</v>
      </c>
      <c r="CD245" s="285">
        <f t="shared" si="589"/>
        <v>0</v>
      </c>
      <c r="CE245" s="285">
        <f t="shared" si="589"/>
        <v>0</v>
      </c>
      <c r="CF245" s="285">
        <f t="shared" si="589"/>
        <v>0</v>
      </c>
      <c r="CG245" s="285">
        <f t="shared" si="589"/>
        <v>0</v>
      </c>
      <c r="CH245" s="285">
        <f t="shared" si="589"/>
        <v>0</v>
      </c>
      <c r="CI245" s="285">
        <f t="shared" si="589"/>
        <v>0</v>
      </c>
      <c r="CJ245" s="285">
        <f t="shared" si="589"/>
        <v>0</v>
      </c>
      <c r="CK245" s="285">
        <f t="shared" si="589"/>
        <v>0</v>
      </c>
      <c r="CL245" s="285">
        <f t="shared" si="589"/>
        <v>0</v>
      </c>
      <c r="CM245" s="285">
        <f t="shared" si="589"/>
        <v>0</v>
      </c>
      <c r="CN245" s="285">
        <f t="shared" si="589"/>
        <v>0</v>
      </c>
      <c r="CO245" s="285">
        <f t="shared" si="589"/>
        <v>0</v>
      </c>
      <c r="CP245" s="285">
        <f t="shared" ref="CP245:DL245" si="590">IF(ROUND(AK251-SUM(AK252,AK254:AK255),5)&gt;=0,0,"Ошибка")</f>
        <v>0</v>
      </c>
      <c r="CQ245" s="285">
        <f t="shared" si="590"/>
        <v>0</v>
      </c>
      <c r="CR245" s="285">
        <f t="shared" si="590"/>
        <v>0</v>
      </c>
      <c r="CS245" s="285">
        <f t="shared" si="590"/>
        <v>0</v>
      </c>
      <c r="CT245" s="285">
        <f t="shared" si="590"/>
        <v>0</v>
      </c>
      <c r="CU245" s="285">
        <f t="shared" si="590"/>
        <v>0</v>
      </c>
      <c r="CV245" s="285">
        <f t="shared" si="590"/>
        <v>0</v>
      </c>
      <c r="CW245" s="285">
        <f t="shared" si="590"/>
        <v>0</v>
      </c>
      <c r="CX245" s="285">
        <f t="shared" si="590"/>
        <v>0</v>
      </c>
      <c r="CY245" s="285">
        <f t="shared" si="590"/>
        <v>0</v>
      </c>
      <c r="CZ245" s="285">
        <f t="shared" si="590"/>
        <v>0</v>
      </c>
      <c r="DA245" s="285">
        <f t="shared" si="590"/>
        <v>0</v>
      </c>
      <c r="DB245" s="285">
        <f t="shared" si="590"/>
        <v>0</v>
      </c>
      <c r="DC245" s="285">
        <f t="shared" si="590"/>
        <v>0</v>
      </c>
      <c r="DD245" s="285">
        <f t="shared" si="590"/>
        <v>0</v>
      </c>
      <c r="DE245" s="285">
        <f t="shared" si="590"/>
        <v>0</v>
      </c>
      <c r="DF245" s="285">
        <f t="shared" si="590"/>
        <v>0</v>
      </c>
      <c r="DG245" s="285">
        <f t="shared" si="590"/>
        <v>0</v>
      </c>
      <c r="DH245" s="285">
        <f t="shared" si="590"/>
        <v>0</v>
      </c>
      <c r="DI245" s="285">
        <f t="shared" si="590"/>
        <v>0</v>
      </c>
      <c r="DJ245" s="285">
        <f t="shared" si="590"/>
        <v>0</v>
      </c>
      <c r="DK245" s="285">
        <f t="shared" si="590"/>
        <v>0</v>
      </c>
      <c r="DL245" s="285">
        <f t="shared" si="590"/>
        <v>0</v>
      </c>
      <c r="DM245" s="259"/>
      <c r="DN245" s="259"/>
    </row>
    <row r="246" spans="1:118" s="27" customFormat="1" ht="24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91">SUM(J247:J251,J256:J258)</f>
        <v>0</v>
      </c>
      <c r="K246" s="236">
        <f t="shared" si="591"/>
        <v>0</v>
      </c>
      <c r="L246" s="236">
        <f t="shared" si="591"/>
        <v>0</v>
      </c>
      <c r="M246" s="236">
        <f t="shared" si="591"/>
        <v>0</v>
      </c>
      <c r="N246" s="236">
        <f t="shared" si="591"/>
        <v>0</v>
      </c>
      <c r="O246" s="236">
        <f t="shared" si="591"/>
        <v>0</v>
      </c>
      <c r="P246" s="228">
        <f>SUM(P247:P251,P256:P258)</f>
        <v>0</v>
      </c>
      <c r="Q246" s="226">
        <f t="shared" ref="Q246:Z246" si="592">SUM(Q247:Q251,Q256:Q258)</f>
        <v>0</v>
      </c>
      <c r="R246" s="236">
        <f t="shared" si="592"/>
        <v>0</v>
      </c>
      <c r="S246" s="226">
        <f t="shared" si="592"/>
        <v>0</v>
      </c>
      <c r="T246" s="236">
        <f t="shared" si="592"/>
        <v>0</v>
      </c>
      <c r="U246" s="226">
        <f t="shared" si="592"/>
        <v>0</v>
      </c>
      <c r="V246" s="235">
        <f t="shared" si="592"/>
        <v>0</v>
      </c>
      <c r="W246" s="226">
        <f t="shared" si="592"/>
        <v>0</v>
      </c>
      <c r="X246" s="226">
        <f t="shared" si="592"/>
        <v>0</v>
      </c>
      <c r="Y246" s="235">
        <f t="shared" si="592"/>
        <v>0</v>
      </c>
      <c r="Z246" s="227">
        <f t="shared" si="592"/>
        <v>0</v>
      </c>
      <c r="AA246" s="228">
        <f>SUM(AA247:AA251,AA256:AA258)</f>
        <v>0</v>
      </c>
      <c r="AB246" s="226">
        <f t="shared" ref="AB246:AK246" si="593">SUM(AB247:AB251,AB256:AB258)</f>
        <v>0</v>
      </c>
      <c r="AC246" s="236">
        <f t="shared" si="593"/>
        <v>0</v>
      </c>
      <c r="AD246" s="226">
        <f t="shared" si="593"/>
        <v>0</v>
      </c>
      <c r="AE246" s="236">
        <f t="shared" si="593"/>
        <v>0</v>
      </c>
      <c r="AF246" s="226">
        <f t="shared" si="593"/>
        <v>0</v>
      </c>
      <c r="AG246" s="235">
        <f t="shared" si="593"/>
        <v>0</v>
      </c>
      <c r="AH246" s="226">
        <f t="shared" si="593"/>
        <v>0</v>
      </c>
      <c r="AI246" s="226">
        <f t="shared" si="593"/>
        <v>0</v>
      </c>
      <c r="AJ246" s="235">
        <f t="shared" si="593"/>
        <v>0</v>
      </c>
      <c r="AK246" s="227">
        <f t="shared" si="593"/>
        <v>0</v>
      </c>
      <c r="AL246" s="228">
        <f>SUM(AL247:AL251,AL256:AL258)</f>
        <v>0</v>
      </c>
      <c r="AM246" s="226">
        <f t="shared" ref="AM246:AV246" si="594">SUM(AM247:AM251,AM256:AM258)</f>
        <v>0</v>
      </c>
      <c r="AN246" s="236">
        <f t="shared" si="594"/>
        <v>0</v>
      </c>
      <c r="AO246" s="226">
        <f t="shared" si="594"/>
        <v>0</v>
      </c>
      <c r="AP246" s="236">
        <f t="shared" si="594"/>
        <v>0</v>
      </c>
      <c r="AQ246" s="226">
        <f t="shared" si="594"/>
        <v>0</v>
      </c>
      <c r="AR246" s="235">
        <f t="shared" si="594"/>
        <v>0</v>
      </c>
      <c r="AS246" s="226">
        <f t="shared" si="594"/>
        <v>0</v>
      </c>
      <c r="AT246" s="226">
        <f t="shared" si="594"/>
        <v>0</v>
      </c>
      <c r="AU246" s="235">
        <f t="shared" si="594"/>
        <v>0</v>
      </c>
      <c r="AV246" s="227">
        <f t="shared" si="594"/>
        <v>0</v>
      </c>
      <c r="AW246" s="228">
        <f>SUM(AW247:AW251,AW256:AW258)</f>
        <v>0</v>
      </c>
      <c r="AX246" s="226">
        <f t="shared" ref="AX246:BG246" si="595">SUM(AX247:AX251,AX256:AX258)</f>
        <v>0</v>
      </c>
      <c r="AY246" s="236">
        <f t="shared" si="595"/>
        <v>0</v>
      </c>
      <c r="AZ246" s="226">
        <f t="shared" si="595"/>
        <v>0</v>
      </c>
      <c r="BA246" s="236">
        <f t="shared" si="595"/>
        <v>0</v>
      </c>
      <c r="BB246" s="226">
        <f t="shared" si="595"/>
        <v>0</v>
      </c>
      <c r="BC246" s="235">
        <f t="shared" si="595"/>
        <v>0</v>
      </c>
      <c r="BD246" s="226">
        <f t="shared" si="595"/>
        <v>0</v>
      </c>
      <c r="BE246" s="226">
        <f t="shared" si="595"/>
        <v>0</v>
      </c>
      <c r="BF246" s="235">
        <f t="shared" si="595"/>
        <v>0</v>
      </c>
      <c r="BG246" s="227">
        <f t="shared" si="595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96">IF(E252-E253&gt;=0,0,"Ошибка")</f>
        <v>0</v>
      </c>
      <c r="BK246" s="253">
        <f t="shared" si="596"/>
        <v>0</v>
      </c>
      <c r="BL246" s="253">
        <f t="shared" si="596"/>
        <v>0</v>
      </c>
      <c r="BM246" s="253">
        <f t="shared" si="596"/>
        <v>0</v>
      </c>
      <c r="BN246" s="253">
        <f t="shared" si="596"/>
        <v>0</v>
      </c>
      <c r="BO246" s="253">
        <f t="shared" si="596"/>
        <v>0</v>
      </c>
      <c r="BP246" s="253">
        <f t="shared" si="596"/>
        <v>0</v>
      </c>
      <c r="BQ246" s="253">
        <f t="shared" si="596"/>
        <v>0</v>
      </c>
      <c r="BR246" s="253">
        <f t="shared" si="596"/>
        <v>0</v>
      </c>
      <c r="BS246" s="253">
        <f t="shared" si="596"/>
        <v>0</v>
      </c>
      <c r="BT246" s="253">
        <f t="shared" si="596"/>
        <v>0</v>
      </c>
      <c r="BU246" s="253">
        <f t="shared" si="596"/>
        <v>0</v>
      </c>
      <c r="BV246" s="253">
        <f t="shared" si="596"/>
        <v>0</v>
      </c>
      <c r="BW246" s="253">
        <f t="shared" si="596"/>
        <v>0</v>
      </c>
      <c r="BX246" s="253">
        <f t="shared" si="596"/>
        <v>0</v>
      </c>
      <c r="BY246" s="253">
        <f t="shared" si="596"/>
        <v>0</v>
      </c>
      <c r="BZ246" s="253">
        <f t="shared" si="596"/>
        <v>0</v>
      </c>
      <c r="CA246" s="253">
        <f t="shared" si="596"/>
        <v>0</v>
      </c>
      <c r="CB246" s="253">
        <f t="shared" si="596"/>
        <v>0</v>
      </c>
      <c r="CC246" s="253">
        <f t="shared" si="596"/>
        <v>0</v>
      </c>
      <c r="CD246" s="253">
        <f t="shared" si="596"/>
        <v>0</v>
      </c>
      <c r="CE246" s="253">
        <f t="shared" si="596"/>
        <v>0</v>
      </c>
      <c r="CF246" s="253">
        <f t="shared" si="596"/>
        <v>0</v>
      </c>
      <c r="CG246" s="253">
        <f t="shared" si="596"/>
        <v>0</v>
      </c>
      <c r="CH246" s="253">
        <f t="shared" si="596"/>
        <v>0</v>
      </c>
      <c r="CI246" s="253">
        <f t="shared" si="596"/>
        <v>0</v>
      </c>
      <c r="CJ246" s="253">
        <f t="shared" si="596"/>
        <v>0</v>
      </c>
      <c r="CK246" s="253">
        <f t="shared" si="596"/>
        <v>0</v>
      </c>
      <c r="CL246" s="253">
        <f t="shared" si="596"/>
        <v>0</v>
      </c>
      <c r="CM246" s="253">
        <f t="shared" si="596"/>
        <v>0</v>
      </c>
      <c r="CN246" s="253">
        <f t="shared" si="596"/>
        <v>0</v>
      </c>
      <c r="CO246" s="253">
        <f t="shared" si="596"/>
        <v>0</v>
      </c>
      <c r="CP246" s="253">
        <f t="shared" ref="CP246:DL246" si="597">IF(AK252-AK253&gt;=0,0,"Ошибка")</f>
        <v>0</v>
      </c>
      <c r="CQ246" s="253">
        <f t="shared" si="597"/>
        <v>0</v>
      </c>
      <c r="CR246" s="253">
        <f t="shared" si="597"/>
        <v>0</v>
      </c>
      <c r="CS246" s="253">
        <f t="shared" si="597"/>
        <v>0</v>
      </c>
      <c r="CT246" s="253">
        <f t="shared" si="597"/>
        <v>0</v>
      </c>
      <c r="CU246" s="253">
        <f t="shared" si="597"/>
        <v>0</v>
      </c>
      <c r="CV246" s="253">
        <f t="shared" si="597"/>
        <v>0</v>
      </c>
      <c r="CW246" s="253">
        <f t="shared" si="597"/>
        <v>0</v>
      </c>
      <c r="CX246" s="253">
        <f t="shared" si="597"/>
        <v>0</v>
      </c>
      <c r="CY246" s="253">
        <f t="shared" si="597"/>
        <v>0</v>
      </c>
      <c r="CZ246" s="253">
        <f t="shared" si="597"/>
        <v>0</v>
      </c>
      <c r="DA246" s="253">
        <f t="shared" si="597"/>
        <v>0</v>
      </c>
      <c r="DB246" s="253">
        <f t="shared" si="597"/>
        <v>0</v>
      </c>
      <c r="DC246" s="253">
        <f t="shared" si="597"/>
        <v>0</v>
      </c>
      <c r="DD246" s="253">
        <f t="shared" si="597"/>
        <v>0</v>
      </c>
      <c r="DE246" s="253">
        <f t="shared" si="597"/>
        <v>0</v>
      </c>
      <c r="DF246" s="253">
        <f t="shared" si="597"/>
        <v>0</v>
      </c>
      <c r="DG246" s="253">
        <f t="shared" si="597"/>
        <v>0</v>
      </c>
      <c r="DH246" s="253">
        <f t="shared" si="597"/>
        <v>0</v>
      </c>
      <c r="DI246" s="253">
        <f t="shared" si="597"/>
        <v>0</v>
      </c>
      <c r="DJ246" s="253">
        <f t="shared" si="597"/>
        <v>0</v>
      </c>
      <c r="DK246" s="253">
        <f t="shared" si="597"/>
        <v>0</v>
      </c>
      <c r="DL246" s="253">
        <f t="shared" si="597"/>
        <v>0</v>
      </c>
      <c r="DM246" s="2"/>
      <c r="DN246" s="2"/>
    </row>
    <row r="247" spans="1:118" s="27" customFormat="1" ht="24">
      <c r="A247" s="272" t="str">
        <f t="shared" ref="A247:A258" si="598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599">SUM(J247:L247)</f>
        <v>0</v>
      </c>
      <c r="H247" s="236">
        <f>ROUND(SUM(S247,AD247,AO247,AZ247),1)</f>
        <v>0</v>
      </c>
      <c r="I247" s="236">
        <f t="shared" ref="I247:I258" si="600">SUM(M247:O247)</f>
        <v>0</v>
      </c>
      <c r="J247" s="236">
        <f t="shared" ref="J247:O258" si="601">ROUND(SUM(U247,AF247,AQ247,BB247),1)</f>
        <v>0</v>
      </c>
      <c r="K247" s="236">
        <f t="shared" si="601"/>
        <v>0</v>
      </c>
      <c r="L247" s="236">
        <f t="shared" si="601"/>
        <v>0</v>
      </c>
      <c r="M247" s="236">
        <f t="shared" si="601"/>
        <v>0</v>
      </c>
      <c r="N247" s="236">
        <f t="shared" si="601"/>
        <v>0</v>
      </c>
      <c r="O247" s="236">
        <f t="shared" si="601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9">
        <f t="shared" ref="BH247:BH259" si="602">IF((COUNTA(BJ247:DL247)-COUNTIF(BJ247:DL247,0))=0,0,CONCATENATE("Ошибки!-",COUNTA(BJ247:DL247)-COUNTIF(BJ247:DL247,0)))</f>
        <v>0</v>
      </c>
      <c r="BI247" s="255" t="str">
        <f t="shared" ref="BI247:BI258" si="60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0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0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06">IF(ROUND((AA247-AB247),5)&gt;=0,0,"Ошибка!")</f>
        <v>0</v>
      </c>
      <c r="CH247" s="318"/>
      <c r="CI247" s="253">
        <f t="shared" ref="CI247:CI258" si="60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08">IF(ROUND((AL247-AM247),5)&gt;=0,0,"Ошибка!")</f>
        <v>0</v>
      </c>
      <c r="CS247" s="318"/>
      <c r="CT247" s="253">
        <f t="shared" ref="CT247:CT258" si="60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10">IF(ROUND((AW247-AX247),5)&gt;=0,0,"Ошибка!")</f>
        <v>0</v>
      </c>
      <c r="DD247" s="318"/>
      <c r="DE247" s="253">
        <f t="shared" ref="DE247:DE258" si="61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  <c r="DM247" s="2"/>
      <c r="DN247" s="2"/>
    </row>
    <row r="248" spans="1:118" s="27" customFormat="1" ht="36">
      <c r="A248" s="272" t="str">
        <f t="shared" si="598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12">ROUND(SUM(P248,AA248,AL248,AW248),0)</f>
        <v>0</v>
      </c>
      <c r="F248" s="236">
        <f t="shared" ref="F248:F258" si="613">ROUND(SUM(Q248,AB248,AM248,AX248),1)</f>
        <v>0</v>
      </c>
      <c r="G248" s="236">
        <f t="shared" si="599"/>
        <v>0</v>
      </c>
      <c r="H248" s="236">
        <f t="shared" ref="H248:H258" si="614">ROUND(SUM(S248,AD248,AO248,AZ248),1)</f>
        <v>0</v>
      </c>
      <c r="I248" s="236">
        <f t="shared" si="600"/>
        <v>0</v>
      </c>
      <c r="J248" s="236">
        <f t="shared" si="601"/>
        <v>0</v>
      </c>
      <c r="K248" s="236">
        <f t="shared" si="601"/>
        <v>0</v>
      </c>
      <c r="L248" s="236">
        <f t="shared" si="601"/>
        <v>0</v>
      </c>
      <c r="M248" s="236">
        <f t="shared" si="601"/>
        <v>0</v>
      </c>
      <c r="N248" s="236">
        <f t="shared" si="601"/>
        <v>0</v>
      </c>
      <c r="O248" s="236">
        <f t="shared" si="601"/>
        <v>0</v>
      </c>
      <c r="P248" s="220"/>
      <c r="Q248" s="221"/>
      <c r="R248" s="237">
        <f t="shared" ref="R248:R258" si="615">SUM(U248:W248)</f>
        <v>0</v>
      </c>
      <c r="S248" s="221"/>
      <c r="T248" s="237">
        <f t="shared" ref="T248:T257" si="61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17">SUM(AF248:AH248)</f>
        <v>0</v>
      </c>
      <c r="AD248" s="221"/>
      <c r="AE248" s="237">
        <f t="shared" ref="AE248:AE257" si="61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19">SUM(AQ248:AS248)</f>
        <v>0</v>
      </c>
      <c r="AO248" s="221"/>
      <c r="AP248" s="237">
        <f t="shared" ref="AP248:AP257" si="62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21">SUM(BB248:BD248)</f>
        <v>0</v>
      </c>
      <c r="AZ248" s="221"/>
      <c r="BA248" s="237">
        <f t="shared" ref="BA248:BA257" si="622">SUM(BE248:BG248)</f>
        <v>0</v>
      </c>
      <c r="BB248" s="221"/>
      <c r="BC248" s="233"/>
      <c r="BD248" s="221"/>
      <c r="BE248" s="221"/>
      <c r="BF248" s="233"/>
      <c r="BG248" s="221"/>
      <c r="BH248" s="379">
        <f t="shared" si="602"/>
        <v>0</v>
      </c>
      <c r="BI248" s="255" t="str">
        <f t="shared" si="603"/>
        <v>03</v>
      </c>
      <c r="BJ248" s="318"/>
      <c r="BK248" s="253">
        <f t="shared" ref="BK248:BK258" si="623">IF(ROUND((E248-F248),5)&gt;=0,0,"Ошибка!")</f>
        <v>0</v>
      </c>
      <c r="BL248" s="318"/>
      <c r="BM248" s="253">
        <f t="shared" si="60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05"/>
        <v>0</v>
      </c>
      <c r="BW248" s="318"/>
      <c r="BX248" s="253">
        <f t="shared" ref="BX248:BX258" si="62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06"/>
        <v>0</v>
      </c>
      <c r="CH248" s="318"/>
      <c r="CI248" s="253">
        <f t="shared" si="60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08"/>
        <v>0</v>
      </c>
      <c r="CS248" s="318"/>
      <c r="CT248" s="253">
        <f t="shared" si="60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10"/>
        <v>0</v>
      </c>
      <c r="DD248" s="318"/>
      <c r="DE248" s="253">
        <f t="shared" si="611"/>
        <v>0</v>
      </c>
      <c r="DF248" s="318"/>
      <c r="DG248" s="318"/>
      <c r="DH248" s="318"/>
      <c r="DI248" s="318"/>
      <c r="DJ248" s="318"/>
      <c r="DK248" s="318"/>
      <c r="DL248" s="318"/>
      <c r="DM248" s="2"/>
      <c r="DN248" s="2"/>
    </row>
    <row r="249" spans="1:118" s="28" customFormat="1" ht="12">
      <c r="A249" s="272" t="str">
        <f t="shared" si="598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12"/>
        <v>0</v>
      </c>
      <c r="F249" s="236">
        <f t="shared" si="613"/>
        <v>0</v>
      </c>
      <c r="G249" s="236">
        <f t="shared" si="599"/>
        <v>0</v>
      </c>
      <c r="H249" s="236">
        <f t="shared" si="614"/>
        <v>0</v>
      </c>
      <c r="I249" s="236">
        <f t="shared" si="600"/>
        <v>0</v>
      </c>
      <c r="J249" s="236">
        <f t="shared" si="601"/>
        <v>0</v>
      </c>
      <c r="K249" s="236">
        <f t="shared" si="601"/>
        <v>0</v>
      </c>
      <c r="L249" s="236">
        <f t="shared" si="601"/>
        <v>0</v>
      </c>
      <c r="M249" s="236">
        <f t="shared" si="601"/>
        <v>0</v>
      </c>
      <c r="N249" s="236">
        <f t="shared" si="601"/>
        <v>0</v>
      </c>
      <c r="O249" s="236">
        <f t="shared" si="601"/>
        <v>0</v>
      </c>
      <c r="P249" s="220"/>
      <c r="Q249" s="221"/>
      <c r="R249" s="237">
        <f t="shared" si="615"/>
        <v>0</v>
      </c>
      <c r="S249" s="221"/>
      <c r="T249" s="237">
        <f t="shared" si="61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17"/>
        <v>0</v>
      </c>
      <c r="AD249" s="221"/>
      <c r="AE249" s="237">
        <f t="shared" si="61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19"/>
        <v>0</v>
      </c>
      <c r="AO249" s="221"/>
      <c r="AP249" s="237">
        <f t="shared" si="62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21"/>
        <v>0</v>
      </c>
      <c r="AZ249" s="221"/>
      <c r="BA249" s="237">
        <f t="shared" si="622"/>
        <v>0</v>
      </c>
      <c r="BB249" s="221"/>
      <c r="BC249" s="233"/>
      <c r="BD249" s="221"/>
      <c r="BE249" s="221"/>
      <c r="BF249" s="233"/>
      <c r="BG249" s="221"/>
      <c r="BH249" s="379">
        <f t="shared" si="602"/>
        <v>0</v>
      </c>
      <c r="BI249" s="255" t="str">
        <f t="shared" si="603"/>
        <v>04</v>
      </c>
      <c r="BJ249" s="318"/>
      <c r="BK249" s="253">
        <f t="shared" si="623"/>
        <v>0</v>
      </c>
      <c r="BL249" s="318"/>
      <c r="BM249" s="253">
        <f t="shared" si="60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05"/>
        <v>0</v>
      </c>
      <c r="BW249" s="318"/>
      <c r="BX249" s="253">
        <f t="shared" si="62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06"/>
        <v>0</v>
      </c>
      <c r="CH249" s="318"/>
      <c r="CI249" s="253">
        <f t="shared" si="60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08"/>
        <v>0</v>
      </c>
      <c r="CS249" s="318"/>
      <c r="CT249" s="253">
        <f t="shared" si="60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10"/>
        <v>0</v>
      </c>
      <c r="DD249" s="318"/>
      <c r="DE249" s="253">
        <f t="shared" si="611"/>
        <v>0</v>
      </c>
      <c r="DF249" s="318"/>
      <c r="DG249" s="318"/>
      <c r="DH249" s="318"/>
      <c r="DI249" s="318"/>
      <c r="DJ249" s="318"/>
      <c r="DK249" s="318"/>
      <c r="DL249" s="318"/>
      <c r="DM249" s="242"/>
      <c r="DN249" s="242"/>
    </row>
    <row r="250" spans="1:118" s="28" customFormat="1" ht="12">
      <c r="A250" s="272" t="str">
        <f t="shared" si="598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12"/>
        <v>0</v>
      </c>
      <c r="F250" s="236">
        <f t="shared" si="613"/>
        <v>0</v>
      </c>
      <c r="G250" s="236">
        <f t="shared" si="599"/>
        <v>0</v>
      </c>
      <c r="H250" s="236">
        <f t="shared" si="614"/>
        <v>0</v>
      </c>
      <c r="I250" s="236">
        <f t="shared" si="600"/>
        <v>0</v>
      </c>
      <c r="J250" s="236">
        <f t="shared" si="601"/>
        <v>0</v>
      </c>
      <c r="K250" s="236">
        <f t="shared" si="601"/>
        <v>0</v>
      </c>
      <c r="L250" s="236">
        <f t="shared" si="601"/>
        <v>0</v>
      </c>
      <c r="M250" s="236">
        <f t="shared" si="601"/>
        <v>0</v>
      </c>
      <c r="N250" s="236">
        <f t="shared" si="601"/>
        <v>0</v>
      </c>
      <c r="O250" s="236">
        <f t="shared" si="601"/>
        <v>0</v>
      </c>
      <c r="P250" s="220"/>
      <c r="Q250" s="221"/>
      <c r="R250" s="237">
        <f t="shared" si="615"/>
        <v>0</v>
      </c>
      <c r="S250" s="221"/>
      <c r="T250" s="237">
        <f t="shared" si="61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17"/>
        <v>0</v>
      </c>
      <c r="AD250" s="221"/>
      <c r="AE250" s="237">
        <f t="shared" si="61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19"/>
        <v>0</v>
      </c>
      <c r="AO250" s="221"/>
      <c r="AP250" s="237">
        <f t="shared" si="62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21"/>
        <v>0</v>
      </c>
      <c r="AZ250" s="221"/>
      <c r="BA250" s="237">
        <f t="shared" si="622"/>
        <v>0</v>
      </c>
      <c r="BB250" s="221"/>
      <c r="BC250" s="233"/>
      <c r="BD250" s="221"/>
      <c r="BE250" s="221"/>
      <c r="BF250" s="233"/>
      <c r="BG250" s="221"/>
      <c r="BH250" s="379">
        <f t="shared" si="602"/>
        <v>0</v>
      </c>
      <c r="BI250" s="255" t="str">
        <f t="shared" si="603"/>
        <v>05</v>
      </c>
      <c r="BJ250" s="318"/>
      <c r="BK250" s="253">
        <f t="shared" si="623"/>
        <v>0</v>
      </c>
      <c r="BL250" s="318"/>
      <c r="BM250" s="253">
        <f t="shared" si="60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05"/>
        <v>0</v>
      </c>
      <c r="BW250" s="318"/>
      <c r="BX250" s="253">
        <f t="shared" si="62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06"/>
        <v>0</v>
      </c>
      <c r="CH250" s="318"/>
      <c r="CI250" s="253">
        <f t="shared" si="60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08"/>
        <v>0</v>
      </c>
      <c r="CS250" s="318"/>
      <c r="CT250" s="253">
        <f t="shared" si="60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10"/>
        <v>0</v>
      </c>
      <c r="DD250" s="318"/>
      <c r="DE250" s="253">
        <f t="shared" si="611"/>
        <v>0</v>
      </c>
      <c r="DF250" s="318"/>
      <c r="DG250" s="318"/>
      <c r="DH250" s="318"/>
      <c r="DI250" s="318"/>
      <c r="DJ250" s="318"/>
      <c r="DK250" s="318"/>
      <c r="DL250" s="318"/>
      <c r="DM250" s="242"/>
      <c r="DN250" s="242"/>
    </row>
    <row r="251" spans="1:118" s="28" customFormat="1" ht="12">
      <c r="A251" s="272" t="str">
        <f t="shared" si="598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12"/>
        <v>0</v>
      </c>
      <c r="F251" s="236">
        <f t="shared" si="613"/>
        <v>0</v>
      </c>
      <c r="G251" s="236">
        <f t="shared" si="599"/>
        <v>0</v>
      </c>
      <c r="H251" s="236">
        <f t="shared" si="614"/>
        <v>0</v>
      </c>
      <c r="I251" s="236">
        <f t="shared" si="600"/>
        <v>0</v>
      </c>
      <c r="J251" s="236">
        <f t="shared" si="601"/>
        <v>0</v>
      </c>
      <c r="K251" s="236">
        <f t="shared" si="601"/>
        <v>0</v>
      </c>
      <c r="L251" s="236">
        <f t="shared" si="601"/>
        <v>0</v>
      </c>
      <c r="M251" s="236">
        <f t="shared" si="601"/>
        <v>0</v>
      </c>
      <c r="N251" s="236">
        <f t="shared" si="601"/>
        <v>0</v>
      </c>
      <c r="O251" s="236">
        <f t="shared" si="601"/>
        <v>0</v>
      </c>
      <c r="P251" s="220"/>
      <c r="Q251" s="221"/>
      <c r="R251" s="237">
        <f t="shared" si="615"/>
        <v>0</v>
      </c>
      <c r="S251" s="221"/>
      <c r="T251" s="237">
        <f t="shared" si="61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17"/>
        <v>0</v>
      </c>
      <c r="AD251" s="221"/>
      <c r="AE251" s="237">
        <f t="shared" si="61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19"/>
        <v>0</v>
      </c>
      <c r="AO251" s="221"/>
      <c r="AP251" s="237">
        <f t="shared" si="62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21"/>
        <v>0</v>
      </c>
      <c r="AZ251" s="221"/>
      <c r="BA251" s="237">
        <f t="shared" si="622"/>
        <v>0</v>
      </c>
      <c r="BB251" s="221"/>
      <c r="BC251" s="233"/>
      <c r="BD251" s="221"/>
      <c r="BE251" s="221"/>
      <c r="BF251" s="233"/>
      <c r="BG251" s="221"/>
      <c r="BH251" s="379">
        <f t="shared" si="602"/>
        <v>0</v>
      </c>
      <c r="BI251" s="255" t="str">
        <f t="shared" si="603"/>
        <v>06</v>
      </c>
      <c r="BJ251" s="318"/>
      <c r="BK251" s="253">
        <f t="shared" si="623"/>
        <v>0</v>
      </c>
      <c r="BL251" s="318"/>
      <c r="BM251" s="253">
        <f t="shared" si="60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05"/>
        <v>0</v>
      </c>
      <c r="BW251" s="318"/>
      <c r="BX251" s="253">
        <f t="shared" si="62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06"/>
        <v>0</v>
      </c>
      <c r="CH251" s="318"/>
      <c r="CI251" s="253">
        <f t="shared" si="60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08"/>
        <v>0</v>
      </c>
      <c r="CS251" s="318"/>
      <c r="CT251" s="253">
        <f t="shared" si="60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10"/>
        <v>0</v>
      </c>
      <c r="DD251" s="318"/>
      <c r="DE251" s="253">
        <f t="shared" si="611"/>
        <v>0</v>
      </c>
      <c r="DF251" s="318"/>
      <c r="DG251" s="318"/>
      <c r="DH251" s="318"/>
      <c r="DI251" s="318"/>
      <c r="DJ251" s="318"/>
      <c r="DK251" s="318"/>
      <c r="DL251" s="318"/>
      <c r="DM251" s="242"/>
      <c r="DN251" s="242"/>
    </row>
    <row r="252" spans="1:118" s="27" customFormat="1" ht="24">
      <c r="A252" s="272" t="str">
        <f t="shared" si="598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12"/>
        <v>0</v>
      </c>
      <c r="F252" s="236">
        <f t="shared" si="613"/>
        <v>0</v>
      </c>
      <c r="G252" s="236">
        <f t="shared" si="599"/>
        <v>0</v>
      </c>
      <c r="H252" s="236">
        <f t="shared" si="614"/>
        <v>0</v>
      </c>
      <c r="I252" s="236">
        <f t="shared" si="600"/>
        <v>0</v>
      </c>
      <c r="J252" s="236">
        <f t="shared" si="601"/>
        <v>0</v>
      </c>
      <c r="K252" s="236">
        <f t="shared" si="601"/>
        <v>0</v>
      </c>
      <c r="L252" s="236">
        <f t="shared" si="601"/>
        <v>0</v>
      </c>
      <c r="M252" s="236">
        <f t="shared" si="601"/>
        <v>0</v>
      </c>
      <c r="N252" s="236">
        <f t="shared" si="601"/>
        <v>0</v>
      </c>
      <c r="O252" s="236">
        <f t="shared" si="601"/>
        <v>0</v>
      </c>
      <c r="P252" s="220"/>
      <c r="Q252" s="221"/>
      <c r="R252" s="237">
        <f t="shared" si="615"/>
        <v>0</v>
      </c>
      <c r="S252" s="221"/>
      <c r="T252" s="237">
        <f t="shared" si="61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17"/>
        <v>0</v>
      </c>
      <c r="AD252" s="221"/>
      <c r="AE252" s="237">
        <f t="shared" si="61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19"/>
        <v>0</v>
      </c>
      <c r="AO252" s="221"/>
      <c r="AP252" s="237">
        <f t="shared" si="62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21"/>
        <v>0</v>
      </c>
      <c r="AZ252" s="221"/>
      <c r="BA252" s="237">
        <f t="shared" si="622"/>
        <v>0</v>
      </c>
      <c r="BB252" s="221"/>
      <c r="BC252" s="233"/>
      <c r="BD252" s="221"/>
      <c r="BE252" s="221"/>
      <c r="BF252" s="233"/>
      <c r="BG252" s="221"/>
      <c r="BH252" s="379">
        <f t="shared" si="602"/>
        <v>0</v>
      </c>
      <c r="BI252" s="255" t="str">
        <f t="shared" si="603"/>
        <v>07</v>
      </c>
      <c r="BJ252" s="318"/>
      <c r="BK252" s="253">
        <f t="shared" si="623"/>
        <v>0</v>
      </c>
      <c r="BL252" s="318"/>
      <c r="BM252" s="253">
        <f t="shared" si="60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05"/>
        <v>0</v>
      </c>
      <c r="BW252" s="318"/>
      <c r="BX252" s="253">
        <f t="shared" si="62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06"/>
        <v>0</v>
      </c>
      <c r="CH252" s="318"/>
      <c r="CI252" s="253">
        <f t="shared" si="60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08"/>
        <v>0</v>
      </c>
      <c r="CS252" s="318"/>
      <c r="CT252" s="253">
        <f t="shared" si="60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10"/>
        <v>0</v>
      </c>
      <c r="DD252" s="318"/>
      <c r="DE252" s="253">
        <f t="shared" si="611"/>
        <v>0</v>
      </c>
      <c r="DF252" s="318"/>
      <c r="DG252" s="318"/>
      <c r="DH252" s="318"/>
      <c r="DI252" s="318"/>
      <c r="DJ252" s="318"/>
      <c r="DK252" s="318"/>
      <c r="DL252" s="318"/>
      <c r="DM252" s="2"/>
      <c r="DN252" s="2"/>
    </row>
    <row r="253" spans="1:118" s="27" customFormat="1" ht="12">
      <c r="A253" s="272" t="str">
        <f t="shared" si="598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12"/>
        <v>0</v>
      </c>
      <c r="F253" s="236">
        <f t="shared" si="613"/>
        <v>0</v>
      </c>
      <c r="G253" s="236">
        <f t="shared" si="599"/>
        <v>0</v>
      </c>
      <c r="H253" s="236">
        <f t="shared" si="614"/>
        <v>0</v>
      </c>
      <c r="I253" s="236">
        <f t="shared" si="600"/>
        <v>0</v>
      </c>
      <c r="J253" s="236">
        <f t="shared" si="601"/>
        <v>0</v>
      </c>
      <c r="K253" s="236">
        <f t="shared" si="601"/>
        <v>0</v>
      </c>
      <c r="L253" s="236">
        <f t="shared" si="601"/>
        <v>0</v>
      </c>
      <c r="M253" s="236">
        <f t="shared" si="601"/>
        <v>0</v>
      </c>
      <c r="N253" s="236">
        <f t="shared" si="601"/>
        <v>0</v>
      </c>
      <c r="O253" s="236">
        <f t="shared" si="601"/>
        <v>0</v>
      </c>
      <c r="P253" s="220"/>
      <c r="Q253" s="221"/>
      <c r="R253" s="237">
        <f t="shared" si="615"/>
        <v>0</v>
      </c>
      <c r="S253" s="221"/>
      <c r="T253" s="237">
        <f t="shared" si="61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17"/>
        <v>0</v>
      </c>
      <c r="AD253" s="221"/>
      <c r="AE253" s="237">
        <f t="shared" si="61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19"/>
        <v>0</v>
      </c>
      <c r="AO253" s="221"/>
      <c r="AP253" s="237">
        <f t="shared" si="62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21"/>
        <v>0</v>
      </c>
      <c r="AZ253" s="221"/>
      <c r="BA253" s="237">
        <f t="shared" si="622"/>
        <v>0</v>
      </c>
      <c r="BB253" s="221"/>
      <c r="BC253" s="233"/>
      <c r="BD253" s="221"/>
      <c r="BE253" s="221"/>
      <c r="BF253" s="233"/>
      <c r="BG253" s="221"/>
      <c r="BH253" s="379">
        <f t="shared" si="602"/>
        <v>0</v>
      </c>
      <c r="BI253" s="255" t="str">
        <f t="shared" si="603"/>
        <v>08</v>
      </c>
      <c r="BJ253" s="318"/>
      <c r="BK253" s="253">
        <f t="shared" si="623"/>
        <v>0</v>
      </c>
      <c r="BL253" s="318"/>
      <c r="BM253" s="253">
        <f t="shared" si="60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05"/>
        <v>0</v>
      </c>
      <c r="BW253" s="318"/>
      <c r="BX253" s="253">
        <f t="shared" si="62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06"/>
        <v>0</v>
      </c>
      <c r="CH253" s="318"/>
      <c r="CI253" s="253">
        <f t="shared" si="60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08"/>
        <v>0</v>
      </c>
      <c r="CS253" s="318"/>
      <c r="CT253" s="253">
        <f t="shared" si="60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10"/>
        <v>0</v>
      </c>
      <c r="DD253" s="318"/>
      <c r="DE253" s="253">
        <f t="shared" si="611"/>
        <v>0</v>
      </c>
      <c r="DF253" s="318"/>
      <c r="DG253" s="318"/>
      <c r="DH253" s="318"/>
      <c r="DI253" s="318"/>
      <c r="DJ253" s="318"/>
      <c r="DK253" s="318"/>
      <c r="DL253" s="318"/>
      <c r="DM253" s="2"/>
      <c r="DN253" s="2"/>
    </row>
    <row r="254" spans="1:118" s="28" customFormat="1" ht="12">
      <c r="A254" s="272" t="str">
        <f t="shared" si="598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12"/>
        <v>0</v>
      </c>
      <c r="F254" s="236">
        <f t="shared" si="613"/>
        <v>0</v>
      </c>
      <c r="G254" s="236">
        <f t="shared" si="599"/>
        <v>0</v>
      </c>
      <c r="H254" s="236">
        <f t="shared" si="614"/>
        <v>0</v>
      </c>
      <c r="I254" s="236">
        <f t="shared" si="600"/>
        <v>0</v>
      </c>
      <c r="J254" s="236">
        <f t="shared" si="601"/>
        <v>0</v>
      </c>
      <c r="K254" s="236">
        <f t="shared" si="601"/>
        <v>0</v>
      </c>
      <c r="L254" s="236">
        <f t="shared" si="601"/>
        <v>0</v>
      </c>
      <c r="M254" s="236">
        <f t="shared" si="601"/>
        <v>0</v>
      </c>
      <c r="N254" s="236">
        <f t="shared" si="601"/>
        <v>0</v>
      </c>
      <c r="O254" s="236">
        <f t="shared" si="601"/>
        <v>0</v>
      </c>
      <c r="P254" s="220"/>
      <c r="Q254" s="221"/>
      <c r="R254" s="237">
        <f t="shared" si="615"/>
        <v>0</v>
      </c>
      <c r="S254" s="221"/>
      <c r="T254" s="237">
        <f t="shared" si="61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17"/>
        <v>0</v>
      </c>
      <c r="AD254" s="221"/>
      <c r="AE254" s="237">
        <f t="shared" si="61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19"/>
        <v>0</v>
      </c>
      <c r="AO254" s="221"/>
      <c r="AP254" s="237">
        <f t="shared" si="62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21"/>
        <v>0</v>
      </c>
      <c r="AZ254" s="221"/>
      <c r="BA254" s="237">
        <f t="shared" si="622"/>
        <v>0</v>
      </c>
      <c r="BB254" s="221"/>
      <c r="BC254" s="233"/>
      <c r="BD254" s="221"/>
      <c r="BE254" s="221"/>
      <c r="BF254" s="233"/>
      <c r="BG254" s="221"/>
      <c r="BH254" s="379">
        <f t="shared" si="602"/>
        <v>0</v>
      </c>
      <c r="BI254" s="255" t="str">
        <f t="shared" si="603"/>
        <v>09</v>
      </c>
      <c r="BJ254" s="318"/>
      <c r="BK254" s="253">
        <f t="shared" si="623"/>
        <v>0</v>
      </c>
      <c r="BL254" s="318"/>
      <c r="BM254" s="253">
        <f t="shared" si="60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05"/>
        <v>0</v>
      </c>
      <c r="BW254" s="318"/>
      <c r="BX254" s="253">
        <f t="shared" si="62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06"/>
        <v>0</v>
      </c>
      <c r="CH254" s="318"/>
      <c r="CI254" s="253">
        <f t="shared" si="60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08"/>
        <v>0</v>
      </c>
      <c r="CS254" s="318"/>
      <c r="CT254" s="253">
        <f t="shared" si="60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10"/>
        <v>0</v>
      </c>
      <c r="DD254" s="318"/>
      <c r="DE254" s="253">
        <f t="shared" si="611"/>
        <v>0</v>
      </c>
      <c r="DF254" s="318"/>
      <c r="DG254" s="318"/>
      <c r="DH254" s="318"/>
      <c r="DI254" s="318"/>
      <c r="DJ254" s="318"/>
      <c r="DK254" s="318"/>
      <c r="DL254" s="318"/>
      <c r="DM254" s="242"/>
      <c r="DN254" s="242"/>
    </row>
    <row r="255" spans="1:118" s="28" customFormat="1" ht="12">
      <c r="A255" s="272" t="str">
        <f t="shared" si="598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12"/>
        <v>0</v>
      </c>
      <c r="F255" s="236">
        <f t="shared" si="613"/>
        <v>0</v>
      </c>
      <c r="G255" s="236">
        <f t="shared" si="599"/>
        <v>0</v>
      </c>
      <c r="H255" s="236">
        <f t="shared" si="614"/>
        <v>0</v>
      </c>
      <c r="I255" s="236">
        <f t="shared" si="600"/>
        <v>0</v>
      </c>
      <c r="J255" s="236">
        <f t="shared" si="601"/>
        <v>0</v>
      </c>
      <c r="K255" s="236">
        <f t="shared" si="601"/>
        <v>0</v>
      </c>
      <c r="L255" s="236">
        <f t="shared" si="601"/>
        <v>0</v>
      </c>
      <c r="M255" s="236">
        <f t="shared" si="601"/>
        <v>0</v>
      </c>
      <c r="N255" s="236">
        <f t="shared" si="601"/>
        <v>0</v>
      </c>
      <c r="O255" s="236">
        <f t="shared" si="601"/>
        <v>0</v>
      </c>
      <c r="P255" s="220"/>
      <c r="Q255" s="221"/>
      <c r="R255" s="237">
        <f t="shared" si="615"/>
        <v>0</v>
      </c>
      <c r="S255" s="221"/>
      <c r="T255" s="237">
        <f t="shared" si="61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17"/>
        <v>0</v>
      </c>
      <c r="AD255" s="221"/>
      <c r="AE255" s="237">
        <f t="shared" si="61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19"/>
        <v>0</v>
      </c>
      <c r="AO255" s="221"/>
      <c r="AP255" s="237">
        <f t="shared" si="62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21"/>
        <v>0</v>
      </c>
      <c r="AZ255" s="221"/>
      <c r="BA255" s="237">
        <f t="shared" si="622"/>
        <v>0</v>
      </c>
      <c r="BB255" s="221"/>
      <c r="BC255" s="233"/>
      <c r="BD255" s="221"/>
      <c r="BE255" s="221"/>
      <c r="BF255" s="233"/>
      <c r="BG255" s="221"/>
      <c r="BH255" s="379">
        <f t="shared" si="602"/>
        <v>0</v>
      </c>
      <c r="BI255" s="255" t="str">
        <f t="shared" si="603"/>
        <v>10</v>
      </c>
      <c r="BJ255" s="318"/>
      <c r="BK255" s="253">
        <f t="shared" si="623"/>
        <v>0</v>
      </c>
      <c r="BL255" s="318"/>
      <c r="BM255" s="253">
        <f t="shared" si="60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05"/>
        <v>0</v>
      </c>
      <c r="BW255" s="318"/>
      <c r="BX255" s="253">
        <f t="shared" si="62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06"/>
        <v>0</v>
      </c>
      <c r="CH255" s="318"/>
      <c r="CI255" s="253">
        <f t="shared" si="60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08"/>
        <v>0</v>
      </c>
      <c r="CS255" s="318"/>
      <c r="CT255" s="253">
        <f t="shared" si="60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10"/>
        <v>0</v>
      </c>
      <c r="DD255" s="318"/>
      <c r="DE255" s="253">
        <f t="shared" si="611"/>
        <v>0</v>
      </c>
      <c r="DF255" s="318"/>
      <c r="DG255" s="318"/>
      <c r="DH255" s="318"/>
      <c r="DI255" s="318"/>
      <c r="DJ255" s="318"/>
      <c r="DK255" s="318"/>
      <c r="DL255" s="318"/>
      <c r="DM255" s="242"/>
      <c r="DN255" s="242"/>
    </row>
    <row r="256" spans="1:118" s="27" customFormat="1" ht="36">
      <c r="A256" s="272" t="str">
        <f t="shared" si="598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12"/>
        <v>0</v>
      </c>
      <c r="F256" s="236">
        <f t="shared" si="613"/>
        <v>0</v>
      </c>
      <c r="G256" s="236">
        <f t="shared" si="599"/>
        <v>0</v>
      </c>
      <c r="H256" s="236">
        <f t="shared" si="614"/>
        <v>0</v>
      </c>
      <c r="I256" s="236">
        <f t="shared" si="600"/>
        <v>0</v>
      </c>
      <c r="J256" s="236">
        <f t="shared" si="601"/>
        <v>0</v>
      </c>
      <c r="K256" s="236">
        <f t="shared" si="601"/>
        <v>0</v>
      </c>
      <c r="L256" s="236">
        <f t="shared" si="601"/>
        <v>0</v>
      </c>
      <c r="M256" s="236">
        <f t="shared" si="601"/>
        <v>0</v>
      </c>
      <c r="N256" s="236">
        <f t="shared" si="601"/>
        <v>0</v>
      </c>
      <c r="O256" s="236">
        <f t="shared" si="601"/>
        <v>0</v>
      </c>
      <c r="P256" s="220"/>
      <c r="Q256" s="221"/>
      <c r="R256" s="237">
        <f t="shared" si="615"/>
        <v>0</v>
      </c>
      <c r="S256" s="221"/>
      <c r="T256" s="237">
        <f t="shared" si="61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17"/>
        <v>0</v>
      </c>
      <c r="AD256" s="221"/>
      <c r="AE256" s="237">
        <f t="shared" si="61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19"/>
        <v>0</v>
      </c>
      <c r="AO256" s="221"/>
      <c r="AP256" s="237">
        <f t="shared" si="62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21"/>
        <v>0</v>
      </c>
      <c r="AZ256" s="221"/>
      <c r="BA256" s="237">
        <f t="shared" si="622"/>
        <v>0</v>
      </c>
      <c r="BB256" s="221"/>
      <c r="BC256" s="233"/>
      <c r="BD256" s="221"/>
      <c r="BE256" s="221"/>
      <c r="BF256" s="233"/>
      <c r="BG256" s="221"/>
      <c r="BH256" s="379">
        <f t="shared" si="602"/>
        <v>0</v>
      </c>
      <c r="BI256" s="255" t="str">
        <f t="shared" si="603"/>
        <v>11</v>
      </c>
      <c r="BJ256" s="318"/>
      <c r="BK256" s="253">
        <f t="shared" si="623"/>
        <v>0</v>
      </c>
      <c r="BL256" s="318"/>
      <c r="BM256" s="253">
        <f t="shared" si="60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05"/>
        <v>0</v>
      </c>
      <c r="BW256" s="318"/>
      <c r="BX256" s="253">
        <f t="shared" si="62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06"/>
        <v>0</v>
      </c>
      <c r="CH256" s="318"/>
      <c r="CI256" s="253">
        <f t="shared" si="60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08"/>
        <v>0</v>
      </c>
      <c r="CS256" s="318"/>
      <c r="CT256" s="253">
        <f t="shared" si="60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10"/>
        <v>0</v>
      </c>
      <c r="DD256" s="318"/>
      <c r="DE256" s="253">
        <f t="shared" si="611"/>
        <v>0</v>
      </c>
      <c r="DF256" s="318"/>
      <c r="DG256" s="318"/>
      <c r="DH256" s="318"/>
      <c r="DI256" s="318"/>
      <c r="DJ256" s="318"/>
      <c r="DK256" s="318"/>
      <c r="DL256" s="318"/>
      <c r="DM256" s="2"/>
      <c r="DN256" s="2"/>
    </row>
    <row r="257" spans="1:118" s="27" customFormat="1" ht="36">
      <c r="A257" s="272" t="str">
        <f t="shared" si="598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12"/>
        <v>0</v>
      </c>
      <c r="F257" s="236">
        <f t="shared" si="613"/>
        <v>0</v>
      </c>
      <c r="G257" s="236">
        <f t="shared" si="599"/>
        <v>0</v>
      </c>
      <c r="H257" s="236">
        <f t="shared" si="614"/>
        <v>0</v>
      </c>
      <c r="I257" s="236">
        <f t="shared" si="600"/>
        <v>0</v>
      </c>
      <c r="J257" s="236">
        <f t="shared" si="601"/>
        <v>0</v>
      </c>
      <c r="K257" s="236">
        <f t="shared" si="601"/>
        <v>0</v>
      </c>
      <c r="L257" s="236">
        <f t="shared" si="601"/>
        <v>0</v>
      </c>
      <c r="M257" s="236">
        <f t="shared" si="601"/>
        <v>0</v>
      </c>
      <c r="N257" s="236">
        <f t="shared" si="601"/>
        <v>0</v>
      </c>
      <c r="O257" s="236">
        <f t="shared" si="601"/>
        <v>0</v>
      </c>
      <c r="P257" s="220"/>
      <c r="Q257" s="221"/>
      <c r="R257" s="237">
        <f t="shared" si="615"/>
        <v>0</v>
      </c>
      <c r="S257" s="221"/>
      <c r="T257" s="237">
        <f t="shared" si="61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17"/>
        <v>0</v>
      </c>
      <c r="AD257" s="221"/>
      <c r="AE257" s="237">
        <f t="shared" si="61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19"/>
        <v>0</v>
      </c>
      <c r="AO257" s="221"/>
      <c r="AP257" s="237">
        <f t="shared" si="62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21"/>
        <v>0</v>
      </c>
      <c r="AZ257" s="221"/>
      <c r="BA257" s="237">
        <f t="shared" si="622"/>
        <v>0</v>
      </c>
      <c r="BB257" s="221"/>
      <c r="BC257" s="233"/>
      <c r="BD257" s="221"/>
      <c r="BE257" s="221"/>
      <c r="BF257" s="233"/>
      <c r="BG257" s="221"/>
      <c r="BH257" s="379">
        <f t="shared" si="602"/>
        <v>0</v>
      </c>
      <c r="BI257" s="255" t="str">
        <f t="shared" si="603"/>
        <v>12</v>
      </c>
      <c r="BJ257" s="318"/>
      <c r="BK257" s="253">
        <f t="shared" si="623"/>
        <v>0</v>
      </c>
      <c r="BL257" s="318"/>
      <c r="BM257" s="253">
        <f t="shared" si="60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05"/>
        <v>0</v>
      </c>
      <c r="BW257" s="318"/>
      <c r="BX257" s="253">
        <f t="shared" si="62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06"/>
        <v>0</v>
      </c>
      <c r="CH257" s="318"/>
      <c r="CI257" s="253">
        <f t="shared" si="60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08"/>
        <v>0</v>
      </c>
      <c r="CS257" s="318"/>
      <c r="CT257" s="253">
        <f t="shared" si="60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10"/>
        <v>0</v>
      </c>
      <c r="DD257" s="318"/>
      <c r="DE257" s="253">
        <f t="shared" si="611"/>
        <v>0</v>
      </c>
      <c r="DF257" s="318"/>
      <c r="DG257" s="318"/>
      <c r="DH257" s="318"/>
      <c r="DI257" s="318"/>
      <c r="DJ257" s="318"/>
      <c r="DK257" s="318"/>
      <c r="DL257" s="318"/>
      <c r="DM257" s="2"/>
      <c r="DN257" s="2"/>
    </row>
    <row r="258" spans="1:118" s="28" customFormat="1" thickBot="1">
      <c r="A258" s="272" t="str">
        <f t="shared" si="598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12"/>
        <v>0</v>
      </c>
      <c r="F258" s="236">
        <f t="shared" si="613"/>
        <v>0</v>
      </c>
      <c r="G258" s="236">
        <f t="shared" si="599"/>
        <v>0</v>
      </c>
      <c r="H258" s="236">
        <f t="shared" si="614"/>
        <v>0</v>
      </c>
      <c r="I258" s="236">
        <f t="shared" si="600"/>
        <v>0</v>
      </c>
      <c r="J258" s="236">
        <f t="shared" si="601"/>
        <v>0</v>
      </c>
      <c r="K258" s="236">
        <f t="shared" si="601"/>
        <v>0</v>
      </c>
      <c r="L258" s="236">
        <f t="shared" si="601"/>
        <v>0</v>
      </c>
      <c r="M258" s="236">
        <f t="shared" si="601"/>
        <v>0</v>
      </c>
      <c r="N258" s="236">
        <f t="shared" si="601"/>
        <v>0</v>
      </c>
      <c r="O258" s="236">
        <f>ROUND(SUM(Z258,AK258,AV258,BG258),1)</f>
        <v>0</v>
      </c>
      <c r="P258" s="223"/>
      <c r="Q258" s="224"/>
      <c r="R258" s="238">
        <f t="shared" si="61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1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1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2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9">
        <f t="shared" si="602"/>
        <v>0</v>
      </c>
      <c r="BI258" s="319" t="str">
        <f t="shared" si="603"/>
        <v>13</v>
      </c>
      <c r="BJ258" s="320"/>
      <c r="BK258" s="321">
        <f t="shared" si="623"/>
        <v>0</v>
      </c>
      <c r="BL258" s="320"/>
      <c r="BM258" s="321">
        <f t="shared" si="60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05"/>
        <v>0</v>
      </c>
      <c r="BW258" s="320"/>
      <c r="BX258" s="321">
        <f t="shared" si="62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06"/>
        <v>0</v>
      </c>
      <c r="CH258" s="320"/>
      <c r="CI258" s="321">
        <f t="shared" si="60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08"/>
        <v>0</v>
      </c>
      <c r="CS258" s="320"/>
      <c r="CT258" s="321">
        <f t="shared" si="60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10"/>
        <v>0</v>
      </c>
      <c r="DD258" s="320"/>
      <c r="DE258" s="321">
        <f t="shared" si="611"/>
        <v>0</v>
      </c>
      <c r="DF258" s="320"/>
      <c r="DG258" s="320"/>
      <c r="DH258" s="320"/>
      <c r="DI258" s="320"/>
      <c r="DJ258" s="320"/>
      <c r="DK258" s="320"/>
      <c r="DL258" s="320"/>
      <c r="DM258" s="242"/>
      <c r="DN258" s="242"/>
    </row>
    <row r="259" spans="1:118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0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25">IF(ROUND(E265-SUM(E266,E268:E269),5)&gt;=0,0,"Ошибка")</f>
        <v>0</v>
      </c>
      <c r="BK259" s="285">
        <f t="shared" si="625"/>
        <v>0</v>
      </c>
      <c r="BL259" s="285">
        <f t="shared" si="625"/>
        <v>0</v>
      </c>
      <c r="BM259" s="285">
        <f t="shared" si="625"/>
        <v>0</v>
      </c>
      <c r="BN259" s="285">
        <f t="shared" si="625"/>
        <v>0</v>
      </c>
      <c r="BO259" s="285">
        <f t="shared" si="625"/>
        <v>0</v>
      </c>
      <c r="BP259" s="285">
        <f t="shared" si="625"/>
        <v>0</v>
      </c>
      <c r="BQ259" s="285">
        <f t="shared" si="625"/>
        <v>0</v>
      </c>
      <c r="BR259" s="285">
        <f t="shared" si="625"/>
        <v>0</v>
      </c>
      <c r="BS259" s="285">
        <f t="shared" si="625"/>
        <v>0</v>
      </c>
      <c r="BT259" s="285">
        <f t="shared" si="625"/>
        <v>0</v>
      </c>
      <c r="BU259" s="285">
        <f t="shared" si="625"/>
        <v>0</v>
      </c>
      <c r="BV259" s="285">
        <f t="shared" si="625"/>
        <v>0</v>
      </c>
      <c r="BW259" s="285">
        <f t="shared" si="625"/>
        <v>0</v>
      </c>
      <c r="BX259" s="285">
        <f t="shared" si="625"/>
        <v>0</v>
      </c>
      <c r="BY259" s="285">
        <f t="shared" si="625"/>
        <v>0</v>
      </c>
      <c r="BZ259" s="285">
        <f t="shared" si="625"/>
        <v>0</v>
      </c>
      <c r="CA259" s="285">
        <f t="shared" si="625"/>
        <v>0</v>
      </c>
      <c r="CB259" s="285">
        <f t="shared" si="625"/>
        <v>0</v>
      </c>
      <c r="CC259" s="285">
        <f t="shared" si="625"/>
        <v>0</v>
      </c>
      <c r="CD259" s="285">
        <f t="shared" si="625"/>
        <v>0</v>
      </c>
      <c r="CE259" s="285">
        <f t="shared" si="625"/>
        <v>0</v>
      </c>
      <c r="CF259" s="285">
        <f t="shared" si="625"/>
        <v>0</v>
      </c>
      <c r="CG259" s="285">
        <f t="shared" si="625"/>
        <v>0</v>
      </c>
      <c r="CH259" s="285">
        <f t="shared" si="625"/>
        <v>0</v>
      </c>
      <c r="CI259" s="285">
        <f t="shared" si="625"/>
        <v>0</v>
      </c>
      <c r="CJ259" s="285">
        <f t="shared" si="625"/>
        <v>0</v>
      </c>
      <c r="CK259" s="285">
        <f t="shared" si="625"/>
        <v>0</v>
      </c>
      <c r="CL259" s="285">
        <f t="shared" si="625"/>
        <v>0</v>
      </c>
      <c r="CM259" s="285">
        <f t="shared" si="625"/>
        <v>0</v>
      </c>
      <c r="CN259" s="285">
        <f t="shared" si="625"/>
        <v>0</v>
      </c>
      <c r="CO259" s="285">
        <f t="shared" si="625"/>
        <v>0</v>
      </c>
      <c r="CP259" s="285">
        <f t="shared" ref="CP259:DL259" si="626">IF(ROUND(AK265-SUM(AK266,AK268:AK269),5)&gt;=0,0,"Ошибка")</f>
        <v>0</v>
      </c>
      <c r="CQ259" s="285">
        <f t="shared" si="626"/>
        <v>0</v>
      </c>
      <c r="CR259" s="285">
        <f t="shared" si="626"/>
        <v>0</v>
      </c>
      <c r="CS259" s="285">
        <f t="shared" si="626"/>
        <v>0</v>
      </c>
      <c r="CT259" s="285">
        <f t="shared" si="626"/>
        <v>0</v>
      </c>
      <c r="CU259" s="285">
        <f t="shared" si="626"/>
        <v>0</v>
      </c>
      <c r="CV259" s="285">
        <f t="shared" si="626"/>
        <v>0</v>
      </c>
      <c r="CW259" s="285">
        <f t="shared" si="626"/>
        <v>0</v>
      </c>
      <c r="CX259" s="285">
        <f t="shared" si="626"/>
        <v>0</v>
      </c>
      <c r="CY259" s="285">
        <f t="shared" si="626"/>
        <v>0</v>
      </c>
      <c r="CZ259" s="285">
        <f t="shared" si="626"/>
        <v>0</v>
      </c>
      <c r="DA259" s="285">
        <f t="shared" si="626"/>
        <v>0</v>
      </c>
      <c r="DB259" s="285">
        <f t="shared" si="626"/>
        <v>0</v>
      </c>
      <c r="DC259" s="285">
        <f t="shared" si="626"/>
        <v>0</v>
      </c>
      <c r="DD259" s="285">
        <f t="shared" si="626"/>
        <v>0</v>
      </c>
      <c r="DE259" s="285">
        <f t="shared" si="626"/>
        <v>0</v>
      </c>
      <c r="DF259" s="285">
        <f t="shared" si="626"/>
        <v>0</v>
      </c>
      <c r="DG259" s="285">
        <f t="shared" si="626"/>
        <v>0</v>
      </c>
      <c r="DH259" s="285">
        <f t="shared" si="626"/>
        <v>0</v>
      </c>
      <c r="DI259" s="285">
        <f t="shared" si="626"/>
        <v>0</v>
      </c>
      <c r="DJ259" s="285">
        <f t="shared" si="626"/>
        <v>0</v>
      </c>
      <c r="DK259" s="285">
        <f t="shared" si="626"/>
        <v>0</v>
      </c>
      <c r="DL259" s="285">
        <f t="shared" si="626"/>
        <v>0</v>
      </c>
      <c r="DM259" s="259"/>
      <c r="DN259" s="259"/>
    </row>
    <row r="260" spans="1:118" s="27" customFormat="1" ht="24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27">SUM(J261:J265,J270:J272)</f>
        <v>0</v>
      </c>
      <c r="K260" s="236">
        <f t="shared" si="627"/>
        <v>0</v>
      </c>
      <c r="L260" s="236">
        <f t="shared" si="627"/>
        <v>0</v>
      </c>
      <c r="M260" s="236">
        <f t="shared" si="627"/>
        <v>0</v>
      </c>
      <c r="N260" s="236">
        <f t="shared" si="627"/>
        <v>0</v>
      </c>
      <c r="O260" s="236">
        <f t="shared" si="627"/>
        <v>0</v>
      </c>
      <c r="P260" s="228">
        <f>SUM(P261:P265,P270:P272)</f>
        <v>0</v>
      </c>
      <c r="Q260" s="226">
        <f t="shared" ref="Q260:Z260" si="628">SUM(Q261:Q265,Q270:Q272)</f>
        <v>0</v>
      </c>
      <c r="R260" s="236">
        <f t="shared" si="628"/>
        <v>0</v>
      </c>
      <c r="S260" s="226">
        <f t="shared" si="628"/>
        <v>0</v>
      </c>
      <c r="T260" s="236">
        <f t="shared" si="628"/>
        <v>0</v>
      </c>
      <c r="U260" s="226">
        <f t="shared" si="628"/>
        <v>0</v>
      </c>
      <c r="V260" s="235">
        <f t="shared" si="628"/>
        <v>0</v>
      </c>
      <c r="W260" s="226">
        <f t="shared" si="628"/>
        <v>0</v>
      </c>
      <c r="X260" s="226">
        <f t="shared" si="628"/>
        <v>0</v>
      </c>
      <c r="Y260" s="235">
        <f t="shared" si="628"/>
        <v>0</v>
      </c>
      <c r="Z260" s="227">
        <f t="shared" si="628"/>
        <v>0</v>
      </c>
      <c r="AA260" s="228">
        <f>SUM(AA261:AA265,AA270:AA272)</f>
        <v>0</v>
      </c>
      <c r="AB260" s="226">
        <f t="shared" ref="AB260:AK260" si="629">SUM(AB261:AB265,AB270:AB272)</f>
        <v>0</v>
      </c>
      <c r="AC260" s="236">
        <f t="shared" si="629"/>
        <v>0</v>
      </c>
      <c r="AD260" s="226">
        <f t="shared" si="629"/>
        <v>0</v>
      </c>
      <c r="AE260" s="236">
        <f t="shared" si="629"/>
        <v>0</v>
      </c>
      <c r="AF260" s="226">
        <f t="shared" si="629"/>
        <v>0</v>
      </c>
      <c r="AG260" s="235">
        <f t="shared" si="629"/>
        <v>0</v>
      </c>
      <c r="AH260" s="226">
        <f t="shared" si="629"/>
        <v>0</v>
      </c>
      <c r="AI260" s="226">
        <f t="shared" si="629"/>
        <v>0</v>
      </c>
      <c r="AJ260" s="235">
        <f t="shared" si="629"/>
        <v>0</v>
      </c>
      <c r="AK260" s="227">
        <f t="shared" si="629"/>
        <v>0</v>
      </c>
      <c r="AL260" s="228">
        <f>SUM(AL261:AL265,AL270:AL272)</f>
        <v>0</v>
      </c>
      <c r="AM260" s="226">
        <f t="shared" ref="AM260:AV260" si="630">SUM(AM261:AM265,AM270:AM272)</f>
        <v>0</v>
      </c>
      <c r="AN260" s="236">
        <f t="shared" si="630"/>
        <v>0</v>
      </c>
      <c r="AO260" s="226">
        <f t="shared" si="630"/>
        <v>0</v>
      </c>
      <c r="AP260" s="236">
        <f t="shared" si="630"/>
        <v>0</v>
      </c>
      <c r="AQ260" s="226">
        <f t="shared" si="630"/>
        <v>0</v>
      </c>
      <c r="AR260" s="235">
        <f t="shared" si="630"/>
        <v>0</v>
      </c>
      <c r="AS260" s="226">
        <f t="shared" si="630"/>
        <v>0</v>
      </c>
      <c r="AT260" s="226">
        <f t="shared" si="630"/>
        <v>0</v>
      </c>
      <c r="AU260" s="235">
        <f t="shared" si="630"/>
        <v>0</v>
      </c>
      <c r="AV260" s="227">
        <f t="shared" si="630"/>
        <v>0</v>
      </c>
      <c r="AW260" s="228">
        <f>SUM(AW261:AW265,AW270:AW272)</f>
        <v>0</v>
      </c>
      <c r="AX260" s="226">
        <f t="shared" ref="AX260:BG260" si="631">SUM(AX261:AX265,AX270:AX272)</f>
        <v>0</v>
      </c>
      <c r="AY260" s="236">
        <f t="shared" si="631"/>
        <v>0</v>
      </c>
      <c r="AZ260" s="226">
        <f t="shared" si="631"/>
        <v>0</v>
      </c>
      <c r="BA260" s="236">
        <f t="shared" si="631"/>
        <v>0</v>
      </c>
      <c r="BB260" s="226">
        <f t="shared" si="631"/>
        <v>0</v>
      </c>
      <c r="BC260" s="235">
        <f t="shared" si="631"/>
        <v>0</v>
      </c>
      <c r="BD260" s="226">
        <f t="shared" si="631"/>
        <v>0</v>
      </c>
      <c r="BE260" s="226">
        <f t="shared" si="631"/>
        <v>0</v>
      </c>
      <c r="BF260" s="235">
        <f t="shared" si="631"/>
        <v>0</v>
      </c>
      <c r="BG260" s="227">
        <f t="shared" si="631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32">IF(E266-E267&gt;=0,0,"Ошибка")</f>
        <v>0</v>
      </c>
      <c r="BK260" s="253">
        <f t="shared" si="632"/>
        <v>0</v>
      </c>
      <c r="BL260" s="253">
        <f t="shared" si="632"/>
        <v>0</v>
      </c>
      <c r="BM260" s="253">
        <f t="shared" si="632"/>
        <v>0</v>
      </c>
      <c r="BN260" s="253">
        <f t="shared" si="632"/>
        <v>0</v>
      </c>
      <c r="BO260" s="253">
        <f t="shared" si="632"/>
        <v>0</v>
      </c>
      <c r="BP260" s="253">
        <f t="shared" si="632"/>
        <v>0</v>
      </c>
      <c r="BQ260" s="253">
        <f t="shared" si="632"/>
        <v>0</v>
      </c>
      <c r="BR260" s="253">
        <f t="shared" si="632"/>
        <v>0</v>
      </c>
      <c r="BS260" s="253">
        <f t="shared" si="632"/>
        <v>0</v>
      </c>
      <c r="BT260" s="253">
        <f t="shared" si="632"/>
        <v>0</v>
      </c>
      <c r="BU260" s="253">
        <f t="shared" si="632"/>
        <v>0</v>
      </c>
      <c r="BV260" s="253">
        <f t="shared" si="632"/>
        <v>0</v>
      </c>
      <c r="BW260" s="253">
        <f t="shared" si="632"/>
        <v>0</v>
      </c>
      <c r="BX260" s="253">
        <f t="shared" si="632"/>
        <v>0</v>
      </c>
      <c r="BY260" s="253">
        <f t="shared" si="632"/>
        <v>0</v>
      </c>
      <c r="BZ260" s="253">
        <f t="shared" si="632"/>
        <v>0</v>
      </c>
      <c r="CA260" s="253">
        <f t="shared" si="632"/>
        <v>0</v>
      </c>
      <c r="CB260" s="253">
        <f t="shared" si="632"/>
        <v>0</v>
      </c>
      <c r="CC260" s="253">
        <f t="shared" si="632"/>
        <v>0</v>
      </c>
      <c r="CD260" s="253">
        <f t="shared" si="632"/>
        <v>0</v>
      </c>
      <c r="CE260" s="253">
        <f t="shared" si="632"/>
        <v>0</v>
      </c>
      <c r="CF260" s="253">
        <f t="shared" si="632"/>
        <v>0</v>
      </c>
      <c r="CG260" s="253">
        <f t="shared" si="632"/>
        <v>0</v>
      </c>
      <c r="CH260" s="253">
        <f t="shared" si="632"/>
        <v>0</v>
      </c>
      <c r="CI260" s="253">
        <f t="shared" si="632"/>
        <v>0</v>
      </c>
      <c r="CJ260" s="253">
        <f t="shared" si="632"/>
        <v>0</v>
      </c>
      <c r="CK260" s="253">
        <f t="shared" si="632"/>
        <v>0</v>
      </c>
      <c r="CL260" s="253">
        <f t="shared" si="632"/>
        <v>0</v>
      </c>
      <c r="CM260" s="253">
        <f t="shared" si="632"/>
        <v>0</v>
      </c>
      <c r="CN260" s="253">
        <f t="shared" si="632"/>
        <v>0</v>
      </c>
      <c r="CO260" s="253">
        <f t="shared" si="632"/>
        <v>0</v>
      </c>
      <c r="CP260" s="253">
        <f t="shared" ref="CP260:DL260" si="633">IF(AK266-AK267&gt;=0,0,"Ошибка")</f>
        <v>0</v>
      </c>
      <c r="CQ260" s="253">
        <f t="shared" si="633"/>
        <v>0</v>
      </c>
      <c r="CR260" s="253">
        <f t="shared" si="633"/>
        <v>0</v>
      </c>
      <c r="CS260" s="253">
        <f t="shared" si="633"/>
        <v>0</v>
      </c>
      <c r="CT260" s="253">
        <f t="shared" si="633"/>
        <v>0</v>
      </c>
      <c r="CU260" s="253">
        <f t="shared" si="633"/>
        <v>0</v>
      </c>
      <c r="CV260" s="253">
        <f t="shared" si="633"/>
        <v>0</v>
      </c>
      <c r="CW260" s="253">
        <f t="shared" si="633"/>
        <v>0</v>
      </c>
      <c r="CX260" s="253">
        <f t="shared" si="633"/>
        <v>0</v>
      </c>
      <c r="CY260" s="253">
        <f t="shared" si="633"/>
        <v>0</v>
      </c>
      <c r="CZ260" s="253">
        <f t="shared" si="633"/>
        <v>0</v>
      </c>
      <c r="DA260" s="253">
        <f t="shared" si="633"/>
        <v>0</v>
      </c>
      <c r="DB260" s="253">
        <f t="shared" si="633"/>
        <v>0</v>
      </c>
      <c r="DC260" s="253">
        <f t="shared" si="633"/>
        <v>0</v>
      </c>
      <c r="DD260" s="253">
        <f t="shared" si="633"/>
        <v>0</v>
      </c>
      <c r="DE260" s="253">
        <f t="shared" si="633"/>
        <v>0</v>
      </c>
      <c r="DF260" s="253">
        <f t="shared" si="633"/>
        <v>0</v>
      </c>
      <c r="DG260" s="253">
        <f t="shared" si="633"/>
        <v>0</v>
      </c>
      <c r="DH260" s="253">
        <f t="shared" si="633"/>
        <v>0</v>
      </c>
      <c r="DI260" s="253">
        <f t="shared" si="633"/>
        <v>0</v>
      </c>
      <c r="DJ260" s="253">
        <f t="shared" si="633"/>
        <v>0</v>
      </c>
      <c r="DK260" s="253">
        <f t="shared" si="633"/>
        <v>0</v>
      </c>
      <c r="DL260" s="253">
        <f t="shared" si="633"/>
        <v>0</v>
      </c>
      <c r="DM260" s="2"/>
      <c r="DN260" s="2"/>
    </row>
    <row r="261" spans="1:118" s="27" customFormat="1" ht="24">
      <c r="A261" s="272" t="str">
        <f t="shared" ref="A261:A272" si="634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35">SUM(J261:L261)</f>
        <v>0</v>
      </c>
      <c r="H261" s="236">
        <f>ROUND(SUM(S261,AD261,AO261,AZ261),1)</f>
        <v>0</v>
      </c>
      <c r="I261" s="236">
        <f t="shared" ref="I261:I272" si="636">SUM(M261:O261)</f>
        <v>0</v>
      </c>
      <c r="J261" s="236">
        <f t="shared" ref="J261:O272" si="637">ROUND(SUM(U261,AF261,AQ261,BB261),1)</f>
        <v>0</v>
      </c>
      <c r="K261" s="236">
        <f t="shared" si="637"/>
        <v>0</v>
      </c>
      <c r="L261" s="236">
        <f t="shared" si="637"/>
        <v>0</v>
      </c>
      <c r="M261" s="236">
        <f t="shared" si="637"/>
        <v>0</v>
      </c>
      <c r="N261" s="236">
        <f t="shared" si="637"/>
        <v>0</v>
      </c>
      <c r="O261" s="236">
        <f t="shared" si="637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9">
        <f t="shared" ref="BH261:BH273" si="638">IF((COUNTA(BJ261:DL261)-COUNTIF(BJ261:DL261,0))=0,0,CONCATENATE("Ошибки!-",COUNTA(BJ261:DL261)-COUNTIF(BJ261:DL261,0)))</f>
        <v>0</v>
      </c>
      <c r="BI261" s="255" t="str">
        <f t="shared" ref="BI261:BI272" si="639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40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41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42">IF(ROUND((AA261-AB261),5)&gt;=0,0,"Ошибка!")</f>
        <v>0</v>
      </c>
      <c r="CH261" s="318"/>
      <c r="CI261" s="253">
        <f t="shared" ref="CI261:CI272" si="643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44">IF(ROUND((AL261-AM261),5)&gt;=0,0,"Ошибка!")</f>
        <v>0</v>
      </c>
      <c r="CS261" s="318"/>
      <c r="CT261" s="253">
        <f t="shared" ref="CT261:CT272" si="64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46">IF(ROUND((AW261-AX261),5)&gt;=0,0,"Ошибка!")</f>
        <v>0</v>
      </c>
      <c r="DD261" s="318"/>
      <c r="DE261" s="253">
        <f t="shared" ref="DE261:DE272" si="64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  <c r="DM261" s="2"/>
      <c r="DN261" s="2"/>
    </row>
    <row r="262" spans="1:118" s="27" customFormat="1" ht="36">
      <c r="A262" s="272" t="str">
        <f t="shared" si="634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648">ROUND(SUM(P262,AA262,AL262,AW262),0)</f>
        <v>0</v>
      </c>
      <c r="F262" s="236">
        <f t="shared" ref="F262:F272" si="649">ROUND(SUM(Q262,AB262,AM262,AX262),1)</f>
        <v>0</v>
      </c>
      <c r="G262" s="236">
        <f t="shared" si="635"/>
        <v>0</v>
      </c>
      <c r="H262" s="236">
        <f t="shared" ref="H262:H272" si="650">ROUND(SUM(S262,AD262,AO262,AZ262),1)</f>
        <v>0</v>
      </c>
      <c r="I262" s="236">
        <f t="shared" si="636"/>
        <v>0</v>
      </c>
      <c r="J262" s="236">
        <f t="shared" si="637"/>
        <v>0</v>
      </c>
      <c r="K262" s="236">
        <f t="shared" si="637"/>
        <v>0</v>
      </c>
      <c r="L262" s="236">
        <f t="shared" si="637"/>
        <v>0</v>
      </c>
      <c r="M262" s="236">
        <f t="shared" si="637"/>
        <v>0</v>
      </c>
      <c r="N262" s="236">
        <f t="shared" si="637"/>
        <v>0</v>
      </c>
      <c r="O262" s="236">
        <f t="shared" si="637"/>
        <v>0</v>
      </c>
      <c r="P262" s="220"/>
      <c r="Q262" s="221"/>
      <c r="R262" s="237">
        <f t="shared" ref="R262:R272" si="651">SUM(U262:W262)</f>
        <v>0</v>
      </c>
      <c r="S262" s="221"/>
      <c r="T262" s="237">
        <f t="shared" ref="T262:T271" si="652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653">SUM(AF262:AH262)</f>
        <v>0</v>
      </c>
      <c r="AD262" s="221"/>
      <c r="AE262" s="237">
        <f t="shared" ref="AE262:AE271" si="654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655">SUM(AQ262:AS262)</f>
        <v>0</v>
      </c>
      <c r="AO262" s="221"/>
      <c r="AP262" s="237">
        <f t="shared" ref="AP262:AP271" si="656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657">SUM(BB262:BD262)</f>
        <v>0</v>
      </c>
      <c r="AZ262" s="221"/>
      <c r="BA262" s="237">
        <f t="shared" ref="BA262:BA271" si="658">SUM(BE262:BG262)</f>
        <v>0</v>
      </c>
      <c r="BB262" s="221"/>
      <c r="BC262" s="233"/>
      <c r="BD262" s="221"/>
      <c r="BE262" s="221"/>
      <c r="BF262" s="233"/>
      <c r="BG262" s="221"/>
      <c r="BH262" s="379">
        <f t="shared" si="638"/>
        <v>0</v>
      </c>
      <c r="BI262" s="255" t="str">
        <f t="shared" si="639"/>
        <v>03</v>
      </c>
      <c r="BJ262" s="318"/>
      <c r="BK262" s="253">
        <f t="shared" ref="BK262:BK272" si="659">IF(ROUND((E262-F262),5)&gt;=0,0,"Ошибка!")</f>
        <v>0</v>
      </c>
      <c r="BL262" s="318"/>
      <c r="BM262" s="253">
        <f t="shared" si="640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41"/>
        <v>0</v>
      </c>
      <c r="BW262" s="318"/>
      <c r="BX262" s="253">
        <f t="shared" ref="BX262:BX272" si="660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42"/>
        <v>0</v>
      </c>
      <c r="CH262" s="318"/>
      <c r="CI262" s="253">
        <f t="shared" si="643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44"/>
        <v>0</v>
      </c>
      <c r="CS262" s="318"/>
      <c r="CT262" s="253">
        <f t="shared" si="64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46"/>
        <v>0</v>
      </c>
      <c r="DD262" s="318"/>
      <c r="DE262" s="253">
        <f t="shared" si="647"/>
        <v>0</v>
      </c>
      <c r="DF262" s="318"/>
      <c r="DG262" s="318"/>
      <c r="DH262" s="318"/>
      <c r="DI262" s="318"/>
      <c r="DJ262" s="318"/>
      <c r="DK262" s="318"/>
      <c r="DL262" s="318"/>
      <c r="DM262" s="2"/>
      <c r="DN262" s="2"/>
    </row>
    <row r="263" spans="1:118" s="28" customFormat="1" ht="12">
      <c r="A263" s="272" t="str">
        <f t="shared" si="634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648"/>
        <v>0</v>
      </c>
      <c r="F263" s="236">
        <f t="shared" si="649"/>
        <v>0</v>
      </c>
      <c r="G263" s="236">
        <f t="shared" si="635"/>
        <v>0</v>
      </c>
      <c r="H263" s="236">
        <f t="shared" si="650"/>
        <v>0</v>
      </c>
      <c r="I263" s="236">
        <f t="shared" si="636"/>
        <v>0</v>
      </c>
      <c r="J263" s="236">
        <f t="shared" si="637"/>
        <v>0</v>
      </c>
      <c r="K263" s="236">
        <f t="shared" si="637"/>
        <v>0</v>
      </c>
      <c r="L263" s="236">
        <f t="shared" si="637"/>
        <v>0</v>
      </c>
      <c r="M263" s="236">
        <f t="shared" si="637"/>
        <v>0</v>
      </c>
      <c r="N263" s="236">
        <f t="shared" si="637"/>
        <v>0</v>
      </c>
      <c r="O263" s="236">
        <f t="shared" si="637"/>
        <v>0</v>
      </c>
      <c r="P263" s="220"/>
      <c r="Q263" s="221"/>
      <c r="R263" s="237">
        <f t="shared" si="651"/>
        <v>0</v>
      </c>
      <c r="S263" s="221"/>
      <c r="T263" s="237">
        <f t="shared" si="652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653"/>
        <v>0</v>
      </c>
      <c r="AD263" s="221"/>
      <c r="AE263" s="237">
        <f t="shared" si="654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655"/>
        <v>0</v>
      </c>
      <c r="AO263" s="221"/>
      <c r="AP263" s="237">
        <f t="shared" si="656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657"/>
        <v>0</v>
      </c>
      <c r="AZ263" s="221"/>
      <c r="BA263" s="237">
        <f t="shared" si="658"/>
        <v>0</v>
      </c>
      <c r="BB263" s="221"/>
      <c r="BC263" s="233"/>
      <c r="BD263" s="221"/>
      <c r="BE263" s="221"/>
      <c r="BF263" s="233"/>
      <c r="BG263" s="221"/>
      <c r="BH263" s="379">
        <f t="shared" si="638"/>
        <v>0</v>
      </c>
      <c r="BI263" s="255" t="str">
        <f t="shared" si="639"/>
        <v>04</v>
      </c>
      <c r="BJ263" s="318"/>
      <c r="BK263" s="253">
        <f t="shared" si="659"/>
        <v>0</v>
      </c>
      <c r="BL263" s="318"/>
      <c r="BM263" s="253">
        <f t="shared" si="640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41"/>
        <v>0</v>
      </c>
      <c r="BW263" s="318"/>
      <c r="BX263" s="253">
        <f t="shared" si="660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42"/>
        <v>0</v>
      </c>
      <c r="CH263" s="318"/>
      <c r="CI263" s="253">
        <f t="shared" si="643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44"/>
        <v>0</v>
      </c>
      <c r="CS263" s="318"/>
      <c r="CT263" s="253">
        <f t="shared" si="64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46"/>
        <v>0</v>
      </c>
      <c r="DD263" s="318"/>
      <c r="DE263" s="253">
        <f t="shared" si="647"/>
        <v>0</v>
      </c>
      <c r="DF263" s="318"/>
      <c r="DG263" s="318"/>
      <c r="DH263" s="318"/>
      <c r="DI263" s="318"/>
      <c r="DJ263" s="318"/>
      <c r="DK263" s="318"/>
      <c r="DL263" s="318"/>
      <c r="DM263" s="242"/>
      <c r="DN263" s="242"/>
    </row>
    <row r="264" spans="1:118" s="28" customFormat="1" ht="12">
      <c r="A264" s="272" t="str">
        <f t="shared" si="634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648"/>
        <v>0</v>
      </c>
      <c r="F264" s="236">
        <f t="shared" si="649"/>
        <v>0</v>
      </c>
      <c r="G264" s="236">
        <f t="shared" si="635"/>
        <v>0</v>
      </c>
      <c r="H264" s="236">
        <f t="shared" si="650"/>
        <v>0</v>
      </c>
      <c r="I264" s="236">
        <f t="shared" si="636"/>
        <v>0</v>
      </c>
      <c r="J264" s="236">
        <f t="shared" si="637"/>
        <v>0</v>
      </c>
      <c r="K264" s="236">
        <f t="shared" si="637"/>
        <v>0</v>
      </c>
      <c r="L264" s="236">
        <f t="shared" si="637"/>
        <v>0</v>
      </c>
      <c r="M264" s="236">
        <f t="shared" si="637"/>
        <v>0</v>
      </c>
      <c r="N264" s="236">
        <f t="shared" si="637"/>
        <v>0</v>
      </c>
      <c r="O264" s="236">
        <f t="shared" si="637"/>
        <v>0</v>
      </c>
      <c r="P264" s="220"/>
      <c r="Q264" s="221"/>
      <c r="R264" s="237">
        <f t="shared" si="651"/>
        <v>0</v>
      </c>
      <c r="S264" s="221"/>
      <c r="T264" s="237">
        <f t="shared" si="652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653"/>
        <v>0</v>
      </c>
      <c r="AD264" s="221"/>
      <c r="AE264" s="237">
        <f t="shared" si="654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655"/>
        <v>0</v>
      </c>
      <c r="AO264" s="221"/>
      <c r="AP264" s="237">
        <f t="shared" si="656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657"/>
        <v>0</v>
      </c>
      <c r="AZ264" s="221"/>
      <c r="BA264" s="237">
        <f t="shared" si="658"/>
        <v>0</v>
      </c>
      <c r="BB264" s="221"/>
      <c r="BC264" s="233"/>
      <c r="BD264" s="221"/>
      <c r="BE264" s="221"/>
      <c r="BF264" s="233"/>
      <c r="BG264" s="221"/>
      <c r="BH264" s="379">
        <f t="shared" si="638"/>
        <v>0</v>
      </c>
      <c r="BI264" s="255" t="str">
        <f t="shared" si="639"/>
        <v>05</v>
      </c>
      <c r="BJ264" s="318"/>
      <c r="BK264" s="253">
        <f t="shared" si="659"/>
        <v>0</v>
      </c>
      <c r="BL264" s="318"/>
      <c r="BM264" s="253">
        <f t="shared" si="640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41"/>
        <v>0</v>
      </c>
      <c r="BW264" s="318"/>
      <c r="BX264" s="253">
        <f t="shared" si="660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42"/>
        <v>0</v>
      </c>
      <c r="CH264" s="318"/>
      <c r="CI264" s="253">
        <f t="shared" si="643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44"/>
        <v>0</v>
      </c>
      <c r="CS264" s="318"/>
      <c r="CT264" s="253">
        <f t="shared" si="64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46"/>
        <v>0</v>
      </c>
      <c r="DD264" s="318"/>
      <c r="DE264" s="253">
        <f t="shared" si="647"/>
        <v>0</v>
      </c>
      <c r="DF264" s="318"/>
      <c r="DG264" s="318"/>
      <c r="DH264" s="318"/>
      <c r="DI264" s="318"/>
      <c r="DJ264" s="318"/>
      <c r="DK264" s="318"/>
      <c r="DL264" s="318"/>
      <c r="DM264" s="242"/>
      <c r="DN264" s="242"/>
    </row>
    <row r="265" spans="1:118" s="28" customFormat="1" ht="12">
      <c r="A265" s="272" t="str">
        <f t="shared" si="634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648"/>
        <v>0</v>
      </c>
      <c r="F265" s="236">
        <f t="shared" si="649"/>
        <v>0</v>
      </c>
      <c r="G265" s="236">
        <f t="shared" si="635"/>
        <v>0</v>
      </c>
      <c r="H265" s="236">
        <f t="shared" si="650"/>
        <v>0</v>
      </c>
      <c r="I265" s="236">
        <f t="shared" si="636"/>
        <v>0</v>
      </c>
      <c r="J265" s="236">
        <f t="shared" si="637"/>
        <v>0</v>
      </c>
      <c r="K265" s="236">
        <f t="shared" si="637"/>
        <v>0</v>
      </c>
      <c r="L265" s="236">
        <f t="shared" si="637"/>
        <v>0</v>
      </c>
      <c r="M265" s="236">
        <f t="shared" si="637"/>
        <v>0</v>
      </c>
      <c r="N265" s="236">
        <f t="shared" si="637"/>
        <v>0</v>
      </c>
      <c r="O265" s="236">
        <f t="shared" si="637"/>
        <v>0</v>
      </c>
      <c r="P265" s="220"/>
      <c r="Q265" s="221"/>
      <c r="R265" s="237">
        <f t="shared" si="651"/>
        <v>0</v>
      </c>
      <c r="S265" s="221"/>
      <c r="T265" s="237">
        <f t="shared" si="652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653"/>
        <v>0</v>
      </c>
      <c r="AD265" s="221"/>
      <c r="AE265" s="237">
        <f t="shared" si="654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655"/>
        <v>0</v>
      </c>
      <c r="AO265" s="221"/>
      <c r="AP265" s="237">
        <f t="shared" si="656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657"/>
        <v>0</v>
      </c>
      <c r="AZ265" s="221"/>
      <c r="BA265" s="237">
        <f t="shared" si="658"/>
        <v>0</v>
      </c>
      <c r="BB265" s="221"/>
      <c r="BC265" s="233"/>
      <c r="BD265" s="221"/>
      <c r="BE265" s="221"/>
      <c r="BF265" s="233"/>
      <c r="BG265" s="221"/>
      <c r="BH265" s="379">
        <f t="shared" si="638"/>
        <v>0</v>
      </c>
      <c r="BI265" s="255" t="str">
        <f t="shared" si="639"/>
        <v>06</v>
      </c>
      <c r="BJ265" s="318"/>
      <c r="BK265" s="253">
        <f t="shared" si="659"/>
        <v>0</v>
      </c>
      <c r="BL265" s="318"/>
      <c r="BM265" s="253">
        <f t="shared" si="640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41"/>
        <v>0</v>
      </c>
      <c r="BW265" s="318"/>
      <c r="BX265" s="253">
        <f t="shared" si="660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42"/>
        <v>0</v>
      </c>
      <c r="CH265" s="318"/>
      <c r="CI265" s="253">
        <f t="shared" si="643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44"/>
        <v>0</v>
      </c>
      <c r="CS265" s="318"/>
      <c r="CT265" s="253">
        <f t="shared" si="64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46"/>
        <v>0</v>
      </c>
      <c r="DD265" s="318"/>
      <c r="DE265" s="253">
        <f t="shared" si="647"/>
        <v>0</v>
      </c>
      <c r="DF265" s="318"/>
      <c r="DG265" s="318"/>
      <c r="DH265" s="318"/>
      <c r="DI265" s="318"/>
      <c r="DJ265" s="318"/>
      <c r="DK265" s="318"/>
      <c r="DL265" s="318"/>
      <c r="DM265" s="242"/>
      <c r="DN265" s="242"/>
    </row>
    <row r="266" spans="1:118" s="27" customFormat="1" ht="24">
      <c r="A266" s="272" t="str">
        <f t="shared" si="634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648"/>
        <v>0</v>
      </c>
      <c r="F266" s="236">
        <f t="shared" si="649"/>
        <v>0</v>
      </c>
      <c r="G266" s="236">
        <f t="shared" si="635"/>
        <v>0</v>
      </c>
      <c r="H266" s="236">
        <f t="shared" si="650"/>
        <v>0</v>
      </c>
      <c r="I266" s="236">
        <f t="shared" si="636"/>
        <v>0</v>
      </c>
      <c r="J266" s="236">
        <f t="shared" si="637"/>
        <v>0</v>
      </c>
      <c r="K266" s="236">
        <f t="shared" si="637"/>
        <v>0</v>
      </c>
      <c r="L266" s="236">
        <f t="shared" si="637"/>
        <v>0</v>
      </c>
      <c r="M266" s="236">
        <f t="shared" si="637"/>
        <v>0</v>
      </c>
      <c r="N266" s="236">
        <f t="shared" si="637"/>
        <v>0</v>
      </c>
      <c r="O266" s="236">
        <f t="shared" si="637"/>
        <v>0</v>
      </c>
      <c r="P266" s="220"/>
      <c r="Q266" s="221"/>
      <c r="R266" s="237">
        <f t="shared" si="651"/>
        <v>0</v>
      </c>
      <c r="S266" s="221"/>
      <c r="T266" s="237">
        <f t="shared" si="652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653"/>
        <v>0</v>
      </c>
      <c r="AD266" s="221"/>
      <c r="AE266" s="237">
        <f t="shared" si="654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655"/>
        <v>0</v>
      </c>
      <c r="AO266" s="221"/>
      <c r="AP266" s="237">
        <f t="shared" si="656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657"/>
        <v>0</v>
      </c>
      <c r="AZ266" s="221"/>
      <c r="BA266" s="237">
        <f t="shared" si="658"/>
        <v>0</v>
      </c>
      <c r="BB266" s="221"/>
      <c r="BC266" s="233"/>
      <c r="BD266" s="221"/>
      <c r="BE266" s="221"/>
      <c r="BF266" s="233"/>
      <c r="BG266" s="221"/>
      <c r="BH266" s="379">
        <f t="shared" si="638"/>
        <v>0</v>
      </c>
      <c r="BI266" s="255" t="str">
        <f t="shared" si="639"/>
        <v>07</v>
      </c>
      <c r="BJ266" s="318"/>
      <c r="BK266" s="253">
        <f t="shared" si="659"/>
        <v>0</v>
      </c>
      <c r="BL266" s="318"/>
      <c r="BM266" s="253">
        <f t="shared" si="640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41"/>
        <v>0</v>
      </c>
      <c r="BW266" s="318"/>
      <c r="BX266" s="253">
        <f t="shared" si="660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42"/>
        <v>0</v>
      </c>
      <c r="CH266" s="318"/>
      <c r="CI266" s="253">
        <f t="shared" si="643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44"/>
        <v>0</v>
      </c>
      <c r="CS266" s="318"/>
      <c r="CT266" s="253">
        <f t="shared" si="64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46"/>
        <v>0</v>
      </c>
      <c r="DD266" s="318"/>
      <c r="DE266" s="253">
        <f t="shared" si="647"/>
        <v>0</v>
      </c>
      <c r="DF266" s="318"/>
      <c r="DG266" s="318"/>
      <c r="DH266" s="318"/>
      <c r="DI266" s="318"/>
      <c r="DJ266" s="318"/>
      <c r="DK266" s="318"/>
      <c r="DL266" s="318"/>
      <c r="DM266" s="2"/>
      <c r="DN266" s="2"/>
    </row>
    <row r="267" spans="1:118" s="27" customFormat="1" ht="12">
      <c r="A267" s="272" t="str">
        <f t="shared" si="634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648"/>
        <v>0</v>
      </c>
      <c r="F267" s="236">
        <f t="shared" si="649"/>
        <v>0</v>
      </c>
      <c r="G267" s="236">
        <f t="shared" si="635"/>
        <v>0</v>
      </c>
      <c r="H267" s="236">
        <f t="shared" si="650"/>
        <v>0</v>
      </c>
      <c r="I267" s="236">
        <f t="shared" si="636"/>
        <v>0</v>
      </c>
      <c r="J267" s="236">
        <f t="shared" si="637"/>
        <v>0</v>
      </c>
      <c r="K267" s="236">
        <f t="shared" si="637"/>
        <v>0</v>
      </c>
      <c r="L267" s="236">
        <f t="shared" si="637"/>
        <v>0</v>
      </c>
      <c r="M267" s="236">
        <f t="shared" si="637"/>
        <v>0</v>
      </c>
      <c r="N267" s="236">
        <f t="shared" si="637"/>
        <v>0</v>
      </c>
      <c r="O267" s="236">
        <f t="shared" si="637"/>
        <v>0</v>
      </c>
      <c r="P267" s="220"/>
      <c r="Q267" s="221"/>
      <c r="R267" s="237">
        <f t="shared" si="651"/>
        <v>0</v>
      </c>
      <c r="S267" s="221"/>
      <c r="T267" s="237">
        <f t="shared" si="652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653"/>
        <v>0</v>
      </c>
      <c r="AD267" s="221"/>
      <c r="AE267" s="237">
        <f t="shared" si="654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655"/>
        <v>0</v>
      </c>
      <c r="AO267" s="221"/>
      <c r="AP267" s="237">
        <f t="shared" si="656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657"/>
        <v>0</v>
      </c>
      <c r="AZ267" s="221"/>
      <c r="BA267" s="237">
        <f t="shared" si="658"/>
        <v>0</v>
      </c>
      <c r="BB267" s="221"/>
      <c r="BC267" s="233"/>
      <c r="BD267" s="221"/>
      <c r="BE267" s="221"/>
      <c r="BF267" s="233"/>
      <c r="BG267" s="221"/>
      <c r="BH267" s="379">
        <f t="shared" si="638"/>
        <v>0</v>
      </c>
      <c r="BI267" s="255" t="str">
        <f t="shared" si="639"/>
        <v>08</v>
      </c>
      <c r="BJ267" s="318"/>
      <c r="BK267" s="253">
        <f t="shared" si="659"/>
        <v>0</v>
      </c>
      <c r="BL267" s="318"/>
      <c r="BM267" s="253">
        <f t="shared" si="640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41"/>
        <v>0</v>
      </c>
      <c r="BW267" s="318"/>
      <c r="BX267" s="253">
        <f t="shared" si="660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42"/>
        <v>0</v>
      </c>
      <c r="CH267" s="318"/>
      <c r="CI267" s="253">
        <f t="shared" si="643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44"/>
        <v>0</v>
      </c>
      <c r="CS267" s="318"/>
      <c r="CT267" s="253">
        <f t="shared" si="64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46"/>
        <v>0</v>
      </c>
      <c r="DD267" s="318"/>
      <c r="DE267" s="253">
        <f t="shared" si="647"/>
        <v>0</v>
      </c>
      <c r="DF267" s="318"/>
      <c r="DG267" s="318"/>
      <c r="DH267" s="318"/>
      <c r="DI267" s="318"/>
      <c r="DJ267" s="318"/>
      <c r="DK267" s="318"/>
      <c r="DL267" s="318"/>
      <c r="DM267" s="2"/>
      <c r="DN267" s="2"/>
    </row>
    <row r="268" spans="1:118" s="28" customFormat="1" ht="12">
      <c r="A268" s="272" t="str">
        <f t="shared" si="634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648"/>
        <v>0</v>
      </c>
      <c r="F268" s="236">
        <f t="shared" si="649"/>
        <v>0</v>
      </c>
      <c r="G268" s="236">
        <f t="shared" si="635"/>
        <v>0</v>
      </c>
      <c r="H268" s="236">
        <f t="shared" si="650"/>
        <v>0</v>
      </c>
      <c r="I268" s="236">
        <f t="shared" si="636"/>
        <v>0</v>
      </c>
      <c r="J268" s="236">
        <f t="shared" si="637"/>
        <v>0</v>
      </c>
      <c r="K268" s="236">
        <f t="shared" si="637"/>
        <v>0</v>
      </c>
      <c r="L268" s="236">
        <f t="shared" si="637"/>
        <v>0</v>
      </c>
      <c r="M268" s="236">
        <f t="shared" si="637"/>
        <v>0</v>
      </c>
      <c r="N268" s="236">
        <f t="shared" si="637"/>
        <v>0</v>
      </c>
      <c r="O268" s="236">
        <f t="shared" si="637"/>
        <v>0</v>
      </c>
      <c r="P268" s="220"/>
      <c r="Q268" s="221"/>
      <c r="R268" s="237">
        <f t="shared" si="651"/>
        <v>0</v>
      </c>
      <c r="S268" s="221"/>
      <c r="T268" s="237">
        <f t="shared" si="652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653"/>
        <v>0</v>
      </c>
      <c r="AD268" s="221"/>
      <c r="AE268" s="237">
        <f t="shared" si="654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655"/>
        <v>0</v>
      </c>
      <c r="AO268" s="221"/>
      <c r="AP268" s="237">
        <f t="shared" si="656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657"/>
        <v>0</v>
      </c>
      <c r="AZ268" s="221"/>
      <c r="BA268" s="237">
        <f t="shared" si="658"/>
        <v>0</v>
      </c>
      <c r="BB268" s="221"/>
      <c r="BC268" s="233"/>
      <c r="BD268" s="221"/>
      <c r="BE268" s="221"/>
      <c r="BF268" s="233"/>
      <c r="BG268" s="221"/>
      <c r="BH268" s="379">
        <f t="shared" si="638"/>
        <v>0</v>
      </c>
      <c r="BI268" s="255" t="str">
        <f t="shared" si="639"/>
        <v>09</v>
      </c>
      <c r="BJ268" s="318"/>
      <c r="BK268" s="253">
        <f t="shared" si="659"/>
        <v>0</v>
      </c>
      <c r="BL268" s="318"/>
      <c r="BM268" s="253">
        <f t="shared" si="640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41"/>
        <v>0</v>
      </c>
      <c r="BW268" s="318"/>
      <c r="BX268" s="253">
        <f t="shared" si="660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42"/>
        <v>0</v>
      </c>
      <c r="CH268" s="318"/>
      <c r="CI268" s="253">
        <f t="shared" si="643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44"/>
        <v>0</v>
      </c>
      <c r="CS268" s="318"/>
      <c r="CT268" s="253">
        <f t="shared" si="64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46"/>
        <v>0</v>
      </c>
      <c r="DD268" s="318"/>
      <c r="DE268" s="253">
        <f t="shared" si="647"/>
        <v>0</v>
      </c>
      <c r="DF268" s="318"/>
      <c r="DG268" s="318"/>
      <c r="DH268" s="318"/>
      <c r="DI268" s="318"/>
      <c r="DJ268" s="318"/>
      <c r="DK268" s="318"/>
      <c r="DL268" s="318"/>
      <c r="DM268" s="242"/>
      <c r="DN268" s="242"/>
    </row>
    <row r="269" spans="1:118" s="28" customFormat="1" ht="12">
      <c r="A269" s="272" t="str">
        <f t="shared" si="634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648"/>
        <v>0</v>
      </c>
      <c r="F269" s="236">
        <f t="shared" si="649"/>
        <v>0</v>
      </c>
      <c r="G269" s="236">
        <f t="shared" si="635"/>
        <v>0</v>
      </c>
      <c r="H269" s="236">
        <f t="shared" si="650"/>
        <v>0</v>
      </c>
      <c r="I269" s="236">
        <f t="shared" si="636"/>
        <v>0</v>
      </c>
      <c r="J269" s="236">
        <f t="shared" si="637"/>
        <v>0</v>
      </c>
      <c r="K269" s="236">
        <f t="shared" si="637"/>
        <v>0</v>
      </c>
      <c r="L269" s="236">
        <f t="shared" si="637"/>
        <v>0</v>
      </c>
      <c r="M269" s="236">
        <f t="shared" si="637"/>
        <v>0</v>
      </c>
      <c r="N269" s="236">
        <f t="shared" si="637"/>
        <v>0</v>
      </c>
      <c r="O269" s="236">
        <f t="shared" si="637"/>
        <v>0</v>
      </c>
      <c r="P269" s="220"/>
      <c r="Q269" s="221"/>
      <c r="R269" s="237">
        <f t="shared" si="651"/>
        <v>0</v>
      </c>
      <c r="S269" s="221"/>
      <c r="T269" s="237">
        <f t="shared" si="652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653"/>
        <v>0</v>
      </c>
      <c r="AD269" s="221"/>
      <c r="AE269" s="237">
        <f t="shared" si="654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655"/>
        <v>0</v>
      </c>
      <c r="AO269" s="221"/>
      <c r="AP269" s="237">
        <f t="shared" si="656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657"/>
        <v>0</v>
      </c>
      <c r="AZ269" s="221"/>
      <c r="BA269" s="237">
        <f t="shared" si="658"/>
        <v>0</v>
      </c>
      <c r="BB269" s="221"/>
      <c r="BC269" s="233"/>
      <c r="BD269" s="221"/>
      <c r="BE269" s="221"/>
      <c r="BF269" s="233"/>
      <c r="BG269" s="221"/>
      <c r="BH269" s="379">
        <f t="shared" si="638"/>
        <v>0</v>
      </c>
      <c r="BI269" s="255" t="str">
        <f t="shared" si="639"/>
        <v>10</v>
      </c>
      <c r="BJ269" s="318"/>
      <c r="BK269" s="253">
        <f t="shared" si="659"/>
        <v>0</v>
      </c>
      <c r="BL269" s="318"/>
      <c r="BM269" s="253">
        <f t="shared" si="640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41"/>
        <v>0</v>
      </c>
      <c r="BW269" s="318"/>
      <c r="BX269" s="253">
        <f t="shared" si="660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42"/>
        <v>0</v>
      </c>
      <c r="CH269" s="318"/>
      <c r="CI269" s="253">
        <f t="shared" si="643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44"/>
        <v>0</v>
      </c>
      <c r="CS269" s="318"/>
      <c r="CT269" s="253">
        <f t="shared" si="64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46"/>
        <v>0</v>
      </c>
      <c r="DD269" s="318"/>
      <c r="DE269" s="253">
        <f t="shared" si="647"/>
        <v>0</v>
      </c>
      <c r="DF269" s="318"/>
      <c r="DG269" s="318"/>
      <c r="DH269" s="318"/>
      <c r="DI269" s="318"/>
      <c r="DJ269" s="318"/>
      <c r="DK269" s="318"/>
      <c r="DL269" s="318"/>
      <c r="DM269" s="242"/>
      <c r="DN269" s="242"/>
    </row>
    <row r="270" spans="1:118" s="27" customFormat="1" ht="36">
      <c r="A270" s="272" t="str">
        <f t="shared" si="634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648"/>
        <v>0</v>
      </c>
      <c r="F270" s="236">
        <f t="shared" si="649"/>
        <v>0</v>
      </c>
      <c r="G270" s="236">
        <f t="shared" si="635"/>
        <v>0</v>
      </c>
      <c r="H270" s="236">
        <f t="shared" si="650"/>
        <v>0</v>
      </c>
      <c r="I270" s="236">
        <f t="shared" si="636"/>
        <v>0</v>
      </c>
      <c r="J270" s="236">
        <f t="shared" si="637"/>
        <v>0</v>
      </c>
      <c r="K270" s="236">
        <f t="shared" si="637"/>
        <v>0</v>
      </c>
      <c r="L270" s="236">
        <f t="shared" si="637"/>
        <v>0</v>
      </c>
      <c r="M270" s="236">
        <f t="shared" si="637"/>
        <v>0</v>
      </c>
      <c r="N270" s="236">
        <f t="shared" si="637"/>
        <v>0</v>
      </c>
      <c r="O270" s="236">
        <f t="shared" si="637"/>
        <v>0</v>
      </c>
      <c r="P270" s="220"/>
      <c r="Q270" s="221"/>
      <c r="R270" s="237">
        <f t="shared" si="651"/>
        <v>0</v>
      </c>
      <c r="S270" s="221"/>
      <c r="T270" s="237">
        <f t="shared" si="652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653"/>
        <v>0</v>
      </c>
      <c r="AD270" s="221"/>
      <c r="AE270" s="237">
        <f t="shared" si="654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655"/>
        <v>0</v>
      </c>
      <c r="AO270" s="221"/>
      <c r="AP270" s="237">
        <f t="shared" si="656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657"/>
        <v>0</v>
      </c>
      <c r="AZ270" s="221"/>
      <c r="BA270" s="237">
        <f t="shared" si="658"/>
        <v>0</v>
      </c>
      <c r="BB270" s="221"/>
      <c r="BC270" s="233"/>
      <c r="BD270" s="221"/>
      <c r="BE270" s="221"/>
      <c r="BF270" s="233"/>
      <c r="BG270" s="221"/>
      <c r="BH270" s="379">
        <f t="shared" si="638"/>
        <v>0</v>
      </c>
      <c r="BI270" s="255" t="str">
        <f t="shared" si="639"/>
        <v>11</v>
      </c>
      <c r="BJ270" s="318"/>
      <c r="BK270" s="253">
        <f t="shared" si="659"/>
        <v>0</v>
      </c>
      <c r="BL270" s="318"/>
      <c r="BM270" s="253">
        <f t="shared" si="640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41"/>
        <v>0</v>
      </c>
      <c r="BW270" s="318"/>
      <c r="BX270" s="253">
        <f t="shared" si="660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42"/>
        <v>0</v>
      </c>
      <c r="CH270" s="318"/>
      <c r="CI270" s="253">
        <f t="shared" si="643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44"/>
        <v>0</v>
      </c>
      <c r="CS270" s="318"/>
      <c r="CT270" s="253">
        <f t="shared" si="64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46"/>
        <v>0</v>
      </c>
      <c r="DD270" s="318"/>
      <c r="DE270" s="253">
        <f t="shared" si="647"/>
        <v>0</v>
      </c>
      <c r="DF270" s="318"/>
      <c r="DG270" s="318"/>
      <c r="DH270" s="318"/>
      <c r="DI270" s="318"/>
      <c r="DJ270" s="318"/>
      <c r="DK270" s="318"/>
      <c r="DL270" s="318"/>
      <c r="DM270" s="2"/>
      <c r="DN270" s="2"/>
    </row>
    <row r="271" spans="1:118" s="27" customFormat="1" ht="36">
      <c r="A271" s="272" t="str">
        <f t="shared" si="634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648"/>
        <v>0</v>
      </c>
      <c r="F271" s="236">
        <f t="shared" si="649"/>
        <v>0</v>
      </c>
      <c r="G271" s="236">
        <f t="shared" si="635"/>
        <v>0</v>
      </c>
      <c r="H271" s="236">
        <f t="shared" si="650"/>
        <v>0</v>
      </c>
      <c r="I271" s="236">
        <f t="shared" si="636"/>
        <v>0</v>
      </c>
      <c r="J271" s="236">
        <f t="shared" si="637"/>
        <v>0</v>
      </c>
      <c r="K271" s="236">
        <f t="shared" si="637"/>
        <v>0</v>
      </c>
      <c r="L271" s="236">
        <f t="shared" si="637"/>
        <v>0</v>
      </c>
      <c r="M271" s="236">
        <f t="shared" si="637"/>
        <v>0</v>
      </c>
      <c r="N271" s="236">
        <f t="shared" si="637"/>
        <v>0</v>
      </c>
      <c r="O271" s="236">
        <f t="shared" si="637"/>
        <v>0</v>
      </c>
      <c r="P271" s="220"/>
      <c r="Q271" s="221"/>
      <c r="R271" s="237">
        <f t="shared" si="651"/>
        <v>0</v>
      </c>
      <c r="S271" s="221"/>
      <c r="T271" s="237">
        <f t="shared" si="652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653"/>
        <v>0</v>
      </c>
      <c r="AD271" s="221"/>
      <c r="AE271" s="237">
        <f t="shared" si="654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655"/>
        <v>0</v>
      </c>
      <c r="AO271" s="221"/>
      <c r="AP271" s="237">
        <f t="shared" si="656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657"/>
        <v>0</v>
      </c>
      <c r="AZ271" s="221"/>
      <c r="BA271" s="237">
        <f t="shared" si="658"/>
        <v>0</v>
      </c>
      <c r="BB271" s="221"/>
      <c r="BC271" s="233"/>
      <c r="BD271" s="221"/>
      <c r="BE271" s="221"/>
      <c r="BF271" s="233"/>
      <c r="BG271" s="221"/>
      <c r="BH271" s="379">
        <f t="shared" si="638"/>
        <v>0</v>
      </c>
      <c r="BI271" s="255" t="str">
        <f t="shared" si="639"/>
        <v>12</v>
      </c>
      <c r="BJ271" s="318"/>
      <c r="BK271" s="253">
        <f t="shared" si="659"/>
        <v>0</v>
      </c>
      <c r="BL271" s="318"/>
      <c r="BM271" s="253">
        <f t="shared" si="640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41"/>
        <v>0</v>
      </c>
      <c r="BW271" s="318"/>
      <c r="BX271" s="253">
        <f t="shared" si="660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42"/>
        <v>0</v>
      </c>
      <c r="CH271" s="318"/>
      <c r="CI271" s="253">
        <f t="shared" si="643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44"/>
        <v>0</v>
      </c>
      <c r="CS271" s="318"/>
      <c r="CT271" s="253">
        <f t="shared" si="64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46"/>
        <v>0</v>
      </c>
      <c r="DD271" s="318"/>
      <c r="DE271" s="253">
        <f t="shared" si="647"/>
        <v>0</v>
      </c>
      <c r="DF271" s="318"/>
      <c r="DG271" s="318"/>
      <c r="DH271" s="318"/>
      <c r="DI271" s="318"/>
      <c r="DJ271" s="318"/>
      <c r="DK271" s="318"/>
      <c r="DL271" s="318"/>
      <c r="DM271" s="2"/>
      <c r="DN271" s="2"/>
    </row>
    <row r="272" spans="1:118" s="28" customFormat="1" thickBot="1">
      <c r="A272" s="272" t="str">
        <f t="shared" si="634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648"/>
        <v>0</v>
      </c>
      <c r="F272" s="236">
        <f t="shared" si="649"/>
        <v>0</v>
      </c>
      <c r="G272" s="236">
        <f t="shared" si="635"/>
        <v>0</v>
      </c>
      <c r="H272" s="236">
        <f t="shared" si="650"/>
        <v>0</v>
      </c>
      <c r="I272" s="236">
        <f t="shared" si="636"/>
        <v>0</v>
      </c>
      <c r="J272" s="236">
        <f t="shared" si="637"/>
        <v>0</v>
      </c>
      <c r="K272" s="236">
        <f t="shared" si="637"/>
        <v>0</v>
      </c>
      <c r="L272" s="236">
        <f t="shared" si="637"/>
        <v>0</v>
      </c>
      <c r="M272" s="236">
        <f t="shared" si="637"/>
        <v>0</v>
      </c>
      <c r="N272" s="236">
        <f t="shared" si="637"/>
        <v>0</v>
      </c>
      <c r="O272" s="236">
        <f>ROUND(SUM(Z272,AK272,AV272,BG272),1)</f>
        <v>0</v>
      </c>
      <c r="P272" s="223"/>
      <c r="Q272" s="224"/>
      <c r="R272" s="238">
        <f t="shared" si="651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653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655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657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9">
        <f t="shared" si="638"/>
        <v>0</v>
      </c>
      <c r="BI272" s="319" t="str">
        <f t="shared" si="639"/>
        <v>13</v>
      </c>
      <c r="BJ272" s="320"/>
      <c r="BK272" s="321">
        <f t="shared" si="659"/>
        <v>0</v>
      </c>
      <c r="BL272" s="320"/>
      <c r="BM272" s="321">
        <f t="shared" si="640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41"/>
        <v>0</v>
      </c>
      <c r="BW272" s="320"/>
      <c r="BX272" s="321">
        <f t="shared" si="660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42"/>
        <v>0</v>
      </c>
      <c r="CH272" s="320"/>
      <c r="CI272" s="321">
        <f t="shared" si="643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44"/>
        <v>0</v>
      </c>
      <c r="CS272" s="320"/>
      <c r="CT272" s="321">
        <f t="shared" si="64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46"/>
        <v>0</v>
      </c>
      <c r="DD272" s="320"/>
      <c r="DE272" s="321">
        <f t="shared" si="647"/>
        <v>0</v>
      </c>
      <c r="DF272" s="320"/>
      <c r="DG272" s="320"/>
      <c r="DH272" s="320"/>
      <c r="DI272" s="320"/>
      <c r="DJ272" s="320"/>
      <c r="DK272" s="320"/>
      <c r="DL272" s="320"/>
      <c r="DM272" s="242"/>
      <c r="DN272" s="242"/>
    </row>
    <row r="273" spans="1:118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38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661">IF(ROUND(E279-SUM(E280,E282:E283),5)&gt;=0,0,"Ошибка")</f>
        <v>0</v>
      </c>
      <c r="BK273" s="285">
        <f t="shared" si="661"/>
        <v>0</v>
      </c>
      <c r="BL273" s="285">
        <f t="shared" si="661"/>
        <v>0</v>
      </c>
      <c r="BM273" s="285">
        <f t="shared" si="661"/>
        <v>0</v>
      </c>
      <c r="BN273" s="285">
        <f t="shared" si="661"/>
        <v>0</v>
      </c>
      <c r="BO273" s="285">
        <f t="shared" si="661"/>
        <v>0</v>
      </c>
      <c r="BP273" s="285">
        <f t="shared" si="661"/>
        <v>0</v>
      </c>
      <c r="BQ273" s="285">
        <f t="shared" si="661"/>
        <v>0</v>
      </c>
      <c r="BR273" s="285">
        <f t="shared" si="661"/>
        <v>0</v>
      </c>
      <c r="BS273" s="285">
        <f t="shared" si="661"/>
        <v>0</v>
      </c>
      <c r="BT273" s="285">
        <f t="shared" si="661"/>
        <v>0</v>
      </c>
      <c r="BU273" s="285">
        <f t="shared" si="661"/>
        <v>0</v>
      </c>
      <c r="BV273" s="285">
        <f t="shared" si="661"/>
        <v>0</v>
      </c>
      <c r="BW273" s="285">
        <f t="shared" si="661"/>
        <v>0</v>
      </c>
      <c r="BX273" s="285">
        <f t="shared" si="661"/>
        <v>0</v>
      </c>
      <c r="BY273" s="285">
        <f t="shared" si="661"/>
        <v>0</v>
      </c>
      <c r="BZ273" s="285">
        <f t="shared" si="661"/>
        <v>0</v>
      </c>
      <c r="CA273" s="285">
        <f t="shared" si="661"/>
        <v>0</v>
      </c>
      <c r="CB273" s="285">
        <f t="shared" si="661"/>
        <v>0</v>
      </c>
      <c r="CC273" s="285">
        <f t="shared" si="661"/>
        <v>0</v>
      </c>
      <c r="CD273" s="285">
        <f t="shared" si="661"/>
        <v>0</v>
      </c>
      <c r="CE273" s="285">
        <f t="shared" si="661"/>
        <v>0</v>
      </c>
      <c r="CF273" s="285">
        <f t="shared" si="661"/>
        <v>0</v>
      </c>
      <c r="CG273" s="285">
        <f t="shared" si="661"/>
        <v>0</v>
      </c>
      <c r="CH273" s="285">
        <f t="shared" si="661"/>
        <v>0</v>
      </c>
      <c r="CI273" s="285">
        <f t="shared" si="661"/>
        <v>0</v>
      </c>
      <c r="CJ273" s="285">
        <f t="shared" si="661"/>
        <v>0</v>
      </c>
      <c r="CK273" s="285">
        <f t="shared" si="661"/>
        <v>0</v>
      </c>
      <c r="CL273" s="285">
        <f t="shared" si="661"/>
        <v>0</v>
      </c>
      <c r="CM273" s="285">
        <f t="shared" si="661"/>
        <v>0</v>
      </c>
      <c r="CN273" s="285">
        <f t="shared" si="661"/>
        <v>0</v>
      </c>
      <c r="CO273" s="285">
        <f t="shared" si="661"/>
        <v>0</v>
      </c>
      <c r="CP273" s="285">
        <f t="shared" ref="CP273:DL273" si="662">IF(ROUND(AK279-SUM(AK280,AK282:AK283),5)&gt;=0,0,"Ошибка")</f>
        <v>0</v>
      </c>
      <c r="CQ273" s="285">
        <f t="shared" si="662"/>
        <v>0</v>
      </c>
      <c r="CR273" s="285">
        <f t="shared" si="662"/>
        <v>0</v>
      </c>
      <c r="CS273" s="285">
        <f t="shared" si="662"/>
        <v>0</v>
      </c>
      <c r="CT273" s="285">
        <f t="shared" si="662"/>
        <v>0</v>
      </c>
      <c r="CU273" s="285">
        <f t="shared" si="662"/>
        <v>0</v>
      </c>
      <c r="CV273" s="285">
        <f t="shared" si="662"/>
        <v>0</v>
      </c>
      <c r="CW273" s="285">
        <f t="shared" si="662"/>
        <v>0</v>
      </c>
      <c r="CX273" s="285">
        <f t="shared" si="662"/>
        <v>0</v>
      </c>
      <c r="CY273" s="285">
        <f t="shared" si="662"/>
        <v>0</v>
      </c>
      <c r="CZ273" s="285">
        <f t="shared" si="662"/>
        <v>0</v>
      </c>
      <c r="DA273" s="285">
        <f t="shared" si="662"/>
        <v>0</v>
      </c>
      <c r="DB273" s="285">
        <f t="shared" si="662"/>
        <v>0</v>
      </c>
      <c r="DC273" s="285">
        <f t="shared" si="662"/>
        <v>0</v>
      </c>
      <c r="DD273" s="285">
        <f t="shared" si="662"/>
        <v>0</v>
      </c>
      <c r="DE273" s="285">
        <f t="shared" si="662"/>
        <v>0</v>
      </c>
      <c r="DF273" s="285">
        <f t="shared" si="662"/>
        <v>0</v>
      </c>
      <c r="DG273" s="285">
        <f t="shared" si="662"/>
        <v>0</v>
      </c>
      <c r="DH273" s="285">
        <f t="shared" si="662"/>
        <v>0</v>
      </c>
      <c r="DI273" s="285">
        <f t="shared" si="662"/>
        <v>0</v>
      </c>
      <c r="DJ273" s="285">
        <f t="shared" si="662"/>
        <v>0</v>
      </c>
      <c r="DK273" s="285">
        <f t="shared" si="662"/>
        <v>0</v>
      </c>
      <c r="DL273" s="285">
        <f t="shared" si="662"/>
        <v>0</v>
      </c>
      <c r="DM273" s="259"/>
      <c r="DN273" s="259"/>
    </row>
    <row r="274" spans="1:118" s="27" customFormat="1" ht="24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663">SUM(J275:J279,J284:J286)</f>
        <v>0</v>
      </c>
      <c r="K274" s="236">
        <f t="shared" si="663"/>
        <v>0</v>
      </c>
      <c r="L274" s="236">
        <f t="shared" si="663"/>
        <v>0</v>
      </c>
      <c r="M274" s="236">
        <f t="shared" si="663"/>
        <v>0</v>
      </c>
      <c r="N274" s="236">
        <f t="shared" si="663"/>
        <v>0</v>
      </c>
      <c r="O274" s="236">
        <f t="shared" si="663"/>
        <v>0</v>
      </c>
      <c r="P274" s="228">
        <f>SUM(P275:P279,P284:P286)</f>
        <v>0</v>
      </c>
      <c r="Q274" s="226">
        <f t="shared" ref="Q274:Z274" si="664">SUM(Q275:Q279,Q284:Q286)</f>
        <v>0</v>
      </c>
      <c r="R274" s="236">
        <f t="shared" si="664"/>
        <v>0</v>
      </c>
      <c r="S274" s="226">
        <f t="shared" si="664"/>
        <v>0</v>
      </c>
      <c r="T274" s="236">
        <f t="shared" si="664"/>
        <v>0</v>
      </c>
      <c r="U274" s="226">
        <f t="shared" si="664"/>
        <v>0</v>
      </c>
      <c r="V274" s="235">
        <f t="shared" si="664"/>
        <v>0</v>
      </c>
      <c r="W274" s="226">
        <f t="shared" si="664"/>
        <v>0</v>
      </c>
      <c r="X274" s="226">
        <f t="shared" si="664"/>
        <v>0</v>
      </c>
      <c r="Y274" s="235">
        <f t="shared" si="664"/>
        <v>0</v>
      </c>
      <c r="Z274" s="227">
        <f t="shared" si="664"/>
        <v>0</v>
      </c>
      <c r="AA274" s="228">
        <f>SUM(AA275:AA279,AA284:AA286)</f>
        <v>0</v>
      </c>
      <c r="AB274" s="226">
        <f t="shared" ref="AB274:AK274" si="665">SUM(AB275:AB279,AB284:AB286)</f>
        <v>0</v>
      </c>
      <c r="AC274" s="236">
        <f t="shared" si="665"/>
        <v>0</v>
      </c>
      <c r="AD274" s="226">
        <f t="shared" si="665"/>
        <v>0</v>
      </c>
      <c r="AE274" s="236">
        <f t="shared" si="665"/>
        <v>0</v>
      </c>
      <c r="AF274" s="226">
        <f t="shared" si="665"/>
        <v>0</v>
      </c>
      <c r="AG274" s="235">
        <f t="shared" si="665"/>
        <v>0</v>
      </c>
      <c r="AH274" s="226">
        <f t="shared" si="665"/>
        <v>0</v>
      </c>
      <c r="AI274" s="226">
        <f t="shared" si="665"/>
        <v>0</v>
      </c>
      <c r="AJ274" s="235">
        <f t="shared" si="665"/>
        <v>0</v>
      </c>
      <c r="AK274" s="227">
        <f t="shared" si="665"/>
        <v>0</v>
      </c>
      <c r="AL274" s="228">
        <f>SUM(AL275:AL279,AL284:AL286)</f>
        <v>0</v>
      </c>
      <c r="AM274" s="226">
        <f t="shared" ref="AM274:AV274" si="666">SUM(AM275:AM279,AM284:AM286)</f>
        <v>0</v>
      </c>
      <c r="AN274" s="236">
        <f t="shared" si="666"/>
        <v>0</v>
      </c>
      <c r="AO274" s="226">
        <f t="shared" si="666"/>
        <v>0</v>
      </c>
      <c r="AP274" s="236">
        <f t="shared" si="666"/>
        <v>0</v>
      </c>
      <c r="AQ274" s="226">
        <f t="shared" si="666"/>
        <v>0</v>
      </c>
      <c r="AR274" s="235">
        <f t="shared" si="666"/>
        <v>0</v>
      </c>
      <c r="AS274" s="226">
        <f t="shared" si="666"/>
        <v>0</v>
      </c>
      <c r="AT274" s="226">
        <f t="shared" si="666"/>
        <v>0</v>
      </c>
      <c r="AU274" s="235">
        <f t="shared" si="666"/>
        <v>0</v>
      </c>
      <c r="AV274" s="227">
        <f t="shared" si="666"/>
        <v>0</v>
      </c>
      <c r="AW274" s="228">
        <f>SUM(AW275:AW279,AW284:AW286)</f>
        <v>0</v>
      </c>
      <c r="AX274" s="226">
        <f t="shared" ref="AX274:BG274" si="667">SUM(AX275:AX279,AX284:AX286)</f>
        <v>0</v>
      </c>
      <c r="AY274" s="236">
        <f t="shared" si="667"/>
        <v>0</v>
      </c>
      <c r="AZ274" s="226">
        <f t="shared" si="667"/>
        <v>0</v>
      </c>
      <c r="BA274" s="236">
        <f t="shared" si="667"/>
        <v>0</v>
      </c>
      <c r="BB274" s="226">
        <f t="shared" si="667"/>
        <v>0</v>
      </c>
      <c r="BC274" s="235">
        <f t="shared" si="667"/>
        <v>0</v>
      </c>
      <c r="BD274" s="226">
        <f t="shared" si="667"/>
        <v>0</v>
      </c>
      <c r="BE274" s="226">
        <f t="shared" si="667"/>
        <v>0</v>
      </c>
      <c r="BF274" s="235">
        <f t="shared" si="667"/>
        <v>0</v>
      </c>
      <c r="BG274" s="227">
        <f t="shared" si="667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668">IF(E280-E281&gt;=0,0,"Ошибка")</f>
        <v>0</v>
      </c>
      <c r="BK274" s="253">
        <f t="shared" si="668"/>
        <v>0</v>
      </c>
      <c r="BL274" s="253">
        <f t="shared" si="668"/>
        <v>0</v>
      </c>
      <c r="BM274" s="253">
        <f t="shared" si="668"/>
        <v>0</v>
      </c>
      <c r="BN274" s="253">
        <f t="shared" si="668"/>
        <v>0</v>
      </c>
      <c r="BO274" s="253">
        <f t="shared" si="668"/>
        <v>0</v>
      </c>
      <c r="BP274" s="253">
        <f t="shared" si="668"/>
        <v>0</v>
      </c>
      <c r="BQ274" s="253">
        <f t="shared" si="668"/>
        <v>0</v>
      </c>
      <c r="BR274" s="253">
        <f t="shared" si="668"/>
        <v>0</v>
      </c>
      <c r="BS274" s="253">
        <f t="shared" si="668"/>
        <v>0</v>
      </c>
      <c r="BT274" s="253">
        <f t="shared" si="668"/>
        <v>0</v>
      </c>
      <c r="BU274" s="253">
        <f t="shared" si="668"/>
        <v>0</v>
      </c>
      <c r="BV274" s="253">
        <f t="shared" si="668"/>
        <v>0</v>
      </c>
      <c r="BW274" s="253">
        <f t="shared" si="668"/>
        <v>0</v>
      </c>
      <c r="BX274" s="253">
        <f t="shared" si="668"/>
        <v>0</v>
      </c>
      <c r="BY274" s="253">
        <f t="shared" si="668"/>
        <v>0</v>
      </c>
      <c r="BZ274" s="253">
        <f t="shared" si="668"/>
        <v>0</v>
      </c>
      <c r="CA274" s="253">
        <f t="shared" si="668"/>
        <v>0</v>
      </c>
      <c r="CB274" s="253">
        <f t="shared" si="668"/>
        <v>0</v>
      </c>
      <c r="CC274" s="253">
        <f t="shared" si="668"/>
        <v>0</v>
      </c>
      <c r="CD274" s="253">
        <f t="shared" si="668"/>
        <v>0</v>
      </c>
      <c r="CE274" s="253">
        <f t="shared" si="668"/>
        <v>0</v>
      </c>
      <c r="CF274" s="253">
        <f t="shared" si="668"/>
        <v>0</v>
      </c>
      <c r="CG274" s="253">
        <f t="shared" si="668"/>
        <v>0</v>
      </c>
      <c r="CH274" s="253">
        <f t="shared" si="668"/>
        <v>0</v>
      </c>
      <c r="CI274" s="253">
        <f t="shared" si="668"/>
        <v>0</v>
      </c>
      <c r="CJ274" s="253">
        <f t="shared" si="668"/>
        <v>0</v>
      </c>
      <c r="CK274" s="253">
        <f t="shared" si="668"/>
        <v>0</v>
      </c>
      <c r="CL274" s="253">
        <f t="shared" si="668"/>
        <v>0</v>
      </c>
      <c r="CM274" s="253">
        <f t="shared" si="668"/>
        <v>0</v>
      </c>
      <c r="CN274" s="253">
        <f t="shared" si="668"/>
        <v>0</v>
      </c>
      <c r="CO274" s="253">
        <f t="shared" si="668"/>
        <v>0</v>
      </c>
      <c r="CP274" s="253">
        <f t="shared" ref="CP274:DL274" si="669">IF(AK280-AK281&gt;=0,0,"Ошибка")</f>
        <v>0</v>
      </c>
      <c r="CQ274" s="253">
        <f t="shared" si="669"/>
        <v>0</v>
      </c>
      <c r="CR274" s="253">
        <f t="shared" si="669"/>
        <v>0</v>
      </c>
      <c r="CS274" s="253">
        <f t="shared" si="669"/>
        <v>0</v>
      </c>
      <c r="CT274" s="253">
        <f t="shared" si="669"/>
        <v>0</v>
      </c>
      <c r="CU274" s="253">
        <f t="shared" si="669"/>
        <v>0</v>
      </c>
      <c r="CV274" s="253">
        <f t="shared" si="669"/>
        <v>0</v>
      </c>
      <c r="CW274" s="253">
        <f t="shared" si="669"/>
        <v>0</v>
      </c>
      <c r="CX274" s="253">
        <f t="shared" si="669"/>
        <v>0</v>
      </c>
      <c r="CY274" s="253">
        <f t="shared" si="669"/>
        <v>0</v>
      </c>
      <c r="CZ274" s="253">
        <f t="shared" si="669"/>
        <v>0</v>
      </c>
      <c r="DA274" s="253">
        <f t="shared" si="669"/>
        <v>0</v>
      </c>
      <c r="DB274" s="253">
        <f t="shared" si="669"/>
        <v>0</v>
      </c>
      <c r="DC274" s="253">
        <f t="shared" si="669"/>
        <v>0</v>
      </c>
      <c r="DD274" s="253">
        <f t="shared" si="669"/>
        <v>0</v>
      </c>
      <c r="DE274" s="253">
        <f t="shared" si="669"/>
        <v>0</v>
      </c>
      <c r="DF274" s="253">
        <f t="shared" si="669"/>
        <v>0</v>
      </c>
      <c r="DG274" s="253">
        <f t="shared" si="669"/>
        <v>0</v>
      </c>
      <c r="DH274" s="253">
        <f t="shared" si="669"/>
        <v>0</v>
      </c>
      <c r="DI274" s="253">
        <f t="shared" si="669"/>
        <v>0</v>
      </c>
      <c r="DJ274" s="253">
        <f t="shared" si="669"/>
        <v>0</v>
      </c>
      <c r="DK274" s="253">
        <f t="shared" si="669"/>
        <v>0</v>
      </c>
      <c r="DL274" s="253">
        <f t="shared" si="669"/>
        <v>0</v>
      </c>
      <c r="DM274" s="2"/>
      <c r="DN274" s="2"/>
    </row>
    <row r="275" spans="1:118" s="27" customFormat="1" ht="24">
      <c r="A275" s="272" t="str">
        <f t="shared" ref="A275:A286" si="670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671">SUM(J275:L275)</f>
        <v>0</v>
      </c>
      <c r="H275" s="236">
        <f>ROUND(SUM(S275,AD275,AO275,AZ275),1)</f>
        <v>0</v>
      </c>
      <c r="I275" s="236">
        <f t="shared" ref="I275:I286" si="672">SUM(M275:O275)</f>
        <v>0</v>
      </c>
      <c r="J275" s="236">
        <f t="shared" ref="J275:O286" si="673">ROUND(SUM(U275,AF275,AQ275,BB275),1)</f>
        <v>0</v>
      </c>
      <c r="K275" s="236">
        <f t="shared" si="673"/>
        <v>0</v>
      </c>
      <c r="L275" s="236">
        <f t="shared" si="673"/>
        <v>0</v>
      </c>
      <c r="M275" s="236">
        <f t="shared" si="673"/>
        <v>0</v>
      </c>
      <c r="N275" s="236">
        <f t="shared" si="673"/>
        <v>0</v>
      </c>
      <c r="O275" s="236">
        <f t="shared" si="673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9">
        <f t="shared" ref="BH275:BH287" si="674">IF((COUNTA(BJ275:DL275)-COUNTIF(BJ275:DL275,0))=0,0,CONCATENATE("Ошибки!-",COUNTA(BJ275:DL275)-COUNTIF(BJ275:DL275,0)))</f>
        <v>0</v>
      </c>
      <c r="BI275" s="255" t="str">
        <f t="shared" ref="BI275:BI286" si="675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676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677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678">IF(ROUND((AA275-AB275),5)&gt;=0,0,"Ошибка!")</f>
        <v>0</v>
      </c>
      <c r="CH275" s="318"/>
      <c r="CI275" s="253">
        <f t="shared" ref="CI275:CI286" si="679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680">IF(ROUND((AL275-AM275),5)&gt;=0,0,"Ошибка!")</f>
        <v>0</v>
      </c>
      <c r="CS275" s="318"/>
      <c r="CT275" s="253">
        <f t="shared" ref="CT275:CT286" si="681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682">IF(ROUND((AW275-AX275),5)&gt;=0,0,"Ошибка!")</f>
        <v>0</v>
      </c>
      <c r="DD275" s="318"/>
      <c r="DE275" s="253">
        <f t="shared" ref="DE275:DE286" si="683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  <c r="DM275" s="2"/>
      <c r="DN275" s="2"/>
    </row>
    <row r="276" spans="1:118" s="27" customFormat="1" ht="36">
      <c r="A276" s="272" t="str">
        <f t="shared" si="670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684">ROUND(SUM(P276,AA276,AL276,AW276),0)</f>
        <v>0</v>
      </c>
      <c r="F276" s="236">
        <f t="shared" ref="F276:F286" si="685">ROUND(SUM(Q276,AB276,AM276,AX276),1)</f>
        <v>0</v>
      </c>
      <c r="G276" s="236">
        <f t="shared" si="671"/>
        <v>0</v>
      </c>
      <c r="H276" s="236">
        <f t="shared" ref="H276:H286" si="686">ROUND(SUM(S276,AD276,AO276,AZ276),1)</f>
        <v>0</v>
      </c>
      <c r="I276" s="236">
        <f t="shared" si="672"/>
        <v>0</v>
      </c>
      <c r="J276" s="236">
        <f t="shared" si="673"/>
        <v>0</v>
      </c>
      <c r="K276" s="236">
        <f t="shared" si="673"/>
        <v>0</v>
      </c>
      <c r="L276" s="236">
        <f t="shared" si="673"/>
        <v>0</v>
      </c>
      <c r="M276" s="236">
        <f t="shared" si="673"/>
        <v>0</v>
      </c>
      <c r="N276" s="236">
        <f t="shared" si="673"/>
        <v>0</v>
      </c>
      <c r="O276" s="236">
        <f t="shared" si="673"/>
        <v>0</v>
      </c>
      <c r="P276" s="220"/>
      <c r="Q276" s="221"/>
      <c r="R276" s="237">
        <f t="shared" ref="R276:R286" si="687">SUM(U276:W276)</f>
        <v>0</v>
      </c>
      <c r="S276" s="221"/>
      <c r="T276" s="237">
        <f t="shared" ref="T276:T285" si="688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89">SUM(AF276:AH276)</f>
        <v>0</v>
      </c>
      <c r="AD276" s="221"/>
      <c r="AE276" s="237">
        <f t="shared" ref="AE276:AE285" si="690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91">SUM(AQ276:AS276)</f>
        <v>0</v>
      </c>
      <c r="AO276" s="221"/>
      <c r="AP276" s="237">
        <f t="shared" ref="AP276:AP285" si="692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93">SUM(BB276:BD276)</f>
        <v>0</v>
      </c>
      <c r="AZ276" s="221"/>
      <c r="BA276" s="237">
        <f t="shared" ref="BA276:BA285" si="694">SUM(BE276:BG276)</f>
        <v>0</v>
      </c>
      <c r="BB276" s="221"/>
      <c r="BC276" s="233"/>
      <c r="BD276" s="221"/>
      <c r="BE276" s="221"/>
      <c r="BF276" s="233"/>
      <c r="BG276" s="221"/>
      <c r="BH276" s="379">
        <f t="shared" si="674"/>
        <v>0</v>
      </c>
      <c r="BI276" s="255" t="str">
        <f t="shared" si="675"/>
        <v>03</v>
      </c>
      <c r="BJ276" s="318"/>
      <c r="BK276" s="253">
        <f t="shared" ref="BK276:BK286" si="695">IF(ROUND((E276-F276),5)&gt;=0,0,"Ошибка!")</f>
        <v>0</v>
      </c>
      <c r="BL276" s="318"/>
      <c r="BM276" s="253">
        <f t="shared" si="676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677"/>
        <v>0</v>
      </c>
      <c r="BW276" s="318"/>
      <c r="BX276" s="253">
        <f t="shared" ref="BX276:BX286" si="696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678"/>
        <v>0</v>
      </c>
      <c r="CH276" s="318"/>
      <c r="CI276" s="253">
        <f t="shared" si="679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680"/>
        <v>0</v>
      </c>
      <c r="CS276" s="318"/>
      <c r="CT276" s="253">
        <f t="shared" si="681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682"/>
        <v>0</v>
      </c>
      <c r="DD276" s="318"/>
      <c r="DE276" s="253">
        <f t="shared" si="683"/>
        <v>0</v>
      </c>
      <c r="DF276" s="318"/>
      <c r="DG276" s="318"/>
      <c r="DH276" s="318"/>
      <c r="DI276" s="318"/>
      <c r="DJ276" s="318"/>
      <c r="DK276" s="318"/>
      <c r="DL276" s="318"/>
      <c r="DM276" s="2"/>
      <c r="DN276" s="2"/>
    </row>
    <row r="277" spans="1:118" s="28" customFormat="1" ht="12">
      <c r="A277" s="272" t="str">
        <f t="shared" si="670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684"/>
        <v>0</v>
      </c>
      <c r="F277" s="236">
        <f t="shared" si="685"/>
        <v>0</v>
      </c>
      <c r="G277" s="236">
        <f t="shared" si="671"/>
        <v>0</v>
      </c>
      <c r="H277" s="236">
        <f t="shared" si="686"/>
        <v>0</v>
      </c>
      <c r="I277" s="236">
        <f t="shared" si="672"/>
        <v>0</v>
      </c>
      <c r="J277" s="236">
        <f t="shared" si="673"/>
        <v>0</v>
      </c>
      <c r="K277" s="236">
        <f t="shared" si="673"/>
        <v>0</v>
      </c>
      <c r="L277" s="236">
        <f t="shared" si="673"/>
        <v>0</v>
      </c>
      <c r="M277" s="236">
        <f t="shared" si="673"/>
        <v>0</v>
      </c>
      <c r="N277" s="236">
        <f t="shared" si="673"/>
        <v>0</v>
      </c>
      <c r="O277" s="236">
        <f t="shared" si="673"/>
        <v>0</v>
      </c>
      <c r="P277" s="220"/>
      <c r="Q277" s="221"/>
      <c r="R277" s="237">
        <f t="shared" si="687"/>
        <v>0</v>
      </c>
      <c r="S277" s="221"/>
      <c r="T277" s="237">
        <f t="shared" si="688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89"/>
        <v>0</v>
      </c>
      <c r="AD277" s="221"/>
      <c r="AE277" s="237">
        <f t="shared" si="690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91"/>
        <v>0</v>
      </c>
      <c r="AO277" s="221"/>
      <c r="AP277" s="237">
        <f t="shared" si="692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93"/>
        <v>0</v>
      </c>
      <c r="AZ277" s="221"/>
      <c r="BA277" s="237">
        <f t="shared" si="694"/>
        <v>0</v>
      </c>
      <c r="BB277" s="221"/>
      <c r="BC277" s="233"/>
      <c r="BD277" s="221"/>
      <c r="BE277" s="221"/>
      <c r="BF277" s="233"/>
      <c r="BG277" s="221"/>
      <c r="BH277" s="379">
        <f t="shared" si="674"/>
        <v>0</v>
      </c>
      <c r="BI277" s="255" t="str">
        <f t="shared" si="675"/>
        <v>04</v>
      </c>
      <c r="BJ277" s="318"/>
      <c r="BK277" s="253">
        <f t="shared" si="695"/>
        <v>0</v>
      </c>
      <c r="BL277" s="318"/>
      <c r="BM277" s="253">
        <f t="shared" si="676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677"/>
        <v>0</v>
      </c>
      <c r="BW277" s="318"/>
      <c r="BX277" s="253">
        <f t="shared" si="696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678"/>
        <v>0</v>
      </c>
      <c r="CH277" s="318"/>
      <c r="CI277" s="253">
        <f t="shared" si="679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680"/>
        <v>0</v>
      </c>
      <c r="CS277" s="318"/>
      <c r="CT277" s="253">
        <f t="shared" si="681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682"/>
        <v>0</v>
      </c>
      <c r="DD277" s="318"/>
      <c r="DE277" s="253">
        <f t="shared" si="683"/>
        <v>0</v>
      </c>
      <c r="DF277" s="318"/>
      <c r="DG277" s="318"/>
      <c r="DH277" s="318"/>
      <c r="DI277" s="318"/>
      <c r="DJ277" s="318"/>
      <c r="DK277" s="318"/>
      <c r="DL277" s="318"/>
      <c r="DM277" s="242"/>
      <c r="DN277" s="242"/>
    </row>
    <row r="278" spans="1:118" s="28" customFormat="1" ht="12">
      <c r="A278" s="272" t="str">
        <f t="shared" si="670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684"/>
        <v>0</v>
      </c>
      <c r="F278" s="236">
        <f t="shared" si="685"/>
        <v>0</v>
      </c>
      <c r="G278" s="236">
        <f t="shared" si="671"/>
        <v>0</v>
      </c>
      <c r="H278" s="236">
        <f t="shared" si="686"/>
        <v>0</v>
      </c>
      <c r="I278" s="236">
        <f t="shared" si="672"/>
        <v>0</v>
      </c>
      <c r="J278" s="236">
        <f t="shared" si="673"/>
        <v>0</v>
      </c>
      <c r="K278" s="236">
        <f t="shared" si="673"/>
        <v>0</v>
      </c>
      <c r="L278" s="236">
        <f t="shared" si="673"/>
        <v>0</v>
      </c>
      <c r="M278" s="236">
        <f t="shared" si="673"/>
        <v>0</v>
      </c>
      <c r="N278" s="236">
        <f t="shared" si="673"/>
        <v>0</v>
      </c>
      <c r="O278" s="236">
        <f t="shared" si="673"/>
        <v>0</v>
      </c>
      <c r="P278" s="220"/>
      <c r="Q278" s="221"/>
      <c r="R278" s="237">
        <f t="shared" si="687"/>
        <v>0</v>
      </c>
      <c r="S278" s="221"/>
      <c r="T278" s="237">
        <f t="shared" si="688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89"/>
        <v>0</v>
      </c>
      <c r="AD278" s="221"/>
      <c r="AE278" s="237">
        <f t="shared" si="690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91"/>
        <v>0</v>
      </c>
      <c r="AO278" s="221"/>
      <c r="AP278" s="237">
        <f t="shared" si="692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93"/>
        <v>0</v>
      </c>
      <c r="AZ278" s="221"/>
      <c r="BA278" s="237">
        <f t="shared" si="694"/>
        <v>0</v>
      </c>
      <c r="BB278" s="221"/>
      <c r="BC278" s="233"/>
      <c r="BD278" s="221"/>
      <c r="BE278" s="221"/>
      <c r="BF278" s="233"/>
      <c r="BG278" s="221"/>
      <c r="BH278" s="379">
        <f t="shared" si="674"/>
        <v>0</v>
      </c>
      <c r="BI278" s="255" t="str">
        <f t="shared" si="675"/>
        <v>05</v>
      </c>
      <c r="BJ278" s="318"/>
      <c r="BK278" s="253">
        <f t="shared" si="695"/>
        <v>0</v>
      </c>
      <c r="BL278" s="318"/>
      <c r="BM278" s="253">
        <f t="shared" si="676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677"/>
        <v>0</v>
      </c>
      <c r="BW278" s="318"/>
      <c r="BX278" s="253">
        <f t="shared" si="696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678"/>
        <v>0</v>
      </c>
      <c r="CH278" s="318"/>
      <c r="CI278" s="253">
        <f t="shared" si="679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680"/>
        <v>0</v>
      </c>
      <c r="CS278" s="318"/>
      <c r="CT278" s="253">
        <f t="shared" si="681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682"/>
        <v>0</v>
      </c>
      <c r="DD278" s="318"/>
      <c r="DE278" s="253">
        <f t="shared" si="683"/>
        <v>0</v>
      </c>
      <c r="DF278" s="318"/>
      <c r="DG278" s="318"/>
      <c r="DH278" s="318"/>
      <c r="DI278" s="318"/>
      <c r="DJ278" s="318"/>
      <c r="DK278" s="318"/>
      <c r="DL278" s="318"/>
      <c r="DM278" s="242"/>
      <c r="DN278" s="242"/>
    </row>
    <row r="279" spans="1:118" s="28" customFormat="1" ht="12">
      <c r="A279" s="272" t="str">
        <f t="shared" si="670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684"/>
        <v>0</v>
      </c>
      <c r="F279" s="236">
        <f t="shared" si="685"/>
        <v>0</v>
      </c>
      <c r="G279" s="236">
        <f t="shared" si="671"/>
        <v>0</v>
      </c>
      <c r="H279" s="236">
        <f t="shared" si="686"/>
        <v>0</v>
      </c>
      <c r="I279" s="236">
        <f t="shared" si="672"/>
        <v>0</v>
      </c>
      <c r="J279" s="236">
        <f t="shared" si="673"/>
        <v>0</v>
      </c>
      <c r="K279" s="236">
        <f t="shared" si="673"/>
        <v>0</v>
      </c>
      <c r="L279" s="236">
        <f t="shared" si="673"/>
        <v>0</v>
      </c>
      <c r="M279" s="236">
        <f t="shared" si="673"/>
        <v>0</v>
      </c>
      <c r="N279" s="236">
        <f t="shared" si="673"/>
        <v>0</v>
      </c>
      <c r="O279" s="236">
        <f t="shared" si="673"/>
        <v>0</v>
      </c>
      <c r="P279" s="220"/>
      <c r="Q279" s="221"/>
      <c r="R279" s="237">
        <f t="shared" si="687"/>
        <v>0</v>
      </c>
      <c r="S279" s="221"/>
      <c r="T279" s="237">
        <f t="shared" si="688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89"/>
        <v>0</v>
      </c>
      <c r="AD279" s="221"/>
      <c r="AE279" s="237">
        <f t="shared" si="690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91"/>
        <v>0</v>
      </c>
      <c r="AO279" s="221"/>
      <c r="AP279" s="237">
        <f t="shared" si="692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93"/>
        <v>0</v>
      </c>
      <c r="AZ279" s="221"/>
      <c r="BA279" s="237">
        <f t="shared" si="694"/>
        <v>0</v>
      </c>
      <c r="BB279" s="221"/>
      <c r="BC279" s="233"/>
      <c r="BD279" s="221"/>
      <c r="BE279" s="221"/>
      <c r="BF279" s="233"/>
      <c r="BG279" s="221"/>
      <c r="BH279" s="379">
        <f t="shared" si="674"/>
        <v>0</v>
      </c>
      <c r="BI279" s="255" t="str">
        <f t="shared" si="675"/>
        <v>06</v>
      </c>
      <c r="BJ279" s="318"/>
      <c r="BK279" s="253">
        <f t="shared" si="695"/>
        <v>0</v>
      </c>
      <c r="BL279" s="318"/>
      <c r="BM279" s="253">
        <f t="shared" si="676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677"/>
        <v>0</v>
      </c>
      <c r="BW279" s="318"/>
      <c r="BX279" s="253">
        <f t="shared" si="696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678"/>
        <v>0</v>
      </c>
      <c r="CH279" s="318"/>
      <c r="CI279" s="253">
        <f t="shared" si="679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680"/>
        <v>0</v>
      </c>
      <c r="CS279" s="318"/>
      <c r="CT279" s="253">
        <f t="shared" si="681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682"/>
        <v>0</v>
      </c>
      <c r="DD279" s="318"/>
      <c r="DE279" s="253">
        <f t="shared" si="683"/>
        <v>0</v>
      </c>
      <c r="DF279" s="318"/>
      <c r="DG279" s="318"/>
      <c r="DH279" s="318"/>
      <c r="DI279" s="318"/>
      <c r="DJ279" s="318"/>
      <c r="DK279" s="318"/>
      <c r="DL279" s="318"/>
      <c r="DM279" s="242"/>
      <c r="DN279" s="242"/>
    </row>
    <row r="280" spans="1:118" s="27" customFormat="1" ht="24">
      <c r="A280" s="272" t="str">
        <f t="shared" si="670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684"/>
        <v>0</v>
      </c>
      <c r="F280" s="236">
        <f t="shared" si="685"/>
        <v>0</v>
      </c>
      <c r="G280" s="236">
        <f t="shared" si="671"/>
        <v>0</v>
      </c>
      <c r="H280" s="236">
        <f t="shared" si="686"/>
        <v>0</v>
      </c>
      <c r="I280" s="236">
        <f t="shared" si="672"/>
        <v>0</v>
      </c>
      <c r="J280" s="236">
        <f t="shared" si="673"/>
        <v>0</v>
      </c>
      <c r="K280" s="236">
        <f t="shared" si="673"/>
        <v>0</v>
      </c>
      <c r="L280" s="236">
        <f t="shared" si="673"/>
        <v>0</v>
      </c>
      <c r="M280" s="236">
        <f t="shared" si="673"/>
        <v>0</v>
      </c>
      <c r="N280" s="236">
        <f t="shared" si="673"/>
        <v>0</v>
      </c>
      <c r="O280" s="236">
        <f t="shared" si="673"/>
        <v>0</v>
      </c>
      <c r="P280" s="220"/>
      <c r="Q280" s="221"/>
      <c r="R280" s="237">
        <f t="shared" si="687"/>
        <v>0</v>
      </c>
      <c r="S280" s="221"/>
      <c r="T280" s="237">
        <f t="shared" si="688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89"/>
        <v>0</v>
      </c>
      <c r="AD280" s="221"/>
      <c r="AE280" s="237">
        <f t="shared" si="690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91"/>
        <v>0</v>
      </c>
      <c r="AO280" s="221"/>
      <c r="AP280" s="237">
        <f t="shared" si="692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93"/>
        <v>0</v>
      </c>
      <c r="AZ280" s="221"/>
      <c r="BA280" s="237">
        <f t="shared" si="694"/>
        <v>0</v>
      </c>
      <c r="BB280" s="221"/>
      <c r="BC280" s="233"/>
      <c r="BD280" s="221"/>
      <c r="BE280" s="221"/>
      <c r="BF280" s="233"/>
      <c r="BG280" s="221"/>
      <c r="BH280" s="379">
        <f t="shared" si="674"/>
        <v>0</v>
      </c>
      <c r="BI280" s="255" t="str">
        <f t="shared" si="675"/>
        <v>07</v>
      </c>
      <c r="BJ280" s="318"/>
      <c r="BK280" s="253">
        <f t="shared" si="695"/>
        <v>0</v>
      </c>
      <c r="BL280" s="318"/>
      <c r="BM280" s="253">
        <f t="shared" si="676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677"/>
        <v>0</v>
      </c>
      <c r="BW280" s="318"/>
      <c r="BX280" s="253">
        <f t="shared" si="696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678"/>
        <v>0</v>
      </c>
      <c r="CH280" s="318"/>
      <c r="CI280" s="253">
        <f t="shared" si="679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680"/>
        <v>0</v>
      </c>
      <c r="CS280" s="318"/>
      <c r="CT280" s="253">
        <f t="shared" si="681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682"/>
        <v>0</v>
      </c>
      <c r="DD280" s="318"/>
      <c r="DE280" s="253">
        <f t="shared" si="683"/>
        <v>0</v>
      </c>
      <c r="DF280" s="318"/>
      <c r="DG280" s="318"/>
      <c r="DH280" s="318"/>
      <c r="DI280" s="318"/>
      <c r="DJ280" s="318"/>
      <c r="DK280" s="318"/>
      <c r="DL280" s="318"/>
      <c r="DM280" s="2"/>
      <c r="DN280" s="2"/>
    </row>
    <row r="281" spans="1:118" s="27" customFormat="1" ht="12">
      <c r="A281" s="272" t="str">
        <f t="shared" si="670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684"/>
        <v>0</v>
      </c>
      <c r="F281" s="236">
        <f t="shared" si="685"/>
        <v>0</v>
      </c>
      <c r="G281" s="236">
        <f t="shared" si="671"/>
        <v>0</v>
      </c>
      <c r="H281" s="236">
        <f t="shared" si="686"/>
        <v>0</v>
      </c>
      <c r="I281" s="236">
        <f t="shared" si="672"/>
        <v>0</v>
      </c>
      <c r="J281" s="236">
        <f t="shared" si="673"/>
        <v>0</v>
      </c>
      <c r="K281" s="236">
        <f t="shared" si="673"/>
        <v>0</v>
      </c>
      <c r="L281" s="236">
        <f t="shared" si="673"/>
        <v>0</v>
      </c>
      <c r="M281" s="236">
        <f t="shared" si="673"/>
        <v>0</v>
      </c>
      <c r="N281" s="236">
        <f t="shared" si="673"/>
        <v>0</v>
      </c>
      <c r="O281" s="236">
        <f t="shared" si="673"/>
        <v>0</v>
      </c>
      <c r="P281" s="220"/>
      <c r="Q281" s="221"/>
      <c r="R281" s="237">
        <f t="shared" si="687"/>
        <v>0</v>
      </c>
      <c r="S281" s="221"/>
      <c r="T281" s="237">
        <f t="shared" si="688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89"/>
        <v>0</v>
      </c>
      <c r="AD281" s="221"/>
      <c r="AE281" s="237">
        <f t="shared" si="690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91"/>
        <v>0</v>
      </c>
      <c r="AO281" s="221"/>
      <c r="AP281" s="237">
        <f t="shared" si="692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93"/>
        <v>0</v>
      </c>
      <c r="AZ281" s="221"/>
      <c r="BA281" s="237">
        <f t="shared" si="694"/>
        <v>0</v>
      </c>
      <c r="BB281" s="221"/>
      <c r="BC281" s="233"/>
      <c r="BD281" s="221"/>
      <c r="BE281" s="221"/>
      <c r="BF281" s="233"/>
      <c r="BG281" s="221"/>
      <c r="BH281" s="379">
        <f t="shared" si="674"/>
        <v>0</v>
      </c>
      <c r="BI281" s="255" t="str">
        <f t="shared" si="675"/>
        <v>08</v>
      </c>
      <c r="BJ281" s="318"/>
      <c r="BK281" s="253">
        <f t="shared" si="695"/>
        <v>0</v>
      </c>
      <c r="BL281" s="318"/>
      <c r="BM281" s="253">
        <f t="shared" si="676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677"/>
        <v>0</v>
      </c>
      <c r="BW281" s="318"/>
      <c r="BX281" s="253">
        <f t="shared" si="696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678"/>
        <v>0</v>
      </c>
      <c r="CH281" s="318"/>
      <c r="CI281" s="253">
        <f t="shared" si="679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680"/>
        <v>0</v>
      </c>
      <c r="CS281" s="318"/>
      <c r="CT281" s="253">
        <f t="shared" si="681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682"/>
        <v>0</v>
      </c>
      <c r="DD281" s="318"/>
      <c r="DE281" s="253">
        <f t="shared" si="683"/>
        <v>0</v>
      </c>
      <c r="DF281" s="318"/>
      <c r="DG281" s="318"/>
      <c r="DH281" s="318"/>
      <c r="DI281" s="318"/>
      <c r="DJ281" s="318"/>
      <c r="DK281" s="318"/>
      <c r="DL281" s="318"/>
      <c r="DM281" s="2"/>
      <c r="DN281" s="2"/>
    </row>
    <row r="282" spans="1:118" s="28" customFormat="1" ht="12">
      <c r="A282" s="272" t="str">
        <f t="shared" si="670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684"/>
        <v>0</v>
      </c>
      <c r="F282" s="236">
        <f t="shared" si="685"/>
        <v>0</v>
      </c>
      <c r="G282" s="236">
        <f t="shared" si="671"/>
        <v>0</v>
      </c>
      <c r="H282" s="236">
        <f t="shared" si="686"/>
        <v>0</v>
      </c>
      <c r="I282" s="236">
        <f t="shared" si="672"/>
        <v>0</v>
      </c>
      <c r="J282" s="236">
        <f t="shared" si="673"/>
        <v>0</v>
      </c>
      <c r="K282" s="236">
        <f t="shared" si="673"/>
        <v>0</v>
      </c>
      <c r="L282" s="236">
        <f t="shared" si="673"/>
        <v>0</v>
      </c>
      <c r="M282" s="236">
        <f t="shared" si="673"/>
        <v>0</v>
      </c>
      <c r="N282" s="236">
        <f t="shared" si="673"/>
        <v>0</v>
      </c>
      <c r="O282" s="236">
        <f t="shared" si="673"/>
        <v>0</v>
      </c>
      <c r="P282" s="220"/>
      <c r="Q282" s="221"/>
      <c r="R282" s="237">
        <f t="shared" si="687"/>
        <v>0</v>
      </c>
      <c r="S282" s="221"/>
      <c r="T282" s="237">
        <f t="shared" si="688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89"/>
        <v>0</v>
      </c>
      <c r="AD282" s="221"/>
      <c r="AE282" s="237">
        <f t="shared" si="690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91"/>
        <v>0</v>
      </c>
      <c r="AO282" s="221"/>
      <c r="AP282" s="237">
        <f t="shared" si="692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93"/>
        <v>0</v>
      </c>
      <c r="AZ282" s="221"/>
      <c r="BA282" s="237">
        <f t="shared" si="694"/>
        <v>0</v>
      </c>
      <c r="BB282" s="221"/>
      <c r="BC282" s="233"/>
      <c r="BD282" s="221"/>
      <c r="BE282" s="221"/>
      <c r="BF282" s="233"/>
      <c r="BG282" s="221"/>
      <c r="BH282" s="379">
        <f t="shared" si="674"/>
        <v>0</v>
      </c>
      <c r="BI282" s="255" t="str">
        <f t="shared" si="675"/>
        <v>09</v>
      </c>
      <c r="BJ282" s="318"/>
      <c r="BK282" s="253">
        <f t="shared" si="695"/>
        <v>0</v>
      </c>
      <c r="BL282" s="318"/>
      <c r="BM282" s="253">
        <f t="shared" si="676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677"/>
        <v>0</v>
      </c>
      <c r="BW282" s="318"/>
      <c r="BX282" s="253">
        <f t="shared" si="696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678"/>
        <v>0</v>
      </c>
      <c r="CH282" s="318"/>
      <c r="CI282" s="253">
        <f t="shared" si="679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680"/>
        <v>0</v>
      </c>
      <c r="CS282" s="318"/>
      <c r="CT282" s="253">
        <f t="shared" si="681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682"/>
        <v>0</v>
      </c>
      <c r="DD282" s="318"/>
      <c r="DE282" s="253">
        <f t="shared" si="683"/>
        <v>0</v>
      </c>
      <c r="DF282" s="318"/>
      <c r="DG282" s="318"/>
      <c r="DH282" s="318"/>
      <c r="DI282" s="318"/>
      <c r="DJ282" s="318"/>
      <c r="DK282" s="318"/>
      <c r="DL282" s="318"/>
      <c r="DM282" s="242"/>
      <c r="DN282" s="242"/>
    </row>
    <row r="283" spans="1:118" s="28" customFormat="1" ht="12">
      <c r="A283" s="272" t="str">
        <f t="shared" si="670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684"/>
        <v>0</v>
      </c>
      <c r="F283" s="236">
        <f t="shared" si="685"/>
        <v>0</v>
      </c>
      <c r="G283" s="236">
        <f t="shared" si="671"/>
        <v>0</v>
      </c>
      <c r="H283" s="236">
        <f t="shared" si="686"/>
        <v>0</v>
      </c>
      <c r="I283" s="236">
        <f t="shared" si="672"/>
        <v>0</v>
      </c>
      <c r="J283" s="236">
        <f t="shared" si="673"/>
        <v>0</v>
      </c>
      <c r="K283" s="236">
        <f t="shared" si="673"/>
        <v>0</v>
      </c>
      <c r="L283" s="236">
        <f t="shared" si="673"/>
        <v>0</v>
      </c>
      <c r="M283" s="236">
        <f t="shared" si="673"/>
        <v>0</v>
      </c>
      <c r="N283" s="236">
        <f t="shared" si="673"/>
        <v>0</v>
      </c>
      <c r="O283" s="236">
        <f t="shared" si="673"/>
        <v>0</v>
      </c>
      <c r="P283" s="220"/>
      <c r="Q283" s="221"/>
      <c r="R283" s="237">
        <f t="shared" si="687"/>
        <v>0</v>
      </c>
      <c r="S283" s="221"/>
      <c r="T283" s="237">
        <f t="shared" si="688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89"/>
        <v>0</v>
      </c>
      <c r="AD283" s="221"/>
      <c r="AE283" s="237">
        <f t="shared" si="690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91"/>
        <v>0</v>
      </c>
      <c r="AO283" s="221"/>
      <c r="AP283" s="237">
        <f t="shared" si="692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93"/>
        <v>0</v>
      </c>
      <c r="AZ283" s="221"/>
      <c r="BA283" s="237">
        <f t="shared" si="694"/>
        <v>0</v>
      </c>
      <c r="BB283" s="221"/>
      <c r="BC283" s="233"/>
      <c r="BD283" s="221"/>
      <c r="BE283" s="221"/>
      <c r="BF283" s="233"/>
      <c r="BG283" s="221"/>
      <c r="BH283" s="379">
        <f t="shared" si="674"/>
        <v>0</v>
      </c>
      <c r="BI283" s="255" t="str">
        <f t="shared" si="675"/>
        <v>10</v>
      </c>
      <c r="BJ283" s="318"/>
      <c r="BK283" s="253">
        <f t="shared" si="695"/>
        <v>0</v>
      </c>
      <c r="BL283" s="318"/>
      <c r="BM283" s="253">
        <f t="shared" si="676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677"/>
        <v>0</v>
      </c>
      <c r="BW283" s="318"/>
      <c r="BX283" s="253">
        <f t="shared" si="696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678"/>
        <v>0</v>
      </c>
      <c r="CH283" s="318"/>
      <c r="CI283" s="253">
        <f t="shared" si="679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680"/>
        <v>0</v>
      </c>
      <c r="CS283" s="318"/>
      <c r="CT283" s="253">
        <f t="shared" si="681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682"/>
        <v>0</v>
      </c>
      <c r="DD283" s="318"/>
      <c r="DE283" s="253">
        <f t="shared" si="683"/>
        <v>0</v>
      </c>
      <c r="DF283" s="318"/>
      <c r="DG283" s="318"/>
      <c r="DH283" s="318"/>
      <c r="DI283" s="318"/>
      <c r="DJ283" s="318"/>
      <c r="DK283" s="318"/>
      <c r="DL283" s="318"/>
      <c r="DM283" s="242"/>
      <c r="DN283" s="242"/>
    </row>
    <row r="284" spans="1:118" s="27" customFormat="1" ht="36">
      <c r="A284" s="272" t="str">
        <f t="shared" si="670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684"/>
        <v>0</v>
      </c>
      <c r="F284" s="236">
        <f t="shared" si="685"/>
        <v>0</v>
      </c>
      <c r="G284" s="236">
        <f t="shared" si="671"/>
        <v>0</v>
      </c>
      <c r="H284" s="236">
        <f t="shared" si="686"/>
        <v>0</v>
      </c>
      <c r="I284" s="236">
        <f t="shared" si="672"/>
        <v>0</v>
      </c>
      <c r="J284" s="236">
        <f t="shared" si="673"/>
        <v>0</v>
      </c>
      <c r="K284" s="236">
        <f t="shared" si="673"/>
        <v>0</v>
      </c>
      <c r="L284" s="236">
        <f t="shared" si="673"/>
        <v>0</v>
      </c>
      <c r="M284" s="236">
        <f t="shared" si="673"/>
        <v>0</v>
      </c>
      <c r="N284" s="236">
        <f t="shared" si="673"/>
        <v>0</v>
      </c>
      <c r="O284" s="236">
        <f t="shared" si="673"/>
        <v>0</v>
      </c>
      <c r="P284" s="220"/>
      <c r="Q284" s="221"/>
      <c r="R284" s="237">
        <f t="shared" si="687"/>
        <v>0</v>
      </c>
      <c r="S284" s="221"/>
      <c r="T284" s="237">
        <f t="shared" si="688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89"/>
        <v>0</v>
      </c>
      <c r="AD284" s="221"/>
      <c r="AE284" s="237">
        <f t="shared" si="690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91"/>
        <v>0</v>
      </c>
      <c r="AO284" s="221"/>
      <c r="AP284" s="237">
        <f t="shared" si="692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93"/>
        <v>0</v>
      </c>
      <c r="AZ284" s="221"/>
      <c r="BA284" s="237">
        <f t="shared" si="694"/>
        <v>0</v>
      </c>
      <c r="BB284" s="221"/>
      <c r="BC284" s="233"/>
      <c r="BD284" s="221"/>
      <c r="BE284" s="221"/>
      <c r="BF284" s="233"/>
      <c r="BG284" s="221"/>
      <c r="BH284" s="379">
        <f t="shared" si="674"/>
        <v>0</v>
      </c>
      <c r="BI284" s="255" t="str">
        <f t="shared" si="675"/>
        <v>11</v>
      </c>
      <c r="BJ284" s="318"/>
      <c r="BK284" s="253">
        <f t="shared" si="695"/>
        <v>0</v>
      </c>
      <c r="BL284" s="318"/>
      <c r="BM284" s="253">
        <f t="shared" si="676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677"/>
        <v>0</v>
      </c>
      <c r="BW284" s="318"/>
      <c r="BX284" s="253">
        <f t="shared" si="696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678"/>
        <v>0</v>
      </c>
      <c r="CH284" s="318"/>
      <c r="CI284" s="253">
        <f t="shared" si="679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680"/>
        <v>0</v>
      </c>
      <c r="CS284" s="318"/>
      <c r="CT284" s="253">
        <f t="shared" si="681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682"/>
        <v>0</v>
      </c>
      <c r="DD284" s="318"/>
      <c r="DE284" s="253">
        <f t="shared" si="683"/>
        <v>0</v>
      </c>
      <c r="DF284" s="318"/>
      <c r="DG284" s="318"/>
      <c r="DH284" s="318"/>
      <c r="DI284" s="318"/>
      <c r="DJ284" s="318"/>
      <c r="DK284" s="318"/>
      <c r="DL284" s="318"/>
      <c r="DM284" s="2"/>
      <c r="DN284" s="2"/>
    </row>
    <row r="285" spans="1:118" s="27" customFormat="1" ht="36">
      <c r="A285" s="272" t="str">
        <f t="shared" si="670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684"/>
        <v>0</v>
      </c>
      <c r="F285" s="236">
        <f t="shared" si="685"/>
        <v>0</v>
      </c>
      <c r="G285" s="236">
        <f t="shared" si="671"/>
        <v>0</v>
      </c>
      <c r="H285" s="236">
        <f t="shared" si="686"/>
        <v>0</v>
      </c>
      <c r="I285" s="236">
        <f t="shared" si="672"/>
        <v>0</v>
      </c>
      <c r="J285" s="236">
        <f t="shared" si="673"/>
        <v>0</v>
      </c>
      <c r="K285" s="236">
        <f t="shared" si="673"/>
        <v>0</v>
      </c>
      <c r="L285" s="236">
        <f t="shared" si="673"/>
        <v>0</v>
      </c>
      <c r="M285" s="236">
        <f t="shared" si="673"/>
        <v>0</v>
      </c>
      <c r="N285" s="236">
        <f t="shared" si="673"/>
        <v>0</v>
      </c>
      <c r="O285" s="236">
        <f t="shared" si="673"/>
        <v>0</v>
      </c>
      <c r="P285" s="220"/>
      <c r="Q285" s="221"/>
      <c r="R285" s="237">
        <f t="shared" si="687"/>
        <v>0</v>
      </c>
      <c r="S285" s="221"/>
      <c r="T285" s="237">
        <f t="shared" si="688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89"/>
        <v>0</v>
      </c>
      <c r="AD285" s="221"/>
      <c r="AE285" s="237">
        <f t="shared" si="690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91"/>
        <v>0</v>
      </c>
      <c r="AO285" s="221"/>
      <c r="AP285" s="237">
        <f t="shared" si="692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93"/>
        <v>0</v>
      </c>
      <c r="AZ285" s="221"/>
      <c r="BA285" s="237">
        <f t="shared" si="694"/>
        <v>0</v>
      </c>
      <c r="BB285" s="221"/>
      <c r="BC285" s="233"/>
      <c r="BD285" s="221"/>
      <c r="BE285" s="221"/>
      <c r="BF285" s="233"/>
      <c r="BG285" s="221"/>
      <c r="BH285" s="379">
        <f t="shared" si="674"/>
        <v>0</v>
      </c>
      <c r="BI285" s="255" t="str">
        <f t="shared" si="675"/>
        <v>12</v>
      </c>
      <c r="BJ285" s="318"/>
      <c r="BK285" s="253">
        <f t="shared" si="695"/>
        <v>0</v>
      </c>
      <c r="BL285" s="318"/>
      <c r="BM285" s="253">
        <f t="shared" si="676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677"/>
        <v>0</v>
      </c>
      <c r="BW285" s="318"/>
      <c r="BX285" s="253">
        <f t="shared" si="696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678"/>
        <v>0</v>
      </c>
      <c r="CH285" s="318"/>
      <c r="CI285" s="253">
        <f t="shared" si="679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680"/>
        <v>0</v>
      </c>
      <c r="CS285" s="318"/>
      <c r="CT285" s="253">
        <f t="shared" si="681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682"/>
        <v>0</v>
      </c>
      <c r="DD285" s="318"/>
      <c r="DE285" s="253">
        <f t="shared" si="683"/>
        <v>0</v>
      </c>
      <c r="DF285" s="318"/>
      <c r="DG285" s="318"/>
      <c r="DH285" s="318"/>
      <c r="DI285" s="318"/>
      <c r="DJ285" s="318"/>
      <c r="DK285" s="318"/>
      <c r="DL285" s="318"/>
      <c r="DM285" s="2"/>
      <c r="DN285" s="2"/>
    </row>
    <row r="286" spans="1:118" s="28" customFormat="1" thickBot="1">
      <c r="A286" s="272" t="str">
        <f t="shared" si="670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684"/>
        <v>0</v>
      </c>
      <c r="F286" s="236">
        <f t="shared" si="685"/>
        <v>0</v>
      </c>
      <c r="G286" s="236">
        <f t="shared" si="671"/>
        <v>0</v>
      </c>
      <c r="H286" s="236">
        <f t="shared" si="686"/>
        <v>0</v>
      </c>
      <c r="I286" s="236">
        <f t="shared" si="672"/>
        <v>0</v>
      </c>
      <c r="J286" s="236">
        <f t="shared" si="673"/>
        <v>0</v>
      </c>
      <c r="K286" s="236">
        <f t="shared" si="673"/>
        <v>0</v>
      </c>
      <c r="L286" s="236">
        <f t="shared" si="673"/>
        <v>0</v>
      </c>
      <c r="M286" s="236">
        <f t="shared" si="673"/>
        <v>0</v>
      </c>
      <c r="N286" s="236">
        <f t="shared" si="673"/>
        <v>0</v>
      </c>
      <c r="O286" s="236">
        <f>ROUND(SUM(Z286,AK286,AV286,BG286),1)</f>
        <v>0</v>
      </c>
      <c r="P286" s="223"/>
      <c r="Q286" s="224"/>
      <c r="R286" s="238">
        <f t="shared" si="687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89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91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93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9">
        <f t="shared" si="674"/>
        <v>0</v>
      </c>
      <c r="BI286" s="319" t="str">
        <f t="shared" si="675"/>
        <v>13</v>
      </c>
      <c r="BJ286" s="320"/>
      <c r="BK286" s="321">
        <f t="shared" si="695"/>
        <v>0</v>
      </c>
      <c r="BL286" s="320"/>
      <c r="BM286" s="321">
        <f t="shared" si="676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677"/>
        <v>0</v>
      </c>
      <c r="BW286" s="320"/>
      <c r="BX286" s="321">
        <f t="shared" si="696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678"/>
        <v>0</v>
      </c>
      <c r="CH286" s="320"/>
      <c r="CI286" s="321">
        <f t="shared" si="679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680"/>
        <v>0</v>
      </c>
      <c r="CS286" s="320"/>
      <c r="CT286" s="321">
        <f t="shared" si="681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682"/>
        <v>0</v>
      </c>
      <c r="DD286" s="320"/>
      <c r="DE286" s="321">
        <f t="shared" si="683"/>
        <v>0</v>
      </c>
      <c r="DF286" s="320"/>
      <c r="DG286" s="320"/>
      <c r="DH286" s="320"/>
      <c r="DI286" s="320"/>
      <c r="DJ286" s="320"/>
      <c r="DK286" s="320"/>
      <c r="DL286" s="320"/>
      <c r="DM286" s="242"/>
      <c r="DN286" s="242"/>
    </row>
    <row r="287" spans="1:118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674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97">IF(ROUND(E293-SUM(E294,E296:E297),5)&gt;=0,0,"Ошибка")</f>
        <v>0</v>
      </c>
      <c r="BK287" s="285">
        <f t="shared" si="697"/>
        <v>0</v>
      </c>
      <c r="BL287" s="285">
        <f t="shared" si="697"/>
        <v>0</v>
      </c>
      <c r="BM287" s="285">
        <f t="shared" si="697"/>
        <v>0</v>
      </c>
      <c r="BN287" s="285">
        <f t="shared" si="697"/>
        <v>0</v>
      </c>
      <c r="BO287" s="285">
        <f t="shared" si="697"/>
        <v>0</v>
      </c>
      <c r="BP287" s="285">
        <f t="shared" si="697"/>
        <v>0</v>
      </c>
      <c r="BQ287" s="285">
        <f t="shared" si="697"/>
        <v>0</v>
      </c>
      <c r="BR287" s="285">
        <f t="shared" si="697"/>
        <v>0</v>
      </c>
      <c r="BS287" s="285">
        <f t="shared" si="697"/>
        <v>0</v>
      </c>
      <c r="BT287" s="285">
        <f t="shared" si="697"/>
        <v>0</v>
      </c>
      <c r="BU287" s="285">
        <f t="shared" si="697"/>
        <v>0</v>
      </c>
      <c r="BV287" s="285">
        <f t="shared" si="697"/>
        <v>0</v>
      </c>
      <c r="BW287" s="285">
        <f t="shared" si="697"/>
        <v>0</v>
      </c>
      <c r="BX287" s="285">
        <f t="shared" si="697"/>
        <v>0</v>
      </c>
      <c r="BY287" s="285">
        <f t="shared" si="697"/>
        <v>0</v>
      </c>
      <c r="BZ287" s="285">
        <f t="shared" si="697"/>
        <v>0</v>
      </c>
      <c r="CA287" s="285">
        <f t="shared" si="697"/>
        <v>0</v>
      </c>
      <c r="CB287" s="285">
        <f t="shared" si="697"/>
        <v>0</v>
      </c>
      <c r="CC287" s="285">
        <f t="shared" si="697"/>
        <v>0</v>
      </c>
      <c r="CD287" s="285">
        <f t="shared" si="697"/>
        <v>0</v>
      </c>
      <c r="CE287" s="285">
        <f t="shared" si="697"/>
        <v>0</v>
      </c>
      <c r="CF287" s="285">
        <f t="shared" si="697"/>
        <v>0</v>
      </c>
      <c r="CG287" s="285">
        <f t="shared" si="697"/>
        <v>0</v>
      </c>
      <c r="CH287" s="285">
        <f t="shared" si="697"/>
        <v>0</v>
      </c>
      <c r="CI287" s="285">
        <f t="shared" si="697"/>
        <v>0</v>
      </c>
      <c r="CJ287" s="285">
        <f t="shared" si="697"/>
        <v>0</v>
      </c>
      <c r="CK287" s="285">
        <f t="shared" si="697"/>
        <v>0</v>
      </c>
      <c r="CL287" s="285">
        <f t="shared" si="697"/>
        <v>0</v>
      </c>
      <c r="CM287" s="285">
        <f t="shared" si="697"/>
        <v>0</v>
      </c>
      <c r="CN287" s="285">
        <f t="shared" si="697"/>
        <v>0</v>
      </c>
      <c r="CO287" s="285">
        <f t="shared" si="697"/>
        <v>0</v>
      </c>
      <c r="CP287" s="285">
        <f t="shared" ref="CP287:DL287" si="698">IF(ROUND(AK293-SUM(AK294,AK296:AK297),5)&gt;=0,0,"Ошибка")</f>
        <v>0</v>
      </c>
      <c r="CQ287" s="285">
        <f t="shared" si="698"/>
        <v>0</v>
      </c>
      <c r="CR287" s="285">
        <f t="shared" si="698"/>
        <v>0</v>
      </c>
      <c r="CS287" s="285">
        <f t="shared" si="698"/>
        <v>0</v>
      </c>
      <c r="CT287" s="285">
        <f t="shared" si="698"/>
        <v>0</v>
      </c>
      <c r="CU287" s="285">
        <f t="shared" si="698"/>
        <v>0</v>
      </c>
      <c r="CV287" s="285">
        <f t="shared" si="698"/>
        <v>0</v>
      </c>
      <c r="CW287" s="285">
        <f t="shared" si="698"/>
        <v>0</v>
      </c>
      <c r="CX287" s="285">
        <f t="shared" si="698"/>
        <v>0</v>
      </c>
      <c r="CY287" s="285">
        <f t="shared" si="698"/>
        <v>0</v>
      </c>
      <c r="CZ287" s="285">
        <f t="shared" si="698"/>
        <v>0</v>
      </c>
      <c r="DA287" s="285">
        <f t="shared" si="698"/>
        <v>0</v>
      </c>
      <c r="DB287" s="285">
        <f t="shared" si="698"/>
        <v>0</v>
      </c>
      <c r="DC287" s="285">
        <f t="shared" si="698"/>
        <v>0</v>
      </c>
      <c r="DD287" s="285">
        <f t="shared" si="698"/>
        <v>0</v>
      </c>
      <c r="DE287" s="285">
        <f t="shared" si="698"/>
        <v>0</v>
      </c>
      <c r="DF287" s="285">
        <f t="shared" si="698"/>
        <v>0</v>
      </c>
      <c r="DG287" s="285">
        <f t="shared" si="698"/>
        <v>0</v>
      </c>
      <c r="DH287" s="285">
        <f t="shared" si="698"/>
        <v>0</v>
      </c>
      <c r="DI287" s="285">
        <f t="shared" si="698"/>
        <v>0</v>
      </c>
      <c r="DJ287" s="285">
        <f t="shared" si="698"/>
        <v>0</v>
      </c>
      <c r="DK287" s="285">
        <f t="shared" si="698"/>
        <v>0</v>
      </c>
      <c r="DL287" s="285">
        <f t="shared" si="698"/>
        <v>0</v>
      </c>
      <c r="DM287" s="259"/>
      <c r="DN287" s="259"/>
    </row>
    <row r="288" spans="1:118" s="27" customFormat="1" ht="24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99">SUM(J289:J293,J298:J300)</f>
        <v>0</v>
      </c>
      <c r="K288" s="236">
        <f t="shared" si="699"/>
        <v>0</v>
      </c>
      <c r="L288" s="236">
        <f t="shared" si="699"/>
        <v>0</v>
      </c>
      <c r="M288" s="236">
        <f t="shared" si="699"/>
        <v>0</v>
      </c>
      <c r="N288" s="236">
        <f t="shared" si="699"/>
        <v>0</v>
      </c>
      <c r="O288" s="236">
        <f t="shared" si="699"/>
        <v>0</v>
      </c>
      <c r="P288" s="228">
        <f>SUM(P289:P293,P298:P300)</f>
        <v>0</v>
      </c>
      <c r="Q288" s="226">
        <f t="shared" ref="Q288:Z288" si="700">SUM(Q289:Q293,Q298:Q300)</f>
        <v>0</v>
      </c>
      <c r="R288" s="236">
        <f t="shared" si="700"/>
        <v>0</v>
      </c>
      <c r="S288" s="226">
        <f t="shared" si="700"/>
        <v>0</v>
      </c>
      <c r="T288" s="236">
        <f t="shared" si="700"/>
        <v>0</v>
      </c>
      <c r="U288" s="226">
        <f t="shared" si="700"/>
        <v>0</v>
      </c>
      <c r="V288" s="235">
        <f t="shared" si="700"/>
        <v>0</v>
      </c>
      <c r="W288" s="226">
        <f t="shared" si="700"/>
        <v>0</v>
      </c>
      <c r="X288" s="226">
        <f t="shared" si="700"/>
        <v>0</v>
      </c>
      <c r="Y288" s="235">
        <f t="shared" si="700"/>
        <v>0</v>
      </c>
      <c r="Z288" s="227">
        <f t="shared" si="700"/>
        <v>0</v>
      </c>
      <c r="AA288" s="228">
        <f>SUM(AA289:AA293,AA298:AA300)</f>
        <v>0</v>
      </c>
      <c r="AB288" s="226">
        <f t="shared" ref="AB288:AK288" si="701">SUM(AB289:AB293,AB298:AB300)</f>
        <v>0</v>
      </c>
      <c r="AC288" s="236">
        <f t="shared" si="701"/>
        <v>0</v>
      </c>
      <c r="AD288" s="226">
        <f t="shared" si="701"/>
        <v>0</v>
      </c>
      <c r="AE288" s="236">
        <f t="shared" si="701"/>
        <v>0</v>
      </c>
      <c r="AF288" s="226">
        <f t="shared" si="701"/>
        <v>0</v>
      </c>
      <c r="AG288" s="235">
        <f t="shared" si="701"/>
        <v>0</v>
      </c>
      <c r="AH288" s="226">
        <f t="shared" si="701"/>
        <v>0</v>
      </c>
      <c r="AI288" s="226">
        <f t="shared" si="701"/>
        <v>0</v>
      </c>
      <c r="AJ288" s="235">
        <f t="shared" si="701"/>
        <v>0</v>
      </c>
      <c r="AK288" s="227">
        <f t="shared" si="701"/>
        <v>0</v>
      </c>
      <c r="AL288" s="228">
        <f>SUM(AL289:AL293,AL298:AL300)</f>
        <v>0</v>
      </c>
      <c r="AM288" s="226">
        <f t="shared" ref="AM288:AV288" si="702">SUM(AM289:AM293,AM298:AM300)</f>
        <v>0</v>
      </c>
      <c r="AN288" s="236">
        <f t="shared" si="702"/>
        <v>0</v>
      </c>
      <c r="AO288" s="226">
        <f t="shared" si="702"/>
        <v>0</v>
      </c>
      <c r="AP288" s="236">
        <f t="shared" si="702"/>
        <v>0</v>
      </c>
      <c r="AQ288" s="226">
        <f t="shared" si="702"/>
        <v>0</v>
      </c>
      <c r="AR288" s="235">
        <f t="shared" si="702"/>
        <v>0</v>
      </c>
      <c r="AS288" s="226">
        <f t="shared" si="702"/>
        <v>0</v>
      </c>
      <c r="AT288" s="226">
        <f t="shared" si="702"/>
        <v>0</v>
      </c>
      <c r="AU288" s="235">
        <f t="shared" si="702"/>
        <v>0</v>
      </c>
      <c r="AV288" s="227">
        <f t="shared" si="702"/>
        <v>0</v>
      </c>
      <c r="AW288" s="228">
        <f>SUM(AW289:AW293,AW298:AW300)</f>
        <v>0</v>
      </c>
      <c r="AX288" s="226">
        <f t="shared" ref="AX288:BG288" si="703">SUM(AX289:AX293,AX298:AX300)</f>
        <v>0</v>
      </c>
      <c r="AY288" s="236">
        <f t="shared" si="703"/>
        <v>0</v>
      </c>
      <c r="AZ288" s="226">
        <f t="shared" si="703"/>
        <v>0</v>
      </c>
      <c r="BA288" s="236">
        <f t="shared" si="703"/>
        <v>0</v>
      </c>
      <c r="BB288" s="226">
        <f t="shared" si="703"/>
        <v>0</v>
      </c>
      <c r="BC288" s="235">
        <f t="shared" si="703"/>
        <v>0</v>
      </c>
      <c r="BD288" s="226">
        <f t="shared" si="703"/>
        <v>0</v>
      </c>
      <c r="BE288" s="226">
        <f t="shared" si="703"/>
        <v>0</v>
      </c>
      <c r="BF288" s="235">
        <f t="shared" si="703"/>
        <v>0</v>
      </c>
      <c r="BG288" s="227">
        <f t="shared" si="703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04">IF(E294-E295&gt;=0,0,"Ошибка")</f>
        <v>0</v>
      </c>
      <c r="BK288" s="253">
        <f t="shared" si="704"/>
        <v>0</v>
      </c>
      <c r="BL288" s="253">
        <f t="shared" si="704"/>
        <v>0</v>
      </c>
      <c r="BM288" s="253">
        <f t="shared" si="704"/>
        <v>0</v>
      </c>
      <c r="BN288" s="253">
        <f t="shared" si="704"/>
        <v>0</v>
      </c>
      <c r="BO288" s="253">
        <f t="shared" si="704"/>
        <v>0</v>
      </c>
      <c r="BP288" s="253">
        <f t="shared" si="704"/>
        <v>0</v>
      </c>
      <c r="BQ288" s="253">
        <f t="shared" si="704"/>
        <v>0</v>
      </c>
      <c r="BR288" s="253">
        <f t="shared" si="704"/>
        <v>0</v>
      </c>
      <c r="BS288" s="253">
        <f t="shared" si="704"/>
        <v>0</v>
      </c>
      <c r="BT288" s="253">
        <f t="shared" si="704"/>
        <v>0</v>
      </c>
      <c r="BU288" s="253">
        <f t="shared" si="704"/>
        <v>0</v>
      </c>
      <c r="BV288" s="253">
        <f t="shared" si="704"/>
        <v>0</v>
      </c>
      <c r="BW288" s="253">
        <f t="shared" si="704"/>
        <v>0</v>
      </c>
      <c r="BX288" s="253">
        <f t="shared" si="704"/>
        <v>0</v>
      </c>
      <c r="BY288" s="253">
        <f t="shared" si="704"/>
        <v>0</v>
      </c>
      <c r="BZ288" s="253">
        <f t="shared" si="704"/>
        <v>0</v>
      </c>
      <c r="CA288" s="253">
        <f t="shared" si="704"/>
        <v>0</v>
      </c>
      <c r="CB288" s="253">
        <f t="shared" si="704"/>
        <v>0</v>
      </c>
      <c r="CC288" s="253">
        <f t="shared" si="704"/>
        <v>0</v>
      </c>
      <c r="CD288" s="253">
        <f t="shared" si="704"/>
        <v>0</v>
      </c>
      <c r="CE288" s="253">
        <f t="shared" si="704"/>
        <v>0</v>
      </c>
      <c r="CF288" s="253">
        <f t="shared" si="704"/>
        <v>0</v>
      </c>
      <c r="CG288" s="253">
        <f t="shared" si="704"/>
        <v>0</v>
      </c>
      <c r="CH288" s="253">
        <f t="shared" si="704"/>
        <v>0</v>
      </c>
      <c r="CI288" s="253">
        <f t="shared" si="704"/>
        <v>0</v>
      </c>
      <c r="CJ288" s="253">
        <f t="shared" si="704"/>
        <v>0</v>
      </c>
      <c r="CK288" s="253">
        <f t="shared" si="704"/>
        <v>0</v>
      </c>
      <c r="CL288" s="253">
        <f t="shared" si="704"/>
        <v>0</v>
      </c>
      <c r="CM288" s="253">
        <f t="shared" si="704"/>
        <v>0</v>
      </c>
      <c r="CN288" s="253">
        <f t="shared" si="704"/>
        <v>0</v>
      </c>
      <c r="CO288" s="253">
        <f t="shared" si="704"/>
        <v>0</v>
      </c>
      <c r="CP288" s="253">
        <f t="shared" ref="CP288:DL288" si="705">IF(AK294-AK295&gt;=0,0,"Ошибка")</f>
        <v>0</v>
      </c>
      <c r="CQ288" s="253">
        <f t="shared" si="705"/>
        <v>0</v>
      </c>
      <c r="CR288" s="253">
        <f t="shared" si="705"/>
        <v>0</v>
      </c>
      <c r="CS288" s="253">
        <f t="shared" si="705"/>
        <v>0</v>
      </c>
      <c r="CT288" s="253">
        <f t="shared" si="705"/>
        <v>0</v>
      </c>
      <c r="CU288" s="253">
        <f t="shared" si="705"/>
        <v>0</v>
      </c>
      <c r="CV288" s="253">
        <f t="shared" si="705"/>
        <v>0</v>
      </c>
      <c r="CW288" s="253">
        <f t="shared" si="705"/>
        <v>0</v>
      </c>
      <c r="CX288" s="253">
        <f t="shared" si="705"/>
        <v>0</v>
      </c>
      <c r="CY288" s="253">
        <f t="shared" si="705"/>
        <v>0</v>
      </c>
      <c r="CZ288" s="253">
        <f t="shared" si="705"/>
        <v>0</v>
      </c>
      <c r="DA288" s="253">
        <f t="shared" si="705"/>
        <v>0</v>
      </c>
      <c r="DB288" s="253">
        <f t="shared" si="705"/>
        <v>0</v>
      </c>
      <c r="DC288" s="253">
        <f t="shared" si="705"/>
        <v>0</v>
      </c>
      <c r="DD288" s="253">
        <f t="shared" si="705"/>
        <v>0</v>
      </c>
      <c r="DE288" s="253">
        <f t="shared" si="705"/>
        <v>0</v>
      </c>
      <c r="DF288" s="253">
        <f t="shared" si="705"/>
        <v>0</v>
      </c>
      <c r="DG288" s="253">
        <f t="shared" si="705"/>
        <v>0</v>
      </c>
      <c r="DH288" s="253">
        <f t="shared" si="705"/>
        <v>0</v>
      </c>
      <c r="DI288" s="253">
        <f t="shared" si="705"/>
        <v>0</v>
      </c>
      <c r="DJ288" s="253">
        <f t="shared" si="705"/>
        <v>0</v>
      </c>
      <c r="DK288" s="253">
        <f t="shared" si="705"/>
        <v>0</v>
      </c>
      <c r="DL288" s="253">
        <f t="shared" si="705"/>
        <v>0</v>
      </c>
      <c r="DM288" s="2"/>
      <c r="DN288" s="2"/>
    </row>
    <row r="289" spans="1:118" s="27" customFormat="1" ht="24">
      <c r="A289" s="272" t="str">
        <f t="shared" ref="A289:A300" si="70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07">SUM(J289:L289)</f>
        <v>0</v>
      </c>
      <c r="H289" s="236">
        <f>ROUND(SUM(S289,AD289,AO289,AZ289),1)</f>
        <v>0</v>
      </c>
      <c r="I289" s="236">
        <f t="shared" ref="I289:I300" si="708">SUM(M289:O289)</f>
        <v>0</v>
      </c>
      <c r="J289" s="236">
        <f t="shared" ref="J289:O300" si="709">ROUND(SUM(U289,AF289,AQ289,BB289),1)</f>
        <v>0</v>
      </c>
      <c r="K289" s="236">
        <f t="shared" si="709"/>
        <v>0</v>
      </c>
      <c r="L289" s="236">
        <f t="shared" si="709"/>
        <v>0</v>
      </c>
      <c r="M289" s="236">
        <f t="shared" si="709"/>
        <v>0</v>
      </c>
      <c r="N289" s="236">
        <f t="shared" si="709"/>
        <v>0</v>
      </c>
      <c r="O289" s="236">
        <f t="shared" si="709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9">
        <f t="shared" ref="BH289:BH301" si="710">IF((COUNTA(BJ289:DL289)-COUNTIF(BJ289:DL289,0))=0,0,CONCATENATE("Ошибки!-",COUNTA(BJ289:DL289)-COUNTIF(BJ289:DL289,0)))</f>
        <v>0</v>
      </c>
      <c r="BI289" s="255" t="str">
        <f t="shared" ref="BI289:BI300" si="711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12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13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14">IF(ROUND((AA289-AB289),5)&gt;=0,0,"Ошибка!")</f>
        <v>0</v>
      </c>
      <c r="CH289" s="318"/>
      <c r="CI289" s="253">
        <f t="shared" ref="CI289:CI300" si="715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16">IF(ROUND((AL289-AM289),5)&gt;=0,0,"Ошибка!")</f>
        <v>0</v>
      </c>
      <c r="CS289" s="318"/>
      <c r="CT289" s="253">
        <f t="shared" ref="CT289:CT300" si="717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18">IF(ROUND((AW289-AX289),5)&gt;=0,0,"Ошибка!")</f>
        <v>0</v>
      </c>
      <c r="DD289" s="318"/>
      <c r="DE289" s="253">
        <f t="shared" ref="DE289:DE300" si="71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  <c r="DM289" s="2"/>
      <c r="DN289" s="2"/>
    </row>
    <row r="290" spans="1:118" s="27" customFormat="1" ht="36">
      <c r="A290" s="272" t="str">
        <f t="shared" si="70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20">ROUND(SUM(P290,AA290,AL290,AW290),0)</f>
        <v>0</v>
      </c>
      <c r="F290" s="236">
        <f t="shared" ref="F290:F300" si="721">ROUND(SUM(Q290,AB290,AM290,AX290),1)</f>
        <v>0</v>
      </c>
      <c r="G290" s="236">
        <f t="shared" si="707"/>
        <v>0</v>
      </c>
      <c r="H290" s="236">
        <f t="shared" ref="H290:H300" si="722">ROUND(SUM(S290,AD290,AO290,AZ290),1)</f>
        <v>0</v>
      </c>
      <c r="I290" s="236">
        <f t="shared" si="708"/>
        <v>0</v>
      </c>
      <c r="J290" s="236">
        <f t="shared" si="709"/>
        <v>0</v>
      </c>
      <c r="K290" s="236">
        <f t="shared" si="709"/>
        <v>0</v>
      </c>
      <c r="L290" s="236">
        <f t="shared" si="709"/>
        <v>0</v>
      </c>
      <c r="M290" s="236">
        <f t="shared" si="709"/>
        <v>0</v>
      </c>
      <c r="N290" s="236">
        <f t="shared" si="709"/>
        <v>0</v>
      </c>
      <c r="O290" s="236">
        <f t="shared" si="709"/>
        <v>0</v>
      </c>
      <c r="P290" s="220"/>
      <c r="Q290" s="221"/>
      <c r="R290" s="237">
        <f t="shared" ref="R290:R300" si="723">SUM(U290:W290)</f>
        <v>0</v>
      </c>
      <c r="S290" s="221"/>
      <c r="T290" s="237">
        <f t="shared" ref="T290:T299" si="72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25">SUM(AF290:AH290)</f>
        <v>0</v>
      </c>
      <c r="AD290" s="221"/>
      <c r="AE290" s="237">
        <f t="shared" ref="AE290:AE299" si="72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27">SUM(AQ290:AS290)</f>
        <v>0</v>
      </c>
      <c r="AO290" s="221"/>
      <c r="AP290" s="237">
        <f t="shared" ref="AP290:AP299" si="72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29">SUM(BB290:BD290)</f>
        <v>0</v>
      </c>
      <c r="AZ290" s="221"/>
      <c r="BA290" s="237">
        <f t="shared" ref="BA290:BA299" si="730">SUM(BE290:BG290)</f>
        <v>0</v>
      </c>
      <c r="BB290" s="221"/>
      <c r="BC290" s="233"/>
      <c r="BD290" s="221"/>
      <c r="BE290" s="221"/>
      <c r="BF290" s="233"/>
      <c r="BG290" s="221"/>
      <c r="BH290" s="379">
        <f t="shared" si="710"/>
        <v>0</v>
      </c>
      <c r="BI290" s="255" t="str">
        <f t="shared" si="711"/>
        <v>03</v>
      </c>
      <c r="BJ290" s="318"/>
      <c r="BK290" s="253">
        <f t="shared" ref="BK290:BK300" si="731">IF(ROUND((E290-F290),5)&gt;=0,0,"Ошибка!")</f>
        <v>0</v>
      </c>
      <c r="BL290" s="318"/>
      <c r="BM290" s="253">
        <f t="shared" si="712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13"/>
        <v>0</v>
      </c>
      <c r="BW290" s="318"/>
      <c r="BX290" s="253">
        <f t="shared" ref="BX290:BX300" si="732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14"/>
        <v>0</v>
      </c>
      <c r="CH290" s="318"/>
      <c r="CI290" s="253">
        <f t="shared" si="715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16"/>
        <v>0</v>
      </c>
      <c r="CS290" s="318"/>
      <c r="CT290" s="253">
        <f t="shared" si="717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18"/>
        <v>0</v>
      </c>
      <c r="DD290" s="318"/>
      <c r="DE290" s="253">
        <f t="shared" si="719"/>
        <v>0</v>
      </c>
      <c r="DF290" s="318"/>
      <c r="DG290" s="318"/>
      <c r="DH290" s="318"/>
      <c r="DI290" s="318"/>
      <c r="DJ290" s="318"/>
      <c r="DK290" s="318"/>
      <c r="DL290" s="318"/>
      <c r="DM290" s="2"/>
      <c r="DN290" s="2"/>
    </row>
    <row r="291" spans="1:118" s="28" customFormat="1" ht="12">
      <c r="A291" s="272" t="str">
        <f t="shared" si="70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20"/>
        <v>0</v>
      </c>
      <c r="F291" s="236">
        <f t="shared" si="721"/>
        <v>0</v>
      </c>
      <c r="G291" s="236">
        <f t="shared" si="707"/>
        <v>0</v>
      </c>
      <c r="H291" s="236">
        <f t="shared" si="722"/>
        <v>0</v>
      </c>
      <c r="I291" s="236">
        <f t="shared" si="708"/>
        <v>0</v>
      </c>
      <c r="J291" s="236">
        <f t="shared" si="709"/>
        <v>0</v>
      </c>
      <c r="K291" s="236">
        <f t="shared" si="709"/>
        <v>0</v>
      </c>
      <c r="L291" s="236">
        <f t="shared" si="709"/>
        <v>0</v>
      </c>
      <c r="M291" s="236">
        <f t="shared" si="709"/>
        <v>0</v>
      </c>
      <c r="N291" s="236">
        <f t="shared" si="709"/>
        <v>0</v>
      </c>
      <c r="O291" s="236">
        <f t="shared" si="709"/>
        <v>0</v>
      </c>
      <c r="P291" s="220"/>
      <c r="Q291" s="221"/>
      <c r="R291" s="237">
        <f t="shared" si="723"/>
        <v>0</v>
      </c>
      <c r="S291" s="221"/>
      <c r="T291" s="237">
        <f t="shared" si="72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25"/>
        <v>0</v>
      </c>
      <c r="AD291" s="221"/>
      <c r="AE291" s="237">
        <f t="shared" si="72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27"/>
        <v>0</v>
      </c>
      <c r="AO291" s="221"/>
      <c r="AP291" s="237">
        <f t="shared" si="72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29"/>
        <v>0</v>
      </c>
      <c r="AZ291" s="221"/>
      <c r="BA291" s="237">
        <f t="shared" si="730"/>
        <v>0</v>
      </c>
      <c r="BB291" s="221"/>
      <c r="BC291" s="233"/>
      <c r="BD291" s="221"/>
      <c r="BE291" s="221"/>
      <c r="BF291" s="233"/>
      <c r="BG291" s="221"/>
      <c r="BH291" s="379">
        <f t="shared" si="710"/>
        <v>0</v>
      </c>
      <c r="BI291" s="255" t="str">
        <f t="shared" si="711"/>
        <v>04</v>
      </c>
      <c r="BJ291" s="318"/>
      <c r="BK291" s="253">
        <f t="shared" si="731"/>
        <v>0</v>
      </c>
      <c r="BL291" s="318"/>
      <c r="BM291" s="253">
        <f t="shared" si="712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13"/>
        <v>0</v>
      </c>
      <c r="BW291" s="318"/>
      <c r="BX291" s="253">
        <f t="shared" si="732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14"/>
        <v>0</v>
      </c>
      <c r="CH291" s="318"/>
      <c r="CI291" s="253">
        <f t="shared" si="715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16"/>
        <v>0</v>
      </c>
      <c r="CS291" s="318"/>
      <c r="CT291" s="253">
        <f t="shared" si="717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18"/>
        <v>0</v>
      </c>
      <c r="DD291" s="318"/>
      <c r="DE291" s="253">
        <f t="shared" si="719"/>
        <v>0</v>
      </c>
      <c r="DF291" s="318"/>
      <c r="DG291" s="318"/>
      <c r="DH291" s="318"/>
      <c r="DI291" s="318"/>
      <c r="DJ291" s="318"/>
      <c r="DK291" s="318"/>
      <c r="DL291" s="318"/>
      <c r="DM291" s="242"/>
      <c r="DN291" s="242"/>
    </row>
    <row r="292" spans="1:118" s="28" customFormat="1" ht="12">
      <c r="A292" s="272" t="str">
        <f t="shared" si="70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20"/>
        <v>0</v>
      </c>
      <c r="F292" s="236">
        <f t="shared" si="721"/>
        <v>0</v>
      </c>
      <c r="G292" s="236">
        <f t="shared" si="707"/>
        <v>0</v>
      </c>
      <c r="H292" s="236">
        <f t="shared" si="722"/>
        <v>0</v>
      </c>
      <c r="I292" s="236">
        <f t="shared" si="708"/>
        <v>0</v>
      </c>
      <c r="J292" s="236">
        <f t="shared" si="709"/>
        <v>0</v>
      </c>
      <c r="K292" s="236">
        <f t="shared" si="709"/>
        <v>0</v>
      </c>
      <c r="L292" s="236">
        <f t="shared" si="709"/>
        <v>0</v>
      </c>
      <c r="M292" s="236">
        <f t="shared" si="709"/>
        <v>0</v>
      </c>
      <c r="N292" s="236">
        <f t="shared" si="709"/>
        <v>0</v>
      </c>
      <c r="O292" s="236">
        <f t="shared" si="709"/>
        <v>0</v>
      </c>
      <c r="P292" s="220"/>
      <c r="Q292" s="221"/>
      <c r="R292" s="237">
        <f t="shared" si="723"/>
        <v>0</v>
      </c>
      <c r="S292" s="221"/>
      <c r="T292" s="237">
        <f t="shared" si="72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25"/>
        <v>0</v>
      </c>
      <c r="AD292" s="221"/>
      <c r="AE292" s="237">
        <f t="shared" si="72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27"/>
        <v>0</v>
      </c>
      <c r="AO292" s="221"/>
      <c r="AP292" s="237">
        <f t="shared" si="72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29"/>
        <v>0</v>
      </c>
      <c r="AZ292" s="221"/>
      <c r="BA292" s="237">
        <f t="shared" si="730"/>
        <v>0</v>
      </c>
      <c r="BB292" s="221"/>
      <c r="BC292" s="233"/>
      <c r="BD292" s="221"/>
      <c r="BE292" s="221"/>
      <c r="BF292" s="233"/>
      <c r="BG292" s="221"/>
      <c r="BH292" s="379">
        <f t="shared" si="710"/>
        <v>0</v>
      </c>
      <c r="BI292" s="255" t="str">
        <f t="shared" si="711"/>
        <v>05</v>
      </c>
      <c r="BJ292" s="318"/>
      <c r="BK292" s="253">
        <f t="shared" si="731"/>
        <v>0</v>
      </c>
      <c r="BL292" s="318"/>
      <c r="BM292" s="253">
        <f t="shared" si="712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13"/>
        <v>0</v>
      </c>
      <c r="BW292" s="318"/>
      <c r="BX292" s="253">
        <f t="shared" si="732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14"/>
        <v>0</v>
      </c>
      <c r="CH292" s="318"/>
      <c r="CI292" s="253">
        <f t="shared" si="715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16"/>
        <v>0</v>
      </c>
      <c r="CS292" s="318"/>
      <c r="CT292" s="253">
        <f t="shared" si="717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18"/>
        <v>0</v>
      </c>
      <c r="DD292" s="318"/>
      <c r="DE292" s="253">
        <f t="shared" si="719"/>
        <v>0</v>
      </c>
      <c r="DF292" s="318"/>
      <c r="DG292" s="318"/>
      <c r="DH292" s="318"/>
      <c r="DI292" s="318"/>
      <c r="DJ292" s="318"/>
      <c r="DK292" s="318"/>
      <c r="DL292" s="318"/>
      <c r="DM292" s="242"/>
      <c r="DN292" s="242"/>
    </row>
    <row r="293" spans="1:118" s="28" customFormat="1" ht="12">
      <c r="A293" s="272" t="str">
        <f t="shared" si="70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20"/>
        <v>0</v>
      </c>
      <c r="F293" s="236">
        <f t="shared" si="721"/>
        <v>0</v>
      </c>
      <c r="G293" s="236">
        <f t="shared" si="707"/>
        <v>0</v>
      </c>
      <c r="H293" s="236">
        <f t="shared" si="722"/>
        <v>0</v>
      </c>
      <c r="I293" s="236">
        <f t="shared" si="708"/>
        <v>0</v>
      </c>
      <c r="J293" s="236">
        <f t="shared" si="709"/>
        <v>0</v>
      </c>
      <c r="K293" s="236">
        <f t="shared" si="709"/>
        <v>0</v>
      </c>
      <c r="L293" s="236">
        <f t="shared" si="709"/>
        <v>0</v>
      </c>
      <c r="M293" s="236">
        <f t="shared" si="709"/>
        <v>0</v>
      </c>
      <c r="N293" s="236">
        <f t="shared" si="709"/>
        <v>0</v>
      </c>
      <c r="O293" s="236">
        <f t="shared" si="709"/>
        <v>0</v>
      </c>
      <c r="P293" s="220"/>
      <c r="Q293" s="221"/>
      <c r="R293" s="237">
        <f t="shared" si="723"/>
        <v>0</v>
      </c>
      <c r="S293" s="221"/>
      <c r="T293" s="237">
        <f t="shared" si="72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25"/>
        <v>0</v>
      </c>
      <c r="AD293" s="221"/>
      <c r="AE293" s="237">
        <f t="shared" si="72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27"/>
        <v>0</v>
      </c>
      <c r="AO293" s="221"/>
      <c r="AP293" s="237">
        <f t="shared" si="72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29"/>
        <v>0</v>
      </c>
      <c r="AZ293" s="221"/>
      <c r="BA293" s="237">
        <f t="shared" si="730"/>
        <v>0</v>
      </c>
      <c r="BB293" s="221"/>
      <c r="BC293" s="233"/>
      <c r="BD293" s="221"/>
      <c r="BE293" s="221"/>
      <c r="BF293" s="233"/>
      <c r="BG293" s="221"/>
      <c r="BH293" s="379">
        <f t="shared" si="710"/>
        <v>0</v>
      </c>
      <c r="BI293" s="255" t="str">
        <f t="shared" si="711"/>
        <v>06</v>
      </c>
      <c r="BJ293" s="318"/>
      <c r="BK293" s="253">
        <f t="shared" si="731"/>
        <v>0</v>
      </c>
      <c r="BL293" s="318"/>
      <c r="BM293" s="253">
        <f t="shared" si="712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13"/>
        <v>0</v>
      </c>
      <c r="BW293" s="318"/>
      <c r="BX293" s="253">
        <f t="shared" si="732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14"/>
        <v>0</v>
      </c>
      <c r="CH293" s="318"/>
      <c r="CI293" s="253">
        <f t="shared" si="715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16"/>
        <v>0</v>
      </c>
      <c r="CS293" s="318"/>
      <c r="CT293" s="253">
        <f t="shared" si="717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18"/>
        <v>0</v>
      </c>
      <c r="DD293" s="318"/>
      <c r="DE293" s="253">
        <f t="shared" si="719"/>
        <v>0</v>
      </c>
      <c r="DF293" s="318"/>
      <c r="DG293" s="318"/>
      <c r="DH293" s="318"/>
      <c r="DI293" s="318"/>
      <c r="DJ293" s="318"/>
      <c r="DK293" s="318"/>
      <c r="DL293" s="318"/>
      <c r="DM293" s="242"/>
      <c r="DN293" s="242"/>
    </row>
    <row r="294" spans="1:118" s="27" customFormat="1" ht="24">
      <c r="A294" s="272" t="str">
        <f t="shared" si="70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20"/>
        <v>0</v>
      </c>
      <c r="F294" s="236">
        <f t="shared" si="721"/>
        <v>0</v>
      </c>
      <c r="G294" s="236">
        <f t="shared" si="707"/>
        <v>0</v>
      </c>
      <c r="H294" s="236">
        <f t="shared" si="722"/>
        <v>0</v>
      </c>
      <c r="I294" s="236">
        <f t="shared" si="708"/>
        <v>0</v>
      </c>
      <c r="J294" s="236">
        <f t="shared" si="709"/>
        <v>0</v>
      </c>
      <c r="K294" s="236">
        <f t="shared" si="709"/>
        <v>0</v>
      </c>
      <c r="L294" s="236">
        <f t="shared" si="709"/>
        <v>0</v>
      </c>
      <c r="M294" s="236">
        <f t="shared" si="709"/>
        <v>0</v>
      </c>
      <c r="N294" s="236">
        <f t="shared" si="709"/>
        <v>0</v>
      </c>
      <c r="O294" s="236">
        <f t="shared" si="709"/>
        <v>0</v>
      </c>
      <c r="P294" s="220"/>
      <c r="Q294" s="221"/>
      <c r="R294" s="237">
        <f t="shared" si="723"/>
        <v>0</v>
      </c>
      <c r="S294" s="221"/>
      <c r="T294" s="237">
        <f t="shared" si="72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25"/>
        <v>0</v>
      </c>
      <c r="AD294" s="221"/>
      <c r="AE294" s="237">
        <f t="shared" si="72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27"/>
        <v>0</v>
      </c>
      <c r="AO294" s="221"/>
      <c r="AP294" s="237">
        <f t="shared" si="72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29"/>
        <v>0</v>
      </c>
      <c r="AZ294" s="221"/>
      <c r="BA294" s="237">
        <f t="shared" si="730"/>
        <v>0</v>
      </c>
      <c r="BB294" s="221"/>
      <c r="BC294" s="233"/>
      <c r="BD294" s="221"/>
      <c r="BE294" s="221"/>
      <c r="BF294" s="233"/>
      <c r="BG294" s="221"/>
      <c r="BH294" s="379">
        <f t="shared" si="710"/>
        <v>0</v>
      </c>
      <c r="BI294" s="255" t="str">
        <f t="shared" si="711"/>
        <v>07</v>
      </c>
      <c r="BJ294" s="318"/>
      <c r="BK294" s="253">
        <f t="shared" si="731"/>
        <v>0</v>
      </c>
      <c r="BL294" s="318"/>
      <c r="BM294" s="253">
        <f t="shared" si="712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13"/>
        <v>0</v>
      </c>
      <c r="BW294" s="318"/>
      <c r="BX294" s="253">
        <f t="shared" si="732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14"/>
        <v>0</v>
      </c>
      <c r="CH294" s="318"/>
      <c r="CI294" s="253">
        <f t="shared" si="715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16"/>
        <v>0</v>
      </c>
      <c r="CS294" s="318"/>
      <c r="CT294" s="253">
        <f t="shared" si="717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18"/>
        <v>0</v>
      </c>
      <c r="DD294" s="318"/>
      <c r="DE294" s="253">
        <f t="shared" si="719"/>
        <v>0</v>
      </c>
      <c r="DF294" s="318"/>
      <c r="DG294" s="318"/>
      <c r="DH294" s="318"/>
      <c r="DI294" s="318"/>
      <c r="DJ294" s="318"/>
      <c r="DK294" s="318"/>
      <c r="DL294" s="318"/>
      <c r="DM294" s="2"/>
      <c r="DN294" s="2"/>
    </row>
    <row r="295" spans="1:118" s="27" customFormat="1" ht="12">
      <c r="A295" s="272" t="str">
        <f t="shared" si="70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20"/>
        <v>0</v>
      </c>
      <c r="F295" s="236">
        <f t="shared" si="721"/>
        <v>0</v>
      </c>
      <c r="G295" s="236">
        <f t="shared" si="707"/>
        <v>0</v>
      </c>
      <c r="H295" s="236">
        <f t="shared" si="722"/>
        <v>0</v>
      </c>
      <c r="I295" s="236">
        <f t="shared" si="708"/>
        <v>0</v>
      </c>
      <c r="J295" s="236">
        <f t="shared" si="709"/>
        <v>0</v>
      </c>
      <c r="K295" s="236">
        <f t="shared" si="709"/>
        <v>0</v>
      </c>
      <c r="L295" s="236">
        <f t="shared" si="709"/>
        <v>0</v>
      </c>
      <c r="M295" s="236">
        <f t="shared" si="709"/>
        <v>0</v>
      </c>
      <c r="N295" s="236">
        <f t="shared" si="709"/>
        <v>0</v>
      </c>
      <c r="O295" s="236">
        <f t="shared" si="709"/>
        <v>0</v>
      </c>
      <c r="P295" s="220"/>
      <c r="Q295" s="221"/>
      <c r="R295" s="237">
        <f t="shared" si="723"/>
        <v>0</v>
      </c>
      <c r="S295" s="221"/>
      <c r="T295" s="237">
        <f t="shared" si="72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25"/>
        <v>0</v>
      </c>
      <c r="AD295" s="221"/>
      <c r="AE295" s="237">
        <f t="shared" si="72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27"/>
        <v>0</v>
      </c>
      <c r="AO295" s="221"/>
      <c r="AP295" s="237">
        <f t="shared" si="72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29"/>
        <v>0</v>
      </c>
      <c r="AZ295" s="221"/>
      <c r="BA295" s="237">
        <f t="shared" si="730"/>
        <v>0</v>
      </c>
      <c r="BB295" s="221"/>
      <c r="BC295" s="233"/>
      <c r="BD295" s="221"/>
      <c r="BE295" s="221"/>
      <c r="BF295" s="233"/>
      <c r="BG295" s="221"/>
      <c r="BH295" s="379">
        <f t="shared" si="710"/>
        <v>0</v>
      </c>
      <c r="BI295" s="255" t="str">
        <f t="shared" si="711"/>
        <v>08</v>
      </c>
      <c r="BJ295" s="318"/>
      <c r="BK295" s="253">
        <f t="shared" si="731"/>
        <v>0</v>
      </c>
      <c r="BL295" s="318"/>
      <c r="BM295" s="253">
        <f t="shared" si="712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13"/>
        <v>0</v>
      </c>
      <c r="BW295" s="318"/>
      <c r="BX295" s="253">
        <f t="shared" si="732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14"/>
        <v>0</v>
      </c>
      <c r="CH295" s="318"/>
      <c r="CI295" s="253">
        <f t="shared" si="715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16"/>
        <v>0</v>
      </c>
      <c r="CS295" s="318"/>
      <c r="CT295" s="253">
        <f t="shared" si="717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18"/>
        <v>0</v>
      </c>
      <c r="DD295" s="318"/>
      <c r="DE295" s="253">
        <f t="shared" si="719"/>
        <v>0</v>
      </c>
      <c r="DF295" s="318"/>
      <c r="DG295" s="318"/>
      <c r="DH295" s="318"/>
      <c r="DI295" s="318"/>
      <c r="DJ295" s="318"/>
      <c r="DK295" s="318"/>
      <c r="DL295" s="318"/>
      <c r="DM295" s="2"/>
      <c r="DN295" s="2"/>
    </row>
    <row r="296" spans="1:118" s="28" customFormat="1" ht="12">
      <c r="A296" s="272" t="str">
        <f t="shared" si="70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20"/>
        <v>0</v>
      </c>
      <c r="F296" s="236">
        <f t="shared" si="721"/>
        <v>0</v>
      </c>
      <c r="G296" s="236">
        <f t="shared" si="707"/>
        <v>0</v>
      </c>
      <c r="H296" s="236">
        <f t="shared" si="722"/>
        <v>0</v>
      </c>
      <c r="I296" s="236">
        <f t="shared" si="708"/>
        <v>0</v>
      </c>
      <c r="J296" s="236">
        <f t="shared" si="709"/>
        <v>0</v>
      </c>
      <c r="K296" s="236">
        <f t="shared" si="709"/>
        <v>0</v>
      </c>
      <c r="L296" s="236">
        <f t="shared" si="709"/>
        <v>0</v>
      </c>
      <c r="M296" s="236">
        <f t="shared" si="709"/>
        <v>0</v>
      </c>
      <c r="N296" s="236">
        <f t="shared" si="709"/>
        <v>0</v>
      </c>
      <c r="O296" s="236">
        <f t="shared" si="709"/>
        <v>0</v>
      </c>
      <c r="P296" s="220"/>
      <c r="Q296" s="221"/>
      <c r="R296" s="237">
        <f t="shared" si="723"/>
        <v>0</v>
      </c>
      <c r="S296" s="221"/>
      <c r="T296" s="237">
        <f t="shared" si="72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25"/>
        <v>0</v>
      </c>
      <c r="AD296" s="221"/>
      <c r="AE296" s="237">
        <f t="shared" si="72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27"/>
        <v>0</v>
      </c>
      <c r="AO296" s="221"/>
      <c r="AP296" s="237">
        <f t="shared" si="72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29"/>
        <v>0</v>
      </c>
      <c r="AZ296" s="221"/>
      <c r="BA296" s="237">
        <f t="shared" si="730"/>
        <v>0</v>
      </c>
      <c r="BB296" s="221"/>
      <c r="BC296" s="233"/>
      <c r="BD296" s="221"/>
      <c r="BE296" s="221"/>
      <c r="BF296" s="233"/>
      <c r="BG296" s="221"/>
      <c r="BH296" s="379">
        <f t="shared" si="710"/>
        <v>0</v>
      </c>
      <c r="BI296" s="255" t="str">
        <f t="shared" si="711"/>
        <v>09</v>
      </c>
      <c r="BJ296" s="318"/>
      <c r="BK296" s="253">
        <f t="shared" si="731"/>
        <v>0</v>
      </c>
      <c r="BL296" s="318"/>
      <c r="BM296" s="253">
        <f t="shared" si="712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13"/>
        <v>0</v>
      </c>
      <c r="BW296" s="318"/>
      <c r="BX296" s="253">
        <f t="shared" si="732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14"/>
        <v>0</v>
      </c>
      <c r="CH296" s="318"/>
      <c r="CI296" s="253">
        <f t="shared" si="715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16"/>
        <v>0</v>
      </c>
      <c r="CS296" s="318"/>
      <c r="CT296" s="253">
        <f t="shared" si="717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18"/>
        <v>0</v>
      </c>
      <c r="DD296" s="318"/>
      <c r="DE296" s="253">
        <f t="shared" si="719"/>
        <v>0</v>
      </c>
      <c r="DF296" s="318"/>
      <c r="DG296" s="318"/>
      <c r="DH296" s="318"/>
      <c r="DI296" s="318"/>
      <c r="DJ296" s="318"/>
      <c r="DK296" s="318"/>
      <c r="DL296" s="318"/>
      <c r="DM296" s="242"/>
      <c r="DN296" s="242"/>
    </row>
    <row r="297" spans="1:118" s="28" customFormat="1" ht="12">
      <c r="A297" s="272" t="str">
        <f t="shared" si="70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20"/>
        <v>0</v>
      </c>
      <c r="F297" s="236">
        <f t="shared" si="721"/>
        <v>0</v>
      </c>
      <c r="G297" s="236">
        <f t="shared" si="707"/>
        <v>0</v>
      </c>
      <c r="H297" s="236">
        <f t="shared" si="722"/>
        <v>0</v>
      </c>
      <c r="I297" s="236">
        <f t="shared" si="708"/>
        <v>0</v>
      </c>
      <c r="J297" s="236">
        <f t="shared" si="709"/>
        <v>0</v>
      </c>
      <c r="K297" s="236">
        <f t="shared" si="709"/>
        <v>0</v>
      </c>
      <c r="L297" s="236">
        <f t="shared" si="709"/>
        <v>0</v>
      </c>
      <c r="M297" s="236">
        <f t="shared" si="709"/>
        <v>0</v>
      </c>
      <c r="N297" s="236">
        <f t="shared" si="709"/>
        <v>0</v>
      </c>
      <c r="O297" s="236">
        <f t="shared" si="709"/>
        <v>0</v>
      </c>
      <c r="P297" s="220"/>
      <c r="Q297" s="221"/>
      <c r="R297" s="237">
        <f t="shared" si="723"/>
        <v>0</v>
      </c>
      <c r="S297" s="221"/>
      <c r="T297" s="237">
        <f t="shared" si="72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25"/>
        <v>0</v>
      </c>
      <c r="AD297" s="221"/>
      <c r="AE297" s="237">
        <f t="shared" si="72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27"/>
        <v>0</v>
      </c>
      <c r="AO297" s="221"/>
      <c r="AP297" s="237">
        <f t="shared" si="72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29"/>
        <v>0</v>
      </c>
      <c r="AZ297" s="221"/>
      <c r="BA297" s="237">
        <f t="shared" si="730"/>
        <v>0</v>
      </c>
      <c r="BB297" s="221"/>
      <c r="BC297" s="233"/>
      <c r="BD297" s="221"/>
      <c r="BE297" s="221"/>
      <c r="BF297" s="233"/>
      <c r="BG297" s="221"/>
      <c r="BH297" s="379">
        <f t="shared" si="710"/>
        <v>0</v>
      </c>
      <c r="BI297" s="255" t="str">
        <f t="shared" si="711"/>
        <v>10</v>
      </c>
      <c r="BJ297" s="318"/>
      <c r="BK297" s="253">
        <f t="shared" si="731"/>
        <v>0</v>
      </c>
      <c r="BL297" s="318"/>
      <c r="BM297" s="253">
        <f t="shared" si="712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13"/>
        <v>0</v>
      </c>
      <c r="BW297" s="318"/>
      <c r="BX297" s="253">
        <f t="shared" si="732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14"/>
        <v>0</v>
      </c>
      <c r="CH297" s="318"/>
      <c r="CI297" s="253">
        <f t="shared" si="715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16"/>
        <v>0</v>
      </c>
      <c r="CS297" s="318"/>
      <c r="CT297" s="253">
        <f t="shared" si="717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18"/>
        <v>0</v>
      </c>
      <c r="DD297" s="318"/>
      <c r="DE297" s="253">
        <f t="shared" si="719"/>
        <v>0</v>
      </c>
      <c r="DF297" s="318"/>
      <c r="DG297" s="318"/>
      <c r="DH297" s="318"/>
      <c r="DI297" s="318"/>
      <c r="DJ297" s="318"/>
      <c r="DK297" s="318"/>
      <c r="DL297" s="318"/>
      <c r="DM297" s="242"/>
      <c r="DN297" s="242"/>
    </row>
    <row r="298" spans="1:118" s="27" customFormat="1" ht="36">
      <c r="A298" s="272" t="str">
        <f t="shared" si="70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20"/>
        <v>0</v>
      </c>
      <c r="F298" s="236">
        <f t="shared" si="721"/>
        <v>0</v>
      </c>
      <c r="G298" s="236">
        <f t="shared" si="707"/>
        <v>0</v>
      </c>
      <c r="H298" s="236">
        <f t="shared" si="722"/>
        <v>0</v>
      </c>
      <c r="I298" s="236">
        <f t="shared" si="708"/>
        <v>0</v>
      </c>
      <c r="J298" s="236">
        <f t="shared" si="709"/>
        <v>0</v>
      </c>
      <c r="K298" s="236">
        <f t="shared" si="709"/>
        <v>0</v>
      </c>
      <c r="L298" s="236">
        <f t="shared" si="709"/>
        <v>0</v>
      </c>
      <c r="M298" s="236">
        <f t="shared" si="709"/>
        <v>0</v>
      </c>
      <c r="N298" s="236">
        <f t="shared" si="709"/>
        <v>0</v>
      </c>
      <c r="O298" s="236">
        <f t="shared" si="709"/>
        <v>0</v>
      </c>
      <c r="P298" s="220"/>
      <c r="Q298" s="221"/>
      <c r="R298" s="237">
        <f t="shared" si="723"/>
        <v>0</v>
      </c>
      <c r="S298" s="221"/>
      <c r="T298" s="237">
        <f t="shared" si="72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25"/>
        <v>0</v>
      </c>
      <c r="AD298" s="221"/>
      <c r="AE298" s="237">
        <f t="shared" si="72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27"/>
        <v>0</v>
      </c>
      <c r="AO298" s="221"/>
      <c r="AP298" s="237">
        <f t="shared" si="72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29"/>
        <v>0</v>
      </c>
      <c r="AZ298" s="221"/>
      <c r="BA298" s="237">
        <f t="shared" si="730"/>
        <v>0</v>
      </c>
      <c r="BB298" s="221"/>
      <c r="BC298" s="233"/>
      <c r="BD298" s="221"/>
      <c r="BE298" s="221"/>
      <c r="BF298" s="233"/>
      <c r="BG298" s="221"/>
      <c r="BH298" s="379">
        <f t="shared" si="710"/>
        <v>0</v>
      </c>
      <c r="BI298" s="255" t="str">
        <f t="shared" si="711"/>
        <v>11</v>
      </c>
      <c r="BJ298" s="318"/>
      <c r="BK298" s="253">
        <f t="shared" si="731"/>
        <v>0</v>
      </c>
      <c r="BL298" s="318"/>
      <c r="BM298" s="253">
        <f t="shared" si="712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13"/>
        <v>0</v>
      </c>
      <c r="BW298" s="318"/>
      <c r="BX298" s="253">
        <f t="shared" si="732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14"/>
        <v>0</v>
      </c>
      <c r="CH298" s="318"/>
      <c r="CI298" s="253">
        <f t="shared" si="715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16"/>
        <v>0</v>
      </c>
      <c r="CS298" s="318"/>
      <c r="CT298" s="253">
        <f t="shared" si="717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18"/>
        <v>0</v>
      </c>
      <c r="DD298" s="318"/>
      <c r="DE298" s="253">
        <f t="shared" si="719"/>
        <v>0</v>
      </c>
      <c r="DF298" s="318"/>
      <c r="DG298" s="318"/>
      <c r="DH298" s="318"/>
      <c r="DI298" s="318"/>
      <c r="DJ298" s="318"/>
      <c r="DK298" s="318"/>
      <c r="DL298" s="318"/>
      <c r="DM298" s="2"/>
      <c r="DN298" s="2"/>
    </row>
    <row r="299" spans="1:118" s="27" customFormat="1" ht="36">
      <c r="A299" s="272" t="str">
        <f t="shared" si="70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20"/>
        <v>0</v>
      </c>
      <c r="F299" s="236">
        <f t="shared" si="721"/>
        <v>0</v>
      </c>
      <c r="G299" s="236">
        <f t="shared" si="707"/>
        <v>0</v>
      </c>
      <c r="H299" s="236">
        <f t="shared" si="722"/>
        <v>0</v>
      </c>
      <c r="I299" s="236">
        <f t="shared" si="708"/>
        <v>0</v>
      </c>
      <c r="J299" s="236">
        <f t="shared" si="709"/>
        <v>0</v>
      </c>
      <c r="K299" s="236">
        <f t="shared" si="709"/>
        <v>0</v>
      </c>
      <c r="L299" s="236">
        <f t="shared" si="709"/>
        <v>0</v>
      </c>
      <c r="M299" s="236">
        <f t="shared" si="709"/>
        <v>0</v>
      </c>
      <c r="N299" s="236">
        <f t="shared" si="709"/>
        <v>0</v>
      </c>
      <c r="O299" s="236">
        <f t="shared" si="709"/>
        <v>0</v>
      </c>
      <c r="P299" s="220"/>
      <c r="Q299" s="221"/>
      <c r="R299" s="237">
        <f t="shared" si="723"/>
        <v>0</v>
      </c>
      <c r="S299" s="221"/>
      <c r="T299" s="237">
        <f t="shared" si="72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25"/>
        <v>0</v>
      </c>
      <c r="AD299" s="221"/>
      <c r="AE299" s="237">
        <f t="shared" si="72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27"/>
        <v>0</v>
      </c>
      <c r="AO299" s="221"/>
      <c r="AP299" s="237">
        <f t="shared" si="72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29"/>
        <v>0</v>
      </c>
      <c r="AZ299" s="221"/>
      <c r="BA299" s="237">
        <f t="shared" si="730"/>
        <v>0</v>
      </c>
      <c r="BB299" s="221"/>
      <c r="BC299" s="233"/>
      <c r="BD299" s="221"/>
      <c r="BE299" s="221"/>
      <c r="BF299" s="233"/>
      <c r="BG299" s="221"/>
      <c r="BH299" s="379">
        <f t="shared" si="710"/>
        <v>0</v>
      </c>
      <c r="BI299" s="255" t="str">
        <f t="shared" si="711"/>
        <v>12</v>
      </c>
      <c r="BJ299" s="318"/>
      <c r="BK299" s="253">
        <f t="shared" si="731"/>
        <v>0</v>
      </c>
      <c r="BL299" s="318"/>
      <c r="BM299" s="253">
        <f t="shared" si="712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13"/>
        <v>0</v>
      </c>
      <c r="BW299" s="318"/>
      <c r="BX299" s="253">
        <f t="shared" si="732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14"/>
        <v>0</v>
      </c>
      <c r="CH299" s="318"/>
      <c r="CI299" s="253">
        <f t="shared" si="715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16"/>
        <v>0</v>
      </c>
      <c r="CS299" s="318"/>
      <c r="CT299" s="253">
        <f t="shared" si="717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18"/>
        <v>0</v>
      </c>
      <c r="DD299" s="318"/>
      <c r="DE299" s="253">
        <f t="shared" si="719"/>
        <v>0</v>
      </c>
      <c r="DF299" s="318"/>
      <c r="DG299" s="318"/>
      <c r="DH299" s="318"/>
      <c r="DI299" s="318"/>
      <c r="DJ299" s="318"/>
      <c r="DK299" s="318"/>
      <c r="DL299" s="318"/>
      <c r="DM299" s="2"/>
      <c r="DN299" s="2"/>
    </row>
    <row r="300" spans="1:118" s="28" customFormat="1" thickBot="1">
      <c r="A300" s="272" t="str">
        <f t="shared" si="70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20"/>
        <v>0</v>
      </c>
      <c r="F300" s="236">
        <f t="shared" si="721"/>
        <v>0</v>
      </c>
      <c r="G300" s="236">
        <f t="shared" si="707"/>
        <v>0</v>
      </c>
      <c r="H300" s="236">
        <f t="shared" si="722"/>
        <v>0</v>
      </c>
      <c r="I300" s="236">
        <f t="shared" si="708"/>
        <v>0</v>
      </c>
      <c r="J300" s="236">
        <f t="shared" si="709"/>
        <v>0</v>
      </c>
      <c r="K300" s="236">
        <f t="shared" si="709"/>
        <v>0</v>
      </c>
      <c r="L300" s="236">
        <f t="shared" si="709"/>
        <v>0</v>
      </c>
      <c r="M300" s="236">
        <f t="shared" si="709"/>
        <v>0</v>
      </c>
      <c r="N300" s="236">
        <f t="shared" si="709"/>
        <v>0</v>
      </c>
      <c r="O300" s="236">
        <f>ROUND(SUM(Z300,AK300,AV300,BG300),1)</f>
        <v>0</v>
      </c>
      <c r="P300" s="223"/>
      <c r="Q300" s="224"/>
      <c r="R300" s="238">
        <f t="shared" si="72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2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2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2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9">
        <f t="shared" si="710"/>
        <v>0</v>
      </c>
      <c r="BI300" s="319" t="str">
        <f t="shared" si="711"/>
        <v>13</v>
      </c>
      <c r="BJ300" s="320"/>
      <c r="BK300" s="321">
        <f t="shared" si="731"/>
        <v>0</v>
      </c>
      <c r="BL300" s="320"/>
      <c r="BM300" s="321">
        <f t="shared" si="712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13"/>
        <v>0</v>
      </c>
      <c r="BW300" s="320"/>
      <c r="BX300" s="321">
        <f t="shared" si="732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14"/>
        <v>0</v>
      </c>
      <c r="CH300" s="320"/>
      <c r="CI300" s="321">
        <f t="shared" si="715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16"/>
        <v>0</v>
      </c>
      <c r="CS300" s="320"/>
      <c r="CT300" s="321">
        <f t="shared" si="717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18"/>
        <v>0</v>
      </c>
      <c r="DD300" s="320"/>
      <c r="DE300" s="321">
        <f t="shared" si="719"/>
        <v>0</v>
      </c>
      <c r="DF300" s="320"/>
      <c r="DG300" s="320"/>
      <c r="DH300" s="320"/>
      <c r="DI300" s="320"/>
      <c r="DJ300" s="320"/>
      <c r="DK300" s="320"/>
      <c r="DL300" s="320"/>
      <c r="DM300" s="242"/>
      <c r="DN300" s="242"/>
    </row>
    <row r="301" spans="1:118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10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33">IF(ROUND(E307-SUM(E308,E310:E311),5)&gt;=0,0,"Ошибка")</f>
        <v>0</v>
      </c>
      <c r="BK301" s="285">
        <f t="shared" si="733"/>
        <v>0</v>
      </c>
      <c r="BL301" s="285">
        <f t="shared" si="733"/>
        <v>0</v>
      </c>
      <c r="BM301" s="285">
        <f t="shared" si="733"/>
        <v>0</v>
      </c>
      <c r="BN301" s="285">
        <f t="shared" si="733"/>
        <v>0</v>
      </c>
      <c r="BO301" s="285">
        <f t="shared" si="733"/>
        <v>0</v>
      </c>
      <c r="BP301" s="285">
        <f t="shared" si="733"/>
        <v>0</v>
      </c>
      <c r="BQ301" s="285">
        <f t="shared" si="733"/>
        <v>0</v>
      </c>
      <c r="BR301" s="285">
        <f t="shared" si="733"/>
        <v>0</v>
      </c>
      <c r="BS301" s="285">
        <f t="shared" si="733"/>
        <v>0</v>
      </c>
      <c r="BT301" s="285">
        <f t="shared" si="733"/>
        <v>0</v>
      </c>
      <c r="BU301" s="285">
        <f t="shared" si="733"/>
        <v>0</v>
      </c>
      <c r="BV301" s="285">
        <f t="shared" si="733"/>
        <v>0</v>
      </c>
      <c r="BW301" s="285">
        <f t="shared" si="733"/>
        <v>0</v>
      </c>
      <c r="BX301" s="285">
        <f t="shared" si="733"/>
        <v>0</v>
      </c>
      <c r="BY301" s="285">
        <f t="shared" si="733"/>
        <v>0</v>
      </c>
      <c r="BZ301" s="285">
        <f t="shared" si="733"/>
        <v>0</v>
      </c>
      <c r="CA301" s="285">
        <f t="shared" si="733"/>
        <v>0</v>
      </c>
      <c r="CB301" s="285">
        <f t="shared" si="733"/>
        <v>0</v>
      </c>
      <c r="CC301" s="285">
        <f t="shared" si="733"/>
        <v>0</v>
      </c>
      <c r="CD301" s="285">
        <f t="shared" si="733"/>
        <v>0</v>
      </c>
      <c r="CE301" s="285">
        <f t="shared" si="733"/>
        <v>0</v>
      </c>
      <c r="CF301" s="285">
        <f t="shared" si="733"/>
        <v>0</v>
      </c>
      <c r="CG301" s="285">
        <f t="shared" si="733"/>
        <v>0</v>
      </c>
      <c r="CH301" s="285">
        <f t="shared" si="733"/>
        <v>0</v>
      </c>
      <c r="CI301" s="285">
        <f t="shared" si="733"/>
        <v>0</v>
      </c>
      <c r="CJ301" s="285">
        <f t="shared" si="733"/>
        <v>0</v>
      </c>
      <c r="CK301" s="285">
        <f t="shared" si="733"/>
        <v>0</v>
      </c>
      <c r="CL301" s="285">
        <f t="shared" si="733"/>
        <v>0</v>
      </c>
      <c r="CM301" s="285">
        <f t="shared" si="733"/>
        <v>0</v>
      </c>
      <c r="CN301" s="285">
        <f t="shared" si="733"/>
        <v>0</v>
      </c>
      <c r="CO301" s="285">
        <f t="shared" si="733"/>
        <v>0</v>
      </c>
      <c r="CP301" s="285">
        <f t="shared" ref="CP301:DL301" si="734">IF(ROUND(AK307-SUM(AK308,AK310:AK311),5)&gt;=0,0,"Ошибка")</f>
        <v>0</v>
      </c>
      <c r="CQ301" s="285">
        <f t="shared" si="734"/>
        <v>0</v>
      </c>
      <c r="CR301" s="285">
        <f t="shared" si="734"/>
        <v>0</v>
      </c>
      <c r="CS301" s="285">
        <f t="shared" si="734"/>
        <v>0</v>
      </c>
      <c r="CT301" s="285">
        <f t="shared" si="734"/>
        <v>0</v>
      </c>
      <c r="CU301" s="285">
        <f t="shared" si="734"/>
        <v>0</v>
      </c>
      <c r="CV301" s="285">
        <f t="shared" si="734"/>
        <v>0</v>
      </c>
      <c r="CW301" s="285">
        <f t="shared" si="734"/>
        <v>0</v>
      </c>
      <c r="CX301" s="285">
        <f t="shared" si="734"/>
        <v>0</v>
      </c>
      <c r="CY301" s="285">
        <f t="shared" si="734"/>
        <v>0</v>
      </c>
      <c r="CZ301" s="285">
        <f t="shared" si="734"/>
        <v>0</v>
      </c>
      <c r="DA301" s="285">
        <f t="shared" si="734"/>
        <v>0</v>
      </c>
      <c r="DB301" s="285">
        <f t="shared" si="734"/>
        <v>0</v>
      </c>
      <c r="DC301" s="285">
        <f t="shared" si="734"/>
        <v>0</v>
      </c>
      <c r="DD301" s="285">
        <f t="shared" si="734"/>
        <v>0</v>
      </c>
      <c r="DE301" s="285">
        <f t="shared" si="734"/>
        <v>0</v>
      </c>
      <c r="DF301" s="285">
        <f t="shared" si="734"/>
        <v>0</v>
      </c>
      <c r="DG301" s="285">
        <f t="shared" si="734"/>
        <v>0</v>
      </c>
      <c r="DH301" s="285">
        <f t="shared" si="734"/>
        <v>0</v>
      </c>
      <c r="DI301" s="285">
        <f t="shared" si="734"/>
        <v>0</v>
      </c>
      <c r="DJ301" s="285">
        <f t="shared" si="734"/>
        <v>0</v>
      </c>
      <c r="DK301" s="285">
        <f t="shared" si="734"/>
        <v>0</v>
      </c>
      <c r="DL301" s="285">
        <f t="shared" si="734"/>
        <v>0</v>
      </c>
      <c r="DM301" s="259"/>
      <c r="DN301" s="259"/>
    </row>
    <row r="302" spans="1:118" s="27" customFormat="1" ht="24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35">SUM(J303:J307,J312:J314)</f>
        <v>0</v>
      </c>
      <c r="K302" s="236">
        <f t="shared" si="735"/>
        <v>0</v>
      </c>
      <c r="L302" s="236">
        <f t="shared" si="735"/>
        <v>0</v>
      </c>
      <c r="M302" s="236">
        <f t="shared" si="735"/>
        <v>0</v>
      </c>
      <c r="N302" s="236">
        <f t="shared" si="735"/>
        <v>0</v>
      </c>
      <c r="O302" s="236">
        <f t="shared" si="735"/>
        <v>0</v>
      </c>
      <c r="P302" s="228">
        <f>SUM(P303:P307,P312:P314)</f>
        <v>0</v>
      </c>
      <c r="Q302" s="226">
        <f t="shared" ref="Q302:Z302" si="736">SUM(Q303:Q307,Q312:Q314)</f>
        <v>0</v>
      </c>
      <c r="R302" s="236">
        <f t="shared" si="736"/>
        <v>0</v>
      </c>
      <c r="S302" s="226">
        <f t="shared" si="736"/>
        <v>0</v>
      </c>
      <c r="T302" s="236">
        <f t="shared" si="736"/>
        <v>0</v>
      </c>
      <c r="U302" s="226">
        <f t="shared" si="736"/>
        <v>0</v>
      </c>
      <c r="V302" s="235">
        <f t="shared" si="736"/>
        <v>0</v>
      </c>
      <c r="W302" s="226">
        <f t="shared" si="736"/>
        <v>0</v>
      </c>
      <c r="X302" s="226">
        <f t="shared" si="736"/>
        <v>0</v>
      </c>
      <c r="Y302" s="235">
        <f t="shared" si="736"/>
        <v>0</v>
      </c>
      <c r="Z302" s="227">
        <f t="shared" si="736"/>
        <v>0</v>
      </c>
      <c r="AA302" s="228">
        <f>SUM(AA303:AA307,AA312:AA314)</f>
        <v>0</v>
      </c>
      <c r="AB302" s="226">
        <f t="shared" ref="AB302:AK302" si="737">SUM(AB303:AB307,AB312:AB314)</f>
        <v>0</v>
      </c>
      <c r="AC302" s="236">
        <f t="shared" si="737"/>
        <v>0</v>
      </c>
      <c r="AD302" s="226">
        <f t="shared" si="737"/>
        <v>0</v>
      </c>
      <c r="AE302" s="236">
        <f t="shared" si="737"/>
        <v>0</v>
      </c>
      <c r="AF302" s="226">
        <f t="shared" si="737"/>
        <v>0</v>
      </c>
      <c r="AG302" s="235">
        <f t="shared" si="737"/>
        <v>0</v>
      </c>
      <c r="AH302" s="226">
        <f t="shared" si="737"/>
        <v>0</v>
      </c>
      <c r="AI302" s="226">
        <f t="shared" si="737"/>
        <v>0</v>
      </c>
      <c r="AJ302" s="235">
        <f t="shared" si="737"/>
        <v>0</v>
      </c>
      <c r="AK302" s="227">
        <f t="shared" si="737"/>
        <v>0</v>
      </c>
      <c r="AL302" s="228">
        <f>SUM(AL303:AL307,AL312:AL314)</f>
        <v>0</v>
      </c>
      <c r="AM302" s="226">
        <f t="shared" ref="AM302:AV302" si="738">SUM(AM303:AM307,AM312:AM314)</f>
        <v>0</v>
      </c>
      <c r="AN302" s="236">
        <f t="shared" si="738"/>
        <v>0</v>
      </c>
      <c r="AO302" s="226">
        <f t="shared" si="738"/>
        <v>0</v>
      </c>
      <c r="AP302" s="236">
        <f t="shared" si="738"/>
        <v>0</v>
      </c>
      <c r="AQ302" s="226">
        <f t="shared" si="738"/>
        <v>0</v>
      </c>
      <c r="AR302" s="235">
        <f t="shared" si="738"/>
        <v>0</v>
      </c>
      <c r="AS302" s="226">
        <f t="shared" si="738"/>
        <v>0</v>
      </c>
      <c r="AT302" s="226">
        <f t="shared" si="738"/>
        <v>0</v>
      </c>
      <c r="AU302" s="235">
        <f t="shared" si="738"/>
        <v>0</v>
      </c>
      <c r="AV302" s="227">
        <f t="shared" si="738"/>
        <v>0</v>
      </c>
      <c r="AW302" s="228">
        <f>SUM(AW303:AW307,AW312:AW314)</f>
        <v>0</v>
      </c>
      <c r="AX302" s="226">
        <f t="shared" ref="AX302:BG302" si="739">SUM(AX303:AX307,AX312:AX314)</f>
        <v>0</v>
      </c>
      <c r="AY302" s="236">
        <f t="shared" si="739"/>
        <v>0</v>
      </c>
      <c r="AZ302" s="226">
        <f t="shared" si="739"/>
        <v>0</v>
      </c>
      <c r="BA302" s="236">
        <f t="shared" si="739"/>
        <v>0</v>
      </c>
      <c r="BB302" s="226">
        <f t="shared" si="739"/>
        <v>0</v>
      </c>
      <c r="BC302" s="235">
        <f t="shared" si="739"/>
        <v>0</v>
      </c>
      <c r="BD302" s="226">
        <f t="shared" si="739"/>
        <v>0</v>
      </c>
      <c r="BE302" s="226">
        <f t="shared" si="739"/>
        <v>0</v>
      </c>
      <c r="BF302" s="235">
        <f t="shared" si="739"/>
        <v>0</v>
      </c>
      <c r="BG302" s="227">
        <f t="shared" si="739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40">IF(E308-E309&gt;=0,0,"Ошибка")</f>
        <v>0</v>
      </c>
      <c r="BK302" s="253">
        <f t="shared" si="740"/>
        <v>0</v>
      </c>
      <c r="BL302" s="253">
        <f t="shared" si="740"/>
        <v>0</v>
      </c>
      <c r="BM302" s="253">
        <f t="shared" si="740"/>
        <v>0</v>
      </c>
      <c r="BN302" s="253">
        <f t="shared" si="740"/>
        <v>0</v>
      </c>
      <c r="BO302" s="253">
        <f t="shared" si="740"/>
        <v>0</v>
      </c>
      <c r="BP302" s="253">
        <f t="shared" si="740"/>
        <v>0</v>
      </c>
      <c r="BQ302" s="253">
        <f t="shared" si="740"/>
        <v>0</v>
      </c>
      <c r="BR302" s="253">
        <f t="shared" si="740"/>
        <v>0</v>
      </c>
      <c r="BS302" s="253">
        <f t="shared" si="740"/>
        <v>0</v>
      </c>
      <c r="BT302" s="253">
        <f t="shared" si="740"/>
        <v>0</v>
      </c>
      <c r="BU302" s="253">
        <f t="shared" si="740"/>
        <v>0</v>
      </c>
      <c r="BV302" s="253">
        <f t="shared" si="740"/>
        <v>0</v>
      </c>
      <c r="BW302" s="253">
        <f t="shared" si="740"/>
        <v>0</v>
      </c>
      <c r="BX302" s="253">
        <f t="shared" si="740"/>
        <v>0</v>
      </c>
      <c r="BY302" s="253">
        <f t="shared" si="740"/>
        <v>0</v>
      </c>
      <c r="BZ302" s="253">
        <f t="shared" si="740"/>
        <v>0</v>
      </c>
      <c r="CA302" s="253">
        <f t="shared" si="740"/>
        <v>0</v>
      </c>
      <c r="CB302" s="253">
        <f t="shared" si="740"/>
        <v>0</v>
      </c>
      <c r="CC302" s="253">
        <f t="shared" si="740"/>
        <v>0</v>
      </c>
      <c r="CD302" s="253">
        <f t="shared" si="740"/>
        <v>0</v>
      </c>
      <c r="CE302" s="253">
        <f t="shared" si="740"/>
        <v>0</v>
      </c>
      <c r="CF302" s="253">
        <f t="shared" si="740"/>
        <v>0</v>
      </c>
      <c r="CG302" s="253">
        <f t="shared" si="740"/>
        <v>0</v>
      </c>
      <c r="CH302" s="253">
        <f t="shared" si="740"/>
        <v>0</v>
      </c>
      <c r="CI302" s="253">
        <f t="shared" si="740"/>
        <v>0</v>
      </c>
      <c r="CJ302" s="253">
        <f t="shared" si="740"/>
        <v>0</v>
      </c>
      <c r="CK302" s="253">
        <f t="shared" si="740"/>
        <v>0</v>
      </c>
      <c r="CL302" s="253">
        <f t="shared" si="740"/>
        <v>0</v>
      </c>
      <c r="CM302" s="253">
        <f t="shared" si="740"/>
        <v>0</v>
      </c>
      <c r="CN302" s="253">
        <f t="shared" si="740"/>
        <v>0</v>
      </c>
      <c r="CO302" s="253">
        <f t="shared" si="740"/>
        <v>0</v>
      </c>
      <c r="CP302" s="253">
        <f t="shared" ref="CP302:DL302" si="741">IF(AK308-AK309&gt;=0,0,"Ошибка")</f>
        <v>0</v>
      </c>
      <c r="CQ302" s="253">
        <f t="shared" si="741"/>
        <v>0</v>
      </c>
      <c r="CR302" s="253">
        <f t="shared" si="741"/>
        <v>0</v>
      </c>
      <c r="CS302" s="253">
        <f t="shared" si="741"/>
        <v>0</v>
      </c>
      <c r="CT302" s="253">
        <f t="shared" si="741"/>
        <v>0</v>
      </c>
      <c r="CU302" s="253">
        <f t="shared" si="741"/>
        <v>0</v>
      </c>
      <c r="CV302" s="253">
        <f t="shared" si="741"/>
        <v>0</v>
      </c>
      <c r="CW302" s="253">
        <f t="shared" si="741"/>
        <v>0</v>
      </c>
      <c r="CX302" s="253">
        <f t="shared" si="741"/>
        <v>0</v>
      </c>
      <c r="CY302" s="253">
        <f t="shared" si="741"/>
        <v>0</v>
      </c>
      <c r="CZ302" s="253">
        <f t="shared" si="741"/>
        <v>0</v>
      </c>
      <c r="DA302" s="253">
        <f t="shared" si="741"/>
        <v>0</v>
      </c>
      <c r="DB302" s="253">
        <f t="shared" si="741"/>
        <v>0</v>
      </c>
      <c r="DC302" s="253">
        <f t="shared" si="741"/>
        <v>0</v>
      </c>
      <c r="DD302" s="253">
        <f t="shared" si="741"/>
        <v>0</v>
      </c>
      <c r="DE302" s="253">
        <f t="shared" si="741"/>
        <v>0</v>
      </c>
      <c r="DF302" s="253">
        <f t="shared" si="741"/>
        <v>0</v>
      </c>
      <c r="DG302" s="253">
        <f t="shared" si="741"/>
        <v>0</v>
      </c>
      <c r="DH302" s="253">
        <f t="shared" si="741"/>
        <v>0</v>
      </c>
      <c r="DI302" s="253">
        <f t="shared" si="741"/>
        <v>0</v>
      </c>
      <c r="DJ302" s="253">
        <f t="shared" si="741"/>
        <v>0</v>
      </c>
      <c r="DK302" s="253">
        <f t="shared" si="741"/>
        <v>0</v>
      </c>
      <c r="DL302" s="253">
        <f t="shared" si="741"/>
        <v>0</v>
      </c>
      <c r="DM302" s="2"/>
      <c r="DN302" s="2"/>
    </row>
    <row r="303" spans="1:118" s="27" customFormat="1" ht="24">
      <c r="A303" s="272" t="str">
        <f t="shared" ref="A303:A314" si="742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743">SUM(J303:L303)</f>
        <v>0</v>
      </c>
      <c r="H303" s="236">
        <f>ROUND(SUM(S303,AD303,AO303,AZ303),1)</f>
        <v>0</v>
      </c>
      <c r="I303" s="236">
        <f t="shared" ref="I303:I314" si="744">SUM(M303:O303)</f>
        <v>0</v>
      </c>
      <c r="J303" s="236">
        <f t="shared" ref="J303:O314" si="745">ROUND(SUM(U303,AF303,AQ303,BB303),1)</f>
        <v>0</v>
      </c>
      <c r="K303" s="236">
        <f t="shared" si="745"/>
        <v>0</v>
      </c>
      <c r="L303" s="236">
        <f t="shared" si="745"/>
        <v>0</v>
      </c>
      <c r="M303" s="236">
        <f t="shared" si="745"/>
        <v>0</v>
      </c>
      <c r="N303" s="236">
        <f t="shared" si="745"/>
        <v>0</v>
      </c>
      <c r="O303" s="236">
        <f t="shared" si="745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9">
        <f t="shared" ref="BH303:BH315" si="746">IF((COUNTA(BJ303:DL303)-COUNTIF(BJ303:DL303,0))=0,0,CONCATENATE("Ошибки!-",COUNTA(BJ303:DL303)-COUNTIF(BJ303:DL303,0)))</f>
        <v>0</v>
      </c>
      <c r="BI303" s="255" t="str">
        <f t="shared" ref="BI303:BI314" si="747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748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749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750">IF(ROUND((AA303-AB303),5)&gt;=0,0,"Ошибка!")</f>
        <v>0</v>
      </c>
      <c r="CH303" s="318"/>
      <c r="CI303" s="253">
        <f t="shared" ref="CI303:CI314" si="751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752">IF(ROUND((AL303-AM303),5)&gt;=0,0,"Ошибка!")</f>
        <v>0</v>
      </c>
      <c r="CS303" s="318"/>
      <c r="CT303" s="253">
        <f t="shared" ref="CT303:CT314" si="753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754">IF(ROUND((AW303-AX303),5)&gt;=0,0,"Ошибка!")</f>
        <v>0</v>
      </c>
      <c r="DD303" s="318"/>
      <c r="DE303" s="253">
        <f t="shared" ref="DE303:DE314" si="755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  <c r="DM303" s="2"/>
      <c r="DN303" s="2"/>
    </row>
    <row r="304" spans="1:118" s="27" customFormat="1" ht="36">
      <c r="A304" s="272" t="str">
        <f t="shared" si="742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756">ROUND(SUM(P304,AA304,AL304,AW304),0)</f>
        <v>0</v>
      </c>
      <c r="F304" s="236">
        <f t="shared" ref="F304:F314" si="757">ROUND(SUM(Q304,AB304,AM304,AX304),1)</f>
        <v>0</v>
      </c>
      <c r="G304" s="236">
        <f t="shared" si="743"/>
        <v>0</v>
      </c>
      <c r="H304" s="236">
        <f t="shared" ref="H304:H314" si="758">ROUND(SUM(S304,AD304,AO304,AZ304),1)</f>
        <v>0</v>
      </c>
      <c r="I304" s="236">
        <f t="shared" si="744"/>
        <v>0</v>
      </c>
      <c r="J304" s="236">
        <f t="shared" si="745"/>
        <v>0</v>
      </c>
      <c r="K304" s="236">
        <f t="shared" si="745"/>
        <v>0</v>
      </c>
      <c r="L304" s="236">
        <f t="shared" si="745"/>
        <v>0</v>
      </c>
      <c r="M304" s="236">
        <f t="shared" si="745"/>
        <v>0</v>
      </c>
      <c r="N304" s="236">
        <f t="shared" si="745"/>
        <v>0</v>
      </c>
      <c r="O304" s="236">
        <f t="shared" si="745"/>
        <v>0</v>
      </c>
      <c r="P304" s="220"/>
      <c r="Q304" s="221"/>
      <c r="R304" s="237">
        <f t="shared" ref="R304:R314" si="759">SUM(U304:W304)</f>
        <v>0</v>
      </c>
      <c r="S304" s="221"/>
      <c r="T304" s="237">
        <f t="shared" ref="T304:T313" si="760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761">SUM(AF304:AH304)</f>
        <v>0</v>
      </c>
      <c r="AD304" s="221"/>
      <c r="AE304" s="237">
        <f t="shared" ref="AE304:AE313" si="762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763">SUM(AQ304:AS304)</f>
        <v>0</v>
      </c>
      <c r="AO304" s="221"/>
      <c r="AP304" s="237">
        <f t="shared" ref="AP304:AP313" si="764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765">SUM(BB304:BD304)</f>
        <v>0</v>
      </c>
      <c r="AZ304" s="221"/>
      <c r="BA304" s="237">
        <f t="shared" ref="BA304:BA313" si="766">SUM(BE304:BG304)</f>
        <v>0</v>
      </c>
      <c r="BB304" s="221"/>
      <c r="BC304" s="233"/>
      <c r="BD304" s="221"/>
      <c r="BE304" s="221"/>
      <c r="BF304" s="233"/>
      <c r="BG304" s="221"/>
      <c r="BH304" s="379">
        <f t="shared" si="746"/>
        <v>0</v>
      </c>
      <c r="BI304" s="255" t="str">
        <f t="shared" si="747"/>
        <v>03</v>
      </c>
      <c r="BJ304" s="318"/>
      <c r="BK304" s="253">
        <f t="shared" ref="BK304:BK314" si="767">IF(ROUND((E304-F304),5)&gt;=0,0,"Ошибка!")</f>
        <v>0</v>
      </c>
      <c r="BL304" s="318"/>
      <c r="BM304" s="253">
        <f t="shared" si="748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749"/>
        <v>0</v>
      </c>
      <c r="BW304" s="318"/>
      <c r="BX304" s="253">
        <f t="shared" ref="BX304:BX314" si="76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750"/>
        <v>0</v>
      </c>
      <c r="CH304" s="318"/>
      <c r="CI304" s="253">
        <f t="shared" si="751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752"/>
        <v>0</v>
      </c>
      <c r="CS304" s="318"/>
      <c r="CT304" s="253">
        <f t="shared" si="753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754"/>
        <v>0</v>
      </c>
      <c r="DD304" s="318"/>
      <c r="DE304" s="253">
        <f t="shared" si="755"/>
        <v>0</v>
      </c>
      <c r="DF304" s="318"/>
      <c r="DG304" s="318"/>
      <c r="DH304" s="318"/>
      <c r="DI304" s="318"/>
      <c r="DJ304" s="318"/>
      <c r="DK304" s="318"/>
      <c r="DL304" s="318"/>
      <c r="DM304" s="2"/>
      <c r="DN304" s="2"/>
    </row>
    <row r="305" spans="1:118" s="28" customFormat="1" ht="12">
      <c r="A305" s="272" t="str">
        <f t="shared" si="742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756"/>
        <v>0</v>
      </c>
      <c r="F305" s="236">
        <f t="shared" si="757"/>
        <v>0</v>
      </c>
      <c r="G305" s="236">
        <f t="shared" si="743"/>
        <v>0</v>
      </c>
      <c r="H305" s="236">
        <f t="shared" si="758"/>
        <v>0</v>
      </c>
      <c r="I305" s="236">
        <f t="shared" si="744"/>
        <v>0</v>
      </c>
      <c r="J305" s="236">
        <f t="shared" si="745"/>
        <v>0</v>
      </c>
      <c r="K305" s="236">
        <f t="shared" si="745"/>
        <v>0</v>
      </c>
      <c r="L305" s="236">
        <f t="shared" si="745"/>
        <v>0</v>
      </c>
      <c r="M305" s="236">
        <f t="shared" si="745"/>
        <v>0</v>
      </c>
      <c r="N305" s="236">
        <f t="shared" si="745"/>
        <v>0</v>
      </c>
      <c r="O305" s="236">
        <f t="shared" si="745"/>
        <v>0</v>
      </c>
      <c r="P305" s="220"/>
      <c r="Q305" s="221"/>
      <c r="R305" s="237">
        <f t="shared" si="759"/>
        <v>0</v>
      </c>
      <c r="S305" s="221"/>
      <c r="T305" s="237">
        <f t="shared" si="760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761"/>
        <v>0</v>
      </c>
      <c r="AD305" s="221"/>
      <c r="AE305" s="237">
        <f t="shared" si="762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763"/>
        <v>0</v>
      </c>
      <c r="AO305" s="221"/>
      <c r="AP305" s="237">
        <f t="shared" si="764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765"/>
        <v>0</v>
      </c>
      <c r="AZ305" s="221"/>
      <c r="BA305" s="237">
        <f t="shared" si="766"/>
        <v>0</v>
      </c>
      <c r="BB305" s="221"/>
      <c r="BC305" s="233"/>
      <c r="BD305" s="221"/>
      <c r="BE305" s="221"/>
      <c r="BF305" s="233"/>
      <c r="BG305" s="221"/>
      <c r="BH305" s="379">
        <f t="shared" si="746"/>
        <v>0</v>
      </c>
      <c r="BI305" s="255" t="str">
        <f t="shared" si="747"/>
        <v>04</v>
      </c>
      <c r="BJ305" s="318"/>
      <c r="BK305" s="253">
        <f t="shared" si="767"/>
        <v>0</v>
      </c>
      <c r="BL305" s="318"/>
      <c r="BM305" s="253">
        <f t="shared" si="748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749"/>
        <v>0</v>
      </c>
      <c r="BW305" s="318"/>
      <c r="BX305" s="253">
        <f t="shared" si="76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750"/>
        <v>0</v>
      </c>
      <c r="CH305" s="318"/>
      <c r="CI305" s="253">
        <f t="shared" si="751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752"/>
        <v>0</v>
      </c>
      <c r="CS305" s="318"/>
      <c r="CT305" s="253">
        <f t="shared" si="753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754"/>
        <v>0</v>
      </c>
      <c r="DD305" s="318"/>
      <c r="DE305" s="253">
        <f t="shared" si="755"/>
        <v>0</v>
      </c>
      <c r="DF305" s="318"/>
      <c r="DG305" s="318"/>
      <c r="DH305" s="318"/>
      <c r="DI305" s="318"/>
      <c r="DJ305" s="318"/>
      <c r="DK305" s="318"/>
      <c r="DL305" s="318"/>
      <c r="DM305" s="242"/>
      <c r="DN305" s="242"/>
    </row>
    <row r="306" spans="1:118" s="28" customFormat="1" ht="12">
      <c r="A306" s="272" t="str">
        <f t="shared" si="742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756"/>
        <v>0</v>
      </c>
      <c r="F306" s="236">
        <f t="shared" si="757"/>
        <v>0</v>
      </c>
      <c r="G306" s="236">
        <f t="shared" si="743"/>
        <v>0</v>
      </c>
      <c r="H306" s="236">
        <f t="shared" si="758"/>
        <v>0</v>
      </c>
      <c r="I306" s="236">
        <f t="shared" si="744"/>
        <v>0</v>
      </c>
      <c r="J306" s="236">
        <f t="shared" si="745"/>
        <v>0</v>
      </c>
      <c r="K306" s="236">
        <f t="shared" si="745"/>
        <v>0</v>
      </c>
      <c r="L306" s="236">
        <f t="shared" si="745"/>
        <v>0</v>
      </c>
      <c r="M306" s="236">
        <f t="shared" si="745"/>
        <v>0</v>
      </c>
      <c r="N306" s="236">
        <f t="shared" si="745"/>
        <v>0</v>
      </c>
      <c r="O306" s="236">
        <f t="shared" si="745"/>
        <v>0</v>
      </c>
      <c r="P306" s="220"/>
      <c r="Q306" s="221"/>
      <c r="R306" s="237">
        <f t="shared" si="759"/>
        <v>0</v>
      </c>
      <c r="S306" s="221"/>
      <c r="T306" s="237">
        <f t="shared" si="760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761"/>
        <v>0</v>
      </c>
      <c r="AD306" s="221"/>
      <c r="AE306" s="237">
        <f t="shared" si="762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763"/>
        <v>0</v>
      </c>
      <c r="AO306" s="221"/>
      <c r="AP306" s="237">
        <f t="shared" si="764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765"/>
        <v>0</v>
      </c>
      <c r="AZ306" s="221"/>
      <c r="BA306" s="237">
        <f t="shared" si="766"/>
        <v>0</v>
      </c>
      <c r="BB306" s="221"/>
      <c r="BC306" s="233"/>
      <c r="BD306" s="221"/>
      <c r="BE306" s="221"/>
      <c r="BF306" s="233"/>
      <c r="BG306" s="221"/>
      <c r="BH306" s="379">
        <f t="shared" si="746"/>
        <v>0</v>
      </c>
      <c r="BI306" s="255" t="str">
        <f t="shared" si="747"/>
        <v>05</v>
      </c>
      <c r="BJ306" s="318"/>
      <c r="BK306" s="253">
        <f t="shared" si="767"/>
        <v>0</v>
      </c>
      <c r="BL306" s="318"/>
      <c r="BM306" s="253">
        <f t="shared" si="748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749"/>
        <v>0</v>
      </c>
      <c r="BW306" s="318"/>
      <c r="BX306" s="253">
        <f t="shared" si="76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750"/>
        <v>0</v>
      </c>
      <c r="CH306" s="318"/>
      <c r="CI306" s="253">
        <f t="shared" si="751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752"/>
        <v>0</v>
      </c>
      <c r="CS306" s="318"/>
      <c r="CT306" s="253">
        <f t="shared" si="753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754"/>
        <v>0</v>
      </c>
      <c r="DD306" s="318"/>
      <c r="DE306" s="253">
        <f t="shared" si="755"/>
        <v>0</v>
      </c>
      <c r="DF306" s="318"/>
      <c r="DG306" s="318"/>
      <c r="DH306" s="318"/>
      <c r="DI306" s="318"/>
      <c r="DJ306" s="318"/>
      <c r="DK306" s="318"/>
      <c r="DL306" s="318"/>
      <c r="DM306" s="242"/>
      <c r="DN306" s="242"/>
    </row>
    <row r="307" spans="1:118" s="28" customFormat="1" ht="12">
      <c r="A307" s="272" t="str">
        <f t="shared" si="742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756"/>
        <v>0</v>
      </c>
      <c r="F307" s="236">
        <f t="shared" si="757"/>
        <v>0</v>
      </c>
      <c r="G307" s="236">
        <f t="shared" si="743"/>
        <v>0</v>
      </c>
      <c r="H307" s="236">
        <f t="shared" si="758"/>
        <v>0</v>
      </c>
      <c r="I307" s="236">
        <f t="shared" si="744"/>
        <v>0</v>
      </c>
      <c r="J307" s="236">
        <f t="shared" si="745"/>
        <v>0</v>
      </c>
      <c r="K307" s="236">
        <f t="shared" si="745"/>
        <v>0</v>
      </c>
      <c r="L307" s="236">
        <f t="shared" si="745"/>
        <v>0</v>
      </c>
      <c r="M307" s="236">
        <f t="shared" si="745"/>
        <v>0</v>
      </c>
      <c r="N307" s="236">
        <f t="shared" si="745"/>
        <v>0</v>
      </c>
      <c r="O307" s="236">
        <f t="shared" si="745"/>
        <v>0</v>
      </c>
      <c r="P307" s="220"/>
      <c r="Q307" s="221"/>
      <c r="R307" s="237">
        <f t="shared" si="759"/>
        <v>0</v>
      </c>
      <c r="S307" s="221"/>
      <c r="T307" s="237">
        <f t="shared" si="760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761"/>
        <v>0</v>
      </c>
      <c r="AD307" s="221"/>
      <c r="AE307" s="237">
        <f t="shared" si="762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763"/>
        <v>0</v>
      </c>
      <c r="AO307" s="221"/>
      <c r="AP307" s="237">
        <f t="shared" si="764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765"/>
        <v>0</v>
      </c>
      <c r="AZ307" s="221"/>
      <c r="BA307" s="237">
        <f t="shared" si="766"/>
        <v>0</v>
      </c>
      <c r="BB307" s="221"/>
      <c r="BC307" s="233"/>
      <c r="BD307" s="221"/>
      <c r="BE307" s="221"/>
      <c r="BF307" s="233"/>
      <c r="BG307" s="221"/>
      <c r="BH307" s="379">
        <f t="shared" si="746"/>
        <v>0</v>
      </c>
      <c r="BI307" s="255" t="str">
        <f t="shared" si="747"/>
        <v>06</v>
      </c>
      <c r="BJ307" s="318"/>
      <c r="BK307" s="253">
        <f t="shared" si="767"/>
        <v>0</v>
      </c>
      <c r="BL307" s="318"/>
      <c r="BM307" s="253">
        <f t="shared" si="748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749"/>
        <v>0</v>
      </c>
      <c r="BW307" s="318"/>
      <c r="BX307" s="253">
        <f t="shared" si="76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750"/>
        <v>0</v>
      </c>
      <c r="CH307" s="318"/>
      <c r="CI307" s="253">
        <f t="shared" si="751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752"/>
        <v>0</v>
      </c>
      <c r="CS307" s="318"/>
      <c r="CT307" s="253">
        <f t="shared" si="753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754"/>
        <v>0</v>
      </c>
      <c r="DD307" s="318"/>
      <c r="DE307" s="253">
        <f t="shared" si="755"/>
        <v>0</v>
      </c>
      <c r="DF307" s="318"/>
      <c r="DG307" s="318"/>
      <c r="DH307" s="318"/>
      <c r="DI307" s="318"/>
      <c r="DJ307" s="318"/>
      <c r="DK307" s="318"/>
      <c r="DL307" s="318"/>
      <c r="DM307" s="242"/>
      <c r="DN307" s="242"/>
    </row>
    <row r="308" spans="1:118" s="27" customFormat="1" ht="24">
      <c r="A308" s="272" t="str">
        <f t="shared" si="742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756"/>
        <v>0</v>
      </c>
      <c r="F308" s="236">
        <f t="shared" si="757"/>
        <v>0</v>
      </c>
      <c r="G308" s="236">
        <f t="shared" si="743"/>
        <v>0</v>
      </c>
      <c r="H308" s="236">
        <f t="shared" si="758"/>
        <v>0</v>
      </c>
      <c r="I308" s="236">
        <f t="shared" si="744"/>
        <v>0</v>
      </c>
      <c r="J308" s="236">
        <f t="shared" si="745"/>
        <v>0</v>
      </c>
      <c r="K308" s="236">
        <f t="shared" si="745"/>
        <v>0</v>
      </c>
      <c r="L308" s="236">
        <f t="shared" si="745"/>
        <v>0</v>
      </c>
      <c r="M308" s="236">
        <f t="shared" si="745"/>
        <v>0</v>
      </c>
      <c r="N308" s="236">
        <f t="shared" si="745"/>
        <v>0</v>
      </c>
      <c r="O308" s="236">
        <f t="shared" si="745"/>
        <v>0</v>
      </c>
      <c r="P308" s="220"/>
      <c r="Q308" s="221"/>
      <c r="R308" s="237">
        <f t="shared" si="759"/>
        <v>0</v>
      </c>
      <c r="S308" s="221"/>
      <c r="T308" s="237">
        <f t="shared" si="760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761"/>
        <v>0</v>
      </c>
      <c r="AD308" s="221"/>
      <c r="AE308" s="237">
        <f t="shared" si="762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763"/>
        <v>0</v>
      </c>
      <c r="AO308" s="221"/>
      <c r="AP308" s="237">
        <f t="shared" si="764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765"/>
        <v>0</v>
      </c>
      <c r="AZ308" s="221"/>
      <c r="BA308" s="237">
        <f t="shared" si="766"/>
        <v>0</v>
      </c>
      <c r="BB308" s="221"/>
      <c r="BC308" s="233"/>
      <c r="BD308" s="221"/>
      <c r="BE308" s="221"/>
      <c r="BF308" s="233"/>
      <c r="BG308" s="221"/>
      <c r="BH308" s="379">
        <f t="shared" si="746"/>
        <v>0</v>
      </c>
      <c r="BI308" s="255" t="str">
        <f t="shared" si="747"/>
        <v>07</v>
      </c>
      <c r="BJ308" s="318"/>
      <c r="BK308" s="253">
        <f t="shared" si="767"/>
        <v>0</v>
      </c>
      <c r="BL308" s="318"/>
      <c r="BM308" s="253">
        <f t="shared" si="748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749"/>
        <v>0</v>
      </c>
      <c r="BW308" s="318"/>
      <c r="BX308" s="253">
        <f t="shared" si="76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750"/>
        <v>0</v>
      </c>
      <c r="CH308" s="318"/>
      <c r="CI308" s="253">
        <f t="shared" si="751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752"/>
        <v>0</v>
      </c>
      <c r="CS308" s="318"/>
      <c r="CT308" s="253">
        <f t="shared" si="753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754"/>
        <v>0</v>
      </c>
      <c r="DD308" s="318"/>
      <c r="DE308" s="253">
        <f t="shared" si="755"/>
        <v>0</v>
      </c>
      <c r="DF308" s="318"/>
      <c r="DG308" s="318"/>
      <c r="DH308" s="318"/>
      <c r="DI308" s="318"/>
      <c r="DJ308" s="318"/>
      <c r="DK308" s="318"/>
      <c r="DL308" s="318"/>
      <c r="DM308" s="2"/>
      <c r="DN308" s="2"/>
    </row>
    <row r="309" spans="1:118" s="27" customFormat="1" ht="12">
      <c r="A309" s="272" t="str">
        <f t="shared" si="742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756"/>
        <v>0</v>
      </c>
      <c r="F309" s="236">
        <f t="shared" si="757"/>
        <v>0</v>
      </c>
      <c r="G309" s="236">
        <f t="shared" si="743"/>
        <v>0</v>
      </c>
      <c r="H309" s="236">
        <f t="shared" si="758"/>
        <v>0</v>
      </c>
      <c r="I309" s="236">
        <f t="shared" si="744"/>
        <v>0</v>
      </c>
      <c r="J309" s="236">
        <f t="shared" si="745"/>
        <v>0</v>
      </c>
      <c r="K309" s="236">
        <f t="shared" si="745"/>
        <v>0</v>
      </c>
      <c r="L309" s="236">
        <f t="shared" si="745"/>
        <v>0</v>
      </c>
      <c r="M309" s="236">
        <f t="shared" si="745"/>
        <v>0</v>
      </c>
      <c r="N309" s="236">
        <f t="shared" si="745"/>
        <v>0</v>
      </c>
      <c r="O309" s="236">
        <f t="shared" si="745"/>
        <v>0</v>
      </c>
      <c r="P309" s="220"/>
      <c r="Q309" s="221"/>
      <c r="R309" s="237">
        <f t="shared" si="759"/>
        <v>0</v>
      </c>
      <c r="S309" s="221"/>
      <c r="T309" s="237">
        <f t="shared" si="760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761"/>
        <v>0</v>
      </c>
      <c r="AD309" s="221"/>
      <c r="AE309" s="237">
        <f t="shared" si="762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763"/>
        <v>0</v>
      </c>
      <c r="AO309" s="221"/>
      <c r="AP309" s="237">
        <f t="shared" si="764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765"/>
        <v>0</v>
      </c>
      <c r="AZ309" s="221"/>
      <c r="BA309" s="237">
        <f t="shared" si="766"/>
        <v>0</v>
      </c>
      <c r="BB309" s="221"/>
      <c r="BC309" s="233"/>
      <c r="BD309" s="221"/>
      <c r="BE309" s="221"/>
      <c r="BF309" s="233"/>
      <c r="BG309" s="221"/>
      <c r="BH309" s="379">
        <f t="shared" si="746"/>
        <v>0</v>
      </c>
      <c r="BI309" s="255" t="str">
        <f t="shared" si="747"/>
        <v>08</v>
      </c>
      <c r="BJ309" s="318"/>
      <c r="BK309" s="253">
        <f t="shared" si="767"/>
        <v>0</v>
      </c>
      <c r="BL309" s="318"/>
      <c r="BM309" s="253">
        <f t="shared" si="748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749"/>
        <v>0</v>
      </c>
      <c r="BW309" s="318"/>
      <c r="BX309" s="253">
        <f t="shared" si="76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750"/>
        <v>0</v>
      </c>
      <c r="CH309" s="318"/>
      <c r="CI309" s="253">
        <f t="shared" si="751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752"/>
        <v>0</v>
      </c>
      <c r="CS309" s="318"/>
      <c r="CT309" s="253">
        <f t="shared" si="753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754"/>
        <v>0</v>
      </c>
      <c r="DD309" s="318"/>
      <c r="DE309" s="253">
        <f t="shared" si="755"/>
        <v>0</v>
      </c>
      <c r="DF309" s="318"/>
      <c r="DG309" s="318"/>
      <c r="DH309" s="318"/>
      <c r="DI309" s="318"/>
      <c r="DJ309" s="318"/>
      <c r="DK309" s="318"/>
      <c r="DL309" s="318"/>
      <c r="DM309" s="2"/>
      <c r="DN309" s="2"/>
    </row>
    <row r="310" spans="1:118" s="28" customFormat="1" ht="12">
      <c r="A310" s="272" t="str">
        <f t="shared" si="742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756"/>
        <v>0</v>
      </c>
      <c r="F310" s="236">
        <f t="shared" si="757"/>
        <v>0</v>
      </c>
      <c r="G310" s="236">
        <f t="shared" si="743"/>
        <v>0</v>
      </c>
      <c r="H310" s="236">
        <f t="shared" si="758"/>
        <v>0</v>
      </c>
      <c r="I310" s="236">
        <f t="shared" si="744"/>
        <v>0</v>
      </c>
      <c r="J310" s="236">
        <f t="shared" si="745"/>
        <v>0</v>
      </c>
      <c r="K310" s="236">
        <f t="shared" si="745"/>
        <v>0</v>
      </c>
      <c r="L310" s="236">
        <f t="shared" si="745"/>
        <v>0</v>
      </c>
      <c r="M310" s="236">
        <f t="shared" si="745"/>
        <v>0</v>
      </c>
      <c r="N310" s="236">
        <f t="shared" si="745"/>
        <v>0</v>
      </c>
      <c r="O310" s="236">
        <f t="shared" si="745"/>
        <v>0</v>
      </c>
      <c r="P310" s="220"/>
      <c r="Q310" s="221"/>
      <c r="R310" s="237">
        <f t="shared" si="759"/>
        <v>0</v>
      </c>
      <c r="S310" s="221"/>
      <c r="T310" s="237">
        <f t="shared" si="760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761"/>
        <v>0</v>
      </c>
      <c r="AD310" s="221"/>
      <c r="AE310" s="237">
        <f t="shared" si="762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763"/>
        <v>0</v>
      </c>
      <c r="AO310" s="221"/>
      <c r="AP310" s="237">
        <f t="shared" si="764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765"/>
        <v>0</v>
      </c>
      <c r="AZ310" s="221"/>
      <c r="BA310" s="237">
        <f t="shared" si="766"/>
        <v>0</v>
      </c>
      <c r="BB310" s="221"/>
      <c r="BC310" s="233"/>
      <c r="BD310" s="221"/>
      <c r="BE310" s="221"/>
      <c r="BF310" s="233"/>
      <c r="BG310" s="221"/>
      <c r="BH310" s="379">
        <f t="shared" si="746"/>
        <v>0</v>
      </c>
      <c r="BI310" s="255" t="str">
        <f t="shared" si="747"/>
        <v>09</v>
      </c>
      <c r="BJ310" s="318"/>
      <c r="BK310" s="253">
        <f t="shared" si="767"/>
        <v>0</v>
      </c>
      <c r="BL310" s="318"/>
      <c r="BM310" s="253">
        <f t="shared" si="748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749"/>
        <v>0</v>
      </c>
      <c r="BW310" s="318"/>
      <c r="BX310" s="253">
        <f t="shared" si="76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750"/>
        <v>0</v>
      </c>
      <c r="CH310" s="318"/>
      <c r="CI310" s="253">
        <f t="shared" si="751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752"/>
        <v>0</v>
      </c>
      <c r="CS310" s="318"/>
      <c r="CT310" s="253">
        <f t="shared" si="753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754"/>
        <v>0</v>
      </c>
      <c r="DD310" s="318"/>
      <c r="DE310" s="253">
        <f t="shared" si="755"/>
        <v>0</v>
      </c>
      <c r="DF310" s="318"/>
      <c r="DG310" s="318"/>
      <c r="DH310" s="318"/>
      <c r="DI310" s="318"/>
      <c r="DJ310" s="318"/>
      <c r="DK310" s="318"/>
      <c r="DL310" s="318"/>
      <c r="DM310" s="242"/>
      <c r="DN310" s="242"/>
    </row>
    <row r="311" spans="1:118" s="28" customFormat="1" ht="12">
      <c r="A311" s="272" t="str">
        <f t="shared" si="742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756"/>
        <v>0</v>
      </c>
      <c r="F311" s="236">
        <f t="shared" si="757"/>
        <v>0</v>
      </c>
      <c r="G311" s="236">
        <f t="shared" si="743"/>
        <v>0</v>
      </c>
      <c r="H311" s="236">
        <f t="shared" si="758"/>
        <v>0</v>
      </c>
      <c r="I311" s="236">
        <f t="shared" si="744"/>
        <v>0</v>
      </c>
      <c r="J311" s="236">
        <f t="shared" si="745"/>
        <v>0</v>
      </c>
      <c r="K311" s="236">
        <f t="shared" si="745"/>
        <v>0</v>
      </c>
      <c r="L311" s="236">
        <f t="shared" si="745"/>
        <v>0</v>
      </c>
      <c r="M311" s="236">
        <f t="shared" si="745"/>
        <v>0</v>
      </c>
      <c r="N311" s="236">
        <f t="shared" si="745"/>
        <v>0</v>
      </c>
      <c r="O311" s="236">
        <f t="shared" si="745"/>
        <v>0</v>
      </c>
      <c r="P311" s="220"/>
      <c r="Q311" s="221"/>
      <c r="R311" s="237">
        <f t="shared" si="759"/>
        <v>0</v>
      </c>
      <c r="S311" s="221"/>
      <c r="T311" s="237">
        <f t="shared" si="760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761"/>
        <v>0</v>
      </c>
      <c r="AD311" s="221"/>
      <c r="AE311" s="237">
        <f t="shared" si="762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763"/>
        <v>0</v>
      </c>
      <c r="AO311" s="221"/>
      <c r="AP311" s="237">
        <f t="shared" si="764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765"/>
        <v>0</v>
      </c>
      <c r="AZ311" s="221"/>
      <c r="BA311" s="237">
        <f t="shared" si="766"/>
        <v>0</v>
      </c>
      <c r="BB311" s="221"/>
      <c r="BC311" s="233"/>
      <c r="BD311" s="221"/>
      <c r="BE311" s="221"/>
      <c r="BF311" s="233"/>
      <c r="BG311" s="221"/>
      <c r="BH311" s="379">
        <f t="shared" si="746"/>
        <v>0</v>
      </c>
      <c r="BI311" s="255" t="str">
        <f t="shared" si="747"/>
        <v>10</v>
      </c>
      <c r="BJ311" s="318"/>
      <c r="BK311" s="253">
        <f t="shared" si="767"/>
        <v>0</v>
      </c>
      <c r="BL311" s="318"/>
      <c r="BM311" s="253">
        <f t="shared" si="748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749"/>
        <v>0</v>
      </c>
      <c r="BW311" s="318"/>
      <c r="BX311" s="253">
        <f t="shared" si="76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750"/>
        <v>0</v>
      </c>
      <c r="CH311" s="318"/>
      <c r="CI311" s="253">
        <f t="shared" si="751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752"/>
        <v>0</v>
      </c>
      <c r="CS311" s="318"/>
      <c r="CT311" s="253">
        <f t="shared" si="753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754"/>
        <v>0</v>
      </c>
      <c r="DD311" s="318"/>
      <c r="DE311" s="253">
        <f t="shared" si="755"/>
        <v>0</v>
      </c>
      <c r="DF311" s="318"/>
      <c r="DG311" s="318"/>
      <c r="DH311" s="318"/>
      <c r="DI311" s="318"/>
      <c r="DJ311" s="318"/>
      <c r="DK311" s="318"/>
      <c r="DL311" s="318"/>
      <c r="DM311" s="242"/>
      <c r="DN311" s="242"/>
    </row>
    <row r="312" spans="1:118" s="27" customFormat="1" ht="36">
      <c r="A312" s="272" t="str">
        <f t="shared" si="742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756"/>
        <v>0</v>
      </c>
      <c r="F312" s="236">
        <f t="shared" si="757"/>
        <v>0</v>
      </c>
      <c r="G312" s="236">
        <f t="shared" si="743"/>
        <v>0</v>
      </c>
      <c r="H312" s="236">
        <f t="shared" si="758"/>
        <v>0</v>
      </c>
      <c r="I312" s="236">
        <f t="shared" si="744"/>
        <v>0</v>
      </c>
      <c r="J312" s="236">
        <f t="shared" si="745"/>
        <v>0</v>
      </c>
      <c r="K312" s="236">
        <f t="shared" si="745"/>
        <v>0</v>
      </c>
      <c r="L312" s="236">
        <f t="shared" si="745"/>
        <v>0</v>
      </c>
      <c r="M312" s="236">
        <f t="shared" si="745"/>
        <v>0</v>
      </c>
      <c r="N312" s="236">
        <f t="shared" si="745"/>
        <v>0</v>
      </c>
      <c r="O312" s="236">
        <f t="shared" si="745"/>
        <v>0</v>
      </c>
      <c r="P312" s="220"/>
      <c r="Q312" s="221"/>
      <c r="R312" s="237">
        <f t="shared" si="759"/>
        <v>0</v>
      </c>
      <c r="S312" s="221"/>
      <c r="T312" s="237">
        <f t="shared" si="760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761"/>
        <v>0</v>
      </c>
      <c r="AD312" s="221"/>
      <c r="AE312" s="237">
        <f t="shared" si="762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763"/>
        <v>0</v>
      </c>
      <c r="AO312" s="221"/>
      <c r="AP312" s="237">
        <f t="shared" si="764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765"/>
        <v>0</v>
      </c>
      <c r="AZ312" s="221"/>
      <c r="BA312" s="237">
        <f t="shared" si="766"/>
        <v>0</v>
      </c>
      <c r="BB312" s="221"/>
      <c r="BC312" s="233"/>
      <c r="BD312" s="221"/>
      <c r="BE312" s="221"/>
      <c r="BF312" s="233"/>
      <c r="BG312" s="221"/>
      <c r="BH312" s="379">
        <f t="shared" si="746"/>
        <v>0</v>
      </c>
      <c r="BI312" s="255" t="str">
        <f t="shared" si="747"/>
        <v>11</v>
      </c>
      <c r="BJ312" s="318"/>
      <c r="BK312" s="253">
        <f t="shared" si="767"/>
        <v>0</v>
      </c>
      <c r="BL312" s="318"/>
      <c r="BM312" s="253">
        <f t="shared" si="748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749"/>
        <v>0</v>
      </c>
      <c r="BW312" s="318"/>
      <c r="BX312" s="253">
        <f t="shared" si="76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750"/>
        <v>0</v>
      </c>
      <c r="CH312" s="318"/>
      <c r="CI312" s="253">
        <f t="shared" si="751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752"/>
        <v>0</v>
      </c>
      <c r="CS312" s="318"/>
      <c r="CT312" s="253">
        <f t="shared" si="753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754"/>
        <v>0</v>
      </c>
      <c r="DD312" s="318"/>
      <c r="DE312" s="253">
        <f t="shared" si="755"/>
        <v>0</v>
      </c>
      <c r="DF312" s="318"/>
      <c r="DG312" s="318"/>
      <c r="DH312" s="318"/>
      <c r="DI312" s="318"/>
      <c r="DJ312" s="318"/>
      <c r="DK312" s="318"/>
      <c r="DL312" s="318"/>
      <c r="DM312" s="2"/>
      <c r="DN312" s="2"/>
    </row>
    <row r="313" spans="1:118" s="27" customFormat="1" ht="36">
      <c r="A313" s="272" t="str">
        <f t="shared" si="742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756"/>
        <v>0</v>
      </c>
      <c r="F313" s="236">
        <f t="shared" si="757"/>
        <v>0</v>
      </c>
      <c r="G313" s="236">
        <f t="shared" si="743"/>
        <v>0</v>
      </c>
      <c r="H313" s="236">
        <f t="shared" si="758"/>
        <v>0</v>
      </c>
      <c r="I313" s="236">
        <f t="shared" si="744"/>
        <v>0</v>
      </c>
      <c r="J313" s="236">
        <f t="shared" si="745"/>
        <v>0</v>
      </c>
      <c r="K313" s="236">
        <f t="shared" si="745"/>
        <v>0</v>
      </c>
      <c r="L313" s="236">
        <f t="shared" si="745"/>
        <v>0</v>
      </c>
      <c r="M313" s="236">
        <f t="shared" si="745"/>
        <v>0</v>
      </c>
      <c r="N313" s="236">
        <f t="shared" si="745"/>
        <v>0</v>
      </c>
      <c r="O313" s="236">
        <f t="shared" si="745"/>
        <v>0</v>
      </c>
      <c r="P313" s="220"/>
      <c r="Q313" s="221"/>
      <c r="R313" s="237">
        <f t="shared" si="759"/>
        <v>0</v>
      </c>
      <c r="S313" s="221"/>
      <c r="T313" s="237">
        <f t="shared" si="760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761"/>
        <v>0</v>
      </c>
      <c r="AD313" s="221"/>
      <c r="AE313" s="237">
        <f t="shared" si="762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763"/>
        <v>0</v>
      </c>
      <c r="AO313" s="221"/>
      <c r="AP313" s="237">
        <f t="shared" si="764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765"/>
        <v>0</v>
      </c>
      <c r="AZ313" s="221"/>
      <c r="BA313" s="237">
        <f t="shared" si="766"/>
        <v>0</v>
      </c>
      <c r="BB313" s="221"/>
      <c r="BC313" s="233"/>
      <c r="BD313" s="221"/>
      <c r="BE313" s="221"/>
      <c r="BF313" s="233"/>
      <c r="BG313" s="221"/>
      <c r="BH313" s="379">
        <f t="shared" si="746"/>
        <v>0</v>
      </c>
      <c r="BI313" s="255" t="str">
        <f t="shared" si="747"/>
        <v>12</v>
      </c>
      <c r="BJ313" s="318"/>
      <c r="BK313" s="253">
        <f t="shared" si="767"/>
        <v>0</v>
      </c>
      <c r="BL313" s="318"/>
      <c r="BM313" s="253">
        <f t="shared" si="748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749"/>
        <v>0</v>
      </c>
      <c r="BW313" s="318"/>
      <c r="BX313" s="253">
        <f t="shared" si="76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750"/>
        <v>0</v>
      </c>
      <c r="CH313" s="318"/>
      <c r="CI313" s="253">
        <f t="shared" si="751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752"/>
        <v>0</v>
      </c>
      <c r="CS313" s="318"/>
      <c r="CT313" s="253">
        <f t="shared" si="753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754"/>
        <v>0</v>
      </c>
      <c r="DD313" s="318"/>
      <c r="DE313" s="253">
        <f t="shared" si="755"/>
        <v>0</v>
      </c>
      <c r="DF313" s="318"/>
      <c r="DG313" s="318"/>
      <c r="DH313" s="318"/>
      <c r="DI313" s="318"/>
      <c r="DJ313" s="318"/>
      <c r="DK313" s="318"/>
      <c r="DL313" s="318"/>
      <c r="DM313" s="2"/>
      <c r="DN313" s="2"/>
    </row>
    <row r="314" spans="1:118" s="28" customFormat="1" thickBot="1">
      <c r="A314" s="272" t="str">
        <f t="shared" si="742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756"/>
        <v>0</v>
      </c>
      <c r="F314" s="236">
        <f t="shared" si="757"/>
        <v>0</v>
      </c>
      <c r="G314" s="236">
        <f t="shared" si="743"/>
        <v>0</v>
      </c>
      <c r="H314" s="236">
        <f t="shared" si="758"/>
        <v>0</v>
      </c>
      <c r="I314" s="236">
        <f t="shared" si="744"/>
        <v>0</v>
      </c>
      <c r="J314" s="236">
        <f t="shared" si="745"/>
        <v>0</v>
      </c>
      <c r="K314" s="236">
        <f t="shared" si="745"/>
        <v>0</v>
      </c>
      <c r="L314" s="236">
        <f t="shared" si="745"/>
        <v>0</v>
      </c>
      <c r="M314" s="236">
        <f t="shared" si="745"/>
        <v>0</v>
      </c>
      <c r="N314" s="236">
        <f t="shared" si="745"/>
        <v>0</v>
      </c>
      <c r="O314" s="236">
        <f>ROUND(SUM(Z314,AK314,AV314,BG314),1)</f>
        <v>0</v>
      </c>
      <c r="P314" s="223"/>
      <c r="Q314" s="224"/>
      <c r="R314" s="238">
        <f t="shared" si="759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761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763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765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9">
        <f t="shared" si="746"/>
        <v>0</v>
      </c>
      <c r="BI314" s="319" t="str">
        <f t="shared" si="747"/>
        <v>13</v>
      </c>
      <c r="BJ314" s="320"/>
      <c r="BK314" s="321">
        <f t="shared" si="767"/>
        <v>0</v>
      </c>
      <c r="BL314" s="320"/>
      <c r="BM314" s="321">
        <f t="shared" si="748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749"/>
        <v>0</v>
      </c>
      <c r="BW314" s="320"/>
      <c r="BX314" s="321">
        <f t="shared" si="76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750"/>
        <v>0</v>
      </c>
      <c r="CH314" s="320"/>
      <c r="CI314" s="321">
        <f t="shared" si="751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752"/>
        <v>0</v>
      </c>
      <c r="CS314" s="320"/>
      <c r="CT314" s="321">
        <f t="shared" si="753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754"/>
        <v>0</v>
      </c>
      <c r="DD314" s="320"/>
      <c r="DE314" s="321">
        <f t="shared" si="755"/>
        <v>0</v>
      </c>
      <c r="DF314" s="320"/>
      <c r="DG314" s="320"/>
      <c r="DH314" s="320"/>
      <c r="DI314" s="320"/>
      <c r="DJ314" s="320"/>
      <c r="DK314" s="320"/>
      <c r="DL314" s="320"/>
      <c r="DM314" s="242"/>
      <c r="DN314" s="242"/>
    </row>
    <row r="315" spans="1:118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746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769">IF(ROUND(E321-SUM(E322,E324:E325),5)&gt;=0,0,"Ошибка")</f>
        <v>0</v>
      </c>
      <c r="BK315" s="285">
        <f t="shared" si="769"/>
        <v>0</v>
      </c>
      <c r="BL315" s="285">
        <f t="shared" si="769"/>
        <v>0</v>
      </c>
      <c r="BM315" s="285">
        <f t="shared" si="769"/>
        <v>0</v>
      </c>
      <c r="BN315" s="285">
        <f t="shared" si="769"/>
        <v>0</v>
      </c>
      <c r="BO315" s="285">
        <f t="shared" si="769"/>
        <v>0</v>
      </c>
      <c r="BP315" s="285">
        <f t="shared" si="769"/>
        <v>0</v>
      </c>
      <c r="BQ315" s="285">
        <f t="shared" si="769"/>
        <v>0</v>
      </c>
      <c r="BR315" s="285">
        <f t="shared" si="769"/>
        <v>0</v>
      </c>
      <c r="BS315" s="285">
        <f t="shared" si="769"/>
        <v>0</v>
      </c>
      <c r="BT315" s="285">
        <f t="shared" si="769"/>
        <v>0</v>
      </c>
      <c r="BU315" s="285">
        <f t="shared" si="769"/>
        <v>0</v>
      </c>
      <c r="BV315" s="285">
        <f t="shared" si="769"/>
        <v>0</v>
      </c>
      <c r="BW315" s="285">
        <f t="shared" si="769"/>
        <v>0</v>
      </c>
      <c r="BX315" s="285">
        <f t="shared" si="769"/>
        <v>0</v>
      </c>
      <c r="BY315" s="285">
        <f t="shared" si="769"/>
        <v>0</v>
      </c>
      <c r="BZ315" s="285">
        <f t="shared" si="769"/>
        <v>0</v>
      </c>
      <c r="CA315" s="285">
        <f t="shared" si="769"/>
        <v>0</v>
      </c>
      <c r="CB315" s="285">
        <f t="shared" si="769"/>
        <v>0</v>
      </c>
      <c r="CC315" s="285">
        <f t="shared" si="769"/>
        <v>0</v>
      </c>
      <c r="CD315" s="285">
        <f t="shared" si="769"/>
        <v>0</v>
      </c>
      <c r="CE315" s="285">
        <f t="shared" si="769"/>
        <v>0</v>
      </c>
      <c r="CF315" s="285">
        <f t="shared" si="769"/>
        <v>0</v>
      </c>
      <c r="CG315" s="285">
        <f t="shared" si="769"/>
        <v>0</v>
      </c>
      <c r="CH315" s="285">
        <f t="shared" si="769"/>
        <v>0</v>
      </c>
      <c r="CI315" s="285">
        <f t="shared" si="769"/>
        <v>0</v>
      </c>
      <c r="CJ315" s="285">
        <f t="shared" si="769"/>
        <v>0</v>
      </c>
      <c r="CK315" s="285">
        <f t="shared" si="769"/>
        <v>0</v>
      </c>
      <c r="CL315" s="285">
        <f t="shared" si="769"/>
        <v>0</v>
      </c>
      <c r="CM315" s="285">
        <f t="shared" si="769"/>
        <v>0</v>
      </c>
      <c r="CN315" s="285">
        <f t="shared" si="769"/>
        <v>0</v>
      </c>
      <c r="CO315" s="285">
        <f t="shared" si="769"/>
        <v>0</v>
      </c>
      <c r="CP315" s="285">
        <f t="shared" ref="CP315:DL315" si="770">IF(ROUND(AK321-SUM(AK322,AK324:AK325),5)&gt;=0,0,"Ошибка")</f>
        <v>0</v>
      </c>
      <c r="CQ315" s="285">
        <f t="shared" si="770"/>
        <v>0</v>
      </c>
      <c r="CR315" s="285">
        <f t="shared" si="770"/>
        <v>0</v>
      </c>
      <c r="CS315" s="285">
        <f t="shared" si="770"/>
        <v>0</v>
      </c>
      <c r="CT315" s="285">
        <f t="shared" si="770"/>
        <v>0</v>
      </c>
      <c r="CU315" s="285">
        <f t="shared" si="770"/>
        <v>0</v>
      </c>
      <c r="CV315" s="285">
        <f t="shared" si="770"/>
        <v>0</v>
      </c>
      <c r="CW315" s="285">
        <f t="shared" si="770"/>
        <v>0</v>
      </c>
      <c r="CX315" s="285">
        <f t="shared" si="770"/>
        <v>0</v>
      </c>
      <c r="CY315" s="285">
        <f t="shared" si="770"/>
        <v>0</v>
      </c>
      <c r="CZ315" s="285">
        <f t="shared" si="770"/>
        <v>0</v>
      </c>
      <c r="DA315" s="285">
        <f t="shared" si="770"/>
        <v>0</v>
      </c>
      <c r="DB315" s="285">
        <f t="shared" si="770"/>
        <v>0</v>
      </c>
      <c r="DC315" s="285">
        <f t="shared" si="770"/>
        <v>0</v>
      </c>
      <c r="DD315" s="285">
        <f t="shared" si="770"/>
        <v>0</v>
      </c>
      <c r="DE315" s="285">
        <f t="shared" si="770"/>
        <v>0</v>
      </c>
      <c r="DF315" s="285">
        <f t="shared" si="770"/>
        <v>0</v>
      </c>
      <c r="DG315" s="285">
        <f t="shared" si="770"/>
        <v>0</v>
      </c>
      <c r="DH315" s="285">
        <f t="shared" si="770"/>
        <v>0</v>
      </c>
      <c r="DI315" s="285">
        <f t="shared" si="770"/>
        <v>0</v>
      </c>
      <c r="DJ315" s="285">
        <f t="shared" si="770"/>
        <v>0</v>
      </c>
      <c r="DK315" s="285">
        <f t="shared" si="770"/>
        <v>0</v>
      </c>
      <c r="DL315" s="285">
        <f t="shared" si="770"/>
        <v>0</v>
      </c>
      <c r="DM315" s="259"/>
      <c r="DN315" s="259"/>
    </row>
    <row r="316" spans="1:118" s="27" customFormat="1" ht="24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771">SUM(J317:J321,J326:J328)</f>
        <v>0</v>
      </c>
      <c r="K316" s="236">
        <f t="shared" si="771"/>
        <v>0</v>
      </c>
      <c r="L316" s="236">
        <f t="shared" si="771"/>
        <v>0</v>
      </c>
      <c r="M316" s="236">
        <f t="shared" si="771"/>
        <v>0</v>
      </c>
      <c r="N316" s="236">
        <f t="shared" si="771"/>
        <v>0</v>
      </c>
      <c r="O316" s="236">
        <f t="shared" si="771"/>
        <v>0</v>
      </c>
      <c r="P316" s="228">
        <f>SUM(P317:P321,P326:P328)</f>
        <v>0</v>
      </c>
      <c r="Q316" s="226">
        <f t="shared" ref="Q316:Z316" si="772">SUM(Q317:Q321,Q326:Q328)</f>
        <v>0</v>
      </c>
      <c r="R316" s="236">
        <f t="shared" si="772"/>
        <v>0</v>
      </c>
      <c r="S316" s="226">
        <f t="shared" si="772"/>
        <v>0</v>
      </c>
      <c r="T316" s="236">
        <f t="shared" si="772"/>
        <v>0</v>
      </c>
      <c r="U316" s="226">
        <f t="shared" si="772"/>
        <v>0</v>
      </c>
      <c r="V316" s="235">
        <f t="shared" si="772"/>
        <v>0</v>
      </c>
      <c r="W316" s="226">
        <f t="shared" si="772"/>
        <v>0</v>
      </c>
      <c r="X316" s="226">
        <f t="shared" si="772"/>
        <v>0</v>
      </c>
      <c r="Y316" s="235">
        <f t="shared" si="772"/>
        <v>0</v>
      </c>
      <c r="Z316" s="227">
        <f t="shared" si="772"/>
        <v>0</v>
      </c>
      <c r="AA316" s="228">
        <f>SUM(AA317:AA321,AA326:AA328)</f>
        <v>0</v>
      </c>
      <c r="AB316" s="226">
        <f t="shared" ref="AB316:AK316" si="773">SUM(AB317:AB321,AB326:AB328)</f>
        <v>0</v>
      </c>
      <c r="AC316" s="236">
        <f t="shared" si="773"/>
        <v>0</v>
      </c>
      <c r="AD316" s="226">
        <f t="shared" si="773"/>
        <v>0</v>
      </c>
      <c r="AE316" s="236">
        <f t="shared" si="773"/>
        <v>0</v>
      </c>
      <c r="AF316" s="226">
        <f t="shared" si="773"/>
        <v>0</v>
      </c>
      <c r="AG316" s="235">
        <f t="shared" si="773"/>
        <v>0</v>
      </c>
      <c r="AH316" s="226">
        <f t="shared" si="773"/>
        <v>0</v>
      </c>
      <c r="AI316" s="226">
        <f t="shared" si="773"/>
        <v>0</v>
      </c>
      <c r="AJ316" s="235">
        <f t="shared" si="773"/>
        <v>0</v>
      </c>
      <c r="AK316" s="227">
        <f t="shared" si="773"/>
        <v>0</v>
      </c>
      <c r="AL316" s="228">
        <f>SUM(AL317:AL321,AL326:AL328)</f>
        <v>0</v>
      </c>
      <c r="AM316" s="226">
        <f t="shared" ref="AM316:AV316" si="774">SUM(AM317:AM321,AM326:AM328)</f>
        <v>0</v>
      </c>
      <c r="AN316" s="236">
        <f t="shared" si="774"/>
        <v>0</v>
      </c>
      <c r="AO316" s="226">
        <f t="shared" si="774"/>
        <v>0</v>
      </c>
      <c r="AP316" s="236">
        <f t="shared" si="774"/>
        <v>0</v>
      </c>
      <c r="AQ316" s="226">
        <f t="shared" si="774"/>
        <v>0</v>
      </c>
      <c r="AR316" s="235">
        <f t="shared" si="774"/>
        <v>0</v>
      </c>
      <c r="AS316" s="226">
        <f t="shared" si="774"/>
        <v>0</v>
      </c>
      <c r="AT316" s="226">
        <f t="shared" si="774"/>
        <v>0</v>
      </c>
      <c r="AU316" s="235">
        <f t="shared" si="774"/>
        <v>0</v>
      </c>
      <c r="AV316" s="227">
        <f t="shared" si="774"/>
        <v>0</v>
      </c>
      <c r="AW316" s="228">
        <f>SUM(AW317:AW321,AW326:AW328)</f>
        <v>0</v>
      </c>
      <c r="AX316" s="226">
        <f t="shared" ref="AX316:BG316" si="775">SUM(AX317:AX321,AX326:AX328)</f>
        <v>0</v>
      </c>
      <c r="AY316" s="236">
        <f t="shared" si="775"/>
        <v>0</v>
      </c>
      <c r="AZ316" s="226">
        <f t="shared" si="775"/>
        <v>0</v>
      </c>
      <c r="BA316" s="236">
        <f t="shared" si="775"/>
        <v>0</v>
      </c>
      <c r="BB316" s="226">
        <f t="shared" si="775"/>
        <v>0</v>
      </c>
      <c r="BC316" s="235">
        <f t="shared" si="775"/>
        <v>0</v>
      </c>
      <c r="BD316" s="226">
        <f t="shared" si="775"/>
        <v>0</v>
      </c>
      <c r="BE316" s="226">
        <f t="shared" si="775"/>
        <v>0</v>
      </c>
      <c r="BF316" s="235">
        <f t="shared" si="775"/>
        <v>0</v>
      </c>
      <c r="BG316" s="227">
        <f t="shared" si="77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776">IF(E322-E323&gt;=0,0,"Ошибка")</f>
        <v>0</v>
      </c>
      <c r="BK316" s="253">
        <f t="shared" si="776"/>
        <v>0</v>
      </c>
      <c r="BL316" s="253">
        <f t="shared" si="776"/>
        <v>0</v>
      </c>
      <c r="BM316" s="253">
        <f t="shared" si="776"/>
        <v>0</v>
      </c>
      <c r="BN316" s="253">
        <f t="shared" si="776"/>
        <v>0</v>
      </c>
      <c r="BO316" s="253">
        <f t="shared" si="776"/>
        <v>0</v>
      </c>
      <c r="BP316" s="253">
        <f t="shared" si="776"/>
        <v>0</v>
      </c>
      <c r="BQ316" s="253">
        <f t="shared" si="776"/>
        <v>0</v>
      </c>
      <c r="BR316" s="253">
        <f t="shared" si="776"/>
        <v>0</v>
      </c>
      <c r="BS316" s="253">
        <f t="shared" si="776"/>
        <v>0</v>
      </c>
      <c r="BT316" s="253">
        <f t="shared" si="776"/>
        <v>0</v>
      </c>
      <c r="BU316" s="253">
        <f t="shared" si="776"/>
        <v>0</v>
      </c>
      <c r="BV316" s="253">
        <f t="shared" si="776"/>
        <v>0</v>
      </c>
      <c r="BW316" s="253">
        <f t="shared" si="776"/>
        <v>0</v>
      </c>
      <c r="BX316" s="253">
        <f t="shared" si="776"/>
        <v>0</v>
      </c>
      <c r="BY316" s="253">
        <f t="shared" si="776"/>
        <v>0</v>
      </c>
      <c r="BZ316" s="253">
        <f t="shared" si="776"/>
        <v>0</v>
      </c>
      <c r="CA316" s="253">
        <f t="shared" si="776"/>
        <v>0</v>
      </c>
      <c r="CB316" s="253">
        <f t="shared" si="776"/>
        <v>0</v>
      </c>
      <c r="CC316" s="253">
        <f t="shared" si="776"/>
        <v>0</v>
      </c>
      <c r="CD316" s="253">
        <f t="shared" si="776"/>
        <v>0</v>
      </c>
      <c r="CE316" s="253">
        <f t="shared" si="776"/>
        <v>0</v>
      </c>
      <c r="CF316" s="253">
        <f t="shared" si="776"/>
        <v>0</v>
      </c>
      <c r="CG316" s="253">
        <f t="shared" si="776"/>
        <v>0</v>
      </c>
      <c r="CH316" s="253">
        <f t="shared" si="776"/>
        <v>0</v>
      </c>
      <c r="CI316" s="253">
        <f t="shared" si="776"/>
        <v>0</v>
      </c>
      <c r="CJ316" s="253">
        <f t="shared" si="776"/>
        <v>0</v>
      </c>
      <c r="CK316" s="253">
        <f t="shared" si="776"/>
        <v>0</v>
      </c>
      <c r="CL316" s="253">
        <f t="shared" si="776"/>
        <v>0</v>
      </c>
      <c r="CM316" s="253">
        <f t="shared" si="776"/>
        <v>0</v>
      </c>
      <c r="CN316" s="253">
        <f t="shared" si="776"/>
        <v>0</v>
      </c>
      <c r="CO316" s="253">
        <f t="shared" si="776"/>
        <v>0</v>
      </c>
      <c r="CP316" s="253">
        <f t="shared" ref="CP316:DL316" si="777">IF(AK322-AK323&gt;=0,0,"Ошибка")</f>
        <v>0</v>
      </c>
      <c r="CQ316" s="253">
        <f t="shared" si="777"/>
        <v>0</v>
      </c>
      <c r="CR316" s="253">
        <f t="shared" si="777"/>
        <v>0</v>
      </c>
      <c r="CS316" s="253">
        <f t="shared" si="777"/>
        <v>0</v>
      </c>
      <c r="CT316" s="253">
        <f t="shared" si="777"/>
        <v>0</v>
      </c>
      <c r="CU316" s="253">
        <f t="shared" si="777"/>
        <v>0</v>
      </c>
      <c r="CV316" s="253">
        <f t="shared" si="777"/>
        <v>0</v>
      </c>
      <c r="CW316" s="253">
        <f t="shared" si="777"/>
        <v>0</v>
      </c>
      <c r="CX316" s="253">
        <f t="shared" si="777"/>
        <v>0</v>
      </c>
      <c r="CY316" s="253">
        <f t="shared" si="777"/>
        <v>0</v>
      </c>
      <c r="CZ316" s="253">
        <f t="shared" si="777"/>
        <v>0</v>
      </c>
      <c r="DA316" s="253">
        <f t="shared" si="777"/>
        <v>0</v>
      </c>
      <c r="DB316" s="253">
        <f t="shared" si="777"/>
        <v>0</v>
      </c>
      <c r="DC316" s="253">
        <f t="shared" si="777"/>
        <v>0</v>
      </c>
      <c r="DD316" s="253">
        <f t="shared" si="777"/>
        <v>0</v>
      </c>
      <c r="DE316" s="253">
        <f t="shared" si="777"/>
        <v>0</v>
      </c>
      <c r="DF316" s="253">
        <f t="shared" si="777"/>
        <v>0</v>
      </c>
      <c r="DG316" s="253">
        <f t="shared" si="777"/>
        <v>0</v>
      </c>
      <c r="DH316" s="253">
        <f t="shared" si="777"/>
        <v>0</v>
      </c>
      <c r="DI316" s="253">
        <f t="shared" si="777"/>
        <v>0</v>
      </c>
      <c r="DJ316" s="253">
        <f t="shared" si="777"/>
        <v>0</v>
      </c>
      <c r="DK316" s="253">
        <f t="shared" si="777"/>
        <v>0</v>
      </c>
      <c r="DL316" s="253">
        <f t="shared" si="777"/>
        <v>0</v>
      </c>
      <c r="DM316" s="2"/>
      <c r="DN316" s="2"/>
    </row>
    <row r="317" spans="1:118" s="27" customFormat="1" ht="24">
      <c r="A317" s="272" t="str">
        <f t="shared" ref="A317:A328" si="77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779">SUM(J317:L317)</f>
        <v>0</v>
      </c>
      <c r="H317" s="236">
        <f>ROUND(SUM(S317,AD317,AO317,AZ317),1)</f>
        <v>0</v>
      </c>
      <c r="I317" s="236">
        <f t="shared" ref="I317:I328" si="780">SUM(M317:O317)</f>
        <v>0</v>
      </c>
      <c r="J317" s="236">
        <f t="shared" ref="J317:O328" si="781">ROUND(SUM(U317,AF317,AQ317,BB317),1)</f>
        <v>0</v>
      </c>
      <c r="K317" s="236">
        <f t="shared" si="781"/>
        <v>0</v>
      </c>
      <c r="L317" s="236">
        <f t="shared" si="781"/>
        <v>0</v>
      </c>
      <c r="M317" s="236">
        <f t="shared" si="781"/>
        <v>0</v>
      </c>
      <c r="N317" s="236">
        <f t="shared" si="781"/>
        <v>0</v>
      </c>
      <c r="O317" s="236">
        <f t="shared" si="78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9">
        <f t="shared" ref="BH317:BH327" si="782">IF((COUNTA(BJ317:DL317)-COUNTIF(BJ317:DL317,0))=0,0,CONCATENATE("Ошибки!-",COUNTA(BJ317:DL317)-COUNTIF(BJ317:DL317,0)))</f>
        <v>0</v>
      </c>
      <c r="BI317" s="255" t="str">
        <f t="shared" ref="BI317:BI328" si="783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78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785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786">IF(ROUND((AA317-AB317),5)&gt;=0,0,"Ошибка!")</f>
        <v>0</v>
      </c>
      <c r="CH317" s="318"/>
      <c r="CI317" s="253">
        <f t="shared" ref="CI317:CI328" si="787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788">IF(ROUND((AL317-AM317),5)&gt;=0,0,"Ошибка!")</f>
        <v>0</v>
      </c>
      <c r="CS317" s="318"/>
      <c r="CT317" s="253">
        <f t="shared" ref="CT317:CT328" si="789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790">IF(ROUND((AW317-AX317),5)&gt;=0,0,"Ошибка!")</f>
        <v>0</v>
      </c>
      <c r="DD317" s="318"/>
      <c r="DE317" s="253">
        <f t="shared" ref="DE317:DE328" si="791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  <c r="DM317" s="2"/>
      <c r="DN317" s="2"/>
    </row>
    <row r="318" spans="1:118" s="27" customFormat="1" ht="36">
      <c r="A318" s="272" t="str">
        <f t="shared" si="77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792">ROUND(SUM(P318,AA318,AL318,AW318),0)</f>
        <v>0</v>
      </c>
      <c r="F318" s="236">
        <f t="shared" ref="F318:F328" si="793">ROUND(SUM(Q318,AB318,AM318,AX318),1)</f>
        <v>0</v>
      </c>
      <c r="G318" s="236">
        <f t="shared" si="779"/>
        <v>0</v>
      </c>
      <c r="H318" s="236">
        <f t="shared" ref="H318:H328" si="794">ROUND(SUM(S318,AD318,AO318,AZ318),1)</f>
        <v>0</v>
      </c>
      <c r="I318" s="236">
        <f t="shared" si="780"/>
        <v>0</v>
      </c>
      <c r="J318" s="236">
        <f t="shared" si="781"/>
        <v>0</v>
      </c>
      <c r="K318" s="236">
        <f t="shared" si="781"/>
        <v>0</v>
      </c>
      <c r="L318" s="236">
        <f t="shared" si="781"/>
        <v>0</v>
      </c>
      <c r="M318" s="236">
        <f t="shared" si="781"/>
        <v>0</v>
      </c>
      <c r="N318" s="236">
        <f t="shared" si="781"/>
        <v>0</v>
      </c>
      <c r="O318" s="236">
        <f t="shared" si="781"/>
        <v>0</v>
      </c>
      <c r="P318" s="220"/>
      <c r="Q318" s="221"/>
      <c r="R318" s="237">
        <f t="shared" ref="R318:R328" si="795">SUM(U318:W318)</f>
        <v>0</v>
      </c>
      <c r="S318" s="221"/>
      <c r="T318" s="237">
        <f t="shared" ref="T318:T327" si="796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97">SUM(AF318:AH318)</f>
        <v>0</v>
      </c>
      <c r="AD318" s="221"/>
      <c r="AE318" s="237">
        <f t="shared" ref="AE318:AE327" si="798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99">SUM(AQ318:AS318)</f>
        <v>0</v>
      </c>
      <c r="AO318" s="221"/>
      <c r="AP318" s="237">
        <f t="shared" ref="AP318:AP327" si="800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01">SUM(BB318:BD318)</f>
        <v>0</v>
      </c>
      <c r="AZ318" s="221"/>
      <c r="BA318" s="237">
        <f t="shared" ref="BA318:BA327" si="802">SUM(BE318:BG318)</f>
        <v>0</v>
      </c>
      <c r="BB318" s="221"/>
      <c r="BC318" s="233"/>
      <c r="BD318" s="221"/>
      <c r="BE318" s="221"/>
      <c r="BF318" s="233"/>
      <c r="BG318" s="221"/>
      <c r="BH318" s="379">
        <f t="shared" si="782"/>
        <v>0</v>
      </c>
      <c r="BI318" s="255" t="str">
        <f t="shared" si="783"/>
        <v>03</v>
      </c>
      <c r="BJ318" s="318"/>
      <c r="BK318" s="253">
        <f t="shared" ref="BK318:BK328" si="803">IF(ROUND((E318-F318),5)&gt;=0,0,"Ошибка!")</f>
        <v>0</v>
      </c>
      <c r="BL318" s="318"/>
      <c r="BM318" s="253">
        <f t="shared" si="78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785"/>
        <v>0</v>
      </c>
      <c r="BW318" s="318"/>
      <c r="BX318" s="253">
        <f t="shared" ref="BX318:BX328" si="80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786"/>
        <v>0</v>
      </c>
      <c r="CH318" s="318"/>
      <c r="CI318" s="253">
        <f t="shared" si="787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788"/>
        <v>0</v>
      </c>
      <c r="CS318" s="318"/>
      <c r="CT318" s="253">
        <f t="shared" si="789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790"/>
        <v>0</v>
      </c>
      <c r="DD318" s="318"/>
      <c r="DE318" s="253">
        <f t="shared" si="791"/>
        <v>0</v>
      </c>
      <c r="DF318" s="318"/>
      <c r="DG318" s="318"/>
      <c r="DH318" s="318"/>
      <c r="DI318" s="318"/>
      <c r="DJ318" s="318"/>
      <c r="DK318" s="318"/>
      <c r="DL318" s="318"/>
      <c r="DM318" s="2"/>
      <c r="DN318" s="2"/>
    </row>
    <row r="319" spans="1:118" s="28" customFormat="1" ht="12">
      <c r="A319" s="272" t="str">
        <f t="shared" si="77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792"/>
        <v>0</v>
      </c>
      <c r="F319" s="236">
        <f t="shared" si="793"/>
        <v>0</v>
      </c>
      <c r="G319" s="236">
        <f t="shared" si="779"/>
        <v>0</v>
      </c>
      <c r="H319" s="236">
        <f t="shared" si="794"/>
        <v>0</v>
      </c>
      <c r="I319" s="236">
        <f t="shared" si="780"/>
        <v>0</v>
      </c>
      <c r="J319" s="236">
        <f t="shared" si="781"/>
        <v>0</v>
      </c>
      <c r="K319" s="236">
        <f t="shared" si="781"/>
        <v>0</v>
      </c>
      <c r="L319" s="236">
        <f t="shared" si="781"/>
        <v>0</v>
      </c>
      <c r="M319" s="236">
        <f t="shared" si="781"/>
        <v>0</v>
      </c>
      <c r="N319" s="236">
        <f t="shared" si="781"/>
        <v>0</v>
      </c>
      <c r="O319" s="236">
        <f t="shared" si="781"/>
        <v>0</v>
      </c>
      <c r="P319" s="220"/>
      <c r="Q319" s="221"/>
      <c r="R319" s="237">
        <f t="shared" si="795"/>
        <v>0</v>
      </c>
      <c r="S319" s="221"/>
      <c r="T319" s="237">
        <f t="shared" si="796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97"/>
        <v>0</v>
      </c>
      <c r="AD319" s="221"/>
      <c r="AE319" s="237">
        <f t="shared" si="798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99"/>
        <v>0</v>
      </c>
      <c r="AO319" s="221"/>
      <c r="AP319" s="237">
        <f t="shared" si="800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01"/>
        <v>0</v>
      </c>
      <c r="AZ319" s="221"/>
      <c r="BA319" s="237">
        <f t="shared" si="802"/>
        <v>0</v>
      </c>
      <c r="BB319" s="221"/>
      <c r="BC319" s="233"/>
      <c r="BD319" s="221"/>
      <c r="BE319" s="221"/>
      <c r="BF319" s="233"/>
      <c r="BG319" s="221"/>
      <c r="BH319" s="379">
        <f t="shared" si="782"/>
        <v>0</v>
      </c>
      <c r="BI319" s="255" t="str">
        <f t="shared" si="783"/>
        <v>04</v>
      </c>
      <c r="BJ319" s="318"/>
      <c r="BK319" s="253">
        <f t="shared" si="803"/>
        <v>0</v>
      </c>
      <c r="BL319" s="318"/>
      <c r="BM319" s="253">
        <f t="shared" si="78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785"/>
        <v>0</v>
      </c>
      <c r="BW319" s="318"/>
      <c r="BX319" s="253">
        <f t="shared" si="80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786"/>
        <v>0</v>
      </c>
      <c r="CH319" s="318"/>
      <c r="CI319" s="253">
        <f t="shared" si="787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788"/>
        <v>0</v>
      </c>
      <c r="CS319" s="318"/>
      <c r="CT319" s="253">
        <f t="shared" si="789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790"/>
        <v>0</v>
      </c>
      <c r="DD319" s="318"/>
      <c r="DE319" s="253">
        <f t="shared" si="791"/>
        <v>0</v>
      </c>
      <c r="DF319" s="318"/>
      <c r="DG319" s="318"/>
      <c r="DH319" s="318"/>
      <c r="DI319" s="318"/>
      <c r="DJ319" s="318"/>
      <c r="DK319" s="318"/>
      <c r="DL319" s="318"/>
      <c r="DM319" s="242"/>
      <c r="DN319" s="242"/>
    </row>
    <row r="320" spans="1:118" s="28" customFormat="1" ht="12">
      <c r="A320" s="272" t="str">
        <f t="shared" si="77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792"/>
        <v>0</v>
      </c>
      <c r="F320" s="236">
        <f t="shared" si="793"/>
        <v>0</v>
      </c>
      <c r="G320" s="236">
        <f t="shared" si="779"/>
        <v>0</v>
      </c>
      <c r="H320" s="236">
        <f t="shared" si="794"/>
        <v>0</v>
      </c>
      <c r="I320" s="236">
        <f t="shared" si="780"/>
        <v>0</v>
      </c>
      <c r="J320" s="236">
        <f t="shared" si="781"/>
        <v>0</v>
      </c>
      <c r="K320" s="236">
        <f t="shared" si="781"/>
        <v>0</v>
      </c>
      <c r="L320" s="236">
        <f t="shared" si="781"/>
        <v>0</v>
      </c>
      <c r="M320" s="236">
        <f t="shared" si="781"/>
        <v>0</v>
      </c>
      <c r="N320" s="236">
        <f t="shared" si="781"/>
        <v>0</v>
      </c>
      <c r="O320" s="236">
        <f t="shared" si="781"/>
        <v>0</v>
      </c>
      <c r="P320" s="220"/>
      <c r="Q320" s="221"/>
      <c r="R320" s="237">
        <f t="shared" si="795"/>
        <v>0</v>
      </c>
      <c r="S320" s="221"/>
      <c r="T320" s="237">
        <f t="shared" si="796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97"/>
        <v>0</v>
      </c>
      <c r="AD320" s="221"/>
      <c r="AE320" s="237">
        <f t="shared" si="798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99"/>
        <v>0</v>
      </c>
      <c r="AO320" s="221"/>
      <c r="AP320" s="237">
        <f t="shared" si="800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01"/>
        <v>0</v>
      </c>
      <c r="AZ320" s="221"/>
      <c r="BA320" s="237">
        <f t="shared" si="802"/>
        <v>0</v>
      </c>
      <c r="BB320" s="221"/>
      <c r="BC320" s="233"/>
      <c r="BD320" s="221"/>
      <c r="BE320" s="221"/>
      <c r="BF320" s="233"/>
      <c r="BG320" s="221"/>
      <c r="BH320" s="379">
        <f t="shared" si="782"/>
        <v>0</v>
      </c>
      <c r="BI320" s="255" t="str">
        <f t="shared" si="783"/>
        <v>05</v>
      </c>
      <c r="BJ320" s="318"/>
      <c r="BK320" s="253">
        <f t="shared" si="803"/>
        <v>0</v>
      </c>
      <c r="BL320" s="318"/>
      <c r="BM320" s="253">
        <f t="shared" si="78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785"/>
        <v>0</v>
      </c>
      <c r="BW320" s="318"/>
      <c r="BX320" s="253">
        <f t="shared" si="80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786"/>
        <v>0</v>
      </c>
      <c r="CH320" s="318"/>
      <c r="CI320" s="253">
        <f t="shared" si="787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788"/>
        <v>0</v>
      </c>
      <c r="CS320" s="318"/>
      <c r="CT320" s="253">
        <f t="shared" si="789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790"/>
        <v>0</v>
      </c>
      <c r="DD320" s="318"/>
      <c r="DE320" s="253">
        <f t="shared" si="791"/>
        <v>0</v>
      </c>
      <c r="DF320" s="318"/>
      <c r="DG320" s="318"/>
      <c r="DH320" s="318"/>
      <c r="DI320" s="318"/>
      <c r="DJ320" s="318"/>
      <c r="DK320" s="318"/>
      <c r="DL320" s="318"/>
      <c r="DM320" s="242"/>
      <c r="DN320" s="242"/>
    </row>
    <row r="321" spans="1:118" s="28" customFormat="1" ht="12">
      <c r="A321" s="272" t="str">
        <f t="shared" si="77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792"/>
        <v>0</v>
      </c>
      <c r="F321" s="236">
        <f t="shared" si="793"/>
        <v>0</v>
      </c>
      <c r="G321" s="236">
        <f t="shared" si="779"/>
        <v>0</v>
      </c>
      <c r="H321" s="236">
        <f t="shared" si="794"/>
        <v>0</v>
      </c>
      <c r="I321" s="236">
        <f t="shared" si="780"/>
        <v>0</v>
      </c>
      <c r="J321" s="236">
        <f t="shared" si="781"/>
        <v>0</v>
      </c>
      <c r="K321" s="236">
        <f t="shared" si="781"/>
        <v>0</v>
      </c>
      <c r="L321" s="236">
        <f t="shared" si="781"/>
        <v>0</v>
      </c>
      <c r="M321" s="236">
        <f t="shared" si="781"/>
        <v>0</v>
      </c>
      <c r="N321" s="236">
        <f t="shared" si="781"/>
        <v>0</v>
      </c>
      <c r="O321" s="236">
        <f t="shared" si="781"/>
        <v>0</v>
      </c>
      <c r="P321" s="220"/>
      <c r="Q321" s="221"/>
      <c r="R321" s="237">
        <f t="shared" si="795"/>
        <v>0</v>
      </c>
      <c r="S321" s="221"/>
      <c r="T321" s="237">
        <f t="shared" si="796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97"/>
        <v>0</v>
      </c>
      <c r="AD321" s="221"/>
      <c r="AE321" s="237">
        <f t="shared" si="798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99"/>
        <v>0</v>
      </c>
      <c r="AO321" s="221"/>
      <c r="AP321" s="237">
        <f t="shared" si="800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01"/>
        <v>0</v>
      </c>
      <c r="AZ321" s="221"/>
      <c r="BA321" s="237">
        <f t="shared" si="802"/>
        <v>0</v>
      </c>
      <c r="BB321" s="221"/>
      <c r="BC321" s="233"/>
      <c r="BD321" s="221"/>
      <c r="BE321" s="221"/>
      <c r="BF321" s="233"/>
      <c r="BG321" s="221"/>
      <c r="BH321" s="379">
        <f t="shared" si="782"/>
        <v>0</v>
      </c>
      <c r="BI321" s="255" t="str">
        <f t="shared" si="783"/>
        <v>06</v>
      </c>
      <c r="BJ321" s="318"/>
      <c r="BK321" s="253">
        <f t="shared" si="803"/>
        <v>0</v>
      </c>
      <c r="BL321" s="318"/>
      <c r="BM321" s="253">
        <f t="shared" si="78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785"/>
        <v>0</v>
      </c>
      <c r="BW321" s="318"/>
      <c r="BX321" s="253">
        <f t="shared" si="80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786"/>
        <v>0</v>
      </c>
      <c r="CH321" s="318"/>
      <c r="CI321" s="253">
        <f t="shared" si="787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788"/>
        <v>0</v>
      </c>
      <c r="CS321" s="318"/>
      <c r="CT321" s="253">
        <f t="shared" si="789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790"/>
        <v>0</v>
      </c>
      <c r="DD321" s="318"/>
      <c r="DE321" s="253">
        <f t="shared" si="791"/>
        <v>0</v>
      </c>
      <c r="DF321" s="318"/>
      <c r="DG321" s="318"/>
      <c r="DH321" s="318"/>
      <c r="DI321" s="318"/>
      <c r="DJ321" s="318"/>
      <c r="DK321" s="318"/>
      <c r="DL321" s="318"/>
      <c r="DM321" s="242"/>
      <c r="DN321" s="242"/>
    </row>
    <row r="322" spans="1:118" s="27" customFormat="1" ht="24">
      <c r="A322" s="272" t="str">
        <f t="shared" si="77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792"/>
        <v>0</v>
      </c>
      <c r="F322" s="236">
        <f t="shared" si="793"/>
        <v>0</v>
      </c>
      <c r="G322" s="236">
        <f t="shared" si="779"/>
        <v>0</v>
      </c>
      <c r="H322" s="236">
        <f t="shared" si="794"/>
        <v>0</v>
      </c>
      <c r="I322" s="236">
        <f t="shared" si="780"/>
        <v>0</v>
      </c>
      <c r="J322" s="236">
        <f t="shared" si="781"/>
        <v>0</v>
      </c>
      <c r="K322" s="236">
        <f t="shared" si="781"/>
        <v>0</v>
      </c>
      <c r="L322" s="236">
        <f t="shared" si="781"/>
        <v>0</v>
      </c>
      <c r="M322" s="236">
        <f t="shared" si="781"/>
        <v>0</v>
      </c>
      <c r="N322" s="236">
        <f t="shared" si="781"/>
        <v>0</v>
      </c>
      <c r="O322" s="236">
        <f t="shared" si="781"/>
        <v>0</v>
      </c>
      <c r="P322" s="220"/>
      <c r="Q322" s="221"/>
      <c r="R322" s="237">
        <f t="shared" si="795"/>
        <v>0</v>
      </c>
      <c r="S322" s="221"/>
      <c r="T322" s="237">
        <f t="shared" si="796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97"/>
        <v>0</v>
      </c>
      <c r="AD322" s="221"/>
      <c r="AE322" s="237">
        <f t="shared" si="798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99"/>
        <v>0</v>
      </c>
      <c r="AO322" s="221"/>
      <c r="AP322" s="237">
        <f t="shared" si="800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01"/>
        <v>0</v>
      </c>
      <c r="AZ322" s="221"/>
      <c r="BA322" s="237">
        <f t="shared" si="802"/>
        <v>0</v>
      </c>
      <c r="BB322" s="221"/>
      <c r="BC322" s="233"/>
      <c r="BD322" s="221"/>
      <c r="BE322" s="221"/>
      <c r="BF322" s="233"/>
      <c r="BG322" s="221"/>
      <c r="BH322" s="379">
        <f t="shared" si="782"/>
        <v>0</v>
      </c>
      <c r="BI322" s="255" t="str">
        <f t="shared" si="783"/>
        <v>07</v>
      </c>
      <c r="BJ322" s="318"/>
      <c r="BK322" s="253">
        <f t="shared" si="803"/>
        <v>0</v>
      </c>
      <c r="BL322" s="318"/>
      <c r="BM322" s="253">
        <f t="shared" si="78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785"/>
        <v>0</v>
      </c>
      <c r="BW322" s="318"/>
      <c r="BX322" s="253">
        <f t="shared" si="80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786"/>
        <v>0</v>
      </c>
      <c r="CH322" s="318"/>
      <c r="CI322" s="253">
        <f t="shared" si="787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788"/>
        <v>0</v>
      </c>
      <c r="CS322" s="318"/>
      <c r="CT322" s="253">
        <f t="shared" si="789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790"/>
        <v>0</v>
      </c>
      <c r="DD322" s="318"/>
      <c r="DE322" s="253">
        <f t="shared" si="791"/>
        <v>0</v>
      </c>
      <c r="DF322" s="318"/>
      <c r="DG322" s="318"/>
      <c r="DH322" s="318"/>
      <c r="DI322" s="318"/>
      <c r="DJ322" s="318"/>
      <c r="DK322" s="318"/>
      <c r="DL322" s="318"/>
      <c r="DM322" s="2"/>
      <c r="DN322" s="2"/>
    </row>
    <row r="323" spans="1:118" s="27" customFormat="1" ht="12">
      <c r="A323" s="272" t="str">
        <f t="shared" si="77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792"/>
        <v>0</v>
      </c>
      <c r="F323" s="236">
        <f t="shared" si="793"/>
        <v>0</v>
      </c>
      <c r="G323" s="236">
        <f t="shared" si="779"/>
        <v>0</v>
      </c>
      <c r="H323" s="236">
        <f t="shared" si="794"/>
        <v>0</v>
      </c>
      <c r="I323" s="236">
        <f t="shared" si="780"/>
        <v>0</v>
      </c>
      <c r="J323" s="236">
        <f t="shared" si="781"/>
        <v>0</v>
      </c>
      <c r="K323" s="236">
        <f t="shared" si="781"/>
        <v>0</v>
      </c>
      <c r="L323" s="236">
        <f t="shared" si="781"/>
        <v>0</v>
      </c>
      <c r="M323" s="236">
        <f t="shared" si="781"/>
        <v>0</v>
      </c>
      <c r="N323" s="236">
        <f t="shared" si="781"/>
        <v>0</v>
      </c>
      <c r="O323" s="236">
        <f t="shared" si="781"/>
        <v>0</v>
      </c>
      <c r="P323" s="220"/>
      <c r="Q323" s="221"/>
      <c r="R323" s="237">
        <f t="shared" si="795"/>
        <v>0</v>
      </c>
      <c r="S323" s="221"/>
      <c r="T323" s="237">
        <f t="shared" si="796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97"/>
        <v>0</v>
      </c>
      <c r="AD323" s="221"/>
      <c r="AE323" s="237">
        <f t="shared" si="798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99"/>
        <v>0</v>
      </c>
      <c r="AO323" s="221"/>
      <c r="AP323" s="237">
        <f t="shared" si="800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01"/>
        <v>0</v>
      </c>
      <c r="AZ323" s="221"/>
      <c r="BA323" s="237">
        <f t="shared" si="802"/>
        <v>0</v>
      </c>
      <c r="BB323" s="221"/>
      <c r="BC323" s="233"/>
      <c r="BD323" s="221"/>
      <c r="BE323" s="221"/>
      <c r="BF323" s="233"/>
      <c r="BG323" s="221"/>
      <c r="BH323" s="379">
        <f t="shared" si="782"/>
        <v>0</v>
      </c>
      <c r="BI323" s="255" t="str">
        <f t="shared" si="783"/>
        <v>08</v>
      </c>
      <c r="BJ323" s="318"/>
      <c r="BK323" s="253">
        <f t="shared" si="803"/>
        <v>0</v>
      </c>
      <c r="BL323" s="318"/>
      <c r="BM323" s="253">
        <f t="shared" si="78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785"/>
        <v>0</v>
      </c>
      <c r="BW323" s="318"/>
      <c r="BX323" s="253">
        <f t="shared" si="80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786"/>
        <v>0</v>
      </c>
      <c r="CH323" s="318"/>
      <c r="CI323" s="253">
        <f t="shared" si="787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788"/>
        <v>0</v>
      </c>
      <c r="CS323" s="318"/>
      <c r="CT323" s="253">
        <f t="shared" si="789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790"/>
        <v>0</v>
      </c>
      <c r="DD323" s="318"/>
      <c r="DE323" s="253">
        <f t="shared" si="791"/>
        <v>0</v>
      </c>
      <c r="DF323" s="318"/>
      <c r="DG323" s="318"/>
      <c r="DH323" s="318"/>
      <c r="DI323" s="318"/>
      <c r="DJ323" s="318"/>
      <c r="DK323" s="318"/>
      <c r="DL323" s="318"/>
      <c r="DM323" s="2"/>
      <c r="DN323" s="2"/>
    </row>
    <row r="324" spans="1:118" s="28" customFormat="1" ht="12">
      <c r="A324" s="272" t="str">
        <f t="shared" si="77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792"/>
        <v>0</v>
      </c>
      <c r="F324" s="236">
        <f t="shared" si="793"/>
        <v>0</v>
      </c>
      <c r="G324" s="236">
        <f t="shared" si="779"/>
        <v>0</v>
      </c>
      <c r="H324" s="236">
        <f t="shared" si="794"/>
        <v>0</v>
      </c>
      <c r="I324" s="236">
        <f t="shared" si="780"/>
        <v>0</v>
      </c>
      <c r="J324" s="236">
        <f t="shared" si="781"/>
        <v>0</v>
      </c>
      <c r="K324" s="236">
        <f t="shared" si="781"/>
        <v>0</v>
      </c>
      <c r="L324" s="236">
        <f t="shared" si="781"/>
        <v>0</v>
      </c>
      <c r="M324" s="236">
        <f t="shared" si="781"/>
        <v>0</v>
      </c>
      <c r="N324" s="236">
        <f t="shared" si="781"/>
        <v>0</v>
      </c>
      <c r="O324" s="236">
        <f t="shared" si="781"/>
        <v>0</v>
      </c>
      <c r="P324" s="220"/>
      <c r="Q324" s="221"/>
      <c r="R324" s="237">
        <f t="shared" si="795"/>
        <v>0</v>
      </c>
      <c r="S324" s="221"/>
      <c r="T324" s="237">
        <f t="shared" si="796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97"/>
        <v>0</v>
      </c>
      <c r="AD324" s="221"/>
      <c r="AE324" s="237">
        <f t="shared" si="798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99"/>
        <v>0</v>
      </c>
      <c r="AO324" s="221"/>
      <c r="AP324" s="237">
        <f t="shared" si="800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01"/>
        <v>0</v>
      </c>
      <c r="AZ324" s="221"/>
      <c r="BA324" s="237">
        <f t="shared" si="802"/>
        <v>0</v>
      </c>
      <c r="BB324" s="221"/>
      <c r="BC324" s="233"/>
      <c r="BD324" s="221"/>
      <c r="BE324" s="221"/>
      <c r="BF324" s="233"/>
      <c r="BG324" s="221"/>
      <c r="BH324" s="379">
        <f t="shared" si="782"/>
        <v>0</v>
      </c>
      <c r="BI324" s="255" t="str">
        <f t="shared" si="783"/>
        <v>09</v>
      </c>
      <c r="BJ324" s="318"/>
      <c r="BK324" s="253">
        <f t="shared" si="803"/>
        <v>0</v>
      </c>
      <c r="BL324" s="318"/>
      <c r="BM324" s="253">
        <f t="shared" si="78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785"/>
        <v>0</v>
      </c>
      <c r="BW324" s="318"/>
      <c r="BX324" s="253">
        <f t="shared" si="80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786"/>
        <v>0</v>
      </c>
      <c r="CH324" s="318"/>
      <c r="CI324" s="253">
        <f t="shared" si="787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788"/>
        <v>0</v>
      </c>
      <c r="CS324" s="318"/>
      <c r="CT324" s="253">
        <f t="shared" si="789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790"/>
        <v>0</v>
      </c>
      <c r="DD324" s="318"/>
      <c r="DE324" s="253">
        <f t="shared" si="791"/>
        <v>0</v>
      </c>
      <c r="DF324" s="318"/>
      <c r="DG324" s="318"/>
      <c r="DH324" s="318"/>
      <c r="DI324" s="318"/>
      <c r="DJ324" s="318"/>
      <c r="DK324" s="318"/>
      <c r="DL324" s="318"/>
      <c r="DM324" s="242"/>
      <c r="DN324" s="242"/>
    </row>
    <row r="325" spans="1:118" s="28" customFormat="1" ht="12">
      <c r="A325" s="272" t="str">
        <f t="shared" si="77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792"/>
        <v>0</v>
      </c>
      <c r="F325" s="236">
        <f t="shared" si="793"/>
        <v>0</v>
      </c>
      <c r="G325" s="236">
        <f t="shared" si="779"/>
        <v>0</v>
      </c>
      <c r="H325" s="236">
        <f t="shared" si="794"/>
        <v>0</v>
      </c>
      <c r="I325" s="236">
        <f t="shared" si="780"/>
        <v>0</v>
      </c>
      <c r="J325" s="236">
        <f t="shared" si="781"/>
        <v>0</v>
      </c>
      <c r="K325" s="236">
        <f t="shared" si="781"/>
        <v>0</v>
      </c>
      <c r="L325" s="236">
        <f t="shared" si="781"/>
        <v>0</v>
      </c>
      <c r="M325" s="236">
        <f t="shared" si="781"/>
        <v>0</v>
      </c>
      <c r="N325" s="236">
        <f t="shared" si="781"/>
        <v>0</v>
      </c>
      <c r="O325" s="236">
        <f t="shared" si="781"/>
        <v>0</v>
      </c>
      <c r="P325" s="220"/>
      <c r="Q325" s="221"/>
      <c r="R325" s="237">
        <f t="shared" si="795"/>
        <v>0</v>
      </c>
      <c r="S325" s="221"/>
      <c r="T325" s="237">
        <f t="shared" si="796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97"/>
        <v>0</v>
      </c>
      <c r="AD325" s="221"/>
      <c r="AE325" s="237">
        <f t="shared" si="798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99"/>
        <v>0</v>
      </c>
      <c r="AO325" s="221"/>
      <c r="AP325" s="237">
        <f t="shared" si="800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01"/>
        <v>0</v>
      </c>
      <c r="AZ325" s="221"/>
      <c r="BA325" s="237">
        <f t="shared" si="802"/>
        <v>0</v>
      </c>
      <c r="BB325" s="221"/>
      <c r="BC325" s="233"/>
      <c r="BD325" s="221"/>
      <c r="BE325" s="221"/>
      <c r="BF325" s="233"/>
      <c r="BG325" s="221"/>
      <c r="BH325" s="379">
        <f t="shared" si="782"/>
        <v>0</v>
      </c>
      <c r="BI325" s="255" t="str">
        <f t="shared" si="783"/>
        <v>10</v>
      </c>
      <c r="BJ325" s="318"/>
      <c r="BK325" s="253">
        <f t="shared" si="803"/>
        <v>0</v>
      </c>
      <c r="BL325" s="318"/>
      <c r="BM325" s="253">
        <f t="shared" si="78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785"/>
        <v>0</v>
      </c>
      <c r="BW325" s="318"/>
      <c r="BX325" s="253">
        <f t="shared" si="80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786"/>
        <v>0</v>
      </c>
      <c r="CH325" s="318"/>
      <c r="CI325" s="253">
        <f t="shared" si="787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788"/>
        <v>0</v>
      </c>
      <c r="CS325" s="318"/>
      <c r="CT325" s="253">
        <f t="shared" si="789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790"/>
        <v>0</v>
      </c>
      <c r="DD325" s="318"/>
      <c r="DE325" s="253">
        <f t="shared" si="791"/>
        <v>0</v>
      </c>
      <c r="DF325" s="318"/>
      <c r="DG325" s="318"/>
      <c r="DH325" s="318"/>
      <c r="DI325" s="318"/>
      <c r="DJ325" s="318"/>
      <c r="DK325" s="318"/>
      <c r="DL325" s="318"/>
      <c r="DM325" s="242"/>
      <c r="DN325" s="242"/>
    </row>
    <row r="326" spans="1:118" s="27" customFormat="1" ht="36">
      <c r="A326" s="272" t="str">
        <f t="shared" si="77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792"/>
        <v>0</v>
      </c>
      <c r="F326" s="236">
        <f t="shared" si="793"/>
        <v>0</v>
      </c>
      <c r="G326" s="236">
        <f t="shared" si="779"/>
        <v>0</v>
      </c>
      <c r="H326" s="236">
        <f t="shared" si="794"/>
        <v>0</v>
      </c>
      <c r="I326" s="236">
        <f t="shared" si="780"/>
        <v>0</v>
      </c>
      <c r="J326" s="236">
        <f t="shared" si="781"/>
        <v>0</v>
      </c>
      <c r="K326" s="236">
        <f t="shared" si="781"/>
        <v>0</v>
      </c>
      <c r="L326" s="236">
        <f t="shared" si="781"/>
        <v>0</v>
      </c>
      <c r="M326" s="236">
        <f t="shared" si="781"/>
        <v>0</v>
      </c>
      <c r="N326" s="236">
        <f t="shared" si="781"/>
        <v>0</v>
      </c>
      <c r="O326" s="236">
        <f t="shared" si="781"/>
        <v>0</v>
      </c>
      <c r="P326" s="220"/>
      <c r="Q326" s="221"/>
      <c r="R326" s="237">
        <f t="shared" si="795"/>
        <v>0</v>
      </c>
      <c r="S326" s="221"/>
      <c r="T326" s="237">
        <f t="shared" si="796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97"/>
        <v>0</v>
      </c>
      <c r="AD326" s="221"/>
      <c r="AE326" s="237">
        <f t="shared" si="798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99"/>
        <v>0</v>
      </c>
      <c r="AO326" s="221"/>
      <c r="AP326" s="237">
        <f t="shared" si="800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01"/>
        <v>0</v>
      </c>
      <c r="AZ326" s="221"/>
      <c r="BA326" s="237">
        <f t="shared" si="802"/>
        <v>0</v>
      </c>
      <c r="BB326" s="221"/>
      <c r="BC326" s="233"/>
      <c r="BD326" s="221"/>
      <c r="BE326" s="221"/>
      <c r="BF326" s="233"/>
      <c r="BG326" s="221"/>
      <c r="BH326" s="379">
        <f t="shared" si="782"/>
        <v>0</v>
      </c>
      <c r="BI326" s="255" t="str">
        <f t="shared" si="783"/>
        <v>11</v>
      </c>
      <c r="BJ326" s="318"/>
      <c r="BK326" s="253">
        <f t="shared" si="803"/>
        <v>0</v>
      </c>
      <c r="BL326" s="318"/>
      <c r="BM326" s="253">
        <f t="shared" si="78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785"/>
        <v>0</v>
      </c>
      <c r="BW326" s="318"/>
      <c r="BX326" s="253">
        <f t="shared" si="80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786"/>
        <v>0</v>
      </c>
      <c r="CH326" s="318"/>
      <c r="CI326" s="253">
        <f t="shared" si="787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788"/>
        <v>0</v>
      </c>
      <c r="CS326" s="318"/>
      <c r="CT326" s="253">
        <f t="shared" si="789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790"/>
        <v>0</v>
      </c>
      <c r="DD326" s="318"/>
      <c r="DE326" s="253">
        <f t="shared" si="791"/>
        <v>0</v>
      </c>
      <c r="DF326" s="318"/>
      <c r="DG326" s="318"/>
      <c r="DH326" s="318"/>
      <c r="DI326" s="318"/>
      <c r="DJ326" s="318"/>
      <c r="DK326" s="318"/>
      <c r="DL326" s="318"/>
      <c r="DM326" s="2"/>
      <c r="DN326" s="2"/>
    </row>
    <row r="327" spans="1:118" s="27" customFormat="1" ht="36">
      <c r="A327" s="272" t="str">
        <f t="shared" si="77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792"/>
        <v>0</v>
      </c>
      <c r="F327" s="236">
        <f t="shared" si="793"/>
        <v>0</v>
      </c>
      <c r="G327" s="236">
        <f t="shared" si="779"/>
        <v>0</v>
      </c>
      <c r="H327" s="236">
        <f t="shared" si="794"/>
        <v>0</v>
      </c>
      <c r="I327" s="236">
        <f t="shared" si="780"/>
        <v>0</v>
      </c>
      <c r="J327" s="236">
        <f t="shared" si="781"/>
        <v>0</v>
      </c>
      <c r="K327" s="236">
        <f t="shared" si="781"/>
        <v>0</v>
      </c>
      <c r="L327" s="236">
        <f t="shared" si="781"/>
        <v>0</v>
      </c>
      <c r="M327" s="236">
        <f t="shared" si="781"/>
        <v>0</v>
      </c>
      <c r="N327" s="236">
        <f t="shared" si="781"/>
        <v>0</v>
      </c>
      <c r="O327" s="236">
        <f t="shared" si="781"/>
        <v>0</v>
      </c>
      <c r="P327" s="220"/>
      <c r="Q327" s="221"/>
      <c r="R327" s="237">
        <f t="shared" si="795"/>
        <v>0</v>
      </c>
      <c r="S327" s="221"/>
      <c r="T327" s="237">
        <f t="shared" si="796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97"/>
        <v>0</v>
      </c>
      <c r="AD327" s="221"/>
      <c r="AE327" s="237">
        <f t="shared" si="798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99"/>
        <v>0</v>
      </c>
      <c r="AO327" s="221"/>
      <c r="AP327" s="237">
        <f t="shared" si="800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01"/>
        <v>0</v>
      </c>
      <c r="AZ327" s="221"/>
      <c r="BA327" s="237">
        <f t="shared" si="802"/>
        <v>0</v>
      </c>
      <c r="BB327" s="221"/>
      <c r="BC327" s="233"/>
      <c r="BD327" s="221"/>
      <c r="BE327" s="221"/>
      <c r="BF327" s="233"/>
      <c r="BG327" s="221"/>
      <c r="BH327" s="379">
        <f t="shared" si="782"/>
        <v>0</v>
      </c>
      <c r="BI327" s="255" t="str">
        <f t="shared" si="783"/>
        <v>12</v>
      </c>
      <c r="BJ327" s="318"/>
      <c r="BK327" s="253">
        <f t="shared" si="803"/>
        <v>0</v>
      </c>
      <c r="BL327" s="318"/>
      <c r="BM327" s="253">
        <f t="shared" si="78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785"/>
        <v>0</v>
      </c>
      <c r="BW327" s="318"/>
      <c r="BX327" s="253">
        <f t="shared" si="80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786"/>
        <v>0</v>
      </c>
      <c r="CH327" s="318"/>
      <c r="CI327" s="253">
        <f t="shared" si="787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788"/>
        <v>0</v>
      </c>
      <c r="CS327" s="318"/>
      <c r="CT327" s="253">
        <f t="shared" si="789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790"/>
        <v>0</v>
      </c>
      <c r="DD327" s="318"/>
      <c r="DE327" s="253">
        <f t="shared" si="791"/>
        <v>0</v>
      </c>
      <c r="DF327" s="318"/>
      <c r="DG327" s="318"/>
      <c r="DH327" s="318"/>
      <c r="DI327" s="318"/>
      <c r="DJ327" s="318"/>
      <c r="DK327" s="318"/>
      <c r="DL327" s="318"/>
      <c r="DM327" s="2"/>
      <c r="DN327" s="2"/>
    </row>
    <row r="328" spans="1:118" s="28" customFormat="1" thickBot="1">
      <c r="A328" s="272" t="str">
        <f t="shared" si="77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792"/>
        <v>0</v>
      </c>
      <c r="F328" s="236">
        <f t="shared" si="793"/>
        <v>0</v>
      </c>
      <c r="G328" s="236">
        <f t="shared" si="779"/>
        <v>0</v>
      </c>
      <c r="H328" s="236">
        <f t="shared" si="794"/>
        <v>0</v>
      </c>
      <c r="I328" s="236">
        <f t="shared" si="780"/>
        <v>0</v>
      </c>
      <c r="J328" s="236">
        <f t="shared" si="781"/>
        <v>0</v>
      </c>
      <c r="K328" s="236">
        <f t="shared" si="781"/>
        <v>0</v>
      </c>
      <c r="L328" s="236">
        <f t="shared" si="781"/>
        <v>0</v>
      </c>
      <c r="M328" s="236">
        <f t="shared" si="781"/>
        <v>0</v>
      </c>
      <c r="N328" s="236">
        <f t="shared" si="781"/>
        <v>0</v>
      </c>
      <c r="O328" s="236">
        <f>ROUND(SUM(Z328,AK328,AV328,BG328),1)</f>
        <v>0</v>
      </c>
      <c r="P328" s="223"/>
      <c r="Q328" s="224"/>
      <c r="R328" s="238">
        <f t="shared" si="795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97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99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01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9">
        <f>IF((COUNTA(BJ328:DL328)-COUNTIF(BJ328:DL328,0))=0,0,CONCATENATE("Ошибки!-",COUNTA(BJ328:DL328)-COUNTIF(BJ328:DL328,0)))</f>
        <v>0</v>
      </c>
      <c r="BI328" s="319" t="str">
        <f t="shared" si="783"/>
        <v>13</v>
      </c>
      <c r="BJ328" s="320"/>
      <c r="BK328" s="321">
        <f t="shared" si="803"/>
        <v>0</v>
      </c>
      <c r="BL328" s="320"/>
      <c r="BM328" s="321">
        <f t="shared" si="78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785"/>
        <v>0</v>
      </c>
      <c r="BW328" s="320"/>
      <c r="BX328" s="321">
        <f t="shared" si="80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786"/>
        <v>0</v>
      </c>
      <c r="CH328" s="320"/>
      <c r="CI328" s="321">
        <f t="shared" si="787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788"/>
        <v>0</v>
      </c>
      <c r="CS328" s="320"/>
      <c r="CT328" s="321">
        <f t="shared" si="789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790"/>
        <v>0</v>
      </c>
      <c r="DD328" s="320"/>
      <c r="DE328" s="321">
        <f t="shared" si="791"/>
        <v>0</v>
      </c>
      <c r="DF328" s="320"/>
      <c r="DG328" s="320"/>
      <c r="DH328" s="320"/>
      <c r="DI328" s="320"/>
      <c r="DJ328" s="320"/>
      <c r="DK328" s="320"/>
      <c r="DL328" s="320"/>
      <c r="DM328" s="242"/>
      <c r="DN328" s="242"/>
    </row>
    <row r="329" spans="1:118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8" s="18" customFormat="1" ht="13.5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8" s="18" customFormat="1" ht="13.5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8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8" ht="60.75" customHeight="1">
      <c r="A333" s="317" t="s">
        <v>237</v>
      </c>
      <c r="B333" s="710" t="s">
        <v>272</v>
      </c>
      <c r="C333" s="710"/>
      <c r="D333" s="546"/>
      <c r="E333" s="546"/>
      <c r="F333" s="546"/>
      <c r="G333" s="546"/>
      <c r="H333" s="546"/>
      <c r="J333" s="711"/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  <c r="DM333" s="1"/>
      <c r="DN333" s="1"/>
    </row>
    <row r="334" spans="1:118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  <c r="DM334" s="1"/>
      <c r="DN334" s="1"/>
    </row>
    <row r="335" spans="1:118" ht="14.25" customHeight="1">
      <c r="A335" s="317" t="s">
        <v>237</v>
      </c>
      <c r="B335" s="17"/>
      <c r="D335" s="554"/>
      <c r="E335" s="554"/>
      <c r="F335" s="554"/>
      <c r="G335" s="19"/>
      <c r="J335" s="554"/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</row>
    <row r="336" spans="1:118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N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theme="6" tint="0.39997558519241921"/>
  </sheetPr>
  <dimension ref="A1:DN357"/>
  <sheetViews>
    <sheetView showZeros="0" zoomScale="90" zoomScaleNormal="90" zoomScaleSheetLayoutView="71" workbookViewId="0">
      <pane xSplit="4" ySplit="5" topLeftCell="E48" activePane="bottomRight" state="frozen"/>
      <selection activeCell="DK44" sqref="DK44"/>
      <selection pane="topRight" activeCell="DK44" sqref="DK44"/>
      <selection pane="bottomLeft" activeCell="DK44" sqref="DK44"/>
      <selection pane="bottomRight" activeCell="D335" sqref="D335:F335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9" t="s">
        <v>276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0"/>
      <c r="DN1" s="240"/>
    </row>
    <row r="2" spans="1:118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10.1 Прочие по
"П-4_стр.2" и "П-4_стр.3"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Прочие
1 квартал -
гр.1</v>
      </c>
      <c r="BV2" s="246" t="str">
        <f t="shared" si="0"/>
        <v>Прочие
1 квартал -
гр.2</v>
      </c>
      <c r="BW2" s="246" t="str">
        <f t="shared" si="0"/>
        <v>Прочие
1 квартал -
гр.3</v>
      </c>
      <c r="BX2" s="246" t="str">
        <f t="shared" si="0"/>
        <v>Прочие
1 квартал -
гр.4</v>
      </c>
      <c r="BY2" s="246" t="str">
        <f t="shared" si="0"/>
        <v>Прочие
1 квартал -
гр.5</v>
      </c>
      <c r="BZ2" s="246" t="str">
        <f t="shared" si="0"/>
        <v>Прочие
1 квартал -
гр.6</v>
      </c>
      <c r="CA2" s="246" t="str">
        <f t="shared" si="0"/>
        <v>Прочие (что не вошло в предыдущие листы)
1 квартал -
гр.7</v>
      </c>
      <c r="CB2" s="246" t="str">
        <f t="shared" si="0"/>
        <v>Прочие
1 квартал -
гр.8</v>
      </c>
      <c r="CC2" s="246" t="str">
        <f t="shared" si="0"/>
        <v>Прочие
1 квартал -
гр.9</v>
      </c>
      <c r="CD2" s="246" t="str">
        <f t="shared" si="0"/>
        <v>Прочие (что не вошло в предыдущие листы)
1 квартал -
гр.10</v>
      </c>
      <c r="CE2" s="246" t="str">
        <f t="shared" si="0"/>
        <v>Прочие
1 квартал -
гр.11</v>
      </c>
      <c r="CF2" s="246" t="str">
        <f t="shared" si="0"/>
        <v>Прочие
2 квартал -
гр.1</v>
      </c>
      <c r="CG2" s="246" t="str">
        <f t="shared" si="0"/>
        <v>Прочие
2 квартал -
гр.2</v>
      </c>
      <c r="CH2" s="246" t="str">
        <f t="shared" si="0"/>
        <v>Прочие
2 квартал -
гр.3</v>
      </c>
      <c r="CI2" s="246" t="str">
        <f t="shared" si="0"/>
        <v>Прочие
2 квартал -
гр.4</v>
      </c>
      <c r="CJ2" s="246" t="str">
        <f t="shared" si="0"/>
        <v>Прочие
2 квартал -
гр.5</v>
      </c>
      <c r="CK2" s="246" t="str">
        <f t="shared" si="0"/>
        <v>Прочие
2 квартал -
гр.6</v>
      </c>
      <c r="CL2" s="246" t="str">
        <f t="shared" si="0"/>
        <v>Прочие (что не вошло в предыдущие листы)
2 квартал -
гр.7</v>
      </c>
      <c r="CM2" s="246" t="str">
        <f t="shared" si="0"/>
        <v>Прочие
2 квартал -
гр.8</v>
      </c>
      <c r="CN2" s="246" t="str">
        <f t="shared" si="0"/>
        <v>Прочие
2 квартал -
гр.9</v>
      </c>
      <c r="CO2" s="246" t="str">
        <f t="shared" si="0"/>
        <v>Прочие (что не вошло в предыдущие листы)
2 квартал -
гр.10</v>
      </c>
      <c r="CP2" s="246" t="str">
        <f t="shared" si="0"/>
        <v>Прочие
2 квартал -
гр.11</v>
      </c>
      <c r="CQ2" s="246" t="str">
        <f t="shared" si="0"/>
        <v>Прочие
3 квартал -
гр.1</v>
      </c>
      <c r="CR2" s="246" t="str">
        <f t="shared" si="0"/>
        <v>Прочие
3 квартал -
гр.2</v>
      </c>
      <c r="CS2" s="246" t="str">
        <f t="shared" si="0"/>
        <v>Прочие
3 квартал -
гр.3</v>
      </c>
      <c r="CT2" s="246" t="str">
        <f t="shared" si="0"/>
        <v>Прочие
3 квартал -
гр.4</v>
      </c>
      <c r="CU2" s="246" t="str">
        <f t="shared" si="0"/>
        <v>Прочие
3 квартал -
гр.5</v>
      </c>
      <c r="CV2" s="246" t="str">
        <f t="shared" si="0"/>
        <v>Прочие
3 квартал -
гр.6</v>
      </c>
      <c r="CW2" s="246" t="str">
        <f t="shared" si="0"/>
        <v>Прочие (что не вошло в предыдущие листы)
3 квартал -
гр.7</v>
      </c>
      <c r="CX2" s="246" t="str">
        <f t="shared" si="0"/>
        <v>Прочие
3 квартал -
гр.8</v>
      </c>
      <c r="CY2" s="246" t="str">
        <f t="shared" si="0"/>
        <v>Прочие
3 квартал -
гр.9</v>
      </c>
      <c r="CZ2" s="246" t="str">
        <f t="shared" si="0"/>
        <v>Прочие (что не вошло в предыдущие листы)
3 квартал -
гр.10</v>
      </c>
      <c r="DA2" s="246" t="str">
        <f t="shared" si="0"/>
        <v>Прочие
3 квартал -
гр.11</v>
      </c>
      <c r="DB2" s="246" t="str">
        <f t="shared" si="0"/>
        <v>Прочие
4 квартал -
гр.1</v>
      </c>
      <c r="DC2" s="246" t="str">
        <f t="shared" si="0"/>
        <v>Прочие
4 квартал -
гр.2</v>
      </c>
      <c r="DD2" s="246" t="str">
        <f t="shared" si="0"/>
        <v>Прочие
4 квартал -
гр.3</v>
      </c>
      <c r="DE2" s="246" t="str">
        <f t="shared" si="0"/>
        <v>Прочие
4 квартал -
гр.4</v>
      </c>
      <c r="DF2" s="246" t="str">
        <f t="shared" si="0"/>
        <v>Прочие
4 квартал -
гр.5</v>
      </c>
      <c r="DG2" s="246" t="str">
        <f t="shared" si="0"/>
        <v>Прочие
4 квартал -
гр.6</v>
      </c>
      <c r="DH2" s="246" t="str">
        <f t="shared" si="0"/>
        <v>Прочие (что не вошло в предыдущие листы)
4 квартал -
гр.7</v>
      </c>
      <c r="DI2" s="246" t="str">
        <f t="shared" si="0"/>
        <v>Прочие
4 квартал -
гр.8</v>
      </c>
      <c r="DJ2" s="246" t="str">
        <f t="shared" si="0"/>
        <v>Прочие
4 квартал -
гр.9</v>
      </c>
      <c r="DK2" s="246" t="str">
        <f t="shared" si="0"/>
        <v>Прочие (что не вошло в предыдущие листы)
4 квартал -
гр.10</v>
      </c>
      <c r="DL2" s="246" t="str">
        <f t="shared" si="0"/>
        <v>Прочие
4 квартал -
гр.11</v>
      </c>
      <c r="DM2" s="241"/>
      <c r="DN2" s="241"/>
    </row>
    <row r="3" spans="1:118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IF(E19=E6,0,E19-E6)</f>
        <v>8</v>
      </c>
      <c r="BK3" s="253">
        <f>IF(F19=F6,0,F19-F6)</f>
        <v>0</v>
      </c>
      <c r="BL3" s="253">
        <f>IF(G19=G6,0,G19-G6)</f>
        <v>551.1</v>
      </c>
      <c r="BM3" s="247"/>
      <c r="BN3" s="253">
        <f>IF(I19=I6,0,I19-I6)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1:118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CONCATENATE("Прочие","
",P1," -
гр.",$E$5)</f>
        <v>Прочие
1 квартал -
гр.1</v>
      </c>
      <c r="Q5" s="218" t="str">
        <f>CONCATENATE("Прочие","
",P1," -
гр.",$F$5)</f>
        <v>Прочие
1 квартал -
гр.2</v>
      </c>
      <c r="R5" s="218" t="str">
        <f>CONCATENATE("Прочие","
",P1," -
гр.",$G$5)</f>
        <v>Прочие
1 квартал -
гр.3</v>
      </c>
      <c r="S5" s="218" t="str">
        <f>CONCATENATE("Прочие","
",P1," -
гр.",$H$5)</f>
        <v>Прочие
1 квартал -
гр.4</v>
      </c>
      <c r="T5" s="218" t="str">
        <f>CONCATENATE("Прочие","
",P1," -
гр.",$I$5)</f>
        <v>Прочие
1 квартал -
гр.5</v>
      </c>
      <c r="U5" s="218" t="str">
        <f>CONCATENATE("Прочие","
",P1," -
гр.",$J$5)</f>
        <v>Прочие
1 квартал -
гр.6</v>
      </c>
      <c r="V5" s="218" t="str">
        <f>CONCATENATE($B$1,"
",P1," -
гр.",$K$5)</f>
        <v>Прочие (что не вошло в предыдущие листы)
1 квартал -
гр.7</v>
      </c>
      <c r="W5" s="218" t="str">
        <f>CONCATENATE("Прочие","
",P1," -
гр.",$L$5)</f>
        <v>Прочие
1 квартал -
гр.8</v>
      </c>
      <c r="X5" s="218" t="str">
        <f>CONCATENATE("Прочие","
",P1," -
гр.",$M$5)</f>
        <v>Прочие
1 квартал -
гр.9</v>
      </c>
      <c r="Y5" s="218" t="str">
        <f>CONCATENATE($B$1,"
",P1," -
гр.",$N$5)</f>
        <v>Прочие (что не вошло в предыдущие листы)
1 квартал -
гр.10</v>
      </c>
      <c r="Z5" s="219" t="str">
        <f>CONCATENATE("Прочие","
",P1," -
гр.",$O$5)</f>
        <v>Прочие
1 квартал -
гр.11</v>
      </c>
      <c r="AA5" s="210" t="str">
        <f>CONCATENATE("Прочие","
",AA1," -
гр.",$E$5)</f>
        <v>Прочие
2 квартал -
гр.1</v>
      </c>
      <c r="AB5" s="218" t="str">
        <f>CONCATENATE("Прочие","
",AA1," -
гр.",$F$5)</f>
        <v>Прочие
2 квартал -
гр.2</v>
      </c>
      <c r="AC5" s="218" t="str">
        <f>CONCATENATE("Прочие","
",AA1," -
гр.",$G$5)</f>
        <v>Прочие
2 квартал -
гр.3</v>
      </c>
      <c r="AD5" s="218" t="str">
        <f>CONCATENATE("Прочие","
",AA1," -
гр.",$H$5)</f>
        <v>Прочие
2 квартал -
гр.4</v>
      </c>
      <c r="AE5" s="218" t="str">
        <f>CONCATENATE("Прочие","
",AA1," -
гр.",$I$5)</f>
        <v>Прочие
2 квартал -
гр.5</v>
      </c>
      <c r="AF5" s="218" t="str">
        <f>CONCATENATE("Прочие","
",AA1," -
гр.",$J$5)</f>
        <v>Прочие
2 квартал -
гр.6</v>
      </c>
      <c r="AG5" s="218" t="str">
        <f>CONCATENATE($B$1,"
",AA1," -
гр.",$K$5)</f>
        <v>Прочие (что не вошло в предыдущие листы)
2 квартал -
гр.7</v>
      </c>
      <c r="AH5" s="218" t="str">
        <f>CONCATENATE("Прочие","
",AA1," -
гр.",$L$5)</f>
        <v>Прочие
2 квартал -
гр.8</v>
      </c>
      <c r="AI5" s="218" t="str">
        <f>CONCATENATE("Прочие","
",AA1," -
гр.",$M$5)</f>
        <v>Прочие
2 квартал -
гр.9</v>
      </c>
      <c r="AJ5" s="218" t="str">
        <f>CONCATENATE($B$1,"
",AA1," -
гр.",$N$5)</f>
        <v>Прочие (что не вошло в предыдущие листы)
2 квартал -
гр.10</v>
      </c>
      <c r="AK5" s="219" t="str">
        <f>CONCATENATE("Прочие","
",AA1," -
гр.",$O$5)</f>
        <v>Прочие
2 квартал -
гр.11</v>
      </c>
      <c r="AL5" s="210" t="str">
        <f>CONCATENATE("Прочие","
",AL1," -
гр.",$E$5)</f>
        <v>Прочие
3 квартал -
гр.1</v>
      </c>
      <c r="AM5" s="218" t="str">
        <f>CONCATENATE("Прочие","
",AL1," -
гр.",$F$5)</f>
        <v>Прочие
3 квартал -
гр.2</v>
      </c>
      <c r="AN5" s="218" t="str">
        <f>CONCATENATE("Прочие","
",AL1," -
гр.",$G$5)</f>
        <v>Прочие
3 квартал -
гр.3</v>
      </c>
      <c r="AO5" s="218" t="str">
        <f>CONCATENATE("Прочие","
",AL1," -
гр.",$H$5)</f>
        <v>Прочие
3 квартал -
гр.4</v>
      </c>
      <c r="AP5" s="218" t="str">
        <f>CONCATENATE("Прочие","
",AL1," -
гр.",$I$5)</f>
        <v>Прочие
3 квартал -
гр.5</v>
      </c>
      <c r="AQ5" s="218" t="str">
        <f>CONCATENATE("Прочие","
",AL1," -
гр.",$J$5)</f>
        <v>Прочие
3 квартал -
гр.6</v>
      </c>
      <c r="AR5" s="218" t="str">
        <f>CONCATENATE($B$1,"
",AL1," -
гр.",$K$5)</f>
        <v>Прочие (что не вошло в предыдущие листы)
3 квартал -
гр.7</v>
      </c>
      <c r="AS5" s="218" t="str">
        <f>CONCATENATE("Прочие","
",AL1," -
гр.",$L$5)</f>
        <v>Прочие
3 квартал -
гр.8</v>
      </c>
      <c r="AT5" s="218" t="str">
        <f>CONCATENATE("Прочие","
",AL1," -
гр.",$M$5)</f>
        <v>Прочие
3 квартал -
гр.9</v>
      </c>
      <c r="AU5" s="218" t="str">
        <f>CONCATENATE($B$1,"
",AL1," -
гр.",$N$5)</f>
        <v>Прочие (что не вошло в предыдущие листы)
3 квартал -
гр.10</v>
      </c>
      <c r="AV5" s="219" t="str">
        <f>CONCATENATE("Прочие","
",AL1," -
гр.",$O$5)</f>
        <v>Прочие
3 квартал -
гр.11</v>
      </c>
      <c r="AW5" s="210" t="str">
        <f>CONCATENATE("Прочие","
",AW1," -
гр.",$E$5)</f>
        <v>Прочие
4 квартал -
гр.1</v>
      </c>
      <c r="AX5" s="218" t="str">
        <f>CONCATENATE("Прочие","
",AW1," -
гр.",$F$5)</f>
        <v>Прочие
4 квартал -
гр.2</v>
      </c>
      <c r="AY5" s="218" t="str">
        <f>CONCATENATE("Прочие","
",AW1," -
гр.",$G$5)</f>
        <v>Прочие
4 квартал -
гр.3</v>
      </c>
      <c r="AZ5" s="218" t="str">
        <f>CONCATENATE("Прочие","
",AW1," -
гр.",$H$5)</f>
        <v>Прочие
4 квартал -
гр.4</v>
      </c>
      <c r="BA5" s="218" t="str">
        <f>CONCATENATE("Прочие","
",AW1," -
гр.",$I$5)</f>
        <v>Прочие
4 квартал -
гр.5</v>
      </c>
      <c r="BB5" s="218" t="str">
        <f>CONCATENATE("Прочие","
",AW1," -
гр.",$J$5)</f>
        <v>Прочие
4 квартал -
гр.6</v>
      </c>
      <c r="BC5" s="218" t="str">
        <f>CONCATENATE($B$1,"
",AW1," -
гр.",$K$5)</f>
        <v>Прочие (что не вошло в предыдущие листы)
4 квартал -
гр.7</v>
      </c>
      <c r="BD5" s="218" t="str">
        <f>CONCATENATE("Прочие","
",AW1," -
гр.",$L$5)</f>
        <v>Прочие
4 квартал -
гр.8</v>
      </c>
      <c r="BE5" s="218" t="str">
        <f>CONCATENATE("Прочие","
",AW1," -
гр.",$M$5)</f>
        <v>Прочие
4 квартал -
гр.9</v>
      </c>
      <c r="BF5" s="218" t="str">
        <f>CONCATENATE($B$1,"
",AW1," -
гр.",$N$5)</f>
        <v>Прочие (что не вошло в предыдущие листы)
4 квартал -
гр.10</v>
      </c>
      <c r="BG5" s="219" t="str">
        <f>CONCATENATE("Прочие","
",AW1," -
гр.",$O$5)</f>
        <v>Прочие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47"/>
      <c r="DN5" s="47"/>
    </row>
    <row r="6" spans="1:118" s="27" customFormat="1" ht="24.75" customHeight="1">
      <c r="A6" s="273" t="s">
        <v>275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0</v>
      </c>
      <c r="F6" s="276">
        <f t="shared" si="2"/>
        <v>0</v>
      </c>
      <c r="G6" s="276">
        <f>SUM(G7:G11,G16:G18)</f>
        <v>0</v>
      </c>
      <c r="H6" s="276">
        <f t="shared" si="2"/>
        <v>0</v>
      </c>
      <c r="I6" s="276">
        <f>SUM(I7:I11,I16:I18)</f>
        <v>0</v>
      </c>
      <c r="J6" s="276">
        <f t="shared" si="2"/>
        <v>0</v>
      </c>
      <c r="K6" s="276">
        <f t="shared" si="2"/>
        <v>0</v>
      </c>
      <c r="L6" s="276">
        <f t="shared" si="2"/>
        <v>0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  <c r="DM6" s="2"/>
      <c r="DN6" s="2"/>
    </row>
    <row r="7" spans="1:118" s="27" customFormat="1" ht="24.75" customHeight="1">
      <c r="A7" s="273" t="str">
        <f t="shared" ref="A7:A19" si="4">A6</f>
        <v>Свод - Прочие (что не вошло ...)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0</v>
      </c>
      <c r="F7" s="276">
        <f t="shared" ref="F7:O18" si="5">SUMIF($B$21:$B$328,$B7,F$21:F$328)</f>
        <v>0</v>
      </c>
      <c r="G7" s="276">
        <f>SUM(J7:L7)</f>
        <v>0</v>
      </c>
      <c r="H7" s="276">
        <f t="shared" si="5"/>
        <v>0</v>
      </c>
      <c r="I7" s="276">
        <f>SUM(M7:O7)</f>
        <v>0</v>
      </c>
      <c r="J7" s="276">
        <f t="shared" si="5"/>
        <v>0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 t="shared" ref="BK7:BK18" si="8">IF(ROUND((E7-F7),5)&gt;=0,0,"Ошибка!")</f>
        <v>0</v>
      </c>
      <c r="BL7" s="248"/>
      <c r="BM7" s="253">
        <f t="shared" ref="BM7:BM18" si="9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"/>
      <c r="DN7" s="2"/>
    </row>
    <row r="8" spans="1:118" s="27" customFormat="1" ht="36.75" customHeight="1">
      <c r="A8" s="273" t="str">
        <f t="shared" si="4"/>
        <v>Свод - Прочие (что не вошло ...)</v>
      </c>
      <c r="B8" s="277" t="s">
        <v>229</v>
      </c>
      <c r="C8" s="275" t="s">
        <v>58</v>
      </c>
      <c r="D8" s="275" t="s">
        <v>8</v>
      </c>
      <c r="E8" s="301">
        <f t="shared" ref="E8:E17" si="10">SUMIF($B$21:$B$328,$B8,E$21:E$328)</f>
        <v>0</v>
      </c>
      <c r="F8" s="276">
        <f t="shared" si="5"/>
        <v>0</v>
      </c>
      <c r="G8" s="276">
        <f t="shared" ref="G8:G16" si="11">SUM(J8:L8)</f>
        <v>0</v>
      </c>
      <c r="H8" s="276">
        <f t="shared" si="5"/>
        <v>0</v>
      </c>
      <c r="I8" s="276">
        <f t="shared" ref="I8:I16" si="12">SUM(M8:O8)</f>
        <v>0</v>
      </c>
      <c r="J8" s="276">
        <f t="shared" si="5"/>
        <v>0</v>
      </c>
      <c r="K8" s="276">
        <f t="shared" si="5"/>
        <v>0</v>
      </c>
      <c r="L8" s="276">
        <f t="shared" si="5"/>
        <v>0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si="8"/>
        <v>0</v>
      </c>
      <c r="BL8" s="248"/>
      <c r="BM8" s="253">
        <f t="shared" si="9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"/>
      <c r="DN8" s="2"/>
    </row>
    <row r="9" spans="1:118" s="28" customFormat="1" ht="12.75" customHeight="1">
      <c r="A9" s="273" t="str">
        <f t="shared" si="4"/>
        <v>Свод - Прочие (что не вошло ...)</v>
      </c>
      <c r="B9" s="278" t="s">
        <v>102</v>
      </c>
      <c r="C9" s="275" t="s">
        <v>99</v>
      </c>
      <c r="D9" s="275" t="s">
        <v>9</v>
      </c>
      <c r="E9" s="301">
        <f t="shared" si="10"/>
        <v>0</v>
      </c>
      <c r="F9" s="276">
        <f t="shared" si="5"/>
        <v>0</v>
      </c>
      <c r="G9" s="276">
        <f t="shared" si="11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8"/>
        <v>0</v>
      </c>
      <c r="BL9" s="248"/>
      <c r="BM9" s="253">
        <f t="shared" si="9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  <c r="DM9" s="242"/>
      <c r="DN9" s="242"/>
    </row>
    <row r="10" spans="1:118" s="28" customFormat="1" ht="12.75" customHeight="1">
      <c r="A10" s="273" t="str">
        <f t="shared" si="4"/>
        <v>Свод - Прочие (что не вошло ...)</v>
      </c>
      <c r="B10" s="278" t="s">
        <v>103</v>
      </c>
      <c r="C10" s="275" t="s">
        <v>100</v>
      </c>
      <c r="D10" s="275" t="s">
        <v>10</v>
      </c>
      <c r="E10" s="301">
        <f t="shared" si="10"/>
        <v>0</v>
      </c>
      <c r="F10" s="276">
        <f t="shared" si="5"/>
        <v>0</v>
      </c>
      <c r="G10" s="276">
        <f t="shared" si="11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8"/>
        <v>0</v>
      </c>
      <c r="BL10" s="248"/>
      <c r="BM10" s="253">
        <f t="shared" si="9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  <c r="DM10" s="242"/>
      <c r="DN10" s="242"/>
    </row>
    <row r="11" spans="1:118" s="28" customFormat="1" ht="12.75" customHeight="1">
      <c r="A11" s="273" t="str">
        <f t="shared" si="4"/>
        <v>Свод - Прочие (что не вошло ...)</v>
      </c>
      <c r="B11" s="278" t="s">
        <v>104</v>
      </c>
      <c r="C11" s="275" t="s">
        <v>101</v>
      </c>
      <c r="D11" s="275" t="s">
        <v>59</v>
      </c>
      <c r="E11" s="301">
        <f t="shared" si="10"/>
        <v>0</v>
      </c>
      <c r="F11" s="276">
        <f t="shared" si="5"/>
        <v>0</v>
      </c>
      <c r="G11" s="276">
        <f>SUM(J11:L11)</f>
        <v>0</v>
      </c>
      <c r="H11" s="276">
        <f t="shared" si="5"/>
        <v>0</v>
      </c>
      <c r="I11" s="276">
        <f>SUM(M11:O11)</f>
        <v>0</v>
      </c>
      <c r="J11" s="276">
        <f t="shared" si="5"/>
        <v>0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8"/>
        <v>0</v>
      </c>
      <c r="BL11" s="248"/>
      <c r="BM11" s="253">
        <f t="shared" si="9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  <c r="DM11" s="242"/>
      <c r="DN11" s="242"/>
    </row>
    <row r="12" spans="1:118" s="27" customFormat="1" ht="24.75" customHeight="1">
      <c r="A12" s="273" t="str">
        <f t="shared" si="4"/>
        <v>Свод - Прочие (что не вошло ...)</v>
      </c>
      <c r="B12" s="279" t="s">
        <v>234</v>
      </c>
      <c r="C12" s="275" t="s">
        <v>71</v>
      </c>
      <c r="D12" s="275" t="s">
        <v>60</v>
      </c>
      <c r="E12" s="301">
        <f t="shared" si="10"/>
        <v>0</v>
      </c>
      <c r="F12" s="276">
        <f t="shared" si="5"/>
        <v>0</v>
      </c>
      <c r="G12" s="276">
        <f t="shared" si="11"/>
        <v>0</v>
      </c>
      <c r="H12" s="276">
        <f t="shared" si="5"/>
        <v>0</v>
      </c>
      <c r="I12" s="276">
        <f t="shared" si="12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8"/>
        <v>0</v>
      </c>
      <c r="BL12" s="248"/>
      <c r="BM12" s="253">
        <f t="shared" si="9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  <c r="DM12" s="2"/>
      <c r="DN12" s="2"/>
    </row>
    <row r="13" spans="1:118" s="27" customFormat="1" ht="12.75" customHeight="1">
      <c r="A13" s="273" t="str">
        <f t="shared" si="4"/>
        <v>Свод - Прочие (что не вошло ...)</v>
      </c>
      <c r="B13" s="280" t="s">
        <v>72</v>
      </c>
      <c r="C13" s="275" t="s">
        <v>73</v>
      </c>
      <c r="D13" s="275" t="s">
        <v>61</v>
      </c>
      <c r="E13" s="301">
        <f t="shared" si="10"/>
        <v>0</v>
      </c>
      <c r="F13" s="276">
        <f t="shared" si="5"/>
        <v>0</v>
      </c>
      <c r="G13" s="276">
        <f t="shared" si="11"/>
        <v>0</v>
      </c>
      <c r="H13" s="276">
        <f t="shared" si="5"/>
        <v>0</v>
      </c>
      <c r="I13" s="276">
        <f t="shared" si="12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8"/>
        <v>0</v>
      </c>
      <c r="BL13" s="248"/>
      <c r="BM13" s="253">
        <f t="shared" si="9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"/>
      <c r="DN13" s="2"/>
    </row>
    <row r="14" spans="1:118" s="28" customFormat="1" ht="12.75" customHeight="1">
      <c r="A14" s="273" t="str">
        <f t="shared" si="4"/>
        <v>Свод - Прочие (что не вошло ...)</v>
      </c>
      <c r="B14" s="281" t="s">
        <v>106</v>
      </c>
      <c r="C14" s="275" t="s">
        <v>107</v>
      </c>
      <c r="D14" s="275" t="s">
        <v>63</v>
      </c>
      <c r="E14" s="301">
        <f t="shared" si="10"/>
        <v>0</v>
      </c>
      <c r="F14" s="276">
        <f t="shared" si="5"/>
        <v>0</v>
      </c>
      <c r="G14" s="276">
        <f t="shared" si="11"/>
        <v>0</v>
      </c>
      <c r="H14" s="276">
        <f t="shared" si="5"/>
        <v>0</v>
      </c>
      <c r="I14" s="276">
        <f t="shared" si="12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8"/>
        <v>0</v>
      </c>
      <c r="BL14" s="248"/>
      <c r="BM14" s="253">
        <f t="shared" si="9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2"/>
      <c r="DN14" s="242"/>
    </row>
    <row r="15" spans="1:118" s="28" customFormat="1" ht="12.75" customHeight="1">
      <c r="A15" s="273" t="str">
        <f t="shared" si="4"/>
        <v>Свод - Прочие (что не вошло ...)</v>
      </c>
      <c r="B15" s="281" t="s">
        <v>74</v>
      </c>
      <c r="C15" s="275" t="s">
        <v>76</v>
      </c>
      <c r="D15" s="275" t="s">
        <v>64</v>
      </c>
      <c r="E15" s="301">
        <f t="shared" si="10"/>
        <v>0</v>
      </c>
      <c r="F15" s="276">
        <f t="shared" si="5"/>
        <v>0</v>
      </c>
      <c r="G15" s="276">
        <f t="shared" si="11"/>
        <v>0</v>
      </c>
      <c r="H15" s="276">
        <f t="shared" si="5"/>
        <v>0</v>
      </c>
      <c r="I15" s="276">
        <f t="shared" si="12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8"/>
        <v>0</v>
      </c>
      <c r="BL15" s="248"/>
      <c r="BM15" s="253">
        <f t="shared" si="9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2"/>
      <c r="DN15" s="242"/>
    </row>
    <row r="16" spans="1:118" s="27" customFormat="1" ht="36.75" customHeight="1">
      <c r="A16" s="273" t="str">
        <f t="shared" si="4"/>
        <v>Свод - Прочие (что не вошло ...)</v>
      </c>
      <c r="B16" s="277" t="s">
        <v>230</v>
      </c>
      <c r="C16" s="275" t="s">
        <v>77</v>
      </c>
      <c r="D16" s="275" t="s">
        <v>65</v>
      </c>
      <c r="E16" s="301">
        <f t="shared" si="10"/>
        <v>0</v>
      </c>
      <c r="F16" s="276">
        <f t="shared" si="5"/>
        <v>0</v>
      </c>
      <c r="G16" s="276">
        <f t="shared" si="11"/>
        <v>0</v>
      </c>
      <c r="H16" s="276">
        <f t="shared" si="5"/>
        <v>0</v>
      </c>
      <c r="I16" s="276">
        <f t="shared" si="12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8"/>
        <v>0</v>
      </c>
      <c r="BL16" s="248"/>
      <c r="BM16" s="253">
        <f t="shared" si="9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"/>
      <c r="DN16" s="2"/>
    </row>
    <row r="17" spans="1:118" s="27" customFormat="1" ht="36.75" customHeight="1">
      <c r="A17" s="273" t="str">
        <f t="shared" si="4"/>
        <v>Свод - Прочие (что не вошло ...)</v>
      </c>
      <c r="B17" s="277" t="s">
        <v>231</v>
      </c>
      <c r="C17" s="275" t="s">
        <v>78</v>
      </c>
      <c r="D17" s="275" t="s">
        <v>66</v>
      </c>
      <c r="E17" s="301">
        <f t="shared" si="10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8"/>
        <v>0</v>
      </c>
      <c r="BL17" s="248"/>
      <c r="BM17" s="253">
        <f t="shared" si="9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"/>
      <c r="DN17" s="2"/>
    </row>
    <row r="18" spans="1:118" s="28" customFormat="1" ht="13.5" customHeight="1" thickBot="1">
      <c r="A18" s="273" t="str">
        <f t="shared" si="4"/>
        <v>Свод - Прочие (что не вошло ...)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0</v>
      </c>
      <c r="F18" s="304">
        <f t="shared" si="5"/>
        <v>0</v>
      </c>
      <c r="G18" s="304">
        <f>SUM(J18:L18)</f>
        <v>0</v>
      </c>
      <c r="H18" s="304">
        <f t="shared" si="5"/>
        <v>0</v>
      </c>
      <c r="I18" s="304">
        <f>SUM(M18:O18)</f>
        <v>0</v>
      </c>
      <c r="J18" s="304">
        <f t="shared" si="5"/>
        <v>0</v>
      </c>
      <c r="K18" s="304">
        <f t="shared" si="5"/>
        <v>0</v>
      </c>
      <c r="L18" s="304">
        <f t="shared" si="5"/>
        <v>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8"/>
        <v>0</v>
      </c>
      <c r="BL18" s="320"/>
      <c r="BM18" s="321">
        <f t="shared" si="9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2"/>
      <c r="DN18" s="242"/>
    </row>
    <row r="19" spans="1:118" s="28" customFormat="1" ht="39" customHeight="1">
      <c r="A19" s="273" t="str">
        <f t="shared" si="4"/>
        <v>Свод - Прочие (что не вошло ...)</v>
      </c>
      <c r="B19" s="289" t="s">
        <v>355</v>
      </c>
      <c r="C19" s="230"/>
      <c r="D19" s="230"/>
      <c r="E19" s="306">
        <f>'П-4_стр.2'!E22</f>
        <v>8</v>
      </c>
      <c r="F19" s="307">
        <f>'П-4_стр.2'!F22</f>
        <v>0</v>
      </c>
      <c r="G19" s="307">
        <f>'П-4_стр.3'!G22</f>
        <v>551.1</v>
      </c>
      <c r="H19" s="315" t="s">
        <v>237</v>
      </c>
      <c r="I19" s="307">
        <f>'П-4_стр.3'!H22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2"/>
      <c r="DN19" s="242"/>
    </row>
    <row r="20" spans="1:118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2"/>
      <c r="DN20" s="242"/>
    </row>
    <row r="21" spans="1:118" s="258" customFormat="1" ht="21" customHeight="1">
      <c r="A21" s="271" t="str">
        <f>B21</f>
        <v>Внести наименование учреждения 1</v>
      </c>
      <c r="B21" s="712" t="s">
        <v>244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Внести наименование учреждения 1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Внести наименование учреждения 1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Внести наименование учреждения 1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Внести наименование учреждения 1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  <c r="DM21" s="259"/>
      <c r="DN21" s="259"/>
    </row>
    <row r="22" spans="1:118" s="27" customFormat="1" ht="24.75" customHeight="1">
      <c r="A22" s="272" t="str">
        <f>A21</f>
        <v>Внести наименование учреждения 1</v>
      </c>
      <c r="B22" s="211" t="s">
        <v>232</v>
      </c>
      <c r="C22" s="37" t="s">
        <v>47</v>
      </c>
      <c r="D22" s="37" t="s">
        <v>6</v>
      </c>
      <c r="E22" s="308">
        <f t="shared" ref="E22:O22" si="15">SUM(E23:E27,E32:E34)</f>
        <v>0</v>
      </c>
      <c r="F22" s="236">
        <f t="shared" si="15"/>
        <v>0</v>
      </c>
      <c r="G22" s="236">
        <f>SUM(G23:G27,G32:G34)</f>
        <v>0</v>
      </c>
      <c r="H22" s="236">
        <f t="shared" si="15"/>
        <v>0</v>
      </c>
      <c r="I22" s="236">
        <f>SUM(I23:I27,I32:I34)</f>
        <v>0</v>
      </c>
      <c r="J22" s="236">
        <f t="shared" si="15"/>
        <v>0</v>
      </c>
      <c r="K22" s="236">
        <f t="shared" si="15"/>
        <v>0</v>
      </c>
      <c r="L22" s="236">
        <f t="shared" si="15"/>
        <v>0</v>
      </c>
      <c r="M22" s="236">
        <f t="shared" si="15"/>
        <v>0</v>
      </c>
      <c r="N22" s="236">
        <f t="shared" si="15"/>
        <v>0</v>
      </c>
      <c r="O22" s="236">
        <f t="shared" si="15"/>
        <v>0</v>
      </c>
      <c r="P22" s="228">
        <f t="shared" ref="P22:AA22" si="16">SUM(P23:P27,P32:P34)</f>
        <v>0</v>
      </c>
      <c r="Q22" s="226">
        <f t="shared" si="16"/>
        <v>0</v>
      </c>
      <c r="R22" s="236">
        <f t="shared" si="16"/>
        <v>0</v>
      </c>
      <c r="S22" s="226">
        <f t="shared" si="16"/>
        <v>0</v>
      </c>
      <c r="T22" s="236">
        <f t="shared" si="16"/>
        <v>0</v>
      </c>
      <c r="U22" s="226">
        <f t="shared" si="16"/>
        <v>0</v>
      </c>
      <c r="V22" s="235">
        <f t="shared" si="16"/>
        <v>0</v>
      </c>
      <c r="W22" s="226">
        <f t="shared" si="16"/>
        <v>0</v>
      </c>
      <c r="X22" s="226">
        <f t="shared" si="16"/>
        <v>0</v>
      </c>
      <c r="Y22" s="235">
        <f t="shared" si="16"/>
        <v>0</v>
      </c>
      <c r="Z22" s="227">
        <f t="shared" si="16"/>
        <v>0</v>
      </c>
      <c r="AA22" s="228">
        <f t="shared" si="16"/>
        <v>0</v>
      </c>
      <c r="AB22" s="226">
        <f t="shared" ref="AB22:AK22" si="17">SUM(AB23:AB27,AB32:AB34)</f>
        <v>0</v>
      </c>
      <c r="AC22" s="236">
        <f t="shared" si="17"/>
        <v>0</v>
      </c>
      <c r="AD22" s="226">
        <f t="shared" si="17"/>
        <v>0</v>
      </c>
      <c r="AE22" s="236">
        <f t="shared" si="17"/>
        <v>0</v>
      </c>
      <c r="AF22" s="226">
        <f t="shared" si="17"/>
        <v>0</v>
      </c>
      <c r="AG22" s="235">
        <f t="shared" si="17"/>
        <v>0</v>
      </c>
      <c r="AH22" s="226">
        <f t="shared" si="17"/>
        <v>0</v>
      </c>
      <c r="AI22" s="226">
        <f t="shared" si="17"/>
        <v>0</v>
      </c>
      <c r="AJ22" s="235">
        <f t="shared" si="17"/>
        <v>0</v>
      </c>
      <c r="AK22" s="227">
        <f t="shared" si="17"/>
        <v>0</v>
      </c>
      <c r="AL22" s="228">
        <f>SUM(AL23:AL27,AL32:AL34)</f>
        <v>0</v>
      </c>
      <c r="AM22" s="226">
        <f t="shared" ref="AM22:AV22" si="18">SUM(AM23:AM27,AM32:AM34)</f>
        <v>0</v>
      </c>
      <c r="AN22" s="236">
        <f t="shared" si="18"/>
        <v>0</v>
      </c>
      <c r="AO22" s="226">
        <f t="shared" si="18"/>
        <v>0</v>
      </c>
      <c r="AP22" s="236">
        <f t="shared" si="18"/>
        <v>0</v>
      </c>
      <c r="AQ22" s="226">
        <f t="shared" si="18"/>
        <v>0</v>
      </c>
      <c r="AR22" s="235">
        <f t="shared" si="18"/>
        <v>0</v>
      </c>
      <c r="AS22" s="226">
        <f t="shared" si="18"/>
        <v>0</v>
      </c>
      <c r="AT22" s="226">
        <f t="shared" si="18"/>
        <v>0</v>
      </c>
      <c r="AU22" s="235">
        <f t="shared" si="18"/>
        <v>0</v>
      </c>
      <c r="AV22" s="227">
        <f t="shared" si="18"/>
        <v>0</v>
      </c>
      <c r="AW22" s="228">
        <f>SUM(AW23:AW27,AW32:AW34)</f>
        <v>0</v>
      </c>
      <c r="AX22" s="226">
        <f t="shared" ref="AX22:BG22" si="19">SUM(AX23:AX27,AX32:AX34)</f>
        <v>0</v>
      </c>
      <c r="AY22" s="236">
        <f t="shared" si="19"/>
        <v>0</v>
      </c>
      <c r="AZ22" s="226">
        <f t="shared" si="19"/>
        <v>0</v>
      </c>
      <c r="BA22" s="236">
        <f t="shared" si="19"/>
        <v>0</v>
      </c>
      <c r="BB22" s="226">
        <f t="shared" si="19"/>
        <v>0</v>
      </c>
      <c r="BC22" s="235">
        <f t="shared" si="19"/>
        <v>0</v>
      </c>
      <c r="BD22" s="226">
        <f t="shared" si="19"/>
        <v>0</v>
      </c>
      <c r="BE22" s="226">
        <f t="shared" si="19"/>
        <v>0</v>
      </c>
      <c r="BF22" s="235">
        <f t="shared" si="19"/>
        <v>0</v>
      </c>
      <c r="BG22" s="227">
        <f t="shared" si="19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20">IF(E28-E29&gt;=0,0,"Ошибка")</f>
        <v>0</v>
      </c>
      <c r="BK22" s="253">
        <f t="shared" si="20"/>
        <v>0</v>
      </c>
      <c r="BL22" s="253">
        <f t="shared" si="20"/>
        <v>0</v>
      </c>
      <c r="BM22" s="253">
        <f t="shared" si="20"/>
        <v>0</v>
      </c>
      <c r="BN22" s="253">
        <f t="shared" si="20"/>
        <v>0</v>
      </c>
      <c r="BO22" s="253">
        <f t="shared" si="20"/>
        <v>0</v>
      </c>
      <c r="BP22" s="253">
        <f t="shared" si="20"/>
        <v>0</v>
      </c>
      <c r="BQ22" s="253">
        <f t="shared" si="20"/>
        <v>0</v>
      </c>
      <c r="BR22" s="253">
        <f t="shared" si="20"/>
        <v>0</v>
      </c>
      <c r="BS22" s="253">
        <f t="shared" si="20"/>
        <v>0</v>
      </c>
      <c r="BT22" s="253">
        <f t="shared" si="20"/>
        <v>0</v>
      </c>
      <c r="BU22" s="253">
        <f t="shared" si="20"/>
        <v>0</v>
      </c>
      <c r="BV22" s="253">
        <f t="shared" si="20"/>
        <v>0</v>
      </c>
      <c r="BW22" s="253">
        <f t="shared" si="20"/>
        <v>0</v>
      </c>
      <c r="BX22" s="253">
        <f t="shared" si="20"/>
        <v>0</v>
      </c>
      <c r="BY22" s="253">
        <f t="shared" si="20"/>
        <v>0</v>
      </c>
      <c r="BZ22" s="253">
        <f t="shared" si="20"/>
        <v>0</v>
      </c>
      <c r="CA22" s="253">
        <f t="shared" si="20"/>
        <v>0</v>
      </c>
      <c r="CB22" s="253">
        <f t="shared" si="20"/>
        <v>0</v>
      </c>
      <c r="CC22" s="253">
        <f t="shared" si="20"/>
        <v>0</v>
      </c>
      <c r="CD22" s="253">
        <f t="shared" si="20"/>
        <v>0</v>
      </c>
      <c r="CE22" s="253">
        <f t="shared" si="20"/>
        <v>0</v>
      </c>
      <c r="CF22" s="253">
        <f t="shared" si="20"/>
        <v>0</v>
      </c>
      <c r="CG22" s="253">
        <f t="shared" si="20"/>
        <v>0</v>
      </c>
      <c r="CH22" s="253">
        <f t="shared" si="20"/>
        <v>0</v>
      </c>
      <c r="CI22" s="253">
        <f t="shared" si="20"/>
        <v>0</v>
      </c>
      <c r="CJ22" s="253">
        <f t="shared" si="20"/>
        <v>0</v>
      </c>
      <c r="CK22" s="253">
        <f t="shared" si="20"/>
        <v>0</v>
      </c>
      <c r="CL22" s="253">
        <f t="shared" si="20"/>
        <v>0</v>
      </c>
      <c r="CM22" s="253">
        <f t="shared" si="20"/>
        <v>0</v>
      </c>
      <c r="CN22" s="253">
        <f t="shared" si="20"/>
        <v>0</v>
      </c>
      <c r="CO22" s="253">
        <f t="shared" si="20"/>
        <v>0</v>
      </c>
      <c r="CP22" s="253">
        <f t="shared" ref="CP22:DL22" si="21">IF(AK28-AK29&gt;=0,0,"Ошибка")</f>
        <v>0</v>
      </c>
      <c r="CQ22" s="253">
        <f t="shared" si="21"/>
        <v>0</v>
      </c>
      <c r="CR22" s="253">
        <f t="shared" si="21"/>
        <v>0</v>
      </c>
      <c r="CS22" s="253">
        <f t="shared" si="21"/>
        <v>0</v>
      </c>
      <c r="CT22" s="253">
        <f t="shared" si="21"/>
        <v>0</v>
      </c>
      <c r="CU22" s="253">
        <f t="shared" si="21"/>
        <v>0</v>
      </c>
      <c r="CV22" s="253">
        <f t="shared" si="21"/>
        <v>0</v>
      </c>
      <c r="CW22" s="253">
        <f t="shared" si="21"/>
        <v>0</v>
      </c>
      <c r="CX22" s="253">
        <f t="shared" si="21"/>
        <v>0</v>
      </c>
      <c r="CY22" s="253">
        <f t="shared" si="21"/>
        <v>0</v>
      </c>
      <c r="CZ22" s="253">
        <f t="shared" si="21"/>
        <v>0</v>
      </c>
      <c r="DA22" s="253">
        <f t="shared" si="21"/>
        <v>0</v>
      </c>
      <c r="DB22" s="253">
        <f t="shared" si="21"/>
        <v>0</v>
      </c>
      <c r="DC22" s="253">
        <f t="shared" si="21"/>
        <v>0</v>
      </c>
      <c r="DD22" s="253">
        <f t="shared" si="21"/>
        <v>0</v>
      </c>
      <c r="DE22" s="253">
        <f t="shared" si="21"/>
        <v>0</v>
      </c>
      <c r="DF22" s="253">
        <f t="shared" si="21"/>
        <v>0</v>
      </c>
      <c r="DG22" s="253">
        <f t="shared" si="21"/>
        <v>0</v>
      </c>
      <c r="DH22" s="253">
        <f t="shared" si="21"/>
        <v>0</v>
      </c>
      <c r="DI22" s="253">
        <f t="shared" si="21"/>
        <v>0</v>
      </c>
      <c r="DJ22" s="253">
        <f t="shared" si="21"/>
        <v>0</v>
      </c>
      <c r="DK22" s="253">
        <f t="shared" si="21"/>
        <v>0</v>
      </c>
      <c r="DL22" s="253">
        <f t="shared" si="21"/>
        <v>0</v>
      </c>
      <c r="DM22" s="2"/>
      <c r="DN22" s="2"/>
    </row>
    <row r="23" spans="1:118" s="27" customFormat="1" ht="24.75" customHeight="1">
      <c r="A23" s="272" t="str">
        <f t="shared" ref="A23:A34" si="22">A22</f>
        <v>Внести наименование учреждения 1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0</v>
      </c>
      <c r="F23" s="236">
        <f>ROUND(SUM(Q23,AB23,AM23,AX23),1)</f>
        <v>0</v>
      </c>
      <c r="G23" s="236">
        <f>SUM(J23:L23)</f>
        <v>0</v>
      </c>
      <c r="H23" s="236">
        <f>ROUND(SUM(S23,AD23,AO23,AZ23),1)</f>
        <v>0</v>
      </c>
      <c r="I23" s="236">
        <f>SUM(M23:O23)</f>
        <v>0</v>
      </c>
      <c r="J23" s="236">
        <f t="shared" ref="J23:O34" si="23">ROUND(SUM(U23,AF23,AQ23,BB23),1)</f>
        <v>0</v>
      </c>
      <c r="K23" s="236">
        <f t="shared" si="23"/>
        <v>0</v>
      </c>
      <c r="L23" s="236">
        <f t="shared" si="23"/>
        <v>0</v>
      </c>
      <c r="M23" s="236">
        <f t="shared" si="23"/>
        <v>0</v>
      </c>
      <c r="N23" s="236">
        <f t="shared" si="23"/>
        <v>0</v>
      </c>
      <c r="O23" s="236">
        <f t="shared" si="23"/>
        <v>0</v>
      </c>
      <c r="P23" s="220"/>
      <c r="Q23" s="221"/>
      <c r="R23" s="237">
        <f>SUM(U23:W23)</f>
        <v>0</v>
      </c>
      <c r="S23" s="221"/>
      <c r="T23" s="237">
        <f>SUM(X23:Z23)</f>
        <v>0</v>
      </c>
      <c r="U23" s="221"/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2"/>
      <c r="BH23" s="379">
        <f t="shared" ref="BH23:BH34" si="24">IF((COUNTA(BJ23:DL23)-COUNTIF(BJ23:DL23,0))=0,0,CONCATENATE("Ошибки!-",COUNTA(BJ23:DL23)-COUNTIF(BJ23:DL23,0)))</f>
        <v>0</v>
      </c>
      <c r="BI23" s="255" t="str">
        <f t="shared" ref="BI23:BI34" si="25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6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7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28">IF(ROUND((AA23-AB23),5)&gt;=0,0,"Ошибка!")</f>
        <v>0</v>
      </c>
      <c r="CH23" s="318"/>
      <c r="CI23" s="253">
        <f t="shared" ref="CI23:CI34" si="29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0">IF(ROUND((AL23-AM23),5)&gt;=0,0,"Ошибка!")</f>
        <v>0</v>
      </c>
      <c r="CS23" s="318"/>
      <c r="CT23" s="253">
        <f t="shared" ref="CT23:CT34" si="31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2">IF(ROUND((AW23-AX23),5)&gt;=0,0,"Ошибка!")</f>
        <v>0</v>
      </c>
      <c r="DD23" s="318"/>
      <c r="DE23" s="253">
        <f t="shared" ref="DE23:DE34" si="33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  <c r="DM23" s="2"/>
      <c r="DN23" s="2"/>
    </row>
    <row r="24" spans="1:118" s="27" customFormat="1" ht="36.75" customHeight="1">
      <c r="A24" s="272" t="str">
        <f t="shared" si="22"/>
        <v>Внести наименование учреждения 1</v>
      </c>
      <c r="B24" s="212" t="s">
        <v>229</v>
      </c>
      <c r="C24" s="37" t="s">
        <v>58</v>
      </c>
      <c r="D24" s="37" t="s">
        <v>8</v>
      </c>
      <c r="E24" s="308">
        <f t="shared" ref="E24:E34" si="34">ROUND(SUM(P24,AA24,AL24,AW24),0)</f>
        <v>0</v>
      </c>
      <c r="F24" s="236">
        <f t="shared" ref="F24:F34" si="35">ROUND(SUM(Q24,AB24,AM24,AX24),1)</f>
        <v>0</v>
      </c>
      <c r="G24" s="236">
        <f t="shared" ref="G24:G32" si="36">SUM(J24:L24)</f>
        <v>0</v>
      </c>
      <c r="H24" s="236">
        <f t="shared" ref="H24:H34" si="37">ROUND(SUM(S24,AD24,AO24,AZ24),1)</f>
        <v>0</v>
      </c>
      <c r="I24" s="236">
        <f t="shared" ref="I24:I32" si="38">SUM(M24:O24)</f>
        <v>0</v>
      </c>
      <c r="J24" s="236">
        <f t="shared" si="23"/>
        <v>0</v>
      </c>
      <c r="K24" s="236">
        <f t="shared" si="23"/>
        <v>0</v>
      </c>
      <c r="L24" s="236">
        <f t="shared" si="23"/>
        <v>0</v>
      </c>
      <c r="M24" s="236">
        <f t="shared" si="23"/>
        <v>0</v>
      </c>
      <c r="N24" s="236">
        <f t="shared" si="23"/>
        <v>0</v>
      </c>
      <c r="O24" s="236">
        <f t="shared" si="23"/>
        <v>0</v>
      </c>
      <c r="P24" s="220"/>
      <c r="Q24" s="221"/>
      <c r="R24" s="237">
        <f t="shared" ref="R24:R34" si="39">SUM(U24:W24)</f>
        <v>0</v>
      </c>
      <c r="S24" s="221"/>
      <c r="T24" s="237">
        <f t="shared" ref="T24:T33" si="40">SUM(X24:Z24)</f>
        <v>0</v>
      </c>
      <c r="U24" s="221"/>
      <c r="V24" s="233"/>
      <c r="W24" s="221"/>
      <c r="X24" s="221"/>
      <c r="Y24" s="233"/>
      <c r="Z24" s="221"/>
      <c r="AA24" s="220"/>
      <c r="AB24" s="221"/>
      <c r="AC24" s="237">
        <f t="shared" ref="AC24:AC34" si="41">SUM(AF24:AH24)</f>
        <v>0</v>
      </c>
      <c r="AD24" s="221"/>
      <c r="AE24" s="237">
        <f t="shared" ref="AE24:AE33" si="42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3">SUM(AQ24:AS24)</f>
        <v>0</v>
      </c>
      <c r="AO24" s="221"/>
      <c r="AP24" s="237">
        <f t="shared" ref="AP24:AP33" si="44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5">SUM(BB24:BD24)</f>
        <v>0</v>
      </c>
      <c r="AZ24" s="221"/>
      <c r="BA24" s="237">
        <f t="shared" ref="BA24:BA33" si="46">SUM(BE24:BG24)</f>
        <v>0</v>
      </c>
      <c r="BB24" s="221"/>
      <c r="BC24" s="233"/>
      <c r="BD24" s="221"/>
      <c r="BE24" s="221"/>
      <c r="BF24" s="233"/>
      <c r="BG24" s="222"/>
      <c r="BH24" s="379">
        <f t="shared" si="24"/>
        <v>0</v>
      </c>
      <c r="BI24" s="255" t="str">
        <f t="shared" si="25"/>
        <v>03</v>
      </c>
      <c r="BJ24" s="318"/>
      <c r="BK24" s="253">
        <f t="shared" ref="BK24:BK34" si="47">IF(ROUND((E24-F24),5)&gt;=0,0,"Ошибка!")</f>
        <v>0</v>
      </c>
      <c r="BL24" s="318"/>
      <c r="BM24" s="253">
        <f t="shared" si="26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7"/>
        <v>0</v>
      </c>
      <c r="BW24" s="318"/>
      <c r="BX24" s="253">
        <f t="shared" ref="BX24:BX34" si="4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28"/>
        <v>0</v>
      </c>
      <c r="CH24" s="318"/>
      <c r="CI24" s="253">
        <f t="shared" si="29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0"/>
        <v>0</v>
      </c>
      <c r="CS24" s="318"/>
      <c r="CT24" s="253">
        <f t="shared" si="31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2"/>
        <v>0</v>
      </c>
      <c r="DD24" s="318"/>
      <c r="DE24" s="253">
        <f t="shared" si="33"/>
        <v>0</v>
      </c>
      <c r="DF24" s="318"/>
      <c r="DG24" s="318"/>
      <c r="DH24" s="318"/>
      <c r="DI24" s="318"/>
      <c r="DJ24" s="318"/>
      <c r="DK24" s="318"/>
      <c r="DL24" s="318"/>
      <c r="DM24" s="2"/>
      <c r="DN24" s="2"/>
    </row>
    <row r="25" spans="1:118" s="28" customFormat="1" ht="12.75" customHeight="1">
      <c r="A25" s="272" t="str">
        <f t="shared" si="22"/>
        <v>Внести наименование учреждения 1</v>
      </c>
      <c r="B25" s="169" t="s">
        <v>102</v>
      </c>
      <c r="C25" s="37" t="s">
        <v>99</v>
      </c>
      <c r="D25" s="37" t="s">
        <v>9</v>
      </c>
      <c r="E25" s="308">
        <f t="shared" si="34"/>
        <v>0</v>
      </c>
      <c r="F25" s="236">
        <f t="shared" si="35"/>
        <v>0</v>
      </c>
      <c r="G25" s="236">
        <f t="shared" si="36"/>
        <v>0</v>
      </c>
      <c r="H25" s="236">
        <f t="shared" si="37"/>
        <v>0</v>
      </c>
      <c r="I25" s="236">
        <f>SUM(M25:O25)</f>
        <v>0</v>
      </c>
      <c r="J25" s="236">
        <f t="shared" si="23"/>
        <v>0</v>
      </c>
      <c r="K25" s="236">
        <f t="shared" si="23"/>
        <v>0</v>
      </c>
      <c r="L25" s="236">
        <f t="shared" si="23"/>
        <v>0</v>
      </c>
      <c r="M25" s="236">
        <f t="shared" si="23"/>
        <v>0</v>
      </c>
      <c r="N25" s="236">
        <f t="shared" si="23"/>
        <v>0</v>
      </c>
      <c r="O25" s="236">
        <f t="shared" si="23"/>
        <v>0</v>
      </c>
      <c r="P25" s="220"/>
      <c r="Q25" s="221"/>
      <c r="R25" s="237">
        <f t="shared" si="39"/>
        <v>0</v>
      </c>
      <c r="S25" s="221"/>
      <c r="T25" s="237">
        <f t="shared" si="40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1"/>
        <v>0</v>
      </c>
      <c r="AD25" s="221"/>
      <c r="AE25" s="237">
        <f t="shared" si="42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3"/>
        <v>0</v>
      </c>
      <c r="AO25" s="221"/>
      <c r="AP25" s="237">
        <f t="shared" si="44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5"/>
        <v>0</v>
      </c>
      <c r="AZ25" s="221"/>
      <c r="BA25" s="237">
        <f t="shared" si="46"/>
        <v>0</v>
      </c>
      <c r="BB25" s="221"/>
      <c r="BC25" s="233"/>
      <c r="BD25" s="221"/>
      <c r="BE25" s="221"/>
      <c r="BF25" s="233"/>
      <c r="BG25" s="222"/>
      <c r="BH25" s="379">
        <f t="shared" si="24"/>
        <v>0</v>
      </c>
      <c r="BI25" s="255" t="str">
        <f t="shared" si="25"/>
        <v>04</v>
      </c>
      <c r="BJ25" s="318"/>
      <c r="BK25" s="253">
        <f t="shared" si="47"/>
        <v>0</v>
      </c>
      <c r="BL25" s="318"/>
      <c r="BM25" s="253">
        <f t="shared" si="26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7"/>
        <v>0</v>
      </c>
      <c r="BW25" s="318"/>
      <c r="BX25" s="253">
        <f t="shared" si="48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28"/>
        <v>0</v>
      </c>
      <c r="CH25" s="318"/>
      <c r="CI25" s="253">
        <f t="shared" si="29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0"/>
        <v>0</v>
      </c>
      <c r="CS25" s="318"/>
      <c r="CT25" s="253">
        <f t="shared" si="31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2"/>
        <v>0</v>
      </c>
      <c r="DD25" s="318"/>
      <c r="DE25" s="253">
        <f t="shared" si="33"/>
        <v>0</v>
      </c>
      <c r="DF25" s="318"/>
      <c r="DG25" s="318"/>
      <c r="DH25" s="318"/>
      <c r="DI25" s="318"/>
      <c r="DJ25" s="318"/>
      <c r="DK25" s="318"/>
      <c r="DL25" s="318"/>
      <c r="DM25" s="242"/>
      <c r="DN25" s="242"/>
    </row>
    <row r="26" spans="1:118" s="28" customFormat="1" ht="12.75" customHeight="1">
      <c r="A26" s="272" t="str">
        <f t="shared" si="22"/>
        <v>Внести наименование учреждения 1</v>
      </c>
      <c r="B26" s="169" t="s">
        <v>103</v>
      </c>
      <c r="C26" s="37" t="s">
        <v>100</v>
      </c>
      <c r="D26" s="37" t="s">
        <v>10</v>
      </c>
      <c r="E26" s="308">
        <f t="shared" si="34"/>
        <v>0</v>
      </c>
      <c r="F26" s="236">
        <f t="shared" si="35"/>
        <v>0</v>
      </c>
      <c r="G26" s="236">
        <f t="shared" si="36"/>
        <v>0</v>
      </c>
      <c r="H26" s="236">
        <f t="shared" si="37"/>
        <v>0</v>
      </c>
      <c r="I26" s="236">
        <f>SUM(M26:O26)</f>
        <v>0</v>
      </c>
      <c r="J26" s="236">
        <f t="shared" si="23"/>
        <v>0</v>
      </c>
      <c r="K26" s="236">
        <f t="shared" si="23"/>
        <v>0</v>
      </c>
      <c r="L26" s="236">
        <f t="shared" si="23"/>
        <v>0</v>
      </c>
      <c r="M26" s="236">
        <f t="shared" si="23"/>
        <v>0</v>
      </c>
      <c r="N26" s="236">
        <f t="shared" si="23"/>
        <v>0</v>
      </c>
      <c r="O26" s="236">
        <f t="shared" si="23"/>
        <v>0</v>
      </c>
      <c r="P26" s="220"/>
      <c r="Q26" s="221"/>
      <c r="R26" s="237">
        <f t="shared" si="39"/>
        <v>0</v>
      </c>
      <c r="S26" s="221"/>
      <c r="T26" s="237">
        <f t="shared" si="40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41"/>
        <v>0</v>
      </c>
      <c r="AD26" s="221"/>
      <c r="AE26" s="237">
        <f t="shared" si="42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3"/>
        <v>0</v>
      </c>
      <c r="AO26" s="221"/>
      <c r="AP26" s="237">
        <f t="shared" si="44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5"/>
        <v>0</v>
      </c>
      <c r="AZ26" s="221"/>
      <c r="BA26" s="237">
        <f t="shared" si="46"/>
        <v>0</v>
      </c>
      <c r="BB26" s="221"/>
      <c r="BC26" s="233"/>
      <c r="BD26" s="221"/>
      <c r="BE26" s="221"/>
      <c r="BF26" s="233"/>
      <c r="BG26" s="222"/>
      <c r="BH26" s="379">
        <f t="shared" si="24"/>
        <v>0</v>
      </c>
      <c r="BI26" s="255" t="str">
        <f t="shared" si="25"/>
        <v>05</v>
      </c>
      <c r="BJ26" s="318"/>
      <c r="BK26" s="253">
        <f t="shared" si="47"/>
        <v>0</v>
      </c>
      <c r="BL26" s="318"/>
      <c r="BM26" s="253">
        <f t="shared" si="26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7"/>
        <v>0</v>
      </c>
      <c r="BW26" s="318"/>
      <c r="BX26" s="253">
        <f t="shared" si="48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28"/>
        <v>0</v>
      </c>
      <c r="CH26" s="318"/>
      <c r="CI26" s="253">
        <f t="shared" si="29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0"/>
        <v>0</v>
      </c>
      <c r="CS26" s="318"/>
      <c r="CT26" s="253">
        <f t="shared" si="31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2"/>
        <v>0</v>
      </c>
      <c r="DD26" s="318"/>
      <c r="DE26" s="253">
        <f t="shared" si="33"/>
        <v>0</v>
      </c>
      <c r="DF26" s="318"/>
      <c r="DG26" s="318"/>
      <c r="DH26" s="318"/>
      <c r="DI26" s="318"/>
      <c r="DJ26" s="318"/>
      <c r="DK26" s="318"/>
      <c r="DL26" s="318"/>
      <c r="DM26" s="242"/>
      <c r="DN26" s="242"/>
    </row>
    <row r="27" spans="1:118" s="28" customFormat="1" ht="12.75" customHeight="1">
      <c r="A27" s="272" t="str">
        <f t="shared" si="22"/>
        <v>Внести наименование учреждения 1</v>
      </c>
      <c r="B27" s="169" t="s">
        <v>104</v>
      </c>
      <c r="C27" s="37" t="s">
        <v>101</v>
      </c>
      <c r="D27" s="37" t="s">
        <v>59</v>
      </c>
      <c r="E27" s="308">
        <f t="shared" si="34"/>
        <v>0</v>
      </c>
      <c r="F27" s="236">
        <f t="shared" si="35"/>
        <v>0</v>
      </c>
      <c r="G27" s="236">
        <f>SUM(J27:L27)</f>
        <v>0</v>
      </c>
      <c r="H27" s="236">
        <f t="shared" si="37"/>
        <v>0</v>
      </c>
      <c r="I27" s="236">
        <f>SUM(M27:O27)</f>
        <v>0</v>
      </c>
      <c r="J27" s="236">
        <f t="shared" si="23"/>
        <v>0</v>
      </c>
      <c r="K27" s="236">
        <f t="shared" si="23"/>
        <v>0</v>
      </c>
      <c r="L27" s="236">
        <f t="shared" si="23"/>
        <v>0</v>
      </c>
      <c r="M27" s="236">
        <f t="shared" si="23"/>
        <v>0</v>
      </c>
      <c r="N27" s="236">
        <f t="shared" si="23"/>
        <v>0</v>
      </c>
      <c r="O27" s="236">
        <f t="shared" si="23"/>
        <v>0</v>
      </c>
      <c r="P27" s="220"/>
      <c r="Q27" s="221"/>
      <c r="R27" s="237">
        <f t="shared" si="39"/>
        <v>0</v>
      </c>
      <c r="S27" s="221"/>
      <c r="T27" s="237">
        <f t="shared" si="40"/>
        <v>0</v>
      </c>
      <c r="U27" s="221"/>
      <c r="V27" s="233"/>
      <c r="W27" s="221"/>
      <c r="X27" s="221"/>
      <c r="Y27" s="233"/>
      <c r="Z27" s="221"/>
      <c r="AA27" s="220"/>
      <c r="AB27" s="221"/>
      <c r="AC27" s="237">
        <f t="shared" si="41"/>
        <v>0</v>
      </c>
      <c r="AD27" s="221"/>
      <c r="AE27" s="237">
        <f t="shared" si="42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3"/>
        <v>0</v>
      </c>
      <c r="AO27" s="221"/>
      <c r="AP27" s="237">
        <f t="shared" si="44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5"/>
        <v>0</v>
      </c>
      <c r="AZ27" s="221"/>
      <c r="BA27" s="237">
        <f t="shared" si="46"/>
        <v>0</v>
      </c>
      <c r="BB27" s="221"/>
      <c r="BC27" s="233"/>
      <c r="BD27" s="221"/>
      <c r="BE27" s="221"/>
      <c r="BF27" s="233"/>
      <c r="BG27" s="222"/>
      <c r="BH27" s="379">
        <f t="shared" si="24"/>
        <v>0</v>
      </c>
      <c r="BI27" s="255" t="str">
        <f t="shared" si="25"/>
        <v>06</v>
      </c>
      <c r="BJ27" s="318"/>
      <c r="BK27" s="253">
        <f t="shared" si="47"/>
        <v>0</v>
      </c>
      <c r="BL27" s="318"/>
      <c r="BM27" s="253">
        <f t="shared" si="26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7"/>
        <v>0</v>
      </c>
      <c r="BW27" s="318"/>
      <c r="BX27" s="253">
        <f t="shared" si="48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28"/>
        <v>0</v>
      </c>
      <c r="CH27" s="318"/>
      <c r="CI27" s="253">
        <f t="shared" si="29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0"/>
        <v>0</v>
      </c>
      <c r="CS27" s="318"/>
      <c r="CT27" s="253">
        <f t="shared" si="31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2"/>
        <v>0</v>
      </c>
      <c r="DD27" s="318"/>
      <c r="DE27" s="253">
        <f t="shared" si="33"/>
        <v>0</v>
      </c>
      <c r="DF27" s="318"/>
      <c r="DG27" s="318"/>
      <c r="DH27" s="318"/>
      <c r="DI27" s="318"/>
      <c r="DJ27" s="318"/>
      <c r="DK27" s="318"/>
      <c r="DL27" s="318"/>
      <c r="DM27" s="242"/>
      <c r="DN27" s="242"/>
    </row>
    <row r="28" spans="1:118" s="27" customFormat="1" ht="24.75" customHeight="1">
      <c r="A28" s="272" t="str">
        <f t="shared" si="22"/>
        <v>Внести наименование учреждения 1</v>
      </c>
      <c r="B28" s="214" t="s">
        <v>234</v>
      </c>
      <c r="C28" s="37" t="s">
        <v>71</v>
      </c>
      <c r="D28" s="37" t="s">
        <v>60</v>
      </c>
      <c r="E28" s="308">
        <f t="shared" si="34"/>
        <v>0</v>
      </c>
      <c r="F28" s="236">
        <f t="shared" si="35"/>
        <v>0</v>
      </c>
      <c r="G28" s="236">
        <f t="shared" si="36"/>
        <v>0</v>
      </c>
      <c r="H28" s="236">
        <f t="shared" si="37"/>
        <v>0</v>
      </c>
      <c r="I28" s="236">
        <f t="shared" si="38"/>
        <v>0</v>
      </c>
      <c r="J28" s="236">
        <f t="shared" si="23"/>
        <v>0</v>
      </c>
      <c r="K28" s="236">
        <f t="shared" si="23"/>
        <v>0</v>
      </c>
      <c r="L28" s="236">
        <f t="shared" si="23"/>
        <v>0</v>
      </c>
      <c r="M28" s="236">
        <f t="shared" si="23"/>
        <v>0</v>
      </c>
      <c r="N28" s="236">
        <f t="shared" si="23"/>
        <v>0</v>
      </c>
      <c r="O28" s="236">
        <f t="shared" si="23"/>
        <v>0</v>
      </c>
      <c r="P28" s="220"/>
      <c r="Q28" s="221"/>
      <c r="R28" s="237">
        <f t="shared" si="39"/>
        <v>0</v>
      </c>
      <c r="S28" s="221"/>
      <c r="T28" s="237">
        <f t="shared" si="4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1"/>
        <v>0</v>
      </c>
      <c r="AD28" s="221"/>
      <c r="AE28" s="237">
        <f t="shared" si="4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3"/>
        <v>0</v>
      </c>
      <c r="AO28" s="221"/>
      <c r="AP28" s="237">
        <f t="shared" si="4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5"/>
        <v>0</v>
      </c>
      <c r="AZ28" s="221"/>
      <c r="BA28" s="237">
        <f t="shared" si="46"/>
        <v>0</v>
      </c>
      <c r="BB28" s="221"/>
      <c r="BC28" s="233"/>
      <c r="BD28" s="221"/>
      <c r="BE28" s="221"/>
      <c r="BF28" s="233"/>
      <c r="BG28" s="222"/>
      <c r="BH28" s="379">
        <f t="shared" si="24"/>
        <v>0</v>
      </c>
      <c r="BI28" s="255" t="str">
        <f t="shared" si="25"/>
        <v>07</v>
      </c>
      <c r="BJ28" s="318"/>
      <c r="BK28" s="253">
        <f t="shared" si="47"/>
        <v>0</v>
      </c>
      <c r="BL28" s="318"/>
      <c r="BM28" s="253">
        <f t="shared" si="26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7"/>
        <v>0</v>
      </c>
      <c r="BW28" s="318"/>
      <c r="BX28" s="253">
        <f t="shared" si="48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28"/>
        <v>0</v>
      </c>
      <c r="CH28" s="318"/>
      <c r="CI28" s="253">
        <f t="shared" si="29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0"/>
        <v>0</v>
      </c>
      <c r="CS28" s="318"/>
      <c r="CT28" s="253">
        <f t="shared" si="31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2"/>
        <v>0</v>
      </c>
      <c r="DD28" s="318"/>
      <c r="DE28" s="253">
        <f t="shared" si="33"/>
        <v>0</v>
      </c>
      <c r="DF28" s="318"/>
      <c r="DG28" s="318"/>
      <c r="DH28" s="318"/>
      <c r="DI28" s="318"/>
      <c r="DJ28" s="318"/>
      <c r="DK28" s="318"/>
      <c r="DL28" s="318"/>
      <c r="DM28" s="2"/>
      <c r="DN28" s="2"/>
    </row>
    <row r="29" spans="1:118" s="27" customFormat="1" ht="12.75" customHeight="1">
      <c r="A29" s="272" t="str">
        <f t="shared" si="22"/>
        <v>Внести наименование учреждения 1</v>
      </c>
      <c r="B29" s="213" t="s">
        <v>72</v>
      </c>
      <c r="C29" s="37" t="s">
        <v>73</v>
      </c>
      <c r="D29" s="37" t="s">
        <v>61</v>
      </c>
      <c r="E29" s="308">
        <f t="shared" si="34"/>
        <v>0</v>
      </c>
      <c r="F29" s="236">
        <f t="shared" si="35"/>
        <v>0</v>
      </c>
      <c r="G29" s="236">
        <f t="shared" si="36"/>
        <v>0</v>
      </c>
      <c r="H29" s="236">
        <f t="shared" si="37"/>
        <v>0</v>
      </c>
      <c r="I29" s="236">
        <f t="shared" si="38"/>
        <v>0</v>
      </c>
      <c r="J29" s="236">
        <f t="shared" si="23"/>
        <v>0</v>
      </c>
      <c r="K29" s="236">
        <f t="shared" si="23"/>
        <v>0</v>
      </c>
      <c r="L29" s="236">
        <f t="shared" si="23"/>
        <v>0</v>
      </c>
      <c r="M29" s="236">
        <f t="shared" si="23"/>
        <v>0</v>
      </c>
      <c r="N29" s="236">
        <f t="shared" si="23"/>
        <v>0</v>
      </c>
      <c r="O29" s="236">
        <f t="shared" si="23"/>
        <v>0</v>
      </c>
      <c r="P29" s="220"/>
      <c r="Q29" s="221"/>
      <c r="R29" s="237">
        <f t="shared" si="39"/>
        <v>0</v>
      </c>
      <c r="S29" s="221"/>
      <c r="T29" s="237">
        <f t="shared" si="4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1"/>
        <v>0</v>
      </c>
      <c r="AD29" s="221"/>
      <c r="AE29" s="237">
        <f t="shared" si="4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3"/>
        <v>0</v>
      </c>
      <c r="AO29" s="221"/>
      <c r="AP29" s="237">
        <f t="shared" si="4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5"/>
        <v>0</v>
      </c>
      <c r="AZ29" s="221"/>
      <c r="BA29" s="237">
        <f t="shared" si="46"/>
        <v>0</v>
      </c>
      <c r="BB29" s="221"/>
      <c r="BC29" s="233"/>
      <c r="BD29" s="221"/>
      <c r="BE29" s="221"/>
      <c r="BF29" s="233"/>
      <c r="BG29" s="222"/>
      <c r="BH29" s="379">
        <f t="shared" si="24"/>
        <v>0</v>
      </c>
      <c r="BI29" s="255" t="str">
        <f t="shared" si="25"/>
        <v>08</v>
      </c>
      <c r="BJ29" s="318"/>
      <c r="BK29" s="253">
        <f t="shared" si="47"/>
        <v>0</v>
      </c>
      <c r="BL29" s="318"/>
      <c r="BM29" s="253">
        <f t="shared" si="26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7"/>
        <v>0</v>
      </c>
      <c r="BW29" s="318"/>
      <c r="BX29" s="253">
        <f t="shared" si="48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28"/>
        <v>0</v>
      </c>
      <c r="CH29" s="318"/>
      <c r="CI29" s="253">
        <f t="shared" si="29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0"/>
        <v>0</v>
      </c>
      <c r="CS29" s="318"/>
      <c r="CT29" s="253">
        <f t="shared" si="31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2"/>
        <v>0</v>
      </c>
      <c r="DD29" s="318"/>
      <c r="DE29" s="253">
        <f t="shared" si="33"/>
        <v>0</v>
      </c>
      <c r="DF29" s="318"/>
      <c r="DG29" s="318"/>
      <c r="DH29" s="318"/>
      <c r="DI29" s="318"/>
      <c r="DJ29" s="318"/>
      <c r="DK29" s="318"/>
      <c r="DL29" s="318"/>
      <c r="DM29" s="2"/>
      <c r="DN29" s="2"/>
    </row>
    <row r="30" spans="1:118" s="28" customFormat="1" ht="12.75" customHeight="1">
      <c r="A30" s="272" t="str">
        <f t="shared" si="22"/>
        <v>Внести наименование учреждения 1</v>
      </c>
      <c r="B30" s="170" t="s">
        <v>106</v>
      </c>
      <c r="C30" s="37" t="s">
        <v>107</v>
      </c>
      <c r="D30" s="37" t="s">
        <v>63</v>
      </c>
      <c r="E30" s="308">
        <f t="shared" si="34"/>
        <v>0</v>
      </c>
      <c r="F30" s="236">
        <f t="shared" si="35"/>
        <v>0</v>
      </c>
      <c r="G30" s="236">
        <f t="shared" si="36"/>
        <v>0</v>
      </c>
      <c r="H30" s="236">
        <f t="shared" si="37"/>
        <v>0</v>
      </c>
      <c r="I30" s="236">
        <f t="shared" si="38"/>
        <v>0</v>
      </c>
      <c r="J30" s="236">
        <f t="shared" si="23"/>
        <v>0</v>
      </c>
      <c r="K30" s="236">
        <f t="shared" si="23"/>
        <v>0</v>
      </c>
      <c r="L30" s="236">
        <f t="shared" si="23"/>
        <v>0</v>
      </c>
      <c r="M30" s="236">
        <f t="shared" si="23"/>
        <v>0</v>
      </c>
      <c r="N30" s="236">
        <f t="shared" si="23"/>
        <v>0</v>
      </c>
      <c r="O30" s="236">
        <f t="shared" si="23"/>
        <v>0</v>
      </c>
      <c r="P30" s="220"/>
      <c r="Q30" s="221"/>
      <c r="R30" s="237">
        <f t="shared" si="39"/>
        <v>0</v>
      </c>
      <c r="S30" s="221"/>
      <c r="T30" s="237">
        <f t="shared" si="4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1"/>
        <v>0</v>
      </c>
      <c r="AD30" s="221"/>
      <c r="AE30" s="237">
        <f t="shared" si="4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3"/>
        <v>0</v>
      </c>
      <c r="AO30" s="221"/>
      <c r="AP30" s="237">
        <f t="shared" si="4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5"/>
        <v>0</v>
      </c>
      <c r="AZ30" s="221"/>
      <c r="BA30" s="237">
        <f t="shared" si="46"/>
        <v>0</v>
      </c>
      <c r="BB30" s="221"/>
      <c r="BC30" s="233"/>
      <c r="BD30" s="221"/>
      <c r="BE30" s="221"/>
      <c r="BF30" s="233"/>
      <c r="BG30" s="222"/>
      <c r="BH30" s="379">
        <f t="shared" si="24"/>
        <v>0</v>
      </c>
      <c r="BI30" s="255" t="str">
        <f t="shared" si="25"/>
        <v>09</v>
      </c>
      <c r="BJ30" s="318"/>
      <c r="BK30" s="253">
        <f t="shared" si="47"/>
        <v>0</v>
      </c>
      <c r="BL30" s="318"/>
      <c r="BM30" s="253">
        <f t="shared" si="26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7"/>
        <v>0</v>
      </c>
      <c r="BW30" s="318"/>
      <c r="BX30" s="253">
        <f t="shared" si="48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28"/>
        <v>0</v>
      </c>
      <c r="CH30" s="318"/>
      <c r="CI30" s="253">
        <f t="shared" si="29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0"/>
        <v>0</v>
      </c>
      <c r="CS30" s="318"/>
      <c r="CT30" s="253">
        <f t="shared" si="31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2"/>
        <v>0</v>
      </c>
      <c r="DD30" s="318"/>
      <c r="DE30" s="253">
        <f t="shared" si="33"/>
        <v>0</v>
      </c>
      <c r="DF30" s="318"/>
      <c r="DG30" s="318"/>
      <c r="DH30" s="318"/>
      <c r="DI30" s="318"/>
      <c r="DJ30" s="318"/>
      <c r="DK30" s="318"/>
      <c r="DL30" s="318"/>
      <c r="DM30" s="242"/>
      <c r="DN30" s="242"/>
    </row>
    <row r="31" spans="1:118" s="28" customFormat="1" ht="12.75" customHeight="1">
      <c r="A31" s="272" t="str">
        <f t="shared" si="22"/>
        <v>Внести наименование учреждения 1</v>
      </c>
      <c r="B31" s="170" t="s">
        <v>74</v>
      </c>
      <c r="C31" s="37" t="s">
        <v>76</v>
      </c>
      <c r="D31" s="37" t="s">
        <v>64</v>
      </c>
      <c r="E31" s="308">
        <f t="shared" si="34"/>
        <v>0</v>
      </c>
      <c r="F31" s="236">
        <f t="shared" si="35"/>
        <v>0</v>
      </c>
      <c r="G31" s="236">
        <f t="shared" si="36"/>
        <v>0</v>
      </c>
      <c r="H31" s="236">
        <f t="shared" si="37"/>
        <v>0</v>
      </c>
      <c r="I31" s="236">
        <f t="shared" si="38"/>
        <v>0</v>
      </c>
      <c r="J31" s="236">
        <f t="shared" si="23"/>
        <v>0</v>
      </c>
      <c r="K31" s="236">
        <f t="shared" si="23"/>
        <v>0</v>
      </c>
      <c r="L31" s="236">
        <f t="shared" si="23"/>
        <v>0</v>
      </c>
      <c r="M31" s="236">
        <f t="shared" si="23"/>
        <v>0</v>
      </c>
      <c r="N31" s="236">
        <f t="shared" si="23"/>
        <v>0</v>
      </c>
      <c r="O31" s="236">
        <f t="shared" si="23"/>
        <v>0</v>
      </c>
      <c r="P31" s="220"/>
      <c r="Q31" s="221"/>
      <c r="R31" s="237">
        <f t="shared" si="39"/>
        <v>0</v>
      </c>
      <c r="S31" s="221"/>
      <c r="T31" s="237">
        <f t="shared" si="4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1"/>
        <v>0</v>
      </c>
      <c r="AD31" s="221"/>
      <c r="AE31" s="237">
        <f t="shared" si="4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3"/>
        <v>0</v>
      </c>
      <c r="AO31" s="221"/>
      <c r="AP31" s="237">
        <f t="shared" si="4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5"/>
        <v>0</v>
      </c>
      <c r="AZ31" s="221"/>
      <c r="BA31" s="237">
        <f t="shared" si="46"/>
        <v>0</v>
      </c>
      <c r="BB31" s="221"/>
      <c r="BC31" s="233"/>
      <c r="BD31" s="221"/>
      <c r="BE31" s="221"/>
      <c r="BF31" s="233"/>
      <c r="BG31" s="222"/>
      <c r="BH31" s="379">
        <f t="shared" si="24"/>
        <v>0</v>
      </c>
      <c r="BI31" s="255" t="str">
        <f t="shared" si="25"/>
        <v>10</v>
      </c>
      <c r="BJ31" s="318"/>
      <c r="BK31" s="253">
        <f t="shared" si="47"/>
        <v>0</v>
      </c>
      <c r="BL31" s="318"/>
      <c r="BM31" s="253">
        <f t="shared" si="26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7"/>
        <v>0</v>
      </c>
      <c r="BW31" s="318"/>
      <c r="BX31" s="253">
        <f t="shared" si="48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28"/>
        <v>0</v>
      </c>
      <c r="CH31" s="318"/>
      <c r="CI31" s="253">
        <f t="shared" si="29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0"/>
        <v>0</v>
      </c>
      <c r="CS31" s="318"/>
      <c r="CT31" s="253">
        <f t="shared" si="31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2"/>
        <v>0</v>
      </c>
      <c r="DD31" s="318"/>
      <c r="DE31" s="253">
        <f t="shared" si="33"/>
        <v>0</v>
      </c>
      <c r="DF31" s="318"/>
      <c r="DG31" s="318"/>
      <c r="DH31" s="318"/>
      <c r="DI31" s="318"/>
      <c r="DJ31" s="318"/>
      <c r="DK31" s="318"/>
      <c r="DL31" s="318"/>
      <c r="DM31" s="242"/>
      <c r="DN31" s="242"/>
    </row>
    <row r="32" spans="1:118" s="27" customFormat="1" ht="36.75" customHeight="1">
      <c r="A32" s="272" t="str">
        <f t="shared" si="22"/>
        <v>Внести наименование учреждения 1</v>
      </c>
      <c r="B32" s="212" t="s">
        <v>230</v>
      </c>
      <c r="C32" s="37" t="s">
        <v>77</v>
      </c>
      <c r="D32" s="37" t="s">
        <v>65</v>
      </c>
      <c r="E32" s="308">
        <f t="shared" si="34"/>
        <v>0</v>
      </c>
      <c r="F32" s="236">
        <f t="shared" si="35"/>
        <v>0</v>
      </c>
      <c r="G32" s="236">
        <f t="shared" si="36"/>
        <v>0</v>
      </c>
      <c r="H32" s="236">
        <f t="shared" si="37"/>
        <v>0</v>
      </c>
      <c r="I32" s="236">
        <f t="shared" si="38"/>
        <v>0</v>
      </c>
      <c r="J32" s="236">
        <f t="shared" si="23"/>
        <v>0</v>
      </c>
      <c r="K32" s="236">
        <f t="shared" si="23"/>
        <v>0</v>
      </c>
      <c r="L32" s="236">
        <f t="shared" si="23"/>
        <v>0</v>
      </c>
      <c r="M32" s="236">
        <f t="shared" si="23"/>
        <v>0</v>
      </c>
      <c r="N32" s="236">
        <f t="shared" si="23"/>
        <v>0</v>
      </c>
      <c r="O32" s="236">
        <f t="shared" si="23"/>
        <v>0</v>
      </c>
      <c r="P32" s="220"/>
      <c r="Q32" s="221"/>
      <c r="R32" s="237">
        <f t="shared" si="39"/>
        <v>0</v>
      </c>
      <c r="S32" s="221"/>
      <c r="T32" s="237">
        <f t="shared" si="4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1"/>
        <v>0</v>
      </c>
      <c r="AD32" s="221"/>
      <c r="AE32" s="237">
        <f t="shared" si="4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3"/>
        <v>0</v>
      </c>
      <c r="AO32" s="221"/>
      <c r="AP32" s="237">
        <f t="shared" si="4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5"/>
        <v>0</v>
      </c>
      <c r="AZ32" s="221"/>
      <c r="BA32" s="237">
        <f t="shared" si="46"/>
        <v>0</v>
      </c>
      <c r="BB32" s="221"/>
      <c r="BC32" s="233"/>
      <c r="BD32" s="221"/>
      <c r="BE32" s="221"/>
      <c r="BF32" s="233"/>
      <c r="BG32" s="222"/>
      <c r="BH32" s="379">
        <f t="shared" si="24"/>
        <v>0</v>
      </c>
      <c r="BI32" s="255" t="str">
        <f t="shared" si="25"/>
        <v>11</v>
      </c>
      <c r="BJ32" s="318"/>
      <c r="BK32" s="253">
        <f t="shared" si="47"/>
        <v>0</v>
      </c>
      <c r="BL32" s="318"/>
      <c r="BM32" s="253">
        <f t="shared" si="26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7"/>
        <v>0</v>
      </c>
      <c r="BW32" s="318"/>
      <c r="BX32" s="253">
        <f t="shared" si="48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28"/>
        <v>0</v>
      </c>
      <c r="CH32" s="318"/>
      <c r="CI32" s="253">
        <f t="shared" si="29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0"/>
        <v>0</v>
      </c>
      <c r="CS32" s="318"/>
      <c r="CT32" s="253">
        <f t="shared" si="31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2"/>
        <v>0</v>
      </c>
      <c r="DD32" s="318"/>
      <c r="DE32" s="253">
        <f t="shared" si="33"/>
        <v>0</v>
      </c>
      <c r="DF32" s="318"/>
      <c r="DG32" s="318"/>
      <c r="DH32" s="318"/>
      <c r="DI32" s="318"/>
      <c r="DJ32" s="318"/>
      <c r="DK32" s="318"/>
      <c r="DL32" s="318"/>
      <c r="DM32" s="2"/>
      <c r="DN32" s="2"/>
    </row>
    <row r="33" spans="1:118" s="27" customFormat="1" ht="36.75" customHeight="1">
      <c r="A33" s="272" t="str">
        <f t="shared" si="22"/>
        <v>Внести наименование учреждения 1</v>
      </c>
      <c r="B33" s="212" t="s">
        <v>231</v>
      </c>
      <c r="C33" s="37" t="s">
        <v>78</v>
      </c>
      <c r="D33" s="37" t="s">
        <v>66</v>
      </c>
      <c r="E33" s="308">
        <f t="shared" si="34"/>
        <v>0</v>
      </c>
      <c r="F33" s="236">
        <f t="shared" si="35"/>
        <v>0</v>
      </c>
      <c r="G33" s="236">
        <f>SUM(J33:L33)</f>
        <v>0</v>
      </c>
      <c r="H33" s="236">
        <f t="shared" si="37"/>
        <v>0</v>
      </c>
      <c r="I33" s="236">
        <f>SUM(M33:O33)</f>
        <v>0</v>
      </c>
      <c r="J33" s="236">
        <f t="shared" si="23"/>
        <v>0</v>
      </c>
      <c r="K33" s="236">
        <f t="shared" si="23"/>
        <v>0</v>
      </c>
      <c r="L33" s="236">
        <f t="shared" si="23"/>
        <v>0</v>
      </c>
      <c r="M33" s="236">
        <f t="shared" si="23"/>
        <v>0</v>
      </c>
      <c r="N33" s="236">
        <f t="shared" si="23"/>
        <v>0</v>
      </c>
      <c r="O33" s="236">
        <f t="shared" si="23"/>
        <v>0</v>
      </c>
      <c r="P33" s="220"/>
      <c r="Q33" s="221"/>
      <c r="R33" s="237">
        <f t="shared" si="39"/>
        <v>0</v>
      </c>
      <c r="S33" s="221"/>
      <c r="T33" s="237">
        <f t="shared" si="40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1"/>
        <v>0</v>
      </c>
      <c r="AD33" s="221"/>
      <c r="AE33" s="237">
        <f t="shared" si="42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3"/>
        <v>0</v>
      </c>
      <c r="AO33" s="221"/>
      <c r="AP33" s="237">
        <f t="shared" si="44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5"/>
        <v>0</v>
      </c>
      <c r="AZ33" s="221"/>
      <c r="BA33" s="237">
        <f t="shared" si="46"/>
        <v>0</v>
      </c>
      <c r="BB33" s="221"/>
      <c r="BC33" s="233"/>
      <c r="BD33" s="221"/>
      <c r="BE33" s="221"/>
      <c r="BF33" s="233"/>
      <c r="BG33" s="222"/>
      <c r="BH33" s="379">
        <f t="shared" si="24"/>
        <v>0</v>
      </c>
      <c r="BI33" s="255" t="str">
        <f t="shared" si="25"/>
        <v>12</v>
      </c>
      <c r="BJ33" s="318"/>
      <c r="BK33" s="253">
        <f t="shared" si="47"/>
        <v>0</v>
      </c>
      <c r="BL33" s="318"/>
      <c r="BM33" s="253">
        <f t="shared" si="26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7"/>
        <v>0</v>
      </c>
      <c r="BW33" s="318"/>
      <c r="BX33" s="253">
        <f t="shared" si="48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28"/>
        <v>0</v>
      </c>
      <c r="CH33" s="318"/>
      <c r="CI33" s="253">
        <f t="shared" si="29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0"/>
        <v>0</v>
      </c>
      <c r="CS33" s="318"/>
      <c r="CT33" s="253">
        <f t="shared" si="31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2"/>
        <v>0</v>
      </c>
      <c r="DD33" s="318"/>
      <c r="DE33" s="253">
        <f t="shared" si="33"/>
        <v>0</v>
      </c>
      <c r="DF33" s="318"/>
      <c r="DG33" s="318"/>
      <c r="DH33" s="318"/>
      <c r="DI33" s="318"/>
      <c r="DJ33" s="318"/>
      <c r="DK33" s="318"/>
      <c r="DL33" s="318"/>
      <c r="DM33" s="2"/>
      <c r="DN33" s="2"/>
    </row>
    <row r="34" spans="1:118" s="28" customFormat="1" ht="13.5" customHeight="1" thickBot="1">
      <c r="A34" s="272" t="str">
        <f t="shared" si="22"/>
        <v>Внести наименование учреждения 1</v>
      </c>
      <c r="B34" s="169" t="s">
        <v>75</v>
      </c>
      <c r="C34" s="37" t="s">
        <v>79</v>
      </c>
      <c r="D34" s="37" t="s">
        <v>67</v>
      </c>
      <c r="E34" s="308">
        <f t="shared" si="34"/>
        <v>0</v>
      </c>
      <c r="F34" s="236">
        <f t="shared" si="35"/>
        <v>0</v>
      </c>
      <c r="G34" s="236">
        <f>SUM(J34:L34)</f>
        <v>0</v>
      </c>
      <c r="H34" s="236">
        <f t="shared" si="37"/>
        <v>0</v>
      </c>
      <c r="I34" s="236">
        <f>SUM(M34:O34)</f>
        <v>0</v>
      </c>
      <c r="J34" s="236">
        <f t="shared" si="23"/>
        <v>0</v>
      </c>
      <c r="K34" s="236">
        <f t="shared" si="23"/>
        <v>0</v>
      </c>
      <c r="L34" s="236">
        <f t="shared" si="23"/>
        <v>0</v>
      </c>
      <c r="M34" s="236">
        <f t="shared" si="23"/>
        <v>0</v>
      </c>
      <c r="N34" s="236">
        <f t="shared" si="23"/>
        <v>0</v>
      </c>
      <c r="O34" s="236">
        <f>ROUND(SUM(Z34,AK34,AV34,BG34),1)</f>
        <v>0</v>
      </c>
      <c r="P34" s="223"/>
      <c r="Q34" s="224"/>
      <c r="R34" s="238">
        <f t="shared" si="39"/>
        <v>0</v>
      </c>
      <c r="S34" s="224"/>
      <c r="T34" s="238">
        <f>SUM(X34:Z34)</f>
        <v>0</v>
      </c>
      <c r="U34" s="224"/>
      <c r="V34" s="234"/>
      <c r="W34" s="224"/>
      <c r="X34" s="224"/>
      <c r="Y34" s="234"/>
      <c r="Z34" s="224"/>
      <c r="AA34" s="223"/>
      <c r="AB34" s="224"/>
      <c r="AC34" s="238">
        <f t="shared" si="41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3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5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5"/>
      <c r="BH34" s="379">
        <f t="shared" si="24"/>
        <v>0</v>
      </c>
      <c r="BI34" s="319" t="str">
        <f t="shared" si="25"/>
        <v>13</v>
      </c>
      <c r="BJ34" s="320"/>
      <c r="BK34" s="321">
        <f t="shared" si="47"/>
        <v>0</v>
      </c>
      <c r="BL34" s="320"/>
      <c r="BM34" s="321">
        <f t="shared" si="26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7"/>
        <v>0</v>
      </c>
      <c r="BW34" s="320"/>
      <c r="BX34" s="321">
        <f t="shared" si="4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28"/>
        <v>0</v>
      </c>
      <c r="CH34" s="320"/>
      <c r="CI34" s="321">
        <f t="shared" si="29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0"/>
        <v>0</v>
      </c>
      <c r="CS34" s="320"/>
      <c r="CT34" s="321">
        <f t="shared" si="31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2"/>
        <v>0</v>
      </c>
      <c r="DD34" s="320"/>
      <c r="DE34" s="321">
        <f t="shared" si="33"/>
        <v>0</v>
      </c>
      <c r="DF34" s="320"/>
      <c r="DG34" s="320"/>
      <c r="DH34" s="320"/>
      <c r="DI34" s="320"/>
      <c r="DJ34" s="320"/>
      <c r="DK34" s="320"/>
      <c r="DL34" s="320"/>
      <c r="DM34" s="242"/>
      <c r="DN34" s="242"/>
    </row>
    <row r="35" spans="1:118" s="258" customFormat="1" ht="21" customHeight="1">
      <c r="A35" s="271" t="str">
        <f>B35</f>
        <v>Внести наименование учреждения 2</v>
      </c>
      <c r="B35" s="712" t="s">
        <v>246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Внести наименование учреждения 2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Внести наименование учреждения 2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Внести наименование учреждения 2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Внести наименование учреждения 2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9">IF(ROUND(E41-SUM(E42,E44:E45),5)&gt;=0,0,"Ошибка")</f>
        <v>0</v>
      </c>
      <c r="BK35" s="285">
        <f t="shared" si="49"/>
        <v>0</v>
      </c>
      <c r="BL35" s="285">
        <f t="shared" si="49"/>
        <v>0</v>
      </c>
      <c r="BM35" s="285">
        <f t="shared" si="49"/>
        <v>0</v>
      </c>
      <c r="BN35" s="285">
        <f t="shared" si="49"/>
        <v>0</v>
      </c>
      <c r="BO35" s="285">
        <f t="shared" si="49"/>
        <v>0</v>
      </c>
      <c r="BP35" s="285">
        <f t="shared" si="49"/>
        <v>0</v>
      </c>
      <c r="BQ35" s="285">
        <f t="shared" si="49"/>
        <v>0</v>
      </c>
      <c r="BR35" s="285">
        <f t="shared" si="49"/>
        <v>0</v>
      </c>
      <c r="BS35" s="285">
        <f t="shared" si="49"/>
        <v>0</v>
      </c>
      <c r="BT35" s="285">
        <f t="shared" si="49"/>
        <v>0</v>
      </c>
      <c r="BU35" s="285">
        <f t="shared" si="49"/>
        <v>0</v>
      </c>
      <c r="BV35" s="285">
        <f t="shared" si="49"/>
        <v>0</v>
      </c>
      <c r="BW35" s="285">
        <f t="shared" si="49"/>
        <v>0</v>
      </c>
      <c r="BX35" s="285">
        <f t="shared" si="49"/>
        <v>0</v>
      </c>
      <c r="BY35" s="285">
        <f t="shared" si="49"/>
        <v>0</v>
      </c>
      <c r="BZ35" s="285">
        <f t="shared" si="49"/>
        <v>0</v>
      </c>
      <c r="CA35" s="285">
        <f t="shared" si="49"/>
        <v>0</v>
      </c>
      <c r="CB35" s="285">
        <f t="shared" si="49"/>
        <v>0</v>
      </c>
      <c r="CC35" s="285">
        <f t="shared" si="49"/>
        <v>0</v>
      </c>
      <c r="CD35" s="285">
        <f t="shared" si="49"/>
        <v>0</v>
      </c>
      <c r="CE35" s="285">
        <f t="shared" si="49"/>
        <v>0</v>
      </c>
      <c r="CF35" s="285">
        <f t="shared" si="49"/>
        <v>0</v>
      </c>
      <c r="CG35" s="285">
        <f t="shared" si="49"/>
        <v>0</v>
      </c>
      <c r="CH35" s="285">
        <f t="shared" si="49"/>
        <v>0</v>
      </c>
      <c r="CI35" s="285">
        <f t="shared" si="49"/>
        <v>0</v>
      </c>
      <c r="CJ35" s="285">
        <f t="shared" si="49"/>
        <v>0</v>
      </c>
      <c r="CK35" s="285">
        <f t="shared" si="49"/>
        <v>0</v>
      </c>
      <c r="CL35" s="285">
        <f t="shared" si="49"/>
        <v>0</v>
      </c>
      <c r="CM35" s="285">
        <f t="shared" si="49"/>
        <v>0</v>
      </c>
      <c r="CN35" s="285">
        <f t="shared" si="49"/>
        <v>0</v>
      </c>
      <c r="CO35" s="285">
        <f t="shared" si="49"/>
        <v>0</v>
      </c>
      <c r="CP35" s="285">
        <f t="shared" ref="CP35:DL35" si="50">IF(ROUND(AK41-SUM(AK42,AK44:AK45),5)&gt;=0,0,"Ошибка")</f>
        <v>0</v>
      </c>
      <c r="CQ35" s="285">
        <f t="shared" si="50"/>
        <v>0</v>
      </c>
      <c r="CR35" s="285">
        <f t="shared" si="50"/>
        <v>0</v>
      </c>
      <c r="CS35" s="285">
        <f t="shared" si="50"/>
        <v>0</v>
      </c>
      <c r="CT35" s="285">
        <f t="shared" si="50"/>
        <v>0</v>
      </c>
      <c r="CU35" s="285">
        <f t="shared" si="50"/>
        <v>0</v>
      </c>
      <c r="CV35" s="285">
        <f t="shared" si="50"/>
        <v>0</v>
      </c>
      <c r="CW35" s="285">
        <f t="shared" si="50"/>
        <v>0</v>
      </c>
      <c r="CX35" s="285">
        <f t="shared" si="50"/>
        <v>0</v>
      </c>
      <c r="CY35" s="285">
        <f t="shared" si="50"/>
        <v>0</v>
      </c>
      <c r="CZ35" s="285">
        <f t="shared" si="50"/>
        <v>0</v>
      </c>
      <c r="DA35" s="285">
        <f t="shared" si="50"/>
        <v>0</v>
      </c>
      <c r="DB35" s="285">
        <f t="shared" si="50"/>
        <v>0</v>
      </c>
      <c r="DC35" s="285">
        <f t="shared" si="50"/>
        <v>0</v>
      </c>
      <c r="DD35" s="285">
        <f t="shared" si="50"/>
        <v>0</v>
      </c>
      <c r="DE35" s="285">
        <f t="shared" si="50"/>
        <v>0</v>
      </c>
      <c r="DF35" s="285">
        <f t="shared" si="50"/>
        <v>0</v>
      </c>
      <c r="DG35" s="285">
        <f t="shared" si="50"/>
        <v>0</v>
      </c>
      <c r="DH35" s="285">
        <f t="shared" si="50"/>
        <v>0</v>
      </c>
      <c r="DI35" s="285">
        <f t="shared" si="50"/>
        <v>0</v>
      </c>
      <c r="DJ35" s="285">
        <f t="shared" si="50"/>
        <v>0</v>
      </c>
      <c r="DK35" s="285">
        <f t="shared" si="50"/>
        <v>0</v>
      </c>
      <c r="DL35" s="285">
        <f t="shared" si="50"/>
        <v>0</v>
      </c>
      <c r="DM35" s="259"/>
      <c r="DN35" s="259"/>
    </row>
    <row r="36" spans="1:118" s="27" customFormat="1" ht="24.75" customHeight="1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51">SUM(J37:J41,J46:J48)</f>
        <v>0</v>
      </c>
      <c r="K36" s="236">
        <f t="shared" si="51"/>
        <v>0</v>
      </c>
      <c r="L36" s="236">
        <f t="shared" si="51"/>
        <v>0</v>
      </c>
      <c r="M36" s="236">
        <f t="shared" si="51"/>
        <v>0</v>
      </c>
      <c r="N36" s="236">
        <f t="shared" si="51"/>
        <v>0</v>
      </c>
      <c r="O36" s="236">
        <f t="shared" si="51"/>
        <v>0</v>
      </c>
      <c r="P36" s="228">
        <f>SUM(P37:P41,P46:P48)</f>
        <v>0</v>
      </c>
      <c r="Q36" s="226">
        <f t="shared" ref="Q36:Z36" si="52">SUM(Q37:Q41,Q46:Q48)</f>
        <v>0</v>
      </c>
      <c r="R36" s="236">
        <f t="shared" si="52"/>
        <v>0</v>
      </c>
      <c r="S36" s="226">
        <f t="shared" si="52"/>
        <v>0</v>
      </c>
      <c r="T36" s="236">
        <f t="shared" si="52"/>
        <v>0</v>
      </c>
      <c r="U36" s="226">
        <f t="shared" si="52"/>
        <v>0</v>
      </c>
      <c r="V36" s="235">
        <f t="shared" si="52"/>
        <v>0</v>
      </c>
      <c r="W36" s="226">
        <f t="shared" si="52"/>
        <v>0</v>
      </c>
      <c r="X36" s="226">
        <f t="shared" si="52"/>
        <v>0</v>
      </c>
      <c r="Y36" s="235">
        <f t="shared" si="52"/>
        <v>0</v>
      </c>
      <c r="Z36" s="227">
        <f t="shared" si="52"/>
        <v>0</v>
      </c>
      <c r="AA36" s="228">
        <f>SUM(AA37:AA41,AA46:AA48)</f>
        <v>0</v>
      </c>
      <c r="AB36" s="226">
        <f t="shared" ref="AB36:AK36" si="53">SUM(AB37:AB41,AB46:AB48)</f>
        <v>0</v>
      </c>
      <c r="AC36" s="236">
        <f t="shared" si="53"/>
        <v>0</v>
      </c>
      <c r="AD36" s="226">
        <f t="shared" si="53"/>
        <v>0</v>
      </c>
      <c r="AE36" s="236">
        <f t="shared" si="53"/>
        <v>0</v>
      </c>
      <c r="AF36" s="226">
        <f t="shared" si="53"/>
        <v>0</v>
      </c>
      <c r="AG36" s="235">
        <f t="shared" si="53"/>
        <v>0</v>
      </c>
      <c r="AH36" s="226">
        <f t="shared" si="53"/>
        <v>0</v>
      </c>
      <c r="AI36" s="226">
        <f t="shared" si="53"/>
        <v>0</v>
      </c>
      <c r="AJ36" s="235">
        <f t="shared" si="53"/>
        <v>0</v>
      </c>
      <c r="AK36" s="227">
        <f t="shared" si="53"/>
        <v>0</v>
      </c>
      <c r="AL36" s="228">
        <f>SUM(AL37:AL41,AL46:AL48)</f>
        <v>0</v>
      </c>
      <c r="AM36" s="226">
        <f t="shared" ref="AM36:AV36" si="54">SUM(AM37:AM41,AM46:AM48)</f>
        <v>0</v>
      </c>
      <c r="AN36" s="236">
        <f t="shared" si="54"/>
        <v>0</v>
      </c>
      <c r="AO36" s="226">
        <f t="shared" si="54"/>
        <v>0</v>
      </c>
      <c r="AP36" s="236">
        <f t="shared" si="54"/>
        <v>0</v>
      </c>
      <c r="AQ36" s="226">
        <f t="shared" si="54"/>
        <v>0</v>
      </c>
      <c r="AR36" s="235">
        <f t="shared" si="54"/>
        <v>0</v>
      </c>
      <c r="AS36" s="226">
        <f t="shared" si="54"/>
        <v>0</v>
      </c>
      <c r="AT36" s="226">
        <f t="shared" si="54"/>
        <v>0</v>
      </c>
      <c r="AU36" s="235">
        <f t="shared" si="54"/>
        <v>0</v>
      </c>
      <c r="AV36" s="227">
        <f t="shared" si="54"/>
        <v>0</v>
      </c>
      <c r="AW36" s="228">
        <f>SUM(AW37:AW41,AW46:AW48)</f>
        <v>0</v>
      </c>
      <c r="AX36" s="226">
        <f t="shared" ref="AX36:BG36" si="55">SUM(AX37:AX41,AX46:AX48)</f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  <c r="DM36" s="2"/>
      <c r="DN36" s="2"/>
    </row>
    <row r="37" spans="1:118" s="27" customFormat="1" ht="24.75" customHeight="1">
      <c r="A37" s="272" t="str">
        <f t="shared" ref="A37:A48" si="5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59">SUM(J37:L37)</f>
        <v>0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O48" si="61">ROUND(SUM(U37,AF37,AQ37,BB37),1)</f>
        <v>0</v>
      </c>
      <c r="K37" s="236">
        <f t="shared" si="61"/>
        <v>0</v>
      </c>
      <c r="L37" s="236">
        <f t="shared" si="61"/>
        <v>0</v>
      </c>
      <c r="M37" s="236">
        <f t="shared" si="61"/>
        <v>0</v>
      </c>
      <c r="N37" s="236">
        <f t="shared" si="61"/>
        <v>0</v>
      </c>
      <c r="O37" s="236">
        <f t="shared" si="6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2"/>
      <c r="BH37" s="379">
        <f t="shared" ref="BH37:BH49" si="62">IF((COUNTA(BJ37:DL37)-COUNTIF(BJ37:DL37,0))=0,0,CONCATENATE("Ошибки!-",COUNTA(BJ37:DL37)-COUNTIF(BJ37:DL37,0)))</f>
        <v>0</v>
      </c>
      <c r="BI37" s="255" t="str">
        <f t="shared" ref="BI37:BI48" si="63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65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66">IF(ROUND((AA37-AB37),5)&gt;=0,0,"Ошибка!")</f>
        <v>0</v>
      </c>
      <c r="CH37" s="318"/>
      <c r="CI37" s="253">
        <f t="shared" ref="CI37:CI48" si="67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68">IF(ROUND((AL37-AM37),5)&gt;=0,0,"Ошибка!")</f>
        <v>0</v>
      </c>
      <c r="CS37" s="318"/>
      <c r="CT37" s="253">
        <f t="shared" ref="CT37:CT48" si="69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0">IF(ROUND((AW37-AX37),5)&gt;=0,0,"Ошибка!")</f>
        <v>0</v>
      </c>
      <c r="DD37" s="318"/>
      <c r="DE37" s="253">
        <f t="shared" ref="DE37:DE48" si="71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  <c r="DM37" s="2"/>
      <c r="DN37" s="2"/>
    </row>
    <row r="38" spans="1:118" s="27" customFormat="1" ht="36.75" customHeight="1">
      <c r="A38" s="272" t="str">
        <f t="shared" si="5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72">ROUND(SUM(P38,AA38,AL38,AW38),0)</f>
        <v>0</v>
      </c>
      <c r="F38" s="236">
        <f t="shared" ref="F38:F48" si="73">ROUND(SUM(Q38,AB38,AM38,AX38),1)</f>
        <v>0</v>
      </c>
      <c r="G38" s="236">
        <f t="shared" si="59"/>
        <v>0</v>
      </c>
      <c r="H38" s="236">
        <f t="shared" ref="H38:H48" si="74">ROUND(SUM(S38,AD38,AO38,AZ38),1)</f>
        <v>0</v>
      </c>
      <c r="I38" s="236">
        <f t="shared" si="60"/>
        <v>0</v>
      </c>
      <c r="J38" s="236">
        <f t="shared" si="61"/>
        <v>0</v>
      </c>
      <c r="K38" s="236">
        <f t="shared" si="61"/>
        <v>0</v>
      </c>
      <c r="L38" s="236">
        <f t="shared" si="61"/>
        <v>0</v>
      </c>
      <c r="M38" s="236">
        <f t="shared" si="61"/>
        <v>0</v>
      </c>
      <c r="N38" s="236">
        <f t="shared" si="61"/>
        <v>0</v>
      </c>
      <c r="O38" s="236">
        <f t="shared" si="61"/>
        <v>0</v>
      </c>
      <c r="P38" s="220"/>
      <c r="Q38" s="221"/>
      <c r="R38" s="237">
        <f t="shared" ref="R38:R48" si="75">SUM(U38:W38)</f>
        <v>0</v>
      </c>
      <c r="S38" s="221"/>
      <c r="T38" s="237">
        <f t="shared" ref="T38:T47" si="76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77">SUM(AF38:AH38)</f>
        <v>0</v>
      </c>
      <c r="AD38" s="221"/>
      <c r="AE38" s="237">
        <f t="shared" ref="AE38:AE47" si="78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9">SUM(AQ38:AS38)</f>
        <v>0</v>
      </c>
      <c r="AO38" s="221"/>
      <c r="AP38" s="237">
        <f t="shared" ref="AP38:AP47" si="80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1">SUM(BB38:BD38)</f>
        <v>0</v>
      </c>
      <c r="AZ38" s="221"/>
      <c r="BA38" s="237">
        <f t="shared" ref="BA38:BA47" si="82">SUM(BE38:BG38)</f>
        <v>0</v>
      </c>
      <c r="BB38" s="221"/>
      <c r="BC38" s="233"/>
      <c r="BD38" s="221"/>
      <c r="BE38" s="221"/>
      <c r="BF38" s="233"/>
      <c r="BG38" s="222"/>
      <c r="BH38" s="379">
        <f t="shared" si="62"/>
        <v>0</v>
      </c>
      <c r="BI38" s="255" t="str">
        <f t="shared" si="63"/>
        <v>03</v>
      </c>
      <c r="BJ38" s="318"/>
      <c r="BK38" s="253">
        <f t="shared" ref="BK38:BK48" si="83">IF(ROUND((E38-F38),5)&gt;=0,0,"Ошибка!")</f>
        <v>0</v>
      </c>
      <c r="BL38" s="318"/>
      <c r="BM38" s="253">
        <f t="shared" si="64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65"/>
        <v>0</v>
      </c>
      <c r="BW38" s="318"/>
      <c r="BX38" s="253">
        <f t="shared" ref="BX38:BX48" si="8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66"/>
        <v>0</v>
      </c>
      <c r="CH38" s="318"/>
      <c r="CI38" s="253">
        <f t="shared" si="67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68"/>
        <v>0</v>
      </c>
      <c r="CS38" s="318"/>
      <c r="CT38" s="253">
        <f t="shared" si="69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0"/>
        <v>0</v>
      </c>
      <c r="DD38" s="318"/>
      <c r="DE38" s="253">
        <f t="shared" si="71"/>
        <v>0</v>
      </c>
      <c r="DF38" s="318"/>
      <c r="DG38" s="318"/>
      <c r="DH38" s="318"/>
      <c r="DI38" s="318"/>
      <c r="DJ38" s="318"/>
      <c r="DK38" s="318"/>
      <c r="DL38" s="318"/>
      <c r="DM38" s="2"/>
      <c r="DN38" s="2"/>
    </row>
    <row r="39" spans="1:118" s="28" customFormat="1" ht="12.75" customHeight="1">
      <c r="A39" s="272" t="str">
        <f t="shared" si="5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72"/>
        <v>0</v>
      </c>
      <c r="F39" s="236">
        <f t="shared" si="73"/>
        <v>0</v>
      </c>
      <c r="G39" s="236">
        <f t="shared" si="59"/>
        <v>0</v>
      </c>
      <c r="H39" s="236">
        <f t="shared" si="74"/>
        <v>0</v>
      </c>
      <c r="I39" s="236">
        <f t="shared" si="60"/>
        <v>0</v>
      </c>
      <c r="J39" s="236">
        <f t="shared" si="61"/>
        <v>0</v>
      </c>
      <c r="K39" s="236">
        <f t="shared" si="61"/>
        <v>0</v>
      </c>
      <c r="L39" s="236">
        <f t="shared" si="61"/>
        <v>0</v>
      </c>
      <c r="M39" s="236">
        <f t="shared" si="61"/>
        <v>0</v>
      </c>
      <c r="N39" s="236">
        <f t="shared" si="61"/>
        <v>0</v>
      </c>
      <c r="O39" s="236">
        <f t="shared" si="61"/>
        <v>0</v>
      </c>
      <c r="P39" s="220"/>
      <c r="Q39" s="221"/>
      <c r="R39" s="237">
        <f t="shared" si="75"/>
        <v>0</v>
      </c>
      <c r="S39" s="221"/>
      <c r="T39" s="237">
        <f t="shared" si="76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77"/>
        <v>0</v>
      </c>
      <c r="AD39" s="221"/>
      <c r="AE39" s="237">
        <f t="shared" si="78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9"/>
        <v>0</v>
      </c>
      <c r="AO39" s="221"/>
      <c r="AP39" s="237">
        <f t="shared" si="80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1"/>
        <v>0</v>
      </c>
      <c r="AZ39" s="221"/>
      <c r="BA39" s="237">
        <f t="shared" si="82"/>
        <v>0</v>
      </c>
      <c r="BB39" s="221"/>
      <c r="BC39" s="233"/>
      <c r="BD39" s="221"/>
      <c r="BE39" s="221"/>
      <c r="BF39" s="233"/>
      <c r="BG39" s="222"/>
      <c r="BH39" s="379">
        <f t="shared" si="62"/>
        <v>0</v>
      </c>
      <c r="BI39" s="255" t="str">
        <f t="shared" si="63"/>
        <v>04</v>
      </c>
      <c r="BJ39" s="318"/>
      <c r="BK39" s="253">
        <f t="shared" si="83"/>
        <v>0</v>
      </c>
      <c r="BL39" s="318"/>
      <c r="BM39" s="253">
        <f t="shared" si="64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65"/>
        <v>0</v>
      </c>
      <c r="BW39" s="318"/>
      <c r="BX39" s="253">
        <f t="shared" si="84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66"/>
        <v>0</v>
      </c>
      <c r="CH39" s="318"/>
      <c r="CI39" s="253">
        <f t="shared" si="67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68"/>
        <v>0</v>
      </c>
      <c r="CS39" s="318"/>
      <c r="CT39" s="253">
        <f t="shared" si="69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0"/>
        <v>0</v>
      </c>
      <c r="DD39" s="318"/>
      <c r="DE39" s="253">
        <f t="shared" si="71"/>
        <v>0</v>
      </c>
      <c r="DF39" s="318"/>
      <c r="DG39" s="318"/>
      <c r="DH39" s="318"/>
      <c r="DI39" s="318"/>
      <c r="DJ39" s="318"/>
      <c r="DK39" s="318"/>
      <c r="DL39" s="318"/>
      <c r="DM39" s="242"/>
      <c r="DN39" s="242"/>
    </row>
    <row r="40" spans="1:118" s="28" customFormat="1" ht="12.75" customHeight="1">
      <c r="A40" s="272" t="str">
        <f t="shared" si="5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72"/>
        <v>0</v>
      </c>
      <c r="F40" s="236">
        <f t="shared" si="73"/>
        <v>0</v>
      </c>
      <c r="G40" s="236">
        <f t="shared" si="59"/>
        <v>0</v>
      </c>
      <c r="H40" s="236">
        <f t="shared" si="74"/>
        <v>0</v>
      </c>
      <c r="I40" s="236">
        <f t="shared" si="60"/>
        <v>0</v>
      </c>
      <c r="J40" s="236">
        <f t="shared" si="61"/>
        <v>0</v>
      </c>
      <c r="K40" s="236">
        <f t="shared" si="61"/>
        <v>0</v>
      </c>
      <c r="L40" s="236">
        <f t="shared" si="61"/>
        <v>0</v>
      </c>
      <c r="M40" s="236">
        <f t="shared" si="61"/>
        <v>0</v>
      </c>
      <c r="N40" s="236">
        <f t="shared" si="61"/>
        <v>0</v>
      </c>
      <c r="O40" s="236">
        <f t="shared" si="61"/>
        <v>0</v>
      </c>
      <c r="P40" s="220"/>
      <c r="Q40" s="221"/>
      <c r="R40" s="237">
        <f t="shared" si="75"/>
        <v>0</v>
      </c>
      <c r="S40" s="221"/>
      <c r="T40" s="237">
        <f t="shared" si="76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77"/>
        <v>0</v>
      </c>
      <c r="AD40" s="221"/>
      <c r="AE40" s="237">
        <f t="shared" si="78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9"/>
        <v>0</v>
      </c>
      <c r="AO40" s="221"/>
      <c r="AP40" s="237">
        <f t="shared" si="80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1"/>
        <v>0</v>
      </c>
      <c r="AZ40" s="221"/>
      <c r="BA40" s="237">
        <f t="shared" si="82"/>
        <v>0</v>
      </c>
      <c r="BB40" s="221"/>
      <c r="BC40" s="233"/>
      <c r="BD40" s="221"/>
      <c r="BE40" s="221"/>
      <c r="BF40" s="233"/>
      <c r="BG40" s="222"/>
      <c r="BH40" s="379">
        <f t="shared" si="62"/>
        <v>0</v>
      </c>
      <c r="BI40" s="255" t="str">
        <f t="shared" si="63"/>
        <v>05</v>
      </c>
      <c r="BJ40" s="318"/>
      <c r="BK40" s="253">
        <f t="shared" si="83"/>
        <v>0</v>
      </c>
      <c r="BL40" s="318"/>
      <c r="BM40" s="253">
        <f t="shared" si="64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65"/>
        <v>0</v>
      </c>
      <c r="BW40" s="318"/>
      <c r="BX40" s="253">
        <f t="shared" si="84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66"/>
        <v>0</v>
      </c>
      <c r="CH40" s="318"/>
      <c r="CI40" s="253">
        <f t="shared" si="67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68"/>
        <v>0</v>
      </c>
      <c r="CS40" s="318"/>
      <c r="CT40" s="253">
        <f t="shared" si="69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0"/>
        <v>0</v>
      </c>
      <c r="DD40" s="318"/>
      <c r="DE40" s="253">
        <f t="shared" si="71"/>
        <v>0</v>
      </c>
      <c r="DF40" s="318"/>
      <c r="DG40" s="318"/>
      <c r="DH40" s="318"/>
      <c r="DI40" s="318"/>
      <c r="DJ40" s="318"/>
      <c r="DK40" s="318"/>
      <c r="DL40" s="318"/>
      <c r="DM40" s="242"/>
      <c r="DN40" s="242"/>
    </row>
    <row r="41" spans="1:118" s="28" customFormat="1" ht="12.75" customHeight="1">
      <c r="A41" s="272" t="str">
        <f t="shared" si="5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72"/>
        <v>0</v>
      </c>
      <c r="F41" s="236">
        <f t="shared" si="73"/>
        <v>0</v>
      </c>
      <c r="G41" s="236">
        <f t="shared" si="59"/>
        <v>0</v>
      </c>
      <c r="H41" s="236">
        <f t="shared" si="74"/>
        <v>0</v>
      </c>
      <c r="I41" s="236">
        <f t="shared" si="60"/>
        <v>0</v>
      </c>
      <c r="J41" s="236">
        <f t="shared" si="61"/>
        <v>0</v>
      </c>
      <c r="K41" s="236">
        <f t="shared" si="61"/>
        <v>0</v>
      </c>
      <c r="L41" s="236">
        <f t="shared" si="61"/>
        <v>0</v>
      </c>
      <c r="M41" s="236">
        <f t="shared" si="61"/>
        <v>0</v>
      </c>
      <c r="N41" s="236">
        <f t="shared" si="61"/>
        <v>0</v>
      </c>
      <c r="O41" s="236">
        <f t="shared" si="61"/>
        <v>0</v>
      </c>
      <c r="P41" s="220"/>
      <c r="Q41" s="221"/>
      <c r="R41" s="237">
        <f t="shared" si="75"/>
        <v>0</v>
      </c>
      <c r="S41" s="221"/>
      <c r="T41" s="237">
        <f t="shared" si="76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77"/>
        <v>0</v>
      </c>
      <c r="AD41" s="221"/>
      <c r="AE41" s="237">
        <f t="shared" si="78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9"/>
        <v>0</v>
      </c>
      <c r="AO41" s="221"/>
      <c r="AP41" s="237">
        <f t="shared" si="80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1"/>
        <v>0</v>
      </c>
      <c r="AZ41" s="221"/>
      <c r="BA41" s="237">
        <f t="shared" si="82"/>
        <v>0</v>
      </c>
      <c r="BB41" s="221"/>
      <c r="BC41" s="233"/>
      <c r="BD41" s="221"/>
      <c r="BE41" s="221"/>
      <c r="BF41" s="233"/>
      <c r="BG41" s="222"/>
      <c r="BH41" s="379">
        <f t="shared" si="62"/>
        <v>0</v>
      </c>
      <c r="BI41" s="255" t="str">
        <f t="shared" si="63"/>
        <v>06</v>
      </c>
      <c r="BJ41" s="318"/>
      <c r="BK41" s="253">
        <f t="shared" si="83"/>
        <v>0</v>
      </c>
      <c r="BL41" s="318"/>
      <c r="BM41" s="253">
        <f t="shared" si="64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65"/>
        <v>0</v>
      </c>
      <c r="BW41" s="318"/>
      <c r="BX41" s="253">
        <f t="shared" si="84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66"/>
        <v>0</v>
      </c>
      <c r="CH41" s="318"/>
      <c r="CI41" s="253">
        <f t="shared" si="67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68"/>
        <v>0</v>
      </c>
      <c r="CS41" s="318"/>
      <c r="CT41" s="253">
        <f t="shared" si="69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0"/>
        <v>0</v>
      </c>
      <c r="DD41" s="318"/>
      <c r="DE41" s="253">
        <f t="shared" si="71"/>
        <v>0</v>
      </c>
      <c r="DF41" s="318"/>
      <c r="DG41" s="318"/>
      <c r="DH41" s="318"/>
      <c r="DI41" s="318"/>
      <c r="DJ41" s="318"/>
      <c r="DK41" s="318"/>
      <c r="DL41" s="318"/>
      <c r="DM41" s="242"/>
      <c r="DN41" s="242"/>
    </row>
    <row r="42" spans="1:118" s="27" customFormat="1" ht="24.75" customHeight="1">
      <c r="A42" s="272" t="str">
        <f t="shared" si="5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72"/>
        <v>0</v>
      </c>
      <c r="F42" s="236">
        <f t="shared" si="73"/>
        <v>0</v>
      </c>
      <c r="G42" s="236">
        <f t="shared" si="59"/>
        <v>0</v>
      </c>
      <c r="H42" s="236">
        <f t="shared" si="74"/>
        <v>0</v>
      </c>
      <c r="I42" s="236">
        <f t="shared" si="60"/>
        <v>0</v>
      </c>
      <c r="J42" s="236">
        <f t="shared" si="61"/>
        <v>0</v>
      </c>
      <c r="K42" s="236">
        <f t="shared" si="61"/>
        <v>0</v>
      </c>
      <c r="L42" s="236">
        <f t="shared" si="61"/>
        <v>0</v>
      </c>
      <c r="M42" s="236">
        <f t="shared" si="61"/>
        <v>0</v>
      </c>
      <c r="N42" s="236">
        <f t="shared" si="61"/>
        <v>0</v>
      </c>
      <c r="O42" s="236">
        <f t="shared" si="61"/>
        <v>0</v>
      </c>
      <c r="P42" s="220"/>
      <c r="Q42" s="221"/>
      <c r="R42" s="237">
        <f t="shared" si="75"/>
        <v>0</v>
      </c>
      <c r="S42" s="221"/>
      <c r="T42" s="237">
        <f t="shared" si="76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77"/>
        <v>0</v>
      </c>
      <c r="AD42" s="221"/>
      <c r="AE42" s="237">
        <f t="shared" si="78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9"/>
        <v>0</v>
      </c>
      <c r="AO42" s="221"/>
      <c r="AP42" s="237">
        <f t="shared" si="80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1"/>
        <v>0</v>
      </c>
      <c r="AZ42" s="221"/>
      <c r="BA42" s="237">
        <f t="shared" si="82"/>
        <v>0</v>
      </c>
      <c r="BB42" s="221"/>
      <c r="BC42" s="233"/>
      <c r="BD42" s="221"/>
      <c r="BE42" s="221"/>
      <c r="BF42" s="233"/>
      <c r="BG42" s="222"/>
      <c r="BH42" s="379">
        <f t="shared" si="62"/>
        <v>0</v>
      </c>
      <c r="BI42" s="255" t="str">
        <f t="shared" si="63"/>
        <v>07</v>
      </c>
      <c r="BJ42" s="318"/>
      <c r="BK42" s="253">
        <f t="shared" si="83"/>
        <v>0</v>
      </c>
      <c r="BL42" s="318"/>
      <c r="BM42" s="253">
        <f t="shared" si="64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65"/>
        <v>0</v>
      </c>
      <c r="BW42" s="318"/>
      <c r="BX42" s="253">
        <f t="shared" si="84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66"/>
        <v>0</v>
      </c>
      <c r="CH42" s="318"/>
      <c r="CI42" s="253">
        <f t="shared" si="67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68"/>
        <v>0</v>
      </c>
      <c r="CS42" s="318"/>
      <c r="CT42" s="253">
        <f t="shared" si="69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0"/>
        <v>0</v>
      </c>
      <c r="DD42" s="318"/>
      <c r="DE42" s="253">
        <f t="shared" si="71"/>
        <v>0</v>
      </c>
      <c r="DF42" s="318"/>
      <c r="DG42" s="318"/>
      <c r="DH42" s="318"/>
      <c r="DI42" s="318"/>
      <c r="DJ42" s="318"/>
      <c r="DK42" s="318"/>
      <c r="DL42" s="318"/>
      <c r="DM42" s="2"/>
      <c r="DN42" s="2"/>
    </row>
    <row r="43" spans="1:118" s="27" customFormat="1" ht="12.75" customHeight="1">
      <c r="A43" s="272" t="str">
        <f t="shared" si="5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72"/>
        <v>0</v>
      </c>
      <c r="F43" s="236">
        <f t="shared" si="73"/>
        <v>0</v>
      </c>
      <c r="G43" s="236">
        <f t="shared" si="59"/>
        <v>0</v>
      </c>
      <c r="H43" s="236">
        <f t="shared" si="74"/>
        <v>0</v>
      </c>
      <c r="I43" s="236">
        <f t="shared" si="60"/>
        <v>0</v>
      </c>
      <c r="J43" s="236">
        <f t="shared" si="61"/>
        <v>0</v>
      </c>
      <c r="K43" s="236">
        <f t="shared" si="61"/>
        <v>0</v>
      </c>
      <c r="L43" s="236">
        <f t="shared" si="61"/>
        <v>0</v>
      </c>
      <c r="M43" s="236">
        <f t="shared" si="61"/>
        <v>0</v>
      </c>
      <c r="N43" s="236">
        <f t="shared" si="61"/>
        <v>0</v>
      </c>
      <c r="O43" s="236">
        <f t="shared" si="61"/>
        <v>0</v>
      </c>
      <c r="P43" s="220"/>
      <c r="Q43" s="221"/>
      <c r="R43" s="237">
        <f t="shared" si="75"/>
        <v>0</v>
      </c>
      <c r="S43" s="221"/>
      <c r="T43" s="237">
        <f t="shared" si="76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77"/>
        <v>0</v>
      </c>
      <c r="AD43" s="221"/>
      <c r="AE43" s="237">
        <f t="shared" si="78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9"/>
        <v>0</v>
      </c>
      <c r="AO43" s="221"/>
      <c r="AP43" s="237">
        <f t="shared" si="80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1"/>
        <v>0</v>
      </c>
      <c r="AZ43" s="221"/>
      <c r="BA43" s="237">
        <f t="shared" si="82"/>
        <v>0</v>
      </c>
      <c r="BB43" s="221"/>
      <c r="BC43" s="233"/>
      <c r="BD43" s="221"/>
      <c r="BE43" s="221"/>
      <c r="BF43" s="233"/>
      <c r="BG43" s="222"/>
      <c r="BH43" s="379">
        <f t="shared" si="62"/>
        <v>0</v>
      </c>
      <c r="BI43" s="255" t="str">
        <f t="shared" si="63"/>
        <v>08</v>
      </c>
      <c r="BJ43" s="318"/>
      <c r="BK43" s="253">
        <f t="shared" si="83"/>
        <v>0</v>
      </c>
      <c r="BL43" s="318"/>
      <c r="BM43" s="253">
        <f t="shared" si="64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65"/>
        <v>0</v>
      </c>
      <c r="BW43" s="318"/>
      <c r="BX43" s="253">
        <f t="shared" si="84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66"/>
        <v>0</v>
      </c>
      <c r="CH43" s="318"/>
      <c r="CI43" s="253">
        <f t="shared" si="67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68"/>
        <v>0</v>
      </c>
      <c r="CS43" s="318"/>
      <c r="CT43" s="253">
        <f t="shared" si="69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0"/>
        <v>0</v>
      </c>
      <c r="DD43" s="318"/>
      <c r="DE43" s="253">
        <f t="shared" si="71"/>
        <v>0</v>
      </c>
      <c r="DF43" s="318"/>
      <c r="DG43" s="318"/>
      <c r="DH43" s="318"/>
      <c r="DI43" s="318"/>
      <c r="DJ43" s="318"/>
      <c r="DK43" s="318"/>
      <c r="DL43" s="318"/>
      <c r="DM43" s="2"/>
      <c r="DN43" s="2"/>
    </row>
    <row r="44" spans="1:118" s="28" customFormat="1" ht="12.75" customHeight="1">
      <c r="A44" s="272" t="str">
        <f t="shared" si="5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72"/>
        <v>0</v>
      </c>
      <c r="F44" s="236">
        <f t="shared" si="73"/>
        <v>0</v>
      </c>
      <c r="G44" s="236">
        <f t="shared" si="59"/>
        <v>0</v>
      </c>
      <c r="H44" s="236">
        <f t="shared" si="74"/>
        <v>0</v>
      </c>
      <c r="I44" s="236">
        <f t="shared" si="60"/>
        <v>0</v>
      </c>
      <c r="J44" s="236">
        <f t="shared" si="61"/>
        <v>0</v>
      </c>
      <c r="K44" s="236">
        <f t="shared" si="61"/>
        <v>0</v>
      </c>
      <c r="L44" s="236">
        <f t="shared" si="61"/>
        <v>0</v>
      </c>
      <c r="M44" s="236">
        <f t="shared" si="61"/>
        <v>0</v>
      </c>
      <c r="N44" s="236">
        <f t="shared" si="61"/>
        <v>0</v>
      </c>
      <c r="O44" s="236">
        <f t="shared" si="61"/>
        <v>0</v>
      </c>
      <c r="P44" s="220"/>
      <c r="Q44" s="221"/>
      <c r="R44" s="237">
        <f t="shared" si="75"/>
        <v>0</v>
      </c>
      <c r="S44" s="221"/>
      <c r="T44" s="237">
        <f t="shared" si="76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77"/>
        <v>0</v>
      </c>
      <c r="AD44" s="221"/>
      <c r="AE44" s="237">
        <f t="shared" si="78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9"/>
        <v>0</v>
      </c>
      <c r="AO44" s="221"/>
      <c r="AP44" s="237">
        <f t="shared" si="80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1"/>
        <v>0</v>
      </c>
      <c r="AZ44" s="221"/>
      <c r="BA44" s="237">
        <f t="shared" si="82"/>
        <v>0</v>
      </c>
      <c r="BB44" s="221"/>
      <c r="BC44" s="233"/>
      <c r="BD44" s="221"/>
      <c r="BE44" s="221"/>
      <c r="BF44" s="233"/>
      <c r="BG44" s="222"/>
      <c r="BH44" s="379">
        <f t="shared" si="62"/>
        <v>0</v>
      </c>
      <c r="BI44" s="255" t="str">
        <f t="shared" si="63"/>
        <v>09</v>
      </c>
      <c r="BJ44" s="318"/>
      <c r="BK44" s="253">
        <f t="shared" si="83"/>
        <v>0</v>
      </c>
      <c r="BL44" s="318"/>
      <c r="BM44" s="253">
        <f t="shared" si="64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65"/>
        <v>0</v>
      </c>
      <c r="BW44" s="318"/>
      <c r="BX44" s="253">
        <f t="shared" si="84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66"/>
        <v>0</v>
      </c>
      <c r="CH44" s="318"/>
      <c r="CI44" s="253">
        <f t="shared" si="67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68"/>
        <v>0</v>
      </c>
      <c r="CS44" s="318"/>
      <c r="CT44" s="253">
        <f t="shared" si="69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0"/>
        <v>0</v>
      </c>
      <c r="DD44" s="318"/>
      <c r="DE44" s="253">
        <f t="shared" si="71"/>
        <v>0</v>
      </c>
      <c r="DF44" s="318"/>
      <c r="DG44" s="318"/>
      <c r="DH44" s="318"/>
      <c r="DI44" s="318"/>
      <c r="DJ44" s="318"/>
      <c r="DK44" s="318"/>
      <c r="DL44" s="318"/>
      <c r="DM44" s="242"/>
      <c r="DN44" s="242"/>
    </row>
    <row r="45" spans="1:118" s="28" customFormat="1" ht="12.75" customHeight="1">
      <c r="A45" s="272" t="str">
        <f t="shared" si="5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72"/>
        <v>0</v>
      </c>
      <c r="F45" s="236">
        <f t="shared" si="73"/>
        <v>0</v>
      </c>
      <c r="G45" s="236">
        <f t="shared" si="59"/>
        <v>0</v>
      </c>
      <c r="H45" s="236">
        <f t="shared" si="74"/>
        <v>0</v>
      </c>
      <c r="I45" s="236">
        <f t="shared" si="60"/>
        <v>0</v>
      </c>
      <c r="J45" s="236">
        <f t="shared" si="61"/>
        <v>0</v>
      </c>
      <c r="K45" s="236">
        <f t="shared" si="61"/>
        <v>0</v>
      </c>
      <c r="L45" s="236">
        <f t="shared" si="61"/>
        <v>0</v>
      </c>
      <c r="M45" s="236">
        <f t="shared" si="61"/>
        <v>0</v>
      </c>
      <c r="N45" s="236">
        <f t="shared" si="61"/>
        <v>0</v>
      </c>
      <c r="O45" s="236">
        <f t="shared" si="61"/>
        <v>0</v>
      </c>
      <c r="P45" s="220"/>
      <c r="Q45" s="221"/>
      <c r="R45" s="237">
        <f t="shared" si="75"/>
        <v>0</v>
      </c>
      <c r="S45" s="221"/>
      <c r="T45" s="237">
        <f t="shared" si="76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77"/>
        <v>0</v>
      </c>
      <c r="AD45" s="221"/>
      <c r="AE45" s="237">
        <f t="shared" si="78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9"/>
        <v>0</v>
      </c>
      <c r="AO45" s="221"/>
      <c r="AP45" s="237">
        <f t="shared" si="80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1"/>
        <v>0</v>
      </c>
      <c r="AZ45" s="221"/>
      <c r="BA45" s="237">
        <f t="shared" si="82"/>
        <v>0</v>
      </c>
      <c r="BB45" s="221"/>
      <c r="BC45" s="233"/>
      <c r="BD45" s="221"/>
      <c r="BE45" s="221"/>
      <c r="BF45" s="233"/>
      <c r="BG45" s="222"/>
      <c r="BH45" s="379">
        <f t="shared" si="62"/>
        <v>0</v>
      </c>
      <c r="BI45" s="255" t="str">
        <f t="shared" si="63"/>
        <v>10</v>
      </c>
      <c r="BJ45" s="318"/>
      <c r="BK45" s="253">
        <f t="shared" si="83"/>
        <v>0</v>
      </c>
      <c r="BL45" s="318"/>
      <c r="BM45" s="253">
        <f t="shared" si="64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65"/>
        <v>0</v>
      </c>
      <c r="BW45" s="318"/>
      <c r="BX45" s="253">
        <f t="shared" si="84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66"/>
        <v>0</v>
      </c>
      <c r="CH45" s="318"/>
      <c r="CI45" s="253">
        <f t="shared" si="67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68"/>
        <v>0</v>
      </c>
      <c r="CS45" s="318"/>
      <c r="CT45" s="253">
        <f t="shared" si="69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0"/>
        <v>0</v>
      </c>
      <c r="DD45" s="318"/>
      <c r="DE45" s="253">
        <f t="shared" si="71"/>
        <v>0</v>
      </c>
      <c r="DF45" s="318"/>
      <c r="DG45" s="318"/>
      <c r="DH45" s="318"/>
      <c r="DI45" s="318"/>
      <c r="DJ45" s="318"/>
      <c r="DK45" s="318"/>
      <c r="DL45" s="318"/>
      <c r="DM45" s="242"/>
      <c r="DN45" s="242"/>
    </row>
    <row r="46" spans="1:118" s="27" customFormat="1" ht="36.75" customHeight="1">
      <c r="A46" s="272" t="str">
        <f t="shared" si="5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72"/>
        <v>0</v>
      </c>
      <c r="F46" s="236">
        <f t="shared" si="73"/>
        <v>0</v>
      </c>
      <c r="G46" s="236">
        <f t="shared" si="59"/>
        <v>0</v>
      </c>
      <c r="H46" s="236">
        <f t="shared" si="74"/>
        <v>0</v>
      </c>
      <c r="I46" s="236">
        <f t="shared" si="60"/>
        <v>0</v>
      </c>
      <c r="J46" s="236">
        <f t="shared" si="61"/>
        <v>0</v>
      </c>
      <c r="K46" s="236">
        <f t="shared" si="61"/>
        <v>0</v>
      </c>
      <c r="L46" s="236">
        <f t="shared" si="61"/>
        <v>0</v>
      </c>
      <c r="M46" s="236">
        <f t="shared" si="61"/>
        <v>0</v>
      </c>
      <c r="N46" s="236">
        <f t="shared" si="61"/>
        <v>0</v>
      </c>
      <c r="O46" s="236">
        <f t="shared" si="61"/>
        <v>0</v>
      </c>
      <c r="P46" s="220"/>
      <c r="Q46" s="221"/>
      <c r="R46" s="237">
        <f t="shared" si="75"/>
        <v>0</v>
      </c>
      <c r="S46" s="221"/>
      <c r="T46" s="237">
        <f t="shared" si="76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77"/>
        <v>0</v>
      </c>
      <c r="AD46" s="221"/>
      <c r="AE46" s="237">
        <f t="shared" si="78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9"/>
        <v>0</v>
      </c>
      <c r="AO46" s="221"/>
      <c r="AP46" s="237">
        <f t="shared" si="80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1"/>
        <v>0</v>
      </c>
      <c r="AZ46" s="221"/>
      <c r="BA46" s="237">
        <f t="shared" si="82"/>
        <v>0</v>
      </c>
      <c r="BB46" s="221"/>
      <c r="BC46" s="233"/>
      <c r="BD46" s="221"/>
      <c r="BE46" s="221"/>
      <c r="BF46" s="233"/>
      <c r="BG46" s="222"/>
      <c r="BH46" s="379">
        <f t="shared" si="62"/>
        <v>0</v>
      </c>
      <c r="BI46" s="255" t="str">
        <f t="shared" si="63"/>
        <v>11</v>
      </c>
      <c r="BJ46" s="318"/>
      <c r="BK46" s="253">
        <f t="shared" si="83"/>
        <v>0</v>
      </c>
      <c r="BL46" s="318"/>
      <c r="BM46" s="253">
        <f t="shared" si="64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65"/>
        <v>0</v>
      </c>
      <c r="BW46" s="318"/>
      <c r="BX46" s="253">
        <f t="shared" si="84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66"/>
        <v>0</v>
      </c>
      <c r="CH46" s="318"/>
      <c r="CI46" s="253">
        <f t="shared" si="67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68"/>
        <v>0</v>
      </c>
      <c r="CS46" s="318"/>
      <c r="CT46" s="253">
        <f t="shared" si="69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0"/>
        <v>0</v>
      </c>
      <c r="DD46" s="318"/>
      <c r="DE46" s="253">
        <f t="shared" si="71"/>
        <v>0</v>
      </c>
      <c r="DF46" s="318"/>
      <c r="DG46" s="318"/>
      <c r="DH46" s="318"/>
      <c r="DI46" s="318"/>
      <c r="DJ46" s="318"/>
      <c r="DK46" s="318"/>
      <c r="DL46" s="318"/>
      <c r="DM46" s="2"/>
      <c r="DN46" s="2"/>
    </row>
    <row r="47" spans="1:118" s="27" customFormat="1" ht="36.75" customHeight="1">
      <c r="A47" s="272" t="str">
        <f t="shared" si="5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72"/>
        <v>0</v>
      </c>
      <c r="F47" s="236">
        <f t="shared" si="73"/>
        <v>0</v>
      </c>
      <c r="G47" s="236">
        <f t="shared" si="59"/>
        <v>0</v>
      </c>
      <c r="H47" s="236">
        <f t="shared" si="74"/>
        <v>0</v>
      </c>
      <c r="I47" s="236">
        <f t="shared" si="60"/>
        <v>0</v>
      </c>
      <c r="J47" s="236">
        <f t="shared" si="61"/>
        <v>0</v>
      </c>
      <c r="K47" s="236">
        <f t="shared" si="61"/>
        <v>0</v>
      </c>
      <c r="L47" s="236">
        <f t="shared" si="61"/>
        <v>0</v>
      </c>
      <c r="M47" s="236">
        <f t="shared" si="61"/>
        <v>0</v>
      </c>
      <c r="N47" s="236">
        <f t="shared" si="61"/>
        <v>0</v>
      </c>
      <c r="O47" s="236">
        <f t="shared" si="61"/>
        <v>0</v>
      </c>
      <c r="P47" s="220"/>
      <c r="Q47" s="221"/>
      <c r="R47" s="237">
        <f t="shared" si="75"/>
        <v>0</v>
      </c>
      <c r="S47" s="221"/>
      <c r="T47" s="237">
        <f t="shared" si="76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77"/>
        <v>0</v>
      </c>
      <c r="AD47" s="221"/>
      <c r="AE47" s="237">
        <f t="shared" si="78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9"/>
        <v>0</v>
      </c>
      <c r="AO47" s="221"/>
      <c r="AP47" s="237">
        <f t="shared" si="80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1"/>
        <v>0</v>
      </c>
      <c r="AZ47" s="221"/>
      <c r="BA47" s="237">
        <f t="shared" si="82"/>
        <v>0</v>
      </c>
      <c r="BB47" s="221"/>
      <c r="BC47" s="233"/>
      <c r="BD47" s="221"/>
      <c r="BE47" s="221"/>
      <c r="BF47" s="233"/>
      <c r="BG47" s="222"/>
      <c r="BH47" s="379">
        <f t="shared" si="62"/>
        <v>0</v>
      </c>
      <c r="BI47" s="255" t="str">
        <f t="shared" si="63"/>
        <v>12</v>
      </c>
      <c r="BJ47" s="318"/>
      <c r="BK47" s="253">
        <f t="shared" si="83"/>
        <v>0</v>
      </c>
      <c r="BL47" s="318"/>
      <c r="BM47" s="253">
        <f t="shared" si="64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65"/>
        <v>0</v>
      </c>
      <c r="BW47" s="318"/>
      <c r="BX47" s="253">
        <f t="shared" si="84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66"/>
        <v>0</v>
      </c>
      <c r="CH47" s="318"/>
      <c r="CI47" s="253">
        <f t="shared" si="67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68"/>
        <v>0</v>
      </c>
      <c r="CS47" s="318"/>
      <c r="CT47" s="253">
        <f t="shared" si="69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0"/>
        <v>0</v>
      </c>
      <c r="DD47" s="318"/>
      <c r="DE47" s="253">
        <f t="shared" si="71"/>
        <v>0</v>
      </c>
      <c r="DF47" s="318"/>
      <c r="DG47" s="318"/>
      <c r="DH47" s="318"/>
      <c r="DI47" s="318"/>
      <c r="DJ47" s="318"/>
      <c r="DK47" s="318"/>
      <c r="DL47" s="318"/>
      <c r="DM47" s="2"/>
      <c r="DN47" s="2"/>
    </row>
    <row r="48" spans="1:118" s="28" customFormat="1" ht="13.5" customHeight="1" thickBot="1">
      <c r="A48" s="272" t="str">
        <f t="shared" si="5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72"/>
        <v>0</v>
      </c>
      <c r="F48" s="236">
        <f t="shared" si="73"/>
        <v>0</v>
      </c>
      <c r="G48" s="236">
        <f t="shared" si="59"/>
        <v>0</v>
      </c>
      <c r="H48" s="236">
        <f t="shared" si="74"/>
        <v>0</v>
      </c>
      <c r="I48" s="236">
        <f t="shared" si="60"/>
        <v>0</v>
      </c>
      <c r="J48" s="236">
        <f t="shared" si="61"/>
        <v>0</v>
      </c>
      <c r="K48" s="236">
        <f t="shared" si="61"/>
        <v>0</v>
      </c>
      <c r="L48" s="236">
        <f t="shared" si="61"/>
        <v>0</v>
      </c>
      <c r="M48" s="236">
        <f t="shared" si="61"/>
        <v>0</v>
      </c>
      <c r="N48" s="236">
        <f t="shared" si="61"/>
        <v>0</v>
      </c>
      <c r="O48" s="236">
        <f>ROUND(SUM(Z48,AK48,AV48,BG48),1)</f>
        <v>0</v>
      </c>
      <c r="P48" s="223"/>
      <c r="Q48" s="224"/>
      <c r="R48" s="238">
        <f t="shared" si="75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77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9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1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5"/>
      <c r="BH48" s="379">
        <f t="shared" si="62"/>
        <v>0</v>
      </c>
      <c r="BI48" s="319" t="str">
        <f t="shared" si="63"/>
        <v>13</v>
      </c>
      <c r="BJ48" s="320"/>
      <c r="BK48" s="321">
        <f t="shared" si="83"/>
        <v>0</v>
      </c>
      <c r="BL48" s="320"/>
      <c r="BM48" s="321">
        <f t="shared" si="6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65"/>
        <v>0</v>
      </c>
      <c r="BW48" s="320"/>
      <c r="BX48" s="321">
        <f t="shared" si="8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66"/>
        <v>0</v>
      </c>
      <c r="CH48" s="320"/>
      <c r="CI48" s="321">
        <f t="shared" si="67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68"/>
        <v>0</v>
      </c>
      <c r="CS48" s="320"/>
      <c r="CT48" s="321">
        <f t="shared" si="69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0"/>
        <v>0</v>
      </c>
      <c r="DD48" s="320"/>
      <c r="DE48" s="321">
        <f t="shared" si="71"/>
        <v>0</v>
      </c>
      <c r="DF48" s="320"/>
      <c r="DG48" s="320"/>
      <c r="DH48" s="320"/>
      <c r="DI48" s="320"/>
      <c r="DJ48" s="320"/>
      <c r="DK48" s="320"/>
      <c r="DL48" s="320"/>
      <c r="DM48" s="242"/>
      <c r="DN48" s="242"/>
    </row>
    <row r="49" spans="1:118" s="258" customFormat="1" ht="21" customHeight="1">
      <c r="A49" s="271" t="str">
        <f>B49</f>
        <v>Внести наименование учреждения 3</v>
      </c>
      <c r="B49" s="712" t="s">
        <v>247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Внести наименование учреждения 3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Внести наименование учреждения 3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Внести наименование учреждения 3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Внести наименование учреждения 3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2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85">IF(ROUND(E55-SUM(E56,E58:E59),5)&gt;=0,0,"Ошибка")</f>
        <v>0</v>
      </c>
      <c r="BK49" s="285">
        <f t="shared" si="85"/>
        <v>0</v>
      </c>
      <c r="BL49" s="285">
        <f t="shared" si="85"/>
        <v>0</v>
      </c>
      <c r="BM49" s="285">
        <f t="shared" si="85"/>
        <v>0</v>
      </c>
      <c r="BN49" s="285">
        <f t="shared" si="85"/>
        <v>0</v>
      </c>
      <c r="BO49" s="285">
        <f t="shared" si="85"/>
        <v>0</v>
      </c>
      <c r="BP49" s="285">
        <f t="shared" si="85"/>
        <v>0</v>
      </c>
      <c r="BQ49" s="285">
        <f t="shared" si="85"/>
        <v>0</v>
      </c>
      <c r="BR49" s="285">
        <f t="shared" si="85"/>
        <v>0</v>
      </c>
      <c r="BS49" s="285">
        <f t="shared" si="85"/>
        <v>0</v>
      </c>
      <c r="BT49" s="285">
        <f t="shared" si="85"/>
        <v>0</v>
      </c>
      <c r="BU49" s="285">
        <f t="shared" si="85"/>
        <v>0</v>
      </c>
      <c r="BV49" s="285">
        <f t="shared" si="85"/>
        <v>0</v>
      </c>
      <c r="BW49" s="285">
        <f t="shared" si="85"/>
        <v>0</v>
      </c>
      <c r="BX49" s="285">
        <f t="shared" si="85"/>
        <v>0</v>
      </c>
      <c r="BY49" s="285">
        <f t="shared" si="85"/>
        <v>0</v>
      </c>
      <c r="BZ49" s="285">
        <f t="shared" si="85"/>
        <v>0</v>
      </c>
      <c r="CA49" s="285">
        <f t="shared" si="85"/>
        <v>0</v>
      </c>
      <c r="CB49" s="285">
        <f t="shared" si="85"/>
        <v>0</v>
      </c>
      <c r="CC49" s="285">
        <f t="shared" si="85"/>
        <v>0</v>
      </c>
      <c r="CD49" s="285">
        <f t="shared" si="85"/>
        <v>0</v>
      </c>
      <c r="CE49" s="285">
        <f t="shared" si="85"/>
        <v>0</v>
      </c>
      <c r="CF49" s="285">
        <f t="shared" si="85"/>
        <v>0</v>
      </c>
      <c r="CG49" s="285">
        <f t="shared" si="85"/>
        <v>0</v>
      </c>
      <c r="CH49" s="285">
        <f t="shared" si="85"/>
        <v>0</v>
      </c>
      <c r="CI49" s="285">
        <f t="shared" si="85"/>
        <v>0</v>
      </c>
      <c r="CJ49" s="285">
        <f t="shared" si="85"/>
        <v>0</v>
      </c>
      <c r="CK49" s="285">
        <f t="shared" si="85"/>
        <v>0</v>
      </c>
      <c r="CL49" s="285">
        <f t="shared" si="85"/>
        <v>0</v>
      </c>
      <c r="CM49" s="285">
        <f t="shared" si="85"/>
        <v>0</v>
      </c>
      <c r="CN49" s="285">
        <f t="shared" si="85"/>
        <v>0</v>
      </c>
      <c r="CO49" s="285">
        <f t="shared" si="85"/>
        <v>0</v>
      </c>
      <c r="CP49" s="285">
        <f t="shared" ref="CP49:DL49" si="86">IF(ROUND(AK55-SUM(AK56,AK58:AK59),5)&gt;=0,0,"Ошибка")</f>
        <v>0</v>
      </c>
      <c r="CQ49" s="285">
        <f t="shared" si="86"/>
        <v>0</v>
      </c>
      <c r="CR49" s="285">
        <f t="shared" si="86"/>
        <v>0</v>
      </c>
      <c r="CS49" s="285">
        <f t="shared" si="86"/>
        <v>0</v>
      </c>
      <c r="CT49" s="285">
        <f t="shared" si="86"/>
        <v>0</v>
      </c>
      <c r="CU49" s="285">
        <f t="shared" si="86"/>
        <v>0</v>
      </c>
      <c r="CV49" s="285">
        <f t="shared" si="86"/>
        <v>0</v>
      </c>
      <c r="CW49" s="285">
        <f t="shared" si="86"/>
        <v>0</v>
      </c>
      <c r="CX49" s="285">
        <f t="shared" si="86"/>
        <v>0</v>
      </c>
      <c r="CY49" s="285">
        <f t="shared" si="86"/>
        <v>0</v>
      </c>
      <c r="CZ49" s="285">
        <f t="shared" si="86"/>
        <v>0</v>
      </c>
      <c r="DA49" s="285">
        <f t="shared" si="86"/>
        <v>0</v>
      </c>
      <c r="DB49" s="285">
        <f t="shared" si="86"/>
        <v>0</v>
      </c>
      <c r="DC49" s="285">
        <f t="shared" si="86"/>
        <v>0</v>
      </c>
      <c r="DD49" s="285">
        <f t="shared" si="86"/>
        <v>0</v>
      </c>
      <c r="DE49" s="285">
        <f t="shared" si="86"/>
        <v>0</v>
      </c>
      <c r="DF49" s="285">
        <f t="shared" si="86"/>
        <v>0</v>
      </c>
      <c r="DG49" s="285">
        <f t="shared" si="86"/>
        <v>0</v>
      </c>
      <c r="DH49" s="285">
        <f t="shared" si="86"/>
        <v>0</v>
      </c>
      <c r="DI49" s="285">
        <f t="shared" si="86"/>
        <v>0</v>
      </c>
      <c r="DJ49" s="285">
        <f t="shared" si="86"/>
        <v>0</v>
      </c>
      <c r="DK49" s="285">
        <f t="shared" si="86"/>
        <v>0</v>
      </c>
      <c r="DL49" s="285">
        <f t="shared" si="86"/>
        <v>0</v>
      </c>
      <c r="DM49" s="259"/>
      <c r="DN49" s="259"/>
    </row>
    <row r="50" spans="1:118" s="27" customFormat="1" ht="24.75" customHeight="1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87">SUM(J51:J55,J60:J62)</f>
        <v>0</v>
      </c>
      <c r="K50" s="236">
        <f t="shared" si="87"/>
        <v>0</v>
      </c>
      <c r="L50" s="236">
        <f t="shared" si="87"/>
        <v>0</v>
      </c>
      <c r="M50" s="236">
        <f t="shared" si="87"/>
        <v>0</v>
      </c>
      <c r="N50" s="236">
        <f t="shared" si="87"/>
        <v>0</v>
      </c>
      <c r="O50" s="236">
        <f t="shared" si="87"/>
        <v>0</v>
      </c>
      <c r="P50" s="228">
        <f>SUM(P51:P55,P60:P62)</f>
        <v>0</v>
      </c>
      <c r="Q50" s="226">
        <f t="shared" ref="Q50:Z50" si="88">SUM(Q51:Q55,Q60:Q62)</f>
        <v>0</v>
      </c>
      <c r="R50" s="236">
        <f t="shared" si="88"/>
        <v>0</v>
      </c>
      <c r="S50" s="226">
        <f t="shared" si="88"/>
        <v>0</v>
      </c>
      <c r="T50" s="236">
        <f t="shared" si="88"/>
        <v>0</v>
      </c>
      <c r="U50" s="226">
        <f t="shared" si="88"/>
        <v>0</v>
      </c>
      <c r="V50" s="235">
        <f t="shared" si="88"/>
        <v>0</v>
      </c>
      <c r="W50" s="226">
        <f t="shared" si="88"/>
        <v>0</v>
      </c>
      <c r="X50" s="226">
        <f t="shared" si="88"/>
        <v>0</v>
      </c>
      <c r="Y50" s="235">
        <f t="shared" si="88"/>
        <v>0</v>
      </c>
      <c r="Z50" s="227">
        <f t="shared" si="88"/>
        <v>0</v>
      </c>
      <c r="AA50" s="228">
        <f>SUM(AA51:AA55,AA60:AA62)</f>
        <v>0</v>
      </c>
      <c r="AB50" s="226">
        <f t="shared" ref="AB50:AK50" si="89">SUM(AB51:AB55,AB60:AB62)</f>
        <v>0</v>
      </c>
      <c r="AC50" s="236">
        <f t="shared" si="89"/>
        <v>0</v>
      </c>
      <c r="AD50" s="226">
        <f t="shared" si="89"/>
        <v>0</v>
      </c>
      <c r="AE50" s="236">
        <f t="shared" si="89"/>
        <v>0</v>
      </c>
      <c r="AF50" s="226">
        <f t="shared" si="89"/>
        <v>0</v>
      </c>
      <c r="AG50" s="235">
        <f t="shared" si="89"/>
        <v>0</v>
      </c>
      <c r="AH50" s="226">
        <f t="shared" si="89"/>
        <v>0</v>
      </c>
      <c r="AI50" s="226">
        <f t="shared" si="89"/>
        <v>0</v>
      </c>
      <c r="AJ50" s="235">
        <f t="shared" si="89"/>
        <v>0</v>
      </c>
      <c r="AK50" s="227">
        <f t="shared" si="89"/>
        <v>0</v>
      </c>
      <c r="AL50" s="228">
        <f>SUM(AL51:AL55,AL60:AL62)</f>
        <v>0</v>
      </c>
      <c r="AM50" s="226">
        <f t="shared" ref="AM50:AV50" si="90">SUM(AM51:AM55,AM60:AM62)</f>
        <v>0</v>
      </c>
      <c r="AN50" s="236">
        <f t="shared" si="90"/>
        <v>0</v>
      </c>
      <c r="AO50" s="226">
        <f t="shared" si="90"/>
        <v>0</v>
      </c>
      <c r="AP50" s="236">
        <f t="shared" si="90"/>
        <v>0</v>
      </c>
      <c r="AQ50" s="226">
        <f t="shared" si="90"/>
        <v>0</v>
      </c>
      <c r="AR50" s="235">
        <f t="shared" si="90"/>
        <v>0</v>
      </c>
      <c r="AS50" s="226">
        <f t="shared" si="90"/>
        <v>0</v>
      </c>
      <c r="AT50" s="226">
        <f t="shared" si="90"/>
        <v>0</v>
      </c>
      <c r="AU50" s="235">
        <f t="shared" si="90"/>
        <v>0</v>
      </c>
      <c r="AV50" s="227">
        <f t="shared" si="90"/>
        <v>0</v>
      </c>
      <c r="AW50" s="228">
        <f>SUM(AW51:AW55,AW60:AW62)</f>
        <v>0</v>
      </c>
      <c r="AX50" s="226">
        <f t="shared" ref="AX50:BG50" si="91">SUM(AX51:AX55,AX60:AX62)</f>
        <v>0</v>
      </c>
      <c r="AY50" s="236">
        <f t="shared" si="91"/>
        <v>0</v>
      </c>
      <c r="AZ50" s="226">
        <f t="shared" si="91"/>
        <v>0</v>
      </c>
      <c r="BA50" s="236">
        <f t="shared" si="91"/>
        <v>0</v>
      </c>
      <c r="BB50" s="226">
        <f t="shared" si="91"/>
        <v>0</v>
      </c>
      <c r="BC50" s="235">
        <f t="shared" si="91"/>
        <v>0</v>
      </c>
      <c r="BD50" s="226">
        <f t="shared" si="91"/>
        <v>0</v>
      </c>
      <c r="BE50" s="226">
        <f t="shared" si="91"/>
        <v>0</v>
      </c>
      <c r="BF50" s="235">
        <f t="shared" si="91"/>
        <v>0</v>
      </c>
      <c r="BG50" s="227">
        <f t="shared" si="91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2">IF(E56-E57&gt;=0,0,"Ошибка")</f>
        <v>0</v>
      </c>
      <c r="BK50" s="253">
        <f t="shared" si="92"/>
        <v>0</v>
      </c>
      <c r="BL50" s="253">
        <f t="shared" si="92"/>
        <v>0</v>
      </c>
      <c r="BM50" s="253">
        <f t="shared" si="92"/>
        <v>0</v>
      </c>
      <c r="BN50" s="253">
        <f t="shared" si="92"/>
        <v>0</v>
      </c>
      <c r="BO50" s="253">
        <f t="shared" si="92"/>
        <v>0</v>
      </c>
      <c r="BP50" s="253">
        <f t="shared" si="92"/>
        <v>0</v>
      </c>
      <c r="BQ50" s="253">
        <f t="shared" si="92"/>
        <v>0</v>
      </c>
      <c r="BR50" s="253">
        <f t="shared" si="92"/>
        <v>0</v>
      </c>
      <c r="BS50" s="253">
        <f t="shared" si="92"/>
        <v>0</v>
      </c>
      <c r="BT50" s="253">
        <f t="shared" si="92"/>
        <v>0</v>
      </c>
      <c r="BU50" s="253">
        <f t="shared" si="92"/>
        <v>0</v>
      </c>
      <c r="BV50" s="253">
        <f t="shared" si="92"/>
        <v>0</v>
      </c>
      <c r="BW50" s="253">
        <f t="shared" si="92"/>
        <v>0</v>
      </c>
      <c r="BX50" s="253">
        <f t="shared" si="92"/>
        <v>0</v>
      </c>
      <c r="BY50" s="253">
        <f t="shared" si="92"/>
        <v>0</v>
      </c>
      <c r="BZ50" s="253">
        <f t="shared" si="92"/>
        <v>0</v>
      </c>
      <c r="CA50" s="253">
        <f t="shared" si="92"/>
        <v>0</v>
      </c>
      <c r="CB50" s="253">
        <f t="shared" si="92"/>
        <v>0</v>
      </c>
      <c r="CC50" s="253">
        <f t="shared" si="92"/>
        <v>0</v>
      </c>
      <c r="CD50" s="253">
        <f t="shared" si="92"/>
        <v>0</v>
      </c>
      <c r="CE50" s="253">
        <f t="shared" si="92"/>
        <v>0</v>
      </c>
      <c r="CF50" s="253">
        <f t="shared" si="92"/>
        <v>0</v>
      </c>
      <c r="CG50" s="253">
        <f t="shared" si="92"/>
        <v>0</v>
      </c>
      <c r="CH50" s="253">
        <f t="shared" si="92"/>
        <v>0</v>
      </c>
      <c r="CI50" s="253">
        <f t="shared" si="92"/>
        <v>0</v>
      </c>
      <c r="CJ50" s="253">
        <f t="shared" si="92"/>
        <v>0</v>
      </c>
      <c r="CK50" s="253">
        <f t="shared" si="92"/>
        <v>0</v>
      </c>
      <c r="CL50" s="253">
        <f t="shared" si="92"/>
        <v>0</v>
      </c>
      <c r="CM50" s="253">
        <f t="shared" si="92"/>
        <v>0</v>
      </c>
      <c r="CN50" s="253">
        <f t="shared" si="92"/>
        <v>0</v>
      </c>
      <c r="CO50" s="253">
        <f t="shared" si="92"/>
        <v>0</v>
      </c>
      <c r="CP50" s="253">
        <f t="shared" ref="CP50:DL50" si="93">IF(AK56-AK57&gt;=0,0,"Ошибка")</f>
        <v>0</v>
      </c>
      <c r="CQ50" s="253">
        <f t="shared" si="93"/>
        <v>0</v>
      </c>
      <c r="CR50" s="253">
        <f t="shared" si="93"/>
        <v>0</v>
      </c>
      <c r="CS50" s="253">
        <f t="shared" si="93"/>
        <v>0</v>
      </c>
      <c r="CT50" s="253">
        <f t="shared" si="93"/>
        <v>0</v>
      </c>
      <c r="CU50" s="253">
        <f t="shared" si="93"/>
        <v>0</v>
      </c>
      <c r="CV50" s="253">
        <f t="shared" si="93"/>
        <v>0</v>
      </c>
      <c r="CW50" s="253">
        <f t="shared" si="93"/>
        <v>0</v>
      </c>
      <c r="CX50" s="253">
        <f t="shared" si="93"/>
        <v>0</v>
      </c>
      <c r="CY50" s="253">
        <f t="shared" si="93"/>
        <v>0</v>
      </c>
      <c r="CZ50" s="253">
        <f t="shared" si="93"/>
        <v>0</v>
      </c>
      <c r="DA50" s="253">
        <f t="shared" si="93"/>
        <v>0</v>
      </c>
      <c r="DB50" s="253">
        <f t="shared" si="93"/>
        <v>0</v>
      </c>
      <c r="DC50" s="253">
        <f t="shared" si="93"/>
        <v>0</v>
      </c>
      <c r="DD50" s="253">
        <f t="shared" si="93"/>
        <v>0</v>
      </c>
      <c r="DE50" s="253">
        <f t="shared" si="93"/>
        <v>0</v>
      </c>
      <c r="DF50" s="253">
        <f t="shared" si="93"/>
        <v>0</v>
      </c>
      <c r="DG50" s="253">
        <f t="shared" si="93"/>
        <v>0</v>
      </c>
      <c r="DH50" s="253">
        <f t="shared" si="93"/>
        <v>0</v>
      </c>
      <c r="DI50" s="253">
        <f t="shared" si="93"/>
        <v>0</v>
      </c>
      <c r="DJ50" s="253">
        <f t="shared" si="93"/>
        <v>0</v>
      </c>
      <c r="DK50" s="253">
        <f t="shared" si="93"/>
        <v>0</v>
      </c>
      <c r="DL50" s="253">
        <f t="shared" si="93"/>
        <v>0</v>
      </c>
      <c r="DM50" s="2"/>
      <c r="DN50" s="2"/>
    </row>
    <row r="51" spans="1:118" s="27" customFormat="1" ht="24.75" customHeight="1">
      <c r="A51" s="272" t="str">
        <f t="shared" ref="A51:A62" si="94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95">SUM(J51:L51)</f>
        <v>0</v>
      </c>
      <c r="H51" s="236">
        <f>ROUND(SUM(S51,AD51,AO51,AZ51),1)</f>
        <v>0</v>
      </c>
      <c r="I51" s="236">
        <f t="shared" ref="I51:I62" si="96">SUM(M51:O51)</f>
        <v>0</v>
      </c>
      <c r="J51" s="236">
        <f t="shared" ref="J51:O62" si="97">ROUND(SUM(U51,AF51,AQ51,BB51),1)</f>
        <v>0</v>
      </c>
      <c r="K51" s="236">
        <f t="shared" si="97"/>
        <v>0</v>
      </c>
      <c r="L51" s="236">
        <f t="shared" si="97"/>
        <v>0</v>
      </c>
      <c r="M51" s="236">
        <f t="shared" si="97"/>
        <v>0</v>
      </c>
      <c r="N51" s="236">
        <f t="shared" si="97"/>
        <v>0</v>
      </c>
      <c r="O51" s="236">
        <f t="shared" si="97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2"/>
      <c r="BH51" s="379">
        <f t="shared" ref="BH51:BH63" si="98">IF((COUNTA(BJ51:DL51)-COUNTIF(BJ51:DL51,0))=0,0,CONCATENATE("Ошибки!-",COUNTA(BJ51:DL51)-COUNTIF(BJ51:DL51,0)))</f>
        <v>0</v>
      </c>
      <c r="BI51" s="255" t="str">
        <f t="shared" ref="BI51:BI62" si="99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0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1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02">IF(ROUND((AA51-AB51),5)&gt;=0,0,"Ошибка!")</f>
        <v>0</v>
      </c>
      <c r="CH51" s="318"/>
      <c r="CI51" s="253">
        <f t="shared" ref="CI51:CI62" si="103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04">IF(ROUND((AL51-AM51),5)&gt;=0,0,"Ошибка!")</f>
        <v>0</v>
      </c>
      <c r="CS51" s="318"/>
      <c r="CT51" s="253">
        <f t="shared" ref="CT51:CT62" si="10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06">IF(ROUND((AW51-AX51),5)&gt;=0,0,"Ошибка!")</f>
        <v>0</v>
      </c>
      <c r="DD51" s="318"/>
      <c r="DE51" s="253">
        <f t="shared" ref="DE51:DE62" si="107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  <c r="DM51" s="2"/>
      <c r="DN51" s="2"/>
    </row>
    <row r="52" spans="1:118" s="27" customFormat="1" ht="36.75" customHeight="1">
      <c r="A52" s="272" t="str">
        <f t="shared" si="94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108">ROUND(SUM(P52,AA52,AL52,AW52),0)</f>
        <v>0</v>
      </c>
      <c r="F52" s="236">
        <f t="shared" ref="F52:F62" si="109">ROUND(SUM(Q52,AB52,AM52,AX52),1)</f>
        <v>0</v>
      </c>
      <c r="G52" s="236">
        <f t="shared" si="95"/>
        <v>0</v>
      </c>
      <c r="H52" s="236">
        <f t="shared" ref="H52:H62" si="110">ROUND(SUM(S52,AD52,AO52,AZ52),1)</f>
        <v>0</v>
      </c>
      <c r="I52" s="236">
        <f t="shared" si="96"/>
        <v>0</v>
      </c>
      <c r="J52" s="236">
        <f t="shared" si="97"/>
        <v>0</v>
      </c>
      <c r="K52" s="236">
        <f t="shared" si="97"/>
        <v>0</v>
      </c>
      <c r="L52" s="236">
        <f t="shared" si="97"/>
        <v>0</v>
      </c>
      <c r="M52" s="236">
        <f t="shared" si="97"/>
        <v>0</v>
      </c>
      <c r="N52" s="236">
        <f t="shared" si="97"/>
        <v>0</v>
      </c>
      <c r="O52" s="236">
        <f t="shared" si="97"/>
        <v>0</v>
      </c>
      <c r="P52" s="220"/>
      <c r="Q52" s="221"/>
      <c r="R52" s="237">
        <f t="shared" ref="R52:R62" si="111">SUM(U52:W52)</f>
        <v>0</v>
      </c>
      <c r="S52" s="221"/>
      <c r="T52" s="237">
        <f t="shared" ref="T52:T61" si="112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13">SUM(AF52:AH52)</f>
        <v>0</v>
      </c>
      <c r="AD52" s="221"/>
      <c r="AE52" s="237">
        <f t="shared" ref="AE52:AE61" si="114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15">SUM(AQ52:AS52)</f>
        <v>0</v>
      </c>
      <c r="AO52" s="221"/>
      <c r="AP52" s="237">
        <f t="shared" ref="AP52:AP61" si="116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17">SUM(BB52:BD52)</f>
        <v>0</v>
      </c>
      <c r="AZ52" s="221"/>
      <c r="BA52" s="237">
        <f t="shared" ref="BA52:BA61" si="118">SUM(BE52:BG52)</f>
        <v>0</v>
      </c>
      <c r="BB52" s="221"/>
      <c r="BC52" s="233"/>
      <c r="BD52" s="221"/>
      <c r="BE52" s="221"/>
      <c r="BF52" s="233"/>
      <c r="BG52" s="222"/>
      <c r="BH52" s="379">
        <f t="shared" si="98"/>
        <v>0</v>
      </c>
      <c r="BI52" s="255" t="str">
        <f t="shared" si="99"/>
        <v>03</v>
      </c>
      <c r="BJ52" s="318"/>
      <c r="BK52" s="253">
        <f t="shared" ref="BK52:BK62" si="119">IF(ROUND((E52-F52),5)&gt;=0,0,"Ошибка!")</f>
        <v>0</v>
      </c>
      <c r="BL52" s="318"/>
      <c r="BM52" s="253">
        <f t="shared" si="100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1"/>
        <v>0</v>
      </c>
      <c r="BW52" s="318"/>
      <c r="BX52" s="253">
        <f t="shared" ref="BX52:BX62" si="120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02"/>
        <v>0</v>
      </c>
      <c r="CH52" s="318"/>
      <c r="CI52" s="253">
        <f t="shared" si="103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04"/>
        <v>0</v>
      </c>
      <c r="CS52" s="318"/>
      <c r="CT52" s="253">
        <f t="shared" si="105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06"/>
        <v>0</v>
      </c>
      <c r="DD52" s="318"/>
      <c r="DE52" s="253">
        <f t="shared" si="107"/>
        <v>0</v>
      </c>
      <c r="DF52" s="318"/>
      <c r="DG52" s="318"/>
      <c r="DH52" s="318"/>
      <c r="DI52" s="318"/>
      <c r="DJ52" s="318"/>
      <c r="DK52" s="318"/>
      <c r="DL52" s="318"/>
      <c r="DM52" s="2"/>
      <c r="DN52" s="2"/>
    </row>
    <row r="53" spans="1:118" s="28" customFormat="1" ht="12.75" customHeight="1">
      <c r="A53" s="272" t="str">
        <f t="shared" si="94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108"/>
        <v>0</v>
      </c>
      <c r="F53" s="236">
        <f t="shared" si="109"/>
        <v>0</v>
      </c>
      <c r="G53" s="236">
        <f t="shared" si="95"/>
        <v>0</v>
      </c>
      <c r="H53" s="236">
        <f t="shared" si="110"/>
        <v>0</v>
      </c>
      <c r="I53" s="236">
        <f t="shared" si="96"/>
        <v>0</v>
      </c>
      <c r="J53" s="236">
        <f t="shared" si="97"/>
        <v>0</v>
      </c>
      <c r="K53" s="236">
        <f t="shared" si="97"/>
        <v>0</v>
      </c>
      <c r="L53" s="236">
        <f t="shared" si="97"/>
        <v>0</v>
      </c>
      <c r="M53" s="236">
        <f t="shared" si="97"/>
        <v>0</v>
      </c>
      <c r="N53" s="236">
        <f t="shared" si="97"/>
        <v>0</v>
      </c>
      <c r="O53" s="236">
        <f t="shared" si="97"/>
        <v>0</v>
      </c>
      <c r="P53" s="220"/>
      <c r="Q53" s="221"/>
      <c r="R53" s="237">
        <f t="shared" si="111"/>
        <v>0</v>
      </c>
      <c r="S53" s="221"/>
      <c r="T53" s="237">
        <f t="shared" si="112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13"/>
        <v>0</v>
      </c>
      <c r="AD53" s="221"/>
      <c r="AE53" s="237">
        <f t="shared" si="114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15"/>
        <v>0</v>
      </c>
      <c r="AO53" s="221"/>
      <c r="AP53" s="237">
        <f t="shared" si="116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17"/>
        <v>0</v>
      </c>
      <c r="AZ53" s="221"/>
      <c r="BA53" s="237">
        <f t="shared" si="118"/>
        <v>0</v>
      </c>
      <c r="BB53" s="221"/>
      <c r="BC53" s="233"/>
      <c r="BD53" s="221"/>
      <c r="BE53" s="221"/>
      <c r="BF53" s="233"/>
      <c r="BG53" s="222"/>
      <c r="BH53" s="379">
        <f t="shared" si="98"/>
        <v>0</v>
      </c>
      <c r="BI53" s="255" t="str">
        <f t="shared" si="99"/>
        <v>04</v>
      </c>
      <c r="BJ53" s="318"/>
      <c r="BK53" s="253">
        <f t="shared" si="119"/>
        <v>0</v>
      </c>
      <c r="BL53" s="318"/>
      <c r="BM53" s="253">
        <f t="shared" si="100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1"/>
        <v>0</v>
      </c>
      <c r="BW53" s="318"/>
      <c r="BX53" s="253">
        <f t="shared" si="120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02"/>
        <v>0</v>
      </c>
      <c r="CH53" s="318"/>
      <c r="CI53" s="253">
        <f t="shared" si="103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04"/>
        <v>0</v>
      </c>
      <c r="CS53" s="318"/>
      <c r="CT53" s="253">
        <f t="shared" si="105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06"/>
        <v>0</v>
      </c>
      <c r="DD53" s="318"/>
      <c r="DE53" s="253">
        <f t="shared" si="107"/>
        <v>0</v>
      </c>
      <c r="DF53" s="318"/>
      <c r="DG53" s="318"/>
      <c r="DH53" s="318"/>
      <c r="DI53" s="318"/>
      <c r="DJ53" s="318"/>
      <c r="DK53" s="318"/>
      <c r="DL53" s="318"/>
      <c r="DM53" s="242"/>
      <c r="DN53" s="242"/>
    </row>
    <row r="54" spans="1:118" s="28" customFormat="1" ht="12.75" customHeight="1">
      <c r="A54" s="272" t="str">
        <f t="shared" si="94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108"/>
        <v>0</v>
      </c>
      <c r="F54" s="236">
        <f t="shared" si="109"/>
        <v>0</v>
      </c>
      <c r="G54" s="236">
        <f t="shared" si="95"/>
        <v>0</v>
      </c>
      <c r="H54" s="236">
        <f t="shared" si="110"/>
        <v>0</v>
      </c>
      <c r="I54" s="236">
        <f t="shared" si="96"/>
        <v>0</v>
      </c>
      <c r="J54" s="236">
        <f t="shared" si="97"/>
        <v>0</v>
      </c>
      <c r="K54" s="236">
        <f t="shared" si="97"/>
        <v>0</v>
      </c>
      <c r="L54" s="236">
        <f t="shared" si="97"/>
        <v>0</v>
      </c>
      <c r="M54" s="236">
        <f t="shared" si="97"/>
        <v>0</v>
      </c>
      <c r="N54" s="236">
        <f t="shared" si="97"/>
        <v>0</v>
      </c>
      <c r="O54" s="236">
        <f t="shared" si="97"/>
        <v>0</v>
      </c>
      <c r="P54" s="220"/>
      <c r="Q54" s="221"/>
      <c r="R54" s="237">
        <f t="shared" si="111"/>
        <v>0</v>
      </c>
      <c r="S54" s="221"/>
      <c r="T54" s="237">
        <f t="shared" si="112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13"/>
        <v>0</v>
      </c>
      <c r="AD54" s="221"/>
      <c r="AE54" s="237">
        <f t="shared" si="114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15"/>
        <v>0</v>
      </c>
      <c r="AO54" s="221"/>
      <c r="AP54" s="237">
        <f t="shared" si="116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17"/>
        <v>0</v>
      </c>
      <c r="AZ54" s="221"/>
      <c r="BA54" s="237">
        <f t="shared" si="118"/>
        <v>0</v>
      </c>
      <c r="BB54" s="221"/>
      <c r="BC54" s="233"/>
      <c r="BD54" s="221"/>
      <c r="BE54" s="221"/>
      <c r="BF54" s="233"/>
      <c r="BG54" s="222"/>
      <c r="BH54" s="379">
        <f t="shared" si="98"/>
        <v>0</v>
      </c>
      <c r="BI54" s="255" t="str">
        <f t="shared" si="99"/>
        <v>05</v>
      </c>
      <c r="BJ54" s="318"/>
      <c r="BK54" s="253">
        <f t="shared" si="119"/>
        <v>0</v>
      </c>
      <c r="BL54" s="318"/>
      <c r="BM54" s="253">
        <f t="shared" si="100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1"/>
        <v>0</v>
      </c>
      <c r="BW54" s="318"/>
      <c r="BX54" s="253">
        <f t="shared" si="120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02"/>
        <v>0</v>
      </c>
      <c r="CH54" s="318"/>
      <c r="CI54" s="253">
        <f t="shared" si="103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04"/>
        <v>0</v>
      </c>
      <c r="CS54" s="318"/>
      <c r="CT54" s="253">
        <f t="shared" si="105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06"/>
        <v>0</v>
      </c>
      <c r="DD54" s="318"/>
      <c r="DE54" s="253">
        <f t="shared" si="107"/>
        <v>0</v>
      </c>
      <c r="DF54" s="318"/>
      <c r="DG54" s="318"/>
      <c r="DH54" s="318"/>
      <c r="DI54" s="318"/>
      <c r="DJ54" s="318"/>
      <c r="DK54" s="318"/>
      <c r="DL54" s="318"/>
      <c r="DM54" s="242"/>
      <c r="DN54" s="242"/>
    </row>
    <row r="55" spans="1:118" s="28" customFormat="1" ht="12.75" customHeight="1">
      <c r="A55" s="272" t="str">
        <f t="shared" si="94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108"/>
        <v>0</v>
      </c>
      <c r="F55" s="236">
        <f t="shared" si="109"/>
        <v>0</v>
      </c>
      <c r="G55" s="236">
        <f t="shared" si="95"/>
        <v>0</v>
      </c>
      <c r="H55" s="236">
        <f t="shared" si="110"/>
        <v>0</v>
      </c>
      <c r="I55" s="236">
        <f t="shared" si="96"/>
        <v>0</v>
      </c>
      <c r="J55" s="236">
        <f t="shared" si="97"/>
        <v>0</v>
      </c>
      <c r="K55" s="236">
        <f t="shared" si="97"/>
        <v>0</v>
      </c>
      <c r="L55" s="236">
        <f t="shared" si="97"/>
        <v>0</v>
      </c>
      <c r="M55" s="236">
        <f t="shared" si="97"/>
        <v>0</v>
      </c>
      <c r="N55" s="236">
        <f t="shared" si="97"/>
        <v>0</v>
      </c>
      <c r="O55" s="236">
        <f t="shared" si="97"/>
        <v>0</v>
      </c>
      <c r="P55" s="220"/>
      <c r="Q55" s="221"/>
      <c r="R55" s="237">
        <f t="shared" si="111"/>
        <v>0</v>
      </c>
      <c r="S55" s="221"/>
      <c r="T55" s="237">
        <f t="shared" si="112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13"/>
        <v>0</v>
      </c>
      <c r="AD55" s="221"/>
      <c r="AE55" s="237">
        <f t="shared" si="114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15"/>
        <v>0</v>
      </c>
      <c r="AO55" s="221"/>
      <c r="AP55" s="237">
        <f t="shared" si="116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17"/>
        <v>0</v>
      </c>
      <c r="AZ55" s="221"/>
      <c r="BA55" s="237">
        <f t="shared" si="118"/>
        <v>0</v>
      </c>
      <c r="BB55" s="221"/>
      <c r="BC55" s="233"/>
      <c r="BD55" s="221"/>
      <c r="BE55" s="221"/>
      <c r="BF55" s="233"/>
      <c r="BG55" s="222"/>
      <c r="BH55" s="379">
        <f t="shared" si="98"/>
        <v>0</v>
      </c>
      <c r="BI55" s="255" t="str">
        <f t="shared" si="99"/>
        <v>06</v>
      </c>
      <c r="BJ55" s="318"/>
      <c r="BK55" s="253">
        <f t="shared" si="119"/>
        <v>0</v>
      </c>
      <c r="BL55" s="318"/>
      <c r="BM55" s="253">
        <f t="shared" si="100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1"/>
        <v>0</v>
      </c>
      <c r="BW55" s="318"/>
      <c r="BX55" s="253">
        <f t="shared" si="120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02"/>
        <v>0</v>
      </c>
      <c r="CH55" s="318"/>
      <c r="CI55" s="253">
        <f t="shared" si="103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04"/>
        <v>0</v>
      </c>
      <c r="CS55" s="318"/>
      <c r="CT55" s="253">
        <f t="shared" si="105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06"/>
        <v>0</v>
      </c>
      <c r="DD55" s="318"/>
      <c r="DE55" s="253">
        <f t="shared" si="107"/>
        <v>0</v>
      </c>
      <c r="DF55" s="318"/>
      <c r="DG55" s="318"/>
      <c r="DH55" s="318"/>
      <c r="DI55" s="318"/>
      <c r="DJ55" s="318"/>
      <c r="DK55" s="318"/>
      <c r="DL55" s="318"/>
      <c r="DM55" s="242"/>
      <c r="DN55" s="242"/>
    </row>
    <row r="56" spans="1:118" s="27" customFormat="1" ht="24.75" customHeight="1">
      <c r="A56" s="272" t="str">
        <f t="shared" si="94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108"/>
        <v>0</v>
      </c>
      <c r="F56" s="236">
        <f t="shared" si="109"/>
        <v>0</v>
      </c>
      <c r="G56" s="236">
        <f t="shared" si="95"/>
        <v>0</v>
      </c>
      <c r="H56" s="236">
        <f t="shared" si="110"/>
        <v>0</v>
      </c>
      <c r="I56" s="236">
        <f t="shared" si="96"/>
        <v>0</v>
      </c>
      <c r="J56" s="236">
        <f t="shared" si="97"/>
        <v>0</v>
      </c>
      <c r="K56" s="236">
        <f t="shared" si="97"/>
        <v>0</v>
      </c>
      <c r="L56" s="236">
        <f t="shared" si="97"/>
        <v>0</v>
      </c>
      <c r="M56" s="236">
        <f t="shared" si="97"/>
        <v>0</v>
      </c>
      <c r="N56" s="236">
        <f t="shared" si="97"/>
        <v>0</v>
      </c>
      <c r="O56" s="236">
        <f t="shared" si="97"/>
        <v>0</v>
      </c>
      <c r="P56" s="220"/>
      <c r="Q56" s="221"/>
      <c r="R56" s="237">
        <f t="shared" si="111"/>
        <v>0</v>
      </c>
      <c r="S56" s="221"/>
      <c r="T56" s="237">
        <f t="shared" si="112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13"/>
        <v>0</v>
      </c>
      <c r="AD56" s="221"/>
      <c r="AE56" s="237">
        <f t="shared" si="114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15"/>
        <v>0</v>
      </c>
      <c r="AO56" s="221"/>
      <c r="AP56" s="237">
        <f t="shared" si="116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17"/>
        <v>0</v>
      </c>
      <c r="AZ56" s="221"/>
      <c r="BA56" s="237">
        <f t="shared" si="118"/>
        <v>0</v>
      </c>
      <c r="BB56" s="221"/>
      <c r="BC56" s="233"/>
      <c r="BD56" s="221"/>
      <c r="BE56" s="221"/>
      <c r="BF56" s="233"/>
      <c r="BG56" s="222"/>
      <c r="BH56" s="379">
        <f t="shared" si="98"/>
        <v>0</v>
      </c>
      <c r="BI56" s="255" t="str">
        <f t="shared" si="99"/>
        <v>07</v>
      </c>
      <c r="BJ56" s="318"/>
      <c r="BK56" s="253">
        <f t="shared" si="119"/>
        <v>0</v>
      </c>
      <c r="BL56" s="318"/>
      <c r="BM56" s="253">
        <f t="shared" si="100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1"/>
        <v>0</v>
      </c>
      <c r="BW56" s="318"/>
      <c r="BX56" s="253">
        <f t="shared" si="120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02"/>
        <v>0</v>
      </c>
      <c r="CH56" s="318"/>
      <c r="CI56" s="253">
        <f t="shared" si="103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04"/>
        <v>0</v>
      </c>
      <c r="CS56" s="318"/>
      <c r="CT56" s="253">
        <f t="shared" si="105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06"/>
        <v>0</v>
      </c>
      <c r="DD56" s="318"/>
      <c r="DE56" s="253">
        <f t="shared" si="107"/>
        <v>0</v>
      </c>
      <c r="DF56" s="318"/>
      <c r="DG56" s="318"/>
      <c r="DH56" s="318"/>
      <c r="DI56" s="318"/>
      <c r="DJ56" s="318"/>
      <c r="DK56" s="318"/>
      <c r="DL56" s="318"/>
      <c r="DM56" s="2"/>
      <c r="DN56" s="2"/>
    </row>
    <row r="57" spans="1:118" s="27" customFormat="1" ht="12.75" customHeight="1">
      <c r="A57" s="272" t="str">
        <f t="shared" si="94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108"/>
        <v>0</v>
      </c>
      <c r="F57" s="236">
        <f t="shared" si="109"/>
        <v>0</v>
      </c>
      <c r="G57" s="236">
        <f t="shared" si="95"/>
        <v>0</v>
      </c>
      <c r="H57" s="236">
        <f t="shared" si="110"/>
        <v>0</v>
      </c>
      <c r="I57" s="236">
        <f t="shared" si="96"/>
        <v>0</v>
      </c>
      <c r="J57" s="236">
        <f t="shared" si="97"/>
        <v>0</v>
      </c>
      <c r="K57" s="236">
        <f t="shared" si="97"/>
        <v>0</v>
      </c>
      <c r="L57" s="236">
        <f t="shared" si="97"/>
        <v>0</v>
      </c>
      <c r="M57" s="236">
        <f t="shared" si="97"/>
        <v>0</v>
      </c>
      <c r="N57" s="236">
        <f t="shared" si="97"/>
        <v>0</v>
      </c>
      <c r="O57" s="236">
        <f t="shared" si="97"/>
        <v>0</v>
      </c>
      <c r="P57" s="220"/>
      <c r="Q57" s="221"/>
      <c r="R57" s="237">
        <f t="shared" si="111"/>
        <v>0</v>
      </c>
      <c r="S57" s="221"/>
      <c r="T57" s="237">
        <f t="shared" si="112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13"/>
        <v>0</v>
      </c>
      <c r="AD57" s="221"/>
      <c r="AE57" s="237">
        <f t="shared" si="114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15"/>
        <v>0</v>
      </c>
      <c r="AO57" s="221"/>
      <c r="AP57" s="237">
        <f t="shared" si="116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17"/>
        <v>0</v>
      </c>
      <c r="AZ57" s="221"/>
      <c r="BA57" s="237">
        <f t="shared" si="118"/>
        <v>0</v>
      </c>
      <c r="BB57" s="221"/>
      <c r="BC57" s="233"/>
      <c r="BD57" s="221"/>
      <c r="BE57" s="221"/>
      <c r="BF57" s="233"/>
      <c r="BG57" s="222"/>
      <c r="BH57" s="379">
        <f t="shared" si="98"/>
        <v>0</v>
      </c>
      <c r="BI57" s="255" t="str">
        <f t="shared" si="99"/>
        <v>08</v>
      </c>
      <c r="BJ57" s="318"/>
      <c r="BK57" s="253">
        <f t="shared" si="119"/>
        <v>0</v>
      </c>
      <c r="BL57" s="318"/>
      <c r="BM57" s="253">
        <f t="shared" si="100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1"/>
        <v>0</v>
      </c>
      <c r="BW57" s="318"/>
      <c r="BX57" s="253">
        <f t="shared" si="120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02"/>
        <v>0</v>
      </c>
      <c r="CH57" s="318"/>
      <c r="CI57" s="253">
        <f t="shared" si="103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04"/>
        <v>0</v>
      </c>
      <c r="CS57" s="318"/>
      <c r="CT57" s="253">
        <f t="shared" si="105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06"/>
        <v>0</v>
      </c>
      <c r="DD57" s="318"/>
      <c r="DE57" s="253">
        <f t="shared" si="107"/>
        <v>0</v>
      </c>
      <c r="DF57" s="318"/>
      <c r="DG57" s="318"/>
      <c r="DH57" s="318"/>
      <c r="DI57" s="318"/>
      <c r="DJ57" s="318"/>
      <c r="DK57" s="318"/>
      <c r="DL57" s="318"/>
      <c r="DM57" s="2"/>
      <c r="DN57" s="2"/>
    </row>
    <row r="58" spans="1:118" s="28" customFormat="1" ht="12.75" customHeight="1">
      <c r="A58" s="272" t="str">
        <f t="shared" si="94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108"/>
        <v>0</v>
      </c>
      <c r="F58" s="236">
        <f t="shared" si="109"/>
        <v>0</v>
      </c>
      <c r="G58" s="236">
        <f t="shared" si="95"/>
        <v>0</v>
      </c>
      <c r="H58" s="236">
        <f t="shared" si="110"/>
        <v>0</v>
      </c>
      <c r="I58" s="236">
        <f t="shared" si="96"/>
        <v>0</v>
      </c>
      <c r="J58" s="236">
        <f t="shared" si="97"/>
        <v>0</v>
      </c>
      <c r="K58" s="236">
        <f t="shared" si="97"/>
        <v>0</v>
      </c>
      <c r="L58" s="236">
        <f t="shared" si="97"/>
        <v>0</v>
      </c>
      <c r="M58" s="236">
        <f t="shared" si="97"/>
        <v>0</v>
      </c>
      <c r="N58" s="236">
        <f t="shared" si="97"/>
        <v>0</v>
      </c>
      <c r="O58" s="236">
        <f t="shared" si="97"/>
        <v>0</v>
      </c>
      <c r="P58" s="220"/>
      <c r="Q58" s="221"/>
      <c r="R58" s="237">
        <f t="shared" si="111"/>
        <v>0</v>
      </c>
      <c r="S58" s="221"/>
      <c r="T58" s="237">
        <f t="shared" si="112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13"/>
        <v>0</v>
      </c>
      <c r="AD58" s="221"/>
      <c r="AE58" s="237">
        <f t="shared" si="114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15"/>
        <v>0</v>
      </c>
      <c r="AO58" s="221"/>
      <c r="AP58" s="237">
        <f t="shared" si="116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17"/>
        <v>0</v>
      </c>
      <c r="AZ58" s="221"/>
      <c r="BA58" s="237">
        <f t="shared" si="118"/>
        <v>0</v>
      </c>
      <c r="BB58" s="221"/>
      <c r="BC58" s="233"/>
      <c r="BD58" s="221"/>
      <c r="BE58" s="221"/>
      <c r="BF58" s="233"/>
      <c r="BG58" s="222"/>
      <c r="BH58" s="379">
        <f t="shared" si="98"/>
        <v>0</v>
      </c>
      <c r="BI58" s="255" t="str">
        <f t="shared" si="99"/>
        <v>09</v>
      </c>
      <c r="BJ58" s="318"/>
      <c r="BK58" s="253">
        <f t="shared" si="119"/>
        <v>0</v>
      </c>
      <c r="BL58" s="318"/>
      <c r="BM58" s="253">
        <f t="shared" si="100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1"/>
        <v>0</v>
      </c>
      <c r="BW58" s="318"/>
      <c r="BX58" s="253">
        <f t="shared" si="120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02"/>
        <v>0</v>
      </c>
      <c r="CH58" s="318"/>
      <c r="CI58" s="253">
        <f t="shared" si="103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04"/>
        <v>0</v>
      </c>
      <c r="CS58" s="318"/>
      <c r="CT58" s="253">
        <f t="shared" si="105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06"/>
        <v>0</v>
      </c>
      <c r="DD58" s="318"/>
      <c r="DE58" s="253">
        <f t="shared" si="107"/>
        <v>0</v>
      </c>
      <c r="DF58" s="318"/>
      <c r="DG58" s="318"/>
      <c r="DH58" s="318"/>
      <c r="DI58" s="318"/>
      <c r="DJ58" s="318"/>
      <c r="DK58" s="318"/>
      <c r="DL58" s="318"/>
      <c r="DM58" s="242"/>
      <c r="DN58" s="242"/>
    </row>
    <row r="59" spans="1:118" s="28" customFormat="1" ht="12.75" customHeight="1">
      <c r="A59" s="272" t="str">
        <f t="shared" si="94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108"/>
        <v>0</v>
      </c>
      <c r="F59" s="236">
        <f t="shared" si="109"/>
        <v>0</v>
      </c>
      <c r="G59" s="236">
        <f t="shared" si="95"/>
        <v>0</v>
      </c>
      <c r="H59" s="236">
        <f t="shared" si="110"/>
        <v>0</v>
      </c>
      <c r="I59" s="236">
        <f t="shared" si="96"/>
        <v>0</v>
      </c>
      <c r="J59" s="236">
        <f t="shared" si="97"/>
        <v>0</v>
      </c>
      <c r="K59" s="236">
        <f t="shared" si="97"/>
        <v>0</v>
      </c>
      <c r="L59" s="236">
        <f t="shared" si="97"/>
        <v>0</v>
      </c>
      <c r="M59" s="236">
        <f t="shared" si="97"/>
        <v>0</v>
      </c>
      <c r="N59" s="236">
        <f t="shared" si="97"/>
        <v>0</v>
      </c>
      <c r="O59" s="236">
        <f t="shared" si="97"/>
        <v>0</v>
      </c>
      <c r="P59" s="220"/>
      <c r="Q59" s="221"/>
      <c r="R59" s="237">
        <f t="shared" si="111"/>
        <v>0</v>
      </c>
      <c r="S59" s="221"/>
      <c r="T59" s="237">
        <f t="shared" si="11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13"/>
        <v>0</v>
      </c>
      <c r="AD59" s="221"/>
      <c r="AE59" s="237">
        <f t="shared" si="11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15"/>
        <v>0</v>
      </c>
      <c r="AO59" s="221"/>
      <c r="AP59" s="237">
        <f t="shared" si="11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17"/>
        <v>0</v>
      </c>
      <c r="AZ59" s="221"/>
      <c r="BA59" s="237">
        <f t="shared" si="118"/>
        <v>0</v>
      </c>
      <c r="BB59" s="221"/>
      <c r="BC59" s="233"/>
      <c r="BD59" s="221"/>
      <c r="BE59" s="221"/>
      <c r="BF59" s="233"/>
      <c r="BG59" s="222"/>
      <c r="BH59" s="379">
        <f t="shared" si="98"/>
        <v>0</v>
      </c>
      <c r="BI59" s="255" t="str">
        <f t="shared" si="99"/>
        <v>10</v>
      </c>
      <c r="BJ59" s="318"/>
      <c r="BK59" s="253">
        <f t="shared" si="119"/>
        <v>0</v>
      </c>
      <c r="BL59" s="318"/>
      <c r="BM59" s="253">
        <f t="shared" si="100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1"/>
        <v>0</v>
      </c>
      <c r="BW59" s="318"/>
      <c r="BX59" s="253">
        <f t="shared" si="120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02"/>
        <v>0</v>
      </c>
      <c r="CH59" s="318"/>
      <c r="CI59" s="253">
        <f t="shared" si="103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04"/>
        <v>0</v>
      </c>
      <c r="CS59" s="318"/>
      <c r="CT59" s="253">
        <f t="shared" si="105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06"/>
        <v>0</v>
      </c>
      <c r="DD59" s="318"/>
      <c r="DE59" s="253">
        <f t="shared" si="107"/>
        <v>0</v>
      </c>
      <c r="DF59" s="318"/>
      <c r="DG59" s="318"/>
      <c r="DH59" s="318"/>
      <c r="DI59" s="318"/>
      <c r="DJ59" s="318"/>
      <c r="DK59" s="318"/>
      <c r="DL59" s="318"/>
      <c r="DM59" s="242"/>
      <c r="DN59" s="242"/>
    </row>
    <row r="60" spans="1:118" s="27" customFormat="1" ht="36.75" customHeight="1">
      <c r="A60" s="272" t="str">
        <f t="shared" si="94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108"/>
        <v>0</v>
      </c>
      <c r="F60" s="236">
        <f t="shared" si="109"/>
        <v>0</v>
      </c>
      <c r="G60" s="236">
        <f t="shared" si="95"/>
        <v>0</v>
      </c>
      <c r="H60" s="236">
        <f t="shared" si="110"/>
        <v>0</v>
      </c>
      <c r="I60" s="236">
        <f t="shared" si="96"/>
        <v>0</v>
      </c>
      <c r="J60" s="236">
        <f t="shared" si="97"/>
        <v>0</v>
      </c>
      <c r="K60" s="236">
        <f t="shared" si="97"/>
        <v>0</v>
      </c>
      <c r="L60" s="236">
        <f t="shared" si="97"/>
        <v>0</v>
      </c>
      <c r="M60" s="236">
        <f t="shared" si="97"/>
        <v>0</v>
      </c>
      <c r="N60" s="236">
        <f t="shared" si="97"/>
        <v>0</v>
      </c>
      <c r="O60" s="236">
        <f t="shared" si="97"/>
        <v>0</v>
      </c>
      <c r="P60" s="220"/>
      <c r="Q60" s="221"/>
      <c r="R60" s="237">
        <f t="shared" si="111"/>
        <v>0</v>
      </c>
      <c r="S60" s="221"/>
      <c r="T60" s="237">
        <f t="shared" si="11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13"/>
        <v>0</v>
      </c>
      <c r="AD60" s="221"/>
      <c r="AE60" s="237">
        <f t="shared" si="11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15"/>
        <v>0</v>
      </c>
      <c r="AO60" s="221"/>
      <c r="AP60" s="237">
        <f t="shared" si="11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17"/>
        <v>0</v>
      </c>
      <c r="AZ60" s="221"/>
      <c r="BA60" s="237">
        <f t="shared" si="118"/>
        <v>0</v>
      </c>
      <c r="BB60" s="221"/>
      <c r="BC60" s="233"/>
      <c r="BD60" s="221"/>
      <c r="BE60" s="221"/>
      <c r="BF60" s="233"/>
      <c r="BG60" s="222"/>
      <c r="BH60" s="379">
        <f t="shared" si="98"/>
        <v>0</v>
      </c>
      <c r="BI60" s="255" t="str">
        <f t="shared" si="99"/>
        <v>11</v>
      </c>
      <c r="BJ60" s="318"/>
      <c r="BK60" s="253">
        <f t="shared" si="119"/>
        <v>0</v>
      </c>
      <c r="BL60" s="318"/>
      <c r="BM60" s="253">
        <f t="shared" si="100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1"/>
        <v>0</v>
      </c>
      <c r="BW60" s="318"/>
      <c r="BX60" s="253">
        <f t="shared" si="120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02"/>
        <v>0</v>
      </c>
      <c r="CH60" s="318"/>
      <c r="CI60" s="253">
        <f t="shared" si="103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04"/>
        <v>0</v>
      </c>
      <c r="CS60" s="318"/>
      <c r="CT60" s="253">
        <f t="shared" si="105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06"/>
        <v>0</v>
      </c>
      <c r="DD60" s="318"/>
      <c r="DE60" s="253">
        <f t="shared" si="107"/>
        <v>0</v>
      </c>
      <c r="DF60" s="318"/>
      <c r="DG60" s="318"/>
      <c r="DH60" s="318"/>
      <c r="DI60" s="318"/>
      <c r="DJ60" s="318"/>
      <c r="DK60" s="318"/>
      <c r="DL60" s="318"/>
      <c r="DM60" s="2"/>
      <c r="DN60" s="2"/>
    </row>
    <row r="61" spans="1:118" s="27" customFormat="1" ht="36.75" customHeight="1">
      <c r="A61" s="272" t="str">
        <f t="shared" si="94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108"/>
        <v>0</v>
      </c>
      <c r="F61" s="236">
        <f t="shared" si="109"/>
        <v>0</v>
      </c>
      <c r="G61" s="236">
        <f t="shared" si="95"/>
        <v>0</v>
      </c>
      <c r="H61" s="236">
        <f t="shared" si="110"/>
        <v>0</v>
      </c>
      <c r="I61" s="236">
        <f t="shared" si="96"/>
        <v>0</v>
      </c>
      <c r="J61" s="236">
        <f t="shared" si="97"/>
        <v>0</v>
      </c>
      <c r="K61" s="236">
        <f t="shared" si="97"/>
        <v>0</v>
      </c>
      <c r="L61" s="236">
        <f t="shared" si="97"/>
        <v>0</v>
      </c>
      <c r="M61" s="236">
        <f t="shared" si="97"/>
        <v>0</v>
      </c>
      <c r="N61" s="236">
        <f t="shared" si="97"/>
        <v>0</v>
      </c>
      <c r="O61" s="236">
        <f t="shared" si="97"/>
        <v>0</v>
      </c>
      <c r="P61" s="220"/>
      <c r="Q61" s="221"/>
      <c r="R61" s="237">
        <f t="shared" si="111"/>
        <v>0</v>
      </c>
      <c r="S61" s="221"/>
      <c r="T61" s="237">
        <f t="shared" si="11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13"/>
        <v>0</v>
      </c>
      <c r="AD61" s="221"/>
      <c r="AE61" s="237">
        <f t="shared" si="11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15"/>
        <v>0</v>
      </c>
      <c r="AO61" s="221"/>
      <c r="AP61" s="237">
        <f t="shared" si="11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17"/>
        <v>0</v>
      </c>
      <c r="AZ61" s="221"/>
      <c r="BA61" s="237">
        <f t="shared" si="118"/>
        <v>0</v>
      </c>
      <c r="BB61" s="221"/>
      <c r="BC61" s="233"/>
      <c r="BD61" s="221"/>
      <c r="BE61" s="221"/>
      <c r="BF61" s="233"/>
      <c r="BG61" s="222"/>
      <c r="BH61" s="379">
        <f t="shared" si="98"/>
        <v>0</v>
      </c>
      <c r="BI61" s="255" t="str">
        <f t="shared" si="99"/>
        <v>12</v>
      </c>
      <c r="BJ61" s="318"/>
      <c r="BK61" s="253">
        <f t="shared" si="119"/>
        <v>0</v>
      </c>
      <c r="BL61" s="318"/>
      <c r="BM61" s="253">
        <f t="shared" si="100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1"/>
        <v>0</v>
      </c>
      <c r="BW61" s="318"/>
      <c r="BX61" s="253">
        <f t="shared" si="120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02"/>
        <v>0</v>
      </c>
      <c r="CH61" s="318"/>
      <c r="CI61" s="253">
        <f t="shared" si="103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04"/>
        <v>0</v>
      </c>
      <c r="CS61" s="318"/>
      <c r="CT61" s="253">
        <f t="shared" si="105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06"/>
        <v>0</v>
      </c>
      <c r="DD61" s="318"/>
      <c r="DE61" s="253">
        <f t="shared" si="107"/>
        <v>0</v>
      </c>
      <c r="DF61" s="318"/>
      <c r="DG61" s="318"/>
      <c r="DH61" s="318"/>
      <c r="DI61" s="318"/>
      <c r="DJ61" s="318"/>
      <c r="DK61" s="318"/>
      <c r="DL61" s="318"/>
      <c r="DM61" s="2"/>
      <c r="DN61" s="2"/>
    </row>
    <row r="62" spans="1:118" s="28" customFormat="1" ht="13.5" customHeight="1" thickBot="1">
      <c r="A62" s="272" t="str">
        <f t="shared" si="94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108"/>
        <v>0</v>
      </c>
      <c r="F62" s="236">
        <f t="shared" si="109"/>
        <v>0</v>
      </c>
      <c r="G62" s="236">
        <f t="shared" si="95"/>
        <v>0</v>
      </c>
      <c r="H62" s="236">
        <f t="shared" si="110"/>
        <v>0</v>
      </c>
      <c r="I62" s="236">
        <f t="shared" si="96"/>
        <v>0</v>
      </c>
      <c r="J62" s="236">
        <f t="shared" si="97"/>
        <v>0</v>
      </c>
      <c r="K62" s="236">
        <f t="shared" si="97"/>
        <v>0</v>
      </c>
      <c r="L62" s="236">
        <f t="shared" si="97"/>
        <v>0</v>
      </c>
      <c r="M62" s="236">
        <f t="shared" si="97"/>
        <v>0</v>
      </c>
      <c r="N62" s="236">
        <f t="shared" si="97"/>
        <v>0</v>
      </c>
      <c r="O62" s="236">
        <f>ROUND(SUM(Z62,AK62,AV62,BG62),1)</f>
        <v>0</v>
      </c>
      <c r="P62" s="223"/>
      <c r="Q62" s="224"/>
      <c r="R62" s="238">
        <f t="shared" si="111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13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15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17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5"/>
      <c r="BH62" s="379">
        <f t="shared" si="98"/>
        <v>0</v>
      </c>
      <c r="BI62" s="319" t="str">
        <f t="shared" si="99"/>
        <v>13</v>
      </c>
      <c r="BJ62" s="320"/>
      <c r="BK62" s="321">
        <f t="shared" si="119"/>
        <v>0</v>
      </c>
      <c r="BL62" s="320"/>
      <c r="BM62" s="321">
        <f t="shared" si="100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1"/>
        <v>0</v>
      </c>
      <c r="BW62" s="320"/>
      <c r="BX62" s="321">
        <f t="shared" si="120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02"/>
        <v>0</v>
      </c>
      <c r="CH62" s="320"/>
      <c r="CI62" s="321">
        <f t="shared" si="103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04"/>
        <v>0</v>
      </c>
      <c r="CS62" s="320"/>
      <c r="CT62" s="321">
        <f t="shared" si="10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06"/>
        <v>0</v>
      </c>
      <c r="DD62" s="320"/>
      <c r="DE62" s="321">
        <f t="shared" si="107"/>
        <v>0</v>
      </c>
      <c r="DF62" s="320"/>
      <c r="DG62" s="320"/>
      <c r="DH62" s="320"/>
      <c r="DI62" s="320"/>
      <c r="DJ62" s="320"/>
      <c r="DK62" s="320"/>
      <c r="DL62" s="320"/>
      <c r="DM62" s="242"/>
      <c r="DN62" s="242"/>
    </row>
    <row r="63" spans="1:118" s="258" customFormat="1" ht="21" customHeight="1">
      <c r="A63" s="271" t="str">
        <f>B63</f>
        <v>Внести наименование учреждения 4</v>
      </c>
      <c r="B63" s="712" t="s">
        <v>248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Внести наименование учреждения 4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Внести наименование учреждения 4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Внести наименование учреждения 4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Внести наименование учреждения 4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98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1">IF(ROUND(E69-SUM(E70,E72:E73),5)&gt;=0,0,"Ошибка")</f>
        <v>0</v>
      </c>
      <c r="BK63" s="285">
        <f t="shared" si="121"/>
        <v>0</v>
      </c>
      <c r="BL63" s="285">
        <f t="shared" si="121"/>
        <v>0</v>
      </c>
      <c r="BM63" s="285">
        <f t="shared" si="121"/>
        <v>0</v>
      </c>
      <c r="BN63" s="285">
        <f t="shared" si="121"/>
        <v>0</v>
      </c>
      <c r="BO63" s="285">
        <f t="shared" si="121"/>
        <v>0</v>
      </c>
      <c r="BP63" s="285">
        <f t="shared" si="121"/>
        <v>0</v>
      </c>
      <c r="BQ63" s="285">
        <f t="shared" si="121"/>
        <v>0</v>
      </c>
      <c r="BR63" s="285">
        <f t="shared" si="121"/>
        <v>0</v>
      </c>
      <c r="BS63" s="285">
        <f t="shared" si="121"/>
        <v>0</v>
      </c>
      <c r="BT63" s="285">
        <f t="shared" si="121"/>
        <v>0</v>
      </c>
      <c r="BU63" s="285">
        <f t="shared" si="121"/>
        <v>0</v>
      </c>
      <c r="BV63" s="285">
        <f t="shared" si="121"/>
        <v>0</v>
      </c>
      <c r="BW63" s="285">
        <f t="shared" si="121"/>
        <v>0</v>
      </c>
      <c r="BX63" s="285">
        <f t="shared" si="121"/>
        <v>0</v>
      </c>
      <c r="BY63" s="285">
        <f t="shared" si="121"/>
        <v>0</v>
      </c>
      <c r="BZ63" s="285">
        <f t="shared" si="121"/>
        <v>0</v>
      </c>
      <c r="CA63" s="285">
        <f t="shared" si="121"/>
        <v>0</v>
      </c>
      <c r="CB63" s="285">
        <f t="shared" si="121"/>
        <v>0</v>
      </c>
      <c r="CC63" s="285">
        <f t="shared" si="121"/>
        <v>0</v>
      </c>
      <c r="CD63" s="285">
        <f t="shared" si="121"/>
        <v>0</v>
      </c>
      <c r="CE63" s="285">
        <f t="shared" si="121"/>
        <v>0</v>
      </c>
      <c r="CF63" s="285">
        <f t="shared" si="121"/>
        <v>0</v>
      </c>
      <c r="CG63" s="285">
        <f t="shared" si="121"/>
        <v>0</v>
      </c>
      <c r="CH63" s="285">
        <f t="shared" si="121"/>
        <v>0</v>
      </c>
      <c r="CI63" s="285">
        <f t="shared" si="121"/>
        <v>0</v>
      </c>
      <c r="CJ63" s="285">
        <f t="shared" si="121"/>
        <v>0</v>
      </c>
      <c r="CK63" s="285">
        <f t="shared" si="121"/>
        <v>0</v>
      </c>
      <c r="CL63" s="285">
        <f t="shared" si="121"/>
        <v>0</v>
      </c>
      <c r="CM63" s="285">
        <f t="shared" si="121"/>
        <v>0</v>
      </c>
      <c r="CN63" s="285">
        <f t="shared" si="121"/>
        <v>0</v>
      </c>
      <c r="CO63" s="285">
        <f t="shared" si="121"/>
        <v>0</v>
      </c>
      <c r="CP63" s="285">
        <f t="shared" ref="CP63:DL63" si="122">IF(ROUND(AK69-SUM(AK70,AK72:AK73),5)&gt;=0,0,"Ошибка")</f>
        <v>0</v>
      </c>
      <c r="CQ63" s="285">
        <f t="shared" si="122"/>
        <v>0</v>
      </c>
      <c r="CR63" s="285">
        <f t="shared" si="122"/>
        <v>0</v>
      </c>
      <c r="CS63" s="285">
        <f t="shared" si="122"/>
        <v>0</v>
      </c>
      <c r="CT63" s="285">
        <f t="shared" si="122"/>
        <v>0</v>
      </c>
      <c r="CU63" s="285">
        <f t="shared" si="122"/>
        <v>0</v>
      </c>
      <c r="CV63" s="285">
        <f t="shared" si="122"/>
        <v>0</v>
      </c>
      <c r="CW63" s="285">
        <f t="shared" si="122"/>
        <v>0</v>
      </c>
      <c r="CX63" s="285">
        <f t="shared" si="122"/>
        <v>0</v>
      </c>
      <c r="CY63" s="285">
        <f t="shared" si="122"/>
        <v>0</v>
      </c>
      <c r="CZ63" s="285">
        <f t="shared" si="122"/>
        <v>0</v>
      </c>
      <c r="DA63" s="285">
        <f t="shared" si="122"/>
        <v>0</v>
      </c>
      <c r="DB63" s="285">
        <f t="shared" si="122"/>
        <v>0</v>
      </c>
      <c r="DC63" s="285">
        <f t="shared" si="122"/>
        <v>0</v>
      </c>
      <c r="DD63" s="285">
        <f t="shared" si="122"/>
        <v>0</v>
      </c>
      <c r="DE63" s="285">
        <f t="shared" si="122"/>
        <v>0</v>
      </c>
      <c r="DF63" s="285">
        <f t="shared" si="122"/>
        <v>0</v>
      </c>
      <c r="DG63" s="285">
        <f t="shared" si="122"/>
        <v>0</v>
      </c>
      <c r="DH63" s="285">
        <f t="shared" si="122"/>
        <v>0</v>
      </c>
      <c r="DI63" s="285">
        <f t="shared" si="122"/>
        <v>0</v>
      </c>
      <c r="DJ63" s="285">
        <f t="shared" si="122"/>
        <v>0</v>
      </c>
      <c r="DK63" s="285">
        <f t="shared" si="122"/>
        <v>0</v>
      </c>
      <c r="DL63" s="285">
        <f t="shared" si="122"/>
        <v>0</v>
      </c>
      <c r="DM63" s="259"/>
      <c r="DN63" s="259"/>
    </row>
    <row r="64" spans="1:118" s="27" customFormat="1" ht="24.75" customHeight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23">SUM(J65:J69,J74:J76)</f>
        <v>0</v>
      </c>
      <c r="K64" s="236">
        <f t="shared" si="123"/>
        <v>0</v>
      </c>
      <c r="L64" s="236">
        <f t="shared" si="123"/>
        <v>0</v>
      </c>
      <c r="M64" s="236">
        <f t="shared" si="123"/>
        <v>0</v>
      </c>
      <c r="N64" s="236">
        <f t="shared" si="123"/>
        <v>0</v>
      </c>
      <c r="O64" s="236">
        <f t="shared" si="123"/>
        <v>0</v>
      </c>
      <c r="P64" s="228">
        <f>SUM(P65:P69,P74:P76)</f>
        <v>0</v>
      </c>
      <c r="Q64" s="226">
        <f t="shared" ref="Q64:Z64" si="124">SUM(Q65:Q69,Q74:Q76)</f>
        <v>0</v>
      </c>
      <c r="R64" s="236">
        <f t="shared" si="124"/>
        <v>0</v>
      </c>
      <c r="S64" s="226">
        <f t="shared" si="124"/>
        <v>0</v>
      </c>
      <c r="T64" s="236">
        <f t="shared" si="124"/>
        <v>0</v>
      </c>
      <c r="U64" s="226">
        <f t="shared" si="124"/>
        <v>0</v>
      </c>
      <c r="V64" s="235">
        <f t="shared" si="124"/>
        <v>0</v>
      </c>
      <c r="W64" s="226">
        <f t="shared" si="124"/>
        <v>0</v>
      </c>
      <c r="X64" s="226">
        <f t="shared" si="124"/>
        <v>0</v>
      </c>
      <c r="Y64" s="235">
        <f t="shared" si="124"/>
        <v>0</v>
      </c>
      <c r="Z64" s="227">
        <f t="shared" si="124"/>
        <v>0</v>
      </c>
      <c r="AA64" s="228">
        <f>SUM(AA65:AA69,AA74:AA76)</f>
        <v>0</v>
      </c>
      <c r="AB64" s="226">
        <f t="shared" ref="AB64:AK64" si="125">SUM(AB65:AB69,AB74:AB76)</f>
        <v>0</v>
      </c>
      <c r="AC64" s="236">
        <f t="shared" si="125"/>
        <v>0</v>
      </c>
      <c r="AD64" s="226">
        <f t="shared" si="125"/>
        <v>0</v>
      </c>
      <c r="AE64" s="236">
        <f t="shared" si="125"/>
        <v>0</v>
      </c>
      <c r="AF64" s="226">
        <f t="shared" si="125"/>
        <v>0</v>
      </c>
      <c r="AG64" s="235">
        <f t="shared" si="125"/>
        <v>0</v>
      </c>
      <c r="AH64" s="226">
        <f t="shared" si="125"/>
        <v>0</v>
      </c>
      <c r="AI64" s="226">
        <f t="shared" si="125"/>
        <v>0</v>
      </c>
      <c r="AJ64" s="235">
        <f t="shared" si="125"/>
        <v>0</v>
      </c>
      <c r="AK64" s="227">
        <f t="shared" si="125"/>
        <v>0</v>
      </c>
      <c r="AL64" s="228">
        <f>SUM(AL65:AL69,AL74:AL76)</f>
        <v>0</v>
      </c>
      <c r="AM64" s="226">
        <f t="shared" ref="AM64:AV64" si="126">SUM(AM65:AM69,AM74:AM76)</f>
        <v>0</v>
      </c>
      <c r="AN64" s="236">
        <f t="shared" si="126"/>
        <v>0</v>
      </c>
      <c r="AO64" s="226">
        <f t="shared" si="126"/>
        <v>0</v>
      </c>
      <c r="AP64" s="236">
        <f t="shared" si="126"/>
        <v>0</v>
      </c>
      <c r="AQ64" s="226">
        <f t="shared" si="126"/>
        <v>0</v>
      </c>
      <c r="AR64" s="235">
        <f t="shared" si="126"/>
        <v>0</v>
      </c>
      <c r="AS64" s="226">
        <f t="shared" si="126"/>
        <v>0</v>
      </c>
      <c r="AT64" s="226">
        <f t="shared" si="126"/>
        <v>0</v>
      </c>
      <c r="AU64" s="235">
        <f t="shared" si="126"/>
        <v>0</v>
      </c>
      <c r="AV64" s="227">
        <f t="shared" si="126"/>
        <v>0</v>
      </c>
      <c r="AW64" s="228">
        <f>SUM(AW65:AW69,AW74:AW76)</f>
        <v>0</v>
      </c>
      <c r="AX64" s="226">
        <f t="shared" ref="AX64:BG64" si="127">SUM(AX65:AX69,AX74:AX76)</f>
        <v>0</v>
      </c>
      <c r="AY64" s="236">
        <f t="shared" si="127"/>
        <v>0</v>
      </c>
      <c r="AZ64" s="226">
        <f t="shared" si="127"/>
        <v>0</v>
      </c>
      <c r="BA64" s="236">
        <f t="shared" si="127"/>
        <v>0</v>
      </c>
      <c r="BB64" s="226">
        <f t="shared" si="127"/>
        <v>0</v>
      </c>
      <c r="BC64" s="235">
        <f t="shared" si="127"/>
        <v>0</v>
      </c>
      <c r="BD64" s="226">
        <f t="shared" si="127"/>
        <v>0</v>
      </c>
      <c r="BE64" s="226">
        <f t="shared" si="127"/>
        <v>0</v>
      </c>
      <c r="BF64" s="235">
        <f t="shared" si="127"/>
        <v>0</v>
      </c>
      <c r="BG64" s="227">
        <f t="shared" si="127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28">IF(E70-E71&gt;=0,0,"Ошибка")</f>
        <v>0</v>
      </c>
      <c r="BK64" s="253">
        <f t="shared" si="128"/>
        <v>0</v>
      </c>
      <c r="BL64" s="253">
        <f t="shared" si="128"/>
        <v>0</v>
      </c>
      <c r="BM64" s="253">
        <f t="shared" si="128"/>
        <v>0</v>
      </c>
      <c r="BN64" s="253">
        <f t="shared" si="128"/>
        <v>0</v>
      </c>
      <c r="BO64" s="253">
        <f t="shared" si="128"/>
        <v>0</v>
      </c>
      <c r="BP64" s="253">
        <f t="shared" si="128"/>
        <v>0</v>
      </c>
      <c r="BQ64" s="253">
        <f t="shared" si="128"/>
        <v>0</v>
      </c>
      <c r="BR64" s="253">
        <f t="shared" si="128"/>
        <v>0</v>
      </c>
      <c r="BS64" s="253">
        <f t="shared" si="128"/>
        <v>0</v>
      </c>
      <c r="BT64" s="253">
        <f t="shared" si="128"/>
        <v>0</v>
      </c>
      <c r="BU64" s="253">
        <f t="shared" si="128"/>
        <v>0</v>
      </c>
      <c r="BV64" s="253">
        <f t="shared" si="128"/>
        <v>0</v>
      </c>
      <c r="BW64" s="253">
        <f t="shared" si="128"/>
        <v>0</v>
      </c>
      <c r="BX64" s="253">
        <f t="shared" si="128"/>
        <v>0</v>
      </c>
      <c r="BY64" s="253">
        <f t="shared" si="128"/>
        <v>0</v>
      </c>
      <c r="BZ64" s="253">
        <f t="shared" si="128"/>
        <v>0</v>
      </c>
      <c r="CA64" s="253">
        <f t="shared" si="128"/>
        <v>0</v>
      </c>
      <c r="CB64" s="253">
        <f t="shared" si="128"/>
        <v>0</v>
      </c>
      <c r="CC64" s="253">
        <f t="shared" si="128"/>
        <v>0</v>
      </c>
      <c r="CD64" s="253">
        <f t="shared" si="128"/>
        <v>0</v>
      </c>
      <c r="CE64" s="253">
        <f t="shared" si="128"/>
        <v>0</v>
      </c>
      <c r="CF64" s="253">
        <f t="shared" si="128"/>
        <v>0</v>
      </c>
      <c r="CG64" s="253">
        <f t="shared" si="128"/>
        <v>0</v>
      </c>
      <c r="CH64" s="253">
        <f t="shared" si="128"/>
        <v>0</v>
      </c>
      <c r="CI64" s="253">
        <f t="shared" si="128"/>
        <v>0</v>
      </c>
      <c r="CJ64" s="253">
        <f t="shared" si="128"/>
        <v>0</v>
      </c>
      <c r="CK64" s="253">
        <f t="shared" si="128"/>
        <v>0</v>
      </c>
      <c r="CL64" s="253">
        <f t="shared" si="128"/>
        <v>0</v>
      </c>
      <c r="CM64" s="253">
        <f t="shared" si="128"/>
        <v>0</v>
      </c>
      <c r="CN64" s="253">
        <f t="shared" si="128"/>
        <v>0</v>
      </c>
      <c r="CO64" s="253">
        <f t="shared" si="128"/>
        <v>0</v>
      </c>
      <c r="CP64" s="253">
        <f t="shared" ref="CP64:DL64" si="129">IF(AK70-AK71&gt;=0,0,"Ошибка")</f>
        <v>0</v>
      </c>
      <c r="CQ64" s="253">
        <f t="shared" si="129"/>
        <v>0</v>
      </c>
      <c r="CR64" s="253">
        <f t="shared" si="129"/>
        <v>0</v>
      </c>
      <c r="CS64" s="253">
        <f t="shared" si="129"/>
        <v>0</v>
      </c>
      <c r="CT64" s="253">
        <f t="shared" si="129"/>
        <v>0</v>
      </c>
      <c r="CU64" s="253">
        <f t="shared" si="129"/>
        <v>0</v>
      </c>
      <c r="CV64" s="253">
        <f t="shared" si="129"/>
        <v>0</v>
      </c>
      <c r="CW64" s="253">
        <f t="shared" si="129"/>
        <v>0</v>
      </c>
      <c r="CX64" s="253">
        <f t="shared" si="129"/>
        <v>0</v>
      </c>
      <c r="CY64" s="253">
        <f t="shared" si="129"/>
        <v>0</v>
      </c>
      <c r="CZ64" s="253">
        <f t="shared" si="129"/>
        <v>0</v>
      </c>
      <c r="DA64" s="253">
        <f t="shared" si="129"/>
        <v>0</v>
      </c>
      <c r="DB64" s="253">
        <f t="shared" si="129"/>
        <v>0</v>
      </c>
      <c r="DC64" s="253">
        <f t="shared" si="129"/>
        <v>0</v>
      </c>
      <c r="DD64" s="253">
        <f t="shared" si="129"/>
        <v>0</v>
      </c>
      <c r="DE64" s="253">
        <f t="shared" si="129"/>
        <v>0</v>
      </c>
      <c r="DF64" s="253">
        <f t="shared" si="129"/>
        <v>0</v>
      </c>
      <c r="DG64" s="253">
        <f t="shared" si="129"/>
        <v>0</v>
      </c>
      <c r="DH64" s="253">
        <f t="shared" si="129"/>
        <v>0</v>
      </c>
      <c r="DI64" s="253">
        <f t="shared" si="129"/>
        <v>0</v>
      </c>
      <c r="DJ64" s="253">
        <f t="shared" si="129"/>
        <v>0</v>
      </c>
      <c r="DK64" s="253">
        <f t="shared" si="129"/>
        <v>0</v>
      </c>
      <c r="DL64" s="253">
        <f t="shared" si="129"/>
        <v>0</v>
      </c>
      <c r="DM64" s="2"/>
      <c r="DN64" s="2"/>
    </row>
    <row r="65" spans="1:118" s="27" customFormat="1" ht="24.75" customHeight="1">
      <c r="A65" s="272" t="str">
        <f t="shared" ref="A65:A76" si="13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31">SUM(J65:L65)</f>
        <v>0</v>
      </c>
      <c r="H65" s="236">
        <f>ROUND(SUM(S65,AD65,AO65,AZ65),1)</f>
        <v>0</v>
      </c>
      <c r="I65" s="236">
        <f t="shared" ref="I65:I76" si="132">SUM(M65:O65)</f>
        <v>0</v>
      </c>
      <c r="J65" s="236">
        <f t="shared" ref="J65:O76" si="133">ROUND(SUM(U65,AF65,AQ65,BB65),1)</f>
        <v>0</v>
      </c>
      <c r="K65" s="236">
        <f t="shared" si="133"/>
        <v>0</v>
      </c>
      <c r="L65" s="236">
        <f t="shared" si="133"/>
        <v>0</v>
      </c>
      <c r="M65" s="236">
        <f t="shared" si="133"/>
        <v>0</v>
      </c>
      <c r="N65" s="236">
        <f t="shared" si="133"/>
        <v>0</v>
      </c>
      <c r="O65" s="236">
        <f t="shared" si="13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2"/>
      <c r="BH65" s="379">
        <f t="shared" ref="BH65:BH77" si="134">IF((COUNTA(BJ65:DL65)-COUNTIF(BJ65:DL65,0))=0,0,CONCATENATE("Ошибки!-",COUNTA(BJ65:DL65)-COUNTIF(BJ65:DL65,0)))</f>
        <v>0</v>
      </c>
      <c r="BI65" s="255" t="str">
        <f t="shared" ref="BI65:BI76" si="135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3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37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38">IF(ROUND((AA65-AB65),5)&gt;=0,0,"Ошибка!")</f>
        <v>0</v>
      </c>
      <c r="CH65" s="318"/>
      <c r="CI65" s="253">
        <f t="shared" ref="CI65:CI76" si="139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40">IF(ROUND((AL65-AM65),5)&gt;=0,0,"Ошибка!")</f>
        <v>0</v>
      </c>
      <c r="CS65" s="318"/>
      <c r="CT65" s="253">
        <f t="shared" ref="CT65:CT76" si="141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42">IF(ROUND((AW65-AX65),5)&gt;=0,0,"Ошибка!")</f>
        <v>0</v>
      </c>
      <c r="DD65" s="318"/>
      <c r="DE65" s="253">
        <f t="shared" ref="DE65:DE76" si="143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  <c r="DM65" s="2"/>
      <c r="DN65" s="2"/>
    </row>
    <row r="66" spans="1:118" s="27" customFormat="1" ht="36.75" customHeight="1">
      <c r="A66" s="272" t="str">
        <f t="shared" si="13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44">ROUND(SUM(P66,AA66,AL66,AW66),0)</f>
        <v>0</v>
      </c>
      <c r="F66" s="236">
        <f t="shared" ref="F66:F76" si="145">ROUND(SUM(Q66,AB66,AM66,AX66),1)</f>
        <v>0</v>
      </c>
      <c r="G66" s="236">
        <f t="shared" si="131"/>
        <v>0</v>
      </c>
      <c r="H66" s="236">
        <f t="shared" ref="H66:H76" si="146">ROUND(SUM(S66,AD66,AO66,AZ66),1)</f>
        <v>0</v>
      </c>
      <c r="I66" s="236">
        <f t="shared" si="132"/>
        <v>0</v>
      </c>
      <c r="J66" s="236">
        <f t="shared" si="133"/>
        <v>0</v>
      </c>
      <c r="K66" s="236">
        <f t="shared" si="133"/>
        <v>0</v>
      </c>
      <c r="L66" s="236">
        <f t="shared" si="133"/>
        <v>0</v>
      </c>
      <c r="M66" s="236">
        <f t="shared" si="133"/>
        <v>0</v>
      </c>
      <c r="N66" s="236">
        <f t="shared" si="133"/>
        <v>0</v>
      </c>
      <c r="O66" s="236">
        <f t="shared" si="133"/>
        <v>0</v>
      </c>
      <c r="P66" s="220"/>
      <c r="Q66" s="221"/>
      <c r="R66" s="237">
        <f t="shared" ref="R66:R76" si="147">SUM(U66:W66)</f>
        <v>0</v>
      </c>
      <c r="S66" s="221"/>
      <c r="T66" s="237">
        <f t="shared" ref="T66:T75" si="148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49">SUM(AF66:AH66)</f>
        <v>0</v>
      </c>
      <c r="AD66" s="221"/>
      <c r="AE66" s="237">
        <f t="shared" ref="AE66:AE75" si="150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51">SUM(AQ66:AS66)</f>
        <v>0</v>
      </c>
      <c r="AO66" s="221"/>
      <c r="AP66" s="237">
        <f t="shared" ref="AP66:AP75" si="152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53">SUM(BB66:BD66)</f>
        <v>0</v>
      </c>
      <c r="AZ66" s="221"/>
      <c r="BA66" s="237">
        <f t="shared" ref="BA66:BA75" si="154">SUM(BE66:BG66)</f>
        <v>0</v>
      </c>
      <c r="BB66" s="221"/>
      <c r="BC66" s="233"/>
      <c r="BD66" s="221"/>
      <c r="BE66" s="221"/>
      <c r="BF66" s="233"/>
      <c r="BG66" s="222"/>
      <c r="BH66" s="379">
        <f t="shared" si="134"/>
        <v>0</v>
      </c>
      <c r="BI66" s="255" t="str">
        <f t="shared" si="135"/>
        <v>03</v>
      </c>
      <c r="BJ66" s="318"/>
      <c r="BK66" s="253">
        <f t="shared" ref="BK66:BK76" si="155">IF(ROUND((E66-F66),5)&gt;=0,0,"Ошибка!")</f>
        <v>0</v>
      </c>
      <c r="BL66" s="318"/>
      <c r="BM66" s="253">
        <f t="shared" si="136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37"/>
        <v>0</v>
      </c>
      <c r="BW66" s="318"/>
      <c r="BX66" s="253">
        <f t="shared" ref="BX66:BX76" si="156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38"/>
        <v>0</v>
      </c>
      <c r="CH66" s="318"/>
      <c r="CI66" s="253">
        <f t="shared" si="139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40"/>
        <v>0</v>
      </c>
      <c r="CS66" s="318"/>
      <c r="CT66" s="253">
        <f t="shared" si="141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42"/>
        <v>0</v>
      </c>
      <c r="DD66" s="318"/>
      <c r="DE66" s="253">
        <f t="shared" si="143"/>
        <v>0</v>
      </c>
      <c r="DF66" s="318"/>
      <c r="DG66" s="318"/>
      <c r="DH66" s="318"/>
      <c r="DI66" s="318"/>
      <c r="DJ66" s="318"/>
      <c r="DK66" s="318"/>
      <c r="DL66" s="318"/>
      <c r="DM66" s="2"/>
      <c r="DN66" s="2"/>
    </row>
    <row r="67" spans="1:118" s="28" customFormat="1" ht="12.75" customHeight="1">
      <c r="A67" s="272" t="str">
        <f t="shared" si="13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44"/>
        <v>0</v>
      </c>
      <c r="F67" s="236">
        <f t="shared" si="145"/>
        <v>0</v>
      </c>
      <c r="G67" s="236">
        <f t="shared" si="131"/>
        <v>0</v>
      </c>
      <c r="H67" s="236">
        <f t="shared" si="146"/>
        <v>0</v>
      </c>
      <c r="I67" s="236">
        <f t="shared" si="132"/>
        <v>0</v>
      </c>
      <c r="J67" s="236">
        <f t="shared" si="133"/>
        <v>0</v>
      </c>
      <c r="K67" s="236">
        <f t="shared" si="133"/>
        <v>0</v>
      </c>
      <c r="L67" s="236">
        <f t="shared" si="133"/>
        <v>0</v>
      </c>
      <c r="M67" s="236">
        <f t="shared" si="133"/>
        <v>0</v>
      </c>
      <c r="N67" s="236">
        <f t="shared" si="133"/>
        <v>0</v>
      </c>
      <c r="O67" s="236">
        <f t="shared" si="133"/>
        <v>0</v>
      </c>
      <c r="P67" s="220"/>
      <c r="Q67" s="221"/>
      <c r="R67" s="237">
        <f t="shared" si="147"/>
        <v>0</v>
      </c>
      <c r="S67" s="221"/>
      <c r="T67" s="237">
        <f t="shared" si="148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49"/>
        <v>0</v>
      </c>
      <c r="AD67" s="221"/>
      <c r="AE67" s="237">
        <f t="shared" si="150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51"/>
        <v>0</v>
      </c>
      <c r="AO67" s="221"/>
      <c r="AP67" s="237">
        <f t="shared" si="152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53"/>
        <v>0</v>
      </c>
      <c r="AZ67" s="221"/>
      <c r="BA67" s="237">
        <f t="shared" si="154"/>
        <v>0</v>
      </c>
      <c r="BB67" s="221"/>
      <c r="BC67" s="233"/>
      <c r="BD67" s="221"/>
      <c r="BE67" s="221"/>
      <c r="BF67" s="233"/>
      <c r="BG67" s="222"/>
      <c r="BH67" s="379">
        <f t="shared" si="134"/>
        <v>0</v>
      </c>
      <c r="BI67" s="255" t="str">
        <f t="shared" si="135"/>
        <v>04</v>
      </c>
      <c r="BJ67" s="318"/>
      <c r="BK67" s="253">
        <f t="shared" si="155"/>
        <v>0</v>
      </c>
      <c r="BL67" s="318"/>
      <c r="BM67" s="253">
        <f t="shared" si="136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37"/>
        <v>0</v>
      </c>
      <c r="BW67" s="318"/>
      <c r="BX67" s="253">
        <f t="shared" si="156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38"/>
        <v>0</v>
      </c>
      <c r="CH67" s="318"/>
      <c r="CI67" s="253">
        <f t="shared" si="139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40"/>
        <v>0</v>
      </c>
      <c r="CS67" s="318"/>
      <c r="CT67" s="253">
        <f t="shared" si="141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42"/>
        <v>0</v>
      </c>
      <c r="DD67" s="318"/>
      <c r="DE67" s="253">
        <f t="shared" si="143"/>
        <v>0</v>
      </c>
      <c r="DF67" s="318"/>
      <c r="DG67" s="318"/>
      <c r="DH67" s="318"/>
      <c r="DI67" s="318"/>
      <c r="DJ67" s="318"/>
      <c r="DK67" s="318"/>
      <c r="DL67" s="318"/>
      <c r="DM67" s="242"/>
      <c r="DN67" s="242"/>
    </row>
    <row r="68" spans="1:118" s="28" customFormat="1" ht="12.75" customHeight="1">
      <c r="A68" s="272" t="str">
        <f t="shared" si="13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44"/>
        <v>0</v>
      </c>
      <c r="F68" s="236">
        <f t="shared" si="145"/>
        <v>0</v>
      </c>
      <c r="G68" s="236">
        <f t="shared" si="131"/>
        <v>0</v>
      </c>
      <c r="H68" s="236">
        <f t="shared" si="146"/>
        <v>0</v>
      </c>
      <c r="I68" s="236">
        <f t="shared" si="132"/>
        <v>0</v>
      </c>
      <c r="J68" s="236">
        <f t="shared" si="133"/>
        <v>0</v>
      </c>
      <c r="K68" s="236">
        <f t="shared" si="133"/>
        <v>0</v>
      </c>
      <c r="L68" s="236">
        <f t="shared" si="133"/>
        <v>0</v>
      </c>
      <c r="M68" s="236">
        <f t="shared" si="133"/>
        <v>0</v>
      </c>
      <c r="N68" s="236">
        <f t="shared" si="133"/>
        <v>0</v>
      </c>
      <c r="O68" s="236">
        <f t="shared" si="133"/>
        <v>0</v>
      </c>
      <c r="P68" s="220"/>
      <c r="Q68" s="221"/>
      <c r="R68" s="237">
        <f t="shared" si="147"/>
        <v>0</v>
      </c>
      <c r="S68" s="221"/>
      <c r="T68" s="237">
        <f t="shared" si="148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49"/>
        <v>0</v>
      </c>
      <c r="AD68" s="221"/>
      <c r="AE68" s="237">
        <f t="shared" si="150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51"/>
        <v>0</v>
      </c>
      <c r="AO68" s="221"/>
      <c r="AP68" s="237">
        <f t="shared" si="152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53"/>
        <v>0</v>
      </c>
      <c r="AZ68" s="221"/>
      <c r="BA68" s="237">
        <f t="shared" si="154"/>
        <v>0</v>
      </c>
      <c r="BB68" s="221"/>
      <c r="BC68" s="233"/>
      <c r="BD68" s="221"/>
      <c r="BE68" s="221"/>
      <c r="BF68" s="233"/>
      <c r="BG68" s="222"/>
      <c r="BH68" s="379">
        <f t="shared" si="134"/>
        <v>0</v>
      </c>
      <c r="BI68" s="255" t="str">
        <f t="shared" si="135"/>
        <v>05</v>
      </c>
      <c r="BJ68" s="318"/>
      <c r="BK68" s="253">
        <f t="shared" si="155"/>
        <v>0</v>
      </c>
      <c r="BL68" s="318"/>
      <c r="BM68" s="253">
        <f t="shared" si="136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37"/>
        <v>0</v>
      </c>
      <c r="BW68" s="318"/>
      <c r="BX68" s="253">
        <f t="shared" si="156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38"/>
        <v>0</v>
      </c>
      <c r="CH68" s="318"/>
      <c r="CI68" s="253">
        <f t="shared" si="139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40"/>
        <v>0</v>
      </c>
      <c r="CS68" s="318"/>
      <c r="CT68" s="253">
        <f t="shared" si="141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42"/>
        <v>0</v>
      </c>
      <c r="DD68" s="318"/>
      <c r="DE68" s="253">
        <f t="shared" si="143"/>
        <v>0</v>
      </c>
      <c r="DF68" s="318"/>
      <c r="DG68" s="318"/>
      <c r="DH68" s="318"/>
      <c r="DI68" s="318"/>
      <c r="DJ68" s="318"/>
      <c r="DK68" s="318"/>
      <c r="DL68" s="318"/>
      <c r="DM68" s="242"/>
      <c r="DN68" s="242"/>
    </row>
    <row r="69" spans="1:118" s="28" customFormat="1" ht="12.75" customHeight="1">
      <c r="A69" s="272" t="str">
        <f t="shared" si="13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44"/>
        <v>0</v>
      </c>
      <c r="F69" s="236">
        <f t="shared" si="145"/>
        <v>0</v>
      </c>
      <c r="G69" s="236">
        <f t="shared" si="131"/>
        <v>0</v>
      </c>
      <c r="H69" s="236">
        <f t="shared" si="146"/>
        <v>0</v>
      </c>
      <c r="I69" s="236">
        <f t="shared" si="132"/>
        <v>0</v>
      </c>
      <c r="J69" s="236">
        <f t="shared" si="133"/>
        <v>0</v>
      </c>
      <c r="K69" s="236">
        <f t="shared" si="133"/>
        <v>0</v>
      </c>
      <c r="L69" s="236">
        <f t="shared" si="133"/>
        <v>0</v>
      </c>
      <c r="M69" s="236">
        <f t="shared" si="133"/>
        <v>0</v>
      </c>
      <c r="N69" s="236">
        <f t="shared" si="133"/>
        <v>0</v>
      </c>
      <c r="O69" s="236">
        <f t="shared" si="133"/>
        <v>0</v>
      </c>
      <c r="P69" s="220"/>
      <c r="Q69" s="221"/>
      <c r="R69" s="237">
        <f t="shared" si="147"/>
        <v>0</v>
      </c>
      <c r="S69" s="221"/>
      <c r="T69" s="237">
        <f t="shared" si="148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49"/>
        <v>0</v>
      </c>
      <c r="AD69" s="221"/>
      <c r="AE69" s="237">
        <f t="shared" si="150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51"/>
        <v>0</v>
      </c>
      <c r="AO69" s="221"/>
      <c r="AP69" s="237">
        <f t="shared" si="152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53"/>
        <v>0</v>
      </c>
      <c r="AZ69" s="221"/>
      <c r="BA69" s="237">
        <f t="shared" si="154"/>
        <v>0</v>
      </c>
      <c r="BB69" s="221"/>
      <c r="BC69" s="233"/>
      <c r="BD69" s="221"/>
      <c r="BE69" s="221"/>
      <c r="BF69" s="233"/>
      <c r="BG69" s="222"/>
      <c r="BH69" s="379">
        <f t="shared" si="134"/>
        <v>0</v>
      </c>
      <c r="BI69" s="255" t="str">
        <f t="shared" si="135"/>
        <v>06</v>
      </c>
      <c r="BJ69" s="318"/>
      <c r="BK69" s="253">
        <f t="shared" si="155"/>
        <v>0</v>
      </c>
      <c r="BL69" s="318"/>
      <c r="BM69" s="253">
        <f t="shared" si="136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37"/>
        <v>0</v>
      </c>
      <c r="BW69" s="318"/>
      <c r="BX69" s="253">
        <f t="shared" si="156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38"/>
        <v>0</v>
      </c>
      <c r="CH69" s="318"/>
      <c r="CI69" s="253">
        <f t="shared" si="139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40"/>
        <v>0</v>
      </c>
      <c r="CS69" s="318"/>
      <c r="CT69" s="253">
        <f t="shared" si="141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42"/>
        <v>0</v>
      </c>
      <c r="DD69" s="318"/>
      <c r="DE69" s="253">
        <f t="shared" si="143"/>
        <v>0</v>
      </c>
      <c r="DF69" s="318"/>
      <c r="DG69" s="318"/>
      <c r="DH69" s="318"/>
      <c r="DI69" s="318"/>
      <c r="DJ69" s="318"/>
      <c r="DK69" s="318"/>
      <c r="DL69" s="318"/>
      <c r="DM69" s="242"/>
      <c r="DN69" s="242"/>
    </row>
    <row r="70" spans="1:118" s="27" customFormat="1" ht="24.75" customHeight="1">
      <c r="A70" s="272" t="str">
        <f t="shared" si="13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44"/>
        <v>0</v>
      </c>
      <c r="F70" s="236">
        <f t="shared" si="145"/>
        <v>0</v>
      </c>
      <c r="G70" s="236">
        <f t="shared" si="131"/>
        <v>0</v>
      </c>
      <c r="H70" s="236">
        <f t="shared" si="146"/>
        <v>0</v>
      </c>
      <c r="I70" s="236">
        <f t="shared" si="132"/>
        <v>0</v>
      </c>
      <c r="J70" s="236">
        <f t="shared" si="133"/>
        <v>0</v>
      </c>
      <c r="K70" s="236">
        <f t="shared" si="133"/>
        <v>0</v>
      </c>
      <c r="L70" s="236">
        <f t="shared" si="133"/>
        <v>0</v>
      </c>
      <c r="M70" s="236">
        <f t="shared" si="133"/>
        <v>0</v>
      </c>
      <c r="N70" s="236">
        <f t="shared" si="133"/>
        <v>0</v>
      </c>
      <c r="O70" s="236">
        <f t="shared" si="133"/>
        <v>0</v>
      </c>
      <c r="P70" s="220"/>
      <c r="Q70" s="221"/>
      <c r="R70" s="237">
        <f t="shared" si="147"/>
        <v>0</v>
      </c>
      <c r="S70" s="221"/>
      <c r="T70" s="237">
        <f t="shared" si="148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49"/>
        <v>0</v>
      </c>
      <c r="AD70" s="221"/>
      <c r="AE70" s="237">
        <f t="shared" si="150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51"/>
        <v>0</v>
      </c>
      <c r="AO70" s="221"/>
      <c r="AP70" s="237">
        <f t="shared" si="152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53"/>
        <v>0</v>
      </c>
      <c r="AZ70" s="221"/>
      <c r="BA70" s="237">
        <f t="shared" si="154"/>
        <v>0</v>
      </c>
      <c r="BB70" s="221"/>
      <c r="BC70" s="233"/>
      <c r="BD70" s="221"/>
      <c r="BE70" s="221"/>
      <c r="BF70" s="233"/>
      <c r="BG70" s="222"/>
      <c r="BH70" s="379">
        <f t="shared" si="134"/>
        <v>0</v>
      </c>
      <c r="BI70" s="255" t="str">
        <f t="shared" si="135"/>
        <v>07</v>
      </c>
      <c r="BJ70" s="318"/>
      <c r="BK70" s="253">
        <f t="shared" si="155"/>
        <v>0</v>
      </c>
      <c r="BL70" s="318"/>
      <c r="BM70" s="253">
        <f t="shared" si="136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37"/>
        <v>0</v>
      </c>
      <c r="BW70" s="318"/>
      <c r="BX70" s="253">
        <f t="shared" si="156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38"/>
        <v>0</v>
      </c>
      <c r="CH70" s="318"/>
      <c r="CI70" s="253">
        <f t="shared" si="139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40"/>
        <v>0</v>
      </c>
      <c r="CS70" s="318"/>
      <c r="CT70" s="253">
        <f t="shared" si="141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42"/>
        <v>0</v>
      </c>
      <c r="DD70" s="318"/>
      <c r="DE70" s="253">
        <f t="shared" si="143"/>
        <v>0</v>
      </c>
      <c r="DF70" s="318"/>
      <c r="DG70" s="318"/>
      <c r="DH70" s="318"/>
      <c r="DI70" s="318"/>
      <c r="DJ70" s="318"/>
      <c r="DK70" s="318"/>
      <c r="DL70" s="318"/>
      <c r="DM70" s="2"/>
      <c r="DN70" s="2"/>
    </row>
    <row r="71" spans="1:118" s="27" customFormat="1" ht="12.75" customHeight="1">
      <c r="A71" s="272" t="str">
        <f t="shared" si="13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44"/>
        <v>0</v>
      </c>
      <c r="F71" s="236">
        <f t="shared" si="145"/>
        <v>0</v>
      </c>
      <c r="G71" s="236">
        <f t="shared" si="131"/>
        <v>0</v>
      </c>
      <c r="H71" s="236">
        <f t="shared" si="146"/>
        <v>0</v>
      </c>
      <c r="I71" s="236">
        <f t="shared" si="132"/>
        <v>0</v>
      </c>
      <c r="J71" s="236">
        <f t="shared" si="133"/>
        <v>0</v>
      </c>
      <c r="K71" s="236">
        <f t="shared" si="133"/>
        <v>0</v>
      </c>
      <c r="L71" s="236">
        <f t="shared" si="133"/>
        <v>0</v>
      </c>
      <c r="M71" s="236">
        <f t="shared" si="133"/>
        <v>0</v>
      </c>
      <c r="N71" s="236">
        <f t="shared" si="133"/>
        <v>0</v>
      </c>
      <c r="O71" s="236">
        <f t="shared" si="133"/>
        <v>0</v>
      </c>
      <c r="P71" s="220"/>
      <c r="Q71" s="221"/>
      <c r="R71" s="237">
        <f t="shared" si="147"/>
        <v>0</v>
      </c>
      <c r="S71" s="221"/>
      <c r="T71" s="237">
        <f t="shared" si="148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49"/>
        <v>0</v>
      </c>
      <c r="AD71" s="221"/>
      <c r="AE71" s="237">
        <f t="shared" si="150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51"/>
        <v>0</v>
      </c>
      <c r="AO71" s="221"/>
      <c r="AP71" s="237">
        <f t="shared" si="152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53"/>
        <v>0</v>
      </c>
      <c r="AZ71" s="221"/>
      <c r="BA71" s="237">
        <f t="shared" si="154"/>
        <v>0</v>
      </c>
      <c r="BB71" s="221"/>
      <c r="BC71" s="233"/>
      <c r="BD71" s="221"/>
      <c r="BE71" s="221"/>
      <c r="BF71" s="233"/>
      <c r="BG71" s="222"/>
      <c r="BH71" s="379">
        <f t="shared" si="134"/>
        <v>0</v>
      </c>
      <c r="BI71" s="255" t="str">
        <f t="shared" si="135"/>
        <v>08</v>
      </c>
      <c r="BJ71" s="318"/>
      <c r="BK71" s="253">
        <f t="shared" si="155"/>
        <v>0</v>
      </c>
      <c r="BL71" s="318"/>
      <c r="BM71" s="253">
        <f t="shared" si="136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37"/>
        <v>0</v>
      </c>
      <c r="BW71" s="318"/>
      <c r="BX71" s="253">
        <f t="shared" si="156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38"/>
        <v>0</v>
      </c>
      <c r="CH71" s="318"/>
      <c r="CI71" s="253">
        <f t="shared" si="139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40"/>
        <v>0</v>
      </c>
      <c r="CS71" s="318"/>
      <c r="CT71" s="253">
        <f t="shared" si="141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42"/>
        <v>0</v>
      </c>
      <c r="DD71" s="318"/>
      <c r="DE71" s="253">
        <f t="shared" si="143"/>
        <v>0</v>
      </c>
      <c r="DF71" s="318"/>
      <c r="DG71" s="318"/>
      <c r="DH71" s="318"/>
      <c r="DI71" s="318"/>
      <c r="DJ71" s="318"/>
      <c r="DK71" s="318"/>
      <c r="DL71" s="318"/>
      <c r="DM71" s="2"/>
      <c r="DN71" s="2"/>
    </row>
    <row r="72" spans="1:118" s="28" customFormat="1" ht="12.75" customHeight="1">
      <c r="A72" s="272" t="str">
        <f t="shared" si="13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44"/>
        <v>0</v>
      </c>
      <c r="F72" s="236">
        <f t="shared" si="145"/>
        <v>0</v>
      </c>
      <c r="G72" s="236">
        <f t="shared" si="131"/>
        <v>0</v>
      </c>
      <c r="H72" s="236">
        <f t="shared" si="146"/>
        <v>0</v>
      </c>
      <c r="I72" s="236">
        <f t="shared" si="132"/>
        <v>0</v>
      </c>
      <c r="J72" s="236">
        <f t="shared" si="133"/>
        <v>0</v>
      </c>
      <c r="K72" s="236">
        <f t="shared" si="133"/>
        <v>0</v>
      </c>
      <c r="L72" s="236">
        <f t="shared" si="133"/>
        <v>0</v>
      </c>
      <c r="M72" s="236">
        <f t="shared" si="133"/>
        <v>0</v>
      </c>
      <c r="N72" s="236">
        <f t="shared" si="133"/>
        <v>0</v>
      </c>
      <c r="O72" s="236">
        <f t="shared" si="133"/>
        <v>0</v>
      </c>
      <c r="P72" s="220"/>
      <c r="Q72" s="221"/>
      <c r="R72" s="237">
        <f t="shared" si="147"/>
        <v>0</v>
      </c>
      <c r="S72" s="221"/>
      <c r="T72" s="237">
        <f t="shared" si="148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49"/>
        <v>0</v>
      </c>
      <c r="AD72" s="221"/>
      <c r="AE72" s="237">
        <f t="shared" si="150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51"/>
        <v>0</v>
      </c>
      <c r="AO72" s="221"/>
      <c r="AP72" s="237">
        <f t="shared" si="152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53"/>
        <v>0</v>
      </c>
      <c r="AZ72" s="221"/>
      <c r="BA72" s="237">
        <f t="shared" si="154"/>
        <v>0</v>
      </c>
      <c r="BB72" s="221"/>
      <c r="BC72" s="233"/>
      <c r="BD72" s="221"/>
      <c r="BE72" s="221"/>
      <c r="BF72" s="233"/>
      <c r="BG72" s="222"/>
      <c r="BH72" s="379">
        <f t="shared" si="134"/>
        <v>0</v>
      </c>
      <c r="BI72" s="255" t="str">
        <f t="shared" si="135"/>
        <v>09</v>
      </c>
      <c r="BJ72" s="318"/>
      <c r="BK72" s="253">
        <f t="shared" si="155"/>
        <v>0</v>
      </c>
      <c r="BL72" s="318"/>
      <c r="BM72" s="253">
        <f t="shared" si="136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37"/>
        <v>0</v>
      </c>
      <c r="BW72" s="318"/>
      <c r="BX72" s="253">
        <f t="shared" si="156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38"/>
        <v>0</v>
      </c>
      <c r="CH72" s="318"/>
      <c r="CI72" s="253">
        <f t="shared" si="139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40"/>
        <v>0</v>
      </c>
      <c r="CS72" s="318"/>
      <c r="CT72" s="253">
        <f t="shared" si="141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42"/>
        <v>0</v>
      </c>
      <c r="DD72" s="318"/>
      <c r="DE72" s="253">
        <f t="shared" si="143"/>
        <v>0</v>
      </c>
      <c r="DF72" s="318"/>
      <c r="DG72" s="318"/>
      <c r="DH72" s="318"/>
      <c r="DI72" s="318"/>
      <c r="DJ72" s="318"/>
      <c r="DK72" s="318"/>
      <c r="DL72" s="318"/>
      <c r="DM72" s="242"/>
      <c r="DN72" s="242"/>
    </row>
    <row r="73" spans="1:118" s="28" customFormat="1" ht="12.75" customHeight="1">
      <c r="A73" s="272" t="str">
        <f t="shared" si="13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44"/>
        <v>0</v>
      </c>
      <c r="F73" s="236">
        <f t="shared" si="145"/>
        <v>0</v>
      </c>
      <c r="G73" s="236">
        <f t="shared" si="131"/>
        <v>0</v>
      </c>
      <c r="H73" s="236">
        <f t="shared" si="146"/>
        <v>0</v>
      </c>
      <c r="I73" s="236">
        <f t="shared" si="132"/>
        <v>0</v>
      </c>
      <c r="J73" s="236">
        <f t="shared" si="133"/>
        <v>0</v>
      </c>
      <c r="K73" s="236">
        <f t="shared" si="133"/>
        <v>0</v>
      </c>
      <c r="L73" s="236">
        <f t="shared" si="133"/>
        <v>0</v>
      </c>
      <c r="M73" s="236">
        <f t="shared" si="133"/>
        <v>0</v>
      </c>
      <c r="N73" s="236">
        <f t="shared" si="133"/>
        <v>0</v>
      </c>
      <c r="O73" s="236">
        <f t="shared" si="133"/>
        <v>0</v>
      </c>
      <c r="P73" s="220"/>
      <c r="Q73" s="221"/>
      <c r="R73" s="237">
        <f t="shared" si="147"/>
        <v>0</v>
      </c>
      <c r="S73" s="221"/>
      <c r="T73" s="237">
        <f t="shared" si="148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49"/>
        <v>0</v>
      </c>
      <c r="AD73" s="221"/>
      <c r="AE73" s="237">
        <f t="shared" si="150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51"/>
        <v>0</v>
      </c>
      <c r="AO73" s="221"/>
      <c r="AP73" s="237">
        <f t="shared" si="152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53"/>
        <v>0</v>
      </c>
      <c r="AZ73" s="221"/>
      <c r="BA73" s="237">
        <f t="shared" si="154"/>
        <v>0</v>
      </c>
      <c r="BB73" s="221"/>
      <c r="BC73" s="233"/>
      <c r="BD73" s="221"/>
      <c r="BE73" s="221"/>
      <c r="BF73" s="233"/>
      <c r="BG73" s="222"/>
      <c r="BH73" s="379">
        <f t="shared" si="134"/>
        <v>0</v>
      </c>
      <c r="BI73" s="255" t="str">
        <f t="shared" si="135"/>
        <v>10</v>
      </c>
      <c r="BJ73" s="318"/>
      <c r="BK73" s="253">
        <f t="shared" si="155"/>
        <v>0</v>
      </c>
      <c r="BL73" s="318"/>
      <c r="BM73" s="253">
        <f t="shared" si="136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37"/>
        <v>0</v>
      </c>
      <c r="BW73" s="318"/>
      <c r="BX73" s="253">
        <f t="shared" si="156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38"/>
        <v>0</v>
      </c>
      <c r="CH73" s="318"/>
      <c r="CI73" s="253">
        <f t="shared" si="139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40"/>
        <v>0</v>
      </c>
      <c r="CS73" s="318"/>
      <c r="CT73" s="253">
        <f t="shared" si="141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42"/>
        <v>0</v>
      </c>
      <c r="DD73" s="318"/>
      <c r="DE73" s="253">
        <f t="shared" si="143"/>
        <v>0</v>
      </c>
      <c r="DF73" s="318"/>
      <c r="DG73" s="318"/>
      <c r="DH73" s="318"/>
      <c r="DI73" s="318"/>
      <c r="DJ73" s="318"/>
      <c r="DK73" s="318"/>
      <c r="DL73" s="318"/>
      <c r="DM73" s="242"/>
      <c r="DN73" s="242"/>
    </row>
    <row r="74" spans="1:118" s="27" customFormat="1" ht="36.75" customHeight="1">
      <c r="A74" s="272" t="str">
        <f t="shared" si="13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44"/>
        <v>0</v>
      </c>
      <c r="F74" s="236">
        <f t="shared" si="145"/>
        <v>0</v>
      </c>
      <c r="G74" s="236">
        <f t="shared" si="131"/>
        <v>0</v>
      </c>
      <c r="H74" s="236">
        <f t="shared" si="146"/>
        <v>0</v>
      </c>
      <c r="I74" s="236">
        <f t="shared" si="132"/>
        <v>0</v>
      </c>
      <c r="J74" s="236">
        <f t="shared" si="133"/>
        <v>0</v>
      </c>
      <c r="K74" s="236">
        <f t="shared" si="133"/>
        <v>0</v>
      </c>
      <c r="L74" s="236">
        <f t="shared" si="133"/>
        <v>0</v>
      </c>
      <c r="M74" s="236">
        <f t="shared" si="133"/>
        <v>0</v>
      </c>
      <c r="N74" s="236">
        <f t="shared" si="133"/>
        <v>0</v>
      </c>
      <c r="O74" s="236">
        <f t="shared" si="133"/>
        <v>0</v>
      </c>
      <c r="P74" s="220"/>
      <c r="Q74" s="221"/>
      <c r="R74" s="237">
        <f t="shared" si="147"/>
        <v>0</v>
      </c>
      <c r="S74" s="221"/>
      <c r="T74" s="237">
        <f t="shared" si="148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49"/>
        <v>0</v>
      </c>
      <c r="AD74" s="221"/>
      <c r="AE74" s="237">
        <f t="shared" si="150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51"/>
        <v>0</v>
      </c>
      <c r="AO74" s="221"/>
      <c r="AP74" s="237">
        <f t="shared" si="152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53"/>
        <v>0</v>
      </c>
      <c r="AZ74" s="221"/>
      <c r="BA74" s="237">
        <f t="shared" si="154"/>
        <v>0</v>
      </c>
      <c r="BB74" s="221"/>
      <c r="BC74" s="233"/>
      <c r="BD74" s="221"/>
      <c r="BE74" s="221"/>
      <c r="BF74" s="233"/>
      <c r="BG74" s="222"/>
      <c r="BH74" s="379">
        <f t="shared" si="134"/>
        <v>0</v>
      </c>
      <c r="BI74" s="255" t="str">
        <f t="shared" si="135"/>
        <v>11</v>
      </c>
      <c r="BJ74" s="318"/>
      <c r="BK74" s="253">
        <f t="shared" si="155"/>
        <v>0</v>
      </c>
      <c r="BL74" s="318"/>
      <c r="BM74" s="253">
        <f t="shared" si="136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37"/>
        <v>0</v>
      </c>
      <c r="BW74" s="318"/>
      <c r="BX74" s="253">
        <f t="shared" si="156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38"/>
        <v>0</v>
      </c>
      <c r="CH74" s="318"/>
      <c r="CI74" s="253">
        <f t="shared" si="139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40"/>
        <v>0</v>
      </c>
      <c r="CS74" s="318"/>
      <c r="CT74" s="253">
        <f t="shared" si="141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42"/>
        <v>0</v>
      </c>
      <c r="DD74" s="318"/>
      <c r="DE74" s="253">
        <f t="shared" si="143"/>
        <v>0</v>
      </c>
      <c r="DF74" s="318"/>
      <c r="DG74" s="318"/>
      <c r="DH74" s="318"/>
      <c r="DI74" s="318"/>
      <c r="DJ74" s="318"/>
      <c r="DK74" s="318"/>
      <c r="DL74" s="318"/>
      <c r="DM74" s="2"/>
      <c r="DN74" s="2"/>
    </row>
    <row r="75" spans="1:118" s="27" customFormat="1" ht="36.75" customHeight="1">
      <c r="A75" s="272" t="str">
        <f t="shared" si="13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44"/>
        <v>0</v>
      </c>
      <c r="F75" s="236">
        <f t="shared" si="145"/>
        <v>0</v>
      </c>
      <c r="G75" s="236">
        <f t="shared" si="131"/>
        <v>0</v>
      </c>
      <c r="H75" s="236">
        <f t="shared" si="146"/>
        <v>0</v>
      </c>
      <c r="I75" s="236">
        <f t="shared" si="132"/>
        <v>0</v>
      </c>
      <c r="J75" s="236">
        <f t="shared" si="133"/>
        <v>0</v>
      </c>
      <c r="K75" s="236">
        <f t="shared" si="133"/>
        <v>0</v>
      </c>
      <c r="L75" s="236">
        <f t="shared" si="133"/>
        <v>0</v>
      </c>
      <c r="M75" s="236">
        <f t="shared" si="133"/>
        <v>0</v>
      </c>
      <c r="N75" s="236">
        <f t="shared" si="133"/>
        <v>0</v>
      </c>
      <c r="O75" s="236">
        <f t="shared" si="133"/>
        <v>0</v>
      </c>
      <c r="P75" s="220"/>
      <c r="Q75" s="221"/>
      <c r="R75" s="237">
        <f t="shared" si="147"/>
        <v>0</v>
      </c>
      <c r="S75" s="221"/>
      <c r="T75" s="237">
        <f t="shared" si="148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49"/>
        <v>0</v>
      </c>
      <c r="AD75" s="221"/>
      <c r="AE75" s="237">
        <f t="shared" si="150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51"/>
        <v>0</v>
      </c>
      <c r="AO75" s="221"/>
      <c r="AP75" s="237">
        <f t="shared" si="152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53"/>
        <v>0</v>
      </c>
      <c r="AZ75" s="221"/>
      <c r="BA75" s="237">
        <f t="shared" si="154"/>
        <v>0</v>
      </c>
      <c r="BB75" s="221"/>
      <c r="BC75" s="233"/>
      <c r="BD75" s="221"/>
      <c r="BE75" s="221"/>
      <c r="BF75" s="233"/>
      <c r="BG75" s="222"/>
      <c r="BH75" s="379">
        <f t="shared" si="134"/>
        <v>0</v>
      </c>
      <c r="BI75" s="255" t="str">
        <f t="shared" si="135"/>
        <v>12</v>
      </c>
      <c r="BJ75" s="318"/>
      <c r="BK75" s="253">
        <f t="shared" si="155"/>
        <v>0</v>
      </c>
      <c r="BL75" s="318"/>
      <c r="BM75" s="253">
        <f t="shared" si="136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37"/>
        <v>0</v>
      </c>
      <c r="BW75" s="318"/>
      <c r="BX75" s="253">
        <f t="shared" si="156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38"/>
        <v>0</v>
      </c>
      <c r="CH75" s="318"/>
      <c r="CI75" s="253">
        <f t="shared" si="139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40"/>
        <v>0</v>
      </c>
      <c r="CS75" s="318"/>
      <c r="CT75" s="253">
        <f t="shared" si="141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42"/>
        <v>0</v>
      </c>
      <c r="DD75" s="318"/>
      <c r="DE75" s="253">
        <f t="shared" si="143"/>
        <v>0</v>
      </c>
      <c r="DF75" s="318"/>
      <c r="DG75" s="318"/>
      <c r="DH75" s="318"/>
      <c r="DI75" s="318"/>
      <c r="DJ75" s="318"/>
      <c r="DK75" s="318"/>
      <c r="DL75" s="318"/>
      <c r="DM75" s="2"/>
      <c r="DN75" s="2"/>
    </row>
    <row r="76" spans="1:118" s="28" customFormat="1" ht="13.5" customHeight="1" thickBot="1">
      <c r="A76" s="272" t="str">
        <f t="shared" si="13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44"/>
        <v>0</v>
      </c>
      <c r="F76" s="236">
        <f t="shared" si="145"/>
        <v>0</v>
      </c>
      <c r="G76" s="236">
        <f t="shared" si="131"/>
        <v>0</v>
      </c>
      <c r="H76" s="236">
        <f t="shared" si="146"/>
        <v>0</v>
      </c>
      <c r="I76" s="236">
        <f t="shared" si="132"/>
        <v>0</v>
      </c>
      <c r="J76" s="236">
        <f t="shared" si="133"/>
        <v>0</v>
      </c>
      <c r="K76" s="236">
        <f t="shared" si="133"/>
        <v>0</v>
      </c>
      <c r="L76" s="236">
        <f t="shared" si="133"/>
        <v>0</v>
      </c>
      <c r="M76" s="236">
        <f t="shared" si="133"/>
        <v>0</v>
      </c>
      <c r="N76" s="236">
        <f t="shared" si="133"/>
        <v>0</v>
      </c>
      <c r="O76" s="236">
        <f>ROUND(SUM(Z76,AK76,AV76,BG76),1)</f>
        <v>0</v>
      </c>
      <c r="P76" s="223"/>
      <c r="Q76" s="224"/>
      <c r="R76" s="238">
        <f t="shared" si="147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49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51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53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5"/>
      <c r="BH76" s="379">
        <f t="shared" si="134"/>
        <v>0</v>
      </c>
      <c r="BI76" s="319" t="str">
        <f t="shared" si="135"/>
        <v>13</v>
      </c>
      <c r="BJ76" s="320"/>
      <c r="BK76" s="321">
        <f t="shared" si="155"/>
        <v>0</v>
      </c>
      <c r="BL76" s="320"/>
      <c r="BM76" s="321">
        <f t="shared" si="13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37"/>
        <v>0</v>
      </c>
      <c r="BW76" s="320"/>
      <c r="BX76" s="321">
        <f t="shared" si="156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38"/>
        <v>0</v>
      </c>
      <c r="CH76" s="320"/>
      <c r="CI76" s="321">
        <f t="shared" si="139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40"/>
        <v>0</v>
      </c>
      <c r="CS76" s="320"/>
      <c r="CT76" s="321">
        <f t="shared" si="141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42"/>
        <v>0</v>
      </c>
      <c r="DD76" s="320"/>
      <c r="DE76" s="321">
        <f t="shared" si="143"/>
        <v>0</v>
      </c>
      <c r="DF76" s="320"/>
      <c r="DG76" s="320"/>
      <c r="DH76" s="320"/>
      <c r="DI76" s="320"/>
      <c r="DJ76" s="320"/>
      <c r="DK76" s="320"/>
      <c r="DL76" s="320"/>
      <c r="DM76" s="242"/>
      <c r="DN76" s="242"/>
    </row>
    <row r="77" spans="1:118" s="258" customFormat="1" ht="21" customHeight="1">
      <c r="A77" s="271" t="str">
        <f>B77</f>
        <v>Внести наименование учреждения 5</v>
      </c>
      <c r="B77" s="712" t="s">
        <v>249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Внести наименование учреждения 5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Внести наименование учреждения 5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Внести наименование учреждения 5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Внести наименование учреждения 5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34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57">IF(ROUND(E83-SUM(E84,E86:E87),5)&gt;=0,0,"Ошибка")</f>
        <v>0</v>
      </c>
      <c r="BK77" s="285">
        <f t="shared" si="157"/>
        <v>0</v>
      </c>
      <c r="BL77" s="285">
        <f t="shared" si="157"/>
        <v>0</v>
      </c>
      <c r="BM77" s="285">
        <f t="shared" si="157"/>
        <v>0</v>
      </c>
      <c r="BN77" s="285">
        <f t="shared" si="157"/>
        <v>0</v>
      </c>
      <c r="BO77" s="285">
        <f t="shared" si="157"/>
        <v>0</v>
      </c>
      <c r="BP77" s="285">
        <f t="shared" si="157"/>
        <v>0</v>
      </c>
      <c r="BQ77" s="285">
        <f t="shared" si="157"/>
        <v>0</v>
      </c>
      <c r="BR77" s="285">
        <f t="shared" si="157"/>
        <v>0</v>
      </c>
      <c r="BS77" s="285">
        <f t="shared" si="157"/>
        <v>0</v>
      </c>
      <c r="BT77" s="285">
        <f t="shared" si="157"/>
        <v>0</v>
      </c>
      <c r="BU77" s="285">
        <f t="shared" si="157"/>
        <v>0</v>
      </c>
      <c r="BV77" s="285">
        <f t="shared" si="157"/>
        <v>0</v>
      </c>
      <c r="BW77" s="285">
        <f t="shared" si="157"/>
        <v>0</v>
      </c>
      <c r="BX77" s="285">
        <f t="shared" si="157"/>
        <v>0</v>
      </c>
      <c r="BY77" s="285">
        <f t="shared" si="157"/>
        <v>0</v>
      </c>
      <c r="BZ77" s="285">
        <f t="shared" si="157"/>
        <v>0</v>
      </c>
      <c r="CA77" s="285">
        <f t="shared" si="157"/>
        <v>0</v>
      </c>
      <c r="CB77" s="285">
        <f t="shared" si="157"/>
        <v>0</v>
      </c>
      <c r="CC77" s="285">
        <f t="shared" si="157"/>
        <v>0</v>
      </c>
      <c r="CD77" s="285">
        <f t="shared" si="157"/>
        <v>0</v>
      </c>
      <c r="CE77" s="285">
        <f t="shared" si="157"/>
        <v>0</v>
      </c>
      <c r="CF77" s="285">
        <f t="shared" si="157"/>
        <v>0</v>
      </c>
      <c r="CG77" s="285">
        <f t="shared" si="157"/>
        <v>0</v>
      </c>
      <c r="CH77" s="285">
        <f t="shared" si="157"/>
        <v>0</v>
      </c>
      <c r="CI77" s="285">
        <f t="shared" si="157"/>
        <v>0</v>
      </c>
      <c r="CJ77" s="285">
        <f t="shared" si="157"/>
        <v>0</v>
      </c>
      <c r="CK77" s="285">
        <f t="shared" si="157"/>
        <v>0</v>
      </c>
      <c r="CL77" s="285">
        <f t="shared" si="157"/>
        <v>0</v>
      </c>
      <c r="CM77" s="285">
        <f t="shared" si="157"/>
        <v>0</v>
      </c>
      <c r="CN77" s="285">
        <f t="shared" si="157"/>
        <v>0</v>
      </c>
      <c r="CO77" s="285">
        <f t="shared" si="157"/>
        <v>0</v>
      </c>
      <c r="CP77" s="285">
        <f t="shared" ref="CP77:DL77" si="158">IF(ROUND(AK83-SUM(AK84,AK86:AK87),5)&gt;=0,0,"Ошибка")</f>
        <v>0</v>
      </c>
      <c r="CQ77" s="285">
        <f t="shared" si="158"/>
        <v>0</v>
      </c>
      <c r="CR77" s="285">
        <f t="shared" si="158"/>
        <v>0</v>
      </c>
      <c r="CS77" s="285">
        <f t="shared" si="158"/>
        <v>0</v>
      </c>
      <c r="CT77" s="285">
        <f t="shared" si="158"/>
        <v>0</v>
      </c>
      <c r="CU77" s="285">
        <f t="shared" si="158"/>
        <v>0</v>
      </c>
      <c r="CV77" s="285">
        <f t="shared" si="158"/>
        <v>0</v>
      </c>
      <c r="CW77" s="285">
        <f t="shared" si="158"/>
        <v>0</v>
      </c>
      <c r="CX77" s="285">
        <f t="shared" si="158"/>
        <v>0</v>
      </c>
      <c r="CY77" s="285">
        <f t="shared" si="158"/>
        <v>0</v>
      </c>
      <c r="CZ77" s="285">
        <f t="shared" si="158"/>
        <v>0</v>
      </c>
      <c r="DA77" s="285">
        <f t="shared" si="158"/>
        <v>0</v>
      </c>
      <c r="DB77" s="285">
        <f t="shared" si="158"/>
        <v>0</v>
      </c>
      <c r="DC77" s="285">
        <f t="shared" si="158"/>
        <v>0</v>
      </c>
      <c r="DD77" s="285">
        <f t="shared" si="158"/>
        <v>0</v>
      </c>
      <c r="DE77" s="285">
        <f t="shared" si="158"/>
        <v>0</v>
      </c>
      <c r="DF77" s="285">
        <f t="shared" si="158"/>
        <v>0</v>
      </c>
      <c r="DG77" s="285">
        <f t="shared" si="158"/>
        <v>0</v>
      </c>
      <c r="DH77" s="285">
        <f t="shared" si="158"/>
        <v>0</v>
      </c>
      <c r="DI77" s="285">
        <f t="shared" si="158"/>
        <v>0</v>
      </c>
      <c r="DJ77" s="285">
        <f t="shared" si="158"/>
        <v>0</v>
      </c>
      <c r="DK77" s="285">
        <f t="shared" si="158"/>
        <v>0</v>
      </c>
      <c r="DL77" s="285">
        <f t="shared" si="158"/>
        <v>0</v>
      </c>
      <c r="DM77" s="259"/>
      <c r="DN77" s="259"/>
    </row>
    <row r="78" spans="1:118" s="27" customFormat="1" ht="24.75" customHeight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59">SUM(J79:J83,J88:J90)</f>
        <v>0</v>
      </c>
      <c r="K78" s="236">
        <f t="shared" si="159"/>
        <v>0</v>
      </c>
      <c r="L78" s="236">
        <f t="shared" si="159"/>
        <v>0</v>
      </c>
      <c r="M78" s="236">
        <f t="shared" si="159"/>
        <v>0</v>
      </c>
      <c r="N78" s="236">
        <f t="shared" si="159"/>
        <v>0</v>
      </c>
      <c r="O78" s="236">
        <f t="shared" si="159"/>
        <v>0</v>
      </c>
      <c r="P78" s="228">
        <f>SUM(P79:P83,P88:P90)</f>
        <v>0</v>
      </c>
      <c r="Q78" s="226">
        <f t="shared" ref="Q78:Z78" si="160">SUM(Q79:Q83,Q88:Q90)</f>
        <v>0</v>
      </c>
      <c r="R78" s="236">
        <f t="shared" si="160"/>
        <v>0</v>
      </c>
      <c r="S78" s="226">
        <f t="shared" si="160"/>
        <v>0</v>
      </c>
      <c r="T78" s="236">
        <f t="shared" si="160"/>
        <v>0</v>
      </c>
      <c r="U78" s="226">
        <f t="shared" si="160"/>
        <v>0</v>
      </c>
      <c r="V78" s="235">
        <f t="shared" si="160"/>
        <v>0</v>
      </c>
      <c r="W78" s="226">
        <f t="shared" si="160"/>
        <v>0</v>
      </c>
      <c r="X78" s="226">
        <f t="shared" si="160"/>
        <v>0</v>
      </c>
      <c r="Y78" s="235">
        <f t="shared" si="160"/>
        <v>0</v>
      </c>
      <c r="Z78" s="227">
        <f t="shared" si="160"/>
        <v>0</v>
      </c>
      <c r="AA78" s="228">
        <f>SUM(AA79:AA83,AA88:AA90)</f>
        <v>0</v>
      </c>
      <c r="AB78" s="226">
        <f t="shared" ref="AB78:AK78" si="161">SUM(AB79:AB83,AB88:AB90)</f>
        <v>0</v>
      </c>
      <c r="AC78" s="236">
        <f t="shared" si="161"/>
        <v>0</v>
      </c>
      <c r="AD78" s="226">
        <f t="shared" si="161"/>
        <v>0</v>
      </c>
      <c r="AE78" s="236">
        <f t="shared" si="161"/>
        <v>0</v>
      </c>
      <c r="AF78" s="226">
        <f t="shared" si="161"/>
        <v>0</v>
      </c>
      <c r="AG78" s="235">
        <f t="shared" si="161"/>
        <v>0</v>
      </c>
      <c r="AH78" s="226">
        <f t="shared" si="161"/>
        <v>0</v>
      </c>
      <c r="AI78" s="226">
        <f t="shared" si="161"/>
        <v>0</v>
      </c>
      <c r="AJ78" s="235">
        <f t="shared" si="161"/>
        <v>0</v>
      </c>
      <c r="AK78" s="227">
        <f t="shared" si="161"/>
        <v>0</v>
      </c>
      <c r="AL78" s="228">
        <f>SUM(AL79:AL83,AL88:AL90)</f>
        <v>0</v>
      </c>
      <c r="AM78" s="226">
        <f t="shared" ref="AM78:AV78" si="162">SUM(AM79:AM83,AM88:AM90)</f>
        <v>0</v>
      </c>
      <c r="AN78" s="236">
        <f t="shared" si="162"/>
        <v>0</v>
      </c>
      <c r="AO78" s="226">
        <f t="shared" si="162"/>
        <v>0</v>
      </c>
      <c r="AP78" s="236">
        <f t="shared" si="162"/>
        <v>0</v>
      </c>
      <c r="AQ78" s="226">
        <f t="shared" si="162"/>
        <v>0</v>
      </c>
      <c r="AR78" s="235">
        <f t="shared" si="162"/>
        <v>0</v>
      </c>
      <c r="AS78" s="226">
        <f t="shared" si="162"/>
        <v>0</v>
      </c>
      <c r="AT78" s="226">
        <f t="shared" si="162"/>
        <v>0</v>
      </c>
      <c r="AU78" s="235">
        <f t="shared" si="162"/>
        <v>0</v>
      </c>
      <c r="AV78" s="227">
        <f t="shared" si="162"/>
        <v>0</v>
      </c>
      <c r="AW78" s="228">
        <f>SUM(AW79:AW83,AW88:AW90)</f>
        <v>0</v>
      </c>
      <c r="AX78" s="226">
        <f t="shared" ref="AX78:BG78" si="163">SUM(AX79:AX83,AX88:AX90)</f>
        <v>0</v>
      </c>
      <c r="AY78" s="236">
        <f t="shared" si="163"/>
        <v>0</v>
      </c>
      <c r="AZ78" s="226">
        <f t="shared" si="163"/>
        <v>0</v>
      </c>
      <c r="BA78" s="236">
        <f t="shared" si="163"/>
        <v>0</v>
      </c>
      <c r="BB78" s="226">
        <f t="shared" si="163"/>
        <v>0</v>
      </c>
      <c r="BC78" s="235">
        <f t="shared" si="163"/>
        <v>0</v>
      </c>
      <c r="BD78" s="226">
        <f t="shared" si="163"/>
        <v>0</v>
      </c>
      <c r="BE78" s="226">
        <f t="shared" si="163"/>
        <v>0</v>
      </c>
      <c r="BF78" s="235">
        <f t="shared" si="163"/>
        <v>0</v>
      </c>
      <c r="BG78" s="227">
        <f t="shared" si="163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64">IF(E84-E85&gt;=0,0,"Ошибка")</f>
        <v>0</v>
      </c>
      <c r="BK78" s="253">
        <f t="shared" si="164"/>
        <v>0</v>
      </c>
      <c r="BL78" s="253">
        <f t="shared" si="164"/>
        <v>0</v>
      </c>
      <c r="BM78" s="253">
        <f t="shared" si="164"/>
        <v>0</v>
      </c>
      <c r="BN78" s="253">
        <f t="shared" si="164"/>
        <v>0</v>
      </c>
      <c r="BO78" s="253">
        <f t="shared" si="164"/>
        <v>0</v>
      </c>
      <c r="BP78" s="253">
        <f t="shared" si="164"/>
        <v>0</v>
      </c>
      <c r="BQ78" s="253">
        <f t="shared" si="164"/>
        <v>0</v>
      </c>
      <c r="BR78" s="253">
        <f t="shared" si="164"/>
        <v>0</v>
      </c>
      <c r="BS78" s="253">
        <f t="shared" si="164"/>
        <v>0</v>
      </c>
      <c r="BT78" s="253">
        <f t="shared" si="164"/>
        <v>0</v>
      </c>
      <c r="BU78" s="253">
        <f t="shared" si="164"/>
        <v>0</v>
      </c>
      <c r="BV78" s="253">
        <f t="shared" si="164"/>
        <v>0</v>
      </c>
      <c r="BW78" s="253">
        <f t="shared" si="164"/>
        <v>0</v>
      </c>
      <c r="BX78" s="253">
        <f t="shared" si="164"/>
        <v>0</v>
      </c>
      <c r="BY78" s="253">
        <f t="shared" si="164"/>
        <v>0</v>
      </c>
      <c r="BZ78" s="253">
        <f t="shared" si="164"/>
        <v>0</v>
      </c>
      <c r="CA78" s="253">
        <f t="shared" si="164"/>
        <v>0</v>
      </c>
      <c r="CB78" s="253">
        <f t="shared" si="164"/>
        <v>0</v>
      </c>
      <c r="CC78" s="253">
        <f t="shared" si="164"/>
        <v>0</v>
      </c>
      <c r="CD78" s="253">
        <f t="shared" si="164"/>
        <v>0</v>
      </c>
      <c r="CE78" s="253">
        <f t="shared" si="164"/>
        <v>0</v>
      </c>
      <c r="CF78" s="253">
        <f t="shared" si="164"/>
        <v>0</v>
      </c>
      <c r="CG78" s="253">
        <f t="shared" si="164"/>
        <v>0</v>
      </c>
      <c r="CH78" s="253">
        <f t="shared" si="164"/>
        <v>0</v>
      </c>
      <c r="CI78" s="253">
        <f t="shared" si="164"/>
        <v>0</v>
      </c>
      <c r="CJ78" s="253">
        <f t="shared" si="164"/>
        <v>0</v>
      </c>
      <c r="CK78" s="253">
        <f t="shared" si="164"/>
        <v>0</v>
      </c>
      <c r="CL78" s="253">
        <f t="shared" si="164"/>
        <v>0</v>
      </c>
      <c r="CM78" s="253">
        <f t="shared" si="164"/>
        <v>0</v>
      </c>
      <c r="CN78" s="253">
        <f t="shared" si="164"/>
        <v>0</v>
      </c>
      <c r="CO78" s="253">
        <f t="shared" si="164"/>
        <v>0</v>
      </c>
      <c r="CP78" s="253">
        <f t="shared" ref="CP78:DL78" si="165">IF(AK84-AK85&gt;=0,0,"Ошибка")</f>
        <v>0</v>
      </c>
      <c r="CQ78" s="253">
        <f t="shared" si="165"/>
        <v>0</v>
      </c>
      <c r="CR78" s="253">
        <f t="shared" si="165"/>
        <v>0</v>
      </c>
      <c r="CS78" s="253">
        <f t="shared" si="165"/>
        <v>0</v>
      </c>
      <c r="CT78" s="253">
        <f t="shared" si="165"/>
        <v>0</v>
      </c>
      <c r="CU78" s="253">
        <f t="shared" si="165"/>
        <v>0</v>
      </c>
      <c r="CV78" s="253">
        <f t="shared" si="165"/>
        <v>0</v>
      </c>
      <c r="CW78" s="253">
        <f t="shared" si="165"/>
        <v>0</v>
      </c>
      <c r="CX78" s="253">
        <f t="shared" si="165"/>
        <v>0</v>
      </c>
      <c r="CY78" s="253">
        <f t="shared" si="165"/>
        <v>0</v>
      </c>
      <c r="CZ78" s="253">
        <f t="shared" si="165"/>
        <v>0</v>
      </c>
      <c r="DA78" s="253">
        <f t="shared" si="165"/>
        <v>0</v>
      </c>
      <c r="DB78" s="253">
        <f t="shared" si="165"/>
        <v>0</v>
      </c>
      <c r="DC78" s="253">
        <f t="shared" si="165"/>
        <v>0</v>
      </c>
      <c r="DD78" s="253">
        <f t="shared" si="165"/>
        <v>0</v>
      </c>
      <c r="DE78" s="253">
        <f t="shared" si="165"/>
        <v>0</v>
      </c>
      <c r="DF78" s="253">
        <f t="shared" si="165"/>
        <v>0</v>
      </c>
      <c r="DG78" s="253">
        <f t="shared" si="165"/>
        <v>0</v>
      </c>
      <c r="DH78" s="253">
        <f t="shared" si="165"/>
        <v>0</v>
      </c>
      <c r="DI78" s="253">
        <f t="shared" si="165"/>
        <v>0</v>
      </c>
      <c r="DJ78" s="253">
        <f t="shared" si="165"/>
        <v>0</v>
      </c>
      <c r="DK78" s="253">
        <f t="shared" si="165"/>
        <v>0</v>
      </c>
      <c r="DL78" s="253">
        <f t="shared" si="165"/>
        <v>0</v>
      </c>
      <c r="DM78" s="2"/>
      <c r="DN78" s="2"/>
    </row>
    <row r="79" spans="1:118" s="27" customFormat="1" ht="24.75" customHeight="1">
      <c r="A79" s="272" t="str">
        <f t="shared" ref="A79:A90" si="166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67">SUM(J79:L79)</f>
        <v>0</v>
      </c>
      <c r="H79" s="236">
        <f>ROUND(SUM(S79,AD79,AO79,AZ79),1)</f>
        <v>0</v>
      </c>
      <c r="I79" s="236">
        <f t="shared" ref="I79:I90" si="168">SUM(M79:O79)</f>
        <v>0</v>
      </c>
      <c r="J79" s="236">
        <f t="shared" ref="J79:O90" si="169">ROUND(SUM(U79,AF79,AQ79,BB79),1)</f>
        <v>0</v>
      </c>
      <c r="K79" s="236">
        <f t="shared" si="169"/>
        <v>0</v>
      </c>
      <c r="L79" s="236">
        <f t="shared" si="169"/>
        <v>0</v>
      </c>
      <c r="M79" s="236">
        <f t="shared" si="169"/>
        <v>0</v>
      </c>
      <c r="N79" s="236">
        <f t="shared" si="169"/>
        <v>0</v>
      </c>
      <c r="O79" s="236">
        <f t="shared" si="169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2"/>
      <c r="BH79" s="379">
        <f t="shared" ref="BH79:BH91" si="170">IF((COUNTA(BJ79:DL79)-COUNTIF(BJ79:DL79,0))=0,0,CONCATENATE("Ошибки!-",COUNTA(BJ79:DL79)-COUNTIF(BJ79:DL79,0)))</f>
        <v>0</v>
      </c>
      <c r="BI79" s="255" t="str">
        <f t="shared" ref="BI79:BI90" si="171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72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73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74">IF(ROUND((AA79-AB79),5)&gt;=0,0,"Ошибка!")</f>
        <v>0</v>
      </c>
      <c r="CH79" s="318"/>
      <c r="CI79" s="253">
        <f t="shared" ref="CI79:CI90" si="175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76">IF(ROUND((AL79-AM79),5)&gt;=0,0,"Ошибка!")</f>
        <v>0</v>
      </c>
      <c r="CS79" s="318"/>
      <c r="CT79" s="253">
        <f t="shared" ref="CT79:CT90" si="177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78">IF(ROUND((AW79-AX79),5)&gt;=0,0,"Ошибка!")</f>
        <v>0</v>
      </c>
      <c r="DD79" s="318"/>
      <c r="DE79" s="253">
        <f t="shared" ref="DE79:DE90" si="179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  <c r="DM79" s="2"/>
      <c r="DN79" s="2"/>
    </row>
    <row r="80" spans="1:118" s="27" customFormat="1" ht="36.75" customHeight="1">
      <c r="A80" s="272" t="str">
        <f t="shared" si="166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80">ROUND(SUM(P80,AA80,AL80,AW80),0)</f>
        <v>0</v>
      </c>
      <c r="F80" s="236">
        <f t="shared" ref="F80:F90" si="181">ROUND(SUM(Q80,AB80,AM80,AX80),1)</f>
        <v>0</v>
      </c>
      <c r="G80" s="236">
        <f t="shared" si="167"/>
        <v>0</v>
      </c>
      <c r="H80" s="236">
        <f t="shared" ref="H80:H90" si="182">ROUND(SUM(S80,AD80,AO80,AZ80),1)</f>
        <v>0</v>
      </c>
      <c r="I80" s="236">
        <f t="shared" si="168"/>
        <v>0</v>
      </c>
      <c r="J80" s="236">
        <f t="shared" si="169"/>
        <v>0</v>
      </c>
      <c r="K80" s="236">
        <f t="shared" si="169"/>
        <v>0</v>
      </c>
      <c r="L80" s="236">
        <f t="shared" si="169"/>
        <v>0</v>
      </c>
      <c r="M80" s="236">
        <f t="shared" si="169"/>
        <v>0</v>
      </c>
      <c r="N80" s="236">
        <f t="shared" si="169"/>
        <v>0</v>
      </c>
      <c r="O80" s="236">
        <f t="shared" si="169"/>
        <v>0</v>
      </c>
      <c r="P80" s="220"/>
      <c r="Q80" s="221"/>
      <c r="R80" s="237">
        <f t="shared" ref="R80:R90" si="183">SUM(U80:W80)</f>
        <v>0</v>
      </c>
      <c r="S80" s="221"/>
      <c r="T80" s="237">
        <f t="shared" ref="T80:T89" si="184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85">SUM(AF80:AH80)</f>
        <v>0</v>
      </c>
      <c r="AD80" s="221"/>
      <c r="AE80" s="237">
        <f t="shared" ref="AE80:AE89" si="186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87">SUM(AQ80:AS80)</f>
        <v>0</v>
      </c>
      <c r="AO80" s="221"/>
      <c r="AP80" s="237">
        <f t="shared" ref="AP80:AP89" si="188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89">SUM(BB80:BD80)</f>
        <v>0</v>
      </c>
      <c r="AZ80" s="221"/>
      <c r="BA80" s="237">
        <f t="shared" ref="BA80:BA89" si="190">SUM(BE80:BG80)</f>
        <v>0</v>
      </c>
      <c r="BB80" s="221"/>
      <c r="BC80" s="233"/>
      <c r="BD80" s="221"/>
      <c r="BE80" s="221"/>
      <c r="BF80" s="233"/>
      <c r="BG80" s="222"/>
      <c r="BH80" s="379">
        <f t="shared" si="170"/>
        <v>0</v>
      </c>
      <c r="BI80" s="255" t="str">
        <f t="shared" si="171"/>
        <v>03</v>
      </c>
      <c r="BJ80" s="318"/>
      <c r="BK80" s="253">
        <f t="shared" ref="BK80:BK90" si="191">IF(ROUND((E80-F80),5)&gt;=0,0,"Ошибка!")</f>
        <v>0</v>
      </c>
      <c r="BL80" s="318"/>
      <c r="BM80" s="253">
        <f t="shared" si="172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73"/>
        <v>0</v>
      </c>
      <c r="BW80" s="318"/>
      <c r="BX80" s="253">
        <f t="shared" ref="BX80:BX90" si="192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74"/>
        <v>0</v>
      </c>
      <c r="CH80" s="318"/>
      <c r="CI80" s="253">
        <f t="shared" si="175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76"/>
        <v>0</v>
      </c>
      <c r="CS80" s="318"/>
      <c r="CT80" s="253">
        <f t="shared" si="177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78"/>
        <v>0</v>
      </c>
      <c r="DD80" s="318"/>
      <c r="DE80" s="253">
        <f t="shared" si="179"/>
        <v>0</v>
      </c>
      <c r="DF80" s="318"/>
      <c r="DG80" s="318"/>
      <c r="DH80" s="318"/>
      <c r="DI80" s="318"/>
      <c r="DJ80" s="318"/>
      <c r="DK80" s="318"/>
      <c r="DL80" s="318"/>
      <c r="DM80" s="2"/>
      <c r="DN80" s="2"/>
    </row>
    <row r="81" spans="1:118" s="28" customFormat="1" ht="12.75" customHeight="1">
      <c r="A81" s="272" t="str">
        <f t="shared" si="166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80"/>
        <v>0</v>
      </c>
      <c r="F81" s="236">
        <f t="shared" si="181"/>
        <v>0</v>
      </c>
      <c r="G81" s="236">
        <f t="shared" si="167"/>
        <v>0</v>
      </c>
      <c r="H81" s="236">
        <f t="shared" si="182"/>
        <v>0</v>
      </c>
      <c r="I81" s="236">
        <f t="shared" si="168"/>
        <v>0</v>
      </c>
      <c r="J81" s="236">
        <f t="shared" si="169"/>
        <v>0</v>
      </c>
      <c r="K81" s="236">
        <f t="shared" si="169"/>
        <v>0</v>
      </c>
      <c r="L81" s="236">
        <f t="shared" si="169"/>
        <v>0</v>
      </c>
      <c r="M81" s="236">
        <f t="shared" si="169"/>
        <v>0</v>
      </c>
      <c r="N81" s="236">
        <f t="shared" si="169"/>
        <v>0</v>
      </c>
      <c r="O81" s="236">
        <f t="shared" si="169"/>
        <v>0</v>
      </c>
      <c r="P81" s="220"/>
      <c r="Q81" s="221"/>
      <c r="R81" s="237">
        <f t="shared" si="183"/>
        <v>0</v>
      </c>
      <c r="S81" s="221"/>
      <c r="T81" s="237">
        <f t="shared" si="184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85"/>
        <v>0</v>
      </c>
      <c r="AD81" s="221"/>
      <c r="AE81" s="237">
        <f t="shared" si="186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87"/>
        <v>0</v>
      </c>
      <c r="AO81" s="221"/>
      <c r="AP81" s="237">
        <f t="shared" si="188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89"/>
        <v>0</v>
      </c>
      <c r="AZ81" s="221"/>
      <c r="BA81" s="237">
        <f t="shared" si="190"/>
        <v>0</v>
      </c>
      <c r="BB81" s="221"/>
      <c r="BC81" s="233"/>
      <c r="BD81" s="221"/>
      <c r="BE81" s="221"/>
      <c r="BF81" s="233"/>
      <c r="BG81" s="222"/>
      <c r="BH81" s="379">
        <f t="shared" si="170"/>
        <v>0</v>
      </c>
      <c r="BI81" s="255" t="str">
        <f t="shared" si="171"/>
        <v>04</v>
      </c>
      <c r="BJ81" s="318"/>
      <c r="BK81" s="253">
        <f t="shared" si="191"/>
        <v>0</v>
      </c>
      <c r="BL81" s="318"/>
      <c r="BM81" s="253">
        <f t="shared" si="172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73"/>
        <v>0</v>
      </c>
      <c r="BW81" s="318"/>
      <c r="BX81" s="253">
        <f t="shared" si="192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74"/>
        <v>0</v>
      </c>
      <c r="CH81" s="318"/>
      <c r="CI81" s="253">
        <f t="shared" si="175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76"/>
        <v>0</v>
      </c>
      <c r="CS81" s="318"/>
      <c r="CT81" s="253">
        <f t="shared" si="177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78"/>
        <v>0</v>
      </c>
      <c r="DD81" s="318"/>
      <c r="DE81" s="253">
        <f t="shared" si="179"/>
        <v>0</v>
      </c>
      <c r="DF81" s="318"/>
      <c r="DG81" s="318"/>
      <c r="DH81" s="318"/>
      <c r="DI81" s="318"/>
      <c r="DJ81" s="318"/>
      <c r="DK81" s="318"/>
      <c r="DL81" s="318"/>
      <c r="DM81" s="242"/>
      <c r="DN81" s="242"/>
    </row>
    <row r="82" spans="1:118" s="28" customFormat="1" ht="12.75" customHeight="1">
      <c r="A82" s="272" t="str">
        <f t="shared" si="166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80"/>
        <v>0</v>
      </c>
      <c r="F82" s="236">
        <f t="shared" si="181"/>
        <v>0</v>
      </c>
      <c r="G82" s="236">
        <f t="shared" si="167"/>
        <v>0</v>
      </c>
      <c r="H82" s="236">
        <f t="shared" si="182"/>
        <v>0</v>
      </c>
      <c r="I82" s="236">
        <f t="shared" si="168"/>
        <v>0</v>
      </c>
      <c r="J82" s="236">
        <f t="shared" si="169"/>
        <v>0</v>
      </c>
      <c r="K82" s="236">
        <f t="shared" si="169"/>
        <v>0</v>
      </c>
      <c r="L82" s="236">
        <f t="shared" si="169"/>
        <v>0</v>
      </c>
      <c r="M82" s="236">
        <f t="shared" si="169"/>
        <v>0</v>
      </c>
      <c r="N82" s="236">
        <f t="shared" si="169"/>
        <v>0</v>
      </c>
      <c r="O82" s="236">
        <f t="shared" si="169"/>
        <v>0</v>
      </c>
      <c r="P82" s="220"/>
      <c r="Q82" s="221"/>
      <c r="R82" s="237">
        <f t="shared" si="183"/>
        <v>0</v>
      </c>
      <c r="S82" s="221"/>
      <c r="T82" s="237">
        <f t="shared" si="184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85"/>
        <v>0</v>
      </c>
      <c r="AD82" s="221"/>
      <c r="AE82" s="237">
        <f t="shared" si="186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87"/>
        <v>0</v>
      </c>
      <c r="AO82" s="221"/>
      <c r="AP82" s="237">
        <f t="shared" si="188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89"/>
        <v>0</v>
      </c>
      <c r="AZ82" s="221"/>
      <c r="BA82" s="237">
        <f t="shared" si="190"/>
        <v>0</v>
      </c>
      <c r="BB82" s="221"/>
      <c r="BC82" s="233"/>
      <c r="BD82" s="221"/>
      <c r="BE82" s="221"/>
      <c r="BF82" s="233"/>
      <c r="BG82" s="222"/>
      <c r="BH82" s="379">
        <f t="shared" si="170"/>
        <v>0</v>
      </c>
      <c r="BI82" s="255" t="str">
        <f t="shared" si="171"/>
        <v>05</v>
      </c>
      <c r="BJ82" s="318"/>
      <c r="BK82" s="253">
        <f t="shared" si="191"/>
        <v>0</v>
      </c>
      <c r="BL82" s="318"/>
      <c r="BM82" s="253">
        <f t="shared" si="172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>
        <f t="shared" si="173"/>
        <v>0</v>
      </c>
      <c r="BW82" s="318"/>
      <c r="BX82" s="253">
        <f t="shared" si="192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74"/>
        <v>0</v>
      </c>
      <c r="CH82" s="318"/>
      <c r="CI82" s="253">
        <f t="shared" si="175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76"/>
        <v>0</v>
      </c>
      <c r="CS82" s="318"/>
      <c r="CT82" s="253">
        <f t="shared" si="177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78"/>
        <v>0</v>
      </c>
      <c r="DD82" s="318"/>
      <c r="DE82" s="253">
        <f t="shared" si="179"/>
        <v>0</v>
      </c>
      <c r="DF82" s="318"/>
      <c r="DG82" s="318"/>
      <c r="DH82" s="318"/>
      <c r="DI82" s="318"/>
      <c r="DJ82" s="318"/>
      <c r="DK82" s="318"/>
      <c r="DL82" s="318"/>
      <c r="DM82" s="242"/>
      <c r="DN82" s="242"/>
    </row>
    <row r="83" spans="1:118" s="28" customFormat="1" ht="12.75" customHeight="1">
      <c r="A83" s="272" t="str">
        <f t="shared" si="166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80"/>
        <v>0</v>
      </c>
      <c r="F83" s="236">
        <f t="shared" si="181"/>
        <v>0</v>
      </c>
      <c r="G83" s="236">
        <f t="shared" si="167"/>
        <v>0</v>
      </c>
      <c r="H83" s="236">
        <f t="shared" si="182"/>
        <v>0</v>
      </c>
      <c r="I83" s="236">
        <f t="shared" si="168"/>
        <v>0</v>
      </c>
      <c r="J83" s="236">
        <f t="shared" si="169"/>
        <v>0</v>
      </c>
      <c r="K83" s="236">
        <f t="shared" si="169"/>
        <v>0</v>
      </c>
      <c r="L83" s="236">
        <f t="shared" si="169"/>
        <v>0</v>
      </c>
      <c r="M83" s="236">
        <f t="shared" si="169"/>
        <v>0</v>
      </c>
      <c r="N83" s="236">
        <f t="shared" si="169"/>
        <v>0</v>
      </c>
      <c r="O83" s="236">
        <f t="shared" si="169"/>
        <v>0</v>
      </c>
      <c r="P83" s="220"/>
      <c r="Q83" s="221"/>
      <c r="R83" s="237">
        <f t="shared" si="183"/>
        <v>0</v>
      </c>
      <c r="S83" s="221"/>
      <c r="T83" s="237">
        <f t="shared" si="184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85"/>
        <v>0</v>
      </c>
      <c r="AD83" s="221"/>
      <c r="AE83" s="237">
        <f t="shared" si="186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87"/>
        <v>0</v>
      </c>
      <c r="AO83" s="221"/>
      <c r="AP83" s="237">
        <f t="shared" si="188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89"/>
        <v>0</v>
      </c>
      <c r="AZ83" s="221"/>
      <c r="BA83" s="237">
        <f t="shared" si="190"/>
        <v>0</v>
      </c>
      <c r="BB83" s="221"/>
      <c r="BC83" s="233"/>
      <c r="BD83" s="221"/>
      <c r="BE83" s="221"/>
      <c r="BF83" s="233"/>
      <c r="BG83" s="222"/>
      <c r="BH83" s="379">
        <f t="shared" si="170"/>
        <v>0</v>
      </c>
      <c r="BI83" s="255" t="str">
        <f t="shared" si="171"/>
        <v>06</v>
      </c>
      <c r="BJ83" s="318"/>
      <c r="BK83" s="253">
        <f t="shared" si="191"/>
        <v>0</v>
      </c>
      <c r="BL83" s="318"/>
      <c r="BM83" s="253">
        <f t="shared" si="172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73"/>
        <v>0</v>
      </c>
      <c r="BW83" s="318"/>
      <c r="BX83" s="253">
        <f t="shared" si="192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74"/>
        <v>0</v>
      </c>
      <c r="CH83" s="318"/>
      <c r="CI83" s="253">
        <f t="shared" si="175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76"/>
        <v>0</v>
      </c>
      <c r="CS83" s="318"/>
      <c r="CT83" s="253">
        <f t="shared" si="177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78"/>
        <v>0</v>
      </c>
      <c r="DD83" s="318"/>
      <c r="DE83" s="253">
        <f t="shared" si="179"/>
        <v>0</v>
      </c>
      <c r="DF83" s="318"/>
      <c r="DG83" s="318"/>
      <c r="DH83" s="318"/>
      <c r="DI83" s="318"/>
      <c r="DJ83" s="318"/>
      <c r="DK83" s="318"/>
      <c r="DL83" s="318"/>
      <c r="DM83" s="242"/>
      <c r="DN83" s="242"/>
    </row>
    <row r="84" spans="1:118" s="27" customFormat="1" ht="24.75" customHeight="1">
      <c r="A84" s="272" t="str">
        <f t="shared" si="166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80"/>
        <v>0</v>
      </c>
      <c r="F84" s="236">
        <f t="shared" si="181"/>
        <v>0</v>
      </c>
      <c r="G84" s="236">
        <f t="shared" si="167"/>
        <v>0</v>
      </c>
      <c r="H84" s="236">
        <f t="shared" si="182"/>
        <v>0</v>
      </c>
      <c r="I84" s="236">
        <f t="shared" si="168"/>
        <v>0</v>
      </c>
      <c r="J84" s="236">
        <f t="shared" si="169"/>
        <v>0</v>
      </c>
      <c r="K84" s="236">
        <f t="shared" si="169"/>
        <v>0</v>
      </c>
      <c r="L84" s="236">
        <f t="shared" si="169"/>
        <v>0</v>
      </c>
      <c r="M84" s="236">
        <f t="shared" si="169"/>
        <v>0</v>
      </c>
      <c r="N84" s="236">
        <f t="shared" si="169"/>
        <v>0</v>
      </c>
      <c r="O84" s="236">
        <f t="shared" si="169"/>
        <v>0</v>
      </c>
      <c r="P84" s="220"/>
      <c r="Q84" s="221"/>
      <c r="R84" s="237">
        <f t="shared" si="183"/>
        <v>0</v>
      </c>
      <c r="S84" s="221"/>
      <c r="T84" s="237">
        <f t="shared" si="184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85"/>
        <v>0</v>
      </c>
      <c r="AD84" s="221"/>
      <c r="AE84" s="237">
        <f t="shared" si="186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87"/>
        <v>0</v>
      </c>
      <c r="AO84" s="221"/>
      <c r="AP84" s="237">
        <f t="shared" si="188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89"/>
        <v>0</v>
      </c>
      <c r="AZ84" s="221"/>
      <c r="BA84" s="237">
        <f t="shared" si="190"/>
        <v>0</v>
      </c>
      <c r="BB84" s="221"/>
      <c r="BC84" s="233"/>
      <c r="BD84" s="221"/>
      <c r="BE84" s="221"/>
      <c r="BF84" s="233"/>
      <c r="BG84" s="222"/>
      <c r="BH84" s="379">
        <f t="shared" si="170"/>
        <v>0</v>
      </c>
      <c r="BI84" s="255" t="str">
        <f t="shared" si="171"/>
        <v>07</v>
      </c>
      <c r="BJ84" s="318"/>
      <c r="BK84" s="253">
        <f t="shared" si="191"/>
        <v>0</v>
      </c>
      <c r="BL84" s="318"/>
      <c r="BM84" s="253">
        <f t="shared" si="172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73"/>
        <v>0</v>
      </c>
      <c r="BW84" s="318"/>
      <c r="BX84" s="253">
        <f t="shared" si="192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74"/>
        <v>0</v>
      </c>
      <c r="CH84" s="318"/>
      <c r="CI84" s="253">
        <f t="shared" si="175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76"/>
        <v>0</v>
      </c>
      <c r="CS84" s="318"/>
      <c r="CT84" s="253">
        <f t="shared" si="177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78"/>
        <v>0</v>
      </c>
      <c r="DD84" s="318"/>
      <c r="DE84" s="253">
        <f t="shared" si="179"/>
        <v>0</v>
      </c>
      <c r="DF84" s="318"/>
      <c r="DG84" s="318"/>
      <c r="DH84" s="318"/>
      <c r="DI84" s="318"/>
      <c r="DJ84" s="318"/>
      <c r="DK84" s="318"/>
      <c r="DL84" s="318"/>
      <c r="DM84" s="2"/>
      <c r="DN84" s="2"/>
    </row>
    <row r="85" spans="1:118" s="27" customFormat="1" ht="12.75" customHeight="1">
      <c r="A85" s="272" t="str">
        <f t="shared" si="166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80"/>
        <v>0</v>
      </c>
      <c r="F85" s="236">
        <f t="shared" si="181"/>
        <v>0</v>
      </c>
      <c r="G85" s="236">
        <f t="shared" si="167"/>
        <v>0</v>
      </c>
      <c r="H85" s="236">
        <f t="shared" si="182"/>
        <v>0</v>
      </c>
      <c r="I85" s="236">
        <f t="shared" si="168"/>
        <v>0</v>
      </c>
      <c r="J85" s="236">
        <f t="shared" si="169"/>
        <v>0</v>
      </c>
      <c r="K85" s="236">
        <f t="shared" si="169"/>
        <v>0</v>
      </c>
      <c r="L85" s="236">
        <f t="shared" si="169"/>
        <v>0</v>
      </c>
      <c r="M85" s="236">
        <f t="shared" si="169"/>
        <v>0</v>
      </c>
      <c r="N85" s="236">
        <f t="shared" si="169"/>
        <v>0</v>
      </c>
      <c r="O85" s="236">
        <f t="shared" si="169"/>
        <v>0</v>
      </c>
      <c r="P85" s="220"/>
      <c r="Q85" s="221"/>
      <c r="R85" s="237">
        <f t="shared" si="183"/>
        <v>0</v>
      </c>
      <c r="S85" s="221"/>
      <c r="T85" s="237">
        <f t="shared" si="184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85"/>
        <v>0</v>
      </c>
      <c r="AD85" s="221"/>
      <c r="AE85" s="237">
        <f t="shared" si="186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87"/>
        <v>0</v>
      </c>
      <c r="AO85" s="221"/>
      <c r="AP85" s="237">
        <f t="shared" si="188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89"/>
        <v>0</v>
      </c>
      <c r="AZ85" s="221"/>
      <c r="BA85" s="237">
        <f t="shared" si="190"/>
        <v>0</v>
      </c>
      <c r="BB85" s="221"/>
      <c r="BC85" s="233"/>
      <c r="BD85" s="221"/>
      <c r="BE85" s="221"/>
      <c r="BF85" s="233"/>
      <c r="BG85" s="222"/>
      <c r="BH85" s="379">
        <f t="shared" si="170"/>
        <v>0</v>
      </c>
      <c r="BI85" s="255" t="str">
        <f t="shared" si="171"/>
        <v>08</v>
      </c>
      <c r="BJ85" s="318"/>
      <c r="BK85" s="253">
        <f t="shared" si="191"/>
        <v>0</v>
      </c>
      <c r="BL85" s="318"/>
      <c r="BM85" s="253">
        <f t="shared" si="172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73"/>
        <v>0</v>
      </c>
      <c r="BW85" s="318"/>
      <c r="BX85" s="253">
        <f t="shared" si="192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74"/>
        <v>0</v>
      </c>
      <c r="CH85" s="318"/>
      <c r="CI85" s="253">
        <f t="shared" si="175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76"/>
        <v>0</v>
      </c>
      <c r="CS85" s="318"/>
      <c r="CT85" s="253">
        <f t="shared" si="177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78"/>
        <v>0</v>
      </c>
      <c r="DD85" s="318"/>
      <c r="DE85" s="253">
        <f t="shared" si="179"/>
        <v>0</v>
      </c>
      <c r="DF85" s="318"/>
      <c r="DG85" s="318"/>
      <c r="DH85" s="318"/>
      <c r="DI85" s="318"/>
      <c r="DJ85" s="318"/>
      <c r="DK85" s="318"/>
      <c r="DL85" s="318"/>
      <c r="DM85" s="2"/>
      <c r="DN85" s="2"/>
    </row>
    <row r="86" spans="1:118" s="28" customFormat="1" ht="12.75" customHeight="1">
      <c r="A86" s="272" t="str">
        <f t="shared" si="166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80"/>
        <v>0</v>
      </c>
      <c r="F86" s="236">
        <f t="shared" si="181"/>
        <v>0</v>
      </c>
      <c r="G86" s="236">
        <f t="shared" si="167"/>
        <v>0</v>
      </c>
      <c r="H86" s="236">
        <f t="shared" si="182"/>
        <v>0</v>
      </c>
      <c r="I86" s="236">
        <f t="shared" si="168"/>
        <v>0</v>
      </c>
      <c r="J86" s="236">
        <f t="shared" si="169"/>
        <v>0</v>
      </c>
      <c r="K86" s="236">
        <f t="shared" si="169"/>
        <v>0</v>
      </c>
      <c r="L86" s="236">
        <f t="shared" si="169"/>
        <v>0</v>
      </c>
      <c r="M86" s="236">
        <f t="shared" si="169"/>
        <v>0</v>
      </c>
      <c r="N86" s="236">
        <f t="shared" si="169"/>
        <v>0</v>
      </c>
      <c r="O86" s="236">
        <f t="shared" si="169"/>
        <v>0</v>
      </c>
      <c r="P86" s="220"/>
      <c r="Q86" s="221"/>
      <c r="R86" s="237">
        <f t="shared" si="183"/>
        <v>0</v>
      </c>
      <c r="S86" s="221"/>
      <c r="T86" s="237">
        <f t="shared" si="184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85"/>
        <v>0</v>
      </c>
      <c r="AD86" s="221"/>
      <c r="AE86" s="237">
        <f t="shared" si="186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87"/>
        <v>0</v>
      </c>
      <c r="AO86" s="221"/>
      <c r="AP86" s="237">
        <f t="shared" si="188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89"/>
        <v>0</v>
      </c>
      <c r="AZ86" s="221"/>
      <c r="BA86" s="237">
        <f t="shared" si="190"/>
        <v>0</v>
      </c>
      <c r="BB86" s="221"/>
      <c r="BC86" s="233"/>
      <c r="BD86" s="221"/>
      <c r="BE86" s="221"/>
      <c r="BF86" s="233"/>
      <c r="BG86" s="222"/>
      <c r="BH86" s="379">
        <f t="shared" si="170"/>
        <v>0</v>
      </c>
      <c r="BI86" s="255" t="str">
        <f t="shared" si="171"/>
        <v>09</v>
      </c>
      <c r="BJ86" s="318"/>
      <c r="BK86" s="253">
        <f t="shared" si="191"/>
        <v>0</v>
      </c>
      <c r="BL86" s="318"/>
      <c r="BM86" s="253">
        <f t="shared" si="172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73"/>
        <v>0</v>
      </c>
      <c r="BW86" s="318"/>
      <c r="BX86" s="253">
        <f t="shared" si="192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74"/>
        <v>0</v>
      </c>
      <c r="CH86" s="318"/>
      <c r="CI86" s="253">
        <f t="shared" si="175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76"/>
        <v>0</v>
      </c>
      <c r="CS86" s="318"/>
      <c r="CT86" s="253">
        <f t="shared" si="177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78"/>
        <v>0</v>
      </c>
      <c r="DD86" s="318"/>
      <c r="DE86" s="253">
        <f t="shared" si="179"/>
        <v>0</v>
      </c>
      <c r="DF86" s="318"/>
      <c r="DG86" s="318"/>
      <c r="DH86" s="318"/>
      <c r="DI86" s="318"/>
      <c r="DJ86" s="318"/>
      <c r="DK86" s="318"/>
      <c r="DL86" s="318"/>
      <c r="DM86" s="242"/>
      <c r="DN86" s="242"/>
    </row>
    <row r="87" spans="1:118" s="28" customFormat="1" ht="12.75" customHeight="1">
      <c r="A87" s="272" t="str">
        <f t="shared" si="166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80"/>
        <v>0</v>
      </c>
      <c r="F87" s="236">
        <f t="shared" si="181"/>
        <v>0</v>
      </c>
      <c r="G87" s="236">
        <f t="shared" si="167"/>
        <v>0</v>
      </c>
      <c r="H87" s="236">
        <f t="shared" si="182"/>
        <v>0</v>
      </c>
      <c r="I87" s="236">
        <f t="shared" si="168"/>
        <v>0</v>
      </c>
      <c r="J87" s="236">
        <f t="shared" si="169"/>
        <v>0</v>
      </c>
      <c r="K87" s="236">
        <f t="shared" si="169"/>
        <v>0</v>
      </c>
      <c r="L87" s="236">
        <f t="shared" si="169"/>
        <v>0</v>
      </c>
      <c r="M87" s="236">
        <f t="shared" si="169"/>
        <v>0</v>
      </c>
      <c r="N87" s="236">
        <f t="shared" si="169"/>
        <v>0</v>
      </c>
      <c r="O87" s="236">
        <f t="shared" si="169"/>
        <v>0</v>
      </c>
      <c r="P87" s="220"/>
      <c r="Q87" s="221"/>
      <c r="R87" s="237">
        <f t="shared" si="183"/>
        <v>0</v>
      </c>
      <c r="S87" s="221"/>
      <c r="T87" s="237">
        <f t="shared" si="184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85"/>
        <v>0</v>
      </c>
      <c r="AD87" s="221"/>
      <c r="AE87" s="237">
        <f t="shared" si="186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87"/>
        <v>0</v>
      </c>
      <c r="AO87" s="221"/>
      <c r="AP87" s="237">
        <f t="shared" si="188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89"/>
        <v>0</v>
      </c>
      <c r="AZ87" s="221"/>
      <c r="BA87" s="237">
        <f t="shared" si="190"/>
        <v>0</v>
      </c>
      <c r="BB87" s="221"/>
      <c r="BC87" s="233"/>
      <c r="BD87" s="221"/>
      <c r="BE87" s="221"/>
      <c r="BF87" s="233"/>
      <c r="BG87" s="222"/>
      <c r="BH87" s="379">
        <f t="shared" si="170"/>
        <v>0</v>
      </c>
      <c r="BI87" s="255" t="str">
        <f t="shared" si="171"/>
        <v>10</v>
      </c>
      <c r="BJ87" s="318"/>
      <c r="BK87" s="253">
        <f t="shared" si="191"/>
        <v>0</v>
      </c>
      <c r="BL87" s="318"/>
      <c r="BM87" s="253">
        <f t="shared" si="172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73"/>
        <v>0</v>
      </c>
      <c r="BW87" s="318"/>
      <c r="BX87" s="253">
        <f t="shared" si="192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74"/>
        <v>0</v>
      </c>
      <c r="CH87" s="318"/>
      <c r="CI87" s="253">
        <f t="shared" si="175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76"/>
        <v>0</v>
      </c>
      <c r="CS87" s="318"/>
      <c r="CT87" s="253">
        <f t="shared" si="177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78"/>
        <v>0</v>
      </c>
      <c r="DD87" s="318"/>
      <c r="DE87" s="253">
        <f t="shared" si="179"/>
        <v>0</v>
      </c>
      <c r="DF87" s="318"/>
      <c r="DG87" s="318"/>
      <c r="DH87" s="318"/>
      <c r="DI87" s="318"/>
      <c r="DJ87" s="318"/>
      <c r="DK87" s="318"/>
      <c r="DL87" s="318"/>
      <c r="DM87" s="242"/>
      <c r="DN87" s="242"/>
    </row>
    <row r="88" spans="1:118" s="27" customFormat="1" ht="36.75" customHeight="1">
      <c r="A88" s="272" t="str">
        <f t="shared" si="166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80"/>
        <v>0</v>
      </c>
      <c r="F88" s="236">
        <f t="shared" si="181"/>
        <v>0</v>
      </c>
      <c r="G88" s="236">
        <f t="shared" si="167"/>
        <v>0</v>
      </c>
      <c r="H88" s="236">
        <f t="shared" si="182"/>
        <v>0</v>
      </c>
      <c r="I88" s="236">
        <f t="shared" si="168"/>
        <v>0</v>
      </c>
      <c r="J88" s="236">
        <f t="shared" si="169"/>
        <v>0</v>
      </c>
      <c r="K88" s="236">
        <f t="shared" si="169"/>
        <v>0</v>
      </c>
      <c r="L88" s="236">
        <f t="shared" si="169"/>
        <v>0</v>
      </c>
      <c r="M88" s="236">
        <f t="shared" si="169"/>
        <v>0</v>
      </c>
      <c r="N88" s="236">
        <f t="shared" si="169"/>
        <v>0</v>
      </c>
      <c r="O88" s="236">
        <f t="shared" si="169"/>
        <v>0</v>
      </c>
      <c r="P88" s="220"/>
      <c r="Q88" s="221"/>
      <c r="R88" s="237">
        <f t="shared" si="183"/>
        <v>0</v>
      </c>
      <c r="S88" s="221"/>
      <c r="T88" s="237">
        <f t="shared" si="184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85"/>
        <v>0</v>
      </c>
      <c r="AD88" s="221"/>
      <c r="AE88" s="237">
        <f t="shared" si="186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87"/>
        <v>0</v>
      </c>
      <c r="AO88" s="221"/>
      <c r="AP88" s="237">
        <f t="shared" si="188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89"/>
        <v>0</v>
      </c>
      <c r="AZ88" s="221"/>
      <c r="BA88" s="237">
        <f t="shared" si="190"/>
        <v>0</v>
      </c>
      <c r="BB88" s="221"/>
      <c r="BC88" s="233"/>
      <c r="BD88" s="221"/>
      <c r="BE88" s="221"/>
      <c r="BF88" s="233"/>
      <c r="BG88" s="222"/>
      <c r="BH88" s="379">
        <f t="shared" si="170"/>
        <v>0</v>
      </c>
      <c r="BI88" s="255" t="str">
        <f t="shared" si="171"/>
        <v>11</v>
      </c>
      <c r="BJ88" s="318"/>
      <c r="BK88" s="253">
        <f t="shared" si="191"/>
        <v>0</v>
      </c>
      <c r="BL88" s="318"/>
      <c r="BM88" s="253">
        <f t="shared" si="172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73"/>
        <v>0</v>
      </c>
      <c r="BW88" s="318"/>
      <c r="BX88" s="253">
        <f t="shared" si="192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74"/>
        <v>0</v>
      </c>
      <c r="CH88" s="318"/>
      <c r="CI88" s="253">
        <f t="shared" si="175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76"/>
        <v>0</v>
      </c>
      <c r="CS88" s="318"/>
      <c r="CT88" s="253">
        <f t="shared" si="177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78"/>
        <v>0</v>
      </c>
      <c r="DD88" s="318"/>
      <c r="DE88" s="253">
        <f t="shared" si="179"/>
        <v>0</v>
      </c>
      <c r="DF88" s="318"/>
      <c r="DG88" s="318"/>
      <c r="DH88" s="318"/>
      <c r="DI88" s="318"/>
      <c r="DJ88" s="318"/>
      <c r="DK88" s="318"/>
      <c r="DL88" s="318"/>
      <c r="DM88" s="2"/>
      <c r="DN88" s="2"/>
    </row>
    <row r="89" spans="1:118" s="27" customFormat="1" ht="36.75" customHeight="1">
      <c r="A89" s="272" t="str">
        <f t="shared" si="166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80"/>
        <v>0</v>
      </c>
      <c r="F89" s="236">
        <f t="shared" si="181"/>
        <v>0</v>
      </c>
      <c r="G89" s="236">
        <f t="shared" si="167"/>
        <v>0</v>
      </c>
      <c r="H89" s="236">
        <f t="shared" si="182"/>
        <v>0</v>
      </c>
      <c r="I89" s="236">
        <f t="shared" si="168"/>
        <v>0</v>
      </c>
      <c r="J89" s="236">
        <f t="shared" si="169"/>
        <v>0</v>
      </c>
      <c r="K89" s="236">
        <f t="shared" si="169"/>
        <v>0</v>
      </c>
      <c r="L89" s="236">
        <f t="shared" si="169"/>
        <v>0</v>
      </c>
      <c r="M89" s="236">
        <f t="shared" si="169"/>
        <v>0</v>
      </c>
      <c r="N89" s="236">
        <f t="shared" si="169"/>
        <v>0</v>
      </c>
      <c r="O89" s="236">
        <f t="shared" si="169"/>
        <v>0</v>
      </c>
      <c r="P89" s="220"/>
      <c r="Q89" s="221"/>
      <c r="R89" s="237">
        <f t="shared" si="183"/>
        <v>0</v>
      </c>
      <c r="S89" s="221"/>
      <c r="T89" s="237">
        <f t="shared" si="184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85"/>
        <v>0</v>
      </c>
      <c r="AD89" s="221"/>
      <c r="AE89" s="237">
        <f t="shared" si="186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87"/>
        <v>0</v>
      </c>
      <c r="AO89" s="221"/>
      <c r="AP89" s="237">
        <f t="shared" si="188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89"/>
        <v>0</v>
      </c>
      <c r="AZ89" s="221"/>
      <c r="BA89" s="237">
        <f t="shared" si="190"/>
        <v>0</v>
      </c>
      <c r="BB89" s="221"/>
      <c r="BC89" s="233"/>
      <c r="BD89" s="221"/>
      <c r="BE89" s="221"/>
      <c r="BF89" s="233"/>
      <c r="BG89" s="222"/>
      <c r="BH89" s="379">
        <f t="shared" si="170"/>
        <v>0</v>
      </c>
      <c r="BI89" s="255" t="str">
        <f t="shared" si="171"/>
        <v>12</v>
      </c>
      <c r="BJ89" s="318"/>
      <c r="BK89" s="253">
        <f t="shared" si="191"/>
        <v>0</v>
      </c>
      <c r="BL89" s="318"/>
      <c r="BM89" s="253">
        <f t="shared" si="172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73"/>
        <v>0</v>
      </c>
      <c r="BW89" s="318"/>
      <c r="BX89" s="253">
        <f t="shared" si="192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74"/>
        <v>0</v>
      </c>
      <c r="CH89" s="318"/>
      <c r="CI89" s="253">
        <f t="shared" si="175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76"/>
        <v>0</v>
      </c>
      <c r="CS89" s="318"/>
      <c r="CT89" s="253">
        <f t="shared" si="177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78"/>
        <v>0</v>
      </c>
      <c r="DD89" s="318"/>
      <c r="DE89" s="253">
        <f t="shared" si="179"/>
        <v>0</v>
      </c>
      <c r="DF89" s="318"/>
      <c r="DG89" s="318"/>
      <c r="DH89" s="318"/>
      <c r="DI89" s="318"/>
      <c r="DJ89" s="318"/>
      <c r="DK89" s="318"/>
      <c r="DL89" s="318"/>
      <c r="DM89" s="2"/>
      <c r="DN89" s="2"/>
    </row>
    <row r="90" spans="1:118" s="28" customFormat="1" ht="13.5" customHeight="1" thickBot="1">
      <c r="A90" s="272" t="str">
        <f t="shared" si="166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80"/>
        <v>0</v>
      </c>
      <c r="F90" s="236">
        <f t="shared" si="181"/>
        <v>0</v>
      </c>
      <c r="G90" s="236">
        <f t="shared" si="167"/>
        <v>0</v>
      </c>
      <c r="H90" s="236">
        <f t="shared" si="182"/>
        <v>0</v>
      </c>
      <c r="I90" s="236">
        <f t="shared" si="168"/>
        <v>0</v>
      </c>
      <c r="J90" s="236">
        <f t="shared" si="169"/>
        <v>0</v>
      </c>
      <c r="K90" s="236">
        <f t="shared" si="169"/>
        <v>0</v>
      </c>
      <c r="L90" s="236">
        <f t="shared" si="169"/>
        <v>0</v>
      </c>
      <c r="M90" s="236">
        <f t="shared" si="169"/>
        <v>0</v>
      </c>
      <c r="N90" s="236">
        <f t="shared" si="169"/>
        <v>0</v>
      </c>
      <c r="O90" s="236">
        <f>ROUND(SUM(Z90,AK90,AV90,BG90),1)</f>
        <v>0</v>
      </c>
      <c r="P90" s="223"/>
      <c r="Q90" s="224"/>
      <c r="R90" s="238">
        <f t="shared" si="183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85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87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89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5"/>
      <c r="BH90" s="379">
        <f t="shared" si="170"/>
        <v>0</v>
      </c>
      <c r="BI90" s="319" t="str">
        <f t="shared" si="171"/>
        <v>13</v>
      </c>
      <c r="BJ90" s="320"/>
      <c r="BK90" s="321">
        <f t="shared" si="191"/>
        <v>0</v>
      </c>
      <c r="BL90" s="320"/>
      <c r="BM90" s="321">
        <f t="shared" si="172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73"/>
        <v>0</v>
      </c>
      <c r="BW90" s="320"/>
      <c r="BX90" s="321">
        <f t="shared" si="192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74"/>
        <v>0</v>
      </c>
      <c r="CH90" s="320"/>
      <c r="CI90" s="321">
        <f t="shared" si="175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76"/>
        <v>0</v>
      </c>
      <c r="CS90" s="320"/>
      <c r="CT90" s="321">
        <f t="shared" si="177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78"/>
        <v>0</v>
      </c>
      <c r="DD90" s="320"/>
      <c r="DE90" s="321">
        <f t="shared" si="179"/>
        <v>0</v>
      </c>
      <c r="DF90" s="320"/>
      <c r="DG90" s="320"/>
      <c r="DH90" s="320"/>
      <c r="DI90" s="320"/>
      <c r="DJ90" s="320"/>
      <c r="DK90" s="320"/>
      <c r="DL90" s="320"/>
      <c r="DM90" s="242"/>
      <c r="DN90" s="242"/>
    </row>
    <row r="91" spans="1:118" s="258" customFormat="1" ht="21" customHeight="1">
      <c r="A91" s="271" t="str">
        <f>B91</f>
        <v>Внести наименование учреждения 6</v>
      </c>
      <c r="B91" s="712" t="s">
        <v>250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Внести наименование учреждения 6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Внести наименование учреждения 6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Внести наименование учреждения 6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Внести наименование учреждения 6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70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93">IF(ROUND(E97-SUM(E98,E100:E101),5)&gt;=0,0,"Ошибка")</f>
        <v>0</v>
      </c>
      <c r="BK91" s="285">
        <f t="shared" si="193"/>
        <v>0</v>
      </c>
      <c r="BL91" s="285">
        <f t="shared" si="193"/>
        <v>0</v>
      </c>
      <c r="BM91" s="285">
        <f t="shared" si="193"/>
        <v>0</v>
      </c>
      <c r="BN91" s="285">
        <f t="shared" si="193"/>
        <v>0</v>
      </c>
      <c r="BO91" s="285">
        <f t="shared" si="193"/>
        <v>0</v>
      </c>
      <c r="BP91" s="285">
        <f t="shared" si="193"/>
        <v>0</v>
      </c>
      <c r="BQ91" s="285">
        <f t="shared" si="193"/>
        <v>0</v>
      </c>
      <c r="BR91" s="285">
        <f t="shared" si="193"/>
        <v>0</v>
      </c>
      <c r="BS91" s="285">
        <f t="shared" si="193"/>
        <v>0</v>
      </c>
      <c r="BT91" s="285">
        <f t="shared" si="193"/>
        <v>0</v>
      </c>
      <c r="BU91" s="285">
        <f t="shared" si="193"/>
        <v>0</v>
      </c>
      <c r="BV91" s="285">
        <f t="shared" si="193"/>
        <v>0</v>
      </c>
      <c r="BW91" s="285">
        <f t="shared" si="193"/>
        <v>0</v>
      </c>
      <c r="BX91" s="285">
        <f t="shared" si="193"/>
        <v>0</v>
      </c>
      <c r="BY91" s="285">
        <f t="shared" si="193"/>
        <v>0</v>
      </c>
      <c r="BZ91" s="285">
        <f t="shared" si="193"/>
        <v>0</v>
      </c>
      <c r="CA91" s="285">
        <f t="shared" si="193"/>
        <v>0</v>
      </c>
      <c r="CB91" s="285">
        <f t="shared" si="193"/>
        <v>0</v>
      </c>
      <c r="CC91" s="285">
        <f t="shared" si="193"/>
        <v>0</v>
      </c>
      <c r="CD91" s="285">
        <f t="shared" si="193"/>
        <v>0</v>
      </c>
      <c r="CE91" s="285">
        <f t="shared" si="193"/>
        <v>0</v>
      </c>
      <c r="CF91" s="285">
        <f t="shared" si="193"/>
        <v>0</v>
      </c>
      <c r="CG91" s="285">
        <f t="shared" si="193"/>
        <v>0</v>
      </c>
      <c r="CH91" s="285">
        <f t="shared" si="193"/>
        <v>0</v>
      </c>
      <c r="CI91" s="285">
        <f t="shared" si="193"/>
        <v>0</v>
      </c>
      <c r="CJ91" s="285">
        <f t="shared" si="193"/>
        <v>0</v>
      </c>
      <c r="CK91" s="285">
        <f t="shared" si="193"/>
        <v>0</v>
      </c>
      <c r="CL91" s="285">
        <f t="shared" si="193"/>
        <v>0</v>
      </c>
      <c r="CM91" s="285">
        <f t="shared" si="193"/>
        <v>0</v>
      </c>
      <c r="CN91" s="285">
        <f t="shared" si="193"/>
        <v>0</v>
      </c>
      <c r="CO91" s="285">
        <f t="shared" si="193"/>
        <v>0</v>
      </c>
      <c r="CP91" s="285">
        <f t="shared" ref="CP91:DL91" si="194">IF(ROUND(AK97-SUM(AK98,AK100:AK101),5)&gt;=0,0,"Ошибка")</f>
        <v>0</v>
      </c>
      <c r="CQ91" s="285">
        <f t="shared" si="194"/>
        <v>0</v>
      </c>
      <c r="CR91" s="285">
        <f t="shared" si="194"/>
        <v>0</v>
      </c>
      <c r="CS91" s="285">
        <f t="shared" si="194"/>
        <v>0</v>
      </c>
      <c r="CT91" s="285">
        <f t="shared" si="194"/>
        <v>0</v>
      </c>
      <c r="CU91" s="285">
        <f t="shared" si="194"/>
        <v>0</v>
      </c>
      <c r="CV91" s="285">
        <f t="shared" si="194"/>
        <v>0</v>
      </c>
      <c r="CW91" s="285">
        <f t="shared" si="194"/>
        <v>0</v>
      </c>
      <c r="CX91" s="285">
        <f t="shared" si="194"/>
        <v>0</v>
      </c>
      <c r="CY91" s="285">
        <f t="shared" si="194"/>
        <v>0</v>
      </c>
      <c r="CZ91" s="285">
        <f t="shared" si="194"/>
        <v>0</v>
      </c>
      <c r="DA91" s="285">
        <f t="shared" si="194"/>
        <v>0</v>
      </c>
      <c r="DB91" s="285">
        <f t="shared" si="194"/>
        <v>0</v>
      </c>
      <c r="DC91" s="285">
        <f t="shared" si="194"/>
        <v>0</v>
      </c>
      <c r="DD91" s="285">
        <f t="shared" si="194"/>
        <v>0</v>
      </c>
      <c r="DE91" s="285">
        <f t="shared" si="194"/>
        <v>0</v>
      </c>
      <c r="DF91" s="285">
        <f t="shared" si="194"/>
        <v>0</v>
      </c>
      <c r="DG91" s="285">
        <f t="shared" si="194"/>
        <v>0</v>
      </c>
      <c r="DH91" s="285">
        <f t="shared" si="194"/>
        <v>0</v>
      </c>
      <c r="DI91" s="285">
        <f t="shared" si="194"/>
        <v>0</v>
      </c>
      <c r="DJ91" s="285">
        <f t="shared" si="194"/>
        <v>0</v>
      </c>
      <c r="DK91" s="285">
        <f t="shared" si="194"/>
        <v>0</v>
      </c>
      <c r="DL91" s="285">
        <f t="shared" si="194"/>
        <v>0</v>
      </c>
      <c r="DM91" s="259"/>
      <c r="DN91" s="259"/>
    </row>
    <row r="92" spans="1:118" s="27" customFormat="1" ht="24.75" customHeight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95">SUM(J93:J97,J102:J104)</f>
        <v>0</v>
      </c>
      <c r="K92" s="236">
        <f t="shared" si="195"/>
        <v>0</v>
      </c>
      <c r="L92" s="236">
        <f t="shared" si="195"/>
        <v>0</v>
      </c>
      <c r="M92" s="236">
        <f t="shared" si="195"/>
        <v>0</v>
      </c>
      <c r="N92" s="236">
        <f t="shared" si="195"/>
        <v>0</v>
      </c>
      <c r="O92" s="236">
        <f t="shared" si="195"/>
        <v>0</v>
      </c>
      <c r="P92" s="228">
        <f>SUM(P93:P97,P102:P104)</f>
        <v>0</v>
      </c>
      <c r="Q92" s="226">
        <f t="shared" ref="Q92:Z92" si="196">SUM(Q93:Q97,Q102:Q104)</f>
        <v>0</v>
      </c>
      <c r="R92" s="236">
        <f t="shared" si="196"/>
        <v>0</v>
      </c>
      <c r="S92" s="226">
        <f t="shared" si="196"/>
        <v>0</v>
      </c>
      <c r="T92" s="236">
        <f t="shared" si="196"/>
        <v>0</v>
      </c>
      <c r="U92" s="226">
        <f t="shared" si="196"/>
        <v>0</v>
      </c>
      <c r="V92" s="235">
        <f t="shared" si="196"/>
        <v>0</v>
      </c>
      <c r="W92" s="226">
        <f t="shared" si="196"/>
        <v>0</v>
      </c>
      <c r="X92" s="226">
        <f t="shared" si="196"/>
        <v>0</v>
      </c>
      <c r="Y92" s="235">
        <f t="shared" si="196"/>
        <v>0</v>
      </c>
      <c r="Z92" s="227">
        <f t="shared" si="196"/>
        <v>0</v>
      </c>
      <c r="AA92" s="228">
        <f>SUM(AA93:AA97,AA102:AA104)</f>
        <v>0</v>
      </c>
      <c r="AB92" s="226">
        <f t="shared" ref="AB92:AK92" si="197">SUM(AB93:AB97,AB102:AB104)</f>
        <v>0</v>
      </c>
      <c r="AC92" s="236">
        <f t="shared" si="197"/>
        <v>0</v>
      </c>
      <c r="AD92" s="226">
        <f t="shared" si="197"/>
        <v>0</v>
      </c>
      <c r="AE92" s="236">
        <f t="shared" si="197"/>
        <v>0</v>
      </c>
      <c r="AF92" s="226">
        <f t="shared" si="197"/>
        <v>0</v>
      </c>
      <c r="AG92" s="235">
        <f t="shared" si="197"/>
        <v>0</v>
      </c>
      <c r="AH92" s="226">
        <f t="shared" si="197"/>
        <v>0</v>
      </c>
      <c r="AI92" s="226">
        <f t="shared" si="197"/>
        <v>0</v>
      </c>
      <c r="AJ92" s="235">
        <f t="shared" si="197"/>
        <v>0</v>
      </c>
      <c r="AK92" s="227">
        <f t="shared" si="197"/>
        <v>0</v>
      </c>
      <c r="AL92" s="228">
        <f>SUM(AL93:AL97,AL102:AL104)</f>
        <v>0</v>
      </c>
      <c r="AM92" s="226">
        <f t="shared" ref="AM92:AV92" si="198">SUM(AM93:AM97,AM102:AM104)</f>
        <v>0</v>
      </c>
      <c r="AN92" s="236">
        <f t="shared" si="198"/>
        <v>0</v>
      </c>
      <c r="AO92" s="226">
        <f t="shared" si="198"/>
        <v>0</v>
      </c>
      <c r="AP92" s="236">
        <f t="shared" si="198"/>
        <v>0</v>
      </c>
      <c r="AQ92" s="226">
        <f t="shared" si="198"/>
        <v>0</v>
      </c>
      <c r="AR92" s="235">
        <f t="shared" si="198"/>
        <v>0</v>
      </c>
      <c r="AS92" s="226">
        <f t="shared" si="198"/>
        <v>0</v>
      </c>
      <c r="AT92" s="226">
        <f t="shared" si="198"/>
        <v>0</v>
      </c>
      <c r="AU92" s="235">
        <f t="shared" si="198"/>
        <v>0</v>
      </c>
      <c r="AV92" s="227">
        <f t="shared" si="198"/>
        <v>0</v>
      </c>
      <c r="AW92" s="228">
        <f>SUM(AW93:AW97,AW102:AW104)</f>
        <v>0</v>
      </c>
      <c r="AX92" s="226">
        <f t="shared" ref="AX92:BG92" si="199">SUM(AX93:AX97,AX102:AX104)</f>
        <v>0</v>
      </c>
      <c r="AY92" s="236">
        <f t="shared" si="199"/>
        <v>0</v>
      </c>
      <c r="AZ92" s="226">
        <f t="shared" si="199"/>
        <v>0</v>
      </c>
      <c r="BA92" s="236">
        <f t="shared" si="199"/>
        <v>0</v>
      </c>
      <c r="BB92" s="226">
        <f t="shared" si="199"/>
        <v>0</v>
      </c>
      <c r="BC92" s="235">
        <f t="shared" si="199"/>
        <v>0</v>
      </c>
      <c r="BD92" s="226">
        <f t="shared" si="199"/>
        <v>0</v>
      </c>
      <c r="BE92" s="226">
        <f t="shared" si="199"/>
        <v>0</v>
      </c>
      <c r="BF92" s="235">
        <f t="shared" si="199"/>
        <v>0</v>
      </c>
      <c r="BG92" s="227">
        <f t="shared" si="199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00">IF(E98-E99&gt;=0,0,"Ошибка")</f>
        <v>0</v>
      </c>
      <c r="BK92" s="253">
        <f t="shared" si="200"/>
        <v>0</v>
      </c>
      <c r="BL92" s="253">
        <f t="shared" si="200"/>
        <v>0</v>
      </c>
      <c r="BM92" s="253">
        <f t="shared" si="200"/>
        <v>0</v>
      </c>
      <c r="BN92" s="253">
        <f t="shared" si="200"/>
        <v>0</v>
      </c>
      <c r="BO92" s="253">
        <f t="shared" si="200"/>
        <v>0</v>
      </c>
      <c r="BP92" s="253">
        <f t="shared" si="200"/>
        <v>0</v>
      </c>
      <c r="BQ92" s="253">
        <f t="shared" si="200"/>
        <v>0</v>
      </c>
      <c r="BR92" s="253">
        <f t="shared" si="200"/>
        <v>0</v>
      </c>
      <c r="BS92" s="253">
        <f t="shared" si="200"/>
        <v>0</v>
      </c>
      <c r="BT92" s="253">
        <f t="shared" si="200"/>
        <v>0</v>
      </c>
      <c r="BU92" s="253">
        <f t="shared" si="200"/>
        <v>0</v>
      </c>
      <c r="BV92" s="253">
        <f t="shared" si="200"/>
        <v>0</v>
      </c>
      <c r="BW92" s="253">
        <f t="shared" si="200"/>
        <v>0</v>
      </c>
      <c r="BX92" s="253">
        <f t="shared" si="200"/>
        <v>0</v>
      </c>
      <c r="BY92" s="253">
        <f t="shared" si="200"/>
        <v>0</v>
      </c>
      <c r="BZ92" s="253">
        <f t="shared" si="200"/>
        <v>0</v>
      </c>
      <c r="CA92" s="253">
        <f t="shared" si="200"/>
        <v>0</v>
      </c>
      <c r="CB92" s="253">
        <f t="shared" si="200"/>
        <v>0</v>
      </c>
      <c r="CC92" s="253">
        <f t="shared" si="200"/>
        <v>0</v>
      </c>
      <c r="CD92" s="253">
        <f t="shared" si="200"/>
        <v>0</v>
      </c>
      <c r="CE92" s="253">
        <f t="shared" si="200"/>
        <v>0</v>
      </c>
      <c r="CF92" s="253">
        <f t="shared" si="200"/>
        <v>0</v>
      </c>
      <c r="CG92" s="253">
        <f t="shared" si="200"/>
        <v>0</v>
      </c>
      <c r="CH92" s="253">
        <f t="shared" si="200"/>
        <v>0</v>
      </c>
      <c r="CI92" s="253">
        <f t="shared" si="200"/>
        <v>0</v>
      </c>
      <c r="CJ92" s="253">
        <f t="shared" si="200"/>
        <v>0</v>
      </c>
      <c r="CK92" s="253">
        <f t="shared" si="200"/>
        <v>0</v>
      </c>
      <c r="CL92" s="253">
        <f t="shared" si="200"/>
        <v>0</v>
      </c>
      <c r="CM92" s="253">
        <f t="shared" si="200"/>
        <v>0</v>
      </c>
      <c r="CN92" s="253">
        <f t="shared" si="200"/>
        <v>0</v>
      </c>
      <c r="CO92" s="253">
        <f t="shared" si="200"/>
        <v>0</v>
      </c>
      <c r="CP92" s="253">
        <f t="shared" ref="CP92:DL92" si="201">IF(AK98-AK99&gt;=0,0,"Ошибка")</f>
        <v>0</v>
      </c>
      <c r="CQ92" s="253">
        <f t="shared" si="201"/>
        <v>0</v>
      </c>
      <c r="CR92" s="253">
        <f t="shared" si="201"/>
        <v>0</v>
      </c>
      <c r="CS92" s="253">
        <f t="shared" si="201"/>
        <v>0</v>
      </c>
      <c r="CT92" s="253">
        <f t="shared" si="201"/>
        <v>0</v>
      </c>
      <c r="CU92" s="253">
        <f t="shared" si="201"/>
        <v>0</v>
      </c>
      <c r="CV92" s="253">
        <f t="shared" si="201"/>
        <v>0</v>
      </c>
      <c r="CW92" s="253">
        <f t="shared" si="201"/>
        <v>0</v>
      </c>
      <c r="CX92" s="253">
        <f t="shared" si="201"/>
        <v>0</v>
      </c>
      <c r="CY92" s="253">
        <f t="shared" si="201"/>
        <v>0</v>
      </c>
      <c r="CZ92" s="253">
        <f t="shared" si="201"/>
        <v>0</v>
      </c>
      <c r="DA92" s="253">
        <f t="shared" si="201"/>
        <v>0</v>
      </c>
      <c r="DB92" s="253">
        <f t="shared" si="201"/>
        <v>0</v>
      </c>
      <c r="DC92" s="253">
        <f t="shared" si="201"/>
        <v>0</v>
      </c>
      <c r="DD92" s="253">
        <f t="shared" si="201"/>
        <v>0</v>
      </c>
      <c r="DE92" s="253">
        <f t="shared" si="201"/>
        <v>0</v>
      </c>
      <c r="DF92" s="253">
        <f t="shared" si="201"/>
        <v>0</v>
      </c>
      <c r="DG92" s="253">
        <f t="shared" si="201"/>
        <v>0</v>
      </c>
      <c r="DH92" s="253">
        <f t="shared" si="201"/>
        <v>0</v>
      </c>
      <c r="DI92" s="253">
        <f t="shared" si="201"/>
        <v>0</v>
      </c>
      <c r="DJ92" s="253">
        <f t="shared" si="201"/>
        <v>0</v>
      </c>
      <c r="DK92" s="253">
        <f t="shared" si="201"/>
        <v>0</v>
      </c>
      <c r="DL92" s="253">
        <f t="shared" si="201"/>
        <v>0</v>
      </c>
      <c r="DM92" s="2"/>
      <c r="DN92" s="2"/>
    </row>
    <row r="93" spans="1:118" s="27" customFormat="1" ht="24.75" customHeight="1">
      <c r="A93" s="272" t="str">
        <f t="shared" ref="A93:A104" si="202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203">SUM(J93:L93)</f>
        <v>0</v>
      </c>
      <c r="H93" s="236">
        <f>ROUND(SUM(S93,AD93,AO93,AZ93),1)</f>
        <v>0</v>
      </c>
      <c r="I93" s="236">
        <f t="shared" ref="I93:I104" si="204">SUM(M93:O93)</f>
        <v>0</v>
      </c>
      <c r="J93" s="236">
        <f t="shared" ref="J93:O104" si="205">ROUND(SUM(U93,AF93,AQ93,BB93),1)</f>
        <v>0</v>
      </c>
      <c r="K93" s="236">
        <f t="shared" si="205"/>
        <v>0</v>
      </c>
      <c r="L93" s="236">
        <f t="shared" si="205"/>
        <v>0</v>
      </c>
      <c r="M93" s="236">
        <f t="shared" si="205"/>
        <v>0</v>
      </c>
      <c r="N93" s="236">
        <f t="shared" si="205"/>
        <v>0</v>
      </c>
      <c r="O93" s="236">
        <f t="shared" si="205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2"/>
      <c r="BH93" s="379">
        <f t="shared" ref="BH93:BH105" si="206">IF((COUNTA(BJ93:DL93)-COUNTIF(BJ93:DL93,0))=0,0,CONCATENATE("Ошибки!-",COUNTA(BJ93:DL93)-COUNTIF(BJ93:DL93,0)))</f>
        <v>0</v>
      </c>
      <c r="BI93" s="255" t="str">
        <f t="shared" ref="BI93:BI104" si="207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08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09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10">IF(ROUND((AA93-AB93),5)&gt;=0,0,"Ошибка!")</f>
        <v>0</v>
      </c>
      <c r="CH93" s="318"/>
      <c r="CI93" s="253">
        <f t="shared" ref="CI93:CI104" si="21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12">IF(ROUND((AL93-AM93),5)&gt;=0,0,"Ошибка!")</f>
        <v>0</v>
      </c>
      <c r="CS93" s="318"/>
      <c r="CT93" s="253">
        <f t="shared" ref="CT93:CT104" si="213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14">IF(ROUND((AW93-AX93),5)&gt;=0,0,"Ошибка!")</f>
        <v>0</v>
      </c>
      <c r="DD93" s="318"/>
      <c r="DE93" s="253">
        <f t="shared" ref="DE93:DE104" si="215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  <c r="DM93" s="2"/>
      <c r="DN93" s="2"/>
    </row>
    <row r="94" spans="1:118" s="27" customFormat="1" ht="36.75" customHeight="1">
      <c r="A94" s="272" t="str">
        <f t="shared" si="202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216">ROUND(SUM(P94,AA94,AL94,AW94),0)</f>
        <v>0</v>
      </c>
      <c r="F94" s="236">
        <f t="shared" ref="F94:F104" si="217">ROUND(SUM(Q94,AB94,AM94,AX94),1)</f>
        <v>0</v>
      </c>
      <c r="G94" s="236">
        <f t="shared" si="203"/>
        <v>0</v>
      </c>
      <c r="H94" s="236">
        <f t="shared" ref="H94:H104" si="218">ROUND(SUM(S94,AD94,AO94,AZ94),1)</f>
        <v>0</v>
      </c>
      <c r="I94" s="236">
        <f t="shared" si="204"/>
        <v>0</v>
      </c>
      <c r="J94" s="236">
        <f t="shared" si="205"/>
        <v>0</v>
      </c>
      <c r="K94" s="236">
        <f t="shared" si="205"/>
        <v>0</v>
      </c>
      <c r="L94" s="236">
        <f t="shared" si="205"/>
        <v>0</v>
      </c>
      <c r="M94" s="236">
        <f t="shared" si="205"/>
        <v>0</v>
      </c>
      <c r="N94" s="236">
        <f t="shared" si="205"/>
        <v>0</v>
      </c>
      <c r="O94" s="236">
        <f t="shared" si="205"/>
        <v>0</v>
      </c>
      <c r="P94" s="220"/>
      <c r="Q94" s="221"/>
      <c r="R94" s="237">
        <f t="shared" ref="R94:R104" si="219">SUM(U94:W94)</f>
        <v>0</v>
      </c>
      <c r="S94" s="221"/>
      <c r="T94" s="237">
        <f t="shared" ref="T94:T103" si="220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221">SUM(AF94:AH94)</f>
        <v>0</v>
      </c>
      <c r="AD94" s="221"/>
      <c r="AE94" s="237">
        <f t="shared" ref="AE94:AE103" si="222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23">SUM(AQ94:AS94)</f>
        <v>0</v>
      </c>
      <c r="AO94" s="221"/>
      <c r="AP94" s="237">
        <f t="shared" ref="AP94:AP103" si="224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25">SUM(BB94:BD94)</f>
        <v>0</v>
      </c>
      <c r="AZ94" s="221"/>
      <c r="BA94" s="237">
        <f t="shared" ref="BA94:BA103" si="226">SUM(BE94:BG94)</f>
        <v>0</v>
      </c>
      <c r="BB94" s="221"/>
      <c r="BC94" s="233"/>
      <c r="BD94" s="221"/>
      <c r="BE94" s="221"/>
      <c r="BF94" s="233"/>
      <c r="BG94" s="222"/>
      <c r="BH94" s="379">
        <f t="shared" si="206"/>
        <v>0</v>
      </c>
      <c r="BI94" s="255" t="str">
        <f t="shared" si="207"/>
        <v>03</v>
      </c>
      <c r="BJ94" s="318"/>
      <c r="BK94" s="253">
        <f t="shared" ref="BK94:BK104" si="227">IF(ROUND((E94-F94),5)&gt;=0,0,"Ошибка!")</f>
        <v>0</v>
      </c>
      <c r="BL94" s="318"/>
      <c r="BM94" s="253">
        <f t="shared" si="208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09"/>
        <v>0</v>
      </c>
      <c r="BW94" s="318"/>
      <c r="BX94" s="253">
        <f t="shared" ref="BX94:BX104" si="228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10"/>
        <v>0</v>
      </c>
      <c r="CH94" s="318"/>
      <c r="CI94" s="253">
        <f t="shared" si="211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12"/>
        <v>0</v>
      </c>
      <c r="CS94" s="318"/>
      <c r="CT94" s="253">
        <f t="shared" si="213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14"/>
        <v>0</v>
      </c>
      <c r="DD94" s="318"/>
      <c r="DE94" s="253">
        <f t="shared" si="215"/>
        <v>0</v>
      </c>
      <c r="DF94" s="318"/>
      <c r="DG94" s="318"/>
      <c r="DH94" s="318"/>
      <c r="DI94" s="318"/>
      <c r="DJ94" s="318"/>
      <c r="DK94" s="318"/>
      <c r="DL94" s="318"/>
      <c r="DM94" s="2"/>
      <c r="DN94" s="2"/>
    </row>
    <row r="95" spans="1:118" s="28" customFormat="1" ht="12.75" customHeight="1">
      <c r="A95" s="272" t="str">
        <f t="shared" si="202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216"/>
        <v>0</v>
      </c>
      <c r="F95" s="236">
        <f t="shared" si="217"/>
        <v>0</v>
      </c>
      <c r="G95" s="236">
        <f t="shared" si="203"/>
        <v>0</v>
      </c>
      <c r="H95" s="236">
        <f t="shared" si="218"/>
        <v>0</v>
      </c>
      <c r="I95" s="236">
        <f t="shared" si="204"/>
        <v>0</v>
      </c>
      <c r="J95" s="236">
        <f t="shared" si="205"/>
        <v>0</v>
      </c>
      <c r="K95" s="236">
        <f t="shared" si="205"/>
        <v>0</v>
      </c>
      <c r="L95" s="236">
        <f t="shared" si="205"/>
        <v>0</v>
      </c>
      <c r="M95" s="236">
        <f t="shared" si="205"/>
        <v>0</v>
      </c>
      <c r="N95" s="236">
        <f t="shared" si="205"/>
        <v>0</v>
      </c>
      <c r="O95" s="236">
        <f t="shared" si="205"/>
        <v>0</v>
      </c>
      <c r="P95" s="220"/>
      <c r="Q95" s="221"/>
      <c r="R95" s="237">
        <f t="shared" si="219"/>
        <v>0</v>
      </c>
      <c r="S95" s="221"/>
      <c r="T95" s="237">
        <f t="shared" si="220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221"/>
        <v>0</v>
      </c>
      <c r="AD95" s="221"/>
      <c r="AE95" s="237">
        <f t="shared" si="222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23"/>
        <v>0</v>
      </c>
      <c r="AO95" s="221"/>
      <c r="AP95" s="237">
        <f t="shared" si="224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25"/>
        <v>0</v>
      </c>
      <c r="AZ95" s="221"/>
      <c r="BA95" s="237">
        <f t="shared" si="226"/>
        <v>0</v>
      </c>
      <c r="BB95" s="221"/>
      <c r="BC95" s="233"/>
      <c r="BD95" s="221"/>
      <c r="BE95" s="221"/>
      <c r="BF95" s="233"/>
      <c r="BG95" s="222"/>
      <c r="BH95" s="379">
        <f t="shared" si="206"/>
        <v>0</v>
      </c>
      <c r="BI95" s="255" t="str">
        <f t="shared" si="207"/>
        <v>04</v>
      </c>
      <c r="BJ95" s="318"/>
      <c r="BK95" s="253">
        <f t="shared" si="227"/>
        <v>0</v>
      </c>
      <c r="BL95" s="318"/>
      <c r="BM95" s="253">
        <f t="shared" si="208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09"/>
        <v>0</v>
      </c>
      <c r="BW95" s="318"/>
      <c r="BX95" s="253">
        <f t="shared" si="228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10"/>
        <v>0</v>
      </c>
      <c r="CH95" s="318"/>
      <c r="CI95" s="253">
        <f t="shared" si="211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12"/>
        <v>0</v>
      </c>
      <c r="CS95" s="318"/>
      <c r="CT95" s="253">
        <f t="shared" si="213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14"/>
        <v>0</v>
      </c>
      <c r="DD95" s="318"/>
      <c r="DE95" s="253">
        <f t="shared" si="215"/>
        <v>0</v>
      </c>
      <c r="DF95" s="318"/>
      <c r="DG95" s="318"/>
      <c r="DH95" s="318"/>
      <c r="DI95" s="318"/>
      <c r="DJ95" s="318"/>
      <c r="DK95" s="318"/>
      <c r="DL95" s="318"/>
      <c r="DM95" s="242"/>
      <c r="DN95" s="242"/>
    </row>
    <row r="96" spans="1:118" s="28" customFormat="1" ht="12.75" customHeight="1">
      <c r="A96" s="272" t="str">
        <f t="shared" si="202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216"/>
        <v>0</v>
      </c>
      <c r="F96" s="236">
        <f t="shared" si="217"/>
        <v>0</v>
      </c>
      <c r="G96" s="236">
        <f t="shared" si="203"/>
        <v>0</v>
      </c>
      <c r="H96" s="236">
        <f t="shared" si="218"/>
        <v>0</v>
      </c>
      <c r="I96" s="236">
        <f t="shared" si="204"/>
        <v>0</v>
      </c>
      <c r="J96" s="236">
        <f t="shared" si="205"/>
        <v>0</v>
      </c>
      <c r="K96" s="236">
        <f t="shared" si="205"/>
        <v>0</v>
      </c>
      <c r="L96" s="236">
        <f t="shared" si="205"/>
        <v>0</v>
      </c>
      <c r="M96" s="236">
        <f t="shared" si="205"/>
        <v>0</v>
      </c>
      <c r="N96" s="236">
        <f t="shared" si="205"/>
        <v>0</v>
      </c>
      <c r="O96" s="236">
        <f t="shared" si="205"/>
        <v>0</v>
      </c>
      <c r="P96" s="220"/>
      <c r="Q96" s="221"/>
      <c r="R96" s="237">
        <f t="shared" si="219"/>
        <v>0</v>
      </c>
      <c r="S96" s="221"/>
      <c r="T96" s="237">
        <f t="shared" si="220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221"/>
        <v>0</v>
      </c>
      <c r="AD96" s="221"/>
      <c r="AE96" s="237">
        <f t="shared" si="222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23"/>
        <v>0</v>
      </c>
      <c r="AO96" s="221"/>
      <c r="AP96" s="237">
        <f t="shared" si="224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25"/>
        <v>0</v>
      </c>
      <c r="AZ96" s="221"/>
      <c r="BA96" s="237">
        <f t="shared" si="226"/>
        <v>0</v>
      </c>
      <c r="BB96" s="221"/>
      <c r="BC96" s="233"/>
      <c r="BD96" s="221"/>
      <c r="BE96" s="221"/>
      <c r="BF96" s="233"/>
      <c r="BG96" s="222"/>
      <c r="BH96" s="379">
        <f t="shared" si="206"/>
        <v>0</v>
      </c>
      <c r="BI96" s="255" t="str">
        <f t="shared" si="207"/>
        <v>05</v>
      </c>
      <c r="BJ96" s="318"/>
      <c r="BK96" s="253">
        <f t="shared" si="227"/>
        <v>0</v>
      </c>
      <c r="BL96" s="318"/>
      <c r="BM96" s="253">
        <f t="shared" si="208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09"/>
        <v>0</v>
      </c>
      <c r="BW96" s="318"/>
      <c r="BX96" s="253">
        <f t="shared" si="228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10"/>
        <v>0</v>
      </c>
      <c r="CH96" s="318"/>
      <c r="CI96" s="253">
        <f t="shared" si="211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12"/>
        <v>0</v>
      </c>
      <c r="CS96" s="318"/>
      <c r="CT96" s="253">
        <f t="shared" si="213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14"/>
        <v>0</v>
      </c>
      <c r="DD96" s="318"/>
      <c r="DE96" s="253">
        <f t="shared" si="215"/>
        <v>0</v>
      </c>
      <c r="DF96" s="318"/>
      <c r="DG96" s="318"/>
      <c r="DH96" s="318"/>
      <c r="DI96" s="318"/>
      <c r="DJ96" s="318"/>
      <c r="DK96" s="318"/>
      <c r="DL96" s="318"/>
      <c r="DM96" s="242"/>
      <c r="DN96" s="242"/>
    </row>
    <row r="97" spans="1:118" s="28" customFormat="1" ht="12.75" customHeight="1">
      <c r="A97" s="272" t="str">
        <f t="shared" si="202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216"/>
        <v>0</v>
      </c>
      <c r="F97" s="236">
        <f t="shared" si="217"/>
        <v>0</v>
      </c>
      <c r="G97" s="236">
        <f t="shared" si="203"/>
        <v>0</v>
      </c>
      <c r="H97" s="236">
        <f t="shared" si="218"/>
        <v>0</v>
      </c>
      <c r="I97" s="236">
        <f t="shared" si="204"/>
        <v>0</v>
      </c>
      <c r="J97" s="236">
        <f t="shared" si="205"/>
        <v>0</v>
      </c>
      <c r="K97" s="236">
        <f t="shared" si="205"/>
        <v>0</v>
      </c>
      <c r="L97" s="236">
        <f t="shared" si="205"/>
        <v>0</v>
      </c>
      <c r="M97" s="236">
        <f t="shared" si="205"/>
        <v>0</v>
      </c>
      <c r="N97" s="236">
        <f t="shared" si="205"/>
        <v>0</v>
      </c>
      <c r="O97" s="236">
        <f t="shared" si="205"/>
        <v>0</v>
      </c>
      <c r="P97" s="220"/>
      <c r="Q97" s="221"/>
      <c r="R97" s="237">
        <f t="shared" si="219"/>
        <v>0</v>
      </c>
      <c r="S97" s="221"/>
      <c r="T97" s="237">
        <f t="shared" si="220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221"/>
        <v>0</v>
      </c>
      <c r="AD97" s="221"/>
      <c r="AE97" s="237">
        <f t="shared" si="222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23"/>
        <v>0</v>
      </c>
      <c r="AO97" s="221"/>
      <c r="AP97" s="237">
        <f t="shared" si="224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25"/>
        <v>0</v>
      </c>
      <c r="AZ97" s="221"/>
      <c r="BA97" s="237">
        <f t="shared" si="226"/>
        <v>0</v>
      </c>
      <c r="BB97" s="221"/>
      <c r="BC97" s="233"/>
      <c r="BD97" s="221"/>
      <c r="BE97" s="221"/>
      <c r="BF97" s="233"/>
      <c r="BG97" s="222"/>
      <c r="BH97" s="379">
        <f t="shared" si="206"/>
        <v>0</v>
      </c>
      <c r="BI97" s="255" t="str">
        <f t="shared" si="207"/>
        <v>06</v>
      </c>
      <c r="BJ97" s="318"/>
      <c r="BK97" s="253">
        <f t="shared" si="227"/>
        <v>0</v>
      </c>
      <c r="BL97" s="318"/>
      <c r="BM97" s="253">
        <f t="shared" si="208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09"/>
        <v>0</v>
      </c>
      <c r="BW97" s="318"/>
      <c r="BX97" s="253">
        <f t="shared" si="228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10"/>
        <v>0</v>
      </c>
      <c r="CH97" s="318"/>
      <c r="CI97" s="253">
        <f t="shared" si="211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12"/>
        <v>0</v>
      </c>
      <c r="CS97" s="318"/>
      <c r="CT97" s="253">
        <f t="shared" si="213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14"/>
        <v>0</v>
      </c>
      <c r="DD97" s="318"/>
      <c r="DE97" s="253">
        <f t="shared" si="215"/>
        <v>0</v>
      </c>
      <c r="DF97" s="318"/>
      <c r="DG97" s="318"/>
      <c r="DH97" s="318"/>
      <c r="DI97" s="318"/>
      <c r="DJ97" s="318"/>
      <c r="DK97" s="318"/>
      <c r="DL97" s="318"/>
      <c r="DM97" s="242"/>
      <c r="DN97" s="242"/>
    </row>
    <row r="98" spans="1:118" s="27" customFormat="1" ht="24.75" customHeight="1">
      <c r="A98" s="272" t="str">
        <f t="shared" si="202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216"/>
        <v>0</v>
      </c>
      <c r="F98" s="236">
        <f t="shared" si="217"/>
        <v>0</v>
      </c>
      <c r="G98" s="236">
        <f t="shared" si="203"/>
        <v>0</v>
      </c>
      <c r="H98" s="236">
        <f t="shared" si="218"/>
        <v>0</v>
      </c>
      <c r="I98" s="236">
        <f t="shared" si="204"/>
        <v>0</v>
      </c>
      <c r="J98" s="236">
        <f t="shared" si="205"/>
        <v>0</v>
      </c>
      <c r="K98" s="236">
        <f t="shared" si="205"/>
        <v>0</v>
      </c>
      <c r="L98" s="236">
        <f t="shared" si="205"/>
        <v>0</v>
      </c>
      <c r="M98" s="236">
        <f t="shared" si="205"/>
        <v>0</v>
      </c>
      <c r="N98" s="236">
        <f t="shared" si="205"/>
        <v>0</v>
      </c>
      <c r="O98" s="236">
        <f t="shared" si="205"/>
        <v>0</v>
      </c>
      <c r="P98" s="220"/>
      <c r="Q98" s="221"/>
      <c r="R98" s="237">
        <f t="shared" si="219"/>
        <v>0</v>
      </c>
      <c r="S98" s="221"/>
      <c r="T98" s="237">
        <f t="shared" si="220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21"/>
        <v>0</v>
      </c>
      <c r="AD98" s="221"/>
      <c r="AE98" s="237">
        <f t="shared" si="222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23"/>
        <v>0</v>
      </c>
      <c r="AO98" s="221"/>
      <c r="AP98" s="237">
        <f t="shared" si="224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25"/>
        <v>0</v>
      </c>
      <c r="AZ98" s="221"/>
      <c r="BA98" s="237">
        <f t="shared" si="226"/>
        <v>0</v>
      </c>
      <c r="BB98" s="221"/>
      <c r="BC98" s="233"/>
      <c r="BD98" s="221"/>
      <c r="BE98" s="221"/>
      <c r="BF98" s="233"/>
      <c r="BG98" s="222"/>
      <c r="BH98" s="379">
        <f t="shared" si="206"/>
        <v>0</v>
      </c>
      <c r="BI98" s="255" t="str">
        <f t="shared" si="207"/>
        <v>07</v>
      </c>
      <c r="BJ98" s="318"/>
      <c r="BK98" s="253">
        <f t="shared" si="227"/>
        <v>0</v>
      </c>
      <c r="BL98" s="318"/>
      <c r="BM98" s="253">
        <f t="shared" si="208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09"/>
        <v>0</v>
      </c>
      <c r="BW98" s="318"/>
      <c r="BX98" s="253">
        <f t="shared" si="228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10"/>
        <v>0</v>
      </c>
      <c r="CH98" s="318"/>
      <c r="CI98" s="253">
        <f t="shared" si="211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12"/>
        <v>0</v>
      </c>
      <c r="CS98" s="318"/>
      <c r="CT98" s="253">
        <f t="shared" si="213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14"/>
        <v>0</v>
      </c>
      <c r="DD98" s="318"/>
      <c r="DE98" s="253">
        <f t="shared" si="215"/>
        <v>0</v>
      </c>
      <c r="DF98" s="318"/>
      <c r="DG98" s="318"/>
      <c r="DH98" s="318"/>
      <c r="DI98" s="318"/>
      <c r="DJ98" s="318"/>
      <c r="DK98" s="318"/>
      <c r="DL98" s="318"/>
      <c r="DM98" s="2"/>
      <c r="DN98" s="2"/>
    </row>
    <row r="99" spans="1:118" s="27" customFormat="1" ht="12.75" customHeight="1">
      <c r="A99" s="272" t="str">
        <f t="shared" si="202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216"/>
        <v>0</v>
      </c>
      <c r="F99" s="236">
        <f t="shared" si="217"/>
        <v>0</v>
      </c>
      <c r="G99" s="236">
        <f t="shared" si="203"/>
        <v>0</v>
      </c>
      <c r="H99" s="236">
        <f t="shared" si="218"/>
        <v>0</v>
      </c>
      <c r="I99" s="236">
        <f t="shared" si="204"/>
        <v>0</v>
      </c>
      <c r="J99" s="236">
        <f t="shared" si="205"/>
        <v>0</v>
      </c>
      <c r="K99" s="236">
        <f t="shared" si="205"/>
        <v>0</v>
      </c>
      <c r="L99" s="236">
        <f t="shared" si="205"/>
        <v>0</v>
      </c>
      <c r="M99" s="236">
        <f t="shared" si="205"/>
        <v>0</v>
      </c>
      <c r="N99" s="236">
        <f t="shared" si="205"/>
        <v>0</v>
      </c>
      <c r="O99" s="236">
        <f t="shared" si="205"/>
        <v>0</v>
      </c>
      <c r="P99" s="220"/>
      <c r="Q99" s="221"/>
      <c r="R99" s="237">
        <f t="shared" si="219"/>
        <v>0</v>
      </c>
      <c r="S99" s="221"/>
      <c r="T99" s="237">
        <f t="shared" si="220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21"/>
        <v>0</v>
      </c>
      <c r="AD99" s="221"/>
      <c r="AE99" s="237">
        <f t="shared" si="222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23"/>
        <v>0</v>
      </c>
      <c r="AO99" s="221"/>
      <c r="AP99" s="237">
        <f t="shared" si="224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25"/>
        <v>0</v>
      </c>
      <c r="AZ99" s="221"/>
      <c r="BA99" s="237">
        <f t="shared" si="226"/>
        <v>0</v>
      </c>
      <c r="BB99" s="221"/>
      <c r="BC99" s="233"/>
      <c r="BD99" s="221"/>
      <c r="BE99" s="221"/>
      <c r="BF99" s="233"/>
      <c r="BG99" s="222"/>
      <c r="BH99" s="379">
        <f t="shared" si="206"/>
        <v>0</v>
      </c>
      <c r="BI99" s="255" t="str">
        <f t="shared" si="207"/>
        <v>08</v>
      </c>
      <c r="BJ99" s="318"/>
      <c r="BK99" s="253">
        <f t="shared" si="227"/>
        <v>0</v>
      </c>
      <c r="BL99" s="318"/>
      <c r="BM99" s="253">
        <f t="shared" si="208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09"/>
        <v>0</v>
      </c>
      <c r="BW99" s="318"/>
      <c r="BX99" s="253">
        <f t="shared" si="228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10"/>
        <v>0</v>
      </c>
      <c r="CH99" s="318"/>
      <c r="CI99" s="253">
        <f t="shared" si="211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12"/>
        <v>0</v>
      </c>
      <c r="CS99" s="318"/>
      <c r="CT99" s="253">
        <f t="shared" si="213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14"/>
        <v>0</v>
      </c>
      <c r="DD99" s="318"/>
      <c r="DE99" s="253">
        <f t="shared" si="215"/>
        <v>0</v>
      </c>
      <c r="DF99" s="318"/>
      <c r="DG99" s="318"/>
      <c r="DH99" s="318"/>
      <c r="DI99" s="318"/>
      <c r="DJ99" s="318"/>
      <c r="DK99" s="318"/>
      <c r="DL99" s="318"/>
      <c r="DM99" s="2"/>
      <c r="DN99" s="2"/>
    </row>
    <row r="100" spans="1:118" s="28" customFormat="1" ht="12.75" customHeight="1">
      <c r="A100" s="272" t="str">
        <f t="shared" si="202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216"/>
        <v>0</v>
      </c>
      <c r="F100" s="236">
        <f t="shared" si="217"/>
        <v>0</v>
      </c>
      <c r="G100" s="236">
        <f t="shared" si="203"/>
        <v>0</v>
      </c>
      <c r="H100" s="236">
        <f t="shared" si="218"/>
        <v>0</v>
      </c>
      <c r="I100" s="236">
        <f t="shared" si="204"/>
        <v>0</v>
      </c>
      <c r="J100" s="236">
        <f t="shared" si="205"/>
        <v>0</v>
      </c>
      <c r="K100" s="236">
        <f t="shared" si="205"/>
        <v>0</v>
      </c>
      <c r="L100" s="236">
        <f t="shared" si="205"/>
        <v>0</v>
      </c>
      <c r="M100" s="236">
        <f t="shared" si="205"/>
        <v>0</v>
      </c>
      <c r="N100" s="236">
        <f t="shared" si="205"/>
        <v>0</v>
      </c>
      <c r="O100" s="236">
        <f t="shared" si="205"/>
        <v>0</v>
      </c>
      <c r="P100" s="220"/>
      <c r="Q100" s="221"/>
      <c r="R100" s="237">
        <f t="shared" si="219"/>
        <v>0</v>
      </c>
      <c r="S100" s="221"/>
      <c r="T100" s="237">
        <f t="shared" si="220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21"/>
        <v>0</v>
      </c>
      <c r="AD100" s="221"/>
      <c r="AE100" s="237">
        <f t="shared" si="222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23"/>
        <v>0</v>
      </c>
      <c r="AO100" s="221"/>
      <c r="AP100" s="237">
        <f t="shared" si="224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25"/>
        <v>0</v>
      </c>
      <c r="AZ100" s="221"/>
      <c r="BA100" s="237">
        <f t="shared" si="226"/>
        <v>0</v>
      </c>
      <c r="BB100" s="221"/>
      <c r="BC100" s="233"/>
      <c r="BD100" s="221"/>
      <c r="BE100" s="221"/>
      <c r="BF100" s="233"/>
      <c r="BG100" s="222"/>
      <c r="BH100" s="379">
        <f t="shared" si="206"/>
        <v>0</v>
      </c>
      <c r="BI100" s="255" t="str">
        <f t="shared" si="207"/>
        <v>09</v>
      </c>
      <c r="BJ100" s="318"/>
      <c r="BK100" s="253">
        <f t="shared" si="227"/>
        <v>0</v>
      </c>
      <c r="BL100" s="318"/>
      <c r="BM100" s="253">
        <f t="shared" si="208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09"/>
        <v>0</v>
      </c>
      <c r="BW100" s="318"/>
      <c r="BX100" s="253">
        <f t="shared" si="228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10"/>
        <v>0</v>
      </c>
      <c r="CH100" s="318"/>
      <c r="CI100" s="253">
        <f t="shared" si="21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12"/>
        <v>0</v>
      </c>
      <c r="CS100" s="318"/>
      <c r="CT100" s="253">
        <f t="shared" si="213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14"/>
        <v>0</v>
      </c>
      <c r="DD100" s="318"/>
      <c r="DE100" s="253">
        <f t="shared" si="215"/>
        <v>0</v>
      </c>
      <c r="DF100" s="318"/>
      <c r="DG100" s="318"/>
      <c r="DH100" s="318"/>
      <c r="DI100" s="318"/>
      <c r="DJ100" s="318"/>
      <c r="DK100" s="318"/>
      <c r="DL100" s="318"/>
      <c r="DM100" s="242"/>
      <c r="DN100" s="242"/>
    </row>
    <row r="101" spans="1:118" s="28" customFormat="1" ht="12.75" customHeight="1">
      <c r="A101" s="272" t="str">
        <f t="shared" si="202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216"/>
        <v>0</v>
      </c>
      <c r="F101" s="236">
        <f t="shared" si="217"/>
        <v>0</v>
      </c>
      <c r="G101" s="236">
        <f t="shared" si="203"/>
        <v>0</v>
      </c>
      <c r="H101" s="236">
        <f t="shared" si="218"/>
        <v>0</v>
      </c>
      <c r="I101" s="236">
        <f t="shared" si="204"/>
        <v>0</v>
      </c>
      <c r="J101" s="236">
        <f t="shared" si="205"/>
        <v>0</v>
      </c>
      <c r="K101" s="236">
        <f t="shared" si="205"/>
        <v>0</v>
      </c>
      <c r="L101" s="236">
        <f t="shared" si="205"/>
        <v>0</v>
      </c>
      <c r="M101" s="236">
        <f t="shared" si="205"/>
        <v>0</v>
      </c>
      <c r="N101" s="236">
        <f t="shared" si="205"/>
        <v>0</v>
      </c>
      <c r="O101" s="236">
        <f t="shared" si="205"/>
        <v>0</v>
      </c>
      <c r="P101" s="220"/>
      <c r="Q101" s="221"/>
      <c r="R101" s="237">
        <f t="shared" si="219"/>
        <v>0</v>
      </c>
      <c r="S101" s="221"/>
      <c r="T101" s="237">
        <f t="shared" si="220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21"/>
        <v>0</v>
      </c>
      <c r="AD101" s="221"/>
      <c r="AE101" s="237">
        <f t="shared" si="222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23"/>
        <v>0</v>
      </c>
      <c r="AO101" s="221"/>
      <c r="AP101" s="237">
        <f t="shared" si="224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25"/>
        <v>0</v>
      </c>
      <c r="AZ101" s="221"/>
      <c r="BA101" s="237">
        <f t="shared" si="226"/>
        <v>0</v>
      </c>
      <c r="BB101" s="221"/>
      <c r="BC101" s="233"/>
      <c r="BD101" s="221"/>
      <c r="BE101" s="221"/>
      <c r="BF101" s="233"/>
      <c r="BG101" s="222"/>
      <c r="BH101" s="379">
        <f t="shared" si="206"/>
        <v>0</v>
      </c>
      <c r="BI101" s="255" t="str">
        <f t="shared" si="207"/>
        <v>10</v>
      </c>
      <c r="BJ101" s="318"/>
      <c r="BK101" s="253">
        <f t="shared" si="227"/>
        <v>0</v>
      </c>
      <c r="BL101" s="318"/>
      <c r="BM101" s="253">
        <f t="shared" si="208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09"/>
        <v>0</v>
      </c>
      <c r="BW101" s="318"/>
      <c r="BX101" s="253">
        <f t="shared" si="228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10"/>
        <v>0</v>
      </c>
      <c r="CH101" s="318"/>
      <c r="CI101" s="253">
        <f t="shared" si="21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12"/>
        <v>0</v>
      </c>
      <c r="CS101" s="318"/>
      <c r="CT101" s="253">
        <f t="shared" si="213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14"/>
        <v>0</v>
      </c>
      <c r="DD101" s="318"/>
      <c r="DE101" s="253">
        <f t="shared" si="215"/>
        <v>0</v>
      </c>
      <c r="DF101" s="318"/>
      <c r="DG101" s="318"/>
      <c r="DH101" s="318"/>
      <c r="DI101" s="318"/>
      <c r="DJ101" s="318"/>
      <c r="DK101" s="318"/>
      <c r="DL101" s="318"/>
      <c r="DM101" s="242"/>
      <c r="DN101" s="242"/>
    </row>
    <row r="102" spans="1:118" s="27" customFormat="1" ht="36.75" customHeight="1">
      <c r="A102" s="272" t="str">
        <f t="shared" si="202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216"/>
        <v>0</v>
      </c>
      <c r="F102" s="236">
        <f t="shared" si="217"/>
        <v>0</v>
      </c>
      <c r="G102" s="236">
        <f t="shared" si="203"/>
        <v>0</v>
      </c>
      <c r="H102" s="236">
        <f t="shared" si="218"/>
        <v>0</v>
      </c>
      <c r="I102" s="236">
        <f t="shared" si="204"/>
        <v>0</v>
      </c>
      <c r="J102" s="236">
        <f t="shared" si="205"/>
        <v>0</v>
      </c>
      <c r="K102" s="236">
        <f t="shared" si="205"/>
        <v>0</v>
      </c>
      <c r="L102" s="236">
        <f t="shared" si="205"/>
        <v>0</v>
      </c>
      <c r="M102" s="236">
        <f t="shared" si="205"/>
        <v>0</v>
      </c>
      <c r="N102" s="236">
        <f t="shared" si="205"/>
        <v>0</v>
      </c>
      <c r="O102" s="236">
        <f t="shared" si="205"/>
        <v>0</v>
      </c>
      <c r="P102" s="220"/>
      <c r="Q102" s="221"/>
      <c r="R102" s="237">
        <f t="shared" si="219"/>
        <v>0</v>
      </c>
      <c r="S102" s="221"/>
      <c r="T102" s="237">
        <f t="shared" si="220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21"/>
        <v>0</v>
      </c>
      <c r="AD102" s="221"/>
      <c r="AE102" s="237">
        <f t="shared" si="222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23"/>
        <v>0</v>
      </c>
      <c r="AO102" s="221"/>
      <c r="AP102" s="237">
        <f t="shared" si="224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25"/>
        <v>0</v>
      </c>
      <c r="AZ102" s="221"/>
      <c r="BA102" s="237">
        <f t="shared" si="226"/>
        <v>0</v>
      </c>
      <c r="BB102" s="221"/>
      <c r="BC102" s="233"/>
      <c r="BD102" s="221"/>
      <c r="BE102" s="221"/>
      <c r="BF102" s="233"/>
      <c r="BG102" s="222"/>
      <c r="BH102" s="379">
        <f t="shared" si="206"/>
        <v>0</v>
      </c>
      <c r="BI102" s="255" t="str">
        <f t="shared" si="207"/>
        <v>11</v>
      </c>
      <c r="BJ102" s="318"/>
      <c r="BK102" s="253">
        <f t="shared" si="227"/>
        <v>0</v>
      </c>
      <c r="BL102" s="318"/>
      <c r="BM102" s="253">
        <f t="shared" si="208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09"/>
        <v>0</v>
      </c>
      <c r="BW102" s="318"/>
      <c r="BX102" s="253">
        <f t="shared" si="228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10"/>
        <v>0</v>
      </c>
      <c r="CH102" s="318"/>
      <c r="CI102" s="253">
        <f t="shared" si="21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12"/>
        <v>0</v>
      </c>
      <c r="CS102" s="318"/>
      <c r="CT102" s="253">
        <f t="shared" si="213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14"/>
        <v>0</v>
      </c>
      <c r="DD102" s="318"/>
      <c r="DE102" s="253">
        <f t="shared" si="215"/>
        <v>0</v>
      </c>
      <c r="DF102" s="318"/>
      <c r="DG102" s="318"/>
      <c r="DH102" s="318"/>
      <c r="DI102" s="318"/>
      <c r="DJ102" s="318"/>
      <c r="DK102" s="318"/>
      <c r="DL102" s="318"/>
      <c r="DM102" s="2"/>
      <c r="DN102" s="2"/>
    </row>
    <row r="103" spans="1:118" s="27" customFormat="1" ht="36.75" customHeight="1">
      <c r="A103" s="272" t="str">
        <f t="shared" si="202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216"/>
        <v>0</v>
      </c>
      <c r="F103" s="236">
        <f t="shared" si="217"/>
        <v>0</v>
      </c>
      <c r="G103" s="236">
        <f t="shared" si="203"/>
        <v>0</v>
      </c>
      <c r="H103" s="236">
        <f t="shared" si="218"/>
        <v>0</v>
      </c>
      <c r="I103" s="236">
        <f t="shared" si="204"/>
        <v>0</v>
      </c>
      <c r="J103" s="236">
        <f t="shared" si="205"/>
        <v>0</v>
      </c>
      <c r="K103" s="236">
        <f t="shared" si="205"/>
        <v>0</v>
      </c>
      <c r="L103" s="236">
        <f t="shared" si="205"/>
        <v>0</v>
      </c>
      <c r="M103" s="236">
        <f t="shared" si="205"/>
        <v>0</v>
      </c>
      <c r="N103" s="236">
        <f t="shared" si="205"/>
        <v>0</v>
      </c>
      <c r="O103" s="236">
        <f t="shared" si="205"/>
        <v>0</v>
      </c>
      <c r="P103" s="220"/>
      <c r="Q103" s="221"/>
      <c r="R103" s="237">
        <f t="shared" si="219"/>
        <v>0</v>
      </c>
      <c r="S103" s="221"/>
      <c r="T103" s="237">
        <f t="shared" si="220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21"/>
        <v>0</v>
      </c>
      <c r="AD103" s="221"/>
      <c r="AE103" s="237">
        <f t="shared" si="222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23"/>
        <v>0</v>
      </c>
      <c r="AO103" s="221"/>
      <c r="AP103" s="237">
        <f t="shared" si="224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25"/>
        <v>0</v>
      </c>
      <c r="AZ103" s="221"/>
      <c r="BA103" s="237">
        <f t="shared" si="226"/>
        <v>0</v>
      </c>
      <c r="BB103" s="221"/>
      <c r="BC103" s="233"/>
      <c r="BD103" s="221"/>
      <c r="BE103" s="221"/>
      <c r="BF103" s="233"/>
      <c r="BG103" s="222"/>
      <c r="BH103" s="379">
        <f t="shared" si="206"/>
        <v>0</v>
      </c>
      <c r="BI103" s="255" t="str">
        <f t="shared" si="207"/>
        <v>12</v>
      </c>
      <c r="BJ103" s="318"/>
      <c r="BK103" s="253">
        <f t="shared" si="227"/>
        <v>0</v>
      </c>
      <c r="BL103" s="318"/>
      <c r="BM103" s="253">
        <f t="shared" si="208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09"/>
        <v>0</v>
      </c>
      <c r="BW103" s="318"/>
      <c r="BX103" s="253">
        <f t="shared" si="228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10"/>
        <v>0</v>
      </c>
      <c r="CH103" s="318"/>
      <c r="CI103" s="253">
        <f t="shared" si="21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12"/>
        <v>0</v>
      </c>
      <c r="CS103" s="318"/>
      <c r="CT103" s="253">
        <f t="shared" si="213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14"/>
        <v>0</v>
      </c>
      <c r="DD103" s="318"/>
      <c r="DE103" s="253">
        <f t="shared" si="215"/>
        <v>0</v>
      </c>
      <c r="DF103" s="318"/>
      <c r="DG103" s="318"/>
      <c r="DH103" s="318"/>
      <c r="DI103" s="318"/>
      <c r="DJ103" s="318"/>
      <c r="DK103" s="318"/>
      <c r="DL103" s="318"/>
      <c r="DM103" s="2"/>
      <c r="DN103" s="2"/>
    </row>
    <row r="104" spans="1:118" s="28" customFormat="1" ht="13.5" customHeight="1" thickBot="1">
      <c r="A104" s="272" t="str">
        <f t="shared" si="202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216"/>
        <v>0</v>
      </c>
      <c r="F104" s="236">
        <f t="shared" si="217"/>
        <v>0</v>
      </c>
      <c r="G104" s="236">
        <f t="shared" si="203"/>
        <v>0</v>
      </c>
      <c r="H104" s="236">
        <f t="shared" si="218"/>
        <v>0</v>
      </c>
      <c r="I104" s="236">
        <f t="shared" si="204"/>
        <v>0</v>
      </c>
      <c r="J104" s="236">
        <f t="shared" si="205"/>
        <v>0</v>
      </c>
      <c r="K104" s="236">
        <f t="shared" si="205"/>
        <v>0</v>
      </c>
      <c r="L104" s="236">
        <f t="shared" si="205"/>
        <v>0</v>
      </c>
      <c r="M104" s="236">
        <f t="shared" si="205"/>
        <v>0</v>
      </c>
      <c r="N104" s="236">
        <f t="shared" si="205"/>
        <v>0</v>
      </c>
      <c r="O104" s="236">
        <f>ROUND(SUM(Z104,AK104,AV104,BG104),1)</f>
        <v>0</v>
      </c>
      <c r="P104" s="223"/>
      <c r="Q104" s="224"/>
      <c r="R104" s="238">
        <f t="shared" si="219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221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23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25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5"/>
      <c r="BH104" s="379">
        <f t="shared" si="206"/>
        <v>0</v>
      </c>
      <c r="BI104" s="319" t="str">
        <f t="shared" si="207"/>
        <v>13</v>
      </c>
      <c r="BJ104" s="320"/>
      <c r="BK104" s="321">
        <f t="shared" si="227"/>
        <v>0</v>
      </c>
      <c r="BL104" s="320"/>
      <c r="BM104" s="321">
        <f t="shared" si="208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09"/>
        <v>0</v>
      </c>
      <c r="BW104" s="320"/>
      <c r="BX104" s="321">
        <f t="shared" si="228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10"/>
        <v>0</v>
      </c>
      <c r="CH104" s="320"/>
      <c r="CI104" s="321">
        <f t="shared" si="21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12"/>
        <v>0</v>
      </c>
      <c r="CS104" s="320"/>
      <c r="CT104" s="321">
        <f t="shared" si="213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14"/>
        <v>0</v>
      </c>
      <c r="DD104" s="320"/>
      <c r="DE104" s="321">
        <f t="shared" si="215"/>
        <v>0</v>
      </c>
      <c r="DF104" s="320"/>
      <c r="DG104" s="320"/>
      <c r="DH104" s="320"/>
      <c r="DI104" s="320"/>
      <c r="DJ104" s="320"/>
      <c r="DK104" s="320"/>
      <c r="DL104" s="320"/>
      <c r="DM104" s="242"/>
      <c r="DN104" s="242"/>
    </row>
    <row r="105" spans="1:118" s="258" customFormat="1" ht="21" customHeight="1">
      <c r="A105" s="271" t="str">
        <f>B105</f>
        <v>Внести наименование учреждения 7</v>
      </c>
      <c r="B105" s="712" t="s">
        <v>251</v>
      </c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>1 квартал - Внести наименование учреждения 7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>2 квартал - Внести наименование учреждения 7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>3 квартал - Внести наименование учреждения 7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>4 квартал - Внести наименование учреждения 7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06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29">IF(ROUND(E111-SUM(E112,E114:E115),5)&gt;=0,0,"Ошибка")</f>
        <v>0</v>
      </c>
      <c r="BK105" s="285">
        <f t="shared" si="229"/>
        <v>0</v>
      </c>
      <c r="BL105" s="285">
        <f t="shared" si="229"/>
        <v>0</v>
      </c>
      <c r="BM105" s="285">
        <f t="shared" si="229"/>
        <v>0</v>
      </c>
      <c r="BN105" s="285">
        <f t="shared" si="229"/>
        <v>0</v>
      </c>
      <c r="BO105" s="285">
        <f t="shared" si="229"/>
        <v>0</v>
      </c>
      <c r="BP105" s="285">
        <f t="shared" si="229"/>
        <v>0</v>
      </c>
      <c r="BQ105" s="285">
        <f t="shared" si="229"/>
        <v>0</v>
      </c>
      <c r="BR105" s="285">
        <f t="shared" si="229"/>
        <v>0</v>
      </c>
      <c r="BS105" s="285">
        <f t="shared" si="229"/>
        <v>0</v>
      </c>
      <c r="BT105" s="285">
        <f t="shared" si="229"/>
        <v>0</v>
      </c>
      <c r="BU105" s="285">
        <f t="shared" si="229"/>
        <v>0</v>
      </c>
      <c r="BV105" s="285">
        <f t="shared" si="229"/>
        <v>0</v>
      </c>
      <c r="BW105" s="285">
        <f t="shared" si="229"/>
        <v>0</v>
      </c>
      <c r="BX105" s="285">
        <f t="shared" si="229"/>
        <v>0</v>
      </c>
      <c r="BY105" s="285">
        <f t="shared" si="229"/>
        <v>0</v>
      </c>
      <c r="BZ105" s="285">
        <f t="shared" si="229"/>
        <v>0</v>
      </c>
      <c r="CA105" s="285">
        <f t="shared" si="229"/>
        <v>0</v>
      </c>
      <c r="CB105" s="285">
        <f t="shared" si="229"/>
        <v>0</v>
      </c>
      <c r="CC105" s="285">
        <f t="shared" si="229"/>
        <v>0</v>
      </c>
      <c r="CD105" s="285">
        <f t="shared" si="229"/>
        <v>0</v>
      </c>
      <c r="CE105" s="285">
        <f t="shared" si="229"/>
        <v>0</v>
      </c>
      <c r="CF105" s="285">
        <f t="shared" si="229"/>
        <v>0</v>
      </c>
      <c r="CG105" s="285">
        <f t="shared" si="229"/>
        <v>0</v>
      </c>
      <c r="CH105" s="285">
        <f t="shared" si="229"/>
        <v>0</v>
      </c>
      <c r="CI105" s="285">
        <f t="shared" si="229"/>
        <v>0</v>
      </c>
      <c r="CJ105" s="285">
        <f t="shared" si="229"/>
        <v>0</v>
      </c>
      <c r="CK105" s="285">
        <f t="shared" si="229"/>
        <v>0</v>
      </c>
      <c r="CL105" s="285">
        <f t="shared" si="229"/>
        <v>0</v>
      </c>
      <c r="CM105" s="285">
        <f t="shared" si="229"/>
        <v>0</v>
      </c>
      <c r="CN105" s="285">
        <f t="shared" si="229"/>
        <v>0</v>
      </c>
      <c r="CO105" s="285">
        <f t="shared" si="229"/>
        <v>0</v>
      </c>
      <c r="CP105" s="285">
        <f t="shared" ref="CP105:DL105" si="230">IF(ROUND(AK111-SUM(AK112,AK114:AK115),5)&gt;=0,0,"Ошибка")</f>
        <v>0</v>
      </c>
      <c r="CQ105" s="285">
        <f t="shared" si="230"/>
        <v>0</v>
      </c>
      <c r="CR105" s="285">
        <f t="shared" si="230"/>
        <v>0</v>
      </c>
      <c r="CS105" s="285">
        <f t="shared" si="230"/>
        <v>0</v>
      </c>
      <c r="CT105" s="285">
        <f t="shared" si="230"/>
        <v>0</v>
      </c>
      <c r="CU105" s="285">
        <f t="shared" si="230"/>
        <v>0</v>
      </c>
      <c r="CV105" s="285">
        <f t="shared" si="230"/>
        <v>0</v>
      </c>
      <c r="CW105" s="285">
        <f t="shared" si="230"/>
        <v>0</v>
      </c>
      <c r="CX105" s="285">
        <f t="shared" si="230"/>
        <v>0</v>
      </c>
      <c r="CY105" s="285">
        <f t="shared" si="230"/>
        <v>0</v>
      </c>
      <c r="CZ105" s="285">
        <f t="shared" si="230"/>
        <v>0</v>
      </c>
      <c r="DA105" s="285">
        <f t="shared" si="230"/>
        <v>0</v>
      </c>
      <c r="DB105" s="285">
        <f t="shared" si="230"/>
        <v>0</v>
      </c>
      <c r="DC105" s="285">
        <f t="shared" si="230"/>
        <v>0</v>
      </c>
      <c r="DD105" s="285">
        <f t="shared" si="230"/>
        <v>0</v>
      </c>
      <c r="DE105" s="285">
        <f t="shared" si="230"/>
        <v>0</v>
      </c>
      <c r="DF105" s="285">
        <f t="shared" si="230"/>
        <v>0</v>
      </c>
      <c r="DG105" s="285">
        <f t="shared" si="230"/>
        <v>0</v>
      </c>
      <c r="DH105" s="285">
        <f t="shared" si="230"/>
        <v>0</v>
      </c>
      <c r="DI105" s="285">
        <f t="shared" si="230"/>
        <v>0</v>
      </c>
      <c r="DJ105" s="285">
        <f t="shared" si="230"/>
        <v>0</v>
      </c>
      <c r="DK105" s="285">
        <f t="shared" si="230"/>
        <v>0</v>
      </c>
      <c r="DL105" s="285">
        <f t="shared" si="230"/>
        <v>0</v>
      </c>
      <c r="DM105" s="259"/>
      <c r="DN105" s="259"/>
    </row>
    <row r="106" spans="1:118" s="27" customFormat="1" ht="24.75" customHeight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31">SUM(J107:J111,J116:J118)</f>
        <v>0</v>
      </c>
      <c r="K106" s="236">
        <f t="shared" si="231"/>
        <v>0</v>
      </c>
      <c r="L106" s="236">
        <f t="shared" si="231"/>
        <v>0</v>
      </c>
      <c r="M106" s="236">
        <f t="shared" si="231"/>
        <v>0</v>
      </c>
      <c r="N106" s="236">
        <f t="shared" si="231"/>
        <v>0</v>
      </c>
      <c r="O106" s="236">
        <f t="shared" si="231"/>
        <v>0</v>
      </c>
      <c r="P106" s="228">
        <f>SUM(P107:P111,P116:P118)</f>
        <v>0</v>
      </c>
      <c r="Q106" s="226">
        <f t="shared" ref="Q106:Z106" si="232">SUM(Q107:Q111,Q116:Q118)</f>
        <v>0</v>
      </c>
      <c r="R106" s="236">
        <f t="shared" si="232"/>
        <v>0</v>
      </c>
      <c r="S106" s="226">
        <f t="shared" si="232"/>
        <v>0</v>
      </c>
      <c r="T106" s="236">
        <f t="shared" si="232"/>
        <v>0</v>
      </c>
      <c r="U106" s="226">
        <f t="shared" si="232"/>
        <v>0</v>
      </c>
      <c r="V106" s="235">
        <f t="shared" si="232"/>
        <v>0</v>
      </c>
      <c r="W106" s="226">
        <f t="shared" si="232"/>
        <v>0</v>
      </c>
      <c r="X106" s="226">
        <f t="shared" si="232"/>
        <v>0</v>
      </c>
      <c r="Y106" s="235">
        <f t="shared" si="232"/>
        <v>0</v>
      </c>
      <c r="Z106" s="227">
        <f t="shared" si="232"/>
        <v>0</v>
      </c>
      <c r="AA106" s="228">
        <f>SUM(AA107:AA111,AA116:AA118)</f>
        <v>0</v>
      </c>
      <c r="AB106" s="226">
        <f t="shared" ref="AB106:AK106" si="233">SUM(AB107:AB111,AB116:AB118)</f>
        <v>0</v>
      </c>
      <c r="AC106" s="236">
        <f t="shared" si="233"/>
        <v>0</v>
      </c>
      <c r="AD106" s="226">
        <f t="shared" si="233"/>
        <v>0</v>
      </c>
      <c r="AE106" s="236">
        <f t="shared" si="233"/>
        <v>0</v>
      </c>
      <c r="AF106" s="226">
        <f t="shared" si="233"/>
        <v>0</v>
      </c>
      <c r="AG106" s="235">
        <f t="shared" si="233"/>
        <v>0</v>
      </c>
      <c r="AH106" s="226">
        <f t="shared" si="233"/>
        <v>0</v>
      </c>
      <c r="AI106" s="226">
        <f t="shared" si="233"/>
        <v>0</v>
      </c>
      <c r="AJ106" s="235">
        <f t="shared" si="233"/>
        <v>0</v>
      </c>
      <c r="AK106" s="227">
        <f t="shared" si="233"/>
        <v>0</v>
      </c>
      <c r="AL106" s="228">
        <f>SUM(AL107:AL111,AL116:AL118)</f>
        <v>0</v>
      </c>
      <c r="AM106" s="226">
        <f t="shared" ref="AM106:AV106" si="234">SUM(AM107:AM111,AM116:AM118)</f>
        <v>0</v>
      </c>
      <c r="AN106" s="236">
        <f t="shared" si="234"/>
        <v>0</v>
      </c>
      <c r="AO106" s="226">
        <f t="shared" si="234"/>
        <v>0</v>
      </c>
      <c r="AP106" s="236">
        <f t="shared" si="234"/>
        <v>0</v>
      </c>
      <c r="AQ106" s="226">
        <f t="shared" si="234"/>
        <v>0</v>
      </c>
      <c r="AR106" s="235">
        <f t="shared" si="234"/>
        <v>0</v>
      </c>
      <c r="AS106" s="226">
        <f t="shared" si="234"/>
        <v>0</v>
      </c>
      <c r="AT106" s="226">
        <f t="shared" si="234"/>
        <v>0</v>
      </c>
      <c r="AU106" s="235">
        <f t="shared" si="234"/>
        <v>0</v>
      </c>
      <c r="AV106" s="227">
        <f t="shared" si="234"/>
        <v>0</v>
      </c>
      <c r="AW106" s="228">
        <f>SUM(AW107:AW111,AW116:AW118)</f>
        <v>0</v>
      </c>
      <c r="AX106" s="226">
        <f t="shared" ref="AX106:BG106" si="235">SUM(AX107:AX111,AX116:AX118)</f>
        <v>0</v>
      </c>
      <c r="AY106" s="236">
        <f t="shared" si="235"/>
        <v>0</v>
      </c>
      <c r="AZ106" s="226">
        <f t="shared" si="235"/>
        <v>0</v>
      </c>
      <c r="BA106" s="236">
        <f t="shared" si="235"/>
        <v>0</v>
      </c>
      <c r="BB106" s="226">
        <f t="shared" si="235"/>
        <v>0</v>
      </c>
      <c r="BC106" s="235">
        <f t="shared" si="235"/>
        <v>0</v>
      </c>
      <c r="BD106" s="226">
        <f t="shared" si="235"/>
        <v>0</v>
      </c>
      <c r="BE106" s="226">
        <f t="shared" si="235"/>
        <v>0</v>
      </c>
      <c r="BF106" s="235">
        <f t="shared" si="235"/>
        <v>0</v>
      </c>
      <c r="BG106" s="227">
        <f t="shared" si="235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36">IF(E112-E113&gt;=0,0,"Ошибка")</f>
        <v>0</v>
      </c>
      <c r="BK106" s="253">
        <f t="shared" si="236"/>
        <v>0</v>
      </c>
      <c r="BL106" s="253">
        <f t="shared" si="236"/>
        <v>0</v>
      </c>
      <c r="BM106" s="253">
        <f t="shared" si="236"/>
        <v>0</v>
      </c>
      <c r="BN106" s="253">
        <f t="shared" si="236"/>
        <v>0</v>
      </c>
      <c r="BO106" s="253">
        <f t="shared" si="236"/>
        <v>0</v>
      </c>
      <c r="BP106" s="253">
        <f t="shared" si="236"/>
        <v>0</v>
      </c>
      <c r="BQ106" s="253">
        <f t="shared" si="236"/>
        <v>0</v>
      </c>
      <c r="BR106" s="253">
        <f t="shared" si="236"/>
        <v>0</v>
      </c>
      <c r="BS106" s="253">
        <f t="shared" si="236"/>
        <v>0</v>
      </c>
      <c r="BT106" s="253">
        <f t="shared" si="236"/>
        <v>0</v>
      </c>
      <c r="BU106" s="253">
        <f t="shared" si="236"/>
        <v>0</v>
      </c>
      <c r="BV106" s="253">
        <f t="shared" si="236"/>
        <v>0</v>
      </c>
      <c r="BW106" s="253">
        <f t="shared" si="236"/>
        <v>0</v>
      </c>
      <c r="BX106" s="253">
        <f t="shared" si="236"/>
        <v>0</v>
      </c>
      <c r="BY106" s="253">
        <f t="shared" si="236"/>
        <v>0</v>
      </c>
      <c r="BZ106" s="253">
        <f t="shared" si="236"/>
        <v>0</v>
      </c>
      <c r="CA106" s="253">
        <f t="shared" si="236"/>
        <v>0</v>
      </c>
      <c r="CB106" s="253">
        <f t="shared" si="236"/>
        <v>0</v>
      </c>
      <c r="CC106" s="253">
        <f t="shared" si="236"/>
        <v>0</v>
      </c>
      <c r="CD106" s="253">
        <f t="shared" si="236"/>
        <v>0</v>
      </c>
      <c r="CE106" s="253">
        <f t="shared" si="236"/>
        <v>0</v>
      </c>
      <c r="CF106" s="253">
        <f t="shared" si="236"/>
        <v>0</v>
      </c>
      <c r="CG106" s="253">
        <f t="shared" si="236"/>
        <v>0</v>
      </c>
      <c r="CH106" s="253">
        <f t="shared" si="236"/>
        <v>0</v>
      </c>
      <c r="CI106" s="253">
        <f t="shared" si="236"/>
        <v>0</v>
      </c>
      <c r="CJ106" s="253">
        <f t="shared" si="236"/>
        <v>0</v>
      </c>
      <c r="CK106" s="253">
        <f t="shared" si="236"/>
        <v>0</v>
      </c>
      <c r="CL106" s="253">
        <f t="shared" si="236"/>
        <v>0</v>
      </c>
      <c r="CM106" s="253">
        <f t="shared" si="236"/>
        <v>0</v>
      </c>
      <c r="CN106" s="253">
        <f t="shared" si="236"/>
        <v>0</v>
      </c>
      <c r="CO106" s="253">
        <f t="shared" si="236"/>
        <v>0</v>
      </c>
      <c r="CP106" s="253">
        <f t="shared" ref="CP106:DL106" si="237">IF(AK112-AK113&gt;=0,0,"Ошибка")</f>
        <v>0</v>
      </c>
      <c r="CQ106" s="253">
        <f t="shared" si="237"/>
        <v>0</v>
      </c>
      <c r="CR106" s="253">
        <f t="shared" si="237"/>
        <v>0</v>
      </c>
      <c r="CS106" s="253">
        <f t="shared" si="237"/>
        <v>0</v>
      </c>
      <c r="CT106" s="253">
        <f t="shared" si="237"/>
        <v>0</v>
      </c>
      <c r="CU106" s="253">
        <f t="shared" si="237"/>
        <v>0</v>
      </c>
      <c r="CV106" s="253">
        <f t="shared" si="237"/>
        <v>0</v>
      </c>
      <c r="CW106" s="253">
        <f t="shared" si="237"/>
        <v>0</v>
      </c>
      <c r="CX106" s="253">
        <f t="shared" si="237"/>
        <v>0</v>
      </c>
      <c r="CY106" s="253">
        <f t="shared" si="237"/>
        <v>0</v>
      </c>
      <c r="CZ106" s="253">
        <f t="shared" si="237"/>
        <v>0</v>
      </c>
      <c r="DA106" s="253">
        <f t="shared" si="237"/>
        <v>0</v>
      </c>
      <c r="DB106" s="253">
        <f t="shared" si="237"/>
        <v>0</v>
      </c>
      <c r="DC106" s="253">
        <f t="shared" si="237"/>
        <v>0</v>
      </c>
      <c r="DD106" s="253">
        <f t="shared" si="237"/>
        <v>0</v>
      </c>
      <c r="DE106" s="253">
        <f t="shared" si="237"/>
        <v>0</v>
      </c>
      <c r="DF106" s="253">
        <f t="shared" si="237"/>
        <v>0</v>
      </c>
      <c r="DG106" s="253">
        <f t="shared" si="237"/>
        <v>0</v>
      </c>
      <c r="DH106" s="253">
        <f t="shared" si="237"/>
        <v>0</v>
      </c>
      <c r="DI106" s="253">
        <f t="shared" si="237"/>
        <v>0</v>
      </c>
      <c r="DJ106" s="253">
        <f t="shared" si="237"/>
        <v>0</v>
      </c>
      <c r="DK106" s="253">
        <f t="shared" si="237"/>
        <v>0</v>
      </c>
      <c r="DL106" s="253">
        <f t="shared" si="237"/>
        <v>0</v>
      </c>
      <c r="DM106" s="2"/>
      <c r="DN106" s="2"/>
    </row>
    <row r="107" spans="1:118" s="27" customFormat="1" ht="24.75" customHeight="1">
      <c r="A107" s="272" t="str">
        <f t="shared" ref="A107:A118" si="238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39">SUM(J107:L107)</f>
        <v>0</v>
      </c>
      <c r="H107" s="236">
        <f>ROUND(SUM(S107,AD107,AO107,AZ107),1)</f>
        <v>0</v>
      </c>
      <c r="I107" s="236">
        <f t="shared" ref="I107:I118" si="240">SUM(M107:O107)</f>
        <v>0</v>
      </c>
      <c r="J107" s="236">
        <f t="shared" ref="J107:O118" si="241">ROUND(SUM(U107,AF107,AQ107,BB107),1)</f>
        <v>0</v>
      </c>
      <c r="K107" s="236">
        <f t="shared" si="241"/>
        <v>0</v>
      </c>
      <c r="L107" s="236">
        <f t="shared" si="241"/>
        <v>0</v>
      </c>
      <c r="M107" s="236">
        <f t="shared" si="241"/>
        <v>0</v>
      </c>
      <c r="N107" s="236">
        <f t="shared" si="241"/>
        <v>0</v>
      </c>
      <c r="O107" s="236">
        <f t="shared" si="241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2"/>
      <c r="BH107" s="379">
        <f t="shared" ref="BH107:BH119" si="242">IF((COUNTA(BJ107:DL107)-COUNTIF(BJ107:DL107,0))=0,0,CONCATENATE("Ошибки!-",COUNTA(BJ107:DL107)-COUNTIF(BJ107:DL107,0)))</f>
        <v>0</v>
      </c>
      <c r="BI107" s="255" t="str">
        <f t="shared" ref="BI107:BI118" si="24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4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4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46">IF(ROUND((AA107-AB107),5)&gt;=0,0,"Ошибка!")</f>
        <v>0</v>
      </c>
      <c r="CH107" s="318"/>
      <c r="CI107" s="253">
        <f t="shared" ref="CI107:CI118" si="24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48">IF(ROUND((AL107-AM107),5)&gt;=0,0,"Ошибка!")</f>
        <v>0</v>
      </c>
      <c r="CS107" s="318"/>
      <c r="CT107" s="253">
        <f t="shared" ref="CT107:CT118" si="24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50">IF(ROUND((AW107-AX107),5)&gt;=0,0,"Ошибка!")</f>
        <v>0</v>
      </c>
      <c r="DD107" s="318"/>
      <c r="DE107" s="253">
        <f t="shared" ref="DE107:DE118" si="25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  <c r="DM107" s="2"/>
      <c r="DN107" s="2"/>
    </row>
    <row r="108" spans="1:118" s="27" customFormat="1" ht="36.75" customHeight="1">
      <c r="A108" s="272" t="str">
        <f t="shared" si="238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52">ROUND(SUM(P108,AA108,AL108,AW108),0)</f>
        <v>0</v>
      </c>
      <c r="F108" s="236">
        <f t="shared" ref="F108:F118" si="253">ROUND(SUM(Q108,AB108,AM108,AX108),1)</f>
        <v>0</v>
      </c>
      <c r="G108" s="236">
        <f t="shared" si="239"/>
        <v>0</v>
      </c>
      <c r="H108" s="236">
        <f t="shared" ref="H108:H118" si="254">ROUND(SUM(S108,AD108,AO108,AZ108),1)</f>
        <v>0</v>
      </c>
      <c r="I108" s="236">
        <f t="shared" si="240"/>
        <v>0</v>
      </c>
      <c r="J108" s="236">
        <f t="shared" si="241"/>
        <v>0</v>
      </c>
      <c r="K108" s="236">
        <f t="shared" si="241"/>
        <v>0</v>
      </c>
      <c r="L108" s="236">
        <f t="shared" si="241"/>
        <v>0</v>
      </c>
      <c r="M108" s="236">
        <f t="shared" si="241"/>
        <v>0</v>
      </c>
      <c r="N108" s="236">
        <f t="shared" si="241"/>
        <v>0</v>
      </c>
      <c r="O108" s="236">
        <f t="shared" si="241"/>
        <v>0</v>
      </c>
      <c r="P108" s="220"/>
      <c r="Q108" s="221"/>
      <c r="R108" s="237">
        <f t="shared" ref="R108:R118" si="255">SUM(U108:W108)</f>
        <v>0</v>
      </c>
      <c r="S108" s="221"/>
      <c r="T108" s="237">
        <f t="shared" ref="T108:T117" si="25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57">SUM(AF108:AH108)</f>
        <v>0</v>
      </c>
      <c r="AD108" s="221"/>
      <c r="AE108" s="237">
        <f t="shared" ref="AE108:AE117" si="25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59">SUM(AQ108:AS108)</f>
        <v>0</v>
      </c>
      <c r="AO108" s="221"/>
      <c r="AP108" s="237">
        <f t="shared" ref="AP108:AP117" si="26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61">SUM(BB108:BD108)</f>
        <v>0</v>
      </c>
      <c r="AZ108" s="221"/>
      <c r="BA108" s="237">
        <f t="shared" ref="BA108:BA117" si="262">SUM(BE108:BG108)</f>
        <v>0</v>
      </c>
      <c r="BB108" s="221"/>
      <c r="BC108" s="233"/>
      <c r="BD108" s="221"/>
      <c r="BE108" s="221"/>
      <c r="BF108" s="233"/>
      <c r="BG108" s="222"/>
      <c r="BH108" s="379">
        <f t="shared" si="242"/>
        <v>0</v>
      </c>
      <c r="BI108" s="255" t="str">
        <f t="shared" si="243"/>
        <v>03</v>
      </c>
      <c r="BJ108" s="318"/>
      <c r="BK108" s="253">
        <f t="shared" ref="BK108:BK118" si="263">IF(ROUND((E108-F108),5)&gt;=0,0,"Ошибка!")</f>
        <v>0</v>
      </c>
      <c r="BL108" s="318"/>
      <c r="BM108" s="253">
        <f t="shared" si="24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45"/>
        <v>0</v>
      </c>
      <c r="BW108" s="318"/>
      <c r="BX108" s="253">
        <f t="shared" ref="BX108:BX118" si="26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46"/>
        <v>0</v>
      </c>
      <c r="CH108" s="318"/>
      <c r="CI108" s="253">
        <f t="shared" si="24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48"/>
        <v>0</v>
      </c>
      <c r="CS108" s="318"/>
      <c r="CT108" s="253">
        <f t="shared" si="24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50"/>
        <v>0</v>
      </c>
      <c r="DD108" s="318"/>
      <c r="DE108" s="253">
        <f t="shared" si="251"/>
        <v>0</v>
      </c>
      <c r="DF108" s="318"/>
      <c r="DG108" s="318"/>
      <c r="DH108" s="318"/>
      <c r="DI108" s="318"/>
      <c r="DJ108" s="318"/>
      <c r="DK108" s="318"/>
      <c r="DL108" s="318"/>
      <c r="DM108" s="2"/>
      <c r="DN108" s="2"/>
    </row>
    <row r="109" spans="1:118" s="28" customFormat="1" ht="12.75" customHeight="1">
      <c r="A109" s="272" t="str">
        <f t="shared" si="238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52"/>
        <v>0</v>
      </c>
      <c r="F109" s="236">
        <f t="shared" si="253"/>
        <v>0</v>
      </c>
      <c r="G109" s="236">
        <f t="shared" si="239"/>
        <v>0</v>
      </c>
      <c r="H109" s="236">
        <f t="shared" si="254"/>
        <v>0</v>
      </c>
      <c r="I109" s="236">
        <f t="shared" si="240"/>
        <v>0</v>
      </c>
      <c r="J109" s="236">
        <f t="shared" si="241"/>
        <v>0</v>
      </c>
      <c r="K109" s="236">
        <f t="shared" si="241"/>
        <v>0</v>
      </c>
      <c r="L109" s="236">
        <f t="shared" si="241"/>
        <v>0</v>
      </c>
      <c r="M109" s="236">
        <f t="shared" si="241"/>
        <v>0</v>
      </c>
      <c r="N109" s="236">
        <f t="shared" si="241"/>
        <v>0</v>
      </c>
      <c r="O109" s="236">
        <f t="shared" si="241"/>
        <v>0</v>
      </c>
      <c r="P109" s="220"/>
      <c r="Q109" s="221"/>
      <c r="R109" s="237">
        <f t="shared" si="255"/>
        <v>0</v>
      </c>
      <c r="S109" s="221"/>
      <c r="T109" s="237">
        <f t="shared" si="25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57"/>
        <v>0</v>
      </c>
      <c r="AD109" s="221"/>
      <c r="AE109" s="237">
        <f t="shared" si="25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59"/>
        <v>0</v>
      </c>
      <c r="AO109" s="221"/>
      <c r="AP109" s="237">
        <f t="shared" si="26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61"/>
        <v>0</v>
      </c>
      <c r="AZ109" s="221"/>
      <c r="BA109" s="237">
        <f t="shared" si="262"/>
        <v>0</v>
      </c>
      <c r="BB109" s="221"/>
      <c r="BC109" s="233"/>
      <c r="BD109" s="221"/>
      <c r="BE109" s="221"/>
      <c r="BF109" s="233"/>
      <c r="BG109" s="222"/>
      <c r="BH109" s="379">
        <f t="shared" si="242"/>
        <v>0</v>
      </c>
      <c r="BI109" s="255" t="str">
        <f t="shared" si="243"/>
        <v>04</v>
      </c>
      <c r="BJ109" s="318"/>
      <c r="BK109" s="253">
        <f t="shared" si="263"/>
        <v>0</v>
      </c>
      <c r="BL109" s="318"/>
      <c r="BM109" s="253">
        <f t="shared" si="24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45"/>
        <v>0</v>
      </c>
      <c r="BW109" s="318"/>
      <c r="BX109" s="253">
        <f t="shared" si="26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46"/>
        <v>0</v>
      </c>
      <c r="CH109" s="318"/>
      <c r="CI109" s="253">
        <f t="shared" si="24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48"/>
        <v>0</v>
      </c>
      <c r="CS109" s="318"/>
      <c r="CT109" s="253">
        <f t="shared" si="24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50"/>
        <v>0</v>
      </c>
      <c r="DD109" s="318"/>
      <c r="DE109" s="253">
        <f t="shared" si="251"/>
        <v>0</v>
      </c>
      <c r="DF109" s="318"/>
      <c r="DG109" s="318"/>
      <c r="DH109" s="318"/>
      <c r="DI109" s="318"/>
      <c r="DJ109" s="318"/>
      <c r="DK109" s="318"/>
      <c r="DL109" s="318"/>
      <c r="DM109" s="242"/>
      <c r="DN109" s="242"/>
    </row>
    <row r="110" spans="1:118" s="28" customFormat="1" ht="12.75" customHeight="1">
      <c r="A110" s="272" t="str">
        <f t="shared" si="238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52"/>
        <v>0</v>
      </c>
      <c r="F110" s="236">
        <f t="shared" si="253"/>
        <v>0</v>
      </c>
      <c r="G110" s="236">
        <f t="shared" si="239"/>
        <v>0</v>
      </c>
      <c r="H110" s="236">
        <f t="shared" si="254"/>
        <v>0</v>
      </c>
      <c r="I110" s="236">
        <f t="shared" si="240"/>
        <v>0</v>
      </c>
      <c r="J110" s="236">
        <f t="shared" si="241"/>
        <v>0</v>
      </c>
      <c r="K110" s="236">
        <f t="shared" si="241"/>
        <v>0</v>
      </c>
      <c r="L110" s="236">
        <f t="shared" si="241"/>
        <v>0</v>
      </c>
      <c r="M110" s="236">
        <f t="shared" si="241"/>
        <v>0</v>
      </c>
      <c r="N110" s="236">
        <f t="shared" si="241"/>
        <v>0</v>
      </c>
      <c r="O110" s="236">
        <f t="shared" si="241"/>
        <v>0</v>
      </c>
      <c r="P110" s="220"/>
      <c r="Q110" s="221"/>
      <c r="R110" s="237">
        <f t="shared" si="255"/>
        <v>0</v>
      </c>
      <c r="S110" s="221"/>
      <c r="T110" s="237">
        <f t="shared" si="25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57"/>
        <v>0</v>
      </c>
      <c r="AD110" s="221"/>
      <c r="AE110" s="237">
        <f t="shared" si="25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59"/>
        <v>0</v>
      </c>
      <c r="AO110" s="221"/>
      <c r="AP110" s="237">
        <f t="shared" si="26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61"/>
        <v>0</v>
      </c>
      <c r="AZ110" s="221"/>
      <c r="BA110" s="237">
        <f t="shared" si="262"/>
        <v>0</v>
      </c>
      <c r="BB110" s="221"/>
      <c r="BC110" s="233"/>
      <c r="BD110" s="221"/>
      <c r="BE110" s="221"/>
      <c r="BF110" s="233"/>
      <c r="BG110" s="222"/>
      <c r="BH110" s="379">
        <f t="shared" si="242"/>
        <v>0</v>
      </c>
      <c r="BI110" s="255" t="str">
        <f t="shared" si="243"/>
        <v>05</v>
      </c>
      <c r="BJ110" s="318"/>
      <c r="BK110" s="253">
        <f t="shared" si="263"/>
        <v>0</v>
      </c>
      <c r="BL110" s="318"/>
      <c r="BM110" s="253">
        <f t="shared" si="24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45"/>
        <v>0</v>
      </c>
      <c r="BW110" s="318"/>
      <c r="BX110" s="253">
        <f t="shared" si="26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46"/>
        <v>0</v>
      </c>
      <c r="CH110" s="318"/>
      <c r="CI110" s="253">
        <f t="shared" si="24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48"/>
        <v>0</v>
      </c>
      <c r="CS110" s="318"/>
      <c r="CT110" s="253">
        <f t="shared" si="24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50"/>
        <v>0</v>
      </c>
      <c r="DD110" s="318"/>
      <c r="DE110" s="253">
        <f t="shared" si="251"/>
        <v>0</v>
      </c>
      <c r="DF110" s="318"/>
      <c r="DG110" s="318"/>
      <c r="DH110" s="318"/>
      <c r="DI110" s="318"/>
      <c r="DJ110" s="318"/>
      <c r="DK110" s="318"/>
      <c r="DL110" s="318"/>
      <c r="DM110" s="242"/>
      <c r="DN110" s="242"/>
    </row>
    <row r="111" spans="1:118" s="28" customFormat="1" ht="12.75" customHeight="1">
      <c r="A111" s="272" t="str">
        <f t="shared" si="238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52"/>
        <v>0</v>
      </c>
      <c r="F111" s="236">
        <f t="shared" si="253"/>
        <v>0</v>
      </c>
      <c r="G111" s="236">
        <f t="shared" si="239"/>
        <v>0</v>
      </c>
      <c r="H111" s="236">
        <f t="shared" si="254"/>
        <v>0</v>
      </c>
      <c r="I111" s="236">
        <f t="shared" si="240"/>
        <v>0</v>
      </c>
      <c r="J111" s="236">
        <f t="shared" si="241"/>
        <v>0</v>
      </c>
      <c r="K111" s="236">
        <f t="shared" si="241"/>
        <v>0</v>
      </c>
      <c r="L111" s="236">
        <f t="shared" si="241"/>
        <v>0</v>
      </c>
      <c r="M111" s="236">
        <f t="shared" si="241"/>
        <v>0</v>
      </c>
      <c r="N111" s="236">
        <f t="shared" si="241"/>
        <v>0</v>
      </c>
      <c r="O111" s="236">
        <f t="shared" si="241"/>
        <v>0</v>
      </c>
      <c r="P111" s="220"/>
      <c r="Q111" s="221"/>
      <c r="R111" s="237">
        <f t="shared" si="255"/>
        <v>0</v>
      </c>
      <c r="S111" s="221"/>
      <c r="T111" s="237">
        <f t="shared" si="25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57"/>
        <v>0</v>
      </c>
      <c r="AD111" s="221"/>
      <c r="AE111" s="237">
        <f t="shared" si="25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59"/>
        <v>0</v>
      </c>
      <c r="AO111" s="221"/>
      <c r="AP111" s="237">
        <f t="shared" si="26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61"/>
        <v>0</v>
      </c>
      <c r="AZ111" s="221"/>
      <c r="BA111" s="237">
        <f t="shared" si="262"/>
        <v>0</v>
      </c>
      <c r="BB111" s="221"/>
      <c r="BC111" s="233"/>
      <c r="BD111" s="221"/>
      <c r="BE111" s="221"/>
      <c r="BF111" s="233"/>
      <c r="BG111" s="222"/>
      <c r="BH111" s="379">
        <f t="shared" si="242"/>
        <v>0</v>
      </c>
      <c r="BI111" s="255" t="str">
        <f t="shared" si="243"/>
        <v>06</v>
      </c>
      <c r="BJ111" s="318"/>
      <c r="BK111" s="253">
        <f t="shared" si="263"/>
        <v>0</v>
      </c>
      <c r="BL111" s="318"/>
      <c r="BM111" s="253">
        <f t="shared" si="24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45"/>
        <v>0</v>
      </c>
      <c r="BW111" s="318"/>
      <c r="BX111" s="253">
        <f t="shared" si="26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46"/>
        <v>0</v>
      </c>
      <c r="CH111" s="318"/>
      <c r="CI111" s="253">
        <f t="shared" si="24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48"/>
        <v>0</v>
      </c>
      <c r="CS111" s="318"/>
      <c r="CT111" s="253">
        <f t="shared" si="24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50"/>
        <v>0</v>
      </c>
      <c r="DD111" s="318"/>
      <c r="DE111" s="253">
        <f t="shared" si="251"/>
        <v>0</v>
      </c>
      <c r="DF111" s="318"/>
      <c r="DG111" s="318"/>
      <c r="DH111" s="318"/>
      <c r="DI111" s="318"/>
      <c r="DJ111" s="318"/>
      <c r="DK111" s="318"/>
      <c r="DL111" s="318"/>
      <c r="DM111" s="242"/>
      <c r="DN111" s="242"/>
    </row>
    <row r="112" spans="1:118" s="27" customFormat="1" ht="24.75" customHeight="1">
      <c r="A112" s="272" t="str">
        <f t="shared" si="238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52"/>
        <v>0</v>
      </c>
      <c r="F112" s="236">
        <f t="shared" si="253"/>
        <v>0</v>
      </c>
      <c r="G112" s="236">
        <f t="shared" si="239"/>
        <v>0</v>
      </c>
      <c r="H112" s="236">
        <f t="shared" si="254"/>
        <v>0</v>
      </c>
      <c r="I112" s="236">
        <f t="shared" si="240"/>
        <v>0</v>
      </c>
      <c r="J112" s="236">
        <f t="shared" si="241"/>
        <v>0</v>
      </c>
      <c r="K112" s="236">
        <f t="shared" si="241"/>
        <v>0</v>
      </c>
      <c r="L112" s="236">
        <f t="shared" si="241"/>
        <v>0</v>
      </c>
      <c r="M112" s="236">
        <f t="shared" si="241"/>
        <v>0</v>
      </c>
      <c r="N112" s="236">
        <f t="shared" si="241"/>
        <v>0</v>
      </c>
      <c r="O112" s="236">
        <f t="shared" si="241"/>
        <v>0</v>
      </c>
      <c r="P112" s="220"/>
      <c r="Q112" s="221"/>
      <c r="R112" s="237">
        <f t="shared" si="255"/>
        <v>0</v>
      </c>
      <c r="S112" s="221"/>
      <c r="T112" s="237">
        <f t="shared" si="25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57"/>
        <v>0</v>
      </c>
      <c r="AD112" s="221"/>
      <c r="AE112" s="237">
        <f t="shared" si="25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59"/>
        <v>0</v>
      </c>
      <c r="AO112" s="221"/>
      <c r="AP112" s="237">
        <f t="shared" si="26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61"/>
        <v>0</v>
      </c>
      <c r="AZ112" s="221"/>
      <c r="BA112" s="237">
        <f t="shared" si="262"/>
        <v>0</v>
      </c>
      <c r="BB112" s="221"/>
      <c r="BC112" s="233"/>
      <c r="BD112" s="221"/>
      <c r="BE112" s="221"/>
      <c r="BF112" s="233"/>
      <c r="BG112" s="222"/>
      <c r="BH112" s="379">
        <f t="shared" si="242"/>
        <v>0</v>
      </c>
      <c r="BI112" s="255" t="str">
        <f t="shared" si="243"/>
        <v>07</v>
      </c>
      <c r="BJ112" s="318"/>
      <c r="BK112" s="253">
        <f t="shared" si="263"/>
        <v>0</v>
      </c>
      <c r="BL112" s="318"/>
      <c r="BM112" s="253">
        <f t="shared" si="24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45"/>
        <v>0</v>
      </c>
      <c r="BW112" s="318"/>
      <c r="BX112" s="253">
        <f t="shared" si="26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46"/>
        <v>0</v>
      </c>
      <c r="CH112" s="318"/>
      <c r="CI112" s="253">
        <f t="shared" si="24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48"/>
        <v>0</v>
      </c>
      <c r="CS112" s="318"/>
      <c r="CT112" s="253">
        <f t="shared" si="24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50"/>
        <v>0</v>
      </c>
      <c r="DD112" s="318"/>
      <c r="DE112" s="253">
        <f t="shared" si="251"/>
        <v>0</v>
      </c>
      <c r="DF112" s="318"/>
      <c r="DG112" s="318"/>
      <c r="DH112" s="318"/>
      <c r="DI112" s="318"/>
      <c r="DJ112" s="318"/>
      <c r="DK112" s="318"/>
      <c r="DL112" s="318"/>
      <c r="DM112" s="2"/>
      <c r="DN112" s="2"/>
    </row>
    <row r="113" spans="1:118" s="27" customFormat="1" ht="12.75" customHeight="1">
      <c r="A113" s="272" t="str">
        <f t="shared" si="238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52"/>
        <v>0</v>
      </c>
      <c r="F113" s="236">
        <f t="shared" si="253"/>
        <v>0</v>
      </c>
      <c r="G113" s="236">
        <f t="shared" si="239"/>
        <v>0</v>
      </c>
      <c r="H113" s="236">
        <f t="shared" si="254"/>
        <v>0</v>
      </c>
      <c r="I113" s="236">
        <f t="shared" si="240"/>
        <v>0</v>
      </c>
      <c r="J113" s="236">
        <f t="shared" si="241"/>
        <v>0</v>
      </c>
      <c r="K113" s="236">
        <f t="shared" si="241"/>
        <v>0</v>
      </c>
      <c r="L113" s="236">
        <f t="shared" si="241"/>
        <v>0</v>
      </c>
      <c r="M113" s="236">
        <f t="shared" si="241"/>
        <v>0</v>
      </c>
      <c r="N113" s="236">
        <f t="shared" si="241"/>
        <v>0</v>
      </c>
      <c r="O113" s="236">
        <f t="shared" si="241"/>
        <v>0</v>
      </c>
      <c r="P113" s="220"/>
      <c r="Q113" s="221"/>
      <c r="R113" s="237">
        <f t="shared" si="255"/>
        <v>0</v>
      </c>
      <c r="S113" s="221"/>
      <c r="T113" s="237">
        <f t="shared" si="25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57"/>
        <v>0</v>
      </c>
      <c r="AD113" s="221"/>
      <c r="AE113" s="237">
        <f t="shared" si="25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59"/>
        <v>0</v>
      </c>
      <c r="AO113" s="221"/>
      <c r="AP113" s="237">
        <f t="shared" si="26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61"/>
        <v>0</v>
      </c>
      <c r="AZ113" s="221"/>
      <c r="BA113" s="237">
        <f t="shared" si="262"/>
        <v>0</v>
      </c>
      <c r="BB113" s="221"/>
      <c r="BC113" s="233"/>
      <c r="BD113" s="221"/>
      <c r="BE113" s="221"/>
      <c r="BF113" s="233"/>
      <c r="BG113" s="222"/>
      <c r="BH113" s="379">
        <f t="shared" si="242"/>
        <v>0</v>
      </c>
      <c r="BI113" s="255" t="str">
        <f t="shared" si="243"/>
        <v>08</v>
      </c>
      <c r="BJ113" s="318"/>
      <c r="BK113" s="253">
        <f t="shared" si="263"/>
        <v>0</v>
      </c>
      <c r="BL113" s="318"/>
      <c r="BM113" s="253">
        <f t="shared" si="24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45"/>
        <v>0</v>
      </c>
      <c r="BW113" s="318"/>
      <c r="BX113" s="253">
        <f t="shared" si="26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46"/>
        <v>0</v>
      </c>
      <c r="CH113" s="318"/>
      <c r="CI113" s="253">
        <f t="shared" si="24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48"/>
        <v>0</v>
      </c>
      <c r="CS113" s="318"/>
      <c r="CT113" s="253">
        <f t="shared" si="24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50"/>
        <v>0</v>
      </c>
      <c r="DD113" s="318"/>
      <c r="DE113" s="253">
        <f t="shared" si="251"/>
        <v>0</v>
      </c>
      <c r="DF113" s="318"/>
      <c r="DG113" s="318"/>
      <c r="DH113" s="318"/>
      <c r="DI113" s="318"/>
      <c r="DJ113" s="318"/>
      <c r="DK113" s="318"/>
      <c r="DL113" s="318"/>
      <c r="DM113" s="2"/>
      <c r="DN113" s="2"/>
    </row>
    <row r="114" spans="1:118" s="28" customFormat="1" ht="12.75" customHeight="1">
      <c r="A114" s="272" t="str">
        <f t="shared" si="238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52"/>
        <v>0</v>
      </c>
      <c r="F114" s="236">
        <f t="shared" si="253"/>
        <v>0</v>
      </c>
      <c r="G114" s="236">
        <f t="shared" si="239"/>
        <v>0</v>
      </c>
      <c r="H114" s="236">
        <f t="shared" si="254"/>
        <v>0</v>
      </c>
      <c r="I114" s="236">
        <f t="shared" si="240"/>
        <v>0</v>
      </c>
      <c r="J114" s="236">
        <f t="shared" si="241"/>
        <v>0</v>
      </c>
      <c r="K114" s="236">
        <f t="shared" si="241"/>
        <v>0</v>
      </c>
      <c r="L114" s="236">
        <f t="shared" si="241"/>
        <v>0</v>
      </c>
      <c r="M114" s="236">
        <f t="shared" si="241"/>
        <v>0</v>
      </c>
      <c r="N114" s="236">
        <f t="shared" si="241"/>
        <v>0</v>
      </c>
      <c r="O114" s="236">
        <f t="shared" si="241"/>
        <v>0</v>
      </c>
      <c r="P114" s="220"/>
      <c r="Q114" s="221"/>
      <c r="R114" s="237">
        <f t="shared" si="255"/>
        <v>0</v>
      </c>
      <c r="S114" s="221"/>
      <c r="T114" s="237">
        <f t="shared" si="25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57"/>
        <v>0</v>
      </c>
      <c r="AD114" s="221"/>
      <c r="AE114" s="237">
        <f t="shared" si="25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59"/>
        <v>0</v>
      </c>
      <c r="AO114" s="221"/>
      <c r="AP114" s="237">
        <f t="shared" si="26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61"/>
        <v>0</v>
      </c>
      <c r="AZ114" s="221"/>
      <c r="BA114" s="237">
        <f t="shared" si="262"/>
        <v>0</v>
      </c>
      <c r="BB114" s="221"/>
      <c r="BC114" s="233"/>
      <c r="BD114" s="221"/>
      <c r="BE114" s="221"/>
      <c r="BF114" s="233"/>
      <c r="BG114" s="222"/>
      <c r="BH114" s="379">
        <f t="shared" si="242"/>
        <v>0</v>
      </c>
      <c r="BI114" s="255" t="str">
        <f t="shared" si="243"/>
        <v>09</v>
      </c>
      <c r="BJ114" s="318"/>
      <c r="BK114" s="253">
        <f t="shared" si="263"/>
        <v>0</v>
      </c>
      <c r="BL114" s="318"/>
      <c r="BM114" s="253">
        <f t="shared" si="24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45"/>
        <v>0</v>
      </c>
      <c r="BW114" s="318"/>
      <c r="BX114" s="253">
        <f t="shared" si="26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46"/>
        <v>0</v>
      </c>
      <c r="CH114" s="318"/>
      <c r="CI114" s="253">
        <f t="shared" si="24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48"/>
        <v>0</v>
      </c>
      <c r="CS114" s="318"/>
      <c r="CT114" s="253">
        <f t="shared" si="24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50"/>
        <v>0</v>
      </c>
      <c r="DD114" s="318"/>
      <c r="DE114" s="253">
        <f t="shared" si="251"/>
        <v>0</v>
      </c>
      <c r="DF114" s="318"/>
      <c r="DG114" s="318"/>
      <c r="DH114" s="318"/>
      <c r="DI114" s="318"/>
      <c r="DJ114" s="318"/>
      <c r="DK114" s="318"/>
      <c r="DL114" s="318"/>
      <c r="DM114" s="242"/>
      <c r="DN114" s="242"/>
    </row>
    <row r="115" spans="1:118" s="28" customFormat="1" ht="12.75" customHeight="1">
      <c r="A115" s="272" t="str">
        <f t="shared" si="238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52"/>
        <v>0</v>
      </c>
      <c r="F115" s="236">
        <f t="shared" si="253"/>
        <v>0</v>
      </c>
      <c r="G115" s="236">
        <f t="shared" si="239"/>
        <v>0</v>
      </c>
      <c r="H115" s="236">
        <f t="shared" si="254"/>
        <v>0</v>
      </c>
      <c r="I115" s="236">
        <f t="shared" si="240"/>
        <v>0</v>
      </c>
      <c r="J115" s="236">
        <f t="shared" si="241"/>
        <v>0</v>
      </c>
      <c r="K115" s="236">
        <f t="shared" si="241"/>
        <v>0</v>
      </c>
      <c r="L115" s="236">
        <f t="shared" si="241"/>
        <v>0</v>
      </c>
      <c r="M115" s="236">
        <f t="shared" si="241"/>
        <v>0</v>
      </c>
      <c r="N115" s="236">
        <f t="shared" si="241"/>
        <v>0</v>
      </c>
      <c r="O115" s="236">
        <f t="shared" si="241"/>
        <v>0</v>
      </c>
      <c r="P115" s="220"/>
      <c r="Q115" s="221"/>
      <c r="R115" s="237">
        <f t="shared" si="255"/>
        <v>0</v>
      </c>
      <c r="S115" s="221"/>
      <c r="T115" s="237">
        <f t="shared" si="25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57"/>
        <v>0</v>
      </c>
      <c r="AD115" s="221"/>
      <c r="AE115" s="237">
        <f t="shared" si="25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59"/>
        <v>0</v>
      </c>
      <c r="AO115" s="221"/>
      <c r="AP115" s="237">
        <f t="shared" si="26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61"/>
        <v>0</v>
      </c>
      <c r="AZ115" s="221"/>
      <c r="BA115" s="237">
        <f t="shared" si="262"/>
        <v>0</v>
      </c>
      <c r="BB115" s="221"/>
      <c r="BC115" s="233"/>
      <c r="BD115" s="221"/>
      <c r="BE115" s="221"/>
      <c r="BF115" s="233"/>
      <c r="BG115" s="222"/>
      <c r="BH115" s="379">
        <f t="shared" si="242"/>
        <v>0</v>
      </c>
      <c r="BI115" s="255" t="str">
        <f t="shared" si="243"/>
        <v>10</v>
      </c>
      <c r="BJ115" s="318"/>
      <c r="BK115" s="253">
        <f t="shared" si="263"/>
        <v>0</v>
      </c>
      <c r="BL115" s="318"/>
      <c r="BM115" s="253">
        <f t="shared" si="24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45"/>
        <v>0</v>
      </c>
      <c r="BW115" s="318"/>
      <c r="BX115" s="253">
        <f t="shared" si="26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46"/>
        <v>0</v>
      </c>
      <c r="CH115" s="318"/>
      <c r="CI115" s="253">
        <f t="shared" si="24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48"/>
        <v>0</v>
      </c>
      <c r="CS115" s="318"/>
      <c r="CT115" s="253">
        <f t="shared" si="24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50"/>
        <v>0</v>
      </c>
      <c r="DD115" s="318"/>
      <c r="DE115" s="253">
        <f t="shared" si="251"/>
        <v>0</v>
      </c>
      <c r="DF115" s="318"/>
      <c r="DG115" s="318"/>
      <c r="DH115" s="318"/>
      <c r="DI115" s="318"/>
      <c r="DJ115" s="318"/>
      <c r="DK115" s="318"/>
      <c r="DL115" s="318"/>
      <c r="DM115" s="242"/>
      <c r="DN115" s="242"/>
    </row>
    <row r="116" spans="1:118" s="27" customFormat="1" ht="36.75" customHeight="1">
      <c r="A116" s="272" t="str">
        <f t="shared" si="238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52"/>
        <v>0</v>
      </c>
      <c r="F116" s="236">
        <f t="shared" si="253"/>
        <v>0</v>
      </c>
      <c r="G116" s="236">
        <f t="shared" si="239"/>
        <v>0</v>
      </c>
      <c r="H116" s="236">
        <f t="shared" si="254"/>
        <v>0</v>
      </c>
      <c r="I116" s="236">
        <f t="shared" si="240"/>
        <v>0</v>
      </c>
      <c r="J116" s="236">
        <f t="shared" si="241"/>
        <v>0</v>
      </c>
      <c r="K116" s="236">
        <f t="shared" si="241"/>
        <v>0</v>
      </c>
      <c r="L116" s="236">
        <f t="shared" si="241"/>
        <v>0</v>
      </c>
      <c r="M116" s="236">
        <f t="shared" si="241"/>
        <v>0</v>
      </c>
      <c r="N116" s="236">
        <f t="shared" si="241"/>
        <v>0</v>
      </c>
      <c r="O116" s="236">
        <f t="shared" si="241"/>
        <v>0</v>
      </c>
      <c r="P116" s="220"/>
      <c r="Q116" s="221"/>
      <c r="R116" s="237">
        <f t="shared" si="255"/>
        <v>0</v>
      </c>
      <c r="S116" s="221"/>
      <c r="T116" s="237">
        <f t="shared" si="25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57"/>
        <v>0</v>
      </c>
      <c r="AD116" s="221"/>
      <c r="AE116" s="237">
        <f t="shared" si="25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59"/>
        <v>0</v>
      </c>
      <c r="AO116" s="221"/>
      <c r="AP116" s="237">
        <f t="shared" si="26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61"/>
        <v>0</v>
      </c>
      <c r="AZ116" s="221"/>
      <c r="BA116" s="237">
        <f t="shared" si="262"/>
        <v>0</v>
      </c>
      <c r="BB116" s="221"/>
      <c r="BC116" s="233"/>
      <c r="BD116" s="221"/>
      <c r="BE116" s="221"/>
      <c r="BF116" s="233"/>
      <c r="BG116" s="222"/>
      <c r="BH116" s="379">
        <f t="shared" si="242"/>
        <v>0</v>
      </c>
      <c r="BI116" s="255" t="str">
        <f t="shared" si="243"/>
        <v>11</v>
      </c>
      <c r="BJ116" s="318"/>
      <c r="BK116" s="253">
        <f t="shared" si="263"/>
        <v>0</v>
      </c>
      <c r="BL116" s="318"/>
      <c r="BM116" s="253">
        <f t="shared" si="24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45"/>
        <v>0</v>
      </c>
      <c r="BW116" s="318"/>
      <c r="BX116" s="253">
        <f t="shared" si="26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46"/>
        <v>0</v>
      </c>
      <c r="CH116" s="318"/>
      <c r="CI116" s="253">
        <f t="shared" si="24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48"/>
        <v>0</v>
      </c>
      <c r="CS116" s="318"/>
      <c r="CT116" s="253">
        <f t="shared" si="24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50"/>
        <v>0</v>
      </c>
      <c r="DD116" s="318"/>
      <c r="DE116" s="253">
        <f t="shared" si="251"/>
        <v>0</v>
      </c>
      <c r="DF116" s="318"/>
      <c r="DG116" s="318"/>
      <c r="DH116" s="318"/>
      <c r="DI116" s="318"/>
      <c r="DJ116" s="318"/>
      <c r="DK116" s="318"/>
      <c r="DL116" s="318"/>
      <c r="DM116" s="2"/>
      <c r="DN116" s="2"/>
    </row>
    <row r="117" spans="1:118" s="27" customFormat="1" ht="36.75" customHeight="1">
      <c r="A117" s="272" t="str">
        <f t="shared" si="238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52"/>
        <v>0</v>
      </c>
      <c r="F117" s="236">
        <f t="shared" si="253"/>
        <v>0</v>
      </c>
      <c r="G117" s="236">
        <f t="shared" si="239"/>
        <v>0</v>
      </c>
      <c r="H117" s="236">
        <f t="shared" si="254"/>
        <v>0</v>
      </c>
      <c r="I117" s="236">
        <f t="shared" si="240"/>
        <v>0</v>
      </c>
      <c r="J117" s="236">
        <f t="shared" si="241"/>
        <v>0</v>
      </c>
      <c r="K117" s="236">
        <f t="shared" si="241"/>
        <v>0</v>
      </c>
      <c r="L117" s="236">
        <f t="shared" si="241"/>
        <v>0</v>
      </c>
      <c r="M117" s="236">
        <f t="shared" si="241"/>
        <v>0</v>
      </c>
      <c r="N117" s="236">
        <f t="shared" si="241"/>
        <v>0</v>
      </c>
      <c r="O117" s="236">
        <f t="shared" si="241"/>
        <v>0</v>
      </c>
      <c r="P117" s="220"/>
      <c r="Q117" s="221"/>
      <c r="R117" s="237">
        <f t="shared" si="255"/>
        <v>0</v>
      </c>
      <c r="S117" s="221"/>
      <c r="T117" s="237">
        <f t="shared" si="25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57"/>
        <v>0</v>
      </c>
      <c r="AD117" s="221"/>
      <c r="AE117" s="237">
        <f t="shared" si="25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59"/>
        <v>0</v>
      </c>
      <c r="AO117" s="221"/>
      <c r="AP117" s="237">
        <f t="shared" si="26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61"/>
        <v>0</v>
      </c>
      <c r="AZ117" s="221"/>
      <c r="BA117" s="237">
        <f t="shared" si="262"/>
        <v>0</v>
      </c>
      <c r="BB117" s="221"/>
      <c r="BC117" s="233"/>
      <c r="BD117" s="221"/>
      <c r="BE117" s="221"/>
      <c r="BF117" s="233"/>
      <c r="BG117" s="222"/>
      <c r="BH117" s="379">
        <f t="shared" si="242"/>
        <v>0</v>
      </c>
      <c r="BI117" s="255" t="str">
        <f t="shared" si="243"/>
        <v>12</v>
      </c>
      <c r="BJ117" s="318"/>
      <c r="BK117" s="253">
        <f t="shared" si="263"/>
        <v>0</v>
      </c>
      <c r="BL117" s="318"/>
      <c r="BM117" s="253">
        <f t="shared" si="24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45"/>
        <v>0</v>
      </c>
      <c r="BW117" s="318"/>
      <c r="BX117" s="253">
        <f t="shared" si="26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46"/>
        <v>0</v>
      </c>
      <c r="CH117" s="318"/>
      <c r="CI117" s="253">
        <f t="shared" si="24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48"/>
        <v>0</v>
      </c>
      <c r="CS117" s="318"/>
      <c r="CT117" s="253">
        <f t="shared" si="24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50"/>
        <v>0</v>
      </c>
      <c r="DD117" s="318"/>
      <c r="DE117" s="253">
        <f t="shared" si="251"/>
        <v>0</v>
      </c>
      <c r="DF117" s="318"/>
      <c r="DG117" s="318"/>
      <c r="DH117" s="318"/>
      <c r="DI117" s="318"/>
      <c r="DJ117" s="318"/>
      <c r="DK117" s="318"/>
      <c r="DL117" s="318"/>
      <c r="DM117" s="2"/>
      <c r="DN117" s="2"/>
    </row>
    <row r="118" spans="1:118" s="28" customFormat="1" ht="13.5" customHeight="1" thickBot="1">
      <c r="A118" s="272" t="str">
        <f t="shared" si="238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52"/>
        <v>0</v>
      </c>
      <c r="F118" s="236">
        <f t="shared" si="253"/>
        <v>0</v>
      </c>
      <c r="G118" s="236">
        <f t="shared" si="239"/>
        <v>0</v>
      </c>
      <c r="H118" s="236">
        <f t="shared" si="254"/>
        <v>0</v>
      </c>
      <c r="I118" s="236">
        <f t="shared" si="240"/>
        <v>0</v>
      </c>
      <c r="J118" s="236">
        <f t="shared" si="241"/>
        <v>0</v>
      </c>
      <c r="K118" s="236">
        <f t="shared" si="241"/>
        <v>0</v>
      </c>
      <c r="L118" s="236">
        <f t="shared" si="241"/>
        <v>0</v>
      </c>
      <c r="M118" s="236">
        <f t="shared" si="241"/>
        <v>0</v>
      </c>
      <c r="N118" s="236">
        <f t="shared" si="241"/>
        <v>0</v>
      </c>
      <c r="O118" s="236">
        <f>ROUND(SUM(Z118,AK118,AV118,BG118),1)</f>
        <v>0</v>
      </c>
      <c r="P118" s="223"/>
      <c r="Q118" s="224"/>
      <c r="R118" s="238">
        <f t="shared" si="25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5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5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6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5"/>
      <c r="BH118" s="379">
        <f t="shared" si="242"/>
        <v>0</v>
      </c>
      <c r="BI118" s="319" t="str">
        <f t="shared" si="243"/>
        <v>13</v>
      </c>
      <c r="BJ118" s="320"/>
      <c r="BK118" s="321">
        <f t="shared" si="263"/>
        <v>0</v>
      </c>
      <c r="BL118" s="320"/>
      <c r="BM118" s="321">
        <f t="shared" si="24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45"/>
        <v>0</v>
      </c>
      <c r="BW118" s="320"/>
      <c r="BX118" s="321">
        <f t="shared" si="26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46"/>
        <v>0</v>
      </c>
      <c r="CH118" s="320"/>
      <c r="CI118" s="321">
        <f t="shared" si="24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48"/>
        <v>0</v>
      </c>
      <c r="CS118" s="320"/>
      <c r="CT118" s="321">
        <f t="shared" si="24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50"/>
        <v>0</v>
      </c>
      <c r="DD118" s="320"/>
      <c r="DE118" s="321">
        <f t="shared" si="251"/>
        <v>0</v>
      </c>
      <c r="DF118" s="320"/>
      <c r="DG118" s="320"/>
      <c r="DH118" s="320"/>
      <c r="DI118" s="320"/>
      <c r="DJ118" s="320"/>
      <c r="DK118" s="320"/>
      <c r="DL118" s="320"/>
      <c r="DM118" s="242"/>
      <c r="DN118" s="242"/>
    </row>
    <row r="119" spans="1:118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4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65">IF(ROUND(E125-SUM(E126,E128:E129),5)&gt;=0,0,"Ошибка")</f>
        <v>0</v>
      </c>
      <c r="BK119" s="285">
        <f t="shared" si="265"/>
        <v>0</v>
      </c>
      <c r="BL119" s="285">
        <f t="shared" si="265"/>
        <v>0</v>
      </c>
      <c r="BM119" s="285">
        <f t="shared" si="265"/>
        <v>0</v>
      </c>
      <c r="BN119" s="285">
        <f t="shared" si="265"/>
        <v>0</v>
      </c>
      <c r="BO119" s="285">
        <f t="shared" si="265"/>
        <v>0</v>
      </c>
      <c r="BP119" s="285">
        <f t="shared" si="265"/>
        <v>0</v>
      </c>
      <c r="BQ119" s="285">
        <f t="shared" si="265"/>
        <v>0</v>
      </c>
      <c r="BR119" s="285">
        <f t="shared" si="265"/>
        <v>0</v>
      </c>
      <c r="BS119" s="285">
        <f t="shared" si="265"/>
        <v>0</v>
      </c>
      <c r="BT119" s="285">
        <f t="shared" si="265"/>
        <v>0</v>
      </c>
      <c r="BU119" s="285">
        <f t="shared" si="265"/>
        <v>0</v>
      </c>
      <c r="BV119" s="285">
        <f t="shared" si="265"/>
        <v>0</v>
      </c>
      <c r="BW119" s="285">
        <f t="shared" si="265"/>
        <v>0</v>
      </c>
      <c r="BX119" s="285">
        <f t="shared" si="265"/>
        <v>0</v>
      </c>
      <c r="BY119" s="285">
        <f t="shared" si="265"/>
        <v>0</v>
      </c>
      <c r="BZ119" s="285">
        <f t="shared" si="265"/>
        <v>0</v>
      </c>
      <c r="CA119" s="285">
        <f t="shared" si="265"/>
        <v>0</v>
      </c>
      <c r="CB119" s="285">
        <f t="shared" si="265"/>
        <v>0</v>
      </c>
      <c r="CC119" s="285">
        <f t="shared" si="265"/>
        <v>0</v>
      </c>
      <c r="CD119" s="285">
        <f t="shared" si="265"/>
        <v>0</v>
      </c>
      <c r="CE119" s="285">
        <f t="shared" si="265"/>
        <v>0</v>
      </c>
      <c r="CF119" s="285">
        <f t="shared" si="265"/>
        <v>0</v>
      </c>
      <c r="CG119" s="285">
        <f t="shared" si="265"/>
        <v>0</v>
      </c>
      <c r="CH119" s="285">
        <f t="shared" si="265"/>
        <v>0</v>
      </c>
      <c r="CI119" s="285">
        <f t="shared" si="265"/>
        <v>0</v>
      </c>
      <c r="CJ119" s="285">
        <f t="shared" si="265"/>
        <v>0</v>
      </c>
      <c r="CK119" s="285">
        <f t="shared" si="265"/>
        <v>0</v>
      </c>
      <c r="CL119" s="285">
        <f t="shared" si="265"/>
        <v>0</v>
      </c>
      <c r="CM119" s="285">
        <f t="shared" si="265"/>
        <v>0</v>
      </c>
      <c r="CN119" s="285">
        <f t="shared" si="265"/>
        <v>0</v>
      </c>
      <c r="CO119" s="285">
        <f t="shared" si="265"/>
        <v>0</v>
      </c>
      <c r="CP119" s="285">
        <f t="shared" ref="CP119:DL119" si="266">IF(ROUND(AK125-SUM(AK126,AK128:AK129),5)&gt;=0,0,"Ошибка")</f>
        <v>0</v>
      </c>
      <c r="CQ119" s="285">
        <f t="shared" si="266"/>
        <v>0</v>
      </c>
      <c r="CR119" s="285">
        <f t="shared" si="266"/>
        <v>0</v>
      </c>
      <c r="CS119" s="285">
        <f t="shared" si="266"/>
        <v>0</v>
      </c>
      <c r="CT119" s="285">
        <f t="shared" si="266"/>
        <v>0</v>
      </c>
      <c r="CU119" s="285">
        <f t="shared" si="266"/>
        <v>0</v>
      </c>
      <c r="CV119" s="285">
        <f t="shared" si="266"/>
        <v>0</v>
      </c>
      <c r="CW119" s="285">
        <f t="shared" si="266"/>
        <v>0</v>
      </c>
      <c r="CX119" s="285">
        <f t="shared" si="266"/>
        <v>0</v>
      </c>
      <c r="CY119" s="285">
        <f t="shared" si="266"/>
        <v>0</v>
      </c>
      <c r="CZ119" s="285">
        <f t="shared" si="266"/>
        <v>0</v>
      </c>
      <c r="DA119" s="285">
        <f t="shared" si="266"/>
        <v>0</v>
      </c>
      <c r="DB119" s="285">
        <f t="shared" si="266"/>
        <v>0</v>
      </c>
      <c r="DC119" s="285">
        <f t="shared" si="266"/>
        <v>0</v>
      </c>
      <c r="DD119" s="285">
        <f t="shared" si="266"/>
        <v>0</v>
      </c>
      <c r="DE119" s="285">
        <f t="shared" si="266"/>
        <v>0</v>
      </c>
      <c r="DF119" s="285">
        <f t="shared" si="266"/>
        <v>0</v>
      </c>
      <c r="DG119" s="285">
        <f t="shared" si="266"/>
        <v>0</v>
      </c>
      <c r="DH119" s="285">
        <f t="shared" si="266"/>
        <v>0</v>
      </c>
      <c r="DI119" s="285">
        <f t="shared" si="266"/>
        <v>0</v>
      </c>
      <c r="DJ119" s="285">
        <f t="shared" si="266"/>
        <v>0</v>
      </c>
      <c r="DK119" s="285">
        <f t="shared" si="266"/>
        <v>0</v>
      </c>
      <c r="DL119" s="285">
        <f t="shared" si="266"/>
        <v>0</v>
      </c>
      <c r="DM119" s="259"/>
      <c r="DN119" s="259"/>
    </row>
    <row r="120" spans="1:118" s="27" customFormat="1" ht="24.75" customHeight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67">SUM(J121:J125,J130:J132)</f>
        <v>0</v>
      </c>
      <c r="K120" s="236">
        <f t="shared" si="267"/>
        <v>0</v>
      </c>
      <c r="L120" s="236">
        <f t="shared" si="267"/>
        <v>0</v>
      </c>
      <c r="M120" s="236">
        <f t="shared" si="267"/>
        <v>0</v>
      </c>
      <c r="N120" s="236">
        <f t="shared" si="267"/>
        <v>0</v>
      </c>
      <c r="O120" s="236">
        <f t="shared" si="267"/>
        <v>0</v>
      </c>
      <c r="P120" s="228">
        <f>SUM(P121:P125,P130:P132)</f>
        <v>0</v>
      </c>
      <c r="Q120" s="226">
        <f t="shared" ref="Q120:Z120" si="268">SUM(Q121:Q125,Q130:Q132)</f>
        <v>0</v>
      </c>
      <c r="R120" s="236">
        <f t="shared" si="268"/>
        <v>0</v>
      </c>
      <c r="S120" s="226">
        <f t="shared" si="268"/>
        <v>0</v>
      </c>
      <c r="T120" s="236">
        <f t="shared" si="268"/>
        <v>0</v>
      </c>
      <c r="U120" s="226">
        <f t="shared" si="268"/>
        <v>0</v>
      </c>
      <c r="V120" s="235">
        <f t="shared" si="268"/>
        <v>0</v>
      </c>
      <c r="W120" s="226">
        <f t="shared" si="268"/>
        <v>0</v>
      </c>
      <c r="X120" s="226">
        <f t="shared" si="268"/>
        <v>0</v>
      </c>
      <c r="Y120" s="235">
        <f t="shared" si="268"/>
        <v>0</v>
      </c>
      <c r="Z120" s="227">
        <f t="shared" si="268"/>
        <v>0</v>
      </c>
      <c r="AA120" s="228">
        <f>SUM(AA121:AA125,AA130:AA132)</f>
        <v>0</v>
      </c>
      <c r="AB120" s="226">
        <f t="shared" ref="AB120:AK120" si="269">SUM(AB121:AB125,AB130:AB132)</f>
        <v>0</v>
      </c>
      <c r="AC120" s="236">
        <f t="shared" si="269"/>
        <v>0</v>
      </c>
      <c r="AD120" s="226">
        <f t="shared" si="269"/>
        <v>0</v>
      </c>
      <c r="AE120" s="236">
        <f t="shared" si="269"/>
        <v>0</v>
      </c>
      <c r="AF120" s="226">
        <f t="shared" si="269"/>
        <v>0</v>
      </c>
      <c r="AG120" s="235">
        <f t="shared" si="269"/>
        <v>0</v>
      </c>
      <c r="AH120" s="226">
        <f t="shared" si="269"/>
        <v>0</v>
      </c>
      <c r="AI120" s="226">
        <f t="shared" si="269"/>
        <v>0</v>
      </c>
      <c r="AJ120" s="235">
        <f t="shared" si="269"/>
        <v>0</v>
      </c>
      <c r="AK120" s="227">
        <f t="shared" si="269"/>
        <v>0</v>
      </c>
      <c r="AL120" s="228">
        <f>SUM(AL121:AL125,AL130:AL132)</f>
        <v>0</v>
      </c>
      <c r="AM120" s="226">
        <f t="shared" ref="AM120:AV120" si="270">SUM(AM121:AM125,AM130:AM132)</f>
        <v>0</v>
      </c>
      <c r="AN120" s="236">
        <f t="shared" si="270"/>
        <v>0</v>
      </c>
      <c r="AO120" s="226">
        <f t="shared" si="270"/>
        <v>0</v>
      </c>
      <c r="AP120" s="236">
        <f t="shared" si="270"/>
        <v>0</v>
      </c>
      <c r="AQ120" s="226">
        <f t="shared" si="270"/>
        <v>0</v>
      </c>
      <c r="AR120" s="235">
        <f t="shared" si="270"/>
        <v>0</v>
      </c>
      <c r="AS120" s="226">
        <f t="shared" si="270"/>
        <v>0</v>
      </c>
      <c r="AT120" s="226">
        <f t="shared" si="270"/>
        <v>0</v>
      </c>
      <c r="AU120" s="235">
        <f t="shared" si="270"/>
        <v>0</v>
      </c>
      <c r="AV120" s="227">
        <f t="shared" si="270"/>
        <v>0</v>
      </c>
      <c r="AW120" s="228">
        <f>SUM(AW121:AW125,AW130:AW132)</f>
        <v>0</v>
      </c>
      <c r="AX120" s="226">
        <f t="shared" ref="AX120:BG120" si="271">SUM(AX121:AX125,AX130:AX132)</f>
        <v>0</v>
      </c>
      <c r="AY120" s="236">
        <f t="shared" si="271"/>
        <v>0</v>
      </c>
      <c r="AZ120" s="226">
        <f t="shared" si="271"/>
        <v>0</v>
      </c>
      <c r="BA120" s="236">
        <f t="shared" si="271"/>
        <v>0</v>
      </c>
      <c r="BB120" s="226">
        <f t="shared" si="271"/>
        <v>0</v>
      </c>
      <c r="BC120" s="235">
        <f t="shared" si="271"/>
        <v>0</v>
      </c>
      <c r="BD120" s="226">
        <f t="shared" si="271"/>
        <v>0</v>
      </c>
      <c r="BE120" s="226">
        <f t="shared" si="271"/>
        <v>0</v>
      </c>
      <c r="BF120" s="235">
        <f t="shared" si="271"/>
        <v>0</v>
      </c>
      <c r="BG120" s="227">
        <f t="shared" si="271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72">IF(E126-E127&gt;=0,0,"Ошибка")</f>
        <v>0</v>
      </c>
      <c r="BK120" s="253">
        <f t="shared" si="272"/>
        <v>0</v>
      </c>
      <c r="BL120" s="253">
        <f t="shared" si="272"/>
        <v>0</v>
      </c>
      <c r="BM120" s="253">
        <f t="shared" si="272"/>
        <v>0</v>
      </c>
      <c r="BN120" s="253">
        <f t="shared" si="272"/>
        <v>0</v>
      </c>
      <c r="BO120" s="253">
        <f t="shared" si="272"/>
        <v>0</v>
      </c>
      <c r="BP120" s="253">
        <f t="shared" si="272"/>
        <v>0</v>
      </c>
      <c r="BQ120" s="253">
        <f t="shared" si="272"/>
        <v>0</v>
      </c>
      <c r="BR120" s="253">
        <f t="shared" si="272"/>
        <v>0</v>
      </c>
      <c r="BS120" s="253">
        <f t="shared" si="272"/>
        <v>0</v>
      </c>
      <c r="BT120" s="253">
        <f t="shared" si="272"/>
        <v>0</v>
      </c>
      <c r="BU120" s="253">
        <f t="shared" si="272"/>
        <v>0</v>
      </c>
      <c r="BV120" s="253">
        <f t="shared" si="272"/>
        <v>0</v>
      </c>
      <c r="BW120" s="253">
        <f t="shared" si="272"/>
        <v>0</v>
      </c>
      <c r="BX120" s="253">
        <f t="shared" si="272"/>
        <v>0</v>
      </c>
      <c r="BY120" s="253">
        <f t="shared" si="272"/>
        <v>0</v>
      </c>
      <c r="BZ120" s="253">
        <f t="shared" si="272"/>
        <v>0</v>
      </c>
      <c r="CA120" s="253">
        <f t="shared" si="272"/>
        <v>0</v>
      </c>
      <c r="CB120" s="253">
        <f t="shared" si="272"/>
        <v>0</v>
      </c>
      <c r="CC120" s="253">
        <f t="shared" si="272"/>
        <v>0</v>
      </c>
      <c r="CD120" s="253">
        <f t="shared" si="272"/>
        <v>0</v>
      </c>
      <c r="CE120" s="253">
        <f t="shared" si="272"/>
        <v>0</v>
      </c>
      <c r="CF120" s="253">
        <f t="shared" si="272"/>
        <v>0</v>
      </c>
      <c r="CG120" s="253">
        <f t="shared" si="272"/>
        <v>0</v>
      </c>
      <c r="CH120" s="253">
        <f t="shared" si="272"/>
        <v>0</v>
      </c>
      <c r="CI120" s="253">
        <f t="shared" si="272"/>
        <v>0</v>
      </c>
      <c r="CJ120" s="253">
        <f t="shared" si="272"/>
        <v>0</v>
      </c>
      <c r="CK120" s="253">
        <f t="shared" si="272"/>
        <v>0</v>
      </c>
      <c r="CL120" s="253">
        <f t="shared" si="272"/>
        <v>0</v>
      </c>
      <c r="CM120" s="253">
        <f t="shared" si="272"/>
        <v>0</v>
      </c>
      <c r="CN120" s="253">
        <f t="shared" si="272"/>
        <v>0</v>
      </c>
      <c r="CO120" s="253">
        <f t="shared" si="272"/>
        <v>0</v>
      </c>
      <c r="CP120" s="253">
        <f t="shared" ref="CP120:DL120" si="273">IF(AK126-AK127&gt;=0,0,"Ошибка")</f>
        <v>0</v>
      </c>
      <c r="CQ120" s="253">
        <f t="shared" si="273"/>
        <v>0</v>
      </c>
      <c r="CR120" s="253">
        <f t="shared" si="273"/>
        <v>0</v>
      </c>
      <c r="CS120" s="253">
        <f t="shared" si="273"/>
        <v>0</v>
      </c>
      <c r="CT120" s="253">
        <f t="shared" si="273"/>
        <v>0</v>
      </c>
      <c r="CU120" s="253">
        <f t="shared" si="273"/>
        <v>0</v>
      </c>
      <c r="CV120" s="253">
        <f t="shared" si="273"/>
        <v>0</v>
      </c>
      <c r="CW120" s="253">
        <f t="shared" si="273"/>
        <v>0</v>
      </c>
      <c r="CX120" s="253">
        <f t="shared" si="273"/>
        <v>0</v>
      </c>
      <c r="CY120" s="253">
        <f t="shared" si="273"/>
        <v>0</v>
      </c>
      <c r="CZ120" s="253">
        <f t="shared" si="273"/>
        <v>0</v>
      </c>
      <c r="DA120" s="253">
        <f t="shared" si="273"/>
        <v>0</v>
      </c>
      <c r="DB120" s="253">
        <f t="shared" si="273"/>
        <v>0</v>
      </c>
      <c r="DC120" s="253">
        <f t="shared" si="273"/>
        <v>0</v>
      </c>
      <c r="DD120" s="253">
        <f t="shared" si="273"/>
        <v>0</v>
      </c>
      <c r="DE120" s="253">
        <f t="shared" si="273"/>
        <v>0</v>
      </c>
      <c r="DF120" s="253">
        <f t="shared" si="273"/>
        <v>0</v>
      </c>
      <c r="DG120" s="253">
        <f t="shared" si="273"/>
        <v>0</v>
      </c>
      <c r="DH120" s="253">
        <f t="shared" si="273"/>
        <v>0</v>
      </c>
      <c r="DI120" s="253">
        <f t="shared" si="273"/>
        <v>0</v>
      </c>
      <c r="DJ120" s="253">
        <f t="shared" si="273"/>
        <v>0</v>
      </c>
      <c r="DK120" s="253">
        <f t="shared" si="273"/>
        <v>0</v>
      </c>
      <c r="DL120" s="253">
        <f t="shared" si="273"/>
        <v>0</v>
      </c>
      <c r="DM120" s="2"/>
      <c r="DN120" s="2"/>
    </row>
    <row r="121" spans="1:118" s="27" customFormat="1" ht="24.75" customHeight="1">
      <c r="A121" s="272" t="str">
        <f t="shared" ref="A121:A132" si="274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75">SUM(J121:L121)</f>
        <v>0</v>
      </c>
      <c r="H121" s="236">
        <f>ROUND(SUM(S121,AD121,AO121,AZ121),1)</f>
        <v>0</v>
      </c>
      <c r="I121" s="236">
        <f t="shared" ref="I121:I132" si="276">SUM(M121:O121)</f>
        <v>0</v>
      </c>
      <c r="J121" s="236">
        <f t="shared" ref="J121:O132" si="277">ROUND(SUM(U121,AF121,AQ121,BB121),1)</f>
        <v>0</v>
      </c>
      <c r="K121" s="236">
        <f t="shared" si="277"/>
        <v>0</v>
      </c>
      <c r="L121" s="236">
        <f t="shared" si="277"/>
        <v>0</v>
      </c>
      <c r="M121" s="236">
        <f t="shared" si="277"/>
        <v>0</v>
      </c>
      <c r="N121" s="236">
        <f t="shared" si="277"/>
        <v>0</v>
      </c>
      <c r="O121" s="236">
        <f t="shared" si="27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2"/>
      <c r="BH121" s="379">
        <f t="shared" ref="BH121:BH133" si="278">IF((COUNTA(BJ121:DL121)-COUNTIF(BJ121:DL121,0))=0,0,CONCATENATE("Ошибки!-",COUNTA(BJ121:DL121)-COUNTIF(BJ121:DL121,0)))</f>
        <v>0</v>
      </c>
      <c r="BI121" s="255" t="str">
        <f t="shared" ref="BI121:BI132" si="279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280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281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282">IF(ROUND((AA121-AB121),5)&gt;=0,0,"Ошибка!")</f>
        <v>0</v>
      </c>
      <c r="CH121" s="318"/>
      <c r="CI121" s="253">
        <f t="shared" ref="CI121:CI132" si="283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284">IF(ROUND((AL121-AM121),5)&gt;=0,0,"Ошибка!")</f>
        <v>0</v>
      </c>
      <c r="CS121" s="318"/>
      <c r="CT121" s="253">
        <f t="shared" ref="CT121:CT132" si="28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286">IF(ROUND((AW121-AX121),5)&gt;=0,0,"Ошибка!")</f>
        <v>0</v>
      </c>
      <c r="DD121" s="318"/>
      <c r="DE121" s="253">
        <f t="shared" ref="DE121:DE132" si="28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  <c r="DM121" s="2"/>
      <c r="DN121" s="2"/>
    </row>
    <row r="122" spans="1:118" s="27" customFormat="1" ht="36.75" customHeight="1">
      <c r="A122" s="272" t="str">
        <f t="shared" si="274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88">ROUND(SUM(P122,AA122,AL122,AW122),0)</f>
        <v>0</v>
      </c>
      <c r="F122" s="236">
        <f t="shared" ref="F122:F132" si="289">ROUND(SUM(Q122,AB122,AM122,AX122),1)</f>
        <v>0</v>
      </c>
      <c r="G122" s="236">
        <f t="shared" si="275"/>
        <v>0</v>
      </c>
      <c r="H122" s="236">
        <f t="shared" ref="H122:H132" si="290">ROUND(SUM(S122,AD122,AO122,AZ122),1)</f>
        <v>0</v>
      </c>
      <c r="I122" s="236">
        <f t="shared" si="276"/>
        <v>0</v>
      </c>
      <c r="J122" s="236">
        <f t="shared" si="277"/>
        <v>0</v>
      </c>
      <c r="K122" s="236">
        <f t="shared" si="277"/>
        <v>0</v>
      </c>
      <c r="L122" s="236">
        <f t="shared" si="277"/>
        <v>0</v>
      </c>
      <c r="M122" s="236">
        <f t="shared" si="277"/>
        <v>0</v>
      </c>
      <c r="N122" s="236">
        <f t="shared" si="277"/>
        <v>0</v>
      </c>
      <c r="O122" s="236">
        <f t="shared" si="277"/>
        <v>0</v>
      </c>
      <c r="P122" s="220"/>
      <c r="Q122" s="221"/>
      <c r="R122" s="237">
        <f t="shared" ref="R122:R132" si="291">SUM(U122:W122)</f>
        <v>0</v>
      </c>
      <c r="S122" s="221"/>
      <c r="T122" s="237">
        <f t="shared" ref="T122:T131" si="292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93">SUM(AF122:AH122)</f>
        <v>0</v>
      </c>
      <c r="AD122" s="221"/>
      <c r="AE122" s="237">
        <f t="shared" ref="AE122:AE131" si="294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95">SUM(AQ122:AS122)</f>
        <v>0</v>
      </c>
      <c r="AO122" s="221"/>
      <c r="AP122" s="237">
        <f t="shared" ref="AP122:AP131" si="296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97">SUM(BB122:BD122)</f>
        <v>0</v>
      </c>
      <c r="AZ122" s="221"/>
      <c r="BA122" s="237">
        <f t="shared" ref="BA122:BA131" si="298">SUM(BE122:BG122)</f>
        <v>0</v>
      </c>
      <c r="BB122" s="221"/>
      <c r="BC122" s="233"/>
      <c r="BD122" s="221"/>
      <c r="BE122" s="221"/>
      <c r="BF122" s="233"/>
      <c r="BG122" s="222"/>
      <c r="BH122" s="379">
        <f t="shared" si="278"/>
        <v>0</v>
      </c>
      <c r="BI122" s="255" t="str">
        <f t="shared" si="279"/>
        <v>03</v>
      </c>
      <c r="BJ122" s="318"/>
      <c r="BK122" s="253">
        <f t="shared" ref="BK122:BK132" si="299">IF(ROUND((E122-F122),5)&gt;=0,0,"Ошибка!")</f>
        <v>0</v>
      </c>
      <c r="BL122" s="318"/>
      <c r="BM122" s="253">
        <f t="shared" si="280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281"/>
        <v>0</v>
      </c>
      <c r="BW122" s="318"/>
      <c r="BX122" s="253">
        <f t="shared" ref="BX122:BX132" si="300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282"/>
        <v>0</v>
      </c>
      <c r="CH122" s="318"/>
      <c r="CI122" s="253">
        <f t="shared" si="283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284"/>
        <v>0</v>
      </c>
      <c r="CS122" s="318"/>
      <c r="CT122" s="253">
        <f t="shared" si="28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286"/>
        <v>0</v>
      </c>
      <c r="DD122" s="318"/>
      <c r="DE122" s="253">
        <f t="shared" si="287"/>
        <v>0</v>
      </c>
      <c r="DF122" s="318"/>
      <c r="DG122" s="318"/>
      <c r="DH122" s="318"/>
      <c r="DI122" s="318"/>
      <c r="DJ122" s="318"/>
      <c r="DK122" s="318"/>
      <c r="DL122" s="318"/>
      <c r="DM122" s="2"/>
      <c r="DN122" s="2"/>
    </row>
    <row r="123" spans="1:118" s="28" customFormat="1" ht="12.75" customHeight="1">
      <c r="A123" s="272" t="str">
        <f t="shared" si="274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88"/>
        <v>0</v>
      </c>
      <c r="F123" s="236">
        <f t="shared" si="289"/>
        <v>0</v>
      </c>
      <c r="G123" s="236">
        <f t="shared" si="275"/>
        <v>0</v>
      </c>
      <c r="H123" s="236">
        <f t="shared" si="290"/>
        <v>0</v>
      </c>
      <c r="I123" s="236">
        <f t="shared" si="276"/>
        <v>0</v>
      </c>
      <c r="J123" s="236">
        <f t="shared" si="277"/>
        <v>0</v>
      </c>
      <c r="K123" s="236">
        <f t="shared" si="277"/>
        <v>0</v>
      </c>
      <c r="L123" s="236">
        <f t="shared" si="277"/>
        <v>0</v>
      </c>
      <c r="M123" s="236">
        <f t="shared" si="277"/>
        <v>0</v>
      </c>
      <c r="N123" s="236">
        <f t="shared" si="277"/>
        <v>0</v>
      </c>
      <c r="O123" s="236">
        <f t="shared" si="277"/>
        <v>0</v>
      </c>
      <c r="P123" s="220"/>
      <c r="Q123" s="221"/>
      <c r="R123" s="237">
        <f t="shared" si="291"/>
        <v>0</v>
      </c>
      <c r="S123" s="221"/>
      <c r="T123" s="237">
        <f t="shared" si="292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93"/>
        <v>0</v>
      </c>
      <c r="AD123" s="221"/>
      <c r="AE123" s="237">
        <f t="shared" si="294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95"/>
        <v>0</v>
      </c>
      <c r="AO123" s="221"/>
      <c r="AP123" s="237">
        <f t="shared" si="296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97"/>
        <v>0</v>
      </c>
      <c r="AZ123" s="221"/>
      <c r="BA123" s="237">
        <f t="shared" si="298"/>
        <v>0</v>
      </c>
      <c r="BB123" s="221"/>
      <c r="BC123" s="233"/>
      <c r="BD123" s="221"/>
      <c r="BE123" s="221"/>
      <c r="BF123" s="233"/>
      <c r="BG123" s="222"/>
      <c r="BH123" s="379">
        <f t="shared" si="278"/>
        <v>0</v>
      </c>
      <c r="BI123" s="255" t="str">
        <f t="shared" si="279"/>
        <v>04</v>
      </c>
      <c r="BJ123" s="318"/>
      <c r="BK123" s="253">
        <f t="shared" si="299"/>
        <v>0</v>
      </c>
      <c r="BL123" s="318"/>
      <c r="BM123" s="253">
        <f t="shared" si="280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281"/>
        <v>0</v>
      </c>
      <c r="BW123" s="318"/>
      <c r="BX123" s="253">
        <f t="shared" si="300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282"/>
        <v>0</v>
      </c>
      <c r="CH123" s="318"/>
      <c r="CI123" s="253">
        <f t="shared" si="283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284"/>
        <v>0</v>
      </c>
      <c r="CS123" s="318"/>
      <c r="CT123" s="253">
        <f t="shared" si="28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286"/>
        <v>0</v>
      </c>
      <c r="DD123" s="318"/>
      <c r="DE123" s="253">
        <f t="shared" si="287"/>
        <v>0</v>
      </c>
      <c r="DF123" s="318"/>
      <c r="DG123" s="318"/>
      <c r="DH123" s="318"/>
      <c r="DI123" s="318"/>
      <c r="DJ123" s="318"/>
      <c r="DK123" s="318"/>
      <c r="DL123" s="318"/>
      <c r="DM123" s="242"/>
      <c r="DN123" s="242"/>
    </row>
    <row r="124" spans="1:118" s="28" customFormat="1" ht="12.75" customHeight="1">
      <c r="A124" s="272" t="str">
        <f t="shared" si="274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88"/>
        <v>0</v>
      </c>
      <c r="F124" s="236">
        <f t="shared" si="289"/>
        <v>0</v>
      </c>
      <c r="G124" s="236">
        <f t="shared" si="275"/>
        <v>0</v>
      </c>
      <c r="H124" s="236">
        <f t="shared" si="290"/>
        <v>0</v>
      </c>
      <c r="I124" s="236">
        <f t="shared" si="276"/>
        <v>0</v>
      </c>
      <c r="J124" s="236">
        <f t="shared" si="277"/>
        <v>0</v>
      </c>
      <c r="K124" s="236">
        <f t="shared" si="277"/>
        <v>0</v>
      </c>
      <c r="L124" s="236">
        <f t="shared" si="277"/>
        <v>0</v>
      </c>
      <c r="M124" s="236">
        <f t="shared" si="277"/>
        <v>0</v>
      </c>
      <c r="N124" s="236">
        <f t="shared" si="277"/>
        <v>0</v>
      </c>
      <c r="O124" s="236">
        <f t="shared" si="277"/>
        <v>0</v>
      </c>
      <c r="P124" s="220"/>
      <c r="Q124" s="221"/>
      <c r="R124" s="237">
        <f t="shared" si="291"/>
        <v>0</v>
      </c>
      <c r="S124" s="221"/>
      <c r="T124" s="237">
        <f t="shared" si="292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93"/>
        <v>0</v>
      </c>
      <c r="AD124" s="221"/>
      <c r="AE124" s="237">
        <f t="shared" si="294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95"/>
        <v>0</v>
      </c>
      <c r="AO124" s="221"/>
      <c r="AP124" s="237">
        <f t="shared" si="296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97"/>
        <v>0</v>
      </c>
      <c r="AZ124" s="221"/>
      <c r="BA124" s="237">
        <f t="shared" si="298"/>
        <v>0</v>
      </c>
      <c r="BB124" s="221"/>
      <c r="BC124" s="233"/>
      <c r="BD124" s="221"/>
      <c r="BE124" s="221"/>
      <c r="BF124" s="233"/>
      <c r="BG124" s="222"/>
      <c r="BH124" s="379">
        <f t="shared" si="278"/>
        <v>0</v>
      </c>
      <c r="BI124" s="255" t="str">
        <f t="shared" si="279"/>
        <v>05</v>
      </c>
      <c r="BJ124" s="318"/>
      <c r="BK124" s="253">
        <f t="shared" si="299"/>
        <v>0</v>
      </c>
      <c r="BL124" s="318"/>
      <c r="BM124" s="253">
        <f t="shared" si="280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281"/>
        <v>0</v>
      </c>
      <c r="BW124" s="318"/>
      <c r="BX124" s="253">
        <f t="shared" si="300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282"/>
        <v>0</v>
      </c>
      <c r="CH124" s="318"/>
      <c r="CI124" s="253">
        <f t="shared" si="283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284"/>
        <v>0</v>
      </c>
      <c r="CS124" s="318"/>
      <c r="CT124" s="253">
        <f t="shared" si="28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286"/>
        <v>0</v>
      </c>
      <c r="DD124" s="318"/>
      <c r="DE124" s="253">
        <f t="shared" si="287"/>
        <v>0</v>
      </c>
      <c r="DF124" s="318"/>
      <c r="DG124" s="318"/>
      <c r="DH124" s="318"/>
      <c r="DI124" s="318"/>
      <c r="DJ124" s="318"/>
      <c r="DK124" s="318"/>
      <c r="DL124" s="318"/>
      <c r="DM124" s="242"/>
      <c r="DN124" s="242"/>
    </row>
    <row r="125" spans="1:118" s="28" customFormat="1" ht="12.75" customHeight="1">
      <c r="A125" s="272" t="str">
        <f t="shared" si="274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88"/>
        <v>0</v>
      </c>
      <c r="F125" s="236">
        <f t="shared" si="289"/>
        <v>0</v>
      </c>
      <c r="G125" s="236">
        <f t="shared" si="275"/>
        <v>0</v>
      </c>
      <c r="H125" s="236">
        <f t="shared" si="290"/>
        <v>0</v>
      </c>
      <c r="I125" s="236">
        <f t="shared" si="276"/>
        <v>0</v>
      </c>
      <c r="J125" s="236">
        <f t="shared" si="277"/>
        <v>0</v>
      </c>
      <c r="K125" s="236">
        <f t="shared" si="277"/>
        <v>0</v>
      </c>
      <c r="L125" s="236">
        <f t="shared" si="277"/>
        <v>0</v>
      </c>
      <c r="M125" s="236">
        <f t="shared" si="277"/>
        <v>0</v>
      </c>
      <c r="N125" s="236">
        <f t="shared" si="277"/>
        <v>0</v>
      </c>
      <c r="O125" s="236">
        <f t="shared" si="277"/>
        <v>0</v>
      </c>
      <c r="P125" s="220"/>
      <c r="Q125" s="221"/>
      <c r="R125" s="237">
        <f t="shared" si="291"/>
        <v>0</v>
      </c>
      <c r="S125" s="221"/>
      <c r="T125" s="237">
        <f t="shared" si="292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93"/>
        <v>0</v>
      </c>
      <c r="AD125" s="221"/>
      <c r="AE125" s="237">
        <f t="shared" si="294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95"/>
        <v>0</v>
      </c>
      <c r="AO125" s="221"/>
      <c r="AP125" s="237">
        <f t="shared" si="296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97"/>
        <v>0</v>
      </c>
      <c r="AZ125" s="221"/>
      <c r="BA125" s="237">
        <f t="shared" si="298"/>
        <v>0</v>
      </c>
      <c r="BB125" s="221"/>
      <c r="BC125" s="233"/>
      <c r="BD125" s="221"/>
      <c r="BE125" s="221"/>
      <c r="BF125" s="233"/>
      <c r="BG125" s="222"/>
      <c r="BH125" s="379">
        <f t="shared" si="278"/>
        <v>0</v>
      </c>
      <c r="BI125" s="255" t="str">
        <f t="shared" si="279"/>
        <v>06</v>
      </c>
      <c r="BJ125" s="318"/>
      <c r="BK125" s="253">
        <f t="shared" si="299"/>
        <v>0</v>
      </c>
      <c r="BL125" s="318"/>
      <c r="BM125" s="253">
        <f t="shared" si="280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281"/>
        <v>0</v>
      </c>
      <c r="BW125" s="318"/>
      <c r="BX125" s="253">
        <f t="shared" si="300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282"/>
        <v>0</v>
      </c>
      <c r="CH125" s="318"/>
      <c r="CI125" s="253">
        <f t="shared" si="283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284"/>
        <v>0</v>
      </c>
      <c r="CS125" s="318"/>
      <c r="CT125" s="253">
        <f t="shared" si="28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286"/>
        <v>0</v>
      </c>
      <c r="DD125" s="318"/>
      <c r="DE125" s="253">
        <f t="shared" si="287"/>
        <v>0</v>
      </c>
      <c r="DF125" s="318"/>
      <c r="DG125" s="318"/>
      <c r="DH125" s="318"/>
      <c r="DI125" s="318"/>
      <c r="DJ125" s="318"/>
      <c r="DK125" s="318"/>
      <c r="DL125" s="318"/>
      <c r="DM125" s="242"/>
      <c r="DN125" s="242"/>
    </row>
    <row r="126" spans="1:118" s="27" customFormat="1" ht="24.75" customHeight="1">
      <c r="A126" s="272" t="str">
        <f t="shared" si="274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88"/>
        <v>0</v>
      </c>
      <c r="F126" s="236">
        <f t="shared" si="289"/>
        <v>0</v>
      </c>
      <c r="G126" s="236">
        <f t="shared" si="275"/>
        <v>0</v>
      </c>
      <c r="H126" s="236">
        <f t="shared" si="290"/>
        <v>0</v>
      </c>
      <c r="I126" s="236">
        <f t="shared" si="276"/>
        <v>0</v>
      </c>
      <c r="J126" s="236">
        <f t="shared" si="277"/>
        <v>0</v>
      </c>
      <c r="K126" s="236">
        <f t="shared" si="277"/>
        <v>0</v>
      </c>
      <c r="L126" s="236">
        <f t="shared" si="277"/>
        <v>0</v>
      </c>
      <c r="M126" s="236">
        <f t="shared" si="277"/>
        <v>0</v>
      </c>
      <c r="N126" s="236">
        <f t="shared" si="277"/>
        <v>0</v>
      </c>
      <c r="O126" s="236">
        <f t="shared" si="277"/>
        <v>0</v>
      </c>
      <c r="P126" s="220"/>
      <c r="Q126" s="221"/>
      <c r="R126" s="237">
        <f t="shared" si="291"/>
        <v>0</v>
      </c>
      <c r="S126" s="221"/>
      <c r="T126" s="237">
        <f t="shared" si="292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93"/>
        <v>0</v>
      </c>
      <c r="AD126" s="221"/>
      <c r="AE126" s="237">
        <f t="shared" si="294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95"/>
        <v>0</v>
      </c>
      <c r="AO126" s="221"/>
      <c r="AP126" s="237">
        <f t="shared" si="296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97"/>
        <v>0</v>
      </c>
      <c r="AZ126" s="221"/>
      <c r="BA126" s="237">
        <f t="shared" si="298"/>
        <v>0</v>
      </c>
      <c r="BB126" s="221"/>
      <c r="BC126" s="233"/>
      <c r="BD126" s="221"/>
      <c r="BE126" s="221"/>
      <c r="BF126" s="233"/>
      <c r="BG126" s="222"/>
      <c r="BH126" s="379">
        <f t="shared" si="278"/>
        <v>0</v>
      </c>
      <c r="BI126" s="255" t="str">
        <f t="shared" si="279"/>
        <v>07</v>
      </c>
      <c r="BJ126" s="318"/>
      <c r="BK126" s="253">
        <f t="shared" si="299"/>
        <v>0</v>
      </c>
      <c r="BL126" s="318"/>
      <c r="BM126" s="253">
        <f t="shared" si="280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281"/>
        <v>0</v>
      </c>
      <c r="BW126" s="318"/>
      <c r="BX126" s="253">
        <f t="shared" si="300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282"/>
        <v>0</v>
      </c>
      <c r="CH126" s="318"/>
      <c r="CI126" s="253">
        <f t="shared" si="283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284"/>
        <v>0</v>
      </c>
      <c r="CS126" s="318"/>
      <c r="CT126" s="253">
        <f t="shared" si="28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286"/>
        <v>0</v>
      </c>
      <c r="DD126" s="318"/>
      <c r="DE126" s="253">
        <f t="shared" si="287"/>
        <v>0</v>
      </c>
      <c r="DF126" s="318"/>
      <c r="DG126" s="318"/>
      <c r="DH126" s="318"/>
      <c r="DI126" s="318"/>
      <c r="DJ126" s="318"/>
      <c r="DK126" s="318"/>
      <c r="DL126" s="318"/>
      <c r="DM126" s="2"/>
      <c r="DN126" s="2"/>
    </row>
    <row r="127" spans="1:118" s="27" customFormat="1" ht="12.75" customHeight="1">
      <c r="A127" s="272" t="str">
        <f t="shared" si="274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88"/>
        <v>0</v>
      </c>
      <c r="F127" s="236">
        <f t="shared" si="289"/>
        <v>0</v>
      </c>
      <c r="G127" s="236">
        <f t="shared" si="275"/>
        <v>0</v>
      </c>
      <c r="H127" s="236">
        <f t="shared" si="290"/>
        <v>0</v>
      </c>
      <c r="I127" s="236">
        <f t="shared" si="276"/>
        <v>0</v>
      </c>
      <c r="J127" s="236">
        <f t="shared" si="277"/>
        <v>0</v>
      </c>
      <c r="K127" s="236">
        <f t="shared" si="277"/>
        <v>0</v>
      </c>
      <c r="L127" s="236">
        <f t="shared" si="277"/>
        <v>0</v>
      </c>
      <c r="M127" s="236">
        <f t="shared" si="277"/>
        <v>0</v>
      </c>
      <c r="N127" s="236">
        <f t="shared" si="277"/>
        <v>0</v>
      </c>
      <c r="O127" s="236">
        <f t="shared" si="277"/>
        <v>0</v>
      </c>
      <c r="P127" s="220"/>
      <c r="Q127" s="221"/>
      <c r="R127" s="237">
        <f t="shared" si="291"/>
        <v>0</v>
      </c>
      <c r="S127" s="221"/>
      <c r="T127" s="237">
        <f t="shared" si="292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93"/>
        <v>0</v>
      </c>
      <c r="AD127" s="221"/>
      <c r="AE127" s="237">
        <f t="shared" si="294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95"/>
        <v>0</v>
      </c>
      <c r="AO127" s="221"/>
      <c r="AP127" s="237">
        <f t="shared" si="296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97"/>
        <v>0</v>
      </c>
      <c r="AZ127" s="221"/>
      <c r="BA127" s="237">
        <f t="shared" si="298"/>
        <v>0</v>
      </c>
      <c r="BB127" s="221"/>
      <c r="BC127" s="233"/>
      <c r="BD127" s="221"/>
      <c r="BE127" s="221"/>
      <c r="BF127" s="233"/>
      <c r="BG127" s="222"/>
      <c r="BH127" s="379">
        <f t="shared" si="278"/>
        <v>0</v>
      </c>
      <c r="BI127" s="255" t="str">
        <f t="shared" si="279"/>
        <v>08</v>
      </c>
      <c r="BJ127" s="318"/>
      <c r="BK127" s="253">
        <f t="shared" si="299"/>
        <v>0</v>
      </c>
      <c r="BL127" s="318"/>
      <c r="BM127" s="253">
        <f t="shared" si="280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281"/>
        <v>0</v>
      </c>
      <c r="BW127" s="318"/>
      <c r="BX127" s="253">
        <f t="shared" si="300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282"/>
        <v>0</v>
      </c>
      <c r="CH127" s="318"/>
      <c r="CI127" s="253">
        <f t="shared" si="283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284"/>
        <v>0</v>
      </c>
      <c r="CS127" s="318"/>
      <c r="CT127" s="253">
        <f t="shared" si="28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286"/>
        <v>0</v>
      </c>
      <c r="DD127" s="318"/>
      <c r="DE127" s="253">
        <f t="shared" si="287"/>
        <v>0</v>
      </c>
      <c r="DF127" s="318"/>
      <c r="DG127" s="318"/>
      <c r="DH127" s="318"/>
      <c r="DI127" s="318"/>
      <c r="DJ127" s="318"/>
      <c r="DK127" s="318"/>
      <c r="DL127" s="318"/>
      <c r="DM127" s="2"/>
      <c r="DN127" s="2"/>
    </row>
    <row r="128" spans="1:118" s="28" customFormat="1" ht="12.75" customHeight="1">
      <c r="A128" s="272" t="str">
        <f t="shared" si="274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88"/>
        <v>0</v>
      </c>
      <c r="F128" s="236">
        <f t="shared" si="289"/>
        <v>0</v>
      </c>
      <c r="G128" s="236">
        <f t="shared" si="275"/>
        <v>0</v>
      </c>
      <c r="H128" s="236">
        <f t="shared" si="290"/>
        <v>0</v>
      </c>
      <c r="I128" s="236">
        <f t="shared" si="276"/>
        <v>0</v>
      </c>
      <c r="J128" s="236">
        <f t="shared" si="277"/>
        <v>0</v>
      </c>
      <c r="K128" s="236">
        <f t="shared" si="277"/>
        <v>0</v>
      </c>
      <c r="L128" s="236">
        <f t="shared" si="277"/>
        <v>0</v>
      </c>
      <c r="M128" s="236">
        <f t="shared" si="277"/>
        <v>0</v>
      </c>
      <c r="N128" s="236">
        <f t="shared" si="277"/>
        <v>0</v>
      </c>
      <c r="O128" s="236">
        <f t="shared" si="277"/>
        <v>0</v>
      </c>
      <c r="P128" s="220"/>
      <c r="Q128" s="221"/>
      <c r="R128" s="237">
        <f t="shared" si="291"/>
        <v>0</v>
      </c>
      <c r="S128" s="221"/>
      <c r="T128" s="237">
        <f t="shared" si="292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93"/>
        <v>0</v>
      </c>
      <c r="AD128" s="221"/>
      <c r="AE128" s="237">
        <f t="shared" si="294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95"/>
        <v>0</v>
      </c>
      <c r="AO128" s="221"/>
      <c r="AP128" s="237">
        <f t="shared" si="296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97"/>
        <v>0</v>
      </c>
      <c r="AZ128" s="221"/>
      <c r="BA128" s="237">
        <f t="shared" si="298"/>
        <v>0</v>
      </c>
      <c r="BB128" s="221"/>
      <c r="BC128" s="233"/>
      <c r="BD128" s="221"/>
      <c r="BE128" s="221"/>
      <c r="BF128" s="233"/>
      <c r="BG128" s="222"/>
      <c r="BH128" s="379">
        <f t="shared" si="278"/>
        <v>0</v>
      </c>
      <c r="BI128" s="255" t="str">
        <f t="shared" si="279"/>
        <v>09</v>
      </c>
      <c r="BJ128" s="318"/>
      <c r="BK128" s="253">
        <f t="shared" si="299"/>
        <v>0</v>
      </c>
      <c r="BL128" s="318"/>
      <c r="BM128" s="253">
        <f t="shared" si="280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281"/>
        <v>0</v>
      </c>
      <c r="BW128" s="318"/>
      <c r="BX128" s="253">
        <f t="shared" si="300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282"/>
        <v>0</v>
      </c>
      <c r="CH128" s="318"/>
      <c r="CI128" s="253">
        <f t="shared" si="283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284"/>
        <v>0</v>
      </c>
      <c r="CS128" s="318"/>
      <c r="CT128" s="253">
        <f t="shared" si="28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286"/>
        <v>0</v>
      </c>
      <c r="DD128" s="318"/>
      <c r="DE128" s="253">
        <f t="shared" si="287"/>
        <v>0</v>
      </c>
      <c r="DF128" s="318"/>
      <c r="DG128" s="318"/>
      <c r="DH128" s="318"/>
      <c r="DI128" s="318"/>
      <c r="DJ128" s="318"/>
      <c r="DK128" s="318"/>
      <c r="DL128" s="318"/>
      <c r="DM128" s="242"/>
      <c r="DN128" s="242"/>
    </row>
    <row r="129" spans="1:118" s="28" customFormat="1" ht="12.75" customHeight="1">
      <c r="A129" s="272" t="str">
        <f t="shared" si="274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88"/>
        <v>0</v>
      </c>
      <c r="F129" s="236">
        <f t="shared" si="289"/>
        <v>0</v>
      </c>
      <c r="G129" s="236">
        <f t="shared" si="275"/>
        <v>0</v>
      </c>
      <c r="H129" s="236">
        <f t="shared" si="290"/>
        <v>0</v>
      </c>
      <c r="I129" s="236">
        <f t="shared" si="276"/>
        <v>0</v>
      </c>
      <c r="J129" s="236">
        <f t="shared" si="277"/>
        <v>0</v>
      </c>
      <c r="K129" s="236">
        <f t="shared" si="277"/>
        <v>0</v>
      </c>
      <c r="L129" s="236">
        <f t="shared" si="277"/>
        <v>0</v>
      </c>
      <c r="M129" s="236">
        <f t="shared" si="277"/>
        <v>0</v>
      </c>
      <c r="N129" s="236">
        <f t="shared" si="277"/>
        <v>0</v>
      </c>
      <c r="O129" s="236">
        <f t="shared" si="277"/>
        <v>0</v>
      </c>
      <c r="P129" s="220"/>
      <c r="Q129" s="221"/>
      <c r="R129" s="237">
        <f t="shared" si="291"/>
        <v>0</v>
      </c>
      <c r="S129" s="221"/>
      <c r="T129" s="237">
        <f t="shared" si="292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93"/>
        <v>0</v>
      </c>
      <c r="AD129" s="221"/>
      <c r="AE129" s="237">
        <f t="shared" si="294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95"/>
        <v>0</v>
      </c>
      <c r="AO129" s="221"/>
      <c r="AP129" s="237">
        <f t="shared" si="296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97"/>
        <v>0</v>
      </c>
      <c r="AZ129" s="221"/>
      <c r="BA129" s="237">
        <f t="shared" si="298"/>
        <v>0</v>
      </c>
      <c r="BB129" s="221"/>
      <c r="BC129" s="233"/>
      <c r="BD129" s="221"/>
      <c r="BE129" s="221"/>
      <c r="BF129" s="233"/>
      <c r="BG129" s="222"/>
      <c r="BH129" s="379">
        <f t="shared" si="278"/>
        <v>0</v>
      </c>
      <c r="BI129" s="255" t="str">
        <f t="shared" si="279"/>
        <v>10</v>
      </c>
      <c r="BJ129" s="318"/>
      <c r="BK129" s="253">
        <f t="shared" si="299"/>
        <v>0</v>
      </c>
      <c r="BL129" s="318"/>
      <c r="BM129" s="253">
        <f t="shared" si="280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281"/>
        <v>0</v>
      </c>
      <c r="BW129" s="318"/>
      <c r="BX129" s="253">
        <f t="shared" si="300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282"/>
        <v>0</v>
      </c>
      <c r="CH129" s="318"/>
      <c r="CI129" s="253">
        <f t="shared" si="283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284"/>
        <v>0</v>
      </c>
      <c r="CS129" s="318"/>
      <c r="CT129" s="253">
        <f t="shared" si="28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286"/>
        <v>0</v>
      </c>
      <c r="DD129" s="318"/>
      <c r="DE129" s="253">
        <f t="shared" si="287"/>
        <v>0</v>
      </c>
      <c r="DF129" s="318"/>
      <c r="DG129" s="318"/>
      <c r="DH129" s="318"/>
      <c r="DI129" s="318"/>
      <c r="DJ129" s="318"/>
      <c r="DK129" s="318"/>
      <c r="DL129" s="318"/>
      <c r="DM129" s="242"/>
      <c r="DN129" s="242"/>
    </row>
    <row r="130" spans="1:118" s="27" customFormat="1" ht="36.75" customHeight="1">
      <c r="A130" s="272" t="str">
        <f t="shared" si="274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88"/>
        <v>0</v>
      </c>
      <c r="F130" s="236">
        <f t="shared" si="289"/>
        <v>0</v>
      </c>
      <c r="G130" s="236">
        <f t="shared" si="275"/>
        <v>0</v>
      </c>
      <c r="H130" s="236">
        <f t="shared" si="290"/>
        <v>0</v>
      </c>
      <c r="I130" s="236">
        <f t="shared" si="276"/>
        <v>0</v>
      </c>
      <c r="J130" s="236">
        <f t="shared" si="277"/>
        <v>0</v>
      </c>
      <c r="K130" s="236">
        <f t="shared" si="277"/>
        <v>0</v>
      </c>
      <c r="L130" s="236">
        <f t="shared" si="277"/>
        <v>0</v>
      </c>
      <c r="M130" s="236">
        <f t="shared" si="277"/>
        <v>0</v>
      </c>
      <c r="N130" s="236">
        <f t="shared" si="277"/>
        <v>0</v>
      </c>
      <c r="O130" s="236">
        <f t="shared" si="277"/>
        <v>0</v>
      </c>
      <c r="P130" s="220"/>
      <c r="Q130" s="221"/>
      <c r="R130" s="237">
        <f t="shared" si="291"/>
        <v>0</v>
      </c>
      <c r="S130" s="221"/>
      <c r="T130" s="237">
        <f t="shared" si="292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93"/>
        <v>0</v>
      </c>
      <c r="AD130" s="221"/>
      <c r="AE130" s="237">
        <f t="shared" si="294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95"/>
        <v>0</v>
      </c>
      <c r="AO130" s="221"/>
      <c r="AP130" s="237">
        <f t="shared" si="296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97"/>
        <v>0</v>
      </c>
      <c r="AZ130" s="221"/>
      <c r="BA130" s="237">
        <f t="shared" si="298"/>
        <v>0</v>
      </c>
      <c r="BB130" s="221"/>
      <c r="BC130" s="233"/>
      <c r="BD130" s="221"/>
      <c r="BE130" s="221"/>
      <c r="BF130" s="233"/>
      <c r="BG130" s="222"/>
      <c r="BH130" s="379">
        <f t="shared" si="278"/>
        <v>0</v>
      </c>
      <c r="BI130" s="255" t="str">
        <f t="shared" si="279"/>
        <v>11</v>
      </c>
      <c r="BJ130" s="318"/>
      <c r="BK130" s="253">
        <f t="shared" si="299"/>
        <v>0</v>
      </c>
      <c r="BL130" s="318"/>
      <c r="BM130" s="253">
        <f t="shared" si="280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281"/>
        <v>0</v>
      </c>
      <c r="BW130" s="318"/>
      <c r="BX130" s="253">
        <f t="shared" si="300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282"/>
        <v>0</v>
      </c>
      <c r="CH130" s="318"/>
      <c r="CI130" s="253">
        <f t="shared" si="283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284"/>
        <v>0</v>
      </c>
      <c r="CS130" s="318"/>
      <c r="CT130" s="253">
        <f t="shared" si="28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286"/>
        <v>0</v>
      </c>
      <c r="DD130" s="318"/>
      <c r="DE130" s="253">
        <f t="shared" si="287"/>
        <v>0</v>
      </c>
      <c r="DF130" s="318"/>
      <c r="DG130" s="318"/>
      <c r="DH130" s="318"/>
      <c r="DI130" s="318"/>
      <c r="DJ130" s="318"/>
      <c r="DK130" s="318"/>
      <c r="DL130" s="318"/>
      <c r="DM130" s="2"/>
      <c r="DN130" s="2"/>
    </row>
    <row r="131" spans="1:118" s="27" customFormat="1" ht="36.75" customHeight="1">
      <c r="A131" s="272" t="str">
        <f t="shared" si="274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88"/>
        <v>0</v>
      </c>
      <c r="F131" s="236">
        <f t="shared" si="289"/>
        <v>0</v>
      </c>
      <c r="G131" s="236">
        <f t="shared" si="275"/>
        <v>0</v>
      </c>
      <c r="H131" s="236">
        <f t="shared" si="290"/>
        <v>0</v>
      </c>
      <c r="I131" s="236">
        <f t="shared" si="276"/>
        <v>0</v>
      </c>
      <c r="J131" s="236">
        <f t="shared" si="277"/>
        <v>0</v>
      </c>
      <c r="K131" s="236">
        <f t="shared" si="277"/>
        <v>0</v>
      </c>
      <c r="L131" s="236">
        <f t="shared" si="277"/>
        <v>0</v>
      </c>
      <c r="M131" s="236">
        <f t="shared" si="277"/>
        <v>0</v>
      </c>
      <c r="N131" s="236">
        <f t="shared" si="277"/>
        <v>0</v>
      </c>
      <c r="O131" s="236">
        <f t="shared" si="277"/>
        <v>0</v>
      </c>
      <c r="P131" s="220"/>
      <c r="Q131" s="221"/>
      <c r="R131" s="237">
        <f t="shared" si="291"/>
        <v>0</v>
      </c>
      <c r="S131" s="221"/>
      <c r="T131" s="237">
        <f t="shared" si="292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93"/>
        <v>0</v>
      </c>
      <c r="AD131" s="221"/>
      <c r="AE131" s="237">
        <f t="shared" si="294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95"/>
        <v>0</v>
      </c>
      <c r="AO131" s="221"/>
      <c r="AP131" s="237">
        <f t="shared" si="296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97"/>
        <v>0</v>
      </c>
      <c r="AZ131" s="221"/>
      <c r="BA131" s="237">
        <f t="shared" si="298"/>
        <v>0</v>
      </c>
      <c r="BB131" s="221"/>
      <c r="BC131" s="233"/>
      <c r="BD131" s="221"/>
      <c r="BE131" s="221"/>
      <c r="BF131" s="233"/>
      <c r="BG131" s="222"/>
      <c r="BH131" s="379">
        <f t="shared" si="278"/>
        <v>0</v>
      </c>
      <c r="BI131" s="255" t="str">
        <f t="shared" si="279"/>
        <v>12</v>
      </c>
      <c r="BJ131" s="318"/>
      <c r="BK131" s="253">
        <f t="shared" si="299"/>
        <v>0</v>
      </c>
      <c r="BL131" s="318"/>
      <c r="BM131" s="253">
        <f t="shared" si="280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281"/>
        <v>0</v>
      </c>
      <c r="BW131" s="318"/>
      <c r="BX131" s="253">
        <f t="shared" si="300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282"/>
        <v>0</v>
      </c>
      <c r="CH131" s="318"/>
      <c r="CI131" s="253">
        <f t="shared" si="283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284"/>
        <v>0</v>
      </c>
      <c r="CS131" s="318"/>
      <c r="CT131" s="253">
        <f t="shared" si="28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286"/>
        <v>0</v>
      </c>
      <c r="DD131" s="318"/>
      <c r="DE131" s="253">
        <f t="shared" si="287"/>
        <v>0</v>
      </c>
      <c r="DF131" s="318"/>
      <c r="DG131" s="318"/>
      <c r="DH131" s="318"/>
      <c r="DI131" s="318"/>
      <c r="DJ131" s="318"/>
      <c r="DK131" s="318"/>
      <c r="DL131" s="318"/>
      <c r="DM131" s="2"/>
      <c r="DN131" s="2"/>
    </row>
    <row r="132" spans="1:118" s="28" customFormat="1" ht="13.5" customHeight="1" thickBot="1">
      <c r="A132" s="272" t="str">
        <f t="shared" si="274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88"/>
        <v>0</v>
      </c>
      <c r="F132" s="236">
        <f t="shared" si="289"/>
        <v>0</v>
      </c>
      <c r="G132" s="236">
        <f t="shared" si="275"/>
        <v>0</v>
      </c>
      <c r="H132" s="236">
        <f t="shared" si="290"/>
        <v>0</v>
      </c>
      <c r="I132" s="236">
        <f t="shared" si="276"/>
        <v>0</v>
      </c>
      <c r="J132" s="236">
        <f t="shared" si="277"/>
        <v>0</v>
      </c>
      <c r="K132" s="236">
        <f t="shared" si="277"/>
        <v>0</v>
      </c>
      <c r="L132" s="236">
        <f t="shared" si="277"/>
        <v>0</v>
      </c>
      <c r="M132" s="236">
        <f t="shared" si="277"/>
        <v>0</v>
      </c>
      <c r="N132" s="236">
        <f t="shared" si="277"/>
        <v>0</v>
      </c>
      <c r="O132" s="236">
        <f>ROUND(SUM(Z132,AK132,AV132,BG132),1)</f>
        <v>0</v>
      </c>
      <c r="P132" s="223"/>
      <c r="Q132" s="224"/>
      <c r="R132" s="238">
        <f t="shared" si="291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93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95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97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5"/>
      <c r="BH132" s="379">
        <f t="shared" si="278"/>
        <v>0</v>
      </c>
      <c r="BI132" s="319" t="str">
        <f t="shared" si="279"/>
        <v>13</v>
      </c>
      <c r="BJ132" s="320"/>
      <c r="BK132" s="321">
        <f t="shared" si="299"/>
        <v>0</v>
      </c>
      <c r="BL132" s="320"/>
      <c r="BM132" s="321">
        <f t="shared" si="280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281"/>
        <v>0</v>
      </c>
      <c r="BW132" s="320"/>
      <c r="BX132" s="321">
        <f t="shared" si="300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282"/>
        <v>0</v>
      </c>
      <c r="CH132" s="320"/>
      <c r="CI132" s="321">
        <f t="shared" si="283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284"/>
        <v>0</v>
      </c>
      <c r="CS132" s="320"/>
      <c r="CT132" s="321">
        <f t="shared" si="28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286"/>
        <v>0</v>
      </c>
      <c r="DD132" s="320"/>
      <c r="DE132" s="321">
        <f t="shared" si="287"/>
        <v>0</v>
      </c>
      <c r="DF132" s="320"/>
      <c r="DG132" s="320"/>
      <c r="DH132" s="320"/>
      <c r="DI132" s="320"/>
      <c r="DJ132" s="320"/>
      <c r="DK132" s="320"/>
      <c r="DL132" s="320"/>
      <c r="DM132" s="242"/>
      <c r="DN132" s="242"/>
    </row>
    <row r="133" spans="1:118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278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01">IF(ROUND(E139-SUM(E140,E142:E143),5)&gt;=0,0,"Ошибка")</f>
        <v>0</v>
      </c>
      <c r="BK133" s="285">
        <f t="shared" si="301"/>
        <v>0</v>
      </c>
      <c r="BL133" s="285">
        <f t="shared" si="301"/>
        <v>0</v>
      </c>
      <c r="BM133" s="285">
        <f t="shared" si="301"/>
        <v>0</v>
      </c>
      <c r="BN133" s="285">
        <f t="shared" si="301"/>
        <v>0</v>
      </c>
      <c r="BO133" s="285">
        <f t="shared" si="301"/>
        <v>0</v>
      </c>
      <c r="BP133" s="285">
        <f t="shared" si="301"/>
        <v>0</v>
      </c>
      <c r="BQ133" s="285">
        <f t="shared" si="301"/>
        <v>0</v>
      </c>
      <c r="BR133" s="285">
        <f t="shared" si="301"/>
        <v>0</v>
      </c>
      <c r="BS133" s="285">
        <f t="shared" si="301"/>
        <v>0</v>
      </c>
      <c r="BT133" s="285">
        <f t="shared" si="301"/>
        <v>0</v>
      </c>
      <c r="BU133" s="285">
        <f t="shared" si="301"/>
        <v>0</v>
      </c>
      <c r="BV133" s="285">
        <f t="shared" si="301"/>
        <v>0</v>
      </c>
      <c r="BW133" s="285">
        <f t="shared" si="301"/>
        <v>0</v>
      </c>
      <c r="BX133" s="285">
        <f t="shared" si="301"/>
        <v>0</v>
      </c>
      <c r="BY133" s="285">
        <f t="shared" si="301"/>
        <v>0</v>
      </c>
      <c r="BZ133" s="285">
        <f t="shared" si="301"/>
        <v>0</v>
      </c>
      <c r="CA133" s="285">
        <f t="shared" si="301"/>
        <v>0</v>
      </c>
      <c r="CB133" s="285">
        <f t="shared" si="301"/>
        <v>0</v>
      </c>
      <c r="CC133" s="285">
        <f t="shared" si="301"/>
        <v>0</v>
      </c>
      <c r="CD133" s="285">
        <f t="shared" si="301"/>
        <v>0</v>
      </c>
      <c r="CE133" s="285">
        <f t="shared" si="301"/>
        <v>0</v>
      </c>
      <c r="CF133" s="285">
        <f t="shared" si="301"/>
        <v>0</v>
      </c>
      <c r="CG133" s="285">
        <f t="shared" si="301"/>
        <v>0</v>
      </c>
      <c r="CH133" s="285">
        <f t="shared" si="301"/>
        <v>0</v>
      </c>
      <c r="CI133" s="285">
        <f t="shared" si="301"/>
        <v>0</v>
      </c>
      <c r="CJ133" s="285">
        <f t="shared" si="301"/>
        <v>0</v>
      </c>
      <c r="CK133" s="285">
        <f t="shared" si="301"/>
        <v>0</v>
      </c>
      <c r="CL133" s="285">
        <f t="shared" si="301"/>
        <v>0</v>
      </c>
      <c r="CM133" s="285">
        <f t="shared" si="301"/>
        <v>0</v>
      </c>
      <c r="CN133" s="285">
        <f t="shared" si="301"/>
        <v>0</v>
      </c>
      <c r="CO133" s="285">
        <f t="shared" si="301"/>
        <v>0</v>
      </c>
      <c r="CP133" s="285">
        <f t="shared" ref="CP133:DL133" si="302">IF(ROUND(AK139-SUM(AK140,AK142:AK143),5)&gt;=0,0,"Ошибка")</f>
        <v>0</v>
      </c>
      <c r="CQ133" s="285">
        <f t="shared" si="302"/>
        <v>0</v>
      </c>
      <c r="CR133" s="285">
        <f t="shared" si="302"/>
        <v>0</v>
      </c>
      <c r="CS133" s="285">
        <f t="shared" si="302"/>
        <v>0</v>
      </c>
      <c r="CT133" s="285">
        <f t="shared" si="302"/>
        <v>0</v>
      </c>
      <c r="CU133" s="285">
        <f t="shared" si="302"/>
        <v>0</v>
      </c>
      <c r="CV133" s="285">
        <f t="shared" si="302"/>
        <v>0</v>
      </c>
      <c r="CW133" s="285">
        <f t="shared" si="302"/>
        <v>0</v>
      </c>
      <c r="CX133" s="285">
        <f t="shared" si="302"/>
        <v>0</v>
      </c>
      <c r="CY133" s="285">
        <f t="shared" si="302"/>
        <v>0</v>
      </c>
      <c r="CZ133" s="285">
        <f t="shared" si="302"/>
        <v>0</v>
      </c>
      <c r="DA133" s="285">
        <f t="shared" si="302"/>
        <v>0</v>
      </c>
      <c r="DB133" s="285">
        <f t="shared" si="302"/>
        <v>0</v>
      </c>
      <c r="DC133" s="285">
        <f t="shared" si="302"/>
        <v>0</v>
      </c>
      <c r="DD133" s="285">
        <f t="shared" si="302"/>
        <v>0</v>
      </c>
      <c r="DE133" s="285">
        <f t="shared" si="302"/>
        <v>0</v>
      </c>
      <c r="DF133" s="285">
        <f t="shared" si="302"/>
        <v>0</v>
      </c>
      <c r="DG133" s="285">
        <f t="shared" si="302"/>
        <v>0</v>
      </c>
      <c r="DH133" s="285">
        <f t="shared" si="302"/>
        <v>0</v>
      </c>
      <c r="DI133" s="285">
        <f t="shared" si="302"/>
        <v>0</v>
      </c>
      <c r="DJ133" s="285">
        <f t="shared" si="302"/>
        <v>0</v>
      </c>
      <c r="DK133" s="285">
        <f t="shared" si="302"/>
        <v>0</v>
      </c>
      <c r="DL133" s="285">
        <f t="shared" si="302"/>
        <v>0</v>
      </c>
      <c r="DM133" s="259"/>
      <c r="DN133" s="259"/>
    </row>
    <row r="134" spans="1:118" s="27" customFormat="1" ht="24.75" customHeight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03">SUM(J135:J139,J144:J146)</f>
        <v>0</v>
      </c>
      <c r="K134" s="236">
        <f t="shared" si="303"/>
        <v>0</v>
      </c>
      <c r="L134" s="236">
        <f t="shared" si="303"/>
        <v>0</v>
      </c>
      <c r="M134" s="236">
        <f t="shared" si="303"/>
        <v>0</v>
      </c>
      <c r="N134" s="236">
        <f t="shared" si="303"/>
        <v>0</v>
      </c>
      <c r="O134" s="236">
        <f t="shared" si="303"/>
        <v>0</v>
      </c>
      <c r="P134" s="228">
        <f>SUM(P135:P139,P144:P146)</f>
        <v>0</v>
      </c>
      <c r="Q134" s="226">
        <f t="shared" ref="Q134:Z134" si="304">SUM(Q135:Q139,Q144:Q146)</f>
        <v>0</v>
      </c>
      <c r="R134" s="236">
        <f t="shared" si="304"/>
        <v>0</v>
      </c>
      <c r="S134" s="226">
        <f t="shared" si="304"/>
        <v>0</v>
      </c>
      <c r="T134" s="236">
        <f t="shared" si="304"/>
        <v>0</v>
      </c>
      <c r="U134" s="226">
        <f t="shared" si="304"/>
        <v>0</v>
      </c>
      <c r="V134" s="235">
        <f t="shared" si="304"/>
        <v>0</v>
      </c>
      <c r="W134" s="226">
        <f t="shared" si="304"/>
        <v>0</v>
      </c>
      <c r="X134" s="226">
        <f t="shared" si="304"/>
        <v>0</v>
      </c>
      <c r="Y134" s="235">
        <f t="shared" si="304"/>
        <v>0</v>
      </c>
      <c r="Z134" s="227">
        <f t="shared" si="304"/>
        <v>0</v>
      </c>
      <c r="AA134" s="228">
        <f>SUM(AA135:AA139,AA144:AA146)</f>
        <v>0</v>
      </c>
      <c r="AB134" s="226">
        <f t="shared" ref="AB134:AK134" si="305">SUM(AB135:AB139,AB144:AB146)</f>
        <v>0</v>
      </c>
      <c r="AC134" s="236">
        <f t="shared" si="305"/>
        <v>0</v>
      </c>
      <c r="AD134" s="226">
        <f t="shared" si="305"/>
        <v>0</v>
      </c>
      <c r="AE134" s="236">
        <f t="shared" si="305"/>
        <v>0</v>
      </c>
      <c r="AF134" s="226">
        <f t="shared" si="305"/>
        <v>0</v>
      </c>
      <c r="AG134" s="235">
        <f t="shared" si="305"/>
        <v>0</v>
      </c>
      <c r="AH134" s="226">
        <f t="shared" si="305"/>
        <v>0</v>
      </c>
      <c r="AI134" s="226">
        <f t="shared" si="305"/>
        <v>0</v>
      </c>
      <c r="AJ134" s="235">
        <f t="shared" si="305"/>
        <v>0</v>
      </c>
      <c r="AK134" s="227">
        <f t="shared" si="305"/>
        <v>0</v>
      </c>
      <c r="AL134" s="228">
        <f>SUM(AL135:AL139,AL144:AL146)</f>
        <v>0</v>
      </c>
      <c r="AM134" s="226">
        <f t="shared" ref="AM134:AV134" si="306">SUM(AM135:AM139,AM144:AM146)</f>
        <v>0</v>
      </c>
      <c r="AN134" s="236">
        <f t="shared" si="306"/>
        <v>0</v>
      </c>
      <c r="AO134" s="226">
        <f t="shared" si="306"/>
        <v>0</v>
      </c>
      <c r="AP134" s="236">
        <f t="shared" si="306"/>
        <v>0</v>
      </c>
      <c r="AQ134" s="226">
        <f t="shared" si="306"/>
        <v>0</v>
      </c>
      <c r="AR134" s="235">
        <f t="shared" si="306"/>
        <v>0</v>
      </c>
      <c r="AS134" s="226">
        <f t="shared" si="306"/>
        <v>0</v>
      </c>
      <c r="AT134" s="226">
        <f t="shared" si="306"/>
        <v>0</v>
      </c>
      <c r="AU134" s="235">
        <f t="shared" si="306"/>
        <v>0</v>
      </c>
      <c r="AV134" s="227">
        <f t="shared" si="306"/>
        <v>0</v>
      </c>
      <c r="AW134" s="228">
        <f>SUM(AW135:AW139,AW144:AW146)</f>
        <v>0</v>
      </c>
      <c r="AX134" s="226">
        <f t="shared" ref="AX134:BG134" si="307">SUM(AX135:AX139,AX144:AX146)</f>
        <v>0</v>
      </c>
      <c r="AY134" s="236">
        <f t="shared" si="307"/>
        <v>0</v>
      </c>
      <c r="AZ134" s="226">
        <f t="shared" si="307"/>
        <v>0</v>
      </c>
      <c r="BA134" s="236">
        <f t="shared" si="307"/>
        <v>0</v>
      </c>
      <c r="BB134" s="226">
        <f t="shared" si="307"/>
        <v>0</v>
      </c>
      <c r="BC134" s="235">
        <f t="shared" si="307"/>
        <v>0</v>
      </c>
      <c r="BD134" s="226">
        <f t="shared" si="307"/>
        <v>0</v>
      </c>
      <c r="BE134" s="226">
        <f t="shared" si="307"/>
        <v>0</v>
      </c>
      <c r="BF134" s="235">
        <f t="shared" si="307"/>
        <v>0</v>
      </c>
      <c r="BG134" s="227">
        <f t="shared" si="307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08">IF(E140-E141&gt;=0,0,"Ошибка")</f>
        <v>0</v>
      </c>
      <c r="BK134" s="253">
        <f t="shared" si="308"/>
        <v>0</v>
      </c>
      <c r="BL134" s="253">
        <f t="shared" si="308"/>
        <v>0</v>
      </c>
      <c r="BM134" s="253">
        <f t="shared" si="308"/>
        <v>0</v>
      </c>
      <c r="BN134" s="253">
        <f t="shared" si="308"/>
        <v>0</v>
      </c>
      <c r="BO134" s="253">
        <f t="shared" si="308"/>
        <v>0</v>
      </c>
      <c r="BP134" s="253">
        <f t="shared" si="308"/>
        <v>0</v>
      </c>
      <c r="BQ134" s="253">
        <f t="shared" si="308"/>
        <v>0</v>
      </c>
      <c r="BR134" s="253">
        <f t="shared" si="308"/>
        <v>0</v>
      </c>
      <c r="BS134" s="253">
        <f t="shared" si="308"/>
        <v>0</v>
      </c>
      <c r="BT134" s="253">
        <f t="shared" si="308"/>
        <v>0</v>
      </c>
      <c r="BU134" s="253">
        <f t="shared" si="308"/>
        <v>0</v>
      </c>
      <c r="BV134" s="253">
        <f t="shared" si="308"/>
        <v>0</v>
      </c>
      <c r="BW134" s="253">
        <f t="shared" si="308"/>
        <v>0</v>
      </c>
      <c r="BX134" s="253">
        <f t="shared" si="308"/>
        <v>0</v>
      </c>
      <c r="BY134" s="253">
        <f t="shared" si="308"/>
        <v>0</v>
      </c>
      <c r="BZ134" s="253">
        <f t="shared" si="308"/>
        <v>0</v>
      </c>
      <c r="CA134" s="253">
        <f t="shared" si="308"/>
        <v>0</v>
      </c>
      <c r="CB134" s="253">
        <f t="shared" si="308"/>
        <v>0</v>
      </c>
      <c r="CC134" s="253">
        <f t="shared" si="308"/>
        <v>0</v>
      </c>
      <c r="CD134" s="253">
        <f t="shared" si="308"/>
        <v>0</v>
      </c>
      <c r="CE134" s="253">
        <f t="shared" si="308"/>
        <v>0</v>
      </c>
      <c r="CF134" s="253">
        <f t="shared" si="308"/>
        <v>0</v>
      </c>
      <c r="CG134" s="253">
        <f t="shared" si="308"/>
        <v>0</v>
      </c>
      <c r="CH134" s="253">
        <f t="shared" si="308"/>
        <v>0</v>
      </c>
      <c r="CI134" s="253">
        <f t="shared" si="308"/>
        <v>0</v>
      </c>
      <c r="CJ134" s="253">
        <f t="shared" si="308"/>
        <v>0</v>
      </c>
      <c r="CK134" s="253">
        <f t="shared" si="308"/>
        <v>0</v>
      </c>
      <c r="CL134" s="253">
        <f t="shared" si="308"/>
        <v>0</v>
      </c>
      <c r="CM134" s="253">
        <f t="shared" si="308"/>
        <v>0</v>
      </c>
      <c r="CN134" s="253">
        <f t="shared" si="308"/>
        <v>0</v>
      </c>
      <c r="CO134" s="253">
        <f t="shared" si="308"/>
        <v>0</v>
      </c>
      <c r="CP134" s="253">
        <f t="shared" ref="CP134:DL134" si="309">IF(AK140-AK141&gt;=0,0,"Ошибка")</f>
        <v>0</v>
      </c>
      <c r="CQ134" s="253">
        <f t="shared" si="309"/>
        <v>0</v>
      </c>
      <c r="CR134" s="253">
        <f t="shared" si="309"/>
        <v>0</v>
      </c>
      <c r="CS134" s="253">
        <f t="shared" si="309"/>
        <v>0</v>
      </c>
      <c r="CT134" s="253">
        <f t="shared" si="309"/>
        <v>0</v>
      </c>
      <c r="CU134" s="253">
        <f t="shared" si="309"/>
        <v>0</v>
      </c>
      <c r="CV134" s="253">
        <f t="shared" si="309"/>
        <v>0</v>
      </c>
      <c r="CW134" s="253">
        <f t="shared" si="309"/>
        <v>0</v>
      </c>
      <c r="CX134" s="253">
        <f t="shared" si="309"/>
        <v>0</v>
      </c>
      <c r="CY134" s="253">
        <f t="shared" si="309"/>
        <v>0</v>
      </c>
      <c r="CZ134" s="253">
        <f t="shared" si="309"/>
        <v>0</v>
      </c>
      <c r="DA134" s="253">
        <f t="shared" si="309"/>
        <v>0</v>
      </c>
      <c r="DB134" s="253">
        <f t="shared" si="309"/>
        <v>0</v>
      </c>
      <c r="DC134" s="253">
        <f t="shared" si="309"/>
        <v>0</v>
      </c>
      <c r="DD134" s="253">
        <f t="shared" si="309"/>
        <v>0</v>
      </c>
      <c r="DE134" s="253">
        <f t="shared" si="309"/>
        <v>0</v>
      </c>
      <c r="DF134" s="253">
        <f t="shared" si="309"/>
        <v>0</v>
      </c>
      <c r="DG134" s="253">
        <f t="shared" si="309"/>
        <v>0</v>
      </c>
      <c r="DH134" s="253">
        <f t="shared" si="309"/>
        <v>0</v>
      </c>
      <c r="DI134" s="253">
        <f t="shared" si="309"/>
        <v>0</v>
      </c>
      <c r="DJ134" s="253">
        <f t="shared" si="309"/>
        <v>0</v>
      </c>
      <c r="DK134" s="253">
        <f t="shared" si="309"/>
        <v>0</v>
      </c>
      <c r="DL134" s="253">
        <f t="shared" si="309"/>
        <v>0</v>
      </c>
      <c r="DM134" s="2"/>
      <c r="DN134" s="2"/>
    </row>
    <row r="135" spans="1:118" s="27" customFormat="1" ht="24.75" customHeight="1">
      <c r="A135" s="272" t="str">
        <f t="shared" ref="A135:A146" si="310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11">SUM(J135:L135)</f>
        <v>0</v>
      </c>
      <c r="H135" s="236">
        <f>ROUND(SUM(S135,AD135,AO135,AZ135),1)</f>
        <v>0</v>
      </c>
      <c r="I135" s="236">
        <f t="shared" ref="I135:I146" si="312">SUM(M135:O135)</f>
        <v>0</v>
      </c>
      <c r="J135" s="236">
        <f t="shared" ref="J135:O146" si="313">ROUND(SUM(U135,AF135,AQ135,BB135),1)</f>
        <v>0</v>
      </c>
      <c r="K135" s="236">
        <f t="shared" si="313"/>
        <v>0</v>
      </c>
      <c r="L135" s="236">
        <f t="shared" si="313"/>
        <v>0</v>
      </c>
      <c r="M135" s="236">
        <f t="shared" si="313"/>
        <v>0</v>
      </c>
      <c r="N135" s="236">
        <f t="shared" si="313"/>
        <v>0</v>
      </c>
      <c r="O135" s="236">
        <f t="shared" si="313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2"/>
      <c r="BH135" s="379">
        <f t="shared" ref="BH135:BH147" si="314">IF((COUNTA(BJ135:DL135)-COUNTIF(BJ135:DL135,0))=0,0,CONCATENATE("Ошибки!-",COUNTA(BJ135:DL135)-COUNTIF(BJ135:DL135,0)))</f>
        <v>0</v>
      </c>
      <c r="BI135" s="255" t="str">
        <f t="shared" ref="BI135:BI146" si="315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16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17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18">IF(ROUND((AA135-AB135),5)&gt;=0,0,"Ошибка!")</f>
        <v>0</v>
      </c>
      <c r="CH135" s="318"/>
      <c r="CI135" s="253">
        <f t="shared" ref="CI135:CI146" si="319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20">IF(ROUND((AL135-AM135),5)&gt;=0,0,"Ошибка!")</f>
        <v>0</v>
      </c>
      <c r="CS135" s="318"/>
      <c r="CT135" s="253">
        <f t="shared" ref="CT135:CT146" si="321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22">IF(ROUND((AW135-AX135),5)&gt;=0,0,"Ошибка!")</f>
        <v>0</v>
      </c>
      <c r="DD135" s="318"/>
      <c r="DE135" s="253">
        <f t="shared" ref="DE135:DE146" si="323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  <c r="DM135" s="2"/>
      <c r="DN135" s="2"/>
    </row>
    <row r="136" spans="1:118" s="27" customFormat="1" ht="36.75" customHeight="1">
      <c r="A136" s="272" t="str">
        <f t="shared" si="310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24">ROUND(SUM(P136,AA136,AL136,AW136),0)</f>
        <v>0</v>
      </c>
      <c r="F136" s="236">
        <f t="shared" ref="F136:F146" si="325">ROUND(SUM(Q136,AB136,AM136,AX136),1)</f>
        <v>0</v>
      </c>
      <c r="G136" s="236">
        <f t="shared" si="311"/>
        <v>0</v>
      </c>
      <c r="H136" s="236">
        <f t="shared" ref="H136:H146" si="326">ROUND(SUM(S136,AD136,AO136,AZ136),1)</f>
        <v>0</v>
      </c>
      <c r="I136" s="236">
        <f t="shared" si="312"/>
        <v>0</v>
      </c>
      <c r="J136" s="236">
        <f t="shared" si="313"/>
        <v>0</v>
      </c>
      <c r="K136" s="236">
        <f t="shared" si="313"/>
        <v>0</v>
      </c>
      <c r="L136" s="236">
        <f t="shared" si="313"/>
        <v>0</v>
      </c>
      <c r="M136" s="236">
        <f t="shared" si="313"/>
        <v>0</v>
      </c>
      <c r="N136" s="236">
        <f t="shared" si="313"/>
        <v>0</v>
      </c>
      <c r="O136" s="236">
        <f t="shared" si="313"/>
        <v>0</v>
      </c>
      <c r="P136" s="220"/>
      <c r="Q136" s="221"/>
      <c r="R136" s="237">
        <f t="shared" ref="R136:R146" si="327">SUM(U136:W136)</f>
        <v>0</v>
      </c>
      <c r="S136" s="221"/>
      <c r="T136" s="237">
        <f t="shared" ref="T136:T145" si="328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29">SUM(AF136:AH136)</f>
        <v>0</v>
      </c>
      <c r="AD136" s="221"/>
      <c r="AE136" s="237">
        <f t="shared" ref="AE136:AE145" si="330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31">SUM(AQ136:AS136)</f>
        <v>0</v>
      </c>
      <c r="AO136" s="221"/>
      <c r="AP136" s="237">
        <f t="shared" ref="AP136:AP145" si="332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33">SUM(BB136:BD136)</f>
        <v>0</v>
      </c>
      <c r="AZ136" s="221"/>
      <c r="BA136" s="237">
        <f t="shared" ref="BA136:BA145" si="334">SUM(BE136:BG136)</f>
        <v>0</v>
      </c>
      <c r="BB136" s="221"/>
      <c r="BC136" s="233"/>
      <c r="BD136" s="221"/>
      <c r="BE136" s="221"/>
      <c r="BF136" s="233"/>
      <c r="BG136" s="222"/>
      <c r="BH136" s="379">
        <f t="shared" si="314"/>
        <v>0</v>
      </c>
      <c r="BI136" s="255" t="str">
        <f t="shared" si="315"/>
        <v>03</v>
      </c>
      <c r="BJ136" s="318"/>
      <c r="BK136" s="253">
        <f t="shared" ref="BK136:BK146" si="335">IF(ROUND((E136-F136),5)&gt;=0,0,"Ошибка!")</f>
        <v>0</v>
      </c>
      <c r="BL136" s="318"/>
      <c r="BM136" s="253">
        <f t="shared" si="316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17"/>
        <v>0</v>
      </c>
      <c r="BW136" s="318"/>
      <c r="BX136" s="253">
        <f t="shared" ref="BX136:BX146" si="336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18"/>
        <v>0</v>
      </c>
      <c r="CH136" s="318"/>
      <c r="CI136" s="253">
        <f t="shared" si="319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20"/>
        <v>0</v>
      </c>
      <c r="CS136" s="318"/>
      <c r="CT136" s="253">
        <f t="shared" si="321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22"/>
        <v>0</v>
      </c>
      <c r="DD136" s="318"/>
      <c r="DE136" s="253">
        <f t="shared" si="323"/>
        <v>0</v>
      </c>
      <c r="DF136" s="318"/>
      <c r="DG136" s="318"/>
      <c r="DH136" s="318"/>
      <c r="DI136" s="318"/>
      <c r="DJ136" s="318"/>
      <c r="DK136" s="318"/>
      <c r="DL136" s="318"/>
      <c r="DM136" s="2"/>
      <c r="DN136" s="2"/>
    </row>
    <row r="137" spans="1:118" s="28" customFormat="1" ht="12.75" customHeight="1">
      <c r="A137" s="272" t="str">
        <f t="shared" si="310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24"/>
        <v>0</v>
      </c>
      <c r="F137" s="236">
        <f t="shared" si="325"/>
        <v>0</v>
      </c>
      <c r="G137" s="236">
        <f t="shared" si="311"/>
        <v>0</v>
      </c>
      <c r="H137" s="236">
        <f t="shared" si="326"/>
        <v>0</v>
      </c>
      <c r="I137" s="236">
        <f t="shared" si="312"/>
        <v>0</v>
      </c>
      <c r="J137" s="236">
        <f t="shared" si="313"/>
        <v>0</v>
      </c>
      <c r="K137" s="236">
        <f t="shared" si="313"/>
        <v>0</v>
      </c>
      <c r="L137" s="236">
        <f t="shared" si="313"/>
        <v>0</v>
      </c>
      <c r="M137" s="236">
        <f t="shared" si="313"/>
        <v>0</v>
      </c>
      <c r="N137" s="236">
        <f t="shared" si="313"/>
        <v>0</v>
      </c>
      <c r="O137" s="236">
        <f t="shared" si="313"/>
        <v>0</v>
      </c>
      <c r="P137" s="220"/>
      <c r="Q137" s="221"/>
      <c r="R137" s="237">
        <f t="shared" si="327"/>
        <v>0</v>
      </c>
      <c r="S137" s="221"/>
      <c r="T137" s="237">
        <f t="shared" si="328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29"/>
        <v>0</v>
      </c>
      <c r="AD137" s="221"/>
      <c r="AE137" s="237">
        <f t="shared" si="330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31"/>
        <v>0</v>
      </c>
      <c r="AO137" s="221"/>
      <c r="AP137" s="237">
        <f t="shared" si="332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33"/>
        <v>0</v>
      </c>
      <c r="AZ137" s="221"/>
      <c r="BA137" s="237">
        <f t="shared" si="334"/>
        <v>0</v>
      </c>
      <c r="BB137" s="221"/>
      <c r="BC137" s="233"/>
      <c r="BD137" s="221"/>
      <c r="BE137" s="221"/>
      <c r="BF137" s="233"/>
      <c r="BG137" s="222"/>
      <c r="BH137" s="379">
        <f t="shared" si="314"/>
        <v>0</v>
      </c>
      <c r="BI137" s="255" t="str">
        <f t="shared" si="315"/>
        <v>04</v>
      </c>
      <c r="BJ137" s="318"/>
      <c r="BK137" s="253">
        <f t="shared" si="335"/>
        <v>0</v>
      </c>
      <c r="BL137" s="318"/>
      <c r="BM137" s="253">
        <f t="shared" si="316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17"/>
        <v>0</v>
      </c>
      <c r="BW137" s="318"/>
      <c r="BX137" s="253">
        <f t="shared" si="336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18"/>
        <v>0</v>
      </c>
      <c r="CH137" s="318"/>
      <c r="CI137" s="253">
        <f t="shared" si="319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20"/>
        <v>0</v>
      </c>
      <c r="CS137" s="318"/>
      <c r="CT137" s="253">
        <f t="shared" si="321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22"/>
        <v>0</v>
      </c>
      <c r="DD137" s="318"/>
      <c r="DE137" s="253">
        <f t="shared" si="323"/>
        <v>0</v>
      </c>
      <c r="DF137" s="318"/>
      <c r="DG137" s="318"/>
      <c r="DH137" s="318"/>
      <c r="DI137" s="318"/>
      <c r="DJ137" s="318"/>
      <c r="DK137" s="318"/>
      <c r="DL137" s="318"/>
      <c r="DM137" s="242"/>
      <c r="DN137" s="242"/>
    </row>
    <row r="138" spans="1:118" s="28" customFormat="1" ht="12.75" customHeight="1">
      <c r="A138" s="272" t="str">
        <f t="shared" si="310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24"/>
        <v>0</v>
      </c>
      <c r="F138" s="236">
        <f t="shared" si="325"/>
        <v>0</v>
      </c>
      <c r="G138" s="236">
        <f t="shared" si="311"/>
        <v>0</v>
      </c>
      <c r="H138" s="236">
        <f t="shared" si="326"/>
        <v>0</v>
      </c>
      <c r="I138" s="236">
        <f t="shared" si="312"/>
        <v>0</v>
      </c>
      <c r="J138" s="236">
        <f t="shared" si="313"/>
        <v>0</v>
      </c>
      <c r="K138" s="236">
        <f t="shared" si="313"/>
        <v>0</v>
      </c>
      <c r="L138" s="236">
        <f t="shared" si="313"/>
        <v>0</v>
      </c>
      <c r="M138" s="236">
        <f t="shared" si="313"/>
        <v>0</v>
      </c>
      <c r="N138" s="236">
        <f t="shared" si="313"/>
        <v>0</v>
      </c>
      <c r="O138" s="236">
        <f t="shared" si="313"/>
        <v>0</v>
      </c>
      <c r="P138" s="220"/>
      <c r="Q138" s="221"/>
      <c r="R138" s="237">
        <f t="shared" si="327"/>
        <v>0</v>
      </c>
      <c r="S138" s="221"/>
      <c r="T138" s="237">
        <f t="shared" si="328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29"/>
        <v>0</v>
      </c>
      <c r="AD138" s="221"/>
      <c r="AE138" s="237">
        <f t="shared" si="330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31"/>
        <v>0</v>
      </c>
      <c r="AO138" s="221"/>
      <c r="AP138" s="237">
        <f t="shared" si="332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33"/>
        <v>0</v>
      </c>
      <c r="AZ138" s="221"/>
      <c r="BA138" s="237">
        <f t="shared" si="334"/>
        <v>0</v>
      </c>
      <c r="BB138" s="221"/>
      <c r="BC138" s="233"/>
      <c r="BD138" s="221"/>
      <c r="BE138" s="221"/>
      <c r="BF138" s="233"/>
      <c r="BG138" s="222"/>
      <c r="BH138" s="379">
        <f t="shared" si="314"/>
        <v>0</v>
      </c>
      <c r="BI138" s="255" t="str">
        <f t="shared" si="315"/>
        <v>05</v>
      </c>
      <c r="BJ138" s="318"/>
      <c r="BK138" s="253">
        <f t="shared" si="335"/>
        <v>0</v>
      </c>
      <c r="BL138" s="318"/>
      <c r="BM138" s="253">
        <f t="shared" si="316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17"/>
        <v>0</v>
      </c>
      <c r="BW138" s="318"/>
      <c r="BX138" s="253">
        <f t="shared" si="336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18"/>
        <v>0</v>
      </c>
      <c r="CH138" s="318"/>
      <c r="CI138" s="253">
        <f t="shared" si="319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20"/>
        <v>0</v>
      </c>
      <c r="CS138" s="318"/>
      <c r="CT138" s="253">
        <f t="shared" si="321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22"/>
        <v>0</v>
      </c>
      <c r="DD138" s="318"/>
      <c r="DE138" s="253">
        <f t="shared" si="323"/>
        <v>0</v>
      </c>
      <c r="DF138" s="318"/>
      <c r="DG138" s="318"/>
      <c r="DH138" s="318"/>
      <c r="DI138" s="318"/>
      <c r="DJ138" s="318"/>
      <c r="DK138" s="318"/>
      <c r="DL138" s="318"/>
      <c r="DM138" s="242"/>
      <c r="DN138" s="242"/>
    </row>
    <row r="139" spans="1:118" s="28" customFormat="1" ht="12.75" customHeight="1">
      <c r="A139" s="272" t="str">
        <f t="shared" si="310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24"/>
        <v>0</v>
      </c>
      <c r="F139" s="236">
        <f t="shared" si="325"/>
        <v>0</v>
      </c>
      <c r="G139" s="236">
        <f t="shared" si="311"/>
        <v>0</v>
      </c>
      <c r="H139" s="236">
        <f t="shared" si="326"/>
        <v>0</v>
      </c>
      <c r="I139" s="236">
        <f t="shared" si="312"/>
        <v>0</v>
      </c>
      <c r="J139" s="236">
        <f t="shared" si="313"/>
        <v>0</v>
      </c>
      <c r="K139" s="236">
        <f t="shared" si="313"/>
        <v>0</v>
      </c>
      <c r="L139" s="236">
        <f t="shared" si="313"/>
        <v>0</v>
      </c>
      <c r="M139" s="236">
        <f t="shared" si="313"/>
        <v>0</v>
      </c>
      <c r="N139" s="236">
        <f t="shared" si="313"/>
        <v>0</v>
      </c>
      <c r="O139" s="236">
        <f t="shared" si="313"/>
        <v>0</v>
      </c>
      <c r="P139" s="220"/>
      <c r="Q139" s="221"/>
      <c r="R139" s="237">
        <f t="shared" si="327"/>
        <v>0</v>
      </c>
      <c r="S139" s="221"/>
      <c r="T139" s="237">
        <f t="shared" si="328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29"/>
        <v>0</v>
      </c>
      <c r="AD139" s="221"/>
      <c r="AE139" s="237">
        <f t="shared" si="330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31"/>
        <v>0</v>
      </c>
      <c r="AO139" s="221"/>
      <c r="AP139" s="237">
        <f t="shared" si="332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33"/>
        <v>0</v>
      </c>
      <c r="AZ139" s="221"/>
      <c r="BA139" s="237">
        <f t="shared" si="334"/>
        <v>0</v>
      </c>
      <c r="BB139" s="221"/>
      <c r="BC139" s="233"/>
      <c r="BD139" s="221"/>
      <c r="BE139" s="221"/>
      <c r="BF139" s="233"/>
      <c r="BG139" s="222"/>
      <c r="BH139" s="379">
        <f t="shared" si="314"/>
        <v>0</v>
      </c>
      <c r="BI139" s="255" t="str">
        <f t="shared" si="315"/>
        <v>06</v>
      </c>
      <c r="BJ139" s="318"/>
      <c r="BK139" s="253">
        <f t="shared" si="335"/>
        <v>0</v>
      </c>
      <c r="BL139" s="318"/>
      <c r="BM139" s="253">
        <f t="shared" si="316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17"/>
        <v>0</v>
      </c>
      <c r="BW139" s="318"/>
      <c r="BX139" s="253">
        <f t="shared" si="336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18"/>
        <v>0</v>
      </c>
      <c r="CH139" s="318"/>
      <c r="CI139" s="253">
        <f t="shared" si="319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20"/>
        <v>0</v>
      </c>
      <c r="CS139" s="318"/>
      <c r="CT139" s="253">
        <f t="shared" si="321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22"/>
        <v>0</v>
      </c>
      <c r="DD139" s="318"/>
      <c r="DE139" s="253">
        <f t="shared" si="323"/>
        <v>0</v>
      </c>
      <c r="DF139" s="318"/>
      <c r="DG139" s="318"/>
      <c r="DH139" s="318"/>
      <c r="DI139" s="318"/>
      <c r="DJ139" s="318"/>
      <c r="DK139" s="318"/>
      <c r="DL139" s="318"/>
      <c r="DM139" s="242"/>
      <c r="DN139" s="242"/>
    </row>
    <row r="140" spans="1:118" s="27" customFormat="1" ht="24.75" customHeight="1">
      <c r="A140" s="272" t="str">
        <f t="shared" si="310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24"/>
        <v>0</v>
      </c>
      <c r="F140" s="236">
        <f t="shared" si="325"/>
        <v>0</v>
      </c>
      <c r="G140" s="236">
        <f t="shared" si="311"/>
        <v>0</v>
      </c>
      <c r="H140" s="236">
        <f t="shared" si="326"/>
        <v>0</v>
      </c>
      <c r="I140" s="236">
        <f t="shared" si="312"/>
        <v>0</v>
      </c>
      <c r="J140" s="236">
        <f t="shared" si="313"/>
        <v>0</v>
      </c>
      <c r="K140" s="236">
        <f t="shared" si="313"/>
        <v>0</v>
      </c>
      <c r="L140" s="236">
        <f t="shared" si="313"/>
        <v>0</v>
      </c>
      <c r="M140" s="236">
        <f t="shared" si="313"/>
        <v>0</v>
      </c>
      <c r="N140" s="236">
        <f t="shared" si="313"/>
        <v>0</v>
      </c>
      <c r="O140" s="236">
        <f t="shared" si="313"/>
        <v>0</v>
      </c>
      <c r="P140" s="220"/>
      <c r="Q140" s="221"/>
      <c r="R140" s="237">
        <f t="shared" si="327"/>
        <v>0</v>
      </c>
      <c r="S140" s="221"/>
      <c r="T140" s="237">
        <f t="shared" si="328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29"/>
        <v>0</v>
      </c>
      <c r="AD140" s="221"/>
      <c r="AE140" s="237">
        <f t="shared" si="330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31"/>
        <v>0</v>
      </c>
      <c r="AO140" s="221"/>
      <c r="AP140" s="237">
        <f t="shared" si="332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33"/>
        <v>0</v>
      </c>
      <c r="AZ140" s="221"/>
      <c r="BA140" s="237">
        <f t="shared" si="334"/>
        <v>0</v>
      </c>
      <c r="BB140" s="221"/>
      <c r="BC140" s="233"/>
      <c r="BD140" s="221"/>
      <c r="BE140" s="221"/>
      <c r="BF140" s="233"/>
      <c r="BG140" s="222"/>
      <c r="BH140" s="379">
        <f t="shared" si="314"/>
        <v>0</v>
      </c>
      <c r="BI140" s="255" t="str">
        <f t="shared" si="315"/>
        <v>07</v>
      </c>
      <c r="BJ140" s="318"/>
      <c r="BK140" s="253">
        <f t="shared" si="335"/>
        <v>0</v>
      </c>
      <c r="BL140" s="318"/>
      <c r="BM140" s="253">
        <f t="shared" si="316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17"/>
        <v>0</v>
      </c>
      <c r="BW140" s="318"/>
      <c r="BX140" s="253">
        <f t="shared" si="336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18"/>
        <v>0</v>
      </c>
      <c r="CH140" s="318"/>
      <c r="CI140" s="253">
        <f t="shared" si="319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20"/>
        <v>0</v>
      </c>
      <c r="CS140" s="318"/>
      <c r="CT140" s="253">
        <f t="shared" si="321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22"/>
        <v>0</v>
      </c>
      <c r="DD140" s="318"/>
      <c r="DE140" s="253">
        <f t="shared" si="323"/>
        <v>0</v>
      </c>
      <c r="DF140" s="318"/>
      <c r="DG140" s="318"/>
      <c r="DH140" s="318"/>
      <c r="DI140" s="318"/>
      <c r="DJ140" s="318"/>
      <c r="DK140" s="318"/>
      <c r="DL140" s="318"/>
      <c r="DM140" s="2"/>
      <c r="DN140" s="2"/>
    </row>
    <row r="141" spans="1:118" s="27" customFormat="1" ht="12.75" customHeight="1">
      <c r="A141" s="272" t="str">
        <f t="shared" si="310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24"/>
        <v>0</v>
      </c>
      <c r="F141" s="236">
        <f t="shared" si="325"/>
        <v>0</v>
      </c>
      <c r="G141" s="236">
        <f t="shared" si="311"/>
        <v>0</v>
      </c>
      <c r="H141" s="236">
        <f t="shared" si="326"/>
        <v>0</v>
      </c>
      <c r="I141" s="236">
        <f t="shared" si="312"/>
        <v>0</v>
      </c>
      <c r="J141" s="236">
        <f t="shared" si="313"/>
        <v>0</v>
      </c>
      <c r="K141" s="236">
        <f t="shared" si="313"/>
        <v>0</v>
      </c>
      <c r="L141" s="236">
        <f t="shared" si="313"/>
        <v>0</v>
      </c>
      <c r="M141" s="236">
        <f t="shared" si="313"/>
        <v>0</v>
      </c>
      <c r="N141" s="236">
        <f t="shared" si="313"/>
        <v>0</v>
      </c>
      <c r="O141" s="236">
        <f t="shared" si="313"/>
        <v>0</v>
      </c>
      <c r="P141" s="220"/>
      <c r="Q141" s="221"/>
      <c r="R141" s="237">
        <f t="shared" si="327"/>
        <v>0</v>
      </c>
      <c r="S141" s="221"/>
      <c r="T141" s="237">
        <f t="shared" si="328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29"/>
        <v>0</v>
      </c>
      <c r="AD141" s="221"/>
      <c r="AE141" s="237">
        <f t="shared" si="330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31"/>
        <v>0</v>
      </c>
      <c r="AO141" s="221"/>
      <c r="AP141" s="237">
        <f t="shared" si="332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33"/>
        <v>0</v>
      </c>
      <c r="AZ141" s="221"/>
      <c r="BA141" s="237">
        <f t="shared" si="334"/>
        <v>0</v>
      </c>
      <c r="BB141" s="221"/>
      <c r="BC141" s="233"/>
      <c r="BD141" s="221"/>
      <c r="BE141" s="221"/>
      <c r="BF141" s="233"/>
      <c r="BG141" s="222"/>
      <c r="BH141" s="379">
        <f t="shared" si="314"/>
        <v>0</v>
      </c>
      <c r="BI141" s="255" t="str">
        <f t="shared" si="315"/>
        <v>08</v>
      </c>
      <c r="BJ141" s="318"/>
      <c r="BK141" s="253">
        <f t="shared" si="335"/>
        <v>0</v>
      </c>
      <c r="BL141" s="318"/>
      <c r="BM141" s="253">
        <f t="shared" si="316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17"/>
        <v>0</v>
      </c>
      <c r="BW141" s="318"/>
      <c r="BX141" s="253">
        <f t="shared" si="336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18"/>
        <v>0</v>
      </c>
      <c r="CH141" s="318"/>
      <c r="CI141" s="253">
        <f t="shared" si="319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20"/>
        <v>0</v>
      </c>
      <c r="CS141" s="318"/>
      <c r="CT141" s="253">
        <f t="shared" si="321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22"/>
        <v>0</v>
      </c>
      <c r="DD141" s="318"/>
      <c r="DE141" s="253">
        <f t="shared" si="323"/>
        <v>0</v>
      </c>
      <c r="DF141" s="318"/>
      <c r="DG141" s="318"/>
      <c r="DH141" s="318"/>
      <c r="DI141" s="318"/>
      <c r="DJ141" s="318"/>
      <c r="DK141" s="318"/>
      <c r="DL141" s="318"/>
      <c r="DM141" s="2"/>
      <c r="DN141" s="2"/>
    </row>
    <row r="142" spans="1:118" s="28" customFormat="1" ht="12.75" customHeight="1">
      <c r="A142" s="272" t="str">
        <f t="shared" si="310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24"/>
        <v>0</v>
      </c>
      <c r="F142" s="236">
        <f t="shared" si="325"/>
        <v>0</v>
      </c>
      <c r="G142" s="236">
        <f t="shared" si="311"/>
        <v>0</v>
      </c>
      <c r="H142" s="236">
        <f t="shared" si="326"/>
        <v>0</v>
      </c>
      <c r="I142" s="236">
        <f t="shared" si="312"/>
        <v>0</v>
      </c>
      <c r="J142" s="236">
        <f t="shared" si="313"/>
        <v>0</v>
      </c>
      <c r="K142" s="236">
        <f t="shared" si="313"/>
        <v>0</v>
      </c>
      <c r="L142" s="236">
        <f t="shared" si="313"/>
        <v>0</v>
      </c>
      <c r="M142" s="236">
        <f t="shared" si="313"/>
        <v>0</v>
      </c>
      <c r="N142" s="236">
        <f t="shared" si="313"/>
        <v>0</v>
      </c>
      <c r="O142" s="236">
        <f t="shared" si="313"/>
        <v>0</v>
      </c>
      <c r="P142" s="220"/>
      <c r="Q142" s="221"/>
      <c r="R142" s="237">
        <f t="shared" si="327"/>
        <v>0</v>
      </c>
      <c r="S142" s="221"/>
      <c r="T142" s="237">
        <f t="shared" si="328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29"/>
        <v>0</v>
      </c>
      <c r="AD142" s="221"/>
      <c r="AE142" s="237">
        <f t="shared" si="330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31"/>
        <v>0</v>
      </c>
      <c r="AO142" s="221"/>
      <c r="AP142" s="237">
        <f t="shared" si="332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33"/>
        <v>0</v>
      </c>
      <c r="AZ142" s="221"/>
      <c r="BA142" s="237">
        <f t="shared" si="334"/>
        <v>0</v>
      </c>
      <c r="BB142" s="221"/>
      <c r="BC142" s="233"/>
      <c r="BD142" s="221"/>
      <c r="BE142" s="221"/>
      <c r="BF142" s="233"/>
      <c r="BG142" s="222"/>
      <c r="BH142" s="379">
        <f t="shared" si="314"/>
        <v>0</v>
      </c>
      <c r="BI142" s="255" t="str">
        <f t="shared" si="315"/>
        <v>09</v>
      </c>
      <c r="BJ142" s="318"/>
      <c r="BK142" s="253">
        <f t="shared" si="335"/>
        <v>0</v>
      </c>
      <c r="BL142" s="318"/>
      <c r="BM142" s="253">
        <f t="shared" si="316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17"/>
        <v>0</v>
      </c>
      <c r="BW142" s="318"/>
      <c r="BX142" s="253">
        <f t="shared" si="336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18"/>
        <v>0</v>
      </c>
      <c r="CH142" s="318"/>
      <c r="CI142" s="253">
        <f t="shared" si="319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20"/>
        <v>0</v>
      </c>
      <c r="CS142" s="318"/>
      <c r="CT142" s="253">
        <f t="shared" si="321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22"/>
        <v>0</v>
      </c>
      <c r="DD142" s="318"/>
      <c r="DE142" s="253">
        <f t="shared" si="323"/>
        <v>0</v>
      </c>
      <c r="DF142" s="318"/>
      <c r="DG142" s="318"/>
      <c r="DH142" s="318"/>
      <c r="DI142" s="318"/>
      <c r="DJ142" s="318"/>
      <c r="DK142" s="318"/>
      <c r="DL142" s="318"/>
      <c r="DM142" s="242"/>
      <c r="DN142" s="242"/>
    </row>
    <row r="143" spans="1:118" s="28" customFormat="1" ht="12.75" customHeight="1">
      <c r="A143" s="272" t="str">
        <f t="shared" si="310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24"/>
        <v>0</v>
      </c>
      <c r="F143" s="236">
        <f t="shared" si="325"/>
        <v>0</v>
      </c>
      <c r="G143" s="236">
        <f t="shared" si="311"/>
        <v>0</v>
      </c>
      <c r="H143" s="236">
        <f t="shared" si="326"/>
        <v>0</v>
      </c>
      <c r="I143" s="236">
        <f t="shared" si="312"/>
        <v>0</v>
      </c>
      <c r="J143" s="236">
        <f t="shared" si="313"/>
        <v>0</v>
      </c>
      <c r="K143" s="236">
        <f t="shared" si="313"/>
        <v>0</v>
      </c>
      <c r="L143" s="236">
        <f t="shared" si="313"/>
        <v>0</v>
      </c>
      <c r="M143" s="236">
        <f t="shared" si="313"/>
        <v>0</v>
      </c>
      <c r="N143" s="236">
        <f t="shared" si="313"/>
        <v>0</v>
      </c>
      <c r="O143" s="236">
        <f t="shared" si="313"/>
        <v>0</v>
      </c>
      <c r="P143" s="220"/>
      <c r="Q143" s="221"/>
      <c r="R143" s="237">
        <f t="shared" si="327"/>
        <v>0</v>
      </c>
      <c r="S143" s="221"/>
      <c r="T143" s="237">
        <f t="shared" si="328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29"/>
        <v>0</v>
      </c>
      <c r="AD143" s="221"/>
      <c r="AE143" s="237">
        <f t="shared" si="330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31"/>
        <v>0</v>
      </c>
      <c r="AO143" s="221"/>
      <c r="AP143" s="237">
        <f t="shared" si="332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33"/>
        <v>0</v>
      </c>
      <c r="AZ143" s="221"/>
      <c r="BA143" s="237">
        <f t="shared" si="334"/>
        <v>0</v>
      </c>
      <c r="BB143" s="221"/>
      <c r="BC143" s="233"/>
      <c r="BD143" s="221"/>
      <c r="BE143" s="221"/>
      <c r="BF143" s="233"/>
      <c r="BG143" s="222"/>
      <c r="BH143" s="379">
        <f t="shared" si="314"/>
        <v>0</v>
      </c>
      <c r="BI143" s="255" t="str">
        <f t="shared" si="315"/>
        <v>10</v>
      </c>
      <c r="BJ143" s="318"/>
      <c r="BK143" s="253">
        <f t="shared" si="335"/>
        <v>0</v>
      </c>
      <c r="BL143" s="318"/>
      <c r="BM143" s="253">
        <f t="shared" si="316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17"/>
        <v>0</v>
      </c>
      <c r="BW143" s="318"/>
      <c r="BX143" s="253">
        <f t="shared" si="336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18"/>
        <v>0</v>
      </c>
      <c r="CH143" s="318"/>
      <c r="CI143" s="253">
        <f t="shared" si="319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20"/>
        <v>0</v>
      </c>
      <c r="CS143" s="318"/>
      <c r="CT143" s="253">
        <f t="shared" si="321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22"/>
        <v>0</v>
      </c>
      <c r="DD143" s="318"/>
      <c r="DE143" s="253">
        <f t="shared" si="323"/>
        <v>0</v>
      </c>
      <c r="DF143" s="318"/>
      <c r="DG143" s="318"/>
      <c r="DH143" s="318"/>
      <c r="DI143" s="318"/>
      <c r="DJ143" s="318"/>
      <c r="DK143" s="318"/>
      <c r="DL143" s="318"/>
      <c r="DM143" s="242"/>
      <c r="DN143" s="242"/>
    </row>
    <row r="144" spans="1:118" s="27" customFormat="1" ht="36.75" customHeight="1">
      <c r="A144" s="272" t="str">
        <f t="shared" si="310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24"/>
        <v>0</v>
      </c>
      <c r="F144" s="236">
        <f t="shared" si="325"/>
        <v>0</v>
      </c>
      <c r="G144" s="236">
        <f t="shared" si="311"/>
        <v>0</v>
      </c>
      <c r="H144" s="236">
        <f t="shared" si="326"/>
        <v>0</v>
      </c>
      <c r="I144" s="236">
        <f t="shared" si="312"/>
        <v>0</v>
      </c>
      <c r="J144" s="236">
        <f t="shared" si="313"/>
        <v>0</v>
      </c>
      <c r="K144" s="236">
        <f t="shared" si="313"/>
        <v>0</v>
      </c>
      <c r="L144" s="236">
        <f t="shared" si="313"/>
        <v>0</v>
      </c>
      <c r="M144" s="236">
        <f t="shared" si="313"/>
        <v>0</v>
      </c>
      <c r="N144" s="236">
        <f t="shared" si="313"/>
        <v>0</v>
      </c>
      <c r="O144" s="236">
        <f t="shared" si="313"/>
        <v>0</v>
      </c>
      <c r="P144" s="220"/>
      <c r="Q144" s="221"/>
      <c r="R144" s="237">
        <f t="shared" si="327"/>
        <v>0</v>
      </c>
      <c r="S144" s="221"/>
      <c r="T144" s="237">
        <f t="shared" si="328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29"/>
        <v>0</v>
      </c>
      <c r="AD144" s="221"/>
      <c r="AE144" s="237">
        <f t="shared" si="330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31"/>
        <v>0</v>
      </c>
      <c r="AO144" s="221"/>
      <c r="AP144" s="237">
        <f t="shared" si="332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33"/>
        <v>0</v>
      </c>
      <c r="AZ144" s="221"/>
      <c r="BA144" s="237">
        <f t="shared" si="334"/>
        <v>0</v>
      </c>
      <c r="BB144" s="221"/>
      <c r="BC144" s="233"/>
      <c r="BD144" s="221"/>
      <c r="BE144" s="221"/>
      <c r="BF144" s="233"/>
      <c r="BG144" s="222"/>
      <c r="BH144" s="379">
        <f t="shared" si="314"/>
        <v>0</v>
      </c>
      <c r="BI144" s="255" t="str">
        <f t="shared" si="315"/>
        <v>11</v>
      </c>
      <c r="BJ144" s="318"/>
      <c r="BK144" s="253">
        <f t="shared" si="335"/>
        <v>0</v>
      </c>
      <c r="BL144" s="318"/>
      <c r="BM144" s="253">
        <f t="shared" si="316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17"/>
        <v>0</v>
      </c>
      <c r="BW144" s="318"/>
      <c r="BX144" s="253">
        <f t="shared" si="336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18"/>
        <v>0</v>
      </c>
      <c r="CH144" s="318"/>
      <c r="CI144" s="253">
        <f t="shared" si="319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20"/>
        <v>0</v>
      </c>
      <c r="CS144" s="318"/>
      <c r="CT144" s="253">
        <f t="shared" si="321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22"/>
        <v>0</v>
      </c>
      <c r="DD144" s="318"/>
      <c r="DE144" s="253">
        <f t="shared" si="323"/>
        <v>0</v>
      </c>
      <c r="DF144" s="318"/>
      <c r="DG144" s="318"/>
      <c r="DH144" s="318"/>
      <c r="DI144" s="318"/>
      <c r="DJ144" s="318"/>
      <c r="DK144" s="318"/>
      <c r="DL144" s="318"/>
      <c r="DM144" s="2"/>
      <c r="DN144" s="2"/>
    </row>
    <row r="145" spans="1:118" s="27" customFormat="1" ht="36.75" customHeight="1">
      <c r="A145" s="272" t="str">
        <f t="shared" si="310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24"/>
        <v>0</v>
      </c>
      <c r="F145" s="236">
        <f t="shared" si="325"/>
        <v>0</v>
      </c>
      <c r="G145" s="236">
        <f t="shared" si="311"/>
        <v>0</v>
      </c>
      <c r="H145" s="236">
        <f t="shared" si="326"/>
        <v>0</v>
      </c>
      <c r="I145" s="236">
        <f t="shared" si="312"/>
        <v>0</v>
      </c>
      <c r="J145" s="236">
        <f t="shared" si="313"/>
        <v>0</v>
      </c>
      <c r="K145" s="236">
        <f t="shared" si="313"/>
        <v>0</v>
      </c>
      <c r="L145" s="236">
        <f t="shared" si="313"/>
        <v>0</v>
      </c>
      <c r="M145" s="236">
        <f t="shared" si="313"/>
        <v>0</v>
      </c>
      <c r="N145" s="236">
        <f t="shared" si="313"/>
        <v>0</v>
      </c>
      <c r="O145" s="236">
        <f t="shared" si="313"/>
        <v>0</v>
      </c>
      <c r="P145" s="220"/>
      <c r="Q145" s="221"/>
      <c r="R145" s="237">
        <f t="shared" si="327"/>
        <v>0</v>
      </c>
      <c r="S145" s="221"/>
      <c r="T145" s="237">
        <f t="shared" si="328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29"/>
        <v>0</v>
      </c>
      <c r="AD145" s="221"/>
      <c r="AE145" s="237">
        <f t="shared" si="330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31"/>
        <v>0</v>
      </c>
      <c r="AO145" s="221"/>
      <c r="AP145" s="237">
        <f t="shared" si="332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33"/>
        <v>0</v>
      </c>
      <c r="AZ145" s="221"/>
      <c r="BA145" s="237">
        <f t="shared" si="334"/>
        <v>0</v>
      </c>
      <c r="BB145" s="221"/>
      <c r="BC145" s="233"/>
      <c r="BD145" s="221"/>
      <c r="BE145" s="221"/>
      <c r="BF145" s="233"/>
      <c r="BG145" s="222"/>
      <c r="BH145" s="379">
        <f t="shared" si="314"/>
        <v>0</v>
      </c>
      <c r="BI145" s="255" t="str">
        <f t="shared" si="315"/>
        <v>12</v>
      </c>
      <c r="BJ145" s="318"/>
      <c r="BK145" s="253">
        <f t="shared" si="335"/>
        <v>0</v>
      </c>
      <c r="BL145" s="318"/>
      <c r="BM145" s="253">
        <f t="shared" si="316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17"/>
        <v>0</v>
      </c>
      <c r="BW145" s="318"/>
      <c r="BX145" s="253">
        <f t="shared" si="336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18"/>
        <v>0</v>
      </c>
      <c r="CH145" s="318"/>
      <c r="CI145" s="253">
        <f t="shared" si="319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20"/>
        <v>0</v>
      </c>
      <c r="CS145" s="318"/>
      <c r="CT145" s="253">
        <f t="shared" si="321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22"/>
        <v>0</v>
      </c>
      <c r="DD145" s="318"/>
      <c r="DE145" s="253">
        <f t="shared" si="323"/>
        <v>0</v>
      </c>
      <c r="DF145" s="318"/>
      <c r="DG145" s="318"/>
      <c r="DH145" s="318"/>
      <c r="DI145" s="318"/>
      <c r="DJ145" s="318"/>
      <c r="DK145" s="318"/>
      <c r="DL145" s="318"/>
      <c r="DM145" s="2"/>
      <c r="DN145" s="2"/>
    </row>
    <row r="146" spans="1:118" s="28" customFormat="1" ht="13.5" customHeight="1" thickBot="1">
      <c r="A146" s="272" t="str">
        <f t="shared" si="310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24"/>
        <v>0</v>
      </c>
      <c r="F146" s="236">
        <f t="shared" si="325"/>
        <v>0</v>
      </c>
      <c r="G146" s="236">
        <f t="shared" si="311"/>
        <v>0</v>
      </c>
      <c r="H146" s="236">
        <f t="shared" si="326"/>
        <v>0</v>
      </c>
      <c r="I146" s="236">
        <f t="shared" si="312"/>
        <v>0</v>
      </c>
      <c r="J146" s="236">
        <f t="shared" si="313"/>
        <v>0</v>
      </c>
      <c r="K146" s="236">
        <f t="shared" si="313"/>
        <v>0</v>
      </c>
      <c r="L146" s="236">
        <f t="shared" si="313"/>
        <v>0</v>
      </c>
      <c r="M146" s="236">
        <f t="shared" si="313"/>
        <v>0</v>
      </c>
      <c r="N146" s="236">
        <f t="shared" si="313"/>
        <v>0</v>
      </c>
      <c r="O146" s="236">
        <f>ROUND(SUM(Z146,AK146,AV146,BG146),1)</f>
        <v>0</v>
      </c>
      <c r="P146" s="223"/>
      <c r="Q146" s="224"/>
      <c r="R146" s="238">
        <f t="shared" si="327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29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31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33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5"/>
      <c r="BH146" s="379">
        <f t="shared" si="314"/>
        <v>0</v>
      </c>
      <c r="BI146" s="319" t="str">
        <f t="shared" si="315"/>
        <v>13</v>
      </c>
      <c r="BJ146" s="320"/>
      <c r="BK146" s="321">
        <f t="shared" si="335"/>
        <v>0</v>
      </c>
      <c r="BL146" s="320"/>
      <c r="BM146" s="321">
        <f t="shared" si="316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17"/>
        <v>0</v>
      </c>
      <c r="BW146" s="320"/>
      <c r="BX146" s="321">
        <f t="shared" si="336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18"/>
        <v>0</v>
      </c>
      <c r="CH146" s="320"/>
      <c r="CI146" s="321">
        <f t="shared" si="319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20"/>
        <v>0</v>
      </c>
      <c r="CS146" s="320"/>
      <c r="CT146" s="321">
        <f t="shared" si="321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22"/>
        <v>0</v>
      </c>
      <c r="DD146" s="320"/>
      <c r="DE146" s="321">
        <f t="shared" si="323"/>
        <v>0</v>
      </c>
      <c r="DF146" s="320"/>
      <c r="DG146" s="320"/>
      <c r="DH146" s="320"/>
      <c r="DI146" s="320"/>
      <c r="DJ146" s="320"/>
      <c r="DK146" s="320"/>
      <c r="DL146" s="320"/>
      <c r="DM146" s="242"/>
      <c r="DN146" s="242"/>
    </row>
    <row r="147" spans="1:118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14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37">IF(ROUND(E153-SUM(E154,E156:E157),5)&gt;=0,0,"Ошибка")</f>
        <v>0</v>
      </c>
      <c r="BK147" s="285">
        <f t="shared" si="337"/>
        <v>0</v>
      </c>
      <c r="BL147" s="285">
        <f t="shared" si="337"/>
        <v>0</v>
      </c>
      <c r="BM147" s="285">
        <f t="shared" si="337"/>
        <v>0</v>
      </c>
      <c r="BN147" s="285">
        <f t="shared" si="337"/>
        <v>0</v>
      </c>
      <c r="BO147" s="285">
        <f t="shared" si="337"/>
        <v>0</v>
      </c>
      <c r="BP147" s="285">
        <f t="shared" si="337"/>
        <v>0</v>
      </c>
      <c r="BQ147" s="285">
        <f t="shared" si="337"/>
        <v>0</v>
      </c>
      <c r="BR147" s="285">
        <f t="shared" si="337"/>
        <v>0</v>
      </c>
      <c r="BS147" s="285">
        <f t="shared" si="337"/>
        <v>0</v>
      </c>
      <c r="BT147" s="285">
        <f t="shared" si="337"/>
        <v>0</v>
      </c>
      <c r="BU147" s="285">
        <f t="shared" si="337"/>
        <v>0</v>
      </c>
      <c r="BV147" s="285">
        <f t="shared" si="337"/>
        <v>0</v>
      </c>
      <c r="BW147" s="285">
        <f t="shared" si="337"/>
        <v>0</v>
      </c>
      <c r="BX147" s="285">
        <f t="shared" si="337"/>
        <v>0</v>
      </c>
      <c r="BY147" s="285">
        <f t="shared" si="337"/>
        <v>0</v>
      </c>
      <c r="BZ147" s="285">
        <f t="shared" si="337"/>
        <v>0</v>
      </c>
      <c r="CA147" s="285">
        <f t="shared" si="337"/>
        <v>0</v>
      </c>
      <c r="CB147" s="285">
        <f t="shared" si="337"/>
        <v>0</v>
      </c>
      <c r="CC147" s="285">
        <f t="shared" si="337"/>
        <v>0</v>
      </c>
      <c r="CD147" s="285">
        <f t="shared" si="337"/>
        <v>0</v>
      </c>
      <c r="CE147" s="285">
        <f t="shared" si="337"/>
        <v>0</v>
      </c>
      <c r="CF147" s="285">
        <f t="shared" si="337"/>
        <v>0</v>
      </c>
      <c r="CG147" s="285">
        <f t="shared" si="337"/>
        <v>0</v>
      </c>
      <c r="CH147" s="285">
        <f t="shared" si="337"/>
        <v>0</v>
      </c>
      <c r="CI147" s="285">
        <f t="shared" si="337"/>
        <v>0</v>
      </c>
      <c r="CJ147" s="285">
        <f t="shared" si="337"/>
        <v>0</v>
      </c>
      <c r="CK147" s="285">
        <f t="shared" si="337"/>
        <v>0</v>
      </c>
      <c r="CL147" s="285">
        <f t="shared" si="337"/>
        <v>0</v>
      </c>
      <c r="CM147" s="285">
        <f t="shared" si="337"/>
        <v>0</v>
      </c>
      <c r="CN147" s="285">
        <f t="shared" si="337"/>
        <v>0</v>
      </c>
      <c r="CO147" s="285">
        <f t="shared" si="337"/>
        <v>0</v>
      </c>
      <c r="CP147" s="285">
        <f t="shared" ref="CP147:DL147" si="338">IF(ROUND(AK153-SUM(AK154,AK156:AK157),5)&gt;=0,0,"Ошибка")</f>
        <v>0</v>
      </c>
      <c r="CQ147" s="285">
        <f t="shared" si="338"/>
        <v>0</v>
      </c>
      <c r="CR147" s="285">
        <f t="shared" si="338"/>
        <v>0</v>
      </c>
      <c r="CS147" s="285">
        <f t="shared" si="338"/>
        <v>0</v>
      </c>
      <c r="CT147" s="285">
        <f t="shared" si="338"/>
        <v>0</v>
      </c>
      <c r="CU147" s="285">
        <f t="shared" si="338"/>
        <v>0</v>
      </c>
      <c r="CV147" s="285">
        <f t="shared" si="338"/>
        <v>0</v>
      </c>
      <c r="CW147" s="285">
        <f t="shared" si="338"/>
        <v>0</v>
      </c>
      <c r="CX147" s="285">
        <f t="shared" si="338"/>
        <v>0</v>
      </c>
      <c r="CY147" s="285">
        <f t="shared" si="338"/>
        <v>0</v>
      </c>
      <c r="CZ147" s="285">
        <f t="shared" si="338"/>
        <v>0</v>
      </c>
      <c r="DA147" s="285">
        <f t="shared" si="338"/>
        <v>0</v>
      </c>
      <c r="DB147" s="285">
        <f t="shared" si="338"/>
        <v>0</v>
      </c>
      <c r="DC147" s="285">
        <f t="shared" si="338"/>
        <v>0</v>
      </c>
      <c r="DD147" s="285">
        <f t="shared" si="338"/>
        <v>0</v>
      </c>
      <c r="DE147" s="285">
        <f t="shared" si="338"/>
        <v>0</v>
      </c>
      <c r="DF147" s="285">
        <f t="shared" si="338"/>
        <v>0</v>
      </c>
      <c r="DG147" s="285">
        <f t="shared" si="338"/>
        <v>0</v>
      </c>
      <c r="DH147" s="285">
        <f t="shared" si="338"/>
        <v>0</v>
      </c>
      <c r="DI147" s="285">
        <f t="shared" si="338"/>
        <v>0</v>
      </c>
      <c r="DJ147" s="285">
        <f t="shared" si="338"/>
        <v>0</v>
      </c>
      <c r="DK147" s="285">
        <f t="shared" si="338"/>
        <v>0</v>
      </c>
      <c r="DL147" s="285">
        <f t="shared" si="338"/>
        <v>0</v>
      </c>
      <c r="DM147" s="259"/>
      <c r="DN147" s="259"/>
    </row>
    <row r="148" spans="1:118" s="27" customFormat="1" ht="24.75" customHeight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39">SUM(J149:J153,J158:J160)</f>
        <v>0</v>
      </c>
      <c r="K148" s="236">
        <f t="shared" si="339"/>
        <v>0</v>
      </c>
      <c r="L148" s="236">
        <f t="shared" si="339"/>
        <v>0</v>
      </c>
      <c r="M148" s="236">
        <f t="shared" si="339"/>
        <v>0</v>
      </c>
      <c r="N148" s="236">
        <f t="shared" si="339"/>
        <v>0</v>
      </c>
      <c r="O148" s="236">
        <f t="shared" si="339"/>
        <v>0</v>
      </c>
      <c r="P148" s="228">
        <f>SUM(P149:P153,P158:P160)</f>
        <v>0</v>
      </c>
      <c r="Q148" s="226">
        <f t="shared" ref="Q148:Z148" si="340">SUM(Q149:Q153,Q158:Q160)</f>
        <v>0</v>
      </c>
      <c r="R148" s="236">
        <f t="shared" si="340"/>
        <v>0</v>
      </c>
      <c r="S148" s="226">
        <f t="shared" si="340"/>
        <v>0</v>
      </c>
      <c r="T148" s="236">
        <f t="shared" si="340"/>
        <v>0</v>
      </c>
      <c r="U148" s="226">
        <f t="shared" si="340"/>
        <v>0</v>
      </c>
      <c r="V148" s="235">
        <f t="shared" si="340"/>
        <v>0</v>
      </c>
      <c r="W148" s="226">
        <f t="shared" si="340"/>
        <v>0</v>
      </c>
      <c r="X148" s="226">
        <f t="shared" si="340"/>
        <v>0</v>
      </c>
      <c r="Y148" s="235">
        <f t="shared" si="340"/>
        <v>0</v>
      </c>
      <c r="Z148" s="227">
        <f t="shared" si="340"/>
        <v>0</v>
      </c>
      <c r="AA148" s="228">
        <f>SUM(AA149:AA153,AA158:AA160)</f>
        <v>0</v>
      </c>
      <c r="AB148" s="226">
        <f t="shared" ref="AB148:AK148" si="341">SUM(AB149:AB153,AB158:AB160)</f>
        <v>0</v>
      </c>
      <c r="AC148" s="236">
        <f t="shared" si="341"/>
        <v>0</v>
      </c>
      <c r="AD148" s="226">
        <f t="shared" si="341"/>
        <v>0</v>
      </c>
      <c r="AE148" s="236">
        <f t="shared" si="341"/>
        <v>0</v>
      </c>
      <c r="AF148" s="226">
        <f t="shared" si="341"/>
        <v>0</v>
      </c>
      <c r="AG148" s="235">
        <f t="shared" si="341"/>
        <v>0</v>
      </c>
      <c r="AH148" s="226">
        <f t="shared" si="341"/>
        <v>0</v>
      </c>
      <c r="AI148" s="226">
        <f t="shared" si="341"/>
        <v>0</v>
      </c>
      <c r="AJ148" s="235">
        <f t="shared" si="341"/>
        <v>0</v>
      </c>
      <c r="AK148" s="227">
        <f t="shared" si="341"/>
        <v>0</v>
      </c>
      <c r="AL148" s="228">
        <f>SUM(AL149:AL153,AL158:AL160)</f>
        <v>0</v>
      </c>
      <c r="AM148" s="226">
        <f t="shared" ref="AM148:AV148" si="342">SUM(AM149:AM153,AM158:AM160)</f>
        <v>0</v>
      </c>
      <c r="AN148" s="236">
        <f t="shared" si="342"/>
        <v>0</v>
      </c>
      <c r="AO148" s="226">
        <f t="shared" si="342"/>
        <v>0</v>
      </c>
      <c r="AP148" s="236">
        <f t="shared" si="342"/>
        <v>0</v>
      </c>
      <c r="AQ148" s="226">
        <f t="shared" si="342"/>
        <v>0</v>
      </c>
      <c r="AR148" s="235">
        <f t="shared" si="342"/>
        <v>0</v>
      </c>
      <c r="AS148" s="226">
        <f t="shared" si="342"/>
        <v>0</v>
      </c>
      <c r="AT148" s="226">
        <f t="shared" si="342"/>
        <v>0</v>
      </c>
      <c r="AU148" s="235">
        <f t="shared" si="342"/>
        <v>0</v>
      </c>
      <c r="AV148" s="227">
        <f t="shared" si="342"/>
        <v>0</v>
      </c>
      <c r="AW148" s="228">
        <f>SUM(AW149:AW153,AW158:AW160)</f>
        <v>0</v>
      </c>
      <c r="AX148" s="226">
        <f t="shared" ref="AX148:BG148" si="343">SUM(AX149:AX153,AX158:AX160)</f>
        <v>0</v>
      </c>
      <c r="AY148" s="236">
        <f t="shared" si="343"/>
        <v>0</v>
      </c>
      <c r="AZ148" s="226">
        <f t="shared" si="343"/>
        <v>0</v>
      </c>
      <c r="BA148" s="236">
        <f t="shared" si="343"/>
        <v>0</v>
      </c>
      <c r="BB148" s="226">
        <f t="shared" si="343"/>
        <v>0</v>
      </c>
      <c r="BC148" s="235">
        <f t="shared" si="343"/>
        <v>0</v>
      </c>
      <c r="BD148" s="226">
        <f t="shared" si="343"/>
        <v>0</v>
      </c>
      <c r="BE148" s="226">
        <f t="shared" si="343"/>
        <v>0</v>
      </c>
      <c r="BF148" s="235">
        <f t="shared" si="343"/>
        <v>0</v>
      </c>
      <c r="BG148" s="227">
        <f t="shared" si="343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44">IF(E154-E155&gt;=0,0,"Ошибка")</f>
        <v>0</v>
      </c>
      <c r="BK148" s="253">
        <f t="shared" si="344"/>
        <v>0</v>
      </c>
      <c r="BL148" s="253">
        <f t="shared" si="344"/>
        <v>0</v>
      </c>
      <c r="BM148" s="253">
        <f t="shared" si="344"/>
        <v>0</v>
      </c>
      <c r="BN148" s="253">
        <f t="shared" si="344"/>
        <v>0</v>
      </c>
      <c r="BO148" s="253">
        <f t="shared" si="344"/>
        <v>0</v>
      </c>
      <c r="BP148" s="253">
        <f t="shared" si="344"/>
        <v>0</v>
      </c>
      <c r="BQ148" s="253">
        <f t="shared" si="344"/>
        <v>0</v>
      </c>
      <c r="BR148" s="253">
        <f t="shared" si="344"/>
        <v>0</v>
      </c>
      <c r="BS148" s="253">
        <f t="shared" si="344"/>
        <v>0</v>
      </c>
      <c r="BT148" s="253">
        <f t="shared" si="344"/>
        <v>0</v>
      </c>
      <c r="BU148" s="253">
        <f t="shared" si="344"/>
        <v>0</v>
      </c>
      <c r="BV148" s="253">
        <f t="shared" si="344"/>
        <v>0</v>
      </c>
      <c r="BW148" s="253">
        <f t="shared" si="344"/>
        <v>0</v>
      </c>
      <c r="BX148" s="253">
        <f t="shared" si="344"/>
        <v>0</v>
      </c>
      <c r="BY148" s="253">
        <f t="shared" si="344"/>
        <v>0</v>
      </c>
      <c r="BZ148" s="253">
        <f t="shared" si="344"/>
        <v>0</v>
      </c>
      <c r="CA148" s="253">
        <f t="shared" si="344"/>
        <v>0</v>
      </c>
      <c r="CB148" s="253">
        <f t="shared" si="344"/>
        <v>0</v>
      </c>
      <c r="CC148" s="253">
        <f t="shared" si="344"/>
        <v>0</v>
      </c>
      <c r="CD148" s="253">
        <f t="shared" si="344"/>
        <v>0</v>
      </c>
      <c r="CE148" s="253">
        <f t="shared" si="344"/>
        <v>0</v>
      </c>
      <c r="CF148" s="253">
        <f t="shared" si="344"/>
        <v>0</v>
      </c>
      <c r="CG148" s="253">
        <f t="shared" si="344"/>
        <v>0</v>
      </c>
      <c r="CH148" s="253">
        <f t="shared" si="344"/>
        <v>0</v>
      </c>
      <c r="CI148" s="253">
        <f t="shared" si="344"/>
        <v>0</v>
      </c>
      <c r="CJ148" s="253">
        <f t="shared" si="344"/>
        <v>0</v>
      </c>
      <c r="CK148" s="253">
        <f t="shared" si="344"/>
        <v>0</v>
      </c>
      <c r="CL148" s="253">
        <f t="shared" si="344"/>
        <v>0</v>
      </c>
      <c r="CM148" s="253">
        <f t="shared" si="344"/>
        <v>0</v>
      </c>
      <c r="CN148" s="253">
        <f t="shared" si="344"/>
        <v>0</v>
      </c>
      <c r="CO148" s="253">
        <f t="shared" si="344"/>
        <v>0</v>
      </c>
      <c r="CP148" s="253">
        <f t="shared" ref="CP148:DL148" si="345">IF(AK154-AK155&gt;=0,0,"Ошибка")</f>
        <v>0</v>
      </c>
      <c r="CQ148" s="253">
        <f t="shared" si="345"/>
        <v>0</v>
      </c>
      <c r="CR148" s="253">
        <f t="shared" si="345"/>
        <v>0</v>
      </c>
      <c r="CS148" s="253">
        <f t="shared" si="345"/>
        <v>0</v>
      </c>
      <c r="CT148" s="253">
        <f t="shared" si="345"/>
        <v>0</v>
      </c>
      <c r="CU148" s="253">
        <f t="shared" si="345"/>
        <v>0</v>
      </c>
      <c r="CV148" s="253">
        <f t="shared" si="345"/>
        <v>0</v>
      </c>
      <c r="CW148" s="253">
        <f t="shared" si="345"/>
        <v>0</v>
      </c>
      <c r="CX148" s="253">
        <f t="shared" si="345"/>
        <v>0</v>
      </c>
      <c r="CY148" s="253">
        <f t="shared" si="345"/>
        <v>0</v>
      </c>
      <c r="CZ148" s="253">
        <f t="shared" si="345"/>
        <v>0</v>
      </c>
      <c r="DA148" s="253">
        <f t="shared" si="345"/>
        <v>0</v>
      </c>
      <c r="DB148" s="253">
        <f t="shared" si="345"/>
        <v>0</v>
      </c>
      <c r="DC148" s="253">
        <f t="shared" si="345"/>
        <v>0</v>
      </c>
      <c r="DD148" s="253">
        <f t="shared" si="345"/>
        <v>0</v>
      </c>
      <c r="DE148" s="253">
        <f t="shared" si="345"/>
        <v>0</v>
      </c>
      <c r="DF148" s="253">
        <f t="shared" si="345"/>
        <v>0</v>
      </c>
      <c r="DG148" s="253">
        <f t="shared" si="345"/>
        <v>0</v>
      </c>
      <c r="DH148" s="253">
        <f t="shared" si="345"/>
        <v>0</v>
      </c>
      <c r="DI148" s="253">
        <f t="shared" si="345"/>
        <v>0</v>
      </c>
      <c r="DJ148" s="253">
        <f t="shared" si="345"/>
        <v>0</v>
      </c>
      <c r="DK148" s="253">
        <f t="shared" si="345"/>
        <v>0</v>
      </c>
      <c r="DL148" s="253">
        <f t="shared" si="345"/>
        <v>0</v>
      </c>
      <c r="DM148" s="2"/>
      <c r="DN148" s="2"/>
    </row>
    <row r="149" spans="1:118" s="27" customFormat="1" ht="24.75" customHeight="1">
      <c r="A149" s="272" t="str">
        <f t="shared" ref="A149:A160" si="34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47">SUM(J149:L149)</f>
        <v>0</v>
      </c>
      <c r="H149" s="236">
        <f>ROUND(SUM(S149,AD149,AO149,AZ149),1)</f>
        <v>0</v>
      </c>
      <c r="I149" s="236">
        <f t="shared" ref="I149:I160" si="348">SUM(M149:O149)</f>
        <v>0</v>
      </c>
      <c r="J149" s="236">
        <f t="shared" ref="J149:O160" si="349">ROUND(SUM(U149,AF149,AQ149,BB149),1)</f>
        <v>0</v>
      </c>
      <c r="K149" s="236">
        <f t="shared" si="349"/>
        <v>0</v>
      </c>
      <c r="L149" s="236">
        <f t="shared" si="349"/>
        <v>0</v>
      </c>
      <c r="M149" s="236">
        <f t="shared" si="349"/>
        <v>0</v>
      </c>
      <c r="N149" s="236">
        <f t="shared" si="349"/>
        <v>0</v>
      </c>
      <c r="O149" s="236">
        <f t="shared" si="349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2"/>
      <c r="BH149" s="379">
        <f t="shared" ref="BH149:BH161" si="350">IF((COUNTA(BJ149:DL149)-COUNTIF(BJ149:DL149,0))=0,0,CONCATENATE("Ошибки!-",COUNTA(BJ149:DL149)-COUNTIF(BJ149:DL149,0)))</f>
        <v>0</v>
      </c>
      <c r="BI149" s="255" t="str">
        <f t="shared" ref="BI149:BI160" si="351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52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53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54">IF(ROUND((AA149-AB149),5)&gt;=0,0,"Ошибка!")</f>
        <v>0</v>
      </c>
      <c r="CH149" s="318"/>
      <c r="CI149" s="253">
        <f t="shared" ref="CI149:CI160" si="355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56">IF(ROUND((AL149-AM149),5)&gt;=0,0,"Ошибка!")</f>
        <v>0</v>
      </c>
      <c r="CS149" s="318"/>
      <c r="CT149" s="253">
        <f t="shared" ref="CT149:CT160" si="357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58">IF(ROUND((AW149-AX149),5)&gt;=0,0,"Ошибка!")</f>
        <v>0</v>
      </c>
      <c r="DD149" s="318"/>
      <c r="DE149" s="253">
        <f t="shared" ref="DE149:DE160" si="35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  <c r="DM149" s="2"/>
      <c r="DN149" s="2"/>
    </row>
    <row r="150" spans="1:118" s="27" customFormat="1" ht="36.75" customHeight="1">
      <c r="A150" s="272" t="str">
        <f t="shared" si="34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60">ROUND(SUM(P150,AA150,AL150,AW150),0)</f>
        <v>0</v>
      </c>
      <c r="F150" s="236">
        <f t="shared" ref="F150:F160" si="361">ROUND(SUM(Q150,AB150,AM150,AX150),1)</f>
        <v>0</v>
      </c>
      <c r="G150" s="236">
        <f t="shared" si="347"/>
        <v>0</v>
      </c>
      <c r="H150" s="236">
        <f t="shared" ref="H150:H160" si="362">ROUND(SUM(S150,AD150,AO150,AZ150),1)</f>
        <v>0</v>
      </c>
      <c r="I150" s="236">
        <f t="shared" si="348"/>
        <v>0</v>
      </c>
      <c r="J150" s="236">
        <f t="shared" si="349"/>
        <v>0</v>
      </c>
      <c r="K150" s="236">
        <f t="shared" si="349"/>
        <v>0</v>
      </c>
      <c r="L150" s="236">
        <f t="shared" si="349"/>
        <v>0</v>
      </c>
      <c r="M150" s="236">
        <f t="shared" si="349"/>
        <v>0</v>
      </c>
      <c r="N150" s="236">
        <f t="shared" si="349"/>
        <v>0</v>
      </c>
      <c r="O150" s="236">
        <f t="shared" si="349"/>
        <v>0</v>
      </c>
      <c r="P150" s="220"/>
      <c r="Q150" s="221"/>
      <c r="R150" s="237">
        <f t="shared" ref="R150:R160" si="363">SUM(U150:W150)</f>
        <v>0</v>
      </c>
      <c r="S150" s="221"/>
      <c r="T150" s="237">
        <f t="shared" ref="T150:T159" si="36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65">SUM(AF150:AH150)</f>
        <v>0</v>
      </c>
      <c r="AD150" s="221"/>
      <c r="AE150" s="237">
        <f t="shared" ref="AE150:AE159" si="36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67">SUM(AQ150:AS150)</f>
        <v>0</v>
      </c>
      <c r="AO150" s="221"/>
      <c r="AP150" s="237">
        <f t="shared" ref="AP150:AP159" si="36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69">SUM(BB150:BD150)</f>
        <v>0</v>
      </c>
      <c r="AZ150" s="221"/>
      <c r="BA150" s="237">
        <f t="shared" ref="BA150:BA159" si="370">SUM(BE150:BG150)</f>
        <v>0</v>
      </c>
      <c r="BB150" s="221"/>
      <c r="BC150" s="233"/>
      <c r="BD150" s="221"/>
      <c r="BE150" s="221"/>
      <c r="BF150" s="233"/>
      <c r="BG150" s="222"/>
      <c r="BH150" s="379">
        <f t="shared" si="350"/>
        <v>0</v>
      </c>
      <c r="BI150" s="255" t="str">
        <f t="shared" si="351"/>
        <v>03</v>
      </c>
      <c r="BJ150" s="318"/>
      <c r="BK150" s="253">
        <f t="shared" ref="BK150:BK160" si="371">IF(ROUND((E150-F150),5)&gt;=0,0,"Ошибка!")</f>
        <v>0</v>
      </c>
      <c r="BL150" s="318"/>
      <c r="BM150" s="253">
        <f t="shared" si="352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53"/>
        <v>0</v>
      </c>
      <c r="BW150" s="318"/>
      <c r="BX150" s="253">
        <f t="shared" ref="BX150:BX160" si="372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54"/>
        <v>0</v>
      </c>
      <c r="CH150" s="318"/>
      <c r="CI150" s="253">
        <f t="shared" si="355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56"/>
        <v>0</v>
      </c>
      <c r="CS150" s="318"/>
      <c r="CT150" s="253">
        <f t="shared" si="357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58"/>
        <v>0</v>
      </c>
      <c r="DD150" s="318"/>
      <c r="DE150" s="253">
        <f t="shared" si="359"/>
        <v>0</v>
      </c>
      <c r="DF150" s="318"/>
      <c r="DG150" s="318"/>
      <c r="DH150" s="318"/>
      <c r="DI150" s="318"/>
      <c r="DJ150" s="318"/>
      <c r="DK150" s="318"/>
      <c r="DL150" s="318"/>
      <c r="DM150" s="2"/>
      <c r="DN150" s="2"/>
    </row>
    <row r="151" spans="1:118" s="28" customFormat="1" ht="12.75" customHeight="1">
      <c r="A151" s="272" t="str">
        <f t="shared" si="34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60"/>
        <v>0</v>
      </c>
      <c r="F151" s="236">
        <f t="shared" si="361"/>
        <v>0</v>
      </c>
      <c r="G151" s="236">
        <f t="shared" si="347"/>
        <v>0</v>
      </c>
      <c r="H151" s="236">
        <f t="shared" si="362"/>
        <v>0</v>
      </c>
      <c r="I151" s="236">
        <f t="shared" si="348"/>
        <v>0</v>
      </c>
      <c r="J151" s="236">
        <f t="shared" si="349"/>
        <v>0</v>
      </c>
      <c r="K151" s="236">
        <f t="shared" si="349"/>
        <v>0</v>
      </c>
      <c r="L151" s="236">
        <f t="shared" si="349"/>
        <v>0</v>
      </c>
      <c r="M151" s="236">
        <f t="shared" si="349"/>
        <v>0</v>
      </c>
      <c r="N151" s="236">
        <f t="shared" si="349"/>
        <v>0</v>
      </c>
      <c r="O151" s="236">
        <f t="shared" si="349"/>
        <v>0</v>
      </c>
      <c r="P151" s="220"/>
      <c r="Q151" s="221"/>
      <c r="R151" s="237">
        <f t="shared" si="363"/>
        <v>0</v>
      </c>
      <c r="S151" s="221"/>
      <c r="T151" s="237">
        <f t="shared" si="36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65"/>
        <v>0</v>
      </c>
      <c r="AD151" s="221"/>
      <c r="AE151" s="237">
        <f t="shared" si="36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67"/>
        <v>0</v>
      </c>
      <c r="AO151" s="221"/>
      <c r="AP151" s="237">
        <f t="shared" si="36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69"/>
        <v>0</v>
      </c>
      <c r="AZ151" s="221"/>
      <c r="BA151" s="237">
        <f t="shared" si="370"/>
        <v>0</v>
      </c>
      <c r="BB151" s="221"/>
      <c r="BC151" s="233"/>
      <c r="BD151" s="221"/>
      <c r="BE151" s="221"/>
      <c r="BF151" s="233"/>
      <c r="BG151" s="222"/>
      <c r="BH151" s="379">
        <f t="shared" si="350"/>
        <v>0</v>
      </c>
      <c r="BI151" s="255" t="str">
        <f t="shared" si="351"/>
        <v>04</v>
      </c>
      <c r="BJ151" s="318"/>
      <c r="BK151" s="253">
        <f t="shared" si="371"/>
        <v>0</v>
      </c>
      <c r="BL151" s="318"/>
      <c r="BM151" s="253">
        <f t="shared" si="352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53"/>
        <v>0</v>
      </c>
      <c r="BW151" s="318"/>
      <c r="BX151" s="253">
        <f t="shared" si="372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54"/>
        <v>0</v>
      </c>
      <c r="CH151" s="318"/>
      <c r="CI151" s="253">
        <f t="shared" si="355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56"/>
        <v>0</v>
      </c>
      <c r="CS151" s="318"/>
      <c r="CT151" s="253">
        <f t="shared" si="357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58"/>
        <v>0</v>
      </c>
      <c r="DD151" s="318"/>
      <c r="DE151" s="253">
        <f t="shared" si="359"/>
        <v>0</v>
      </c>
      <c r="DF151" s="318"/>
      <c r="DG151" s="318"/>
      <c r="DH151" s="318"/>
      <c r="DI151" s="318"/>
      <c r="DJ151" s="318"/>
      <c r="DK151" s="318"/>
      <c r="DL151" s="318"/>
      <c r="DM151" s="242"/>
      <c r="DN151" s="242"/>
    </row>
    <row r="152" spans="1:118" s="28" customFormat="1" ht="12.75" customHeight="1">
      <c r="A152" s="272" t="str">
        <f t="shared" si="34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60"/>
        <v>0</v>
      </c>
      <c r="F152" s="236">
        <f t="shared" si="361"/>
        <v>0</v>
      </c>
      <c r="G152" s="236">
        <f t="shared" si="347"/>
        <v>0</v>
      </c>
      <c r="H152" s="236">
        <f t="shared" si="362"/>
        <v>0</v>
      </c>
      <c r="I152" s="236">
        <f t="shared" si="348"/>
        <v>0</v>
      </c>
      <c r="J152" s="236">
        <f t="shared" si="349"/>
        <v>0</v>
      </c>
      <c r="K152" s="236">
        <f t="shared" si="349"/>
        <v>0</v>
      </c>
      <c r="L152" s="236">
        <f t="shared" si="349"/>
        <v>0</v>
      </c>
      <c r="M152" s="236">
        <f t="shared" si="349"/>
        <v>0</v>
      </c>
      <c r="N152" s="236">
        <f t="shared" si="349"/>
        <v>0</v>
      </c>
      <c r="O152" s="236">
        <f t="shared" si="349"/>
        <v>0</v>
      </c>
      <c r="P152" s="220"/>
      <c r="Q152" s="221"/>
      <c r="R152" s="237">
        <f t="shared" si="363"/>
        <v>0</v>
      </c>
      <c r="S152" s="221"/>
      <c r="T152" s="237">
        <f t="shared" si="36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65"/>
        <v>0</v>
      </c>
      <c r="AD152" s="221"/>
      <c r="AE152" s="237">
        <f t="shared" si="36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67"/>
        <v>0</v>
      </c>
      <c r="AO152" s="221"/>
      <c r="AP152" s="237">
        <f t="shared" si="36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69"/>
        <v>0</v>
      </c>
      <c r="AZ152" s="221"/>
      <c r="BA152" s="237">
        <f t="shared" si="370"/>
        <v>0</v>
      </c>
      <c r="BB152" s="221"/>
      <c r="BC152" s="233"/>
      <c r="BD152" s="221"/>
      <c r="BE152" s="221"/>
      <c r="BF152" s="233"/>
      <c r="BG152" s="222"/>
      <c r="BH152" s="379">
        <f t="shared" si="350"/>
        <v>0</v>
      </c>
      <c r="BI152" s="255" t="str">
        <f t="shared" si="351"/>
        <v>05</v>
      </c>
      <c r="BJ152" s="318"/>
      <c r="BK152" s="253">
        <f t="shared" si="371"/>
        <v>0</v>
      </c>
      <c r="BL152" s="318"/>
      <c r="BM152" s="253">
        <f t="shared" si="352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53"/>
        <v>0</v>
      </c>
      <c r="BW152" s="318"/>
      <c r="BX152" s="253">
        <f t="shared" si="372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54"/>
        <v>0</v>
      </c>
      <c r="CH152" s="318"/>
      <c r="CI152" s="253">
        <f t="shared" si="355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56"/>
        <v>0</v>
      </c>
      <c r="CS152" s="318"/>
      <c r="CT152" s="253">
        <f t="shared" si="357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58"/>
        <v>0</v>
      </c>
      <c r="DD152" s="318"/>
      <c r="DE152" s="253">
        <f t="shared" si="359"/>
        <v>0</v>
      </c>
      <c r="DF152" s="318"/>
      <c r="DG152" s="318"/>
      <c r="DH152" s="318"/>
      <c r="DI152" s="318"/>
      <c r="DJ152" s="318"/>
      <c r="DK152" s="318"/>
      <c r="DL152" s="318"/>
      <c r="DM152" s="242"/>
      <c r="DN152" s="242"/>
    </row>
    <row r="153" spans="1:118" s="28" customFormat="1" ht="12.75" customHeight="1">
      <c r="A153" s="272" t="str">
        <f t="shared" si="34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60"/>
        <v>0</v>
      </c>
      <c r="F153" s="236">
        <f t="shared" si="361"/>
        <v>0</v>
      </c>
      <c r="G153" s="236">
        <f t="shared" si="347"/>
        <v>0</v>
      </c>
      <c r="H153" s="236">
        <f t="shared" si="362"/>
        <v>0</v>
      </c>
      <c r="I153" s="236">
        <f t="shared" si="348"/>
        <v>0</v>
      </c>
      <c r="J153" s="236">
        <f t="shared" si="349"/>
        <v>0</v>
      </c>
      <c r="K153" s="236">
        <f t="shared" si="349"/>
        <v>0</v>
      </c>
      <c r="L153" s="236">
        <f t="shared" si="349"/>
        <v>0</v>
      </c>
      <c r="M153" s="236">
        <f t="shared" si="349"/>
        <v>0</v>
      </c>
      <c r="N153" s="236">
        <f t="shared" si="349"/>
        <v>0</v>
      </c>
      <c r="O153" s="236">
        <f t="shared" si="349"/>
        <v>0</v>
      </c>
      <c r="P153" s="220"/>
      <c r="Q153" s="221"/>
      <c r="R153" s="237">
        <f t="shared" si="363"/>
        <v>0</v>
      </c>
      <c r="S153" s="221"/>
      <c r="T153" s="237">
        <f t="shared" si="36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65"/>
        <v>0</v>
      </c>
      <c r="AD153" s="221"/>
      <c r="AE153" s="237">
        <f t="shared" si="36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67"/>
        <v>0</v>
      </c>
      <c r="AO153" s="221"/>
      <c r="AP153" s="237">
        <f t="shared" si="36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69"/>
        <v>0</v>
      </c>
      <c r="AZ153" s="221"/>
      <c r="BA153" s="237">
        <f t="shared" si="370"/>
        <v>0</v>
      </c>
      <c r="BB153" s="221"/>
      <c r="BC153" s="233"/>
      <c r="BD153" s="221"/>
      <c r="BE153" s="221"/>
      <c r="BF153" s="233"/>
      <c r="BG153" s="222"/>
      <c r="BH153" s="379">
        <f t="shared" si="350"/>
        <v>0</v>
      </c>
      <c r="BI153" s="255" t="str">
        <f t="shared" si="351"/>
        <v>06</v>
      </c>
      <c r="BJ153" s="318"/>
      <c r="BK153" s="253">
        <f t="shared" si="371"/>
        <v>0</v>
      </c>
      <c r="BL153" s="318"/>
      <c r="BM153" s="253">
        <f t="shared" si="352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53"/>
        <v>0</v>
      </c>
      <c r="BW153" s="318"/>
      <c r="BX153" s="253">
        <f t="shared" si="372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54"/>
        <v>0</v>
      </c>
      <c r="CH153" s="318"/>
      <c r="CI153" s="253">
        <f t="shared" si="355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56"/>
        <v>0</v>
      </c>
      <c r="CS153" s="318"/>
      <c r="CT153" s="253">
        <f t="shared" si="357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58"/>
        <v>0</v>
      </c>
      <c r="DD153" s="318"/>
      <c r="DE153" s="253">
        <f t="shared" si="359"/>
        <v>0</v>
      </c>
      <c r="DF153" s="318"/>
      <c r="DG153" s="318"/>
      <c r="DH153" s="318"/>
      <c r="DI153" s="318"/>
      <c r="DJ153" s="318"/>
      <c r="DK153" s="318"/>
      <c r="DL153" s="318"/>
      <c r="DM153" s="242"/>
      <c r="DN153" s="242"/>
    </row>
    <row r="154" spans="1:118" s="27" customFormat="1" ht="24.75" customHeight="1">
      <c r="A154" s="272" t="str">
        <f t="shared" si="34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60"/>
        <v>0</v>
      </c>
      <c r="F154" s="236">
        <f t="shared" si="361"/>
        <v>0</v>
      </c>
      <c r="G154" s="236">
        <f t="shared" si="347"/>
        <v>0</v>
      </c>
      <c r="H154" s="236">
        <f t="shared" si="362"/>
        <v>0</v>
      </c>
      <c r="I154" s="236">
        <f t="shared" si="348"/>
        <v>0</v>
      </c>
      <c r="J154" s="236">
        <f t="shared" si="349"/>
        <v>0</v>
      </c>
      <c r="K154" s="236">
        <f t="shared" si="349"/>
        <v>0</v>
      </c>
      <c r="L154" s="236">
        <f t="shared" si="349"/>
        <v>0</v>
      </c>
      <c r="M154" s="236">
        <f t="shared" si="349"/>
        <v>0</v>
      </c>
      <c r="N154" s="236">
        <f t="shared" si="349"/>
        <v>0</v>
      </c>
      <c r="O154" s="236">
        <f t="shared" si="349"/>
        <v>0</v>
      </c>
      <c r="P154" s="220"/>
      <c r="Q154" s="221"/>
      <c r="R154" s="237">
        <f t="shared" si="363"/>
        <v>0</v>
      </c>
      <c r="S154" s="221"/>
      <c r="T154" s="237">
        <f t="shared" si="36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65"/>
        <v>0</v>
      </c>
      <c r="AD154" s="221"/>
      <c r="AE154" s="237">
        <f t="shared" si="36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67"/>
        <v>0</v>
      </c>
      <c r="AO154" s="221"/>
      <c r="AP154" s="237">
        <f t="shared" si="36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69"/>
        <v>0</v>
      </c>
      <c r="AZ154" s="221"/>
      <c r="BA154" s="237">
        <f t="shared" si="370"/>
        <v>0</v>
      </c>
      <c r="BB154" s="221"/>
      <c r="BC154" s="233"/>
      <c r="BD154" s="221"/>
      <c r="BE154" s="221"/>
      <c r="BF154" s="233"/>
      <c r="BG154" s="222"/>
      <c r="BH154" s="379">
        <f t="shared" si="350"/>
        <v>0</v>
      </c>
      <c r="BI154" s="255" t="str">
        <f t="shared" si="351"/>
        <v>07</v>
      </c>
      <c r="BJ154" s="318"/>
      <c r="BK154" s="253">
        <f t="shared" si="371"/>
        <v>0</v>
      </c>
      <c r="BL154" s="318"/>
      <c r="BM154" s="253">
        <f t="shared" si="352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53"/>
        <v>0</v>
      </c>
      <c r="BW154" s="318"/>
      <c r="BX154" s="253">
        <f t="shared" si="372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54"/>
        <v>0</v>
      </c>
      <c r="CH154" s="318"/>
      <c r="CI154" s="253">
        <f t="shared" si="355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56"/>
        <v>0</v>
      </c>
      <c r="CS154" s="318"/>
      <c r="CT154" s="253">
        <f t="shared" si="357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58"/>
        <v>0</v>
      </c>
      <c r="DD154" s="318"/>
      <c r="DE154" s="253">
        <f t="shared" si="359"/>
        <v>0</v>
      </c>
      <c r="DF154" s="318"/>
      <c r="DG154" s="318"/>
      <c r="DH154" s="318"/>
      <c r="DI154" s="318"/>
      <c r="DJ154" s="318"/>
      <c r="DK154" s="318"/>
      <c r="DL154" s="318"/>
      <c r="DM154" s="2"/>
      <c r="DN154" s="2"/>
    </row>
    <row r="155" spans="1:118" s="27" customFormat="1" ht="12.75" customHeight="1">
      <c r="A155" s="272" t="str">
        <f t="shared" si="34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60"/>
        <v>0</v>
      </c>
      <c r="F155" s="236">
        <f t="shared" si="361"/>
        <v>0</v>
      </c>
      <c r="G155" s="236">
        <f t="shared" si="347"/>
        <v>0</v>
      </c>
      <c r="H155" s="236">
        <f t="shared" si="362"/>
        <v>0</v>
      </c>
      <c r="I155" s="236">
        <f t="shared" si="348"/>
        <v>0</v>
      </c>
      <c r="J155" s="236">
        <f t="shared" si="349"/>
        <v>0</v>
      </c>
      <c r="K155" s="236">
        <f t="shared" si="349"/>
        <v>0</v>
      </c>
      <c r="L155" s="236">
        <f t="shared" si="349"/>
        <v>0</v>
      </c>
      <c r="M155" s="236">
        <f t="shared" si="349"/>
        <v>0</v>
      </c>
      <c r="N155" s="236">
        <f t="shared" si="349"/>
        <v>0</v>
      </c>
      <c r="O155" s="236">
        <f t="shared" si="349"/>
        <v>0</v>
      </c>
      <c r="P155" s="220"/>
      <c r="Q155" s="221"/>
      <c r="R155" s="237">
        <f t="shared" si="363"/>
        <v>0</v>
      </c>
      <c r="S155" s="221"/>
      <c r="T155" s="237">
        <f t="shared" si="36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65"/>
        <v>0</v>
      </c>
      <c r="AD155" s="221"/>
      <c r="AE155" s="237">
        <f t="shared" si="36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67"/>
        <v>0</v>
      </c>
      <c r="AO155" s="221"/>
      <c r="AP155" s="237">
        <f t="shared" si="36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69"/>
        <v>0</v>
      </c>
      <c r="AZ155" s="221"/>
      <c r="BA155" s="237">
        <f t="shared" si="370"/>
        <v>0</v>
      </c>
      <c r="BB155" s="221"/>
      <c r="BC155" s="233"/>
      <c r="BD155" s="221"/>
      <c r="BE155" s="221"/>
      <c r="BF155" s="233"/>
      <c r="BG155" s="222"/>
      <c r="BH155" s="379">
        <f t="shared" si="350"/>
        <v>0</v>
      </c>
      <c r="BI155" s="255" t="str">
        <f t="shared" si="351"/>
        <v>08</v>
      </c>
      <c r="BJ155" s="318"/>
      <c r="BK155" s="253">
        <f t="shared" si="371"/>
        <v>0</v>
      </c>
      <c r="BL155" s="318"/>
      <c r="BM155" s="253">
        <f t="shared" si="352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53"/>
        <v>0</v>
      </c>
      <c r="BW155" s="318"/>
      <c r="BX155" s="253">
        <f t="shared" si="372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54"/>
        <v>0</v>
      </c>
      <c r="CH155" s="318"/>
      <c r="CI155" s="253">
        <f t="shared" si="355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56"/>
        <v>0</v>
      </c>
      <c r="CS155" s="318"/>
      <c r="CT155" s="253">
        <f t="shared" si="357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58"/>
        <v>0</v>
      </c>
      <c r="DD155" s="318"/>
      <c r="DE155" s="253">
        <f t="shared" si="359"/>
        <v>0</v>
      </c>
      <c r="DF155" s="318"/>
      <c r="DG155" s="318"/>
      <c r="DH155" s="318"/>
      <c r="DI155" s="318"/>
      <c r="DJ155" s="318"/>
      <c r="DK155" s="318"/>
      <c r="DL155" s="318"/>
      <c r="DM155" s="2"/>
      <c r="DN155" s="2"/>
    </row>
    <row r="156" spans="1:118" s="28" customFormat="1" ht="12.75" customHeight="1">
      <c r="A156" s="272" t="str">
        <f t="shared" si="34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60"/>
        <v>0</v>
      </c>
      <c r="F156" s="236">
        <f t="shared" si="361"/>
        <v>0</v>
      </c>
      <c r="G156" s="236">
        <f t="shared" si="347"/>
        <v>0</v>
      </c>
      <c r="H156" s="236">
        <f t="shared" si="362"/>
        <v>0</v>
      </c>
      <c r="I156" s="236">
        <f t="shared" si="348"/>
        <v>0</v>
      </c>
      <c r="J156" s="236">
        <f t="shared" si="349"/>
        <v>0</v>
      </c>
      <c r="K156" s="236">
        <f t="shared" si="349"/>
        <v>0</v>
      </c>
      <c r="L156" s="236">
        <f t="shared" si="349"/>
        <v>0</v>
      </c>
      <c r="M156" s="236">
        <f t="shared" si="349"/>
        <v>0</v>
      </c>
      <c r="N156" s="236">
        <f t="shared" si="349"/>
        <v>0</v>
      </c>
      <c r="O156" s="236">
        <f t="shared" si="349"/>
        <v>0</v>
      </c>
      <c r="P156" s="220"/>
      <c r="Q156" s="221"/>
      <c r="R156" s="237">
        <f t="shared" si="363"/>
        <v>0</v>
      </c>
      <c r="S156" s="221"/>
      <c r="T156" s="237">
        <f t="shared" si="36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65"/>
        <v>0</v>
      </c>
      <c r="AD156" s="221"/>
      <c r="AE156" s="237">
        <f t="shared" si="36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67"/>
        <v>0</v>
      </c>
      <c r="AO156" s="221"/>
      <c r="AP156" s="237">
        <f t="shared" si="36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69"/>
        <v>0</v>
      </c>
      <c r="AZ156" s="221"/>
      <c r="BA156" s="237">
        <f t="shared" si="370"/>
        <v>0</v>
      </c>
      <c r="BB156" s="221"/>
      <c r="BC156" s="233"/>
      <c r="BD156" s="221"/>
      <c r="BE156" s="221"/>
      <c r="BF156" s="233"/>
      <c r="BG156" s="222"/>
      <c r="BH156" s="379">
        <f t="shared" si="350"/>
        <v>0</v>
      </c>
      <c r="BI156" s="255" t="str">
        <f t="shared" si="351"/>
        <v>09</v>
      </c>
      <c r="BJ156" s="318"/>
      <c r="BK156" s="253">
        <f t="shared" si="371"/>
        <v>0</v>
      </c>
      <c r="BL156" s="318"/>
      <c r="BM156" s="253">
        <f t="shared" si="352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53"/>
        <v>0</v>
      </c>
      <c r="BW156" s="318"/>
      <c r="BX156" s="253">
        <f t="shared" si="372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54"/>
        <v>0</v>
      </c>
      <c r="CH156" s="318"/>
      <c r="CI156" s="253">
        <f t="shared" si="355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56"/>
        <v>0</v>
      </c>
      <c r="CS156" s="318"/>
      <c r="CT156" s="253">
        <f t="shared" si="357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58"/>
        <v>0</v>
      </c>
      <c r="DD156" s="318"/>
      <c r="DE156" s="253">
        <f t="shared" si="359"/>
        <v>0</v>
      </c>
      <c r="DF156" s="318"/>
      <c r="DG156" s="318"/>
      <c r="DH156" s="318"/>
      <c r="DI156" s="318"/>
      <c r="DJ156" s="318"/>
      <c r="DK156" s="318"/>
      <c r="DL156" s="318"/>
      <c r="DM156" s="242"/>
      <c r="DN156" s="242"/>
    </row>
    <row r="157" spans="1:118" s="28" customFormat="1" ht="12.75" customHeight="1">
      <c r="A157" s="272" t="str">
        <f t="shared" si="34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60"/>
        <v>0</v>
      </c>
      <c r="F157" s="236">
        <f t="shared" si="361"/>
        <v>0</v>
      </c>
      <c r="G157" s="236">
        <f t="shared" si="347"/>
        <v>0</v>
      </c>
      <c r="H157" s="236">
        <f t="shared" si="362"/>
        <v>0</v>
      </c>
      <c r="I157" s="236">
        <f t="shared" si="348"/>
        <v>0</v>
      </c>
      <c r="J157" s="236">
        <f t="shared" si="349"/>
        <v>0</v>
      </c>
      <c r="K157" s="236">
        <f t="shared" si="349"/>
        <v>0</v>
      </c>
      <c r="L157" s="236">
        <f t="shared" si="349"/>
        <v>0</v>
      </c>
      <c r="M157" s="236">
        <f t="shared" si="349"/>
        <v>0</v>
      </c>
      <c r="N157" s="236">
        <f t="shared" si="349"/>
        <v>0</v>
      </c>
      <c r="O157" s="236">
        <f t="shared" si="349"/>
        <v>0</v>
      </c>
      <c r="P157" s="220"/>
      <c r="Q157" s="221"/>
      <c r="R157" s="237">
        <f t="shared" si="363"/>
        <v>0</v>
      </c>
      <c r="S157" s="221"/>
      <c r="T157" s="237">
        <f t="shared" si="36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65"/>
        <v>0</v>
      </c>
      <c r="AD157" s="221"/>
      <c r="AE157" s="237">
        <f t="shared" si="36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67"/>
        <v>0</v>
      </c>
      <c r="AO157" s="221"/>
      <c r="AP157" s="237">
        <f t="shared" si="36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69"/>
        <v>0</v>
      </c>
      <c r="AZ157" s="221"/>
      <c r="BA157" s="237">
        <f t="shared" si="370"/>
        <v>0</v>
      </c>
      <c r="BB157" s="221"/>
      <c r="BC157" s="233"/>
      <c r="BD157" s="221"/>
      <c r="BE157" s="221"/>
      <c r="BF157" s="233"/>
      <c r="BG157" s="222"/>
      <c r="BH157" s="379">
        <f t="shared" si="350"/>
        <v>0</v>
      </c>
      <c r="BI157" s="255" t="str">
        <f t="shared" si="351"/>
        <v>10</v>
      </c>
      <c r="BJ157" s="318"/>
      <c r="BK157" s="253">
        <f t="shared" si="371"/>
        <v>0</v>
      </c>
      <c r="BL157" s="318"/>
      <c r="BM157" s="253">
        <f t="shared" si="352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53"/>
        <v>0</v>
      </c>
      <c r="BW157" s="318"/>
      <c r="BX157" s="253">
        <f t="shared" si="372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54"/>
        <v>0</v>
      </c>
      <c r="CH157" s="318"/>
      <c r="CI157" s="253">
        <f t="shared" si="355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56"/>
        <v>0</v>
      </c>
      <c r="CS157" s="318"/>
      <c r="CT157" s="253">
        <f t="shared" si="357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58"/>
        <v>0</v>
      </c>
      <c r="DD157" s="318"/>
      <c r="DE157" s="253">
        <f t="shared" si="359"/>
        <v>0</v>
      </c>
      <c r="DF157" s="318"/>
      <c r="DG157" s="318"/>
      <c r="DH157" s="318"/>
      <c r="DI157" s="318"/>
      <c r="DJ157" s="318"/>
      <c r="DK157" s="318"/>
      <c r="DL157" s="318"/>
      <c r="DM157" s="242"/>
      <c r="DN157" s="242"/>
    </row>
    <row r="158" spans="1:118" s="27" customFormat="1" ht="36.75" customHeight="1">
      <c r="A158" s="272" t="str">
        <f t="shared" si="34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60"/>
        <v>0</v>
      </c>
      <c r="F158" s="236">
        <f t="shared" si="361"/>
        <v>0</v>
      </c>
      <c r="G158" s="236">
        <f t="shared" si="347"/>
        <v>0</v>
      </c>
      <c r="H158" s="236">
        <f t="shared" si="362"/>
        <v>0</v>
      </c>
      <c r="I158" s="236">
        <f t="shared" si="348"/>
        <v>0</v>
      </c>
      <c r="J158" s="236">
        <f t="shared" si="349"/>
        <v>0</v>
      </c>
      <c r="K158" s="236">
        <f t="shared" si="349"/>
        <v>0</v>
      </c>
      <c r="L158" s="236">
        <f t="shared" si="349"/>
        <v>0</v>
      </c>
      <c r="M158" s="236">
        <f t="shared" si="349"/>
        <v>0</v>
      </c>
      <c r="N158" s="236">
        <f t="shared" si="349"/>
        <v>0</v>
      </c>
      <c r="O158" s="236">
        <f t="shared" si="349"/>
        <v>0</v>
      </c>
      <c r="P158" s="220"/>
      <c r="Q158" s="221"/>
      <c r="R158" s="237">
        <f t="shared" si="363"/>
        <v>0</v>
      </c>
      <c r="S158" s="221"/>
      <c r="T158" s="237">
        <f t="shared" si="36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65"/>
        <v>0</v>
      </c>
      <c r="AD158" s="221"/>
      <c r="AE158" s="237">
        <f t="shared" si="36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67"/>
        <v>0</v>
      </c>
      <c r="AO158" s="221"/>
      <c r="AP158" s="237">
        <f t="shared" si="36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69"/>
        <v>0</v>
      </c>
      <c r="AZ158" s="221"/>
      <c r="BA158" s="237">
        <f t="shared" si="370"/>
        <v>0</v>
      </c>
      <c r="BB158" s="221"/>
      <c r="BC158" s="233"/>
      <c r="BD158" s="221"/>
      <c r="BE158" s="221"/>
      <c r="BF158" s="233"/>
      <c r="BG158" s="222"/>
      <c r="BH158" s="379">
        <f t="shared" si="350"/>
        <v>0</v>
      </c>
      <c r="BI158" s="255" t="str">
        <f t="shared" si="351"/>
        <v>11</v>
      </c>
      <c r="BJ158" s="318"/>
      <c r="BK158" s="253">
        <f t="shared" si="371"/>
        <v>0</v>
      </c>
      <c r="BL158" s="318"/>
      <c r="BM158" s="253">
        <f t="shared" si="352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53"/>
        <v>0</v>
      </c>
      <c r="BW158" s="318"/>
      <c r="BX158" s="253">
        <f t="shared" si="372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54"/>
        <v>0</v>
      </c>
      <c r="CH158" s="318"/>
      <c r="CI158" s="253">
        <f t="shared" si="355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56"/>
        <v>0</v>
      </c>
      <c r="CS158" s="318"/>
      <c r="CT158" s="253">
        <f t="shared" si="357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58"/>
        <v>0</v>
      </c>
      <c r="DD158" s="318"/>
      <c r="DE158" s="253">
        <f t="shared" si="359"/>
        <v>0</v>
      </c>
      <c r="DF158" s="318"/>
      <c r="DG158" s="318"/>
      <c r="DH158" s="318"/>
      <c r="DI158" s="318"/>
      <c r="DJ158" s="318"/>
      <c r="DK158" s="318"/>
      <c r="DL158" s="318"/>
      <c r="DM158" s="2"/>
      <c r="DN158" s="2"/>
    </row>
    <row r="159" spans="1:118" s="27" customFormat="1" ht="36.75" customHeight="1">
      <c r="A159" s="272" t="str">
        <f t="shared" si="34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60"/>
        <v>0</v>
      </c>
      <c r="F159" s="236">
        <f t="shared" si="361"/>
        <v>0</v>
      </c>
      <c r="G159" s="236">
        <f t="shared" si="347"/>
        <v>0</v>
      </c>
      <c r="H159" s="236">
        <f t="shared" si="362"/>
        <v>0</v>
      </c>
      <c r="I159" s="236">
        <f t="shared" si="348"/>
        <v>0</v>
      </c>
      <c r="J159" s="236">
        <f t="shared" si="349"/>
        <v>0</v>
      </c>
      <c r="K159" s="236">
        <f t="shared" si="349"/>
        <v>0</v>
      </c>
      <c r="L159" s="236">
        <f t="shared" si="349"/>
        <v>0</v>
      </c>
      <c r="M159" s="236">
        <f t="shared" si="349"/>
        <v>0</v>
      </c>
      <c r="N159" s="236">
        <f t="shared" si="349"/>
        <v>0</v>
      </c>
      <c r="O159" s="236">
        <f t="shared" si="349"/>
        <v>0</v>
      </c>
      <c r="P159" s="220"/>
      <c r="Q159" s="221"/>
      <c r="R159" s="237">
        <f t="shared" si="363"/>
        <v>0</v>
      </c>
      <c r="S159" s="221"/>
      <c r="T159" s="237">
        <f t="shared" si="36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65"/>
        <v>0</v>
      </c>
      <c r="AD159" s="221"/>
      <c r="AE159" s="237">
        <f t="shared" si="36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67"/>
        <v>0</v>
      </c>
      <c r="AO159" s="221"/>
      <c r="AP159" s="237">
        <f t="shared" si="36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69"/>
        <v>0</v>
      </c>
      <c r="AZ159" s="221"/>
      <c r="BA159" s="237">
        <f t="shared" si="370"/>
        <v>0</v>
      </c>
      <c r="BB159" s="221"/>
      <c r="BC159" s="233"/>
      <c r="BD159" s="221"/>
      <c r="BE159" s="221"/>
      <c r="BF159" s="233"/>
      <c r="BG159" s="222"/>
      <c r="BH159" s="379">
        <f t="shared" si="350"/>
        <v>0</v>
      </c>
      <c r="BI159" s="255" t="str">
        <f t="shared" si="351"/>
        <v>12</v>
      </c>
      <c r="BJ159" s="318"/>
      <c r="BK159" s="253">
        <f t="shared" si="371"/>
        <v>0</v>
      </c>
      <c r="BL159" s="318"/>
      <c r="BM159" s="253">
        <f t="shared" si="352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53"/>
        <v>0</v>
      </c>
      <c r="BW159" s="318"/>
      <c r="BX159" s="253">
        <f t="shared" si="372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54"/>
        <v>0</v>
      </c>
      <c r="CH159" s="318"/>
      <c r="CI159" s="253">
        <f t="shared" si="355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56"/>
        <v>0</v>
      </c>
      <c r="CS159" s="318"/>
      <c r="CT159" s="253">
        <f t="shared" si="357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58"/>
        <v>0</v>
      </c>
      <c r="DD159" s="318"/>
      <c r="DE159" s="253">
        <f t="shared" si="359"/>
        <v>0</v>
      </c>
      <c r="DF159" s="318"/>
      <c r="DG159" s="318"/>
      <c r="DH159" s="318"/>
      <c r="DI159" s="318"/>
      <c r="DJ159" s="318"/>
      <c r="DK159" s="318"/>
      <c r="DL159" s="318"/>
      <c r="DM159" s="2"/>
      <c r="DN159" s="2"/>
    </row>
    <row r="160" spans="1:118" s="28" customFormat="1" ht="13.5" customHeight="1" thickBot="1">
      <c r="A160" s="272" t="str">
        <f t="shared" si="34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60"/>
        <v>0</v>
      </c>
      <c r="F160" s="236">
        <f t="shared" si="361"/>
        <v>0</v>
      </c>
      <c r="G160" s="236">
        <f t="shared" si="347"/>
        <v>0</v>
      </c>
      <c r="H160" s="236">
        <f t="shared" si="362"/>
        <v>0</v>
      </c>
      <c r="I160" s="236">
        <f t="shared" si="348"/>
        <v>0</v>
      </c>
      <c r="J160" s="236">
        <f t="shared" si="349"/>
        <v>0</v>
      </c>
      <c r="K160" s="236">
        <f t="shared" si="349"/>
        <v>0</v>
      </c>
      <c r="L160" s="236">
        <f t="shared" si="349"/>
        <v>0</v>
      </c>
      <c r="M160" s="236">
        <f t="shared" si="349"/>
        <v>0</v>
      </c>
      <c r="N160" s="236">
        <f t="shared" si="349"/>
        <v>0</v>
      </c>
      <c r="O160" s="236">
        <f>ROUND(SUM(Z160,AK160,AV160,BG160),1)</f>
        <v>0</v>
      </c>
      <c r="P160" s="223"/>
      <c r="Q160" s="224"/>
      <c r="R160" s="238">
        <f t="shared" si="36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6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6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6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5"/>
      <c r="BH160" s="379">
        <f t="shared" si="350"/>
        <v>0</v>
      </c>
      <c r="BI160" s="319" t="str">
        <f t="shared" si="351"/>
        <v>13</v>
      </c>
      <c r="BJ160" s="320"/>
      <c r="BK160" s="321">
        <f t="shared" si="371"/>
        <v>0</v>
      </c>
      <c r="BL160" s="320"/>
      <c r="BM160" s="321">
        <f t="shared" si="352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53"/>
        <v>0</v>
      </c>
      <c r="BW160" s="320"/>
      <c r="BX160" s="321">
        <f t="shared" si="372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54"/>
        <v>0</v>
      </c>
      <c r="CH160" s="320"/>
      <c r="CI160" s="321">
        <f t="shared" si="355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56"/>
        <v>0</v>
      </c>
      <c r="CS160" s="320"/>
      <c r="CT160" s="321">
        <f t="shared" si="357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58"/>
        <v>0</v>
      </c>
      <c r="DD160" s="320"/>
      <c r="DE160" s="321">
        <f t="shared" si="359"/>
        <v>0</v>
      </c>
      <c r="DF160" s="320"/>
      <c r="DG160" s="320"/>
      <c r="DH160" s="320"/>
      <c r="DI160" s="320"/>
      <c r="DJ160" s="320"/>
      <c r="DK160" s="320"/>
      <c r="DL160" s="320"/>
      <c r="DM160" s="242"/>
      <c r="DN160" s="242"/>
    </row>
    <row r="161" spans="1:118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50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73">IF(ROUND(E167-SUM(E168,E170:E171),5)&gt;=0,0,"Ошибка")</f>
        <v>0</v>
      </c>
      <c r="BK161" s="285">
        <f t="shared" si="373"/>
        <v>0</v>
      </c>
      <c r="BL161" s="285">
        <f t="shared" si="373"/>
        <v>0</v>
      </c>
      <c r="BM161" s="285">
        <f t="shared" si="373"/>
        <v>0</v>
      </c>
      <c r="BN161" s="285">
        <f t="shared" si="373"/>
        <v>0</v>
      </c>
      <c r="BO161" s="285">
        <f t="shared" si="373"/>
        <v>0</v>
      </c>
      <c r="BP161" s="285">
        <f t="shared" si="373"/>
        <v>0</v>
      </c>
      <c r="BQ161" s="285">
        <f t="shared" si="373"/>
        <v>0</v>
      </c>
      <c r="BR161" s="285">
        <f t="shared" si="373"/>
        <v>0</v>
      </c>
      <c r="BS161" s="285">
        <f t="shared" si="373"/>
        <v>0</v>
      </c>
      <c r="BT161" s="285">
        <f t="shared" si="373"/>
        <v>0</v>
      </c>
      <c r="BU161" s="285">
        <f t="shared" si="373"/>
        <v>0</v>
      </c>
      <c r="BV161" s="285">
        <f t="shared" si="373"/>
        <v>0</v>
      </c>
      <c r="BW161" s="285">
        <f t="shared" si="373"/>
        <v>0</v>
      </c>
      <c r="BX161" s="285">
        <f t="shared" si="373"/>
        <v>0</v>
      </c>
      <c r="BY161" s="285">
        <f t="shared" si="373"/>
        <v>0</v>
      </c>
      <c r="BZ161" s="285">
        <f t="shared" si="373"/>
        <v>0</v>
      </c>
      <c r="CA161" s="285">
        <f t="shared" si="373"/>
        <v>0</v>
      </c>
      <c r="CB161" s="285">
        <f t="shared" si="373"/>
        <v>0</v>
      </c>
      <c r="CC161" s="285">
        <f t="shared" si="373"/>
        <v>0</v>
      </c>
      <c r="CD161" s="285">
        <f t="shared" si="373"/>
        <v>0</v>
      </c>
      <c r="CE161" s="285">
        <f t="shared" si="373"/>
        <v>0</v>
      </c>
      <c r="CF161" s="285">
        <f t="shared" si="373"/>
        <v>0</v>
      </c>
      <c r="CG161" s="285">
        <f t="shared" si="373"/>
        <v>0</v>
      </c>
      <c r="CH161" s="285">
        <f t="shared" si="373"/>
        <v>0</v>
      </c>
      <c r="CI161" s="285">
        <f t="shared" si="373"/>
        <v>0</v>
      </c>
      <c r="CJ161" s="285">
        <f t="shared" si="373"/>
        <v>0</v>
      </c>
      <c r="CK161" s="285">
        <f t="shared" si="373"/>
        <v>0</v>
      </c>
      <c r="CL161" s="285">
        <f t="shared" si="373"/>
        <v>0</v>
      </c>
      <c r="CM161" s="285">
        <f t="shared" si="373"/>
        <v>0</v>
      </c>
      <c r="CN161" s="285">
        <f t="shared" si="373"/>
        <v>0</v>
      </c>
      <c r="CO161" s="285">
        <f t="shared" si="373"/>
        <v>0</v>
      </c>
      <c r="CP161" s="285">
        <f t="shared" ref="CP161:DL161" si="374">IF(ROUND(AK167-SUM(AK168,AK170:AK171),5)&gt;=0,0,"Ошибка")</f>
        <v>0</v>
      </c>
      <c r="CQ161" s="285">
        <f t="shared" si="374"/>
        <v>0</v>
      </c>
      <c r="CR161" s="285">
        <f t="shared" si="374"/>
        <v>0</v>
      </c>
      <c r="CS161" s="285">
        <f t="shared" si="374"/>
        <v>0</v>
      </c>
      <c r="CT161" s="285">
        <f t="shared" si="374"/>
        <v>0</v>
      </c>
      <c r="CU161" s="285">
        <f t="shared" si="374"/>
        <v>0</v>
      </c>
      <c r="CV161" s="285">
        <f t="shared" si="374"/>
        <v>0</v>
      </c>
      <c r="CW161" s="285">
        <f t="shared" si="374"/>
        <v>0</v>
      </c>
      <c r="CX161" s="285">
        <f t="shared" si="374"/>
        <v>0</v>
      </c>
      <c r="CY161" s="285">
        <f t="shared" si="374"/>
        <v>0</v>
      </c>
      <c r="CZ161" s="285">
        <f t="shared" si="374"/>
        <v>0</v>
      </c>
      <c r="DA161" s="285">
        <f t="shared" si="374"/>
        <v>0</v>
      </c>
      <c r="DB161" s="285">
        <f t="shared" si="374"/>
        <v>0</v>
      </c>
      <c r="DC161" s="285">
        <f t="shared" si="374"/>
        <v>0</v>
      </c>
      <c r="DD161" s="285">
        <f t="shared" si="374"/>
        <v>0</v>
      </c>
      <c r="DE161" s="285">
        <f t="shared" si="374"/>
        <v>0</v>
      </c>
      <c r="DF161" s="285">
        <f t="shared" si="374"/>
        <v>0</v>
      </c>
      <c r="DG161" s="285">
        <f t="shared" si="374"/>
        <v>0</v>
      </c>
      <c r="DH161" s="285">
        <f t="shared" si="374"/>
        <v>0</v>
      </c>
      <c r="DI161" s="285">
        <f t="shared" si="374"/>
        <v>0</v>
      </c>
      <c r="DJ161" s="285">
        <f t="shared" si="374"/>
        <v>0</v>
      </c>
      <c r="DK161" s="285">
        <f t="shared" si="374"/>
        <v>0</v>
      </c>
      <c r="DL161" s="285">
        <f t="shared" si="374"/>
        <v>0</v>
      </c>
      <c r="DM161" s="259"/>
      <c r="DN161" s="259"/>
    </row>
    <row r="162" spans="1:118" s="27" customFormat="1" ht="24.75" customHeight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75">SUM(J163:J167,J172:J174)</f>
        <v>0</v>
      </c>
      <c r="K162" s="236">
        <f t="shared" si="375"/>
        <v>0</v>
      </c>
      <c r="L162" s="236">
        <f t="shared" si="375"/>
        <v>0</v>
      </c>
      <c r="M162" s="236">
        <f t="shared" si="375"/>
        <v>0</v>
      </c>
      <c r="N162" s="236">
        <f t="shared" si="375"/>
        <v>0</v>
      </c>
      <c r="O162" s="236">
        <f t="shared" si="375"/>
        <v>0</v>
      </c>
      <c r="P162" s="228">
        <f>SUM(P163:P167,P172:P174)</f>
        <v>0</v>
      </c>
      <c r="Q162" s="226">
        <f t="shared" ref="Q162:Z162" si="376">SUM(Q163:Q167,Q172:Q174)</f>
        <v>0</v>
      </c>
      <c r="R162" s="236">
        <f t="shared" si="376"/>
        <v>0</v>
      </c>
      <c r="S162" s="226">
        <f t="shared" si="376"/>
        <v>0</v>
      </c>
      <c r="T162" s="236">
        <f t="shared" si="376"/>
        <v>0</v>
      </c>
      <c r="U162" s="226">
        <f t="shared" si="376"/>
        <v>0</v>
      </c>
      <c r="V162" s="235">
        <f t="shared" si="376"/>
        <v>0</v>
      </c>
      <c r="W162" s="226">
        <f t="shared" si="376"/>
        <v>0</v>
      </c>
      <c r="X162" s="226">
        <f t="shared" si="376"/>
        <v>0</v>
      </c>
      <c r="Y162" s="235">
        <f t="shared" si="376"/>
        <v>0</v>
      </c>
      <c r="Z162" s="227">
        <f t="shared" si="376"/>
        <v>0</v>
      </c>
      <c r="AA162" s="228">
        <f>SUM(AA163:AA167,AA172:AA174)</f>
        <v>0</v>
      </c>
      <c r="AB162" s="226">
        <f t="shared" ref="AB162:AK162" si="377">SUM(AB163:AB167,AB172:AB174)</f>
        <v>0</v>
      </c>
      <c r="AC162" s="236">
        <f t="shared" si="377"/>
        <v>0</v>
      </c>
      <c r="AD162" s="226">
        <f t="shared" si="377"/>
        <v>0</v>
      </c>
      <c r="AE162" s="236">
        <f t="shared" si="377"/>
        <v>0</v>
      </c>
      <c r="AF162" s="226">
        <f t="shared" si="377"/>
        <v>0</v>
      </c>
      <c r="AG162" s="235">
        <f t="shared" si="377"/>
        <v>0</v>
      </c>
      <c r="AH162" s="226">
        <f t="shared" si="377"/>
        <v>0</v>
      </c>
      <c r="AI162" s="226">
        <f t="shared" si="377"/>
        <v>0</v>
      </c>
      <c r="AJ162" s="235">
        <f t="shared" si="377"/>
        <v>0</v>
      </c>
      <c r="AK162" s="227">
        <f t="shared" si="377"/>
        <v>0</v>
      </c>
      <c r="AL162" s="228">
        <f>SUM(AL163:AL167,AL172:AL174)</f>
        <v>0</v>
      </c>
      <c r="AM162" s="226">
        <f t="shared" ref="AM162:AV162" si="378">SUM(AM163:AM167,AM172:AM174)</f>
        <v>0</v>
      </c>
      <c r="AN162" s="236">
        <f t="shared" si="378"/>
        <v>0</v>
      </c>
      <c r="AO162" s="226">
        <f t="shared" si="378"/>
        <v>0</v>
      </c>
      <c r="AP162" s="236">
        <f t="shared" si="378"/>
        <v>0</v>
      </c>
      <c r="AQ162" s="226">
        <f t="shared" si="378"/>
        <v>0</v>
      </c>
      <c r="AR162" s="235">
        <f t="shared" si="378"/>
        <v>0</v>
      </c>
      <c r="AS162" s="226">
        <f t="shared" si="378"/>
        <v>0</v>
      </c>
      <c r="AT162" s="226">
        <f t="shared" si="378"/>
        <v>0</v>
      </c>
      <c r="AU162" s="235">
        <f t="shared" si="378"/>
        <v>0</v>
      </c>
      <c r="AV162" s="227">
        <f t="shared" si="378"/>
        <v>0</v>
      </c>
      <c r="AW162" s="228">
        <f>SUM(AW163:AW167,AW172:AW174)</f>
        <v>0</v>
      </c>
      <c r="AX162" s="226">
        <f t="shared" ref="AX162:BG162" si="379">SUM(AX163:AX167,AX172:AX174)</f>
        <v>0</v>
      </c>
      <c r="AY162" s="236">
        <f t="shared" si="379"/>
        <v>0</v>
      </c>
      <c r="AZ162" s="226">
        <f t="shared" si="379"/>
        <v>0</v>
      </c>
      <c r="BA162" s="236">
        <f t="shared" si="379"/>
        <v>0</v>
      </c>
      <c r="BB162" s="226">
        <f t="shared" si="379"/>
        <v>0</v>
      </c>
      <c r="BC162" s="235">
        <f t="shared" si="379"/>
        <v>0</v>
      </c>
      <c r="BD162" s="226">
        <f t="shared" si="379"/>
        <v>0</v>
      </c>
      <c r="BE162" s="226">
        <f t="shared" si="379"/>
        <v>0</v>
      </c>
      <c r="BF162" s="235">
        <f t="shared" si="379"/>
        <v>0</v>
      </c>
      <c r="BG162" s="227">
        <f t="shared" si="379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80">IF(E168-E169&gt;=0,0,"Ошибка")</f>
        <v>0</v>
      </c>
      <c r="BK162" s="253">
        <f t="shared" si="380"/>
        <v>0</v>
      </c>
      <c r="BL162" s="253">
        <f t="shared" si="380"/>
        <v>0</v>
      </c>
      <c r="BM162" s="253">
        <f t="shared" si="380"/>
        <v>0</v>
      </c>
      <c r="BN162" s="253">
        <f t="shared" si="380"/>
        <v>0</v>
      </c>
      <c r="BO162" s="253">
        <f t="shared" si="380"/>
        <v>0</v>
      </c>
      <c r="BP162" s="253">
        <f t="shared" si="380"/>
        <v>0</v>
      </c>
      <c r="BQ162" s="253">
        <f t="shared" si="380"/>
        <v>0</v>
      </c>
      <c r="BR162" s="253">
        <f t="shared" si="380"/>
        <v>0</v>
      </c>
      <c r="BS162" s="253">
        <f t="shared" si="380"/>
        <v>0</v>
      </c>
      <c r="BT162" s="253">
        <f t="shared" si="380"/>
        <v>0</v>
      </c>
      <c r="BU162" s="253">
        <f t="shared" si="380"/>
        <v>0</v>
      </c>
      <c r="BV162" s="253">
        <f t="shared" si="380"/>
        <v>0</v>
      </c>
      <c r="BW162" s="253">
        <f t="shared" si="380"/>
        <v>0</v>
      </c>
      <c r="BX162" s="253">
        <f t="shared" si="380"/>
        <v>0</v>
      </c>
      <c r="BY162" s="253">
        <f t="shared" si="380"/>
        <v>0</v>
      </c>
      <c r="BZ162" s="253">
        <f t="shared" si="380"/>
        <v>0</v>
      </c>
      <c r="CA162" s="253">
        <f t="shared" si="380"/>
        <v>0</v>
      </c>
      <c r="CB162" s="253">
        <f t="shared" si="380"/>
        <v>0</v>
      </c>
      <c r="CC162" s="253">
        <f t="shared" si="380"/>
        <v>0</v>
      </c>
      <c r="CD162" s="253">
        <f t="shared" si="380"/>
        <v>0</v>
      </c>
      <c r="CE162" s="253">
        <f t="shared" si="380"/>
        <v>0</v>
      </c>
      <c r="CF162" s="253">
        <f t="shared" si="380"/>
        <v>0</v>
      </c>
      <c r="CG162" s="253">
        <f t="shared" si="380"/>
        <v>0</v>
      </c>
      <c r="CH162" s="253">
        <f t="shared" si="380"/>
        <v>0</v>
      </c>
      <c r="CI162" s="253">
        <f t="shared" si="380"/>
        <v>0</v>
      </c>
      <c r="CJ162" s="253">
        <f t="shared" si="380"/>
        <v>0</v>
      </c>
      <c r="CK162" s="253">
        <f t="shared" si="380"/>
        <v>0</v>
      </c>
      <c r="CL162" s="253">
        <f t="shared" si="380"/>
        <v>0</v>
      </c>
      <c r="CM162" s="253">
        <f t="shared" si="380"/>
        <v>0</v>
      </c>
      <c r="CN162" s="253">
        <f t="shared" si="380"/>
        <v>0</v>
      </c>
      <c r="CO162" s="253">
        <f t="shared" si="380"/>
        <v>0</v>
      </c>
      <c r="CP162" s="253">
        <f t="shared" ref="CP162:DL162" si="381">IF(AK168-AK169&gt;=0,0,"Ошибка")</f>
        <v>0</v>
      </c>
      <c r="CQ162" s="253">
        <f t="shared" si="381"/>
        <v>0</v>
      </c>
      <c r="CR162" s="253">
        <f t="shared" si="381"/>
        <v>0</v>
      </c>
      <c r="CS162" s="253">
        <f t="shared" si="381"/>
        <v>0</v>
      </c>
      <c r="CT162" s="253">
        <f t="shared" si="381"/>
        <v>0</v>
      </c>
      <c r="CU162" s="253">
        <f t="shared" si="381"/>
        <v>0</v>
      </c>
      <c r="CV162" s="253">
        <f t="shared" si="381"/>
        <v>0</v>
      </c>
      <c r="CW162" s="253">
        <f t="shared" si="381"/>
        <v>0</v>
      </c>
      <c r="CX162" s="253">
        <f t="shared" si="381"/>
        <v>0</v>
      </c>
      <c r="CY162" s="253">
        <f t="shared" si="381"/>
        <v>0</v>
      </c>
      <c r="CZ162" s="253">
        <f t="shared" si="381"/>
        <v>0</v>
      </c>
      <c r="DA162" s="253">
        <f t="shared" si="381"/>
        <v>0</v>
      </c>
      <c r="DB162" s="253">
        <f t="shared" si="381"/>
        <v>0</v>
      </c>
      <c r="DC162" s="253">
        <f t="shared" si="381"/>
        <v>0</v>
      </c>
      <c r="DD162" s="253">
        <f t="shared" si="381"/>
        <v>0</v>
      </c>
      <c r="DE162" s="253">
        <f t="shared" si="381"/>
        <v>0</v>
      </c>
      <c r="DF162" s="253">
        <f t="shared" si="381"/>
        <v>0</v>
      </c>
      <c r="DG162" s="253">
        <f t="shared" si="381"/>
        <v>0</v>
      </c>
      <c r="DH162" s="253">
        <f t="shared" si="381"/>
        <v>0</v>
      </c>
      <c r="DI162" s="253">
        <f t="shared" si="381"/>
        <v>0</v>
      </c>
      <c r="DJ162" s="253">
        <f t="shared" si="381"/>
        <v>0</v>
      </c>
      <c r="DK162" s="253">
        <f t="shared" si="381"/>
        <v>0</v>
      </c>
      <c r="DL162" s="253">
        <f t="shared" si="381"/>
        <v>0</v>
      </c>
      <c r="DM162" s="2"/>
      <c r="DN162" s="2"/>
    </row>
    <row r="163" spans="1:118" s="27" customFormat="1" ht="24.75" customHeight="1">
      <c r="A163" s="272" t="str">
        <f t="shared" ref="A163:A174" si="382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83">SUM(J163:L163)</f>
        <v>0</v>
      </c>
      <c r="H163" s="236">
        <f>ROUND(SUM(S163,AD163,AO163,AZ163),1)</f>
        <v>0</v>
      </c>
      <c r="I163" s="236">
        <f t="shared" ref="I163:I174" si="384">SUM(M163:O163)</f>
        <v>0</v>
      </c>
      <c r="J163" s="236">
        <f t="shared" ref="J163:O174" si="385">ROUND(SUM(U163,AF163,AQ163,BB163),1)</f>
        <v>0</v>
      </c>
      <c r="K163" s="236">
        <f t="shared" si="385"/>
        <v>0</v>
      </c>
      <c r="L163" s="236">
        <f t="shared" si="385"/>
        <v>0</v>
      </c>
      <c r="M163" s="236">
        <f t="shared" si="385"/>
        <v>0</v>
      </c>
      <c r="N163" s="236">
        <f t="shared" si="385"/>
        <v>0</v>
      </c>
      <c r="O163" s="236">
        <f t="shared" si="385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2"/>
      <c r="BH163" s="379">
        <f t="shared" ref="BH163:BH175" si="386">IF((COUNTA(BJ163:DL163)-COUNTIF(BJ163:DL163,0))=0,0,CONCATENATE("Ошибки!-",COUNTA(BJ163:DL163)-COUNTIF(BJ163:DL163,0)))</f>
        <v>0</v>
      </c>
      <c r="BI163" s="255" t="str">
        <f t="shared" ref="BI163:BI174" si="387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388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389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390">IF(ROUND((AA163-AB163),5)&gt;=0,0,"Ошибка!")</f>
        <v>0</v>
      </c>
      <c r="CH163" s="318"/>
      <c r="CI163" s="253">
        <f t="shared" ref="CI163:CI174" si="391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392">IF(ROUND((AL163-AM163),5)&gt;=0,0,"Ошибка!")</f>
        <v>0</v>
      </c>
      <c r="CS163" s="318"/>
      <c r="CT163" s="253">
        <f t="shared" ref="CT163:CT174" si="393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394">IF(ROUND((AW163-AX163),5)&gt;=0,0,"Ошибка!")</f>
        <v>0</v>
      </c>
      <c r="DD163" s="318"/>
      <c r="DE163" s="253">
        <f t="shared" ref="DE163:DE174" si="395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  <c r="DM163" s="2"/>
      <c r="DN163" s="2"/>
    </row>
    <row r="164" spans="1:118" s="27" customFormat="1" ht="36.75" customHeight="1">
      <c r="A164" s="272" t="str">
        <f t="shared" si="382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96">ROUND(SUM(P164,AA164,AL164,AW164),0)</f>
        <v>0</v>
      </c>
      <c r="F164" s="236">
        <f t="shared" ref="F164:F174" si="397">ROUND(SUM(Q164,AB164,AM164,AX164),1)</f>
        <v>0</v>
      </c>
      <c r="G164" s="236">
        <f t="shared" si="383"/>
        <v>0</v>
      </c>
      <c r="H164" s="236">
        <f t="shared" ref="H164:H174" si="398">ROUND(SUM(S164,AD164,AO164,AZ164),1)</f>
        <v>0</v>
      </c>
      <c r="I164" s="236">
        <f t="shared" si="384"/>
        <v>0</v>
      </c>
      <c r="J164" s="236">
        <f t="shared" si="385"/>
        <v>0</v>
      </c>
      <c r="K164" s="236">
        <f t="shared" si="385"/>
        <v>0</v>
      </c>
      <c r="L164" s="236">
        <f t="shared" si="385"/>
        <v>0</v>
      </c>
      <c r="M164" s="236">
        <f t="shared" si="385"/>
        <v>0</v>
      </c>
      <c r="N164" s="236">
        <f t="shared" si="385"/>
        <v>0</v>
      </c>
      <c r="O164" s="236">
        <f t="shared" si="385"/>
        <v>0</v>
      </c>
      <c r="P164" s="220"/>
      <c r="Q164" s="221"/>
      <c r="R164" s="237">
        <f t="shared" ref="R164:R174" si="399">SUM(U164:W164)</f>
        <v>0</v>
      </c>
      <c r="S164" s="221"/>
      <c r="T164" s="237">
        <f t="shared" ref="T164:T173" si="400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01">SUM(AF164:AH164)</f>
        <v>0</v>
      </c>
      <c r="AD164" s="221"/>
      <c r="AE164" s="237">
        <f t="shared" ref="AE164:AE173" si="402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03">SUM(AQ164:AS164)</f>
        <v>0</v>
      </c>
      <c r="AO164" s="221"/>
      <c r="AP164" s="237">
        <f t="shared" ref="AP164:AP173" si="404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05">SUM(BB164:BD164)</f>
        <v>0</v>
      </c>
      <c r="AZ164" s="221"/>
      <c r="BA164" s="237">
        <f t="shared" ref="BA164:BA173" si="406">SUM(BE164:BG164)</f>
        <v>0</v>
      </c>
      <c r="BB164" s="221"/>
      <c r="BC164" s="233"/>
      <c r="BD164" s="221"/>
      <c r="BE164" s="221"/>
      <c r="BF164" s="233"/>
      <c r="BG164" s="222"/>
      <c r="BH164" s="379">
        <f t="shared" si="386"/>
        <v>0</v>
      </c>
      <c r="BI164" s="255" t="str">
        <f t="shared" si="387"/>
        <v>03</v>
      </c>
      <c r="BJ164" s="318"/>
      <c r="BK164" s="253">
        <f t="shared" ref="BK164:BK174" si="407">IF(ROUND((E164-F164),5)&gt;=0,0,"Ошибка!")</f>
        <v>0</v>
      </c>
      <c r="BL164" s="318"/>
      <c r="BM164" s="253">
        <f t="shared" si="388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389"/>
        <v>0</v>
      </c>
      <c r="BW164" s="318"/>
      <c r="BX164" s="253">
        <f t="shared" ref="BX164:BX174" si="4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390"/>
        <v>0</v>
      </c>
      <c r="CH164" s="318"/>
      <c r="CI164" s="253">
        <f t="shared" si="391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392"/>
        <v>0</v>
      </c>
      <c r="CS164" s="318"/>
      <c r="CT164" s="253">
        <f t="shared" si="393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394"/>
        <v>0</v>
      </c>
      <c r="DD164" s="318"/>
      <c r="DE164" s="253">
        <f t="shared" si="395"/>
        <v>0</v>
      </c>
      <c r="DF164" s="318"/>
      <c r="DG164" s="318"/>
      <c r="DH164" s="318"/>
      <c r="DI164" s="318"/>
      <c r="DJ164" s="318"/>
      <c r="DK164" s="318"/>
      <c r="DL164" s="318"/>
      <c r="DM164" s="2"/>
      <c r="DN164" s="2"/>
    </row>
    <row r="165" spans="1:118" s="28" customFormat="1" ht="12.75" customHeight="1">
      <c r="A165" s="272" t="str">
        <f t="shared" si="382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96"/>
        <v>0</v>
      </c>
      <c r="F165" s="236">
        <f t="shared" si="397"/>
        <v>0</v>
      </c>
      <c r="G165" s="236">
        <f t="shared" si="383"/>
        <v>0</v>
      </c>
      <c r="H165" s="236">
        <f t="shared" si="398"/>
        <v>0</v>
      </c>
      <c r="I165" s="236">
        <f t="shared" si="384"/>
        <v>0</v>
      </c>
      <c r="J165" s="236">
        <f t="shared" si="385"/>
        <v>0</v>
      </c>
      <c r="K165" s="236">
        <f t="shared" si="385"/>
        <v>0</v>
      </c>
      <c r="L165" s="236">
        <f t="shared" si="385"/>
        <v>0</v>
      </c>
      <c r="M165" s="236">
        <f t="shared" si="385"/>
        <v>0</v>
      </c>
      <c r="N165" s="236">
        <f t="shared" si="385"/>
        <v>0</v>
      </c>
      <c r="O165" s="236">
        <f t="shared" si="385"/>
        <v>0</v>
      </c>
      <c r="P165" s="220"/>
      <c r="Q165" s="221"/>
      <c r="R165" s="237">
        <f t="shared" si="399"/>
        <v>0</v>
      </c>
      <c r="S165" s="221"/>
      <c r="T165" s="237">
        <f t="shared" si="400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01"/>
        <v>0</v>
      </c>
      <c r="AD165" s="221"/>
      <c r="AE165" s="237">
        <f t="shared" si="402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03"/>
        <v>0</v>
      </c>
      <c r="AO165" s="221"/>
      <c r="AP165" s="237">
        <f t="shared" si="404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05"/>
        <v>0</v>
      </c>
      <c r="AZ165" s="221"/>
      <c r="BA165" s="237">
        <f t="shared" si="406"/>
        <v>0</v>
      </c>
      <c r="BB165" s="221"/>
      <c r="BC165" s="233"/>
      <c r="BD165" s="221"/>
      <c r="BE165" s="221"/>
      <c r="BF165" s="233"/>
      <c r="BG165" s="222"/>
      <c r="BH165" s="379">
        <f t="shared" si="386"/>
        <v>0</v>
      </c>
      <c r="BI165" s="255" t="str">
        <f t="shared" si="387"/>
        <v>04</v>
      </c>
      <c r="BJ165" s="318"/>
      <c r="BK165" s="253">
        <f t="shared" si="407"/>
        <v>0</v>
      </c>
      <c r="BL165" s="318"/>
      <c r="BM165" s="253">
        <f t="shared" si="388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389"/>
        <v>0</v>
      </c>
      <c r="BW165" s="318"/>
      <c r="BX165" s="253">
        <f t="shared" si="4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390"/>
        <v>0</v>
      </c>
      <c r="CH165" s="318"/>
      <c r="CI165" s="253">
        <f t="shared" si="391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392"/>
        <v>0</v>
      </c>
      <c r="CS165" s="318"/>
      <c r="CT165" s="253">
        <f t="shared" si="393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394"/>
        <v>0</v>
      </c>
      <c r="DD165" s="318"/>
      <c r="DE165" s="253">
        <f t="shared" si="395"/>
        <v>0</v>
      </c>
      <c r="DF165" s="318"/>
      <c r="DG165" s="318"/>
      <c r="DH165" s="318"/>
      <c r="DI165" s="318"/>
      <c r="DJ165" s="318"/>
      <c r="DK165" s="318"/>
      <c r="DL165" s="318"/>
      <c r="DM165" s="242"/>
      <c r="DN165" s="242"/>
    </row>
    <row r="166" spans="1:118" s="28" customFormat="1" ht="12.75" customHeight="1">
      <c r="A166" s="272" t="str">
        <f t="shared" si="382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96"/>
        <v>0</v>
      </c>
      <c r="F166" s="236">
        <f t="shared" si="397"/>
        <v>0</v>
      </c>
      <c r="G166" s="236">
        <f t="shared" si="383"/>
        <v>0</v>
      </c>
      <c r="H166" s="236">
        <f t="shared" si="398"/>
        <v>0</v>
      </c>
      <c r="I166" s="236">
        <f t="shared" si="384"/>
        <v>0</v>
      </c>
      <c r="J166" s="236">
        <f t="shared" si="385"/>
        <v>0</v>
      </c>
      <c r="K166" s="236">
        <f t="shared" si="385"/>
        <v>0</v>
      </c>
      <c r="L166" s="236">
        <f t="shared" si="385"/>
        <v>0</v>
      </c>
      <c r="M166" s="236">
        <f t="shared" si="385"/>
        <v>0</v>
      </c>
      <c r="N166" s="236">
        <f t="shared" si="385"/>
        <v>0</v>
      </c>
      <c r="O166" s="236">
        <f t="shared" si="385"/>
        <v>0</v>
      </c>
      <c r="P166" s="220"/>
      <c r="Q166" s="221"/>
      <c r="R166" s="237">
        <f t="shared" si="399"/>
        <v>0</v>
      </c>
      <c r="S166" s="221"/>
      <c r="T166" s="237">
        <f t="shared" si="400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01"/>
        <v>0</v>
      </c>
      <c r="AD166" s="221"/>
      <c r="AE166" s="237">
        <f t="shared" si="402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03"/>
        <v>0</v>
      </c>
      <c r="AO166" s="221"/>
      <c r="AP166" s="237">
        <f t="shared" si="404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05"/>
        <v>0</v>
      </c>
      <c r="AZ166" s="221"/>
      <c r="BA166" s="237">
        <f t="shared" si="406"/>
        <v>0</v>
      </c>
      <c r="BB166" s="221"/>
      <c r="BC166" s="233"/>
      <c r="BD166" s="221"/>
      <c r="BE166" s="221"/>
      <c r="BF166" s="233"/>
      <c r="BG166" s="222"/>
      <c r="BH166" s="379">
        <f t="shared" si="386"/>
        <v>0</v>
      </c>
      <c r="BI166" s="255" t="str">
        <f t="shared" si="387"/>
        <v>05</v>
      </c>
      <c r="BJ166" s="318"/>
      <c r="BK166" s="253">
        <f t="shared" si="407"/>
        <v>0</v>
      </c>
      <c r="BL166" s="318"/>
      <c r="BM166" s="253">
        <f t="shared" si="388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389"/>
        <v>0</v>
      </c>
      <c r="BW166" s="318"/>
      <c r="BX166" s="253">
        <f t="shared" si="4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390"/>
        <v>0</v>
      </c>
      <c r="CH166" s="318"/>
      <c r="CI166" s="253">
        <f t="shared" si="391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392"/>
        <v>0</v>
      </c>
      <c r="CS166" s="318"/>
      <c r="CT166" s="253">
        <f t="shared" si="393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394"/>
        <v>0</v>
      </c>
      <c r="DD166" s="318"/>
      <c r="DE166" s="253">
        <f t="shared" si="395"/>
        <v>0</v>
      </c>
      <c r="DF166" s="318"/>
      <c r="DG166" s="318"/>
      <c r="DH166" s="318"/>
      <c r="DI166" s="318"/>
      <c r="DJ166" s="318"/>
      <c r="DK166" s="318"/>
      <c r="DL166" s="318"/>
      <c r="DM166" s="242"/>
      <c r="DN166" s="242"/>
    </row>
    <row r="167" spans="1:118" s="28" customFormat="1" ht="12.75" customHeight="1">
      <c r="A167" s="272" t="str">
        <f t="shared" si="382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96"/>
        <v>0</v>
      </c>
      <c r="F167" s="236">
        <f t="shared" si="397"/>
        <v>0</v>
      </c>
      <c r="G167" s="236">
        <f t="shared" si="383"/>
        <v>0</v>
      </c>
      <c r="H167" s="236">
        <f t="shared" si="398"/>
        <v>0</v>
      </c>
      <c r="I167" s="236">
        <f t="shared" si="384"/>
        <v>0</v>
      </c>
      <c r="J167" s="236">
        <f t="shared" si="385"/>
        <v>0</v>
      </c>
      <c r="K167" s="236">
        <f t="shared" si="385"/>
        <v>0</v>
      </c>
      <c r="L167" s="236">
        <f t="shared" si="385"/>
        <v>0</v>
      </c>
      <c r="M167" s="236">
        <f t="shared" si="385"/>
        <v>0</v>
      </c>
      <c r="N167" s="236">
        <f t="shared" si="385"/>
        <v>0</v>
      </c>
      <c r="O167" s="236">
        <f t="shared" si="385"/>
        <v>0</v>
      </c>
      <c r="P167" s="220"/>
      <c r="Q167" s="221"/>
      <c r="R167" s="237">
        <f t="shared" si="399"/>
        <v>0</v>
      </c>
      <c r="S167" s="221"/>
      <c r="T167" s="237">
        <f t="shared" si="400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01"/>
        <v>0</v>
      </c>
      <c r="AD167" s="221"/>
      <c r="AE167" s="237">
        <f t="shared" si="402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03"/>
        <v>0</v>
      </c>
      <c r="AO167" s="221"/>
      <c r="AP167" s="237">
        <f t="shared" si="404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05"/>
        <v>0</v>
      </c>
      <c r="AZ167" s="221"/>
      <c r="BA167" s="237">
        <f t="shared" si="406"/>
        <v>0</v>
      </c>
      <c r="BB167" s="221"/>
      <c r="BC167" s="233"/>
      <c r="BD167" s="221"/>
      <c r="BE167" s="221"/>
      <c r="BF167" s="233"/>
      <c r="BG167" s="222"/>
      <c r="BH167" s="379">
        <f t="shared" si="386"/>
        <v>0</v>
      </c>
      <c r="BI167" s="255" t="str">
        <f t="shared" si="387"/>
        <v>06</v>
      </c>
      <c r="BJ167" s="318"/>
      <c r="BK167" s="253">
        <f t="shared" si="407"/>
        <v>0</v>
      </c>
      <c r="BL167" s="318"/>
      <c r="BM167" s="253">
        <f t="shared" si="388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389"/>
        <v>0</v>
      </c>
      <c r="BW167" s="318"/>
      <c r="BX167" s="253">
        <f t="shared" si="4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390"/>
        <v>0</v>
      </c>
      <c r="CH167" s="318"/>
      <c r="CI167" s="253">
        <f t="shared" si="391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392"/>
        <v>0</v>
      </c>
      <c r="CS167" s="318"/>
      <c r="CT167" s="253">
        <f t="shared" si="393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394"/>
        <v>0</v>
      </c>
      <c r="DD167" s="318"/>
      <c r="DE167" s="253">
        <f t="shared" si="395"/>
        <v>0</v>
      </c>
      <c r="DF167" s="318"/>
      <c r="DG167" s="318"/>
      <c r="DH167" s="318"/>
      <c r="DI167" s="318"/>
      <c r="DJ167" s="318"/>
      <c r="DK167" s="318"/>
      <c r="DL167" s="318"/>
      <c r="DM167" s="242"/>
      <c r="DN167" s="242"/>
    </row>
    <row r="168" spans="1:118" s="27" customFormat="1" ht="24.75" customHeight="1">
      <c r="A168" s="272" t="str">
        <f t="shared" si="382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96"/>
        <v>0</v>
      </c>
      <c r="F168" s="236">
        <f t="shared" si="397"/>
        <v>0</v>
      </c>
      <c r="G168" s="236">
        <f t="shared" si="383"/>
        <v>0</v>
      </c>
      <c r="H168" s="236">
        <f t="shared" si="398"/>
        <v>0</v>
      </c>
      <c r="I168" s="236">
        <f t="shared" si="384"/>
        <v>0</v>
      </c>
      <c r="J168" s="236">
        <f t="shared" si="385"/>
        <v>0</v>
      </c>
      <c r="K168" s="236">
        <f t="shared" si="385"/>
        <v>0</v>
      </c>
      <c r="L168" s="236">
        <f t="shared" si="385"/>
        <v>0</v>
      </c>
      <c r="M168" s="236">
        <f t="shared" si="385"/>
        <v>0</v>
      </c>
      <c r="N168" s="236">
        <f t="shared" si="385"/>
        <v>0</v>
      </c>
      <c r="O168" s="236">
        <f t="shared" si="385"/>
        <v>0</v>
      </c>
      <c r="P168" s="220"/>
      <c r="Q168" s="221"/>
      <c r="R168" s="237">
        <f t="shared" si="399"/>
        <v>0</v>
      </c>
      <c r="S168" s="221"/>
      <c r="T168" s="237">
        <f t="shared" si="400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01"/>
        <v>0</v>
      </c>
      <c r="AD168" s="221"/>
      <c r="AE168" s="237">
        <f t="shared" si="402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03"/>
        <v>0</v>
      </c>
      <c r="AO168" s="221"/>
      <c r="AP168" s="237">
        <f t="shared" si="404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05"/>
        <v>0</v>
      </c>
      <c r="AZ168" s="221"/>
      <c r="BA168" s="237">
        <f t="shared" si="406"/>
        <v>0</v>
      </c>
      <c r="BB168" s="221"/>
      <c r="BC168" s="233"/>
      <c r="BD168" s="221"/>
      <c r="BE168" s="221"/>
      <c r="BF168" s="233"/>
      <c r="BG168" s="222"/>
      <c r="BH168" s="379">
        <f t="shared" si="386"/>
        <v>0</v>
      </c>
      <c r="BI168" s="255" t="str">
        <f t="shared" si="387"/>
        <v>07</v>
      </c>
      <c r="BJ168" s="318"/>
      <c r="BK168" s="253">
        <f t="shared" si="407"/>
        <v>0</v>
      </c>
      <c r="BL168" s="318"/>
      <c r="BM168" s="253">
        <f t="shared" si="388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389"/>
        <v>0</v>
      </c>
      <c r="BW168" s="318"/>
      <c r="BX168" s="253">
        <f t="shared" si="4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390"/>
        <v>0</v>
      </c>
      <c r="CH168" s="318"/>
      <c r="CI168" s="253">
        <f t="shared" si="391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392"/>
        <v>0</v>
      </c>
      <c r="CS168" s="318"/>
      <c r="CT168" s="253">
        <f t="shared" si="393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394"/>
        <v>0</v>
      </c>
      <c r="DD168" s="318"/>
      <c r="DE168" s="253">
        <f t="shared" si="395"/>
        <v>0</v>
      </c>
      <c r="DF168" s="318"/>
      <c r="DG168" s="318"/>
      <c r="DH168" s="318"/>
      <c r="DI168" s="318"/>
      <c r="DJ168" s="318"/>
      <c r="DK168" s="318"/>
      <c r="DL168" s="318"/>
      <c r="DM168" s="2"/>
      <c r="DN168" s="2"/>
    </row>
    <row r="169" spans="1:118" s="27" customFormat="1" ht="12.75" customHeight="1">
      <c r="A169" s="272" t="str">
        <f t="shared" si="382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96"/>
        <v>0</v>
      </c>
      <c r="F169" s="236">
        <f t="shared" si="397"/>
        <v>0</v>
      </c>
      <c r="G169" s="236">
        <f t="shared" si="383"/>
        <v>0</v>
      </c>
      <c r="H169" s="236">
        <f t="shared" si="398"/>
        <v>0</v>
      </c>
      <c r="I169" s="236">
        <f t="shared" si="384"/>
        <v>0</v>
      </c>
      <c r="J169" s="236">
        <f t="shared" si="385"/>
        <v>0</v>
      </c>
      <c r="K169" s="236">
        <f t="shared" si="385"/>
        <v>0</v>
      </c>
      <c r="L169" s="236">
        <f t="shared" si="385"/>
        <v>0</v>
      </c>
      <c r="M169" s="236">
        <f t="shared" si="385"/>
        <v>0</v>
      </c>
      <c r="N169" s="236">
        <f t="shared" si="385"/>
        <v>0</v>
      </c>
      <c r="O169" s="236">
        <f t="shared" si="385"/>
        <v>0</v>
      </c>
      <c r="P169" s="220"/>
      <c r="Q169" s="221"/>
      <c r="R169" s="237">
        <f t="shared" si="399"/>
        <v>0</v>
      </c>
      <c r="S169" s="221"/>
      <c r="T169" s="237">
        <f t="shared" si="400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01"/>
        <v>0</v>
      </c>
      <c r="AD169" s="221"/>
      <c r="AE169" s="237">
        <f t="shared" si="402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03"/>
        <v>0</v>
      </c>
      <c r="AO169" s="221"/>
      <c r="AP169" s="237">
        <f t="shared" si="404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05"/>
        <v>0</v>
      </c>
      <c r="AZ169" s="221"/>
      <c r="BA169" s="237">
        <f t="shared" si="406"/>
        <v>0</v>
      </c>
      <c r="BB169" s="221"/>
      <c r="BC169" s="233"/>
      <c r="BD169" s="221"/>
      <c r="BE169" s="221"/>
      <c r="BF169" s="233"/>
      <c r="BG169" s="222"/>
      <c r="BH169" s="379">
        <f t="shared" si="386"/>
        <v>0</v>
      </c>
      <c r="BI169" s="255" t="str">
        <f t="shared" si="387"/>
        <v>08</v>
      </c>
      <c r="BJ169" s="318"/>
      <c r="BK169" s="253">
        <f t="shared" si="407"/>
        <v>0</v>
      </c>
      <c r="BL169" s="318"/>
      <c r="BM169" s="253">
        <f t="shared" si="388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389"/>
        <v>0</v>
      </c>
      <c r="BW169" s="318"/>
      <c r="BX169" s="253">
        <f t="shared" si="4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390"/>
        <v>0</v>
      </c>
      <c r="CH169" s="318"/>
      <c r="CI169" s="253">
        <f t="shared" si="391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392"/>
        <v>0</v>
      </c>
      <c r="CS169" s="318"/>
      <c r="CT169" s="253">
        <f t="shared" si="393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394"/>
        <v>0</v>
      </c>
      <c r="DD169" s="318"/>
      <c r="DE169" s="253">
        <f t="shared" si="395"/>
        <v>0</v>
      </c>
      <c r="DF169" s="318"/>
      <c r="DG169" s="318"/>
      <c r="DH169" s="318"/>
      <c r="DI169" s="318"/>
      <c r="DJ169" s="318"/>
      <c r="DK169" s="318"/>
      <c r="DL169" s="318"/>
      <c r="DM169" s="2"/>
      <c r="DN169" s="2"/>
    </row>
    <row r="170" spans="1:118" s="28" customFormat="1" ht="12.75" customHeight="1">
      <c r="A170" s="272" t="str">
        <f t="shared" si="382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96"/>
        <v>0</v>
      </c>
      <c r="F170" s="236">
        <f t="shared" si="397"/>
        <v>0</v>
      </c>
      <c r="G170" s="236">
        <f t="shared" si="383"/>
        <v>0</v>
      </c>
      <c r="H170" s="236">
        <f t="shared" si="398"/>
        <v>0</v>
      </c>
      <c r="I170" s="236">
        <f t="shared" si="384"/>
        <v>0</v>
      </c>
      <c r="J170" s="236">
        <f t="shared" si="385"/>
        <v>0</v>
      </c>
      <c r="K170" s="236">
        <f t="shared" si="385"/>
        <v>0</v>
      </c>
      <c r="L170" s="236">
        <f t="shared" si="385"/>
        <v>0</v>
      </c>
      <c r="M170" s="236">
        <f t="shared" si="385"/>
        <v>0</v>
      </c>
      <c r="N170" s="236">
        <f t="shared" si="385"/>
        <v>0</v>
      </c>
      <c r="O170" s="236">
        <f t="shared" si="385"/>
        <v>0</v>
      </c>
      <c r="P170" s="220"/>
      <c r="Q170" s="221"/>
      <c r="R170" s="237">
        <f t="shared" si="399"/>
        <v>0</v>
      </c>
      <c r="S170" s="221"/>
      <c r="T170" s="237">
        <f t="shared" si="400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01"/>
        <v>0</v>
      </c>
      <c r="AD170" s="221"/>
      <c r="AE170" s="237">
        <f t="shared" si="402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03"/>
        <v>0</v>
      </c>
      <c r="AO170" s="221"/>
      <c r="AP170" s="237">
        <f t="shared" si="404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05"/>
        <v>0</v>
      </c>
      <c r="AZ170" s="221"/>
      <c r="BA170" s="237">
        <f t="shared" si="406"/>
        <v>0</v>
      </c>
      <c r="BB170" s="221"/>
      <c r="BC170" s="233"/>
      <c r="BD170" s="221"/>
      <c r="BE170" s="221"/>
      <c r="BF170" s="233"/>
      <c r="BG170" s="222"/>
      <c r="BH170" s="379">
        <f t="shared" si="386"/>
        <v>0</v>
      </c>
      <c r="BI170" s="255" t="str">
        <f t="shared" si="387"/>
        <v>09</v>
      </c>
      <c r="BJ170" s="318"/>
      <c r="BK170" s="253">
        <f t="shared" si="407"/>
        <v>0</v>
      </c>
      <c r="BL170" s="318"/>
      <c r="BM170" s="253">
        <f t="shared" si="388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389"/>
        <v>0</v>
      </c>
      <c r="BW170" s="318"/>
      <c r="BX170" s="253">
        <f t="shared" si="4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390"/>
        <v>0</v>
      </c>
      <c r="CH170" s="318"/>
      <c r="CI170" s="253">
        <f t="shared" si="391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392"/>
        <v>0</v>
      </c>
      <c r="CS170" s="318"/>
      <c r="CT170" s="253">
        <f t="shared" si="393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394"/>
        <v>0</v>
      </c>
      <c r="DD170" s="318"/>
      <c r="DE170" s="253">
        <f t="shared" si="395"/>
        <v>0</v>
      </c>
      <c r="DF170" s="318"/>
      <c r="DG170" s="318"/>
      <c r="DH170" s="318"/>
      <c r="DI170" s="318"/>
      <c r="DJ170" s="318"/>
      <c r="DK170" s="318"/>
      <c r="DL170" s="318"/>
      <c r="DM170" s="242"/>
      <c r="DN170" s="242"/>
    </row>
    <row r="171" spans="1:118" s="28" customFormat="1" ht="12.75" customHeight="1">
      <c r="A171" s="272" t="str">
        <f t="shared" si="382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96"/>
        <v>0</v>
      </c>
      <c r="F171" s="236">
        <f t="shared" si="397"/>
        <v>0</v>
      </c>
      <c r="G171" s="236">
        <f t="shared" si="383"/>
        <v>0</v>
      </c>
      <c r="H171" s="236">
        <f t="shared" si="398"/>
        <v>0</v>
      </c>
      <c r="I171" s="236">
        <f t="shared" si="384"/>
        <v>0</v>
      </c>
      <c r="J171" s="236">
        <f t="shared" si="385"/>
        <v>0</v>
      </c>
      <c r="K171" s="236">
        <f t="shared" si="385"/>
        <v>0</v>
      </c>
      <c r="L171" s="236">
        <f t="shared" si="385"/>
        <v>0</v>
      </c>
      <c r="M171" s="236">
        <f t="shared" si="385"/>
        <v>0</v>
      </c>
      <c r="N171" s="236">
        <f t="shared" si="385"/>
        <v>0</v>
      </c>
      <c r="O171" s="236">
        <f t="shared" si="385"/>
        <v>0</v>
      </c>
      <c r="P171" s="220"/>
      <c r="Q171" s="221"/>
      <c r="R171" s="237">
        <f t="shared" si="399"/>
        <v>0</v>
      </c>
      <c r="S171" s="221"/>
      <c r="T171" s="237">
        <f t="shared" si="400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01"/>
        <v>0</v>
      </c>
      <c r="AD171" s="221"/>
      <c r="AE171" s="237">
        <f t="shared" si="402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03"/>
        <v>0</v>
      </c>
      <c r="AO171" s="221"/>
      <c r="AP171" s="237">
        <f t="shared" si="404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05"/>
        <v>0</v>
      </c>
      <c r="AZ171" s="221"/>
      <c r="BA171" s="237">
        <f t="shared" si="406"/>
        <v>0</v>
      </c>
      <c r="BB171" s="221"/>
      <c r="BC171" s="233"/>
      <c r="BD171" s="221"/>
      <c r="BE171" s="221"/>
      <c r="BF171" s="233"/>
      <c r="BG171" s="222"/>
      <c r="BH171" s="379">
        <f t="shared" si="386"/>
        <v>0</v>
      </c>
      <c r="BI171" s="255" t="str">
        <f t="shared" si="387"/>
        <v>10</v>
      </c>
      <c r="BJ171" s="318"/>
      <c r="BK171" s="253">
        <f t="shared" si="407"/>
        <v>0</v>
      </c>
      <c r="BL171" s="318"/>
      <c r="BM171" s="253">
        <f t="shared" si="388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389"/>
        <v>0</v>
      </c>
      <c r="BW171" s="318"/>
      <c r="BX171" s="253">
        <f t="shared" si="4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390"/>
        <v>0</v>
      </c>
      <c r="CH171" s="318"/>
      <c r="CI171" s="253">
        <f t="shared" si="391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392"/>
        <v>0</v>
      </c>
      <c r="CS171" s="318"/>
      <c r="CT171" s="253">
        <f t="shared" si="393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394"/>
        <v>0</v>
      </c>
      <c r="DD171" s="318"/>
      <c r="DE171" s="253">
        <f t="shared" si="395"/>
        <v>0</v>
      </c>
      <c r="DF171" s="318"/>
      <c r="DG171" s="318"/>
      <c r="DH171" s="318"/>
      <c r="DI171" s="318"/>
      <c r="DJ171" s="318"/>
      <c r="DK171" s="318"/>
      <c r="DL171" s="318"/>
      <c r="DM171" s="242"/>
      <c r="DN171" s="242"/>
    </row>
    <row r="172" spans="1:118" s="27" customFormat="1" ht="36.75" customHeight="1">
      <c r="A172" s="272" t="str">
        <f t="shared" si="382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96"/>
        <v>0</v>
      </c>
      <c r="F172" s="236">
        <f t="shared" si="397"/>
        <v>0</v>
      </c>
      <c r="G172" s="236">
        <f t="shared" si="383"/>
        <v>0</v>
      </c>
      <c r="H172" s="236">
        <f t="shared" si="398"/>
        <v>0</v>
      </c>
      <c r="I172" s="236">
        <f t="shared" si="384"/>
        <v>0</v>
      </c>
      <c r="J172" s="236">
        <f t="shared" si="385"/>
        <v>0</v>
      </c>
      <c r="K172" s="236">
        <f t="shared" si="385"/>
        <v>0</v>
      </c>
      <c r="L172" s="236">
        <f t="shared" si="385"/>
        <v>0</v>
      </c>
      <c r="M172" s="236">
        <f t="shared" si="385"/>
        <v>0</v>
      </c>
      <c r="N172" s="236">
        <f t="shared" si="385"/>
        <v>0</v>
      </c>
      <c r="O172" s="236">
        <f t="shared" si="385"/>
        <v>0</v>
      </c>
      <c r="P172" s="220"/>
      <c r="Q172" s="221"/>
      <c r="R172" s="237">
        <f t="shared" si="399"/>
        <v>0</v>
      </c>
      <c r="S172" s="221"/>
      <c r="T172" s="237">
        <f t="shared" si="400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01"/>
        <v>0</v>
      </c>
      <c r="AD172" s="221"/>
      <c r="AE172" s="237">
        <f t="shared" si="402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03"/>
        <v>0</v>
      </c>
      <c r="AO172" s="221"/>
      <c r="AP172" s="237">
        <f t="shared" si="404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05"/>
        <v>0</v>
      </c>
      <c r="AZ172" s="221"/>
      <c r="BA172" s="237">
        <f t="shared" si="406"/>
        <v>0</v>
      </c>
      <c r="BB172" s="221"/>
      <c r="BC172" s="233"/>
      <c r="BD172" s="221"/>
      <c r="BE172" s="221"/>
      <c r="BF172" s="233"/>
      <c r="BG172" s="222"/>
      <c r="BH172" s="379">
        <f t="shared" si="386"/>
        <v>0</v>
      </c>
      <c r="BI172" s="255" t="str">
        <f t="shared" si="387"/>
        <v>11</v>
      </c>
      <c r="BJ172" s="318"/>
      <c r="BK172" s="253">
        <f t="shared" si="407"/>
        <v>0</v>
      </c>
      <c r="BL172" s="318"/>
      <c r="BM172" s="253">
        <f t="shared" si="388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389"/>
        <v>0</v>
      </c>
      <c r="BW172" s="318"/>
      <c r="BX172" s="253">
        <f t="shared" si="4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390"/>
        <v>0</v>
      </c>
      <c r="CH172" s="318"/>
      <c r="CI172" s="253">
        <f t="shared" si="391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392"/>
        <v>0</v>
      </c>
      <c r="CS172" s="318"/>
      <c r="CT172" s="253">
        <f t="shared" si="393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394"/>
        <v>0</v>
      </c>
      <c r="DD172" s="318"/>
      <c r="DE172" s="253">
        <f t="shared" si="395"/>
        <v>0</v>
      </c>
      <c r="DF172" s="318"/>
      <c r="DG172" s="318"/>
      <c r="DH172" s="318"/>
      <c r="DI172" s="318"/>
      <c r="DJ172" s="318"/>
      <c r="DK172" s="318"/>
      <c r="DL172" s="318"/>
      <c r="DM172" s="2"/>
      <c r="DN172" s="2"/>
    </row>
    <row r="173" spans="1:118" s="27" customFormat="1" ht="36.75" customHeight="1">
      <c r="A173" s="272" t="str">
        <f t="shared" si="382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96"/>
        <v>0</v>
      </c>
      <c r="F173" s="236">
        <f t="shared" si="397"/>
        <v>0</v>
      </c>
      <c r="G173" s="236">
        <f t="shared" si="383"/>
        <v>0</v>
      </c>
      <c r="H173" s="236">
        <f t="shared" si="398"/>
        <v>0</v>
      </c>
      <c r="I173" s="236">
        <f t="shared" si="384"/>
        <v>0</v>
      </c>
      <c r="J173" s="236">
        <f t="shared" si="385"/>
        <v>0</v>
      </c>
      <c r="K173" s="236">
        <f t="shared" si="385"/>
        <v>0</v>
      </c>
      <c r="L173" s="236">
        <f t="shared" si="385"/>
        <v>0</v>
      </c>
      <c r="M173" s="236">
        <f t="shared" si="385"/>
        <v>0</v>
      </c>
      <c r="N173" s="236">
        <f t="shared" si="385"/>
        <v>0</v>
      </c>
      <c r="O173" s="236">
        <f t="shared" si="385"/>
        <v>0</v>
      </c>
      <c r="P173" s="220"/>
      <c r="Q173" s="221"/>
      <c r="R173" s="237">
        <f t="shared" si="399"/>
        <v>0</v>
      </c>
      <c r="S173" s="221"/>
      <c r="T173" s="237">
        <f t="shared" si="400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01"/>
        <v>0</v>
      </c>
      <c r="AD173" s="221"/>
      <c r="AE173" s="237">
        <f t="shared" si="402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03"/>
        <v>0</v>
      </c>
      <c r="AO173" s="221"/>
      <c r="AP173" s="237">
        <f t="shared" si="404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05"/>
        <v>0</v>
      </c>
      <c r="AZ173" s="221"/>
      <c r="BA173" s="237">
        <f t="shared" si="406"/>
        <v>0</v>
      </c>
      <c r="BB173" s="221"/>
      <c r="BC173" s="233"/>
      <c r="BD173" s="221"/>
      <c r="BE173" s="221"/>
      <c r="BF173" s="233"/>
      <c r="BG173" s="222"/>
      <c r="BH173" s="379">
        <f t="shared" si="386"/>
        <v>0</v>
      </c>
      <c r="BI173" s="255" t="str">
        <f t="shared" si="387"/>
        <v>12</v>
      </c>
      <c r="BJ173" s="318"/>
      <c r="BK173" s="253">
        <f t="shared" si="407"/>
        <v>0</v>
      </c>
      <c r="BL173" s="318"/>
      <c r="BM173" s="253">
        <f t="shared" si="388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389"/>
        <v>0</v>
      </c>
      <c r="BW173" s="318"/>
      <c r="BX173" s="253">
        <f t="shared" si="4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390"/>
        <v>0</v>
      </c>
      <c r="CH173" s="318"/>
      <c r="CI173" s="253">
        <f t="shared" si="391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392"/>
        <v>0</v>
      </c>
      <c r="CS173" s="318"/>
      <c r="CT173" s="253">
        <f t="shared" si="393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394"/>
        <v>0</v>
      </c>
      <c r="DD173" s="318"/>
      <c r="DE173" s="253">
        <f t="shared" si="395"/>
        <v>0</v>
      </c>
      <c r="DF173" s="318"/>
      <c r="DG173" s="318"/>
      <c r="DH173" s="318"/>
      <c r="DI173" s="318"/>
      <c r="DJ173" s="318"/>
      <c r="DK173" s="318"/>
      <c r="DL173" s="318"/>
      <c r="DM173" s="2"/>
      <c r="DN173" s="2"/>
    </row>
    <row r="174" spans="1:118" s="28" customFormat="1" ht="13.5" customHeight="1" thickBot="1">
      <c r="A174" s="272" t="str">
        <f t="shared" si="382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96"/>
        <v>0</v>
      </c>
      <c r="F174" s="236">
        <f t="shared" si="397"/>
        <v>0</v>
      </c>
      <c r="G174" s="236">
        <f t="shared" si="383"/>
        <v>0</v>
      </c>
      <c r="H174" s="236">
        <f t="shared" si="398"/>
        <v>0</v>
      </c>
      <c r="I174" s="236">
        <f t="shared" si="384"/>
        <v>0</v>
      </c>
      <c r="J174" s="236">
        <f t="shared" si="385"/>
        <v>0</v>
      </c>
      <c r="K174" s="236">
        <f t="shared" si="385"/>
        <v>0</v>
      </c>
      <c r="L174" s="236">
        <f t="shared" si="385"/>
        <v>0</v>
      </c>
      <c r="M174" s="236">
        <f t="shared" si="385"/>
        <v>0</v>
      </c>
      <c r="N174" s="236">
        <f t="shared" si="385"/>
        <v>0</v>
      </c>
      <c r="O174" s="236">
        <f>ROUND(SUM(Z174,AK174,AV174,BG174),1)</f>
        <v>0</v>
      </c>
      <c r="P174" s="223"/>
      <c r="Q174" s="224"/>
      <c r="R174" s="238">
        <f t="shared" si="399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01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03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05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5"/>
      <c r="BH174" s="379">
        <f t="shared" si="386"/>
        <v>0</v>
      </c>
      <c r="BI174" s="319" t="str">
        <f t="shared" si="387"/>
        <v>13</v>
      </c>
      <c r="BJ174" s="320"/>
      <c r="BK174" s="321">
        <f t="shared" si="407"/>
        <v>0</v>
      </c>
      <c r="BL174" s="320"/>
      <c r="BM174" s="321">
        <f t="shared" si="388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389"/>
        <v>0</v>
      </c>
      <c r="BW174" s="320"/>
      <c r="BX174" s="321">
        <f t="shared" si="4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390"/>
        <v>0</v>
      </c>
      <c r="CH174" s="320"/>
      <c r="CI174" s="321">
        <f t="shared" si="391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392"/>
        <v>0</v>
      </c>
      <c r="CS174" s="320"/>
      <c r="CT174" s="321">
        <f t="shared" si="393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394"/>
        <v>0</v>
      </c>
      <c r="DD174" s="320"/>
      <c r="DE174" s="321">
        <f t="shared" si="395"/>
        <v>0</v>
      </c>
      <c r="DF174" s="320"/>
      <c r="DG174" s="320"/>
      <c r="DH174" s="320"/>
      <c r="DI174" s="320"/>
      <c r="DJ174" s="320"/>
      <c r="DK174" s="320"/>
      <c r="DL174" s="320"/>
      <c r="DM174" s="242"/>
      <c r="DN174" s="242"/>
    </row>
    <row r="175" spans="1:118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386"/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409">IF(ROUND(E181-SUM(E182,E184:E185),5)&gt;=0,0,"Ошибка")</f>
        <v>0</v>
      </c>
      <c r="BK175" s="285">
        <f t="shared" si="409"/>
        <v>0</v>
      </c>
      <c r="BL175" s="285">
        <f t="shared" si="409"/>
        <v>0</v>
      </c>
      <c r="BM175" s="285">
        <f t="shared" si="409"/>
        <v>0</v>
      </c>
      <c r="BN175" s="285">
        <f t="shared" si="409"/>
        <v>0</v>
      </c>
      <c r="BO175" s="285">
        <f t="shared" si="409"/>
        <v>0</v>
      </c>
      <c r="BP175" s="285">
        <f t="shared" si="409"/>
        <v>0</v>
      </c>
      <c r="BQ175" s="285">
        <f t="shared" si="409"/>
        <v>0</v>
      </c>
      <c r="BR175" s="285">
        <f t="shared" si="409"/>
        <v>0</v>
      </c>
      <c r="BS175" s="285">
        <f t="shared" si="409"/>
        <v>0</v>
      </c>
      <c r="BT175" s="285">
        <f t="shared" si="409"/>
        <v>0</v>
      </c>
      <c r="BU175" s="285">
        <f t="shared" si="409"/>
        <v>0</v>
      </c>
      <c r="BV175" s="285">
        <f t="shared" si="409"/>
        <v>0</v>
      </c>
      <c r="BW175" s="285">
        <f t="shared" si="409"/>
        <v>0</v>
      </c>
      <c r="BX175" s="285">
        <f t="shared" si="409"/>
        <v>0</v>
      </c>
      <c r="BY175" s="285">
        <f t="shared" si="409"/>
        <v>0</v>
      </c>
      <c r="BZ175" s="285">
        <f t="shared" si="409"/>
        <v>0</v>
      </c>
      <c r="CA175" s="285">
        <f t="shared" si="409"/>
        <v>0</v>
      </c>
      <c r="CB175" s="285">
        <f t="shared" si="409"/>
        <v>0</v>
      </c>
      <c r="CC175" s="285">
        <f t="shared" si="409"/>
        <v>0</v>
      </c>
      <c r="CD175" s="285">
        <f t="shared" si="409"/>
        <v>0</v>
      </c>
      <c r="CE175" s="285">
        <f t="shared" si="409"/>
        <v>0</v>
      </c>
      <c r="CF175" s="285">
        <f t="shared" si="409"/>
        <v>0</v>
      </c>
      <c r="CG175" s="285">
        <f t="shared" si="409"/>
        <v>0</v>
      </c>
      <c r="CH175" s="285">
        <f t="shared" si="409"/>
        <v>0</v>
      </c>
      <c r="CI175" s="285">
        <f t="shared" si="409"/>
        <v>0</v>
      </c>
      <c r="CJ175" s="285">
        <f t="shared" si="409"/>
        <v>0</v>
      </c>
      <c r="CK175" s="285">
        <f t="shared" si="409"/>
        <v>0</v>
      </c>
      <c r="CL175" s="285">
        <f t="shared" si="409"/>
        <v>0</v>
      </c>
      <c r="CM175" s="285">
        <f t="shared" si="409"/>
        <v>0</v>
      </c>
      <c r="CN175" s="285">
        <f t="shared" si="409"/>
        <v>0</v>
      </c>
      <c r="CO175" s="285">
        <f t="shared" si="409"/>
        <v>0</v>
      </c>
      <c r="CP175" s="285">
        <f t="shared" ref="CP175:DL175" si="410">IF(ROUND(AK181-SUM(AK182,AK184:AK185),5)&gt;=0,0,"Ошибка")</f>
        <v>0</v>
      </c>
      <c r="CQ175" s="285">
        <f t="shared" si="410"/>
        <v>0</v>
      </c>
      <c r="CR175" s="285">
        <f t="shared" si="410"/>
        <v>0</v>
      </c>
      <c r="CS175" s="285">
        <f t="shared" si="410"/>
        <v>0</v>
      </c>
      <c r="CT175" s="285">
        <f t="shared" si="410"/>
        <v>0</v>
      </c>
      <c r="CU175" s="285">
        <f t="shared" si="410"/>
        <v>0</v>
      </c>
      <c r="CV175" s="285">
        <f t="shared" si="410"/>
        <v>0</v>
      </c>
      <c r="CW175" s="285">
        <f t="shared" si="410"/>
        <v>0</v>
      </c>
      <c r="CX175" s="285">
        <f t="shared" si="410"/>
        <v>0</v>
      </c>
      <c r="CY175" s="285">
        <f t="shared" si="410"/>
        <v>0</v>
      </c>
      <c r="CZ175" s="285">
        <f t="shared" si="410"/>
        <v>0</v>
      </c>
      <c r="DA175" s="285">
        <f t="shared" si="410"/>
        <v>0</v>
      </c>
      <c r="DB175" s="285">
        <f t="shared" si="410"/>
        <v>0</v>
      </c>
      <c r="DC175" s="285">
        <f t="shared" si="410"/>
        <v>0</v>
      </c>
      <c r="DD175" s="285">
        <f t="shared" si="410"/>
        <v>0</v>
      </c>
      <c r="DE175" s="285">
        <f t="shared" si="410"/>
        <v>0</v>
      </c>
      <c r="DF175" s="285">
        <f t="shared" si="410"/>
        <v>0</v>
      </c>
      <c r="DG175" s="285">
        <f t="shared" si="410"/>
        <v>0</v>
      </c>
      <c r="DH175" s="285">
        <f t="shared" si="410"/>
        <v>0</v>
      </c>
      <c r="DI175" s="285">
        <f t="shared" si="410"/>
        <v>0</v>
      </c>
      <c r="DJ175" s="285">
        <f t="shared" si="410"/>
        <v>0</v>
      </c>
      <c r="DK175" s="285">
        <f t="shared" si="410"/>
        <v>0</v>
      </c>
      <c r="DL175" s="285">
        <f t="shared" si="410"/>
        <v>0</v>
      </c>
      <c r="DM175" s="259"/>
      <c r="DN175" s="259"/>
    </row>
    <row r="176" spans="1:118" s="27" customFormat="1" ht="24.75" customHeight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11">SUM(J177:J181,J186:J188)</f>
        <v>0</v>
      </c>
      <c r="K176" s="236">
        <f t="shared" si="411"/>
        <v>0</v>
      </c>
      <c r="L176" s="236">
        <f t="shared" si="411"/>
        <v>0</v>
      </c>
      <c r="M176" s="236">
        <f t="shared" si="411"/>
        <v>0</v>
      </c>
      <c r="N176" s="236">
        <f t="shared" si="411"/>
        <v>0</v>
      </c>
      <c r="O176" s="236">
        <f t="shared" si="411"/>
        <v>0</v>
      </c>
      <c r="P176" s="228">
        <f>SUM(P177:P181,P186:P188)</f>
        <v>0</v>
      </c>
      <c r="Q176" s="226">
        <f t="shared" ref="Q176:Z176" si="412">SUM(Q177:Q181,Q186:Q188)</f>
        <v>0</v>
      </c>
      <c r="R176" s="236">
        <f t="shared" si="412"/>
        <v>0</v>
      </c>
      <c r="S176" s="226">
        <f t="shared" si="412"/>
        <v>0</v>
      </c>
      <c r="T176" s="236">
        <f t="shared" si="412"/>
        <v>0</v>
      </c>
      <c r="U176" s="226">
        <f t="shared" si="412"/>
        <v>0</v>
      </c>
      <c r="V176" s="235">
        <f t="shared" si="412"/>
        <v>0</v>
      </c>
      <c r="W176" s="226">
        <f t="shared" si="412"/>
        <v>0</v>
      </c>
      <c r="X176" s="226">
        <f t="shared" si="412"/>
        <v>0</v>
      </c>
      <c r="Y176" s="235">
        <f t="shared" si="412"/>
        <v>0</v>
      </c>
      <c r="Z176" s="227">
        <f t="shared" si="412"/>
        <v>0</v>
      </c>
      <c r="AA176" s="228">
        <f>SUM(AA177:AA181,AA186:AA188)</f>
        <v>0</v>
      </c>
      <c r="AB176" s="226">
        <f t="shared" ref="AB176:AK176" si="413">SUM(AB177:AB181,AB186:AB188)</f>
        <v>0</v>
      </c>
      <c r="AC176" s="236">
        <f t="shared" si="413"/>
        <v>0</v>
      </c>
      <c r="AD176" s="226">
        <f t="shared" si="413"/>
        <v>0</v>
      </c>
      <c r="AE176" s="236">
        <f t="shared" si="413"/>
        <v>0</v>
      </c>
      <c r="AF176" s="226">
        <f t="shared" si="413"/>
        <v>0</v>
      </c>
      <c r="AG176" s="235">
        <f t="shared" si="413"/>
        <v>0</v>
      </c>
      <c r="AH176" s="226">
        <f t="shared" si="413"/>
        <v>0</v>
      </c>
      <c r="AI176" s="226">
        <f t="shared" si="413"/>
        <v>0</v>
      </c>
      <c r="AJ176" s="235">
        <f t="shared" si="413"/>
        <v>0</v>
      </c>
      <c r="AK176" s="227">
        <f t="shared" si="413"/>
        <v>0</v>
      </c>
      <c r="AL176" s="228">
        <f>SUM(AL177:AL181,AL186:AL188)</f>
        <v>0</v>
      </c>
      <c r="AM176" s="226">
        <f t="shared" ref="AM176:AV176" si="414">SUM(AM177:AM181,AM186:AM188)</f>
        <v>0</v>
      </c>
      <c r="AN176" s="236">
        <f t="shared" si="414"/>
        <v>0</v>
      </c>
      <c r="AO176" s="226">
        <f t="shared" si="414"/>
        <v>0</v>
      </c>
      <c r="AP176" s="236">
        <f t="shared" si="414"/>
        <v>0</v>
      </c>
      <c r="AQ176" s="226">
        <f t="shared" si="414"/>
        <v>0</v>
      </c>
      <c r="AR176" s="235">
        <f t="shared" si="414"/>
        <v>0</v>
      </c>
      <c r="AS176" s="226">
        <f t="shared" si="414"/>
        <v>0</v>
      </c>
      <c r="AT176" s="226">
        <f t="shared" si="414"/>
        <v>0</v>
      </c>
      <c r="AU176" s="235">
        <f t="shared" si="414"/>
        <v>0</v>
      </c>
      <c r="AV176" s="227">
        <f t="shared" si="414"/>
        <v>0</v>
      </c>
      <c r="AW176" s="228">
        <f>SUM(AW177:AW181,AW186:AW188)</f>
        <v>0</v>
      </c>
      <c r="AX176" s="226">
        <f t="shared" ref="AX176:BG176" si="415">SUM(AX177:AX181,AX186:AX188)</f>
        <v>0</v>
      </c>
      <c r="AY176" s="236">
        <f t="shared" si="415"/>
        <v>0</v>
      </c>
      <c r="AZ176" s="226">
        <f t="shared" si="415"/>
        <v>0</v>
      </c>
      <c r="BA176" s="236">
        <f t="shared" si="415"/>
        <v>0</v>
      </c>
      <c r="BB176" s="226">
        <f t="shared" si="415"/>
        <v>0</v>
      </c>
      <c r="BC176" s="235">
        <f t="shared" si="415"/>
        <v>0</v>
      </c>
      <c r="BD176" s="226">
        <f t="shared" si="415"/>
        <v>0</v>
      </c>
      <c r="BE176" s="226">
        <f t="shared" si="415"/>
        <v>0</v>
      </c>
      <c r="BF176" s="235">
        <f t="shared" si="415"/>
        <v>0</v>
      </c>
      <c r="BG176" s="227">
        <f t="shared" si="41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16">IF(E182-E183&gt;=0,0,"Ошибка")</f>
        <v>0</v>
      </c>
      <c r="BK176" s="253">
        <f t="shared" si="416"/>
        <v>0</v>
      </c>
      <c r="BL176" s="253">
        <f t="shared" si="416"/>
        <v>0</v>
      </c>
      <c r="BM176" s="253">
        <f t="shared" si="416"/>
        <v>0</v>
      </c>
      <c r="BN176" s="253">
        <f t="shared" si="416"/>
        <v>0</v>
      </c>
      <c r="BO176" s="253">
        <f t="shared" si="416"/>
        <v>0</v>
      </c>
      <c r="BP176" s="253">
        <f t="shared" si="416"/>
        <v>0</v>
      </c>
      <c r="BQ176" s="253">
        <f t="shared" si="416"/>
        <v>0</v>
      </c>
      <c r="BR176" s="253">
        <f t="shared" si="416"/>
        <v>0</v>
      </c>
      <c r="BS176" s="253">
        <f t="shared" si="416"/>
        <v>0</v>
      </c>
      <c r="BT176" s="253">
        <f t="shared" si="416"/>
        <v>0</v>
      </c>
      <c r="BU176" s="253">
        <f t="shared" si="416"/>
        <v>0</v>
      </c>
      <c r="BV176" s="253">
        <f t="shared" si="416"/>
        <v>0</v>
      </c>
      <c r="BW176" s="253">
        <f t="shared" si="416"/>
        <v>0</v>
      </c>
      <c r="BX176" s="253">
        <f t="shared" si="416"/>
        <v>0</v>
      </c>
      <c r="BY176" s="253">
        <f t="shared" si="416"/>
        <v>0</v>
      </c>
      <c r="BZ176" s="253">
        <f t="shared" si="416"/>
        <v>0</v>
      </c>
      <c r="CA176" s="253">
        <f t="shared" si="416"/>
        <v>0</v>
      </c>
      <c r="CB176" s="253">
        <f t="shared" si="416"/>
        <v>0</v>
      </c>
      <c r="CC176" s="253">
        <f t="shared" si="416"/>
        <v>0</v>
      </c>
      <c r="CD176" s="253">
        <f t="shared" si="416"/>
        <v>0</v>
      </c>
      <c r="CE176" s="253">
        <f t="shared" si="416"/>
        <v>0</v>
      </c>
      <c r="CF176" s="253">
        <f t="shared" si="416"/>
        <v>0</v>
      </c>
      <c r="CG176" s="253">
        <f t="shared" si="416"/>
        <v>0</v>
      </c>
      <c r="CH176" s="253">
        <f t="shared" si="416"/>
        <v>0</v>
      </c>
      <c r="CI176" s="253">
        <f t="shared" si="416"/>
        <v>0</v>
      </c>
      <c r="CJ176" s="253">
        <f t="shared" si="416"/>
        <v>0</v>
      </c>
      <c r="CK176" s="253">
        <f t="shared" si="416"/>
        <v>0</v>
      </c>
      <c r="CL176" s="253">
        <f t="shared" si="416"/>
        <v>0</v>
      </c>
      <c r="CM176" s="253">
        <f t="shared" si="416"/>
        <v>0</v>
      </c>
      <c r="CN176" s="253">
        <f t="shared" si="416"/>
        <v>0</v>
      </c>
      <c r="CO176" s="253">
        <f t="shared" si="416"/>
        <v>0</v>
      </c>
      <c r="CP176" s="253">
        <f t="shared" ref="CP176:DL176" si="417">IF(AK182-AK183&gt;=0,0,"Ошибка")</f>
        <v>0</v>
      </c>
      <c r="CQ176" s="253">
        <f t="shared" si="417"/>
        <v>0</v>
      </c>
      <c r="CR176" s="253">
        <f t="shared" si="417"/>
        <v>0</v>
      </c>
      <c r="CS176" s="253">
        <f t="shared" si="417"/>
        <v>0</v>
      </c>
      <c r="CT176" s="253">
        <f t="shared" si="417"/>
        <v>0</v>
      </c>
      <c r="CU176" s="253">
        <f t="shared" si="417"/>
        <v>0</v>
      </c>
      <c r="CV176" s="253">
        <f t="shared" si="417"/>
        <v>0</v>
      </c>
      <c r="CW176" s="253">
        <f t="shared" si="417"/>
        <v>0</v>
      </c>
      <c r="CX176" s="253">
        <f t="shared" si="417"/>
        <v>0</v>
      </c>
      <c r="CY176" s="253">
        <f t="shared" si="417"/>
        <v>0</v>
      </c>
      <c r="CZ176" s="253">
        <f t="shared" si="417"/>
        <v>0</v>
      </c>
      <c r="DA176" s="253">
        <f t="shared" si="417"/>
        <v>0</v>
      </c>
      <c r="DB176" s="253">
        <f t="shared" si="417"/>
        <v>0</v>
      </c>
      <c r="DC176" s="253">
        <f t="shared" si="417"/>
        <v>0</v>
      </c>
      <c r="DD176" s="253">
        <f t="shared" si="417"/>
        <v>0</v>
      </c>
      <c r="DE176" s="253">
        <f t="shared" si="417"/>
        <v>0</v>
      </c>
      <c r="DF176" s="253">
        <f t="shared" si="417"/>
        <v>0</v>
      </c>
      <c r="DG176" s="253">
        <f t="shared" si="417"/>
        <v>0</v>
      </c>
      <c r="DH176" s="253">
        <f t="shared" si="417"/>
        <v>0</v>
      </c>
      <c r="DI176" s="253">
        <f t="shared" si="417"/>
        <v>0</v>
      </c>
      <c r="DJ176" s="253">
        <f t="shared" si="417"/>
        <v>0</v>
      </c>
      <c r="DK176" s="253">
        <f t="shared" si="417"/>
        <v>0</v>
      </c>
      <c r="DL176" s="253">
        <f t="shared" si="417"/>
        <v>0</v>
      </c>
      <c r="DM176" s="2"/>
      <c r="DN176" s="2"/>
    </row>
    <row r="177" spans="1:118" s="27" customFormat="1" ht="24.75" customHeight="1">
      <c r="A177" s="272" t="str">
        <f t="shared" ref="A177:A188" si="41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19">SUM(J177:L177)</f>
        <v>0</v>
      </c>
      <c r="H177" s="236">
        <f>ROUND(SUM(S177,AD177,AO177,AZ177),1)</f>
        <v>0</v>
      </c>
      <c r="I177" s="236">
        <f t="shared" ref="I177:I188" si="420">SUM(M177:O177)</f>
        <v>0</v>
      </c>
      <c r="J177" s="236">
        <f t="shared" ref="J177:O188" si="421">ROUND(SUM(U177,AF177,AQ177,BB177),1)</f>
        <v>0</v>
      </c>
      <c r="K177" s="236">
        <f t="shared" si="421"/>
        <v>0</v>
      </c>
      <c r="L177" s="236">
        <f t="shared" si="421"/>
        <v>0</v>
      </c>
      <c r="M177" s="236">
        <f t="shared" si="421"/>
        <v>0</v>
      </c>
      <c r="N177" s="236">
        <f t="shared" si="421"/>
        <v>0</v>
      </c>
      <c r="O177" s="236">
        <f t="shared" si="42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2"/>
      <c r="BH177" s="379">
        <f t="shared" ref="BH177:BH189" si="422">IF((COUNTA(BJ177:DL177)-COUNTIF(BJ177:DL177,0))=0,0,CONCATENATE("Ошибки!-",COUNTA(BJ177:DL177)-COUNTIF(BJ177:DL177,0)))</f>
        <v>0</v>
      </c>
      <c r="BI177" s="255" t="str">
        <f t="shared" ref="BI177:BI188" si="423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2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25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26">IF(ROUND((AA177-AB177),5)&gt;=0,0,"Ошибка!")</f>
        <v>0</v>
      </c>
      <c r="CH177" s="318"/>
      <c r="CI177" s="253">
        <f t="shared" ref="CI177:CI188" si="427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28">IF(ROUND((AL177-AM177),5)&gt;=0,0,"Ошибка!")</f>
        <v>0</v>
      </c>
      <c r="CS177" s="318"/>
      <c r="CT177" s="253">
        <f t="shared" ref="CT177:CT188" si="429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30">IF(ROUND((AW177-AX177),5)&gt;=0,0,"Ошибка!")</f>
        <v>0</v>
      </c>
      <c r="DD177" s="318"/>
      <c r="DE177" s="253">
        <f t="shared" ref="DE177:DE188" si="431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  <c r="DM177" s="2"/>
      <c r="DN177" s="2"/>
    </row>
    <row r="178" spans="1:118" s="27" customFormat="1" ht="36.75" customHeight="1">
      <c r="A178" s="272" t="str">
        <f t="shared" si="41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32">ROUND(SUM(P178,AA178,AL178,AW178),0)</f>
        <v>0</v>
      </c>
      <c r="F178" s="236">
        <f t="shared" ref="F178:F188" si="433">ROUND(SUM(Q178,AB178,AM178,AX178),1)</f>
        <v>0</v>
      </c>
      <c r="G178" s="236">
        <f t="shared" si="419"/>
        <v>0</v>
      </c>
      <c r="H178" s="236">
        <f t="shared" ref="H178:H188" si="434">ROUND(SUM(S178,AD178,AO178,AZ178),1)</f>
        <v>0</v>
      </c>
      <c r="I178" s="236">
        <f t="shared" si="420"/>
        <v>0</v>
      </c>
      <c r="J178" s="236">
        <f t="shared" si="421"/>
        <v>0</v>
      </c>
      <c r="K178" s="236">
        <f t="shared" si="421"/>
        <v>0</v>
      </c>
      <c r="L178" s="236">
        <f t="shared" si="421"/>
        <v>0</v>
      </c>
      <c r="M178" s="236">
        <f t="shared" si="421"/>
        <v>0</v>
      </c>
      <c r="N178" s="236">
        <f t="shared" si="421"/>
        <v>0</v>
      </c>
      <c r="O178" s="236">
        <f t="shared" si="421"/>
        <v>0</v>
      </c>
      <c r="P178" s="220"/>
      <c r="Q178" s="221"/>
      <c r="R178" s="237">
        <f t="shared" ref="R178:R188" si="435">SUM(U178:W178)</f>
        <v>0</v>
      </c>
      <c r="S178" s="221"/>
      <c r="T178" s="237">
        <f t="shared" ref="T178:T187" si="436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37">SUM(AF178:AH178)</f>
        <v>0</v>
      </c>
      <c r="AD178" s="221"/>
      <c r="AE178" s="237">
        <f t="shared" ref="AE178:AE187" si="438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39">SUM(AQ178:AS178)</f>
        <v>0</v>
      </c>
      <c r="AO178" s="221"/>
      <c r="AP178" s="237">
        <f t="shared" ref="AP178:AP187" si="440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41">SUM(BB178:BD178)</f>
        <v>0</v>
      </c>
      <c r="AZ178" s="221"/>
      <c r="BA178" s="237">
        <f t="shared" ref="BA178:BA187" si="442">SUM(BE178:BG178)</f>
        <v>0</v>
      </c>
      <c r="BB178" s="221"/>
      <c r="BC178" s="233"/>
      <c r="BD178" s="221"/>
      <c r="BE178" s="221"/>
      <c r="BF178" s="233"/>
      <c r="BG178" s="222"/>
      <c r="BH178" s="379">
        <f t="shared" si="422"/>
        <v>0</v>
      </c>
      <c r="BI178" s="255" t="str">
        <f t="shared" si="423"/>
        <v>03</v>
      </c>
      <c r="BJ178" s="318"/>
      <c r="BK178" s="253">
        <f t="shared" ref="BK178:BK188" si="443">IF(ROUND((E178-F178),5)&gt;=0,0,"Ошибка!")</f>
        <v>0</v>
      </c>
      <c r="BL178" s="318"/>
      <c r="BM178" s="253">
        <f t="shared" si="42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25"/>
        <v>0</v>
      </c>
      <c r="BW178" s="318"/>
      <c r="BX178" s="253">
        <f t="shared" ref="BX178:BX188" si="44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26"/>
        <v>0</v>
      </c>
      <c r="CH178" s="318"/>
      <c r="CI178" s="253">
        <f t="shared" si="427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28"/>
        <v>0</v>
      </c>
      <c r="CS178" s="318"/>
      <c r="CT178" s="253">
        <f t="shared" si="429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30"/>
        <v>0</v>
      </c>
      <c r="DD178" s="318"/>
      <c r="DE178" s="253">
        <f t="shared" si="431"/>
        <v>0</v>
      </c>
      <c r="DF178" s="318"/>
      <c r="DG178" s="318"/>
      <c r="DH178" s="318"/>
      <c r="DI178" s="318"/>
      <c r="DJ178" s="318"/>
      <c r="DK178" s="318"/>
      <c r="DL178" s="318"/>
      <c r="DM178" s="2"/>
      <c r="DN178" s="2"/>
    </row>
    <row r="179" spans="1:118" s="28" customFormat="1" ht="12.75" customHeight="1">
      <c r="A179" s="272" t="str">
        <f t="shared" si="41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32"/>
        <v>0</v>
      </c>
      <c r="F179" s="236">
        <f t="shared" si="433"/>
        <v>0</v>
      </c>
      <c r="G179" s="236">
        <f t="shared" si="419"/>
        <v>0</v>
      </c>
      <c r="H179" s="236">
        <f t="shared" si="434"/>
        <v>0</v>
      </c>
      <c r="I179" s="236">
        <f t="shared" si="420"/>
        <v>0</v>
      </c>
      <c r="J179" s="236">
        <f t="shared" si="421"/>
        <v>0</v>
      </c>
      <c r="K179" s="236">
        <f t="shared" si="421"/>
        <v>0</v>
      </c>
      <c r="L179" s="236">
        <f t="shared" si="421"/>
        <v>0</v>
      </c>
      <c r="M179" s="236">
        <f t="shared" si="421"/>
        <v>0</v>
      </c>
      <c r="N179" s="236">
        <f t="shared" si="421"/>
        <v>0</v>
      </c>
      <c r="O179" s="236">
        <f t="shared" si="421"/>
        <v>0</v>
      </c>
      <c r="P179" s="220"/>
      <c r="Q179" s="221"/>
      <c r="R179" s="237">
        <f t="shared" si="435"/>
        <v>0</v>
      </c>
      <c r="S179" s="221"/>
      <c r="T179" s="237">
        <f t="shared" si="436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37"/>
        <v>0</v>
      </c>
      <c r="AD179" s="221"/>
      <c r="AE179" s="237">
        <f t="shared" si="438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39"/>
        <v>0</v>
      </c>
      <c r="AO179" s="221"/>
      <c r="AP179" s="237">
        <f t="shared" si="440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41"/>
        <v>0</v>
      </c>
      <c r="AZ179" s="221"/>
      <c r="BA179" s="237">
        <f t="shared" si="442"/>
        <v>0</v>
      </c>
      <c r="BB179" s="221"/>
      <c r="BC179" s="233"/>
      <c r="BD179" s="221"/>
      <c r="BE179" s="221"/>
      <c r="BF179" s="233"/>
      <c r="BG179" s="222"/>
      <c r="BH179" s="379">
        <f t="shared" si="422"/>
        <v>0</v>
      </c>
      <c r="BI179" s="255" t="str">
        <f t="shared" si="423"/>
        <v>04</v>
      </c>
      <c r="BJ179" s="318"/>
      <c r="BK179" s="253">
        <f t="shared" si="443"/>
        <v>0</v>
      </c>
      <c r="BL179" s="318"/>
      <c r="BM179" s="253">
        <f t="shared" si="42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25"/>
        <v>0</v>
      </c>
      <c r="BW179" s="318"/>
      <c r="BX179" s="253">
        <f t="shared" si="44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26"/>
        <v>0</v>
      </c>
      <c r="CH179" s="318"/>
      <c r="CI179" s="253">
        <f t="shared" si="427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28"/>
        <v>0</v>
      </c>
      <c r="CS179" s="318"/>
      <c r="CT179" s="253">
        <f t="shared" si="429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30"/>
        <v>0</v>
      </c>
      <c r="DD179" s="318"/>
      <c r="DE179" s="253">
        <f t="shared" si="431"/>
        <v>0</v>
      </c>
      <c r="DF179" s="318"/>
      <c r="DG179" s="318"/>
      <c r="DH179" s="318"/>
      <c r="DI179" s="318"/>
      <c r="DJ179" s="318"/>
      <c r="DK179" s="318"/>
      <c r="DL179" s="318"/>
      <c r="DM179" s="242"/>
      <c r="DN179" s="242"/>
    </row>
    <row r="180" spans="1:118" s="28" customFormat="1" ht="12.75" customHeight="1">
      <c r="A180" s="272" t="str">
        <f t="shared" si="41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32"/>
        <v>0</v>
      </c>
      <c r="F180" s="236">
        <f t="shared" si="433"/>
        <v>0</v>
      </c>
      <c r="G180" s="236">
        <f t="shared" si="419"/>
        <v>0</v>
      </c>
      <c r="H180" s="236">
        <f t="shared" si="434"/>
        <v>0</v>
      </c>
      <c r="I180" s="236">
        <f t="shared" si="420"/>
        <v>0</v>
      </c>
      <c r="J180" s="236">
        <f t="shared" si="421"/>
        <v>0</v>
      </c>
      <c r="K180" s="236">
        <f t="shared" si="421"/>
        <v>0</v>
      </c>
      <c r="L180" s="236">
        <f t="shared" si="421"/>
        <v>0</v>
      </c>
      <c r="M180" s="236">
        <f t="shared" si="421"/>
        <v>0</v>
      </c>
      <c r="N180" s="236">
        <f t="shared" si="421"/>
        <v>0</v>
      </c>
      <c r="O180" s="236">
        <f t="shared" si="421"/>
        <v>0</v>
      </c>
      <c r="P180" s="220"/>
      <c r="Q180" s="221"/>
      <c r="R180" s="237">
        <f t="shared" si="435"/>
        <v>0</v>
      </c>
      <c r="S180" s="221"/>
      <c r="T180" s="237">
        <f t="shared" si="436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37"/>
        <v>0</v>
      </c>
      <c r="AD180" s="221"/>
      <c r="AE180" s="237">
        <f t="shared" si="438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39"/>
        <v>0</v>
      </c>
      <c r="AO180" s="221"/>
      <c r="AP180" s="237">
        <f t="shared" si="440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41"/>
        <v>0</v>
      </c>
      <c r="AZ180" s="221"/>
      <c r="BA180" s="237">
        <f t="shared" si="442"/>
        <v>0</v>
      </c>
      <c r="BB180" s="221"/>
      <c r="BC180" s="233"/>
      <c r="BD180" s="221"/>
      <c r="BE180" s="221"/>
      <c r="BF180" s="233"/>
      <c r="BG180" s="222"/>
      <c r="BH180" s="379">
        <f t="shared" si="422"/>
        <v>0</v>
      </c>
      <c r="BI180" s="255" t="str">
        <f t="shared" si="423"/>
        <v>05</v>
      </c>
      <c r="BJ180" s="318"/>
      <c r="BK180" s="253">
        <f t="shared" si="443"/>
        <v>0</v>
      </c>
      <c r="BL180" s="318"/>
      <c r="BM180" s="253">
        <f t="shared" si="42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25"/>
        <v>0</v>
      </c>
      <c r="BW180" s="318"/>
      <c r="BX180" s="253">
        <f t="shared" si="44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26"/>
        <v>0</v>
      </c>
      <c r="CH180" s="318"/>
      <c r="CI180" s="253">
        <f t="shared" si="427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28"/>
        <v>0</v>
      </c>
      <c r="CS180" s="318"/>
      <c r="CT180" s="253">
        <f t="shared" si="429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30"/>
        <v>0</v>
      </c>
      <c r="DD180" s="318"/>
      <c r="DE180" s="253">
        <f t="shared" si="431"/>
        <v>0</v>
      </c>
      <c r="DF180" s="318"/>
      <c r="DG180" s="318"/>
      <c r="DH180" s="318"/>
      <c r="DI180" s="318"/>
      <c r="DJ180" s="318"/>
      <c r="DK180" s="318"/>
      <c r="DL180" s="318"/>
      <c r="DM180" s="242"/>
      <c r="DN180" s="242"/>
    </row>
    <row r="181" spans="1:118" s="28" customFormat="1" ht="12.75" customHeight="1">
      <c r="A181" s="272" t="str">
        <f t="shared" si="41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32"/>
        <v>0</v>
      </c>
      <c r="F181" s="236">
        <f t="shared" si="433"/>
        <v>0</v>
      </c>
      <c r="G181" s="236">
        <f t="shared" si="419"/>
        <v>0</v>
      </c>
      <c r="H181" s="236">
        <f t="shared" si="434"/>
        <v>0</v>
      </c>
      <c r="I181" s="236">
        <f t="shared" si="420"/>
        <v>0</v>
      </c>
      <c r="J181" s="236">
        <f t="shared" si="421"/>
        <v>0</v>
      </c>
      <c r="K181" s="236">
        <f t="shared" si="421"/>
        <v>0</v>
      </c>
      <c r="L181" s="236">
        <f t="shared" si="421"/>
        <v>0</v>
      </c>
      <c r="M181" s="236">
        <f t="shared" si="421"/>
        <v>0</v>
      </c>
      <c r="N181" s="236">
        <f t="shared" si="421"/>
        <v>0</v>
      </c>
      <c r="O181" s="236">
        <f t="shared" si="421"/>
        <v>0</v>
      </c>
      <c r="P181" s="220"/>
      <c r="Q181" s="221"/>
      <c r="R181" s="237">
        <f t="shared" si="435"/>
        <v>0</v>
      </c>
      <c r="S181" s="221"/>
      <c r="T181" s="237">
        <f t="shared" si="436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37"/>
        <v>0</v>
      </c>
      <c r="AD181" s="221"/>
      <c r="AE181" s="237">
        <f t="shared" si="438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39"/>
        <v>0</v>
      </c>
      <c r="AO181" s="221"/>
      <c r="AP181" s="237">
        <f t="shared" si="440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41"/>
        <v>0</v>
      </c>
      <c r="AZ181" s="221"/>
      <c r="BA181" s="237">
        <f t="shared" si="442"/>
        <v>0</v>
      </c>
      <c r="BB181" s="221"/>
      <c r="BC181" s="233"/>
      <c r="BD181" s="221"/>
      <c r="BE181" s="221"/>
      <c r="BF181" s="233"/>
      <c r="BG181" s="222"/>
      <c r="BH181" s="379">
        <f t="shared" si="422"/>
        <v>0</v>
      </c>
      <c r="BI181" s="255" t="str">
        <f t="shared" si="423"/>
        <v>06</v>
      </c>
      <c r="BJ181" s="318"/>
      <c r="BK181" s="253">
        <f t="shared" si="443"/>
        <v>0</v>
      </c>
      <c r="BL181" s="318"/>
      <c r="BM181" s="253">
        <f t="shared" si="42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25"/>
        <v>0</v>
      </c>
      <c r="BW181" s="318"/>
      <c r="BX181" s="253">
        <f t="shared" si="44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26"/>
        <v>0</v>
      </c>
      <c r="CH181" s="318"/>
      <c r="CI181" s="253">
        <f t="shared" si="427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28"/>
        <v>0</v>
      </c>
      <c r="CS181" s="318"/>
      <c r="CT181" s="253">
        <f t="shared" si="429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30"/>
        <v>0</v>
      </c>
      <c r="DD181" s="318"/>
      <c r="DE181" s="253">
        <f t="shared" si="431"/>
        <v>0</v>
      </c>
      <c r="DF181" s="318"/>
      <c r="DG181" s="318"/>
      <c r="DH181" s="318"/>
      <c r="DI181" s="318"/>
      <c r="DJ181" s="318"/>
      <c r="DK181" s="318"/>
      <c r="DL181" s="318"/>
      <c r="DM181" s="242"/>
      <c r="DN181" s="242"/>
    </row>
    <row r="182" spans="1:118" s="27" customFormat="1" ht="24.75" customHeight="1">
      <c r="A182" s="272" t="str">
        <f t="shared" si="41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32"/>
        <v>0</v>
      </c>
      <c r="F182" s="236">
        <f t="shared" si="433"/>
        <v>0</v>
      </c>
      <c r="G182" s="236">
        <f t="shared" si="419"/>
        <v>0</v>
      </c>
      <c r="H182" s="236">
        <f t="shared" si="434"/>
        <v>0</v>
      </c>
      <c r="I182" s="236">
        <f t="shared" si="420"/>
        <v>0</v>
      </c>
      <c r="J182" s="236">
        <f t="shared" si="421"/>
        <v>0</v>
      </c>
      <c r="K182" s="236">
        <f t="shared" si="421"/>
        <v>0</v>
      </c>
      <c r="L182" s="236">
        <f t="shared" si="421"/>
        <v>0</v>
      </c>
      <c r="M182" s="236">
        <f t="shared" si="421"/>
        <v>0</v>
      </c>
      <c r="N182" s="236">
        <f t="shared" si="421"/>
        <v>0</v>
      </c>
      <c r="O182" s="236">
        <f t="shared" si="421"/>
        <v>0</v>
      </c>
      <c r="P182" s="220"/>
      <c r="Q182" s="221"/>
      <c r="R182" s="237">
        <f t="shared" si="435"/>
        <v>0</v>
      </c>
      <c r="S182" s="221"/>
      <c r="T182" s="237">
        <f t="shared" si="436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37"/>
        <v>0</v>
      </c>
      <c r="AD182" s="221"/>
      <c r="AE182" s="237">
        <f t="shared" si="438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39"/>
        <v>0</v>
      </c>
      <c r="AO182" s="221"/>
      <c r="AP182" s="237">
        <f t="shared" si="440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41"/>
        <v>0</v>
      </c>
      <c r="AZ182" s="221"/>
      <c r="BA182" s="237">
        <f t="shared" si="442"/>
        <v>0</v>
      </c>
      <c r="BB182" s="221"/>
      <c r="BC182" s="233"/>
      <c r="BD182" s="221"/>
      <c r="BE182" s="221"/>
      <c r="BF182" s="233"/>
      <c r="BG182" s="222"/>
      <c r="BH182" s="379">
        <f t="shared" si="422"/>
        <v>0</v>
      </c>
      <c r="BI182" s="255" t="str">
        <f t="shared" si="423"/>
        <v>07</v>
      </c>
      <c r="BJ182" s="318"/>
      <c r="BK182" s="253">
        <f t="shared" si="443"/>
        <v>0</v>
      </c>
      <c r="BL182" s="318"/>
      <c r="BM182" s="253">
        <f t="shared" si="42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25"/>
        <v>0</v>
      </c>
      <c r="BW182" s="318"/>
      <c r="BX182" s="253">
        <f t="shared" si="44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26"/>
        <v>0</v>
      </c>
      <c r="CH182" s="318"/>
      <c r="CI182" s="253">
        <f t="shared" si="427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28"/>
        <v>0</v>
      </c>
      <c r="CS182" s="318"/>
      <c r="CT182" s="253">
        <f t="shared" si="429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30"/>
        <v>0</v>
      </c>
      <c r="DD182" s="318"/>
      <c r="DE182" s="253">
        <f t="shared" si="431"/>
        <v>0</v>
      </c>
      <c r="DF182" s="318"/>
      <c r="DG182" s="318"/>
      <c r="DH182" s="318"/>
      <c r="DI182" s="318"/>
      <c r="DJ182" s="318"/>
      <c r="DK182" s="318"/>
      <c r="DL182" s="318"/>
      <c r="DM182" s="2"/>
      <c r="DN182" s="2"/>
    </row>
    <row r="183" spans="1:118" s="27" customFormat="1" ht="12.75" customHeight="1">
      <c r="A183" s="272" t="str">
        <f t="shared" si="41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32"/>
        <v>0</v>
      </c>
      <c r="F183" s="236">
        <f t="shared" si="433"/>
        <v>0</v>
      </c>
      <c r="G183" s="236">
        <f t="shared" si="419"/>
        <v>0</v>
      </c>
      <c r="H183" s="236">
        <f t="shared" si="434"/>
        <v>0</v>
      </c>
      <c r="I183" s="236">
        <f t="shared" si="420"/>
        <v>0</v>
      </c>
      <c r="J183" s="236">
        <f t="shared" si="421"/>
        <v>0</v>
      </c>
      <c r="K183" s="236">
        <f t="shared" si="421"/>
        <v>0</v>
      </c>
      <c r="L183" s="236">
        <f t="shared" si="421"/>
        <v>0</v>
      </c>
      <c r="M183" s="236">
        <f t="shared" si="421"/>
        <v>0</v>
      </c>
      <c r="N183" s="236">
        <f t="shared" si="421"/>
        <v>0</v>
      </c>
      <c r="O183" s="236">
        <f t="shared" si="421"/>
        <v>0</v>
      </c>
      <c r="P183" s="220"/>
      <c r="Q183" s="221"/>
      <c r="R183" s="237">
        <f t="shared" si="435"/>
        <v>0</v>
      </c>
      <c r="S183" s="221"/>
      <c r="T183" s="237">
        <f t="shared" si="436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37"/>
        <v>0</v>
      </c>
      <c r="AD183" s="221"/>
      <c r="AE183" s="237">
        <f t="shared" si="438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39"/>
        <v>0</v>
      </c>
      <c r="AO183" s="221"/>
      <c r="AP183" s="237">
        <f t="shared" si="440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41"/>
        <v>0</v>
      </c>
      <c r="AZ183" s="221"/>
      <c r="BA183" s="237">
        <f t="shared" si="442"/>
        <v>0</v>
      </c>
      <c r="BB183" s="221"/>
      <c r="BC183" s="233"/>
      <c r="BD183" s="221"/>
      <c r="BE183" s="221"/>
      <c r="BF183" s="233"/>
      <c r="BG183" s="222"/>
      <c r="BH183" s="379">
        <f t="shared" si="422"/>
        <v>0</v>
      </c>
      <c r="BI183" s="255" t="str">
        <f t="shared" si="423"/>
        <v>08</v>
      </c>
      <c r="BJ183" s="318"/>
      <c r="BK183" s="253">
        <f t="shared" si="443"/>
        <v>0</v>
      </c>
      <c r="BL183" s="318"/>
      <c r="BM183" s="253">
        <f t="shared" si="42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25"/>
        <v>0</v>
      </c>
      <c r="BW183" s="318"/>
      <c r="BX183" s="253">
        <f t="shared" si="44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26"/>
        <v>0</v>
      </c>
      <c r="CH183" s="318"/>
      <c r="CI183" s="253">
        <f t="shared" si="427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28"/>
        <v>0</v>
      </c>
      <c r="CS183" s="318"/>
      <c r="CT183" s="253">
        <f t="shared" si="429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30"/>
        <v>0</v>
      </c>
      <c r="DD183" s="318"/>
      <c r="DE183" s="253">
        <f t="shared" si="431"/>
        <v>0</v>
      </c>
      <c r="DF183" s="318"/>
      <c r="DG183" s="318"/>
      <c r="DH183" s="318"/>
      <c r="DI183" s="318"/>
      <c r="DJ183" s="318"/>
      <c r="DK183" s="318"/>
      <c r="DL183" s="318"/>
      <c r="DM183" s="2"/>
      <c r="DN183" s="2"/>
    </row>
    <row r="184" spans="1:118" s="28" customFormat="1" ht="12.75" customHeight="1">
      <c r="A184" s="272" t="str">
        <f t="shared" si="41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32"/>
        <v>0</v>
      </c>
      <c r="F184" s="236">
        <f t="shared" si="433"/>
        <v>0</v>
      </c>
      <c r="G184" s="236">
        <f t="shared" si="419"/>
        <v>0</v>
      </c>
      <c r="H184" s="236">
        <f t="shared" si="434"/>
        <v>0</v>
      </c>
      <c r="I184" s="236">
        <f t="shared" si="420"/>
        <v>0</v>
      </c>
      <c r="J184" s="236">
        <f t="shared" si="421"/>
        <v>0</v>
      </c>
      <c r="K184" s="236">
        <f t="shared" si="421"/>
        <v>0</v>
      </c>
      <c r="L184" s="236">
        <f t="shared" si="421"/>
        <v>0</v>
      </c>
      <c r="M184" s="236">
        <f t="shared" si="421"/>
        <v>0</v>
      </c>
      <c r="N184" s="236">
        <f t="shared" si="421"/>
        <v>0</v>
      </c>
      <c r="O184" s="236">
        <f t="shared" si="421"/>
        <v>0</v>
      </c>
      <c r="P184" s="220"/>
      <c r="Q184" s="221"/>
      <c r="R184" s="237">
        <f t="shared" si="435"/>
        <v>0</v>
      </c>
      <c r="S184" s="221"/>
      <c r="T184" s="237">
        <f t="shared" si="436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37"/>
        <v>0</v>
      </c>
      <c r="AD184" s="221"/>
      <c r="AE184" s="237">
        <f t="shared" si="438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39"/>
        <v>0</v>
      </c>
      <c r="AO184" s="221"/>
      <c r="AP184" s="237">
        <f t="shared" si="440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41"/>
        <v>0</v>
      </c>
      <c r="AZ184" s="221"/>
      <c r="BA184" s="237">
        <f t="shared" si="442"/>
        <v>0</v>
      </c>
      <c r="BB184" s="221"/>
      <c r="BC184" s="233"/>
      <c r="BD184" s="221"/>
      <c r="BE184" s="221"/>
      <c r="BF184" s="233"/>
      <c r="BG184" s="222"/>
      <c r="BH184" s="379">
        <f t="shared" si="422"/>
        <v>0</v>
      </c>
      <c r="BI184" s="255" t="str">
        <f t="shared" si="423"/>
        <v>09</v>
      </c>
      <c r="BJ184" s="318"/>
      <c r="BK184" s="253">
        <f t="shared" si="443"/>
        <v>0</v>
      </c>
      <c r="BL184" s="318"/>
      <c r="BM184" s="253">
        <f t="shared" si="42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25"/>
        <v>0</v>
      </c>
      <c r="BW184" s="318"/>
      <c r="BX184" s="253">
        <f t="shared" si="44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26"/>
        <v>0</v>
      </c>
      <c r="CH184" s="318"/>
      <c r="CI184" s="253">
        <f t="shared" si="427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28"/>
        <v>0</v>
      </c>
      <c r="CS184" s="318"/>
      <c r="CT184" s="253">
        <f t="shared" si="429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30"/>
        <v>0</v>
      </c>
      <c r="DD184" s="318"/>
      <c r="DE184" s="253">
        <f t="shared" si="431"/>
        <v>0</v>
      </c>
      <c r="DF184" s="318"/>
      <c r="DG184" s="318"/>
      <c r="DH184" s="318"/>
      <c r="DI184" s="318"/>
      <c r="DJ184" s="318"/>
      <c r="DK184" s="318"/>
      <c r="DL184" s="318"/>
      <c r="DM184" s="242"/>
      <c r="DN184" s="242"/>
    </row>
    <row r="185" spans="1:118" s="28" customFormat="1" ht="12.75" customHeight="1">
      <c r="A185" s="272" t="str">
        <f t="shared" si="41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32"/>
        <v>0</v>
      </c>
      <c r="F185" s="236">
        <f t="shared" si="433"/>
        <v>0</v>
      </c>
      <c r="G185" s="236">
        <f t="shared" si="419"/>
        <v>0</v>
      </c>
      <c r="H185" s="236">
        <f t="shared" si="434"/>
        <v>0</v>
      </c>
      <c r="I185" s="236">
        <f t="shared" si="420"/>
        <v>0</v>
      </c>
      <c r="J185" s="236">
        <f t="shared" si="421"/>
        <v>0</v>
      </c>
      <c r="K185" s="236">
        <f t="shared" si="421"/>
        <v>0</v>
      </c>
      <c r="L185" s="236">
        <f t="shared" si="421"/>
        <v>0</v>
      </c>
      <c r="M185" s="236">
        <f t="shared" si="421"/>
        <v>0</v>
      </c>
      <c r="N185" s="236">
        <f t="shared" si="421"/>
        <v>0</v>
      </c>
      <c r="O185" s="236">
        <f t="shared" si="421"/>
        <v>0</v>
      </c>
      <c r="P185" s="220"/>
      <c r="Q185" s="221"/>
      <c r="R185" s="237">
        <f t="shared" si="435"/>
        <v>0</v>
      </c>
      <c r="S185" s="221"/>
      <c r="T185" s="237">
        <f t="shared" si="436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37"/>
        <v>0</v>
      </c>
      <c r="AD185" s="221"/>
      <c r="AE185" s="237">
        <f t="shared" si="438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39"/>
        <v>0</v>
      </c>
      <c r="AO185" s="221"/>
      <c r="AP185" s="237">
        <f t="shared" si="440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41"/>
        <v>0</v>
      </c>
      <c r="AZ185" s="221"/>
      <c r="BA185" s="237">
        <f t="shared" si="442"/>
        <v>0</v>
      </c>
      <c r="BB185" s="221"/>
      <c r="BC185" s="233"/>
      <c r="BD185" s="221"/>
      <c r="BE185" s="221"/>
      <c r="BF185" s="233"/>
      <c r="BG185" s="222"/>
      <c r="BH185" s="379">
        <f t="shared" si="422"/>
        <v>0</v>
      </c>
      <c r="BI185" s="255" t="str">
        <f t="shared" si="423"/>
        <v>10</v>
      </c>
      <c r="BJ185" s="318"/>
      <c r="BK185" s="253">
        <f t="shared" si="443"/>
        <v>0</v>
      </c>
      <c r="BL185" s="318"/>
      <c r="BM185" s="253">
        <f t="shared" si="42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25"/>
        <v>0</v>
      </c>
      <c r="BW185" s="318"/>
      <c r="BX185" s="253">
        <f t="shared" si="44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26"/>
        <v>0</v>
      </c>
      <c r="CH185" s="318"/>
      <c r="CI185" s="253">
        <f t="shared" si="427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28"/>
        <v>0</v>
      </c>
      <c r="CS185" s="318"/>
      <c r="CT185" s="253">
        <f t="shared" si="429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30"/>
        <v>0</v>
      </c>
      <c r="DD185" s="318"/>
      <c r="DE185" s="253">
        <f t="shared" si="431"/>
        <v>0</v>
      </c>
      <c r="DF185" s="318"/>
      <c r="DG185" s="318"/>
      <c r="DH185" s="318"/>
      <c r="DI185" s="318"/>
      <c r="DJ185" s="318"/>
      <c r="DK185" s="318"/>
      <c r="DL185" s="318"/>
      <c r="DM185" s="242"/>
      <c r="DN185" s="242"/>
    </row>
    <row r="186" spans="1:118" s="27" customFormat="1" ht="36.75" customHeight="1">
      <c r="A186" s="272" t="str">
        <f t="shared" si="41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32"/>
        <v>0</v>
      </c>
      <c r="F186" s="236">
        <f t="shared" si="433"/>
        <v>0</v>
      </c>
      <c r="G186" s="236">
        <f t="shared" si="419"/>
        <v>0</v>
      </c>
      <c r="H186" s="236">
        <f t="shared" si="434"/>
        <v>0</v>
      </c>
      <c r="I186" s="236">
        <f t="shared" si="420"/>
        <v>0</v>
      </c>
      <c r="J186" s="236">
        <f t="shared" si="421"/>
        <v>0</v>
      </c>
      <c r="K186" s="236">
        <f t="shared" si="421"/>
        <v>0</v>
      </c>
      <c r="L186" s="236">
        <f t="shared" si="421"/>
        <v>0</v>
      </c>
      <c r="M186" s="236">
        <f t="shared" si="421"/>
        <v>0</v>
      </c>
      <c r="N186" s="236">
        <f t="shared" si="421"/>
        <v>0</v>
      </c>
      <c r="O186" s="236">
        <f t="shared" si="421"/>
        <v>0</v>
      </c>
      <c r="P186" s="220"/>
      <c r="Q186" s="221"/>
      <c r="R186" s="237">
        <f t="shared" si="435"/>
        <v>0</v>
      </c>
      <c r="S186" s="221"/>
      <c r="T186" s="237">
        <f t="shared" si="436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37"/>
        <v>0</v>
      </c>
      <c r="AD186" s="221"/>
      <c r="AE186" s="237">
        <f t="shared" si="438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39"/>
        <v>0</v>
      </c>
      <c r="AO186" s="221"/>
      <c r="AP186" s="237">
        <f t="shared" si="440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41"/>
        <v>0</v>
      </c>
      <c r="AZ186" s="221"/>
      <c r="BA186" s="237">
        <f t="shared" si="442"/>
        <v>0</v>
      </c>
      <c r="BB186" s="221"/>
      <c r="BC186" s="233"/>
      <c r="BD186" s="221"/>
      <c r="BE186" s="221"/>
      <c r="BF186" s="233"/>
      <c r="BG186" s="222"/>
      <c r="BH186" s="379">
        <f t="shared" si="422"/>
        <v>0</v>
      </c>
      <c r="BI186" s="255" t="str">
        <f t="shared" si="423"/>
        <v>11</v>
      </c>
      <c r="BJ186" s="318"/>
      <c r="BK186" s="253">
        <f t="shared" si="443"/>
        <v>0</v>
      </c>
      <c r="BL186" s="318"/>
      <c r="BM186" s="253">
        <f t="shared" si="42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25"/>
        <v>0</v>
      </c>
      <c r="BW186" s="318"/>
      <c r="BX186" s="253">
        <f t="shared" si="44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26"/>
        <v>0</v>
      </c>
      <c r="CH186" s="318"/>
      <c r="CI186" s="253">
        <f t="shared" si="427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28"/>
        <v>0</v>
      </c>
      <c r="CS186" s="318"/>
      <c r="CT186" s="253">
        <f t="shared" si="429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30"/>
        <v>0</v>
      </c>
      <c r="DD186" s="318"/>
      <c r="DE186" s="253">
        <f t="shared" si="431"/>
        <v>0</v>
      </c>
      <c r="DF186" s="318"/>
      <c r="DG186" s="318"/>
      <c r="DH186" s="318"/>
      <c r="DI186" s="318"/>
      <c r="DJ186" s="318"/>
      <c r="DK186" s="318"/>
      <c r="DL186" s="318"/>
      <c r="DM186" s="2"/>
      <c r="DN186" s="2"/>
    </row>
    <row r="187" spans="1:118" s="27" customFormat="1" ht="36.75" customHeight="1">
      <c r="A187" s="272" t="str">
        <f t="shared" si="41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32"/>
        <v>0</v>
      </c>
      <c r="F187" s="236">
        <f t="shared" si="433"/>
        <v>0</v>
      </c>
      <c r="G187" s="236">
        <f t="shared" si="419"/>
        <v>0</v>
      </c>
      <c r="H187" s="236">
        <f t="shared" si="434"/>
        <v>0</v>
      </c>
      <c r="I187" s="236">
        <f t="shared" si="420"/>
        <v>0</v>
      </c>
      <c r="J187" s="236">
        <f t="shared" si="421"/>
        <v>0</v>
      </c>
      <c r="K187" s="236">
        <f t="shared" si="421"/>
        <v>0</v>
      </c>
      <c r="L187" s="236">
        <f t="shared" si="421"/>
        <v>0</v>
      </c>
      <c r="M187" s="236">
        <f t="shared" si="421"/>
        <v>0</v>
      </c>
      <c r="N187" s="236">
        <f t="shared" si="421"/>
        <v>0</v>
      </c>
      <c r="O187" s="236">
        <f t="shared" si="421"/>
        <v>0</v>
      </c>
      <c r="P187" s="220"/>
      <c r="Q187" s="221"/>
      <c r="R187" s="237">
        <f t="shared" si="435"/>
        <v>0</v>
      </c>
      <c r="S187" s="221"/>
      <c r="T187" s="237">
        <f t="shared" si="436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37"/>
        <v>0</v>
      </c>
      <c r="AD187" s="221"/>
      <c r="AE187" s="237">
        <f t="shared" si="438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39"/>
        <v>0</v>
      </c>
      <c r="AO187" s="221"/>
      <c r="AP187" s="237">
        <f t="shared" si="440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41"/>
        <v>0</v>
      </c>
      <c r="AZ187" s="221"/>
      <c r="BA187" s="237">
        <f t="shared" si="442"/>
        <v>0</v>
      </c>
      <c r="BB187" s="221"/>
      <c r="BC187" s="233"/>
      <c r="BD187" s="221"/>
      <c r="BE187" s="221"/>
      <c r="BF187" s="233"/>
      <c r="BG187" s="222"/>
      <c r="BH187" s="379">
        <f t="shared" si="422"/>
        <v>0</v>
      </c>
      <c r="BI187" s="255" t="str">
        <f t="shared" si="423"/>
        <v>12</v>
      </c>
      <c r="BJ187" s="318"/>
      <c r="BK187" s="253">
        <f t="shared" si="443"/>
        <v>0</v>
      </c>
      <c r="BL187" s="318"/>
      <c r="BM187" s="253">
        <f t="shared" si="42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25"/>
        <v>0</v>
      </c>
      <c r="BW187" s="318"/>
      <c r="BX187" s="253">
        <f t="shared" si="44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26"/>
        <v>0</v>
      </c>
      <c r="CH187" s="318"/>
      <c r="CI187" s="253">
        <f t="shared" si="427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28"/>
        <v>0</v>
      </c>
      <c r="CS187" s="318"/>
      <c r="CT187" s="253">
        <f t="shared" si="429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30"/>
        <v>0</v>
      </c>
      <c r="DD187" s="318"/>
      <c r="DE187" s="253">
        <f t="shared" si="431"/>
        <v>0</v>
      </c>
      <c r="DF187" s="318"/>
      <c r="DG187" s="318"/>
      <c r="DH187" s="318"/>
      <c r="DI187" s="318"/>
      <c r="DJ187" s="318"/>
      <c r="DK187" s="318"/>
      <c r="DL187" s="318"/>
      <c r="DM187" s="2"/>
      <c r="DN187" s="2"/>
    </row>
    <row r="188" spans="1:118" s="28" customFormat="1" ht="13.5" customHeight="1" thickBot="1">
      <c r="A188" s="272" t="str">
        <f t="shared" si="41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32"/>
        <v>0</v>
      </c>
      <c r="F188" s="236">
        <f t="shared" si="433"/>
        <v>0</v>
      </c>
      <c r="G188" s="236">
        <f t="shared" si="419"/>
        <v>0</v>
      </c>
      <c r="H188" s="236">
        <f t="shared" si="434"/>
        <v>0</v>
      </c>
      <c r="I188" s="236">
        <f t="shared" si="420"/>
        <v>0</v>
      </c>
      <c r="J188" s="236">
        <f t="shared" si="421"/>
        <v>0</v>
      </c>
      <c r="K188" s="236">
        <f t="shared" si="421"/>
        <v>0</v>
      </c>
      <c r="L188" s="236">
        <f t="shared" si="421"/>
        <v>0</v>
      </c>
      <c r="M188" s="236">
        <f t="shared" si="421"/>
        <v>0</v>
      </c>
      <c r="N188" s="236">
        <f t="shared" si="421"/>
        <v>0</v>
      </c>
      <c r="O188" s="236">
        <f>ROUND(SUM(Z188,AK188,AV188,BG188),1)</f>
        <v>0</v>
      </c>
      <c r="P188" s="223"/>
      <c r="Q188" s="224"/>
      <c r="R188" s="238">
        <f t="shared" si="435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37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39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41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5"/>
      <c r="BH188" s="379">
        <f t="shared" si="422"/>
        <v>0</v>
      </c>
      <c r="BI188" s="319" t="str">
        <f t="shared" si="423"/>
        <v>13</v>
      </c>
      <c r="BJ188" s="320"/>
      <c r="BK188" s="321">
        <f t="shared" si="443"/>
        <v>0</v>
      </c>
      <c r="BL188" s="320"/>
      <c r="BM188" s="321">
        <f t="shared" si="42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25"/>
        <v>0</v>
      </c>
      <c r="BW188" s="320"/>
      <c r="BX188" s="321">
        <f t="shared" si="44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26"/>
        <v>0</v>
      </c>
      <c r="CH188" s="320"/>
      <c r="CI188" s="321">
        <f t="shared" si="427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28"/>
        <v>0</v>
      </c>
      <c r="CS188" s="320"/>
      <c r="CT188" s="321">
        <f t="shared" si="429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30"/>
        <v>0</v>
      </c>
      <c r="DD188" s="320"/>
      <c r="DE188" s="321">
        <f t="shared" si="431"/>
        <v>0</v>
      </c>
      <c r="DF188" s="320"/>
      <c r="DG188" s="320"/>
      <c r="DH188" s="320"/>
      <c r="DI188" s="320"/>
      <c r="DJ188" s="320"/>
      <c r="DK188" s="320"/>
      <c r="DL188" s="320"/>
      <c r="DM188" s="242"/>
      <c r="DN188" s="242"/>
    </row>
    <row r="189" spans="1:118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22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45">IF(ROUND(E195-SUM(E196,E198:E199),5)&gt;=0,0,"Ошибка")</f>
        <v>0</v>
      </c>
      <c r="BK189" s="285">
        <f t="shared" si="445"/>
        <v>0</v>
      </c>
      <c r="BL189" s="285">
        <f t="shared" si="445"/>
        <v>0</v>
      </c>
      <c r="BM189" s="285">
        <f t="shared" si="445"/>
        <v>0</v>
      </c>
      <c r="BN189" s="285">
        <f t="shared" si="445"/>
        <v>0</v>
      </c>
      <c r="BO189" s="285">
        <f t="shared" si="445"/>
        <v>0</v>
      </c>
      <c r="BP189" s="285">
        <f t="shared" si="445"/>
        <v>0</v>
      </c>
      <c r="BQ189" s="285">
        <f t="shared" si="445"/>
        <v>0</v>
      </c>
      <c r="BR189" s="285">
        <f t="shared" si="445"/>
        <v>0</v>
      </c>
      <c r="BS189" s="285">
        <f t="shared" si="445"/>
        <v>0</v>
      </c>
      <c r="BT189" s="285">
        <f t="shared" si="445"/>
        <v>0</v>
      </c>
      <c r="BU189" s="285">
        <f t="shared" si="445"/>
        <v>0</v>
      </c>
      <c r="BV189" s="285">
        <f t="shared" si="445"/>
        <v>0</v>
      </c>
      <c r="BW189" s="285">
        <f t="shared" si="445"/>
        <v>0</v>
      </c>
      <c r="BX189" s="285">
        <f t="shared" si="445"/>
        <v>0</v>
      </c>
      <c r="BY189" s="285">
        <f t="shared" si="445"/>
        <v>0</v>
      </c>
      <c r="BZ189" s="285">
        <f t="shared" si="445"/>
        <v>0</v>
      </c>
      <c r="CA189" s="285">
        <f t="shared" si="445"/>
        <v>0</v>
      </c>
      <c r="CB189" s="285">
        <f t="shared" si="445"/>
        <v>0</v>
      </c>
      <c r="CC189" s="285">
        <f t="shared" si="445"/>
        <v>0</v>
      </c>
      <c r="CD189" s="285">
        <f t="shared" si="445"/>
        <v>0</v>
      </c>
      <c r="CE189" s="285">
        <f t="shared" si="445"/>
        <v>0</v>
      </c>
      <c r="CF189" s="285">
        <f t="shared" si="445"/>
        <v>0</v>
      </c>
      <c r="CG189" s="285">
        <f t="shared" si="445"/>
        <v>0</v>
      </c>
      <c r="CH189" s="285">
        <f t="shared" si="445"/>
        <v>0</v>
      </c>
      <c r="CI189" s="285">
        <f t="shared" si="445"/>
        <v>0</v>
      </c>
      <c r="CJ189" s="285">
        <f t="shared" si="445"/>
        <v>0</v>
      </c>
      <c r="CK189" s="285">
        <f t="shared" si="445"/>
        <v>0</v>
      </c>
      <c r="CL189" s="285">
        <f t="shared" si="445"/>
        <v>0</v>
      </c>
      <c r="CM189" s="285">
        <f t="shared" si="445"/>
        <v>0</v>
      </c>
      <c r="CN189" s="285">
        <f t="shared" si="445"/>
        <v>0</v>
      </c>
      <c r="CO189" s="285">
        <f t="shared" si="445"/>
        <v>0</v>
      </c>
      <c r="CP189" s="285">
        <f t="shared" ref="CP189:DL189" si="446">IF(ROUND(AK195-SUM(AK196,AK198:AK199),5)&gt;=0,0,"Ошибка")</f>
        <v>0</v>
      </c>
      <c r="CQ189" s="285">
        <f t="shared" si="446"/>
        <v>0</v>
      </c>
      <c r="CR189" s="285">
        <f t="shared" si="446"/>
        <v>0</v>
      </c>
      <c r="CS189" s="285">
        <f t="shared" si="446"/>
        <v>0</v>
      </c>
      <c r="CT189" s="285">
        <f t="shared" si="446"/>
        <v>0</v>
      </c>
      <c r="CU189" s="285">
        <f t="shared" si="446"/>
        <v>0</v>
      </c>
      <c r="CV189" s="285">
        <f t="shared" si="446"/>
        <v>0</v>
      </c>
      <c r="CW189" s="285">
        <f t="shared" si="446"/>
        <v>0</v>
      </c>
      <c r="CX189" s="285">
        <f t="shared" si="446"/>
        <v>0</v>
      </c>
      <c r="CY189" s="285">
        <f t="shared" si="446"/>
        <v>0</v>
      </c>
      <c r="CZ189" s="285">
        <f t="shared" si="446"/>
        <v>0</v>
      </c>
      <c r="DA189" s="285">
        <f t="shared" si="446"/>
        <v>0</v>
      </c>
      <c r="DB189" s="285">
        <f t="shared" si="446"/>
        <v>0</v>
      </c>
      <c r="DC189" s="285">
        <f t="shared" si="446"/>
        <v>0</v>
      </c>
      <c r="DD189" s="285">
        <f t="shared" si="446"/>
        <v>0</v>
      </c>
      <c r="DE189" s="285">
        <f t="shared" si="446"/>
        <v>0</v>
      </c>
      <c r="DF189" s="285">
        <f t="shared" si="446"/>
        <v>0</v>
      </c>
      <c r="DG189" s="285">
        <f t="shared" si="446"/>
        <v>0</v>
      </c>
      <c r="DH189" s="285">
        <f t="shared" si="446"/>
        <v>0</v>
      </c>
      <c r="DI189" s="285">
        <f t="shared" si="446"/>
        <v>0</v>
      </c>
      <c r="DJ189" s="285">
        <f t="shared" si="446"/>
        <v>0</v>
      </c>
      <c r="DK189" s="285">
        <f t="shared" si="446"/>
        <v>0</v>
      </c>
      <c r="DL189" s="285">
        <f t="shared" si="446"/>
        <v>0</v>
      </c>
      <c r="DM189" s="259"/>
      <c r="DN189" s="259"/>
    </row>
    <row r="190" spans="1:118" s="27" customFormat="1" ht="24.75" customHeight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47">SUM(J191:J195,J200:J202)</f>
        <v>0</v>
      </c>
      <c r="K190" s="236">
        <f t="shared" si="447"/>
        <v>0</v>
      </c>
      <c r="L190" s="236">
        <f t="shared" si="447"/>
        <v>0</v>
      </c>
      <c r="M190" s="236">
        <f t="shared" si="447"/>
        <v>0</v>
      </c>
      <c r="N190" s="236">
        <f t="shared" si="447"/>
        <v>0</v>
      </c>
      <c r="O190" s="236">
        <f t="shared" si="447"/>
        <v>0</v>
      </c>
      <c r="P190" s="228">
        <f>SUM(P191:P195,P200:P202)</f>
        <v>0</v>
      </c>
      <c r="Q190" s="226">
        <f t="shared" ref="Q190:Z190" si="448">SUM(Q191:Q195,Q200:Q202)</f>
        <v>0</v>
      </c>
      <c r="R190" s="236">
        <f t="shared" si="448"/>
        <v>0</v>
      </c>
      <c r="S190" s="226">
        <f t="shared" si="448"/>
        <v>0</v>
      </c>
      <c r="T190" s="236">
        <f t="shared" si="448"/>
        <v>0</v>
      </c>
      <c r="U190" s="226">
        <f t="shared" si="448"/>
        <v>0</v>
      </c>
      <c r="V190" s="235">
        <f t="shared" si="448"/>
        <v>0</v>
      </c>
      <c r="W190" s="226">
        <f t="shared" si="448"/>
        <v>0</v>
      </c>
      <c r="X190" s="226">
        <f t="shared" si="448"/>
        <v>0</v>
      </c>
      <c r="Y190" s="235">
        <f t="shared" si="448"/>
        <v>0</v>
      </c>
      <c r="Z190" s="227">
        <f t="shared" si="448"/>
        <v>0</v>
      </c>
      <c r="AA190" s="228">
        <f>SUM(AA191:AA195,AA200:AA202)</f>
        <v>0</v>
      </c>
      <c r="AB190" s="226">
        <f t="shared" ref="AB190:AK190" si="449">SUM(AB191:AB195,AB200:AB202)</f>
        <v>0</v>
      </c>
      <c r="AC190" s="236">
        <f t="shared" si="449"/>
        <v>0</v>
      </c>
      <c r="AD190" s="226">
        <f t="shared" si="449"/>
        <v>0</v>
      </c>
      <c r="AE190" s="236">
        <f t="shared" si="449"/>
        <v>0</v>
      </c>
      <c r="AF190" s="226">
        <f t="shared" si="449"/>
        <v>0</v>
      </c>
      <c r="AG190" s="235">
        <f t="shared" si="449"/>
        <v>0</v>
      </c>
      <c r="AH190" s="226">
        <f t="shared" si="449"/>
        <v>0</v>
      </c>
      <c r="AI190" s="226">
        <f t="shared" si="449"/>
        <v>0</v>
      </c>
      <c r="AJ190" s="235">
        <f t="shared" si="449"/>
        <v>0</v>
      </c>
      <c r="AK190" s="227">
        <f t="shared" si="449"/>
        <v>0</v>
      </c>
      <c r="AL190" s="228">
        <f>SUM(AL191:AL195,AL200:AL202)</f>
        <v>0</v>
      </c>
      <c r="AM190" s="226">
        <f t="shared" ref="AM190:AV190" si="450">SUM(AM191:AM195,AM200:AM202)</f>
        <v>0</v>
      </c>
      <c r="AN190" s="236">
        <f t="shared" si="450"/>
        <v>0</v>
      </c>
      <c r="AO190" s="226">
        <f t="shared" si="450"/>
        <v>0</v>
      </c>
      <c r="AP190" s="236">
        <f t="shared" si="450"/>
        <v>0</v>
      </c>
      <c r="AQ190" s="226">
        <f t="shared" si="450"/>
        <v>0</v>
      </c>
      <c r="AR190" s="235">
        <f t="shared" si="450"/>
        <v>0</v>
      </c>
      <c r="AS190" s="226">
        <f t="shared" si="450"/>
        <v>0</v>
      </c>
      <c r="AT190" s="226">
        <f t="shared" si="450"/>
        <v>0</v>
      </c>
      <c r="AU190" s="235">
        <f t="shared" si="450"/>
        <v>0</v>
      </c>
      <c r="AV190" s="227">
        <f t="shared" si="450"/>
        <v>0</v>
      </c>
      <c r="AW190" s="228">
        <f>SUM(AW191:AW195,AW200:AW202)</f>
        <v>0</v>
      </c>
      <c r="AX190" s="226">
        <f t="shared" ref="AX190:BG190" si="451">SUM(AX191:AX195,AX200:AX202)</f>
        <v>0</v>
      </c>
      <c r="AY190" s="236">
        <f t="shared" si="451"/>
        <v>0</v>
      </c>
      <c r="AZ190" s="226">
        <f t="shared" si="451"/>
        <v>0</v>
      </c>
      <c r="BA190" s="236">
        <f t="shared" si="451"/>
        <v>0</v>
      </c>
      <c r="BB190" s="226">
        <f t="shared" si="451"/>
        <v>0</v>
      </c>
      <c r="BC190" s="235">
        <f t="shared" si="451"/>
        <v>0</v>
      </c>
      <c r="BD190" s="226">
        <f t="shared" si="451"/>
        <v>0</v>
      </c>
      <c r="BE190" s="226">
        <f t="shared" si="451"/>
        <v>0</v>
      </c>
      <c r="BF190" s="235">
        <f t="shared" si="451"/>
        <v>0</v>
      </c>
      <c r="BG190" s="227">
        <f t="shared" si="451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52">IF(E196-E197&gt;=0,0,"Ошибка")</f>
        <v>0</v>
      </c>
      <c r="BK190" s="253">
        <f t="shared" si="452"/>
        <v>0</v>
      </c>
      <c r="BL190" s="253">
        <f t="shared" si="452"/>
        <v>0</v>
      </c>
      <c r="BM190" s="253">
        <f t="shared" si="452"/>
        <v>0</v>
      </c>
      <c r="BN190" s="253">
        <f t="shared" si="452"/>
        <v>0</v>
      </c>
      <c r="BO190" s="253">
        <f t="shared" si="452"/>
        <v>0</v>
      </c>
      <c r="BP190" s="253">
        <f t="shared" si="452"/>
        <v>0</v>
      </c>
      <c r="BQ190" s="253">
        <f t="shared" si="452"/>
        <v>0</v>
      </c>
      <c r="BR190" s="253">
        <f t="shared" si="452"/>
        <v>0</v>
      </c>
      <c r="BS190" s="253">
        <f t="shared" si="452"/>
        <v>0</v>
      </c>
      <c r="BT190" s="253">
        <f t="shared" si="452"/>
        <v>0</v>
      </c>
      <c r="BU190" s="253">
        <f t="shared" si="452"/>
        <v>0</v>
      </c>
      <c r="BV190" s="253">
        <f t="shared" si="452"/>
        <v>0</v>
      </c>
      <c r="BW190" s="253">
        <f t="shared" si="452"/>
        <v>0</v>
      </c>
      <c r="BX190" s="253">
        <f t="shared" si="452"/>
        <v>0</v>
      </c>
      <c r="BY190" s="253">
        <f t="shared" si="452"/>
        <v>0</v>
      </c>
      <c r="BZ190" s="253">
        <f t="shared" si="452"/>
        <v>0</v>
      </c>
      <c r="CA190" s="253">
        <f t="shared" si="452"/>
        <v>0</v>
      </c>
      <c r="CB190" s="253">
        <f t="shared" si="452"/>
        <v>0</v>
      </c>
      <c r="CC190" s="253">
        <f t="shared" si="452"/>
        <v>0</v>
      </c>
      <c r="CD190" s="253">
        <f t="shared" si="452"/>
        <v>0</v>
      </c>
      <c r="CE190" s="253">
        <f t="shared" si="452"/>
        <v>0</v>
      </c>
      <c r="CF190" s="253">
        <f t="shared" si="452"/>
        <v>0</v>
      </c>
      <c r="CG190" s="253">
        <f t="shared" si="452"/>
        <v>0</v>
      </c>
      <c r="CH190" s="253">
        <f t="shared" si="452"/>
        <v>0</v>
      </c>
      <c r="CI190" s="253">
        <f t="shared" si="452"/>
        <v>0</v>
      </c>
      <c r="CJ190" s="253">
        <f t="shared" si="452"/>
        <v>0</v>
      </c>
      <c r="CK190" s="253">
        <f t="shared" si="452"/>
        <v>0</v>
      </c>
      <c r="CL190" s="253">
        <f t="shared" si="452"/>
        <v>0</v>
      </c>
      <c r="CM190" s="253">
        <f t="shared" si="452"/>
        <v>0</v>
      </c>
      <c r="CN190" s="253">
        <f t="shared" si="452"/>
        <v>0</v>
      </c>
      <c r="CO190" s="253">
        <f t="shared" si="452"/>
        <v>0</v>
      </c>
      <c r="CP190" s="253">
        <f t="shared" ref="CP190:DL190" si="453">IF(AK196-AK197&gt;=0,0,"Ошибка")</f>
        <v>0</v>
      </c>
      <c r="CQ190" s="253">
        <f t="shared" si="453"/>
        <v>0</v>
      </c>
      <c r="CR190" s="253">
        <f t="shared" si="453"/>
        <v>0</v>
      </c>
      <c r="CS190" s="253">
        <f t="shared" si="453"/>
        <v>0</v>
      </c>
      <c r="CT190" s="253">
        <f t="shared" si="453"/>
        <v>0</v>
      </c>
      <c r="CU190" s="253">
        <f t="shared" si="453"/>
        <v>0</v>
      </c>
      <c r="CV190" s="253">
        <f t="shared" si="453"/>
        <v>0</v>
      </c>
      <c r="CW190" s="253">
        <f t="shared" si="453"/>
        <v>0</v>
      </c>
      <c r="CX190" s="253">
        <f t="shared" si="453"/>
        <v>0</v>
      </c>
      <c r="CY190" s="253">
        <f t="shared" si="453"/>
        <v>0</v>
      </c>
      <c r="CZ190" s="253">
        <f t="shared" si="453"/>
        <v>0</v>
      </c>
      <c r="DA190" s="253">
        <f t="shared" si="453"/>
        <v>0</v>
      </c>
      <c r="DB190" s="253">
        <f t="shared" si="453"/>
        <v>0</v>
      </c>
      <c r="DC190" s="253">
        <f t="shared" si="453"/>
        <v>0</v>
      </c>
      <c r="DD190" s="253">
        <f t="shared" si="453"/>
        <v>0</v>
      </c>
      <c r="DE190" s="253">
        <f t="shared" si="453"/>
        <v>0</v>
      </c>
      <c r="DF190" s="253">
        <f t="shared" si="453"/>
        <v>0</v>
      </c>
      <c r="DG190" s="253">
        <f t="shared" si="453"/>
        <v>0</v>
      </c>
      <c r="DH190" s="253">
        <f t="shared" si="453"/>
        <v>0</v>
      </c>
      <c r="DI190" s="253">
        <f t="shared" si="453"/>
        <v>0</v>
      </c>
      <c r="DJ190" s="253">
        <f t="shared" si="453"/>
        <v>0</v>
      </c>
      <c r="DK190" s="253">
        <f t="shared" si="453"/>
        <v>0</v>
      </c>
      <c r="DL190" s="253">
        <f t="shared" si="453"/>
        <v>0</v>
      </c>
      <c r="DM190" s="2"/>
      <c r="DN190" s="2"/>
    </row>
    <row r="191" spans="1:118" s="27" customFormat="1" ht="24.75" customHeight="1">
      <c r="A191" s="272" t="str">
        <f t="shared" ref="A191:A202" si="454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55">SUM(J191:L191)</f>
        <v>0</v>
      </c>
      <c r="H191" s="236">
        <f>ROUND(SUM(S191,AD191,AO191,AZ191),1)</f>
        <v>0</v>
      </c>
      <c r="I191" s="236">
        <f t="shared" ref="I191:I202" si="456">SUM(M191:O191)</f>
        <v>0</v>
      </c>
      <c r="J191" s="236">
        <f t="shared" ref="J191:O202" si="457">ROUND(SUM(U191,AF191,AQ191,BB191),1)</f>
        <v>0</v>
      </c>
      <c r="K191" s="236">
        <f t="shared" si="457"/>
        <v>0</v>
      </c>
      <c r="L191" s="236">
        <f t="shared" si="457"/>
        <v>0</v>
      </c>
      <c r="M191" s="236">
        <f t="shared" si="457"/>
        <v>0</v>
      </c>
      <c r="N191" s="236">
        <f t="shared" si="457"/>
        <v>0</v>
      </c>
      <c r="O191" s="236">
        <f t="shared" si="457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2"/>
      <c r="BH191" s="379">
        <f t="shared" ref="BH191:BH203" si="458">IF((COUNTA(BJ191:DL191)-COUNTIF(BJ191:DL191,0))=0,0,CONCATENATE("Ошибки!-",COUNTA(BJ191:DL191)-COUNTIF(BJ191:DL191,0)))</f>
        <v>0</v>
      </c>
      <c r="BI191" s="255" t="str">
        <f t="shared" ref="BI191:BI202" si="459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60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61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462">IF(ROUND((AA191-AB191),5)&gt;=0,0,"Ошибка!")</f>
        <v>0</v>
      </c>
      <c r="CH191" s="318"/>
      <c r="CI191" s="253">
        <f t="shared" ref="CI191:CI202" si="463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464">IF(ROUND((AL191-AM191),5)&gt;=0,0,"Ошибка!")</f>
        <v>0</v>
      </c>
      <c r="CS191" s="318"/>
      <c r="CT191" s="253">
        <f t="shared" ref="CT191:CT202" si="46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466">IF(ROUND((AW191-AX191),5)&gt;=0,0,"Ошибка!")</f>
        <v>0</v>
      </c>
      <c r="DD191" s="318"/>
      <c r="DE191" s="253">
        <f t="shared" ref="DE191:DE202" si="467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  <c r="DM191" s="2"/>
      <c r="DN191" s="2"/>
    </row>
    <row r="192" spans="1:118" s="27" customFormat="1" ht="36.75" customHeight="1">
      <c r="A192" s="272" t="str">
        <f t="shared" si="454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468">ROUND(SUM(P192,AA192,AL192,AW192),0)</f>
        <v>0</v>
      </c>
      <c r="F192" s="236">
        <f t="shared" ref="F192:F202" si="469">ROUND(SUM(Q192,AB192,AM192,AX192),1)</f>
        <v>0</v>
      </c>
      <c r="G192" s="236">
        <f t="shared" si="455"/>
        <v>0</v>
      </c>
      <c r="H192" s="236">
        <f t="shared" ref="H192:H202" si="470">ROUND(SUM(S192,AD192,AO192,AZ192),1)</f>
        <v>0</v>
      </c>
      <c r="I192" s="236">
        <f t="shared" si="456"/>
        <v>0</v>
      </c>
      <c r="J192" s="236">
        <f t="shared" si="457"/>
        <v>0</v>
      </c>
      <c r="K192" s="236">
        <f t="shared" si="457"/>
        <v>0</v>
      </c>
      <c r="L192" s="236">
        <f t="shared" si="457"/>
        <v>0</v>
      </c>
      <c r="M192" s="236">
        <f t="shared" si="457"/>
        <v>0</v>
      </c>
      <c r="N192" s="236">
        <f t="shared" si="457"/>
        <v>0</v>
      </c>
      <c r="O192" s="236">
        <f t="shared" si="457"/>
        <v>0</v>
      </c>
      <c r="P192" s="220"/>
      <c r="Q192" s="221"/>
      <c r="R192" s="237">
        <f t="shared" ref="R192:R202" si="471">SUM(U192:W192)</f>
        <v>0</v>
      </c>
      <c r="S192" s="221"/>
      <c r="T192" s="237">
        <f t="shared" ref="T192:T201" si="472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73">SUM(AF192:AH192)</f>
        <v>0</v>
      </c>
      <c r="AD192" s="221"/>
      <c r="AE192" s="237">
        <f t="shared" ref="AE192:AE201" si="474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75">SUM(AQ192:AS192)</f>
        <v>0</v>
      </c>
      <c r="AO192" s="221"/>
      <c r="AP192" s="237">
        <f t="shared" ref="AP192:AP201" si="476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77">SUM(BB192:BD192)</f>
        <v>0</v>
      </c>
      <c r="AZ192" s="221"/>
      <c r="BA192" s="237">
        <f t="shared" ref="BA192:BA201" si="478">SUM(BE192:BG192)</f>
        <v>0</v>
      </c>
      <c r="BB192" s="221"/>
      <c r="BC192" s="233"/>
      <c r="BD192" s="221"/>
      <c r="BE192" s="221"/>
      <c r="BF192" s="233"/>
      <c r="BG192" s="222"/>
      <c r="BH192" s="379">
        <f t="shared" si="458"/>
        <v>0</v>
      </c>
      <c r="BI192" s="255" t="str">
        <f t="shared" si="459"/>
        <v>03</v>
      </c>
      <c r="BJ192" s="318"/>
      <c r="BK192" s="253">
        <f t="shared" ref="BK192:BK202" si="479">IF(ROUND((E192-F192),5)&gt;=0,0,"Ошибка!")</f>
        <v>0</v>
      </c>
      <c r="BL192" s="318"/>
      <c r="BM192" s="253">
        <f t="shared" si="460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61"/>
        <v>0</v>
      </c>
      <c r="BW192" s="318"/>
      <c r="BX192" s="253">
        <f t="shared" ref="BX192:BX202" si="480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462"/>
        <v>0</v>
      </c>
      <c r="CH192" s="318"/>
      <c r="CI192" s="253">
        <f t="shared" si="463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464"/>
        <v>0</v>
      </c>
      <c r="CS192" s="318"/>
      <c r="CT192" s="253">
        <f t="shared" si="46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466"/>
        <v>0</v>
      </c>
      <c r="DD192" s="318"/>
      <c r="DE192" s="253">
        <f t="shared" si="467"/>
        <v>0</v>
      </c>
      <c r="DF192" s="318"/>
      <c r="DG192" s="318"/>
      <c r="DH192" s="318"/>
      <c r="DI192" s="318"/>
      <c r="DJ192" s="318"/>
      <c r="DK192" s="318"/>
      <c r="DL192" s="318"/>
      <c r="DM192" s="2"/>
      <c r="DN192" s="2"/>
    </row>
    <row r="193" spans="1:118" s="28" customFormat="1" ht="12.75" customHeight="1">
      <c r="A193" s="272" t="str">
        <f t="shared" si="454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468"/>
        <v>0</v>
      </c>
      <c r="F193" s="236">
        <f t="shared" si="469"/>
        <v>0</v>
      </c>
      <c r="G193" s="236">
        <f t="shared" si="455"/>
        <v>0</v>
      </c>
      <c r="H193" s="236">
        <f t="shared" si="470"/>
        <v>0</v>
      </c>
      <c r="I193" s="236">
        <f t="shared" si="456"/>
        <v>0</v>
      </c>
      <c r="J193" s="236">
        <f t="shared" si="457"/>
        <v>0</v>
      </c>
      <c r="K193" s="236">
        <f t="shared" si="457"/>
        <v>0</v>
      </c>
      <c r="L193" s="236">
        <f t="shared" si="457"/>
        <v>0</v>
      </c>
      <c r="M193" s="236">
        <f t="shared" si="457"/>
        <v>0</v>
      </c>
      <c r="N193" s="236">
        <f t="shared" si="457"/>
        <v>0</v>
      </c>
      <c r="O193" s="236">
        <f t="shared" si="457"/>
        <v>0</v>
      </c>
      <c r="P193" s="220"/>
      <c r="Q193" s="221"/>
      <c r="R193" s="237">
        <f t="shared" si="471"/>
        <v>0</v>
      </c>
      <c r="S193" s="221"/>
      <c r="T193" s="237">
        <f t="shared" si="472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73"/>
        <v>0</v>
      </c>
      <c r="AD193" s="221"/>
      <c r="AE193" s="237">
        <f t="shared" si="474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75"/>
        <v>0</v>
      </c>
      <c r="AO193" s="221"/>
      <c r="AP193" s="237">
        <f t="shared" si="476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77"/>
        <v>0</v>
      </c>
      <c r="AZ193" s="221"/>
      <c r="BA193" s="237">
        <f t="shared" si="478"/>
        <v>0</v>
      </c>
      <c r="BB193" s="221"/>
      <c r="BC193" s="233"/>
      <c r="BD193" s="221"/>
      <c r="BE193" s="221"/>
      <c r="BF193" s="233"/>
      <c r="BG193" s="222"/>
      <c r="BH193" s="379">
        <f t="shared" si="458"/>
        <v>0</v>
      </c>
      <c r="BI193" s="255" t="str">
        <f t="shared" si="459"/>
        <v>04</v>
      </c>
      <c r="BJ193" s="318"/>
      <c r="BK193" s="253">
        <f t="shared" si="479"/>
        <v>0</v>
      </c>
      <c r="BL193" s="318"/>
      <c r="BM193" s="253">
        <f t="shared" si="460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61"/>
        <v>0</v>
      </c>
      <c r="BW193" s="318"/>
      <c r="BX193" s="253">
        <f t="shared" si="480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462"/>
        <v>0</v>
      </c>
      <c r="CH193" s="318"/>
      <c r="CI193" s="253">
        <f t="shared" si="463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464"/>
        <v>0</v>
      </c>
      <c r="CS193" s="318"/>
      <c r="CT193" s="253">
        <f t="shared" si="46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466"/>
        <v>0</v>
      </c>
      <c r="DD193" s="318"/>
      <c r="DE193" s="253">
        <f t="shared" si="467"/>
        <v>0</v>
      </c>
      <c r="DF193" s="318"/>
      <c r="DG193" s="318"/>
      <c r="DH193" s="318"/>
      <c r="DI193" s="318"/>
      <c r="DJ193" s="318"/>
      <c r="DK193" s="318"/>
      <c r="DL193" s="318"/>
      <c r="DM193" s="242"/>
      <c r="DN193" s="242"/>
    </row>
    <row r="194" spans="1:118" s="28" customFormat="1" ht="12.75" customHeight="1">
      <c r="A194" s="272" t="str">
        <f t="shared" si="454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468"/>
        <v>0</v>
      </c>
      <c r="F194" s="236">
        <f t="shared" si="469"/>
        <v>0</v>
      </c>
      <c r="G194" s="236">
        <f t="shared" si="455"/>
        <v>0</v>
      </c>
      <c r="H194" s="236">
        <f t="shared" si="470"/>
        <v>0</v>
      </c>
      <c r="I194" s="236">
        <f t="shared" si="456"/>
        <v>0</v>
      </c>
      <c r="J194" s="236">
        <f t="shared" si="457"/>
        <v>0</v>
      </c>
      <c r="K194" s="236">
        <f t="shared" si="457"/>
        <v>0</v>
      </c>
      <c r="L194" s="236">
        <f t="shared" si="457"/>
        <v>0</v>
      </c>
      <c r="M194" s="236">
        <f t="shared" si="457"/>
        <v>0</v>
      </c>
      <c r="N194" s="236">
        <f t="shared" si="457"/>
        <v>0</v>
      </c>
      <c r="O194" s="236">
        <f t="shared" si="457"/>
        <v>0</v>
      </c>
      <c r="P194" s="220"/>
      <c r="Q194" s="221"/>
      <c r="R194" s="237">
        <f t="shared" si="471"/>
        <v>0</v>
      </c>
      <c r="S194" s="221"/>
      <c r="T194" s="237">
        <f t="shared" si="472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73"/>
        <v>0</v>
      </c>
      <c r="AD194" s="221"/>
      <c r="AE194" s="237">
        <f t="shared" si="474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75"/>
        <v>0</v>
      </c>
      <c r="AO194" s="221"/>
      <c r="AP194" s="237">
        <f t="shared" si="476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77"/>
        <v>0</v>
      </c>
      <c r="AZ194" s="221"/>
      <c r="BA194" s="237">
        <f t="shared" si="478"/>
        <v>0</v>
      </c>
      <c r="BB194" s="221"/>
      <c r="BC194" s="233"/>
      <c r="BD194" s="221"/>
      <c r="BE194" s="221"/>
      <c r="BF194" s="233"/>
      <c r="BG194" s="222"/>
      <c r="BH194" s="379">
        <f t="shared" si="458"/>
        <v>0</v>
      </c>
      <c r="BI194" s="255" t="str">
        <f t="shared" si="459"/>
        <v>05</v>
      </c>
      <c r="BJ194" s="318"/>
      <c r="BK194" s="253">
        <f t="shared" si="479"/>
        <v>0</v>
      </c>
      <c r="BL194" s="318"/>
      <c r="BM194" s="253">
        <f t="shared" si="460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61"/>
        <v>0</v>
      </c>
      <c r="BW194" s="318"/>
      <c r="BX194" s="253">
        <f t="shared" si="480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462"/>
        <v>0</v>
      </c>
      <c r="CH194" s="318"/>
      <c r="CI194" s="253">
        <f t="shared" si="463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464"/>
        <v>0</v>
      </c>
      <c r="CS194" s="318"/>
      <c r="CT194" s="253">
        <f t="shared" si="46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466"/>
        <v>0</v>
      </c>
      <c r="DD194" s="318"/>
      <c r="DE194" s="253">
        <f t="shared" si="467"/>
        <v>0</v>
      </c>
      <c r="DF194" s="318"/>
      <c r="DG194" s="318"/>
      <c r="DH194" s="318"/>
      <c r="DI194" s="318"/>
      <c r="DJ194" s="318"/>
      <c r="DK194" s="318"/>
      <c r="DL194" s="318"/>
      <c r="DM194" s="242"/>
      <c r="DN194" s="242"/>
    </row>
    <row r="195" spans="1:118" s="28" customFormat="1" ht="12.75" customHeight="1">
      <c r="A195" s="272" t="str">
        <f t="shared" si="454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468"/>
        <v>0</v>
      </c>
      <c r="F195" s="236">
        <f t="shared" si="469"/>
        <v>0</v>
      </c>
      <c r="G195" s="236">
        <f t="shared" si="455"/>
        <v>0</v>
      </c>
      <c r="H195" s="236">
        <f t="shared" si="470"/>
        <v>0</v>
      </c>
      <c r="I195" s="236">
        <f t="shared" si="456"/>
        <v>0</v>
      </c>
      <c r="J195" s="236">
        <f t="shared" si="457"/>
        <v>0</v>
      </c>
      <c r="K195" s="236">
        <f t="shared" si="457"/>
        <v>0</v>
      </c>
      <c r="L195" s="236">
        <f t="shared" si="457"/>
        <v>0</v>
      </c>
      <c r="M195" s="236">
        <f t="shared" si="457"/>
        <v>0</v>
      </c>
      <c r="N195" s="236">
        <f t="shared" si="457"/>
        <v>0</v>
      </c>
      <c r="O195" s="236">
        <f t="shared" si="457"/>
        <v>0</v>
      </c>
      <c r="P195" s="220"/>
      <c r="Q195" s="221"/>
      <c r="R195" s="237">
        <f t="shared" si="471"/>
        <v>0</v>
      </c>
      <c r="S195" s="221"/>
      <c r="T195" s="237">
        <f t="shared" si="472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73"/>
        <v>0</v>
      </c>
      <c r="AD195" s="221"/>
      <c r="AE195" s="237">
        <f t="shared" si="474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75"/>
        <v>0</v>
      </c>
      <c r="AO195" s="221"/>
      <c r="AP195" s="237">
        <f t="shared" si="476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77"/>
        <v>0</v>
      </c>
      <c r="AZ195" s="221"/>
      <c r="BA195" s="237">
        <f t="shared" si="478"/>
        <v>0</v>
      </c>
      <c r="BB195" s="221"/>
      <c r="BC195" s="233"/>
      <c r="BD195" s="221"/>
      <c r="BE195" s="221"/>
      <c r="BF195" s="233"/>
      <c r="BG195" s="222"/>
      <c r="BH195" s="379">
        <f t="shared" si="458"/>
        <v>0</v>
      </c>
      <c r="BI195" s="255" t="str">
        <f t="shared" si="459"/>
        <v>06</v>
      </c>
      <c r="BJ195" s="318"/>
      <c r="BK195" s="253">
        <f t="shared" si="479"/>
        <v>0</v>
      </c>
      <c r="BL195" s="318"/>
      <c r="BM195" s="253">
        <f t="shared" si="460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61"/>
        <v>0</v>
      </c>
      <c r="BW195" s="318"/>
      <c r="BX195" s="253">
        <f t="shared" si="480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462"/>
        <v>0</v>
      </c>
      <c r="CH195" s="318"/>
      <c r="CI195" s="253">
        <f t="shared" si="463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464"/>
        <v>0</v>
      </c>
      <c r="CS195" s="318"/>
      <c r="CT195" s="253">
        <f t="shared" si="46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466"/>
        <v>0</v>
      </c>
      <c r="DD195" s="318"/>
      <c r="DE195" s="253">
        <f t="shared" si="467"/>
        <v>0</v>
      </c>
      <c r="DF195" s="318"/>
      <c r="DG195" s="318"/>
      <c r="DH195" s="318"/>
      <c r="DI195" s="318"/>
      <c r="DJ195" s="318"/>
      <c r="DK195" s="318"/>
      <c r="DL195" s="318"/>
      <c r="DM195" s="242"/>
      <c r="DN195" s="242"/>
    </row>
    <row r="196" spans="1:118" s="27" customFormat="1" ht="24.75" customHeight="1">
      <c r="A196" s="272" t="str">
        <f t="shared" si="454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468"/>
        <v>0</v>
      </c>
      <c r="F196" s="236">
        <f t="shared" si="469"/>
        <v>0</v>
      </c>
      <c r="G196" s="236">
        <f t="shared" si="455"/>
        <v>0</v>
      </c>
      <c r="H196" s="236">
        <f t="shared" si="470"/>
        <v>0</v>
      </c>
      <c r="I196" s="236">
        <f t="shared" si="456"/>
        <v>0</v>
      </c>
      <c r="J196" s="236">
        <f t="shared" si="457"/>
        <v>0</v>
      </c>
      <c r="K196" s="236">
        <f t="shared" si="457"/>
        <v>0</v>
      </c>
      <c r="L196" s="236">
        <f t="shared" si="457"/>
        <v>0</v>
      </c>
      <c r="M196" s="236">
        <f t="shared" si="457"/>
        <v>0</v>
      </c>
      <c r="N196" s="236">
        <f t="shared" si="457"/>
        <v>0</v>
      </c>
      <c r="O196" s="236">
        <f t="shared" si="457"/>
        <v>0</v>
      </c>
      <c r="P196" s="220"/>
      <c r="Q196" s="221"/>
      <c r="R196" s="237">
        <f t="shared" si="471"/>
        <v>0</v>
      </c>
      <c r="S196" s="221"/>
      <c r="T196" s="237">
        <f t="shared" si="472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73"/>
        <v>0</v>
      </c>
      <c r="AD196" s="221"/>
      <c r="AE196" s="237">
        <f t="shared" si="474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75"/>
        <v>0</v>
      </c>
      <c r="AO196" s="221"/>
      <c r="AP196" s="237">
        <f t="shared" si="476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77"/>
        <v>0</v>
      </c>
      <c r="AZ196" s="221"/>
      <c r="BA196" s="237">
        <f t="shared" si="478"/>
        <v>0</v>
      </c>
      <c r="BB196" s="221"/>
      <c r="BC196" s="233"/>
      <c r="BD196" s="221"/>
      <c r="BE196" s="221"/>
      <c r="BF196" s="233"/>
      <c r="BG196" s="222"/>
      <c r="BH196" s="379">
        <f t="shared" si="458"/>
        <v>0</v>
      </c>
      <c r="BI196" s="255" t="str">
        <f t="shared" si="459"/>
        <v>07</v>
      </c>
      <c r="BJ196" s="318"/>
      <c r="BK196" s="253">
        <f t="shared" si="479"/>
        <v>0</v>
      </c>
      <c r="BL196" s="318"/>
      <c r="BM196" s="253">
        <f t="shared" si="460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61"/>
        <v>0</v>
      </c>
      <c r="BW196" s="318"/>
      <c r="BX196" s="253">
        <f t="shared" si="480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462"/>
        <v>0</v>
      </c>
      <c r="CH196" s="318"/>
      <c r="CI196" s="253">
        <f t="shared" si="463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464"/>
        <v>0</v>
      </c>
      <c r="CS196" s="318"/>
      <c r="CT196" s="253">
        <f t="shared" si="46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466"/>
        <v>0</v>
      </c>
      <c r="DD196" s="318"/>
      <c r="DE196" s="253">
        <f t="shared" si="467"/>
        <v>0</v>
      </c>
      <c r="DF196" s="318"/>
      <c r="DG196" s="318"/>
      <c r="DH196" s="318"/>
      <c r="DI196" s="318"/>
      <c r="DJ196" s="318"/>
      <c r="DK196" s="318"/>
      <c r="DL196" s="318"/>
      <c r="DM196" s="2"/>
      <c r="DN196" s="2"/>
    </row>
    <row r="197" spans="1:118" s="27" customFormat="1" ht="12.75" customHeight="1">
      <c r="A197" s="272" t="str">
        <f t="shared" si="454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468"/>
        <v>0</v>
      </c>
      <c r="F197" s="236">
        <f t="shared" si="469"/>
        <v>0</v>
      </c>
      <c r="G197" s="236">
        <f t="shared" si="455"/>
        <v>0</v>
      </c>
      <c r="H197" s="236">
        <f t="shared" si="470"/>
        <v>0</v>
      </c>
      <c r="I197" s="236">
        <f t="shared" si="456"/>
        <v>0</v>
      </c>
      <c r="J197" s="236">
        <f t="shared" si="457"/>
        <v>0</v>
      </c>
      <c r="K197" s="236">
        <f t="shared" si="457"/>
        <v>0</v>
      </c>
      <c r="L197" s="236">
        <f t="shared" si="457"/>
        <v>0</v>
      </c>
      <c r="M197" s="236">
        <f t="shared" si="457"/>
        <v>0</v>
      </c>
      <c r="N197" s="236">
        <f t="shared" si="457"/>
        <v>0</v>
      </c>
      <c r="O197" s="236">
        <f t="shared" si="457"/>
        <v>0</v>
      </c>
      <c r="P197" s="220"/>
      <c r="Q197" s="221"/>
      <c r="R197" s="237">
        <f t="shared" si="471"/>
        <v>0</v>
      </c>
      <c r="S197" s="221"/>
      <c r="T197" s="237">
        <f t="shared" si="472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73"/>
        <v>0</v>
      </c>
      <c r="AD197" s="221"/>
      <c r="AE197" s="237">
        <f t="shared" si="474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75"/>
        <v>0</v>
      </c>
      <c r="AO197" s="221"/>
      <c r="AP197" s="237">
        <f t="shared" si="476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77"/>
        <v>0</v>
      </c>
      <c r="AZ197" s="221"/>
      <c r="BA197" s="237">
        <f t="shared" si="478"/>
        <v>0</v>
      </c>
      <c r="BB197" s="221"/>
      <c r="BC197" s="233"/>
      <c r="BD197" s="221"/>
      <c r="BE197" s="221"/>
      <c r="BF197" s="233"/>
      <c r="BG197" s="222"/>
      <c r="BH197" s="379">
        <f t="shared" si="458"/>
        <v>0</v>
      </c>
      <c r="BI197" s="255" t="str">
        <f t="shared" si="459"/>
        <v>08</v>
      </c>
      <c r="BJ197" s="318"/>
      <c r="BK197" s="253">
        <f t="shared" si="479"/>
        <v>0</v>
      </c>
      <c r="BL197" s="318"/>
      <c r="BM197" s="253">
        <f t="shared" si="460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61"/>
        <v>0</v>
      </c>
      <c r="BW197" s="318"/>
      <c r="BX197" s="253">
        <f t="shared" si="480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462"/>
        <v>0</v>
      </c>
      <c r="CH197" s="318"/>
      <c r="CI197" s="253">
        <f t="shared" si="463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464"/>
        <v>0</v>
      </c>
      <c r="CS197" s="318"/>
      <c r="CT197" s="253">
        <f t="shared" si="46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466"/>
        <v>0</v>
      </c>
      <c r="DD197" s="318"/>
      <c r="DE197" s="253">
        <f t="shared" si="467"/>
        <v>0</v>
      </c>
      <c r="DF197" s="318"/>
      <c r="DG197" s="318"/>
      <c r="DH197" s="318"/>
      <c r="DI197" s="318"/>
      <c r="DJ197" s="318"/>
      <c r="DK197" s="318"/>
      <c r="DL197" s="318"/>
      <c r="DM197" s="2"/>
      <c r="DN197" s="2"/>
    </row>
    <row r="198" spans="1:118" s="28" customFormat="1" ht="12.75" customHeight="1">
      <c r="A198" s="272" t="str">
        <f t="shared" si="454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468"/>
        <v>0</v>
      </c>
      <c r="F198" s="236">
        <f t="shared" si="469"/>
        <v>0</v>
      </c>
      <c r="G198" s="236">
        <f t="shared" si="455"/>
        <v>0</v>
      </c>
      <c r="H198" s="236">
        <f t="shared" si="470"/>
        <v>0</v>
      </c>
      <c r="I198" s="236">
        <f t="shared" si="456"/>
        <v>0</v>
      </c>
      <c r="J198" s="236">
        <f t="shared" si="457"/>
        <v>0</v>
      </c>
      <c r="K198" s="236">
        <f t="shared" si="457"/>
        <v>0</v>
      </c>
      <c r="L198" s="236">
        <f t="shared" si="457"/>
        <v>0</v>
      </c>
      <c r="M198" s="236">
        <f t="shared" si="457"/>
        <v>0</v>
      </c>
      <c r="N198" s="236">
        <f t="shared" si="457"/>
        <v>0</v>
      </c>
      <c r="O198" s="236">
        <f t="shared" si="457"/>
        <v>0</v>
      </c>
      <c r="P198" s="220"/>
      <c r="Q198" s="221"/>
      <c r="R198" s="237">
        <f t="shared" si="471"/>
        <v>0</v>
      </c>
      <c r="S198" s="221"/>
      <c r="T198" s="237">
        <f t="shared" si="472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73"/>
        <v>0</v>
      </c>
      <c r="AD198" s="221"/>
      <c r="AE198" s="237">
        <f t="shared" si="474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75"/>
        <v>0</v>
      </c>
      <c r="AO198" s="221"/>
      <c r="AP198" s="237">
        <f t="shared" si="476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77"/>
        <v>0</v>
      </c>
      <c r="AZ198" s="221"/>
      <c r="BA198" s="237">
        <f t="shared" si="478"/>
        <v>0</v>
      </c>
      <c r="BB198" s="221"/>
      <c r="BC198" s="233"/>
      <c r="BD198" s="221"/>
      <c r="BE198" s="221"/>
      <c r="BF198" s="233"/>
      <c r="BG198" s="222"/>
      <c r="BH198" s="379">
        <f t="shared" si="458"/>
        <v>0</v>
      </c>
      <c r="BI198" s="255" t="str">
        <f t="shared" si="459"/>
        <v>09</v>
      </c>
      <c r="BJ198" s="318"/>
      <c r="BK198" s="253">
        <f t="shared" si="479"/>
        <v>0</v>
      </c>
      <c r="BL198" s="318"/>
      <c r="BM198" s="253">
        <f t="shared" si="460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61"/>
        <v>0</v>
      </c>
      <c r="BW198" s="318"/>
      <c r="BX198" s="253">
        <f t="shared" si="480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462"/>
        <v>0</v>
      </c>
      <c r="CH198" s="318"/>
      <c r="CI198" s="253">
        <f t="shared" si="463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464"/>
        <v>0</v>
      </c>
      <c r="CS198" s="318"/>
      <c r="CT198" s="253">
        <f t="shared" si="46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466"/>
        <v>0</v>
      </c>
      <c r="DD198" s="318"/>
      <c r="DE198" s="253">
        <f t="shared" si="467"/>
        <v>0</v>
      </c>
      <c r="DF198" s="318"/>
      <c r="DG198" s="318"/>
      <c r="DH198" s="318"/>
      <c r="DI198" s="318"/>
      <c r="DJ198" s="318"/>
      <c r="DK198" s="318"/>
      <c r="DL198" s="318"/>
      <c r="DM198" s="242"/>
      <c r="DN198" s="242"/>
    </row>
    <row r="199" spans="1:118" s="28" customFormat="1" ht="12.75" customHeight="1">
      <c r="A199" s="272" t="str">
        <f t="shared" si="454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468"/>
        <v>0</v>
      </c>
      <c r="F199" s="236">
        <f t="shared" si="469"/>
        <v>0</v>
      </c>
      <c r="G199" s="236">
        <f t="shared" si="455"/>
        <v>0</v>
      </c>
      <c r="H199" s="236">
        <f t="shared" si="470"/>
        <v>0</v>
      </c>
      <c r="I199" s="236">
        <f t="shared" si="456"/>
        <v>0</v>
      </c>
      <c r="J199" s="236">
        <f t="shared" si="457"/>
        <v>0</v>
      </c>
      <c r="K199" s="236">
        <f t="shared" si="457"/>
        <v>0</v>
      </c>
      <c r="L199" s="236">
        <f t="shared" si="457"/>
        <v>0</v>
      </c>
      <c r="M199" s="236">
        <f t="shared" si="457"/>
        <v>0</v>
      </c>
      <c r="N199" s="236">
        <f t="shared" si="457"/>
        <v>0</v>
      </c>
      <c r="O199" s="236">
        <f t="shared" si="457"/>
        <v>0</v>
      </c>
      <c r="P199" s="220"/>
      <c r="Q199" s="221"/>
      <c r="R199" s="237">
        <f t="shared" si="471"/>
        <v>0</v>
      </c>
      <c r="S199" s="221"/>
      <c r="T199" s="237">
        <f t="shared" si="472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73"/>
        <v>0</v>
      </c>
      <c r="AD199" s="221"/>
      <c r="AE199" s="237">
        <f t="shared" si="474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75"/>
        <v>0</v>
      </c>
      <c r="AO199" s="221"/>
      <c r="AP199" s="237">
        <f t="shared" si="476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77"/>
        <v>0</v>
      </c>
      <c r="AZ199" s="221"/>
      <c r="BA199" s="237">
        <f t="shared" si="478"/>
        <v>0</v>
      </c>
      <c r="BB199" s="221"/>
      <c r="BC199" s="233"/>
      <c r="BD199" s="221"/>
      <c r="BE199" s="221"/>
      <c r="BF199" s="233"/>
      <c r="BG199" s="222"/>
      <c r="BH199" s="379">
        <f t="shared" si="458"/>
        <v>0</v>
      </c>
      <c r="BI199" s="255" t="str">
        <f t="shared" si="459"/>
        <v>10</v>
      </c>
      <c r="BJ199" s="318"/>
      <c r="BK199" s="253">
        <f t="shared" si="479"/>
        <v>0</v>
      </c>
      <c r="BL199" s="318"/>
      <c r="BM199" s="253">
        <f t="shared" si="460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61"/>
        <v>0</v>
      </c>
      <c r="BW199" s="318"/>
      <c r="BX199" s="253">
        <f t="shared" si="480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462"/>
        <v>0</v>
      </c>
      <c r="CH199" s="318"/>
      <c r="CI199" s="253">
        <f t="shared" si="463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464"/>
        <v>0</v>
      </c>
      <c r="CS199" s="318"/>
      <c r="CT199" s="253">
        <f t="shared" si="46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466"/>
        <v>0</v>
      </c>
      <c r="DD199" s="318"/>
      <c r="DE199" s="253">
        <f t="shared" si="467"/>
        <v>0</v>
      </c>
      <c r="DF199" s="318"/>
      <c r="DG199" s="318"/>
      <c r="DH199" s="318"/>
      <c r="DI199" s="318"/>
      <c r="DJ199" s="318"/>
      <c r="DK199" s="318"/>
      <c r="DL199" s="318"/>
      <c r="DM199" s="242"/>
      <c r="DN199" s="242"/>
    </row>
    <row r="200" spans="1:118" s="27" customFormat="1" ht="36.75" customHeight="1">
      <c r="A200" s="272" t="str">
        <f t="shared" si="454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468"/>
        <v>0</v>
      </c>
      <c r="F200" s="236">
        <f t="shared" si="469"/>
        <v>0</v>
      </c>
      <c r="G200" s="236">
        <f t="shared" si="455"/>
        <v>0</v>
      </c>
      <c r="H200" s="236">
        <f t="shared" si="470"/>
        <v>0</v>
      </c>
      <c r="I200" s="236">
        <f t="shared" si="456"/>
        <v>0</v>
      </c>
      <c r="J200" s="236">
        <f t="shared" si="457"/>
        <v>0</v>
      </c>
      <c r="K200" s="236">
        <f t="shared" si="457"/>
        <v>0</v>
      </c>
      <c r="L200" s="236">
        <f t="shared" si="457"/>
        <v>0</v>
      </c>
      <c r="M200" s="236">
        <f t="shared" si="457"/>
        <v>0</v>
      </c>
      <c r="N200" s="236">
        <f t="shared" si="457"/>
        <v>0</v>
      </c>
      <c r="O200" s="236">
        <f t="shared" si="457"/>
        <v>0</v>
      </c>
      <c r="P200" s="220"/>
      <c r="Q200" s="221"/>
      <c r="R200" s="237">
        <f t="shared" si="471"/>
        <v>0</v>
      </c>
      <c r="S200" s="221"/>
      <c r="T200" s="237">
        <f t="shared" si="472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73"/>
        <v>0</v>
      </c>
      <c r="AD200" s="221"/>
      <c r="AE200" s="237">
        <f t="shared" si="474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75"/>
        <v>0</v>
      </c>
      <c r="AO200" s="221"/>
      <c r="AP200" s="237">
        <f t="shared" si="476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77"/>
        <v>0</v>
      </c>
      <c r="AZ200" s="221"/>
      <c r="BA200" s="237">
        <f t="shared" si="478"/>
        <v>0</v>
      </c>
      <c r="BB200" s="221"/>
      <c r="BC200" s="233"/>
      <c r="BD200" s="221"/>
      <c r="BE200" s="221"/>
      <c r="BF200" s="233"/>
      <c r="BG200" s="222"/>
      <c r="BH200" s="379">
        <f t="shared" si="458"/>
        <v>0</v>
      </c>
      <c r="BI200" s="255" t="str">
        <f t="shared" si="459"/>
        <v>11</v>
      </c>
      <c r="BJ200" s="318"/>
      <c r="BK200" s="253">
        <f t="shared" si="479"/>
        <v>0</v>
      </c>
      <c r="BL200" s="318"/>
      <c r="BM200" s="253">
        <f t="shared" si="460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61"/>
        <v>0</v>
      </c>
      <c r="BW200" s="318"/>
      <c r="BX200" s="253">
        <f t="shared" si="480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462"/>
        <v>0</v>
      </c>
      <c r="CH200" s="318"/>
      <c r="CI200" s="253">
        <f t="shared" si="463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464"/>
        <v>0</v>
      </c>
      <c r="CS200" s="318"/>
      <c r="CT200" s="253">
        <f t="shared" si="46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466"/>
        <v>0</v>
      </c>
      <c r="DD200" s="318"/>
      <c r="DE200" s="253">
        <f t="shared" si="467"/>
        <v>0</v>
      </c>
      <c r="DF200" s="318"/>
      <c r="DG200" s="318"/>
      <c r="DH200" s="318"/>
      <c r="DI200" s="318"/>
      <c r="DJ200" s="318"/>
      <c r="DK200" s="318"/>
      <c r="DL200" s="318"/>
      <c r="DM200" s="2"/>
      <c r="DN200" s="2"/>
    </row>
    <row r="201" spans="1:118" s="27" customFormat="1" ht="36.75" customHeight="1">
      <c r="A201" s="272" t="str">
        <f t="shared" si="454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468"/>
        <v>0</v>
      </c>
      <c r="F201" s="236">
        <f t="shared" si="469"/>
        <v>0</v>
      </c>
      <c r="G201" s="236">
        <f t="shared" si="455"/>
        <v>0</v>
      </c>
      <c r="H201" s="236">
        <f t="shared" si="470"/>
        <v>0</v>
      </c>
      <c r="I201" s="236">
        <f t="shared" si="456"/>
        <v>0</v>
      </c>
      <c r="J201" s="236">
        <f t="shared" si="457"/>
        <v>0</v>
      </c>
      <c r="K201" s="236">
        <f t="shared" si="457"/>
        <v>0</v>
      </c>
      <c r="L201" s="236">
        <f t="shared" si="457"/>
        <v>0</v>
      </c>
      <c r="M201" s="236">
        <f t="shared" si="457"/>
        <v>0</v>
      </c>
      <c r="N201" s="236">
        <f t="shared" si="457"/>
        <v>0</v>
      </c>
      <c r="O201" s="236">
        <f t="shared" si="457"/>
        <v>0</v>
      </c>
      <c r="P201" s="220"/>
      <c r="Q201" s="221"/>
      <c r="R201" s="237">
        <f t="shared" si="471"/>
        <v>0</v>
      </c>
      <c r="S201" s="221"/>
      <c r="T201" s="237">
        <f t="shared" si="472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73"/>
        <v>0</v>
      </c>
      <c r="AD201" s="221"/>
      <c r="AE201" s="237">
        <f t="shared" si="474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75"/>
        <v>0</v>
      </c>
      <c r="AO201" s="221"/>
      <c r="AP201" s="237">
        <f t="shared" si="476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77"/>
        <v>0</v>
      </c>
      <c r="AZ201" s="221"/>
      <c r="BA201" s="237">
        <f t="shared" si="478"/>
        <v>0</v>
      </c>
      <c r="BB201" s="221"/>
      <c r="BC201" s="233"/>
      <c r="BD201" s="221"/>
      <c r="BE201" s="221"/>
      <c r="BF201" s="233"/>
      <c r="BG201" s="222"/>
      <c r="BH201" s="379">
        <f t="shared" si="458"/>
        <v>0</v>
      </c>
      <c r="BI201" s="255" t="str">
        <f t="shared" si="459"/>
        <v>12</v>
      </c>
      <c r="BJ201" s="318"/>
      <c r="BK201" s="253">
        <f t="shared" si="479"/>
        <v>0</v>
      </c>
      <c r="BL201" s="318"/>
      <c r="BM201" s="253">
        <f t="shared" si="460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61"/>
        <v>0</v>
      </c>
      <c r="BW201" s="318"/>
      <c r="BX201" s="253">
        <f t="shared" si="480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462"/>
        <v>0</v>
      </c>
      <c r="CH201" s="318"/>
      <c r="CI201" s="253">
        <f t="shared" si="463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464"/>
        <v>0</v>
      </c>
      <c r="CS201" s="318"/>
      <c r="CT201" s="253">
        <f t="shared" si="46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466"/>
        <v>0</v>
      </c>
      <c r="DD201" s="318"/>
      <c r="DE201" s="253">
        <f t="shared" si="467"/>
        <v>0</v>
      </c>
      <c r="DF201" s="318"/>
      <c r="DG201" s="318"/>
      <c r="DH201" s="318"/>
      <c r="DI201" s="318"/>
      <c r="DJ201" s="318"/>
      <c r="DK201" s="318"/>
      <c r="DL201" s="318"/>
      <c r="DM201" s="2"/>
      <c r="DN201" s="2"/>
    </row>
    <row r="202" spans="1:118" s="28" customFormat="1" ht="13.5" customHeight="1" thickBot="1">
      <c r="A202" s="272" t="str">
        <f t="shared" si="454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468"/>
        <v>0</v>
      </c>
      <c r="F202" s="236">
        <f t="shared" si="469"/>
        <v>0</v>
      </c>
      <c r="G202" s="236">
        <f t="shared" si="455"/>
        <v>0</v>
      </c>
      <c r="H202" s="236">
        <f t="shared" si="470"/>
        <v>0</v>
      </c>
      <c r="I202" s="236">
        <f t="shared" si="456"/>
        <v>0</v>
      </c>
      <c r="J202" s="236">
        <f t="shared" si="457"/>
        <v>0</v>
      </c>
      <c r="K202" s="236">
        <f t="shared" si="457"/>
        <v>0</v>
      </c>
      <c r="L202" s="236">
        <f t="shared" si="457"/>
        <v>0</v>
      </c>
      <c r="M202" s="236">
        <f t="shared" si="457"/>
        <v>0</v>
      </c>
      <c r="N202" s="236">
        <f t="shared" si="457"/>
        <v>0</v>
      </c>
      <c r="O202" s="236">
        <f>ROUND(SUM(Z202,AK202,AV202,BG202),1)</f>
        <v>0</v>
      </c>
      <c r="P202" s="223"/>
      <c r="Q202" s="224"/>
      <c r="R202" s="238">
        <f t="shared" si="471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73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75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77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5"/>
      <c r="BH202" s="379">
        <f t="shared" si="458"/>
        <v>0</v>
      </c>
      <c r="BI202" s="319" t="str">
        <f t="shared" si="459"/>
        <v>13</v>
      </c>
      <c r="BJ202" s="320"/>
      <c r="BK202" s="321">
        <f t="shared" si="479"/>
        <v>0</v>
      </c>
      <c r="BL202" s="320"/>
      <c r="BM202" s="321">
        <f t="shared" si="460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61"/>
        <v>0</v>
      </c>
      <c r="BW202" s="320"/>
      <c r="BX202" s="321">
        <f t="shared" si="480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462"/>
        <v>0</v>
      </c>
      <c r="CH202" s="320"/>
      <c r="CI202" s="321">
        <f t="shared" si="463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464"/>
        <v>0</v>
      </c>
      <c r="CS202" s="320"/>
      <c r="CT202" s="321">
        <f t="shared" si="46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466"/>
        <v>0</v>
      </c>
      <c r="DD202" s="320"/>
      <c r="DE202" s="321">
        <f t="shared" si="467"/>
        <v>0</v>
      </c>
      <c r="DF202" s="320"/>
      <c r="DG202" s="320"/>
      <c r="DH202" s="320"/>
      <c r="DI202" s="320"/>
      <c r="DJ202" s="320"/>
      <c r="DK202" s="320"/>
      <c r="DL202" s="320"/>
      <c r="DM202" s="242"/>
      <c r="DN202" s="242"/>
    </row>
    <row r="203" spans="1:118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58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81">IF(ROUND(E209-SUM(E210,E212:E213),5)&gt;=0,0,"Ошибка")</f>
        <v>0</v>
      </c>
      <c r="BK203" s="285">
        <f t="shared" si="481"/>
        <v>0</v>
      </c>
      <c r="BL203" s="285">
        <f t="shared" si="481"/>
        <v>0</v>
      </c>
      <c r="BM203" s="285">
        <f t="shared" si="481"/>
        <v>0</v>
      </c>
      <c r="BN203" s="285">
        <f t="shared" si="481"/>
        <v>0</v>
      </c>
      <c r="BO203" s="285">
        <f t="shared" si="481"/>
        <v>0</v>
      </c>
      <c r="BP203" s="285">
        <f t="shared" si="481"/>
        <v>0</v>
      </c>
      <c r="BQ203" s="285">
        <f t="shared" si="481"/>
        <v>0</v>
      </c>
      <c r="BR203" s="285">
        <f t="shared" si="481"/>
        <v>0</v>
      </c>
      <c r="BS203" s="285">
        <f t="shared" si="481"/>
        <v>0</v>
      </c>
      <c r="BT203" s="285">
        <f t="shared" si="481"/>
        <v>0</v>
      </c>
      <c r="BU203" s="285">
        <f t="shared" si="481"/>
        <v>0</v>
      </c>
      <c r="BV203" s="285">
        <f t="shared" si="481"/>
        <v>0</v>
      </c>
      <c r="BW203" s="285">
        <f t="shared" si="481"/>
        <v>0</v>
      </c>
      <c r="BX203" s="285">
        <f t="shared" si="481"/>
        <v>0</v>
      </c>
      <c r="BY203" s="285">
        <f t="shared" si="481"/>
        <v>0</v>
      </c>
      <c r="BZ203" s="285">
        <f t="shared" si="481"/>
        <v>0</v>
      </c>
      <c r="CA203" s="285">
        <f t="shared" si="481"/>
        <v>0</v>
      </c>
      <c r="CB203" s="285">
        <f t="shared" si="481"/>
        <v>0</v>
      </c>
      <c r="CC203" s="285">
        <f t="shared" si="481"/>
        <v>0</v>
      </c>
      <c r="CD203" s="285">
        <f t="shared" si="481"/>
        <v>0</v>
      </c>
      <c r="CE203" s="285">
        <f t="shared" si="481"/>
        <v>0</v>
      </c>
      <c r="CF203" s="285">
        <f t="shared" si="481"/>
        <v>0</v>
      </c>
      <c r="CG203" s="285">
        <f t="shared" si="481"/>
        <v>0</v>
      </c>
      <c r="CH203" s="285">
        <f t="shared" si="481"/>
        <v>0</v>
      </c>
      <c r="CI203" s="285">
        <f t="shared" si="481"/>
        <v>0</v>
      </c>
      <c r="CJ203" s="285">
        <f t="shared" si="481"/>
        <v>0</v>
      </c>
      <c r="CK203" s="285">
        <f t="shared" si="481"/>
        <v>0</v>
      </c>
      <c r="CL203" s="285">
        <f t="shared" si="481"/>
        <v>0</v>
      </c>
      <c r="CM203" s="285">
        <f t="shared" si="481"/>
        <v>0</v>
      </c>
      <c r="CN203" s="285">
        <f t="shared" si="481"/>
        <v>0</v>
      </c>
      <c r="CO203" s="285">
        <f t="shared" si="481"/>
        <v>0</v>
      </c>
      <c r="CP203" s="285">
        <f t="shared" ref="CP203:DL203" si="482">IF(ROUND(AK209-SUM(AK210,AK212:AK213),5)&gt;=0,0,"Ошибка")</f>
        <v>0</v>
      </c>
      <c r="CQ203" s="285">
        <f t="shared" si="482"/>
        <v>0</v>
      </c>
      <c r="CR203" s="285">
        <f t="shared" si="482"/>
        <v>0</v>
      </c>
      <c r="CS203" s="285">
        <f t="shared" si="482"/>
        <v>0</v>
      </c>
      <c r="CT203" s="285">
        <f t="shared" si="482"/>
        <v>0</v>
      </c>
      <c r="CU203" s="285">
        <f t="shared" si="482"/>
        <v>0</v>
      </c>
      <c r="CV203" s="285">
        <f t="shared" si="482"/>
        <v>0</v>
      </c>
      <c r="CW203" s="285">
        <f t="shared" si="482"/>
        <v>0</v>
      </c>
      <c r="CX203" s="285">
        <f t="shared" si="482"/>
        <v>0</v>
      </c>
      <c r="CY203" s="285">
        <f t="shared" si="482"/>
        <v>0</v>
      </c>
      <c r="CZ203" s="285">
        <f t="shared" si="482"/>
        <v>0</v>
      </c>
      <c r="DA203" s="285">
        <f t="shared" si="482"/>
        <v>0</v>
      </c>
      <c r="DB203" s="285">
        <f t="shared" si="482"/>
        <v>0</v>
      </c>
      <c r="DC203" s="285">
        <f t="shared" si="482"/>
        <v>0</v>
      </c>
      <c r="DD203" s="285">
        <f t="shared" si="482"/>
        <v>0</v>
      </c>
      <c r="DE203" s="285">
        <f t="shared" si="482"/>
        <v>0</v>
      </c>
      <c r="DF203" s="285">
        <f t="shared" si="482"/>
        <v>0</v>
      </c>
      <c r="DG203" s="285">
        <f t="shared" si="482"/>
        <v>0</v>
      </c>
      <c r="DH203" s="285">
        <f t="shared" si="482"/>
        <v>0</v>
      </c>
      <c r="DI203" s="285">
        <f t="shared" si="482"/>
        <v>0</v>
      </c>
      <c r="DJ203" s="285">
        <f t="shared" si="482"/>
        <v>0</v>
      </c>
      <c r="DK203" s="285">
        <f t="shared" si="482"/>
        <v>0</v>
      </c>
      <c r="DL203" s="285">
        <f t="shared" si="482"/>
        <v>0</v>
      </c>
      <c r="DM203" s="259"/>
      <c r="DN203" s="259"/>
    </row>
    <row r="204" spans="1:118" s="27" customFormat="1" ht="24.75" customHeight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83">SUM(J205:J209,J214:J216)</f>
        <v>0</v>
      </c>
      <c r="K204" s="236">
        <f t="shared" si="483"/>
        <v>0</v>
      </c>
      <c r="L204" s="236">
        <f t="shared" si="483"/>
        <v>0</v>
      </c>
      <c r="M204" s="236">
        <f t="shared" si="483"/>
        <v>0</v>
      </c>
      <c r="N204" s="236">
        <f t="shared" si="483"/>
        <v>0</v>
      </c>
      <c r="O204" s="236">
        <f t="shared" si="483"/>
        <v>0</v>
      </c>
      <c r="P204" s="228">
        <f>SUM(P205:P209,P214:P216)</f>
        <v>0</v>
      </c>
      <c r="Q204" s="226">
        <f t="shared" ref="Q204:Z204" si="484">SUM(Q205:Q209,Q214:Q216)</f>
        <v>0</v>
      </c>
      <c r="R204" s="236">
        <f t="shared" si="484"/>
        <v>0</v>
      </c>
      <c r="S204" s="226">
        <f t="shared" si="484"/>
        <v>0</v>
      </c>
      <c r="T204" s="236">
        <f t="shared" si="484"/>
        <v>0</v>
      </c>
      <c r="U204" s="226">
        <f t="shared" si="484"/>
        <v>0</v>
      </c>
      <c r="V204" s="235">
        <f t="shared" si="484"/>
        <v>0</v>
      </c>
      <c r="W204" s="226">
        <f t="shared" si="484"/>
        <v>0</v>
      </c>
      <c r="X204" s="226">
        <f t="shared" si="484"/>
        <v>0</v>
      </c>
      <c r="Y204" s="235">
        <f t="shared" si="484"/>
        <v>0</v>
      </c>
      <c r="Z204" s="227">
        <f t="shared" si="484"/>
        <v>0</v>
      </c>
      <c r="AA204" s="228">
        <f>SUM(AA205:AA209,AA214:AA216)</f>
        <v>0</v>
      </c>
      <c r="AB204" s="226">
        <f t="shared" ref="AB204:AK204" si="485">SUM(AB205:AB209,AB214:AB216)</f>
        <v>0</v>
      </c>
      <c r="AC204" s="236">
        <f t="shared" si="485"/>
        <v>0</v>
      </c>
      <c r="AD204" s="226">
        <f t="shared" si="485"/>
        <v>0</v>
      </c>
      <c r="AE204" s="236">
        <f t="shared" si="485"/>
        <v>0</v>
      </c>
      <c r="AF204" s="226">
        <f t="shared" si="485"/>
        <v>0</v>
      </c>
      <c r="AG204" s="235">
        <f t="shared" si="485"/>
        <v>0</v>
      </c>
      <c r="AH204" s="226">
        <f t="shared" si="485"/>
        <v>0</v>
      </c>
      <c r="AI204" s="226">
        <f t="shared" si="485"/>
        <v>0</v>
      </c>
      <c r="AJ204" s="235">
        <f t="shared" si="485"/>
        <v>0</v>
      </c>
      <c r="AK204" s="227">
        <f t="shared" si="485"/>
        <v>0</v>
      </c>
      <c r="AL204" s="228">
        <f>SUM(AL205:AL209,AL214:AL216)</f>
        <v>0</v>
      </c>
      <c r="AM204" s="226">
        <f t="shared" ref="AM204:AV204" si="486">SUM(AM205:AM209,AM214:AM216)</f>
        <v>0</v>
      </c>
      <c r="AN204" s="236">
        <f t="shared" si="486"/>
        <v>0</v>
      </c>
      <c r="AO204" s="226">
        <f t="shared" si="486"/>
        <v>0</v>
      </c>
      <c r="AP204" s="236">
        <f t="shared" si="486"/>
        <v>0</v>
      </c>
      <c r="AQ204" s="226">
        <f t="shared" si="486"/>
        <v>0</v>
      </c>
      <c r="AR204" s="235">
        <f t="shared" si="486"/>
        <v>0</v>
      </c>
      <c r="AS204" s="226">
        <f t="shared" si="486"/>
        <v>0</v>
      </c>
      <c r="AT204" s="226">
        <f t="shared" si="486"/>
        <v>0</v>
      </c>
      <c r="AU204" s="235">
        <f t="shared" si="486"/>
        <v>0</v>
      </c>
      <c r="AV204" s="227">
        <f t="shared" si="486"/>
        <v>0</v>
      </c>
      <c r="AW204" s="228">
        <f>SUM(AW205:AW209,AW214:AW216)</f>
        <v>0</v>
      </c>
      <c r="AX204" s="226">
        <f t="shared" ref="AX204:BG204" si="487">SUM(AX205:AX209,AX214:AX216)</f>
        <v>0</v>
      </c>
      <c r="AY204" s="236">
        <f t="shared" si="487"/>
        <v>0</v>
      </c>
      <c r="AZ204" s="226">
        <f t="shared" si="487"/>
        <v>0</v>
      </c>
      <c r="BA204" s="236">
        <f t="shared" si="487"/>
        <v>0</v>
      </c>
      <c r="BB204" s="226">
        <f t="shared" si="487"/>
        <v>0</v>
      </c>
      <c r="BC204" s="235">
        <f t="shared" si="487"/>
        <v>0</v>
      </c>
      <c r="BD204" s="226">
        <f t="shared" si="487"/>
        <v>0</v>
      </c>
      <c r="BE204" s="226">
        <f t="shared" si="487"/>
        <v>0</v>
      </c>
      <c r="BF204" s="235">
        <f t="shared" si="487"/>
        <v>0</v>
      </c>
      <c r="BG204" s="227">
        <f t="shared" si="487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88">IF(E210-E211&gt;=0,0,"Ошибка")</f>
        <v>0</v>
      </c>
      <c r="BK204" s="253">
        <f t="shared" si="488"/>
        <v>0</v>
      </c>
      <c r="BL204" s="253">
        <f t="shared" si="488"/>
        <v>0</v>
      </c>
      <c r="BM204" s="253">
        <f t="shared" si="488"/>
        <v>0</v>
      </c>
      <c r="BN204" s="253">
        <f t="shared" si="488"/>
        <v>0</v>
      </c>
      <c r="BO204" s="253">
        <f t="shared" si="488"/>
        <v>0</v>
      </c>
      <c r="BP204" s="253">
        <f t="shared" si="488"/>
        <v>0</v>
      </c>
      <c r="BQ204" s="253">
        <f t="shared" si="488"/>
        <v>0</v>
      </c>
      <c r="BR204" s="253">
        <f t="shared" si="488"/>
        <v>0</v>
      </c>
      <c r="BS204" s="253">
        <f t="shared" si="488"/>
        <v>0</v>
      </c>
      <c r="BT204" s="253">
        <f t="shared" si="488"/>
        <v>0</v>
      </c>
      <c r="BU204" s="253">
        <f t="shared" si="488"/>
        <v>0</v>
      </c>
      <c r="BV204" s="253">
        <f t="shared" si="488"/>
        <v>0</v>
      </c>
      <c r="BW204" s="253">
        <f t="shared" si="488"/>
        <v>0</v>
      </c>
      <c r="BX204" s="253">
        <f t="shared" si="488"/>
        <v>0</v>
      </c>
      <c r="BY204" s="253">
        <f t="shared" si="488"/>
        <v>0</v>
      </c>
      <c r="BZ204" s="253">
        <f t="shared" si="488"/>
        <v>0</v>
      </c>
      <c r="CA204" s="253">
        <f t="shared" si="488"/>
        <v>0</v>
      </c>
      <c r="CB204" s="253">
        <f t="shared" si="488"/>
        <v>0</v>
      </c>
      <c r="CC204" s="253">
        <f t="shared" si="488"/>
        <v>0</v>
      </c>
      <c r="CD204" s="253">
        <f t="shared" si="488"/>
        <v>0</v>
      </c>
      <c r="CE204" s="253">
        <f t="shared" si="488"/>
        <v>0</v>
      </c>
      <c r="CF204" s="253">
        <f t="shared" si="488"/>
        <v>0</v>
      </c>
      <c r="CG204" s="253">
        <f t="shared" si="488"/>
        <v>0</v>
      </c>
      <c r="CH204" s="253">
        <f t="shared" si="488"/>
        <v>0</v>
      </c>
      <c r="CI204" s="253">
        <f t="shared" si="488"/>
        <v>0</v>
      </c>
      <c r="CJ204" s="253">
        <f t="shared" si="488"/>
        <v>0</v>
      </c>
      <c r="CK204" s="253">
        <f t="shared" si="488"/>
        <v>0</v>
      </c>
      <c r="CL204" s="253">
        <f t="shared" si="488"/>
        <v>0</v>
      </c>
      <c r="CM204" s="253">
        <f t="shared" si="488"/>
        <v>0</v>
      </c>
      <c r="CN204" s="253">
        <f t="shared" si="488"/>
        <v>0</v>
      </c>
      <c r="CO204" s="253">
        <f t="shared" si="488"/>
        <v>0</v>
      </c>
      <c r="CP204" s="253">
        <f t="shared" ref="CP204:DL204" si="489">IF(AK210-AK211&gt;=0,0,"Ошибка")</f>
        <v>0</v>
      </c>
      <c r="CQ204" s="253">
        <f t="shared" si="489"/>
        <v>0</v>
      </c>
      <c r="CR204" s="253">
        <f t="shared" si="489"/>
        <v>0</v>
      </c>
      <c r="CS204" s="253">
        <f t="shared" si="489"/>
        <v>0</v>
      </c>
      <c r="CT204" s="253">
        <f t="shared" si="489"/>
        <v>0</v>
      </c>
      <c r="CU204" s="253">
        <f t="shared" si="489"/>
        <v>0</v>
      </c>
      <c r="CV204" s="253">
        <f t="shared" si="489"/>
        <v>0</v>
      </c>
      <c r="CW204" s="253">
        <f t="shared" si="489"/>
        <v>0</v>
      </c>
      <c r="CX204" s="253">
        <f t="shared" si="489"/>
        <v>0</v>
      </c>
      <c r="CY204" s="253">
        <f t="shared" si="489"/>
        <v>0</v>
      </c>
      <c r="CZ204" s="253">
        <f t="shared" si="489"/>
        <v>0</v>
      </c>
      <c r="DA204" s="253">
        <f t="shared" si="489"/>
        <v>0</v>
      </c>
      <c r="DB204" s="253">
        <f t="shared" si="489"/>
        <v>0</v>
      </c>
      <c r="DC204" s="253">
        <f t="shared" si="489"/>
        <v>0</v>
      </c>
      <c r="DD204" s="253">
        <f t="shared" si="489"/>
        <v>0</v>
      </c>
      <c r="DE204" s="253">
        <f t="shared" si="489"/>
        <v>0</v>
      </c>
      <c r="DF204" s="253">
        <f t="shared" si="489"/>
        <v>0</v>
      </c>
      <c r="DG204" s="253">
        <f t="shared" si="489"/>
        <v>0</v>
      </c>
      <c r="DH204" s="253">
        <f t="shared" si="489"/>
        <v>0</v>
      </c>
      <c r="DI204" s="253">
        <f t="shared" si="489"/>
        <v>0</v>
      </c>
      <c r="DJ204" s="253">
        <f t="shared" si="489"/>
        <v>0</v>
      </c>
      <c r="DK204" s="253">
        <f t="shared" si="489"/>
        <v>0</v>
      </c>
      <c r="DL204" s="253">
        <f t="shared" si="489"/>
        <v>0</v>
      </c>
      <c r="DM204" s="2"/>
      <c r="DN204" s="2"/>
    </row>
    <row r="205" spans="1:118" s="27" customFormat="1" ht="24.75" customHeight="1">
      <c r="A205" s="272" t="str">
        <f t="shared" ref="A205:A216" si="49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491">SUM(J205:L205)</f>
        <v>0</v>
      </c>
      <c r="H205" s="236">
        <f>ROUND(SUM(S205,AD205,AO205,AZ205),1)</f>
        <v>0</v>
      </c>
      <c r="I205" s="236">
        <f t="shared" ref="I205:I216" si="492">SUM(M205:O205)</f>
        <v>0</v>
      </c>
      <c r="J205" s="236">
        <f t="shared" ref="J205:O216" si="493">ROUND(SUM(U205,AF205,AQ205,BB205),1)</f>
        <v>0</v>
      </c>
      <c r="K205" s="236">
        <f t="shared" si="493"/>
        <v>0</v>
      </c>
      <c r="L205" s="236">
        <f t="shared" si="493"/>
        <v>0</v>
      </c>
      <c r="M205" s="236">
        <f t="shared" si="493"/>
        <v>0</v>
      </c>
      <c r="N205" s="236">
        <f t="shared" si="493"/>
        <v>0</v>
      </c>
      <c r="O205" s="236">
        <f t="shared" si="49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2"/>
      <c r="BH205" s="379">
        <f t="shared" ref="BH205:BH217" si="494">IF((COUNTA(BJ205:DL205)-COUNTIF(BJ205:DL205,0))=0,0,CONCATENATE("Ошибки!-",COUNTA(BJ205:DL205)-COUNTIF(BJ205:DL205,0)))</f>
        <v>0</v>
      </c>
      <c r="BI205" s="255" t="str">
        <f t="shared" ref="BI205:BI216" si="495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49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497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498">IF(ROUND((AA205-AB205),5)&gt;=0,0,"Ошибка!")</f>
        <v>0</v>
      </c>
      <c r="CH205" s="318"/>
      <c r="CI205" s="253">
        <f t="shared" ref="CI205:CI216" si="499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00">IF(ROUND((AL205-AM205),5)&gt;=0,0,"Ошибка!")</f>
        <v>0</v>
      </c>
      <c r="CS205" s="318"/>
      <c r="CT205" s="253">
        <f t="shared" ref="CT205:CT216" si="501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02">IF(ROUND((AW205-AX205),5)&gt;=0,0,"Ошибка!")</f>
        <v>0</v>
      </c>
      <c r="DD205" s="318"/>
      <c r="DE205" s="253">
        <f t="shared" ref="DE205:DE216" si="503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  <c r="DM205" s="2"/>
      <c r="DN205" s="2"/>
    </row>
    <row r="206" spans="1:118" s="27" customFormat="1" ht="36.75" customHeight="1">
      <c r="A206" s="272" t="str">
        <f t="shared" si="49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04">ROUND(SUM(P206,AA206,AL206,AW206),0)</f>
        <v>0</v>
      </c>
      <c r="F206" s="236">
        <f t="shared" ref="F206:F216" si="505">ROUND(SUM(Q206,AB206,AM206,AX206),1)</f>
        <v>0</v>
      </c>
      <c r="G206" s="236">
        <f t="shared" si="491"/>
        <v>0</v>
      </c>
      <c r="H206" s="236">
        <f t="shared" ref="H206:H216" si="506">ROUND(SUM(S206,AD206,AO206,AZ206),1)</f>
        <v>0</v>
      </c>
      <c r="I206" s="236">
        <f t="shared" si="492"/>
        <v>0</v>
      </c>
      <c r="J206" s="236">
        <f t="shared" si="493"/>
        <v>0</v>
      </c>
      <c r="K206" s="236">
        <f t="shared" si="493"/>
        <v>0</v>
      </c>
      <c r="L206" s="236">
        <f t="shared" si="493"/>
        <v>0</v>
      </c>
      <c r="M206" s="236">
        <f t="shared" si="493"/>
        <v>0</v>
      </c>
      <c r="N206" s="236">
        <f t="shared" si="493"/>
        <v>0</v>
      </c>
      <c r="O206" s="236">
        <f t="shared" si="493"/>
        <v>0</v>
      </c>
      <c r="P206" s="220"/>
      <c r="Q206" s="221"/>
      <c r="R206" s="237">
        <f t="shared" ref="R206:R216" si="507">SUM(U206:W206)</f>
        <v>0</v>
      </c>
      <c r="S206" s="221"/>
      <c r="T206" s="237">
        <f t="shared" ref="T206:T215" si="508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09">SUM(AF206:AH206)</f>
        <v>0</v>
      </c>
      <c r="AD206" s="221"/>
      <c r="AE206" s="237">
        <f t="shared" ref="AE206:AE215" si="510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11">SUM(AQ206:AS206)</f>
        <v>0</v>
      </c>
      <c r="AO206" s="221"/>
      <c r="AP206" s="237">
        <f t="shared" ref="AP206:AP215" si="512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13">SUM(BB206:BD206)</f>
        <v>0</v>
      </c>
      <c r="AZ206" s="221"/>
      <c r="BA206" s="237">
        <f t="shared" ref="BA206:BA215" si="514">SUM(BE206:BG206)</f>
        <v>0</v>
      </c>
      <c r="BB206" s="221"/>
      <c r="BC206" s="233"/>
      <c r="BD206" s="221"/>
      <c r="BE206" s="221"/>
      <c r="BF206" s="233"/>
      <c r="BG206" s="222"/>
      <c r="BH206" s="379">
        <f t="shared" si="494"/>
        <v>0</v>
      </c>
      <c r="BI206" s="255" t="str">
        <f t="shared" si="495"/>
        <v>03</v>
      </c>
      <c r="BJ206" s="318"/>
      <c r="BK206" s="253">
        <f t="shared" ref="BK206:BK216" si="515">IF(ROUND((E206-F206),5)&gt;=0,0,"Ошибка!")</f>
        <v>0</v>
      </c>
      <c r="BL206" s="318"/>
      <c r="BM206" s="253">
        <f t="shared" si="49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497"/>
        <v>0</v>
      </c>
      <c r="BW206" s="318"/>
      <c r="BX206" s="253">
        <f t="shared" ref="BX206:BX216" si="516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498"/>
        <v>0</v>
      </c>
      <c r="CH206" s="318"/>
      <c r="CI206" s="253">
        <f t="shared" si="499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00"/>
        <v>0</v>
      </c>
      <c r="CS206" s="318"/>
      <c r="CT206" s="253">
        <f t="shared" si="501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02"/>
        <v>0</v>
      </c>
      <c r="DD206" s="318"/>
      <c r="DE206" s="253">
        <f t="shared" si="503"/>
        <v>0</v>
      </c>
      <c r="DF206" s="318"/>
      <c r="DG206" s="318"/>
      <c r="DH206" s="318"/>
      <c r="DI206" s="318"/>
      <c r="DJ206" s="318"/>
      <c r="DK206" s="318"/>
      <c r="DL206" s="318"/>
      <c r="DM206" s="2"/>
      <c r="DN206" s="2"/>
    </row>
    <row r="207" spans="1:118" s="28" customFormat="1" ht="12.75" customHeight="1">
      <c r="A207" s="272" t="str">
        <f t="shared" si="49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04"/>
        <v>0</v>
      </c>
      <c r="F207" s="236">
        <f t="shared" si="505"/>
        <v>0</v>
      </c>
      <c r="G207" s="236">
        <f t="shared" si="491"/>
        <v>0</v>
      </c>
      <c r="H207" s="236">
        <f t="shared" si="506"/>
        <v>0</v>
      </c>
      <c r="I207" s="236">
        <f t="shared" si="492"/>
        <v>0</v>
      </c>
      <c r="J207" s="236">
        <f t="shared" si="493"/>
        <v>0</v>
      </c>
      <c r="K207" s="236">
        <f t="shared" si="493"/>
        <v>0</v>
      </c>
      <c r="L207" s="236">
        <f t="shared" si="493"/>
        <v>0</v>
      </c>
      <c r="M207" s="236">
        <f t="shared" si="493"/>
        <v>0</v>
      </c>
      <c r="N207" s="236">
        <f t="shared" si="493"/>
        <v>0</v>
      </c>
      <c r="O207" s="236">
        <f t="shared" si="493"/>
        <v>0</v>
      </c>
      <c r="P207" s="220"/>
      <c r="Q207" s="221"/>
      <c r="R207" s="237">
        <f t="shared" si="507"/>
        <v>0</v>
      </c>
      <c r="S207" s="221"/>
      <c r="T207" s="237">
        <f t="shared" si="508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09"/>
        <v>0</v>
      </c>
      <c r="AD207" s="221"/>
      <c r="AE207" s="237">
        <f t="shared" si="510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11"/>
        <v>0</v>
      </c>
      <c r="AO207" s="221"/>
      <c r="AP207" s="237">
        <f t="shared" si="512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13"/>
        <v>0</v>
      </c>
      <c r="AZ207" s="221"/>
      <c r="BA207" s="237">
        <f t="shared" si="514"/>
        <v>0</v>
      </c>
      <c r="BB207" s="221"/>
      <c r="BC207" s="233"/>
      <c r="BD207" s="221"/>
      <c r="BE207" s="221"/>
      <c r="BF207" s="233"/>
      <c r="BG207" s="222"/>
      <c r="BH207" s="379">
        <f t="shared" si="494"/>
        <v>0</v>
      </c>
      <c r="BI207" s="255" t="str">
        <f t="shared" si="495"/>
        <v>04</v>
      </c>
      <c r="BJ207" s="318"/>
      <c r="BK207" s="253">
        <f t="shared" si="515"/>
        <v>0</v>
      </c>
      <c r="BL207" s="318"/>
      <c r="BM207" s="253">
        <f t="shared" si="49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497"/>
        <v>0</v>
      </c>
      <c r="BW207" s="318"/>
      <c r="BX207" s="253">
        <f t="shared" si="516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498"/>
        <v>0</v>
      </c>
      <c r="CH207" s="318"/>
      <c r="CI207" s="253">
        <f t="shared" si="499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00"/>
        <v>0</v>
      </c>
      <c r="CS207" s="318"/>
      <c r="CT207" s="253">
        <f t="shared" si="501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02"/>
        <v>0</v>
      </c>
      <c r="DD207" s="318"/>
      <c r="DE207" s="253">
        <f t="shared" si="503"/>
        <v>0</v>
      </c>
      <c r="DF207" s="318"/>
      <c r="DG207" s="318"/>
      <c r="DH207" s="318"/>
      <c r="DI207" s="318"/>
      <c r="DJ207" s="318"/>
      <c r="DK207" s="318"/>
      <c r="DL207" s="318"/>
      <c r="DM207" s="242"/>
      <c r="DN207" s="242"/>
    </row>
    <row r="208" spans="1:118" s="28" customFormat="1" ht="12.75" customHeight="1">
      <c r="A208" s="272" t="str">
        <f t="shared" si="49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04"/>
        <v>0</v>
      </c>
      <c r="F208" s="236">
        <f t="shared" si="505"/>
        <v>0</v>
      </c>
      <c r="G208" s="236">
        <f t="shared" si="491"/>
        <v>0</v>
      </c>
      <c r="H208" s="236">
        <f t="shared" si="506"/>
        <v>0</v>
      </c>
      <c r="I208" s="236">
        <f t="shared" si="492"/>
        <v>0</v>
      </c>
      <c r="J208" s="236">
        <f t="shared" si="493"/>
        <v>0</v>
      </c>
      <c r="K208" s="236">
        <f t="shared" si="493"/>
        <v>0</v>
      </c>
      <c r="L208" s="236">
        <f t="shared" si="493"/>
        <v>0</v>
      </c>
      <c r="M208" s="236">
        <f t="shared" si="493"/>
        <v>0</v>
      </c>
      <c r="N208" s="236">
        <f t="shared" si="493"/>
        <v>0</v>
      </c>
      <c r="O208" s="236">
        <f t="shared" si="493"/>
        <v>0</v>
      </c>
      <c r="P208" s="220"/>
      <c r="Q208" s="221"/>
      <c r="R208" s="237">
        <f t="shared" si="507"/>
        <v>0</v>
      </c>
      <c r="S208" s="221"/>
      <c r="T208" s="237">
        <f t="shared" si="508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09"/>
        <v>0</v>
      </c>
      <c r="AD208" s="221"/>
      <c r="AE208" s="237">
        <f t="shared" si="510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11"/>
        <v>0</v>
      </c>
      <c r="AO208" s="221"/>
      <c r="AP208" s="237">
        <f t="shared" si="512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13"/>
        <v>0</v>
      </c>
      <c r="AZ208" s="221"/>
      <c r="BA208" s="237">
        <f t="shared" si="514"/>
        <v>0</v>
      </c>
      <c r="BB208" s="221"/>
      <c r="BC208" s="233"/>
      <c r="BD208" s="221"/>
      <c r="BE208" s="221"/>
      <c r="BF208" s="233"/>
      <c r="BG208" s="222"/>
      <c r="BH208" s="379">
        <f t="shared" si="494"/>
        <v>0</v>
      </c>
      <c r="BI208" s="255" t="str">
        <f t="shared" si="495"/>
        <v>05</v>
      </c>
      <c r="BJ208" s="318"/>
      <c r="BK208" s="253">
        <f t="shared" si="515"/>
        <v>0</v>
      </c>
      <c r="BL208" s="318"/>
      <c r="BM208" s="253">
        <f t="shared" si="49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497"/>
        <v>0</v>
      </c>
      <c r="BW208" s="318"/>
      <c r="BX208" s="253">
        <f t="shared" si="516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498"/>
        <v>0</v>
      </c>
      <c r="CH208" s="318"/>
      <c r="CI208" s="253">
        <f t="shared" si="499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00"/>
        <v>0</v>
      </c>
      <c r="CS208" s="318"/>
      <c r="CT208" s="253">
        <f t="shared" si="501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02"/>
        <v>0</v>
      </c>
      <c r="DD208" s="318"/>
      <c r="DE208" s="253">
        <f t="shared" si="503"/>
        <v>0</v>
      </c>
      <c r="DF208" s="318"/>
      <c r="DG208" s="318"/>
      <c r="DH208" s="318"/>
      <c r="DI208" s="318"/>
      <c r="DJ208" s="318"/>
      <c r="DK208" s="318"/>
      <c r="DL208" s="318"/>
      <c r="DM208" s="242"/>
      <c r="DN208" s="242"/>
    </row>
    <row r="209" spans="1:118" s="28" customFormat="1" ht="12.75" customHeight="1">
      <c r="A209" s="272" t="str">
        <f t="shared" si="49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04"/>
        <v>0</v>
      </c>
      <c r="F209" s="236">
        <f t="shared" si="505"/>
        <v>0</v>
      </c>
      <c r="G209" s="236">
        <f t="shared" si="491"/>
        <v>0</v>
      </c>
      <c r="H209" s="236">
        <f t="shared" si="506"/>
        <v>0</v>
      </c>
      <c r="I209" s="236">
        <f t="shared" si="492"/>
        <v>0</v>
      </c>
      <c r="J209" s="236">
        <f t="shared" si="493"/>
        <v>0</v>
      </c>
      <c r="K209" s="236">
        <f t="shared" si="493"/>
        <v>0</v>
      </c>
      <c r="L209" s="236">
        <f t="shared" si="493"/>
        <v>0</v>
      </c>
      <c r="M209" s="236">
        <f t="shared" si="493"/>
        <v>0</v>
      </c>
      <c r="N209" s="236">
        <f t="shared" si="493"/>
        <v>0</v>
      </c>
      <c r="O209" s="236">
        <f t="shared" si="493"/>
        <v>0</v>
      </c>
      <c r="P209" s="220"/>
      <c r="Q209" s="221"/>
      <c r="R209" s="237">
        <f t="shared" si="507"/>
        <v>0</v>
      </c>
      <c r="S209" s="221"/>
      <c r="T209" s="237">
        <f t="shared" si="508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09"/>
        <v>0</v>
      </c>
      <c r="AD209" s="221"/>
      <c r="AE209" s="237">
        <f t="shared" si="510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11"/>
        <v>0</v>
      </c>
      <c r="AO209" s="221"/>
      <c r="AP209" s="237">
        <f t="shared" si="512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13"/>
        <v>0</v>
      </c>
      <c r="AZ209" s="221"/>
      <c r="BA209" s="237">
        <f t="shared" si="514"/>
        <v>0</v>
      </c>
      <c r="BB209" s="221"/>
      <c r="BC209" s="233"/>
      <c r="BD209" s="221"/>
      <c r="BE209" s="221"/>
      <c r="BF209" s="233"/>
      <c r="BG209" s="222"/>
      <c r="BH209" s="379">
        <f t="shared" si="494"/>
        <v>0</v>
      </c>
      <c r="BI209" s="255" t="str">
        <f t="shared" si="495"/>
        <v>06</v>
      </c>
      <c r="BJ209" s="318"/>
      <c r="BK209" s="253">
        <f t="shared" si="515"/>
        <v>0</v>
      </c>
      <c r="BL209" s="318"/>
      <c r="BM209" s="253">
        <f t="shared" si="49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497"/>
        <v>0</v>
      </c>
      <c r="BW209" s="318"/>
      <c r="BX209" s="253">
        <f t="shared" si="516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498"/>
        <v>0</v>
      </c>
      <c r="CH209" s="318"/>
      <c r="CI209" s="253">
        <f t="shared" si="499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00"/>
        <v>0</v>
      </c>
      <c r="CS209" s="318"/>
      <c r="CT209" s="253">
        <f t="shared" si="501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02"/>
        <v>0</v>
      </c>
      <c r="DD209" s="318"/>
      <c r="DE209" s="253">
        <f t="shared" si="503"/>
        <v>0</v>
      </c>
      <c r="DF209" s="318"/>
      <c r="DG209" s="318"/>
      <c r="DH209" s="318"/>
      <c r="DI209" s="318"/>
      <c r="DJ209" s="318"/>
      <c r="DK209" s="318"/>
      <c r="DL209" s="318"/>
      <c r="DM209" s="242"/>
      <c r="DN209" s="242"/>
    </row>
    <row r="210" spans="1:118" s="27" customFormat="1" ht="24.75" customHeight="1">
      <c r="A210" s="272" t="str">
        <f t="shared" si="49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04"/>
        <v>0</v>
      </c>
      <c r="F210" s="236">
        <f t="shared" si="505"/>
        <v>0</v>
      </c>
      <c r="G210" s="236">
        <f t="shared" si="491"/>
        <v>0</v>
      </c>
      <c r="H210" s="236">
        <f t="shared" si="506"/>
        <v>0</v>
      </c>
      <c r="I210" s="236">
        <f t="shared" si="492"/>
        <v>0</v>
      </c>
      <c r="J210" s="236">
        <f t="shared" si="493"/>
        <v>0</v>
      </c>
      <c r="K210" s="236">
        <f t="shared" si="493"/>
        <v>0</v>
      </c>
      <c r="L210" s="236">
        <f t="shared" si="493"/>
        <v>0</v>
      </c>
      <c r="M210" s="236">
        <f t="shared" si="493"/>
        <v>0</v>
      </c>
      <c r="N210" s="236">
        <f t="shared" si="493"/>
        <v>0</v>
      </c>
      <c r="O210" s="236">
        <f t="shared" si="493"/>
        <v>0</v>
      </c>
      <c r="P210" s="220"/>
      <c r="Q210" s="221"/>
      <c r="R210" s="237">
        <f t="shared" si="507"/>
        <v>0</v>
      </c>
      <c r="S210" s="221"/>
      <c r="T210" s="237">
        <f t="shared" si="508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09"/>
        <v>0</v>
      </c>
      <c r="AD210" s="221"/>
      <c r="AE210" s="237">
        <f t="shared" si="510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11"/>
        <v>0</v>
      </c>
      <c r="AO210" s="221"/>
      <c r="AP210" s="237">
        <f t="shared" si="512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13"/>
        <v>0</v>
      </c>
      <c r="AZ210" s="221"/>
      <c r="BA210" s="237">
        <f t="shared" si="514"/>
        <v>0</v>
      </c>
      <c r="BB210" s="221"/>
      <c r="BC210" s="233"/>
      <c r="BD210" s="221"/>
      <c r="BE210" s="221"/>
      <c r="BF210" s="233"/>
      <c r="BG210" s="222"/>
      <c r="BH210" s="379">
        <f t="shared" si="494"/>
        <v>0</v>
      </c>
      <c r="BI210" s="255" t="str">
        <f t="shared" si="495"/>
        <v>07</v>
      </c>
      <c r="BJ210" s="318"/>
      <c r="BK210" s="253">
        <f t="shared" si="515"/>
        <v>0</v>
      </c>
      <c r="BL210" s="318"/>
      <c r="BM210" s="253">
        <f t="shared" si="49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497"/>
        <v>0</v>
      </c>
      <c r="BW210" s="318"/>
      <c r="BX210" s="253">
        <f t="shared" si="516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498"/>
        <v>0</v>
      </c>
      <c r="CH210" s="318"/>
      <c r="CI210" s="253">
        <f t="shared" si="499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00"/>
        <v>0</v>
      </c>
      <c r="CS210" s="318"/>
      <c r="CT210" s="253">
        <f t="shared" si="501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02"/>
        <v>0</v>
      </c>
      <c r="DD210" s="318"/>
      <c r="DE210" s="253">
        <f t="shared" si="503"/>
        <v>0</v>
      </c>
      <c r="DF210" s="318"/>
      <c r="DG210" s="318"/>
      <c r="DH210" s="318"/>
      <c r="DI210" s="318"/>
      <c r="DJ210" s="318"/>
      <c r="DK210" s="318"/>
      <c r="DL210" s="318"/>
      <c r="DM210" s="2"/>
      <c r="DN210" s="2"/>
    </row>
    <row r="211" spans="1:118" s="27" customFormat="1" ht="12.75" customHeight="1">
      <c r="A211" s="272" t="str">
        <f t="shared" si="49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04"/>
        <v>0</v>
      </c>
      <c r="F211" s="236">
        <f t="shared" si="505"/>
        <v>0</v>
      </c>
      <c r="G211" s="236">
        <f t="shared" si="491"/>
        <v>0</v>
      </c>
      <c r="H211" s="236">
        <f t="shared" si="506"/>
        <v>0</v>
      </c>
      <c r="I211" s="236">
        <f t="shared" si="492"/>
        <v>0</v>
      </c>
      <c r="J211" s="236">
        <f t="shared" si="493"/>
        <v>0</v>
      </c>
      <c r="K211" s="236">
        <f t="shared" si="493"/>
        <v>0</v>
      </c>
      <c r="L211" s="236">
        <f t="shared" si="493"/>
        <v>0</v>
      </c>
      <c r="M211" s="236">
        <f t="shared" si="493"/>
        <v>0</v>
      </c>
      <c r="N211" s="236">
        <f t="shared" si="493"/>
        <v>0</v>
      </c>
      <c r="O211" s="236">
        <f t="shared" si="493"/>
        <v>0</v>
      </c>
      <c r="P211" s="220"/>
      <c r="Q211" s="221"/>
      <c r="R211" s="237">
        <f t="shared" si="507"/>
        <v>0</v>
      </c>
      <c r="S211" s="221"/>
      <c r="T211" s="237">
        <f t="shared" si="508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09"/>
        <v>0</v>
      </c>
      <c r="AD211" s="221"/>
      <c r="AE211" s="237">
        <f t="shared" si="510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11"/>
        <v>0</v>
      </c>
      <c r="AO211" s="221"/>
      <c r="AP211" s="237">
        <f t="shared" si="512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13"/>
        <v>0</v>
      </c>
      <c r="AZ211" s="221"/>
      <c r="BA211" s="237">
        <f t="shared" si="514"/>
        <v>0</v>
      </c>
      <c r="BB211" s="221"/>
      <c r="BC211" s="233"/>
      <c r="BD211" s="221"/>
      <c r="BE211" s="221"/>
      <c r="BF211" s="233"/>
      <c r="BG211" s="222"/>
      <c r="BH211" s="379">
        <f t="shared" si="494"/>
        <v>0</v>
      </c>
      <c r="BI211" s="255" t="str">
        <f t="shared" si="495"/>
        <v>08</v>
      </c>
      <c r="BJ211" s="318"/>
      <c r="BK211" s="253">
        <f t="shared" si="515"/>
        <v>0</v>
      </c>
      <c r="BL211" s="318"/>
      <c r="BM211" s="253">
        <f t="shared" si="49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497"/>
        <v>0</v>
      </c>
      <c r="BW211" s="318"/>
      <c r="BX211" s="253">
        <f t="shared" si="516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498"/>
        <v>0</v>
      </c>
      <c r="CH211" s="318"/>
      <c r="CI211" s="253">
        <f t="shared" si="499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00"/>
        <v>0</v>
      </c>
      <c r="CS211" s="318"/>
      <c r="CT211" s="253">
        <f t="shared" si="501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02"/>
        <v>0</v>
      </c>
      <c r="DD211" s="318"/>
      <c r="DE211" s="253">
        <f t="shared" si="503"/>
        <v>0</v>
      </c>
      <c r="DF211" s="318"/>
      <c r="DG211" s="318"/>
      <c r="DH211" s="318"/>
      <c r="DI211" s="318"/>
      <c r="DJ211" s="318"/>
      <c r="DK211" s="318"/>
      <c r="DL211" s="318"/>
      <c r="DM211" s="2"/>
      <c r="DN211" s="2"/>
    </row>
    <row r="212" spans="1:118" s="28" customFormat="1" ht="12.75" customHeight="1">
      <c r="A212" s="272" t="str">
        <f t="shared" si="49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04"/>
        <v>0</v>
      </c>
      <c r="F212" s="236">
        <f t="shared" si="505"/>
        <v>0</v>
      </c>
      <c r="G212" s="236">
        <f t="shared" si="491"/>
        <v>0</v>
      </c>
      <c r="H212" s="236">
        <f t="shared" si="506"/>
        <v>0</v>
      </c>
      <c r="I212" s="236">
        <f t="shared" si="492"/>
        <v>0</v>
      </c>
      <c r="J212" s="236">
        <f t="shared" si="493"/>
        <v>0</v>
      </c>
      <c r="K212" s="236">
        <f t="shared" si="493"/>
        <v>0</v>
      </c>
      <c r="L212" s="236">
        <f t="shared" si="493"/>
        <v>0</v>
      </c>
      <c r="M212" s="236">
        <f t="shared" si="493"/>
        <v>0</v>
      </c>
      <c r="N212" s="236">
        <f t="shared" si="493"/>
        <v>0</v>
      </c>
      <c r="O212" s="236">
        <f t="shared" si="493"/>
        <v>0</v>
      </c>
      <c r="P212" s="220"/>
      <c r="Q212" s="221"/>
      <c r="R212" s="237">
        <f t="shared" si="507"/>
        <v>0</v>
      </c>
      <c r="S212" s="221"/>
      <c r="T212" s="237">
        <f t="shared" si="508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09"/>
        <v>0</v>
      </c>
      <c r="AD212" s="221"/>
      <c r="AE212" s="237">
        <f t="shared" si="510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11"/>
        <v>0</v>
      </c>
      <c r="AO212" s="221"/>
      <c r="AP212" s="237">
        <f t="shared" si="512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13"/>
        <v>0</v>
      </c>
      <c r="AZ212" s="221"/>
      <c r="BA212" s="237">
        <f t="shared" si="514"/>
        <v>0</v>
      </c>
      <c r="BB212" s="221"/>
      <c r="BC212" s="233"/>
      <c r="BD212" s="221"/>
      <c r="BE212" s="221"/>
      <c r="BF212" s="233"/>
      <c r="BG212" s="222"/>
      <c r="BH212" s="379">
        <f t="shared" si="494"/>
        <v>0</v>
      </c>
      <c r="BI212" s="255" t="str">
        <f t="shared" si="495"/>
        <v>09</v>
      </c>
      <c r="BJ212" s="318"/>
      <c r="BK212" s="253">
        <f t="shared" si="515"/>
        <v>0</v>
      </c>
      <c r="BL212" s="318"/>
      <c r="BM212" s="253">
        <f t="shared" si="49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497"/>
        <v>0</v>
      </c>
      <c r="BW212" s="318"/>
      <c r="BX212" s="253">
        <f t="shared" si="516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498"/>
        <v>0</v>
      </c>
      <c r="CH212" s="318"/>
      <c r="CI212" s="253">
        <f t="shared" si="499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00"/>
        <v>0</v>
      </c>
      <c r="CS212" s="318"/>
      <c r="CT212" s="253">
        <f t="shared" si="501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02"/>
        <v>0</v>
      </c>
      <c r="DD212" s="318"/>
      <c r="DE212" s="253">
        <f t="shared" si="503"/>
        <v>0</v>
      </c>
      <c r="DF212" s="318"/>
      <c r="DG212" s="318"/>
      <c r="DH212" s="318"/>
      <c r="DI212" s="318"/>
      <c r="DJ212" s="318"/>
      <c r="DK212" s="318"/>
      <c r="DL212" s="318"/>
      <c r="DM212" s="242"/>
      <c r="DN212" s="242"/>
    </row>
    <row r="213" spans="1:118" s="28" customFormat="1" ht="12.75" customHeight="1">
      <c r="A213" s="272" t="str">
        <f t="shared" si="49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04"/>
        <v>0</v>
      </c>
      <c r="F213" s="236">
        <f t="shared" si="505"/>
        <v>0</v>
      </c>
      <c r="G213" s="236">
        <f t="shared" si="491"/>
        <v>0</v>
      </c>
      <c r="H213" s="236">
        <f t="shared" si="506"/>
        <v>0</v>
      </c>
      <c r="I213" s="236">
        <f t="shared" si="492"/>
        <v>0</v>
      </c>
      <c r="J213" s="236">
        <f t="shared" si="493"/>
        <v>0</v>
      </c>
      <c r="K213" s="236">
        <f t="shared" si="493"/>
        <v>0</v>
      </c>
      <c r="L213" s="236">
        <f t="shared" si="493"/>
        <v>0</v>
      </c>
      <c r="M213" s="236">
        <f t="shared" si="493"/>
        <v>0</v>
      </c>
      <c r="N213" s="236">
        <f t="shared" si="493"/>
        <v>0</v>
      </c>
      <c r="O213" s="236">
        <f t="shared" si="493"/>
        <v>0</v>
      </c>
      <c r="P213" s="220"/>
      <c r="Q213" s="221"/>
      <c r="R213" s="237">
        <f t="shared" si="507"/>
        <v>0</v>
      </c>
      <c r="S213" s="221"/>
      <c r="T213" s="237">
        <f t="shared" si="508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09"/>
        <v>0</v>
      </c>
      <c r="AD213" s="221"/>
      <c r="AE213" s="237">
        <f t="shared" si="510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11"/>
        <v>0</v>
      </c>
      <c r="AO213" s="221"/>
      <c r="AP213" s="237">
        <f t="shared" si="512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13"/>
        <v>0</v>
      </c>
      <c r="AZ213" s="221"/>
      <c r="BA213" s="237">
        <f t="shared" si="514"/>
        <v>0</v>
      </c>
      <c r="BB213" s="221"/>
      <c r="BC213" s="233"/>
      <c r="BD213" s="221"/>
      <c r="BE213" s="221"/>
      <c r="BF213" s="233"/>
      <c r="BG213" s="222"/>
      <c r="BH213" s="379">
        <f t="shared" si="494"/>
        <v>0</v>
      </c>
      <c r="BI213" s="255" t="str">
        <f t="shared" si="495"/>
        <v>10</v>
      </c>
      <c r="BJ213" s="318"/>
      <c r="BK213" s="253">
        <f t="shared" si="515"/>
        <v>0</v>
      </c>
      <c r="BL213" s="318"/>
      <c r="BM213" s="253">
        <f t="shared" si="49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497"/>
        <v>0</v>
      </c>
      <c r="BW213" s="318"/>
      <c r="BX213" s="253">
        <f t="shared" si="516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498"/>
        <v>0</v>
      </c>
      <c r="CH213" s="318"/>
      <c r="CI213" s="253">
        <f t="shared" si="499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00"/>
        <v>0</v>
      </c>
      <c r="CS213" s="318"/>
      <c r="CT213" s="253">
        <f t="shared" si="501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02"/>
        <v>0</v>
      </c>
      <c r="DD213" s="318"/>
      <c r="DE213" s="253">
        <f t="shared" si="503"/>
        <v>0</v>
      </c>
      <c r="DF213" s="318"/>
      <c r="DG213" s="318"/>
      <c r="DH213" s="318"/>
      <c r="DI213" s="318"/>
      <c r="DJ213" s="318"/>
      <c r="DK213" s="318"/>
      <c r="DL213" s="318"/>
      <c r="DM213" s="242"/>
      <c r="DN213" s="242"/>
    </row>
    <row r="214" spans="1:118" s="27" customFormat="1" ht="36.75" customHeight="1">
      <c r="A214" s="272" t="str">
        <f t="shared" si="49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04"/>
        <v>0</v>
      </c>
      <c r="F214" s="236">
        <f t="shared" si="505"/>
        <v>0</v>
      </c>
      <c r="G214" s="236">
        <f t="shared" si="491"/>
        <v>0</v>
      </c>
      <c r="H214" s="236">
        <f t="shared" si="506"/>
        <v>0</v>
      </c>
      <c r="I214" s="236">
        <f t="shared" si="492"/>
        <v>0</v>
      </c>
      <c r="J214" s="236">
        <f t="shared" si="493"/>
        <v>0</v>
      </c>
      <c r="K214" s="236">
        <f t="shared" si="493"/>
        <v>0</v>
      </c>
      <c r="L214" s="236">
        <f t="shared" si="493"/>
        <v>0</v>
      </c>
      <c r="M214" s="236">
        <f t="shared" si="493"/>
        <v>0</v>
      </c>
      <c r="N214" s="236">
        <f t="shared" si="493"/>
        <v>0</v>
      </c>
      <c r="O214" s="236">
        <f t="shared" si="493"/>
        <v>0</v>
      </c>
      <c r="P214" s="220"/>
      <c r="Q214" s="221"/>
      <c r="R214" s="237">
        <f t="shared" si="507"/>
        <v>0</v>
      </c>
      <c r="S214" s="221"/>
      <c r="T214" s="237">
        <f t="shared" si="508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09"/>
        <v>0</v>
      </c>
      <c r="AD214" s="221"/>
      <c r="AE214" s="237">
        <f t="shared" si="510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11"/>
        <v>0</v>
      </c>
      <c r="AO214" s="221"/>
      <c r="AP214" s="237">
        <f t="shared" si="512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13"/>
        <v>0</v>
      </c>
      <c r="AZ214" s="221"/>
      <c r="BA214" s="237">
        <f t="shared" si="514"/>
        <v>0</v>
      </c>
      <c r="BB214" s="221"/>
      <c r="BC214" s="233"/>
      <c r="BD214" s="221"/>
      <c r="BE214" s="221"/>
      <c r="BF214" s="233"/>
      <c r="BG214" s="222"/>
      <c r="BH214" s="379">
        <f t="shared" si="494"/>
        <v>0</v>
      </c>
      <c r="BI214" s="255" t="str">
        <f t="shared" si="495"/>
        <v>11</v>
      </c>
      <c r="BJ214" s="318"/>
      <c r="BK214" s="253">
        <f t="shared" si="515"/>
        <v>0</v>
      </c>
      <c r="BL214" s="318"/>
      <c r="BM214" s="253">
        <f t="shared" si="49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497"/>
        <v>0</v>
      </c>
      <c r="BW214" s="318"/>
      <c r="BX214" s="253">
        <f t="shared" si="516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498"/>
        <v>0</v>
      </c>
      <c r="CH214" s="318"/>
      <c r="CI214" s="253">
        <f t="shared" si="499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00"/>
        <v>0</v>
      </c>
      <c r="CS214" s="318"/>
      <c r="CT214" s="253">
        <f t="shared" si="501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02"/>
        <v>0</v>
      </c>
      <c r="DD214" s="318"/>
      <c r="DE214" s="253">
        <f t="shared" si="503"/>
        <v>0</v>
      </c>
      <c r="DF214" s="318"/>
      <c r="DG214" s="318"/>
      <c r="DH214" s="318"/>
      <c r="DI214" s="318"/>
      <c r="DJ214" s="318"/>
      <c r="DK214" s="318"/>
      <c r="DL214" s="318"/>
      <c r="DM214" s="2"/>
      <c r="DN214" s="2"/>
    </row>
    <row r="215" spans="1:118" s="27" customFormat="1" ht="36.75" customHeight="1">
      <c r="A215" s="272" t="str">
        <f t="shared" si="49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04"/>
        <v>0</v>
      </c>
      <c r="F215" s="236">
        <f t="shared" si="505"/>
        <v>0</v>
      </c>
      <c r="G215" s="236">
        <f t="shared" si="491"/>
        <v>0</v>
      </c>
      <c r="H215" s="236">
        <f t="shared" si="506"/>
        <v>0</v>
      </c>
      <c r="I215" s="236">
        <f t="shared" si="492"/>
        <v>0</v>
      </c>
      <c r="J215" s="236">
        <f t="shared" si="493"/>
        <v>0</v>
      </c>
      <c r="K215" s="236">
        <f t="shared" si="493"/>
        <v>0</v>
      </c>
      <c r="L215" s="236">
        <f t="shared" si="493"/>
        <v>0</v>
      </c>
      <c r="M215" s="236">
        <f t="shared" si="493"/>
        <v>0</v>
      </c>
      <c r="N215" s="236">
        <f t="shared" si="493"/>
        <v>0</v>
      </c>
      <c r="O215" s="236">
        <f t="shared" si="493"/>
        <v>0</v>
      </c>
      <c r="P215" s="220"/>
      <c r="Q215" s="221"/>
      <c r="R215" s="237">
        <f t="shared" si="507"/>
        <v>0</v>
      </c>
      <c r="S215" s="221"/>
      <c r="T215" s="237">
        <f t="shared" si="508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09"/>
        <v>0</v>
      </c>
      <c r="AD215" s="221"/>
      <c r="AE215" s="237">
        <f t="shared" si="510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11"/>
        <v>0</v>
      </c>
      <c r="AO215" s="221"/>
      <c r="AP215" s="237">
        <f t="shared" si="512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13"/>
        <v>0</v>
      </c>
      <c r="AZ215" s="221"/>
      <c r="BA215" s="237">
        <f t="shared" si="514"/>
        <v>0</v>
      </c>
      <c r="BB215" s="221"/>
      <c r="BC215" s="233"/>
      <c r="BD215" s="221"/>
      <c r="BE215" s="221"/>
      <c r="BF215" s="233"/>
      <c r="BG215" s="222"/>
      <c r="BH215" s="379">
        <f t="shared" si="494"/>
        <v>0</v>
      </c>
      <c r="BI215" s="255" t="str">
        <f t="shared" si="495"/>
        <v>12</v>
      </c>
      <c r="BJ215" s="318"/>
      <c r="BK215" s="253">
        <f t="shared" si="515"/>
        <v>0</v>
      </c>
      <c r="BL215" s="318"/>
      <c r="BM215" s="253">
        <f t="shared" si="49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497"/>
        <v>0</v>
      </c>
      <c r="BW215" s="318"/>
      <c r="BX215" s="253">
        <f t="shared" si="516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498"/>
        <v>0</v>
      </c>
      <c r="CH215" s="318"/>
      <c r="CI215" s="253">
        <f t="shared" si="499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00"/>
        <v>0</v>
      </c>
      <c r="CS215" s="318"/>
      <c r="CT215" s="253">
        <f t="shared" si="501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02"/>
        <v>0</v>
      </c>
      <c r="DD215" s="318"/>
      <c r="DE215" s="253">
        <f t="shared" si="503"/>
        <v>0</v>
      </c>
      <c r="DF215" s="318"/>
      <c r="DG215" s="318"/>
      <c r="DH215" s="318"/>
      <c r="DI215" s="318"/>
      <c r="DJ215" s="318"/>
      <c r="DK215" s="318"/>
      <c r="DL215" s="318"/>
      <c r="DM215" s="2"/>
      <c r="DN215" s="2"/>
    </row>
    <row r="216" spans="1:118" s="28" customFormat="1" ht="13.5" customHeight="1" thickBot="1">
      <c r="A216" s="272" t="str">
        <f t="shared" si="49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04"/>
        <v>0</v>
      </c>
      <c r="F216" s="236">
        <f t="shared" si="505"/>
        <v>0</v>
      </c>
      <c r="G216" s="236">
        <f t="shared" si="491"/>
        <v>0</v>
      </c>
      <c r="H216" s="236">
        <f t="shared" si="506"/>
        <v>0</v>
      </c>
      <c r="I216" s="236">
        <f t="shared" si="492"/>
        <v>0</v>
      </c>
      <c r="J216" s="236">
        <f t="shared" si="493"/>
        <v>0</v>
      </c>
      <c r="K216" s="236">
        <f t="shared" si="493"/>
        <v>0</v>
      </c>
      <c r="L216" s="236">
        <f t="shared" si="493"/>
        <v>0</v>
      </c>
      <c r="M216" s="236">
        <f t="shared" si="493"/>
        <v>0</v>
      </c>
      <c r="N216" s="236">
        <f t="shared" si="493"/>
        <v>0</v>
      </c>
      <c r="O216" s="236">
        <f>ROUND(SUM(Z216,AK216,AV216,BG216),1)</f>
        <v>0</v>
      </c>
      <c r="P216" s="223"/>
      <c r="Q216" s="224"/>
      <c r="R216" s="238">
        <f t="shared" si="507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09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11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13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5"/>
      <c r="BH216" s="379">
        <f t="shared" si="494"/>
        <v>0</v>
      </c>
      <c r="BI216" s="319" t="str">
        <f t="shared" si="495"/>
        <v>13</v>
      </c>
      <c r="BJ216" s="320"/>
      <c r="BK216" s="321">
        <f t="shared" si="515"/>
        <v>0</v>
      </c>
      <c r="BL216" s="320"/>
      <c r="BM216" s="321">
        <f t="shared" si="49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497"/>
        <v>0</v>
      </c>
      <c r="BW216" s="320"/>
      <c r="BX216" s="321">
        <f t="shared" si="516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498"/>
        <v>0</v>
      </c>
      <c r="CH216" s="320"/>
      <c r="CI216" s="321">
        <f t="shared" si="499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00"/>
        <v>0</v>
      </c>
      <c r="CS216" s="320"/>
      <c r="CT216" s="321">
        <f t="shared" si="501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02"/>
        <v>0</v>
      </c>
      <c r="DD216" s="320"/>
      <c r="DE216" s="321">
        <f t="shared" si="503"/>
        <v>0</v>
      </c>
      <c r="DF216" s="320"/>
      <c r="DG216" s="320"/>
      <c r="DH216" s="320"/>
      <c r="DI216" s="320"/>
      <c r="DJ216" s="320"/>
      <c r="DK216" s="320"/>
      <c r="DL216" s="320"/>
      <c r="DM216" s="242"/>
      <c r="DN216" s="242"/>
    </row>
    <row r="217" spans="1:118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494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17">IF(ROUND(E223-SUM(E224,E226:E227),5)&gt;=0,0,"Ошибка")</f>
        <v>0</v>
      </c>
      <c r="BK217" s="285">
        <f t="shared" si="517"/>
        <v>0</v>
      </c>
      <c r="BL217" s="285">
        <f t="shared" si="517"/>
        <v>0</v>
      </c>
      <c r="BM217" s="285">
        <f t="shared" si="517"/>
        <v>0</v>
      </c>
      <c r="BN217" s="285">
        <f t="shared" si="517"/>
        <v>0</v>
      </c>
      <c r="BO217" s="285">
        <f t="shared" si="517"/>
        <v>0</v>
      </c>
      <c r="BP217" s="285">
        <f t="shared" si="517"/>
        <v>0</v>
      </c>
      <c r="BQ217" s="285">
        <f t="shared" si="517"/>
        <v>0</v>
      </c>
      <c r="BR217" s="285">
        <f t="shared" si="517"/>
        <v>0</v>
      </c>
      <c r="BS217" s="285">
        <f t="shared" si="517"/>
        <v>0</v>
      </c>
      <c r="BT217" s="285">
        <f t="shared" si="517"/>
        <v>0</v>
      </c>
      <c r="BU217" s="285">
        <f t="shared" si="517"/>
        <v>0</v>
      </c>
      <c r="BV217" s="285">
        <f t="shared" si="517"/>
        <v>0</v>
      </c>
      <c r="BW217" s="285">
        <f t="shared" si="517"/>
        <v>0</v>
      </c>
      <c r="BX217" s="285">
        <f t="shared" si="517"/>
        <v>0</v>
      </c>
      <c r="BY217" s="285">
        <f t="shared" si="517"/>
        <v>0</v>
      </c>
      <c r="BZ217" s="285">
        <f t="shared" si="517"/>
        <v>0</v>
      </c>
      <c r="CA217" s="285">
        <f t="shared" si="517"/>
        <v>0</v>
      </c>
      <c r="CB217" s="285">
        <f t="shared" si="517"/>
        <v>0</v>
      </c>
      <c r="CC217" s="285">
        <f t="shared" si="517"/>
        <v>0</v>
      </c>
      <c r="CD217" s="285">
        <f t="shared" si="517"/>
        <v>0</v>
      </c>
      <c r="CE217" s="285">
        <f t="shared" si="517"/>
        <v>0</v>
      </c>
      <c r="CF217" s="285">
        <f t="shared" si="517"/>
        <v>0</v>
      </c>
      <c r="CG217" s="285">
        <f t="shared" si="517"/>
        <v>0</v>
      </c>
      <c r="CH217" s="285">
        <f t="shared" si="517"/>
        <v>0</v>
      </c>
      <c r="CI217" s="285">
        <f t="shared" si="517"/>
        <v>0</v>
      </c>
      <c r="CJ217" s="285">
        <f t="shared" si="517"/>
        <v>0</v>
      </c>
      <c r="CK217" s="285">
        <f t="shared" si="517"/>
        <v>0</v>
      </c>
      <c r="CL217" s="285">
        <f t="shared" si="517"/>
        <v>0</v>
      </c>
      <c r="CM217" s="285">
        <f t="shared" si="517"/>
        <v>0</v>
      </c>
      <c r="CN217" s="285">
        <f t="shared" si="517"/>
        <v>0</v>
      </c>
      <c r="CO217" s="285">
        <f t="shared" si="517"/>
        <v>0</v>
      </c>
      <c r="CP217" s="285">
        <f t="shared" ref="CP217:DL217" si="518">IF(ROUND(AK223-SUM(AK224,AK226:AK227),5)&gt;=0,0,"Ошибка")</f>
        <v>0</v>
      </c>
      <c r="CQ217" s="285">
        <f t="shared" si="518"/>
        <v>0</v>
      </c>
      <c r="CR217" s="285">
        <f t="shared" si="518"/>
        <v>0</v>
      </c>
      <c r="CS217" s="285">
        <f t="shared" si="518"/>
        <v>0</v>
      </c>
      <c r="CT217" s="285">
        <f t="shared" si="518"/>
        <v>0</v>
      </c>
      <c r="CU217" s="285">
        <f t="shared" si="518"/>
        <v>0</v>
      </c>
      <c r="CV217" s="285">
        <f t="shared" si="518"/>
        <v>0</v>
      </c>
      <c r="CW217" s="285">
        <f t="shared" si="518"/>
        <v>0</v>
      </c>
      <c r="CX217" s="285">
        <f t="shared" si="518"/>
        <v>0</v>
      </c>
      <c r="CY217" s="285">
        <f t="shared" si="518"/>
        <v>0</v>
      </c>
      <c r="CZ217" s="285">
        <f t="shared" si="518"/>
        <v>0</v>
      </c>
      <c r="DA217" s="285">
        <f t="shared" si="518"/>
        <v>0</v>
      </c>
      <c r="DB217" s="285">
        <f t="shared" si="518"/>
        <v>0</v>
      </c>
      <c r="DC217" s="285">
        <f t="shared" si="518"/>
        <v>0</v>
      </c>
      <c r="DD217" s="285">
        <f t="shared" si="518"/>
        <v>0</v>
      </c>
      <c r="DE217" s="285">
        <f t="shared" si="518"/>
        <v>0</v>
      </c>
      <c r="DF217" s="285">
        <f t="shared" si="518"/>
        <v>0</v>
      </c>
      <c r="DG217" s="285">
        <f t="shared" si="518"/>
        <v>0</v>
      </c>
      <c r="DH217" s="285">
        <f t="shared" si="518"/>
        <v>0</v>
      </c>
      <c r="DI217" s="285">
        <f t="shared" si="518"/>
        <v>0</v>
      </c>
      <c r="DJ217" s="285">
        <f t="shared" si="518"/>
        <v>0</v>
      </c>
      <c r="DK217" s="285">
        <f t="shared" si="518"/>
        <v>0</v>
      </c>
      <c r="DL217" s="285">
        <f t="shared" si="518"/>
        <v>0</v>
      </c>
      <c r="DM217" s="259"/>
      <c r="DN217" s="259"/>
    </row>
    <row r="218" spans="1:118" s="27" customFormat="1" ht="24.75" customHeight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19">SUM(J219:J223,J228:J230)</f>
        <v>0</v>
      </c>
      <c r="K218" s="236">
        <f t="shared" si="519"/>
        <v>0</v>
      </c>
      <c r="L218" s="236">
        <f t="shared" si="519"/>
        <v>0</v>
      </c>
      <c r="M218" s="236">
        <f t="shared" si="519"/>
        <v>0</v>
      </c>
      <c r="N218" s="236">
        <f t="shared" si="519"/>
        <v>0</v>
      </c>
      <c r="O218" s="236">
        <f t="shared" si="519"/>
        <v>0</v>
      </c>
      <c r="P218" s="228">
        <f>SUM(P219:P223,P228:P230)</f>
        <v>0</v>
      </c>
      <c r="Q218" s="226">
        <f t="shared" ref="Q218:Z218" si="520">SUM(Q219:Q223,Q228:Q230)</f>
        <v>0</v>
      </c>
      <c r="R218" s="236">
        <f t="shared" si="520"/>
        <v>0</v>
      </c>
      <c r="S218" s="226">
        <f t="shared" si="520"/>
        <v>0</v>
      </c>
      <c r="T218" s="236">
        <f t="shared" si="520"/>
        <v>0</v>
      </c>
      <c r="U218" s="226">
        <f t="shared" si="520"/>
        <v>0</v>
      </c>
      <c r="V218" s="235">
        <f t="shared" si="520"/>
        <v>0</v>
      </c>
      <c r="W218" s="226">
        <f t="shared" si="520"/>
        <v>0</v>
      </c>
      <c r="X218" s="226">
        <f t="shared" si="520"/>
        <v>0</v>
      </c>
      <c r="Y218" s="235">
        <f t="shared" si="520"/>
        <v>0</v>
      </c>
      <c r="Z218" s="227">
        <f t="shared" si="520"/>
        <v>0</v>
      </c>
      <c r="AA218" s="228">
        <f>SUM(AA219:AA223,AA228:AA230)</f>
        <v>0</v>
      </c>
      <c r="AB218" s="226">
        <f t="shared" ref="AB218:AK218" si="521">SUM(AB219:AB223,AB228:AB230)</f>
        <v>0</v>
      </c>
      <c r="AC218" s="236">
        <f t="shared" si="521"/>
        <v>0</v>
      </c>
      <c r="AD218" s="226">
        <f t="shared" si="521"/>
        <v>0</v>
      </c>
      <c r="AE218" s="236">
        <f t="shared" si="521"/>
        <v>0</v>
      </c>
      <c r="AF218" s="226">
        <f t="shared" si="521"/>
        <v>0</v>
      </c>
      <c r="AG218" s="235">
        <f t="shared" si="521"/>
        <v>0</v>
      </c>
      <c r="AH218" s="226">
        <f t="shared" si="521"/>
        <v>0</v>
      </c>
      <c r="AI218" s="226">
        <f t="shared" si="521"/>
        <v>0</v>
      </c>
      <c r="AJ218" s="235">
        <f t="shared" si="521"/>
        <v>0</v>
      </c>
      <c r="AK218" s="227">
        <f t="shared" si="521"/>
        <v>0</v>
      </c>
      <c r="AL218" s="228">
        <f>SUM(AL219:AL223,AL228:AL230)</f>
        <v>0</v>
      </c>
      <c r="AM218" s="226">
        <f t="shared" ref="AM218:AV218" si="522">SUM(AM219:AM223,AM228:AM230)</f>
        <v>0</v>
      </c>
      <c r="AN218" s="236">
        <f t="shared" si="522"/>
        <v>0</v>
      </c>
      <c r="AO218" s="226">
        <f t="shared" si="522"/>
        <v>0</v>
      </c>
      <c r="AP218" s="236">
        <f t="shared" si="522"/>
        <v>0</v>
      </c>
      <c r="AQ218" s="226">
        <f t="shared" si="522"/>
        <v>0</v>
      </c>
      <c r="AR218" s="235">
        <f t="shared" si="522"/>
        <v>0</v>
      </c>
      <c r="AS218" s="226">
        <f t="shared" si="522"/>
        <v>0</v>
      </c>
      <c r="AT218" s="226">
        <f t="shared" si="522"/>
        <v>0</v>
      </c>
      <c r="AU218" s="235">
        <f t="shared" si="522"/>
        <v>0</v>
      </c>
      <c r="AV218" s="227">
        <f t="shared" si="522"/>
        <v>0</v>
      </c>
      <c r="AW218" s="228">
        <f>SUM(AW219:AW223,AW228:AW230)</f>
        <v>0</v>
      </c>
      <c r="AX218" s="226">
        <f t="shared" ref="AX218:BG218" si="523">SUM(AX219:AX223,AX228:AX230)</f>
        <v>0</v>
      </c>
      <c r="AY218" s="236">
        <f t="shared" si="523"/>
        <v>0</v>
      </c>
      <c r="AZ218" s="226">
        <f t="shared" si="523"/>
        <v>0</v>
      </c>
      <c r="BA218" s="236">
        <f t="shared" si="523"/>
        <v>0</v>
      </c>
      <c r="BB218" s="226">
        <f t="shared" si="523"/>
        <v>0</v>
      </c>
      <c r="BC218" s="235">
        <f t="shared" si="523"/>
        <v>0</v>
      </c>
      <c r="BD218" s="226">
        <f t="shared" si="523"/>
        <v>0</v>
      </c>
      <c r="BE218" s="226">
        <f t="shared" si="523"/>
        <v>0</v>
      </c>
      <c r="BF218" s="235">
        <f t="shared" si="523"/>
        <v>0</v>
      </c>
      <c r="BG218" s="227">
        <f t="shared" si="523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24">IF(E224-E225&gt;=0,0,"Ошибка")</f>
        <v>0</v>
      </c>
      <c r="BK218" s="253">
        <f t="shared" si="524"/>
        <v>0</v>
      </c>
      <c r="BL218" s="253">
        <f t="shared" si="524"/>
        <v>0</v>
      </c>
      <c r="BM218" s="253">
        <f t="shared" si="524"/>
        <v>0</v>
      </c>
      <c r="BN218" s="253">
        <f t="shared" si="524"/>
        <v>0</v>
      </c>
      <c r="BO218" s="253">
        <f t="shared" si="524"/>
        <v>0</v>
      </c>
      <c r="BP218" s="253">
        <f t="shared" si="524"/>
        <v>0</v>
      </c>
      <c r="BQ218" s="253">
        <f t="shared" si="524"/>
        <v>0</v>
      </c>
      <c r="BR218" s="253">
        <f t="shared" si="524"/>
        <v>0</v>
      </c>
      <c r="BS218" s="253">
        <f t="shared" si="524"/>
        <v>0</v>
      </c>
      <c r="BT218" s="253">
        <f t="shared" si="524"/>
        <v>0</v>
      </c>
      <c r="BU218" s="253">
        <f t="shared" si="524"/>
        <v>0</v>
      </c>
      <c r="BV218" s="253">
        <f t="shared" si="524"/>
        <v>0</v>
      </c>
      <c r="BW218" s="253">
        <f t="shared" si="524"/>
        <v>0</v>
      </c>
      <c r="BX218" s="253">
        <f t="shared" si="524"/>
        <v>0</v>
      </c>
      <c r="BY218" s="253">
        <f t="shared" si="524"/>
        <v>0</v>
      </c>
      <c r="BZ218" s="253">
        <f t="shared" si="524"/>
        <v>0</v>
      </c>
      <c r="CA218" s="253">
        <f t="shared" si="524"/>
        <v>0</v>
      </c>
      <c r="CB218" s="253">
        <f t="shared" si="524"/>
        <v>0</v>
      </c>
      <c r="CC218" s="253">
        <f t="shared" si="524"/>
        <v>0</v>
      </c>
      <c r="CD218" s="253">
        <f t="shared" si="524"/>
        <v>0</v>
      </c>
      <c r="CE218" s="253">
        <f t="shared" si="524"/>
        <v>0</v>
      </c>
      <c r="CF218" s="253">
        <f t="shared" si="524"/>
        <v>0</v>
      </c>
      <c r="CG218" s="253">
        <f t="shared" si="524"/>
        <v>0</v>
      </c>
      <c r="CH218" s="253">
        <f t="shared" si="524"/>
        <v>0</v>
      </c>
      <c r="CI218" s="253">
        <f t="shared" si="524"/>
        <v>0</v>
      </c>
      <c r="CJ218" s="253">
        <f t="shared" si="524"/>
        <v>0</v>
      </c>
      <c r="CK218" s="253">
        <f t="shared" si="524"/>
        <v>0</v>
      </c>
      <c r="CL218" s="253">
        <f t="shared" si="524"/>
        <v>0</v>
      </c>
      <c r="CM218" s="253">
        <f t="shared" si="524"/>
        <v>0</v>
      </c>
      <c r="CN218" s="253">
        <f t="shared" si="524"/>
        <v>0</v>
      </c>
      <c r="CO218" s="253">
        <f t="shared" si="524"/>
        <v>0</v>
      </c>
      <c r="CP218" s="253">
        <f t="shared" ref="CP218:DL218" si="525">IF(AK224-AK225&gt;=0,0,"Ошибка")</f>
        <v>0</v>
      </c>
      <c r="CQ218" s="253">
        <f t="shared" si="525"/>
        <v>0</v>
      </c>
      <c r="CR218" s="253">
        <f t="shared" si="525"/>
        <v>0</v>
      </c>
      <c r="CS218" s="253">
        <f t="shared" si="525"/>
        <v>0</v>
      </c>
      <c r="CT218" s="253">
        <f t="shared" si="525"/>
        <v>0</v>
      </c>
      <c r="CU218" s="253">
        <f t="shared" si="525"/>
        <v>0</v>
      </c>
      <c r="CV218" s="253">
        <f t="shared" si="525"/>
        <v>0</v>
      </c>
      <c r="CW218" s="253">
        <f t="shared" si="525"/>
        <v>0</v>
      </c>
      <c r="CX218" s="253">
        <f t="shared" si="525"/>
        <v>0</v>
      </c>
      <c r="CY218" s="253">
        <f t="shared" si="525"/>
        <v>0</v>
      </c>
      <c r="CZ218" s="253">
        <f t="shared" si="525"/>
        <v>0</v>
      </c>
      <c r="DA218" s="253">
        <f t="shared" si="525"/>
        <v>0</v>
      </c>
      <c r="DB218" s="253">
        <f t="shared" si="525"/>
        <v>0</v>
      </c>
      <c r="DC218" s="253">
        <f t="shared" si="525"/>
        <v>0</v>
      </c>
      <c r="DD218" s="253">
        <f t="shared" si="525"/>
        <v>0</v>
      </c>
      <c r="DE218" s="253">
        <f t="shared" si="525"/>
        <v>0</v>
      </c>
      <c r="DF218" s="253">
        <f t="shared" si="525"/>
        <v>0</v>
      </c>
      <c r="DG218" s="253">
        <f t="shared" si="525"/>
        <v>0</v>
      </c>
      <c r="DH218" s="253">
        <f t="shared" si="525"/>
        <v>0</v>
      </c>
      <c r="DI218" s="253">
        <f t="shared" si="525"/>
        <v>0</v>
      </c>
      <c r="DJ218" s="253">
        <f t="shared" si="525"/>
        <v>0</v>
      </c>
      <c r="DK218" s="253">
        <f t="shared" si="525"/>
        <v>0</v>
      </c>
      <c r="DL218" s="253">
        <f t="shared" si="525"/>
        <v>0</v>
      </c>
      <c r="DM218" s="2"/>
      <c r="DN218" s="2"/>
    </row>
    <row r="219" spans="1:118" s="27" customFormat="1" ht="24.75" customHeight="1">
      <c r="A219" s="272" t="str">
        <f t="shared" ref="A219:A230" si="52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27">SUM(J219:L219)</f>
        <v>0</v>
      </c>
      <c r="H219" s="236">
        <f>ROUND(SUM(S219,AD219,AO219,AZ219),1)</f>
        <v>0</v>
      </c>
      <c r="I219" s="236">
        <f t="shared" ref="I219:I230" si="528">SUM(M219:O219)</f>
        <v>0</v>
      </c>
      <c r="J219" s="236">
        <f t="shared" ref="J219:O230" si="529">ROUND(SUM(U219,AF219,AQ219,BB219),1)</f>
        <v>0</v>
      </c>
      <c r="K219" s="236">
        <f t="shared" si="529"/>
        <v>0</v>
      </c>
      <c r="L219" s="236">
        <f t="shared" si="529"/>
        <v>0</v>
      </c>
      <c r="M219" s="236">
        <f t="shared" si="529"/>
        <v>0</v>
      </c>
      <c r="N219" s="236">
        <f t="shared" si="529"/>
        <v>0</v>
      </c>
      <c r="O219" s="236">
        <f t="shared" si="529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2"/>
      <c r="BH219" s="379">
        <f t="shared" ref="BH219:BH231" si="530">IF((COUNTA(BJ219:DL219)-COUNTIF(BJ219:DL219,0))=0,0,CONCATENATE("Ошибки!-",COUNTA(BJ219:DL219)-COUNTIF(BJ219:DL219,0)))</f>
        <v>0</v>
      </c>
      <c r="BI219" s="255" t="str">
        <f t="shared" ref="BI219:BI230" si="531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32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33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34">IF(ROUND((AA219-AB219),5)&gt;=0,0,"Ошибка!")</f>
        <v>0</v>
      </c>
      <c r="CH219" s="318"/>
      <c r="CI219" s="253">
        <f t="shared" ref="CI219:CI230" si="535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36">IF(ROUND((AL219-AM219),5)&gt;=0,0,"Ошибка!")</f>
        <v>0</v>
      </c>
      <c r="CS219" s="318"/>
      <c r="CT219" s="253">
        <f t="shared" ref="CT219:CT230" si="537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38">IF(ROUND((AW219-AX219),5)&gt;=0,0,"Ошибка!")</f>
        <v>0</v>
      </c>
      <c r="DD219" s="318"/>
      <c r="DE219" s="253">
        <f t="shared" ref="DE219:DE230" si="539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  <c r="DM219" s="2"/>
      <c r="DN219" s="2"/>
    </row>
    <row r="220" spans="1:118" s="27" customFormat="1" ht="36.75" customHeight="1">
      <c r="A220" s="272" t="str">
        <f t="shared" si="52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40">ROUND(SUM(P220,AA220,AL220,AW220),0)</f>
        <v>0</v>
      </c>
      <c r="F220" s="236">
        <f t="shared" ref="F220:F230" si="541">ROUND(SUM(Q220,AB220,AM220,AX220),1)</f>
        <v>0</v>
      </c>
      <c r="G220" s="236">
        <f t="shared" si="527"/>
        <v>0</v>
      </c>
      <c r="H220" s="236">
        <f t="shared" ref="H220:H230" si="542">ROUND(SUM(S220,AD220,AO220,AZ220),1)</f>
        <v>0</v>
      </c>
      <c r="I220" s="236">
        <f t="shared" si="528"/>
        <v>0</v>
      </c>
      <c r="J220" s="236">
        <f t="shared" si="529"/>
        <v>0</v>
      </c>
      <c r="K220" s="236">
        <f t="shared" si="529"/>
        <v>0</v>
      </c>
      <c r="L220" s="236">
        <f t="shared" si="529"/>
        <v>0</v>
      </c>
      <c r="M220" s="236">
        <f t="shared" si="529"/>
        <v>0</v>
      </c>
      <c r="N220" s="236">
        <f t="shared" si="529"/>
        <v>0</v>
      </c>
      <c r="O220" s="236">
        <f t="shared" si="529"/>
        <v>0</v>
      </c>
      <c r="P220" s="220"/>
      <c r="Q220" s="221"/>
      <c r="R220" s="237">
        <f t="shared" ref="R220:R230" si="543">SUM(U220:W220)</f>
        <v>0</v>
      </c>
      <c r="S220" s="221"/>
      <c r="T220" s="237">
        <f t="shared" ref="T220:T229" si="544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45">SUM(AF220:AH220)</f>
        <v>0</v>
      </c>
      <c r="AD220" s="221"/>
      <c r="AE220" s="237">
        <f t="shared" ref="AE220:AE229" si="546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47">SUM(AQ220:AS220)</f>
        <v>0</v>
      </c>
      <c r="AO220" s="221"/>
      <c r="AP220" s="237">
        <f t="shared" ref="AP220:AP229" si="548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49">SUM(BB220:BD220)</f>
        <v>0</v>
      </c>
      <c r="AZ220" s="221"/>
      <c r="BA220" s="237">
        <f t="shared" ref="BA220:BA229" si="550">SUM(BE220:BG220)</f>
        <v>0</v>
      </c>
      <c r="BB220" s="221"/>
      <c r="BC220" s="233"/>
      <c r="BD220" s="221"/>
      <c r="BE220" s="221"/>
      <c r="BF220" s="233"/>
      <c r="BG220" s="222"/>
      <c r="BH220" s="379">
        <f t="shared" si="530"/>
        <v>0</v>
      </c>
      <c r="BI220" s="255" t="str">
        <f t="shared" si="531"/>
        <v>03</v>
      </c>
      <c r="BJ220" s="318"/>
      <c r="BK220" s="253">
        <f t="shared" ref="BK220:BK230" si="551">IF(ROUND((E220-F220),5)&gt;=0,0,"Ошибка!")</f>
        <v>0</v>
      </c>
      <c r="BL220" s="318"/>
      <c r="BM220" s="253">
        <f t="shared" si="532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33"/>
        <v>0</v>
      </c>
      <c r="BW220" s="318"/>
      <c r="BX220" s="253">
        <f t="shared" ref="BX220:BX230" si="552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34"/>
        <v>0</v>
      </c>
      <c r="CH220" s="318"/>
      <c r="CI220" s="253">
        <f t="shared" si="535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36"/>
        <v>0</v>
      </c>
      <c r="CS220" s="318"/>
      <c r="CT220" s="253">
        <f t="shared" si="537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38"/>
        <v>0</v>
      </c>
      <c r="DD220" s="318"/>
      <c r="DE220" s="253">
        <f t="shared" si="539"/>
        <v>0</v>
      </c>
      <c r="DF220" s="318"/>
      <c r="DG220" s="318"/>
      <c r="DH220" s="318"/>
      <c r="DI220" s="318"/>
      <c r="DJ220" s="318"/>
      <c r="DK220" s="318"/>
      <c r="DL220" s="318"/>
      <c r="DM220" s="2"/>
      <c r="DN220" s="2"/>
    </row>
    <row r="221" spans="1:118" s="28" customFormat="1" ht="12.75" customHeight="1">
      <c r="A221" s="272" t="str">
        <f t="shared" si="52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40"/>
        <v>0</v>
      </c>
      <c r="F221" s="236">
        <f t="shared" si="541"/>
        <v>0</v>
      </c>
      <c r="G221" s="236">
        <f t="shared" si="527"/>
        <v>0</v>
      </c>
      <c r="H221" s="236">
        <f t="shared" si="542"/>
        <v>0</v>
      </c>
      <c r="I221" s="236">
        <f t="shared" si="528"/>
        <v>0</v>
      </c>
      <c r="J221" s="236">
        <f t="shared" si="529"/>
        <v>0</v>
      </c>
      <c r="K221" s="236">
        <f t="shared" si="529"/>
        <v>0</v>
      </c>
      <c r="L221" s="236">
        <f t="shared" si="529"/>
        <v>0</v>
      </c>
      <c r="M221" s="236">
        <f t="shared" si="529"/>
        <v>0</v>
      </c>
      <c r="N221" s="236">
        <f t="shared" si="529"/>
        <v>0</v>
      </c>
      <c r="O221" s="236">
        <f t="shared" si="529"/>
        <v>0</v>
      </c>
      <c r="P221" s="220"/>
      <c r="Q221" s="221"/>
      <c r="R221" s="237">
        <f t="shared" si="543"/>
        <v>0</v>
      </c>
      <c r="S221" s="221"/>
      <c r="T221" s="237">
        <f t="shared" si="544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45"/>
        <v>0</v>
      </c>
      <c r="AD221" s="221"/>
      <c r="AE221" s="237">
        <f t="shared" si="546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47"/>
        <v>0</v>
      </c>
      <c r="AO221" s="221"/>
      <c r="AP221" s="237">
        <f t="shared" si="548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49"/>
        <v>0</v>
      </c>
      <c r="AZ221" s="221"/>
      <c r="BA221" s="237">
        <f t="shared" si="550"/>
        <v>0</v>
      </c>
      <c r="BB221" s="221"/>
      <c r="BC221" s="233"/>
      <c r="BD221" s="221"/>
      <c r="BE221" s="221"/>
      <c r="BF221" s="233"/>
      <c r="BG221" s="222"/>
      <c r="BH221" s="379">
        <f t="shared" si="530"/>
        <v>0</v>
      </c>
      <c r="BI221" s="255" t="str">
        <f t="shared" si="531"/>
        <v>04</v>
      </c>
      <c r="BJ221" s="318"/>
      <c r="BK221" s="253">
        <f t="shared" si="551"/>
        <v>0</v>
      </c>
      <c r="BL221" s="318"/>
      <c r="BM221" s="253">
        <f t="shared" si="532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33"/>
        <v>0</v>
      </c>
      <c r="BW221" s="318"/>
      <c r="BX221" s="253">
        <f t="shared" si="552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34"/>
        <v>0</v>
      </c>
      <c r="CH221" s="318"/>
      <c r="CI221" s="253">
        <f t="shared" si="535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36"/>
        <v>0</v>
      </c>
      <c r="CS221" s="318"/>
      <c r="CT221" s="253">
        <f t="shared" si="537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38"/>
        <v>0</v>
      </c>
      <c r="DD221" s="318"/>
      <c r="DE221" s="253">
        <f t="shared" si="539"/>
        <v>0</v>
      </c>
      <c r="DF221" s="318"/>
      <c r="DG221" s="318"/>
      <c r="DH221" s="318"/>
      <c r="DI221" s="318"/>
      <c r="DJ221" s="318"/>
      <c r="DK221" s="318"/>
      <c r="DL221" s="318"/>
      <c r="DM221" s="242"/>
      <c r="DN221" s="242"/>
    </row>
    <row r="222" spans="1:118" s="28" customFormat="1" ht="12.75" customHeight="1">
      <c r="A222" s="272" t="str">
        <f t="shared" si="52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40"/>
        <v>0</v>
      </c>
      <c r="F222" s="236">
        <f t="shared" si="541"/>
        <v>0</v>
      </c>
      <c r="G222" s="236">
        <f t="shared" si="527"/>
        <v>0</v>
      </c>
      <c r="H222" s="236">
        <f t="shared" si="542"/>
        <v>0</v>
      </c>
      <c r="I222" s="236">
        <f t="shared" si="528"/>
        <v>0</v>
      </c>
      <c r="J222" s="236">
        <f t="shared" si="529"/>
        <v>0</v>
      </c>
      <c r="K222" s="236">
        <f t="shared" si="529"/>
        <v>0</v>
      </c>
      <c r="L222" s="236">
        <f t="shared" si="529"/>
        <v>0</v>
      </c>
      <c r="M222" s="236">
        <f t="shared" si="529"/>
        <v>0</v>
      </c>
      <c r="N222" s="236">
        <f t="shared" si="529"/>
        <v>0</v>
      </c>
      <c r="O222" s="236">
        <f t="shared" si="529"/>
        <v>0</v>
      </c>
      <c r="P222" s="220"/>
      <c r="Q222" s="221"/>
      <c r="R222" s="237">
        <f t="shared" si="543"/>
        <v>0</v>
      </c>
      <c r="S222" s="221"/>
      <c r="T222" s="237">
        <f t="shared" si="544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45"/>
        <v>0</v>
      </c>
      <c r="AD222" s="221"/>
      <c r="AE222" s="237">
        <f t="shared" si="546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47"/>
        <v>0</v>
      </c>
      <c r="AO222" s="221"/>
      <c r="AP222" s="237">
        <f t="shared" si="548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49"/>
        <v>0</v>
      </c>
      <c r="AZ222" s="221"/>
      <c r="BA222" s="237">
        <f t="shared" si="550"/>
        <v>0</v>
      </c>
      <c r="BB222" s="221"/>
      <c r="BC222" s="233"/>
      <c r="BD222" s="221"/>
      <c r="BE222" s="221"/>
      <c r="BF222" s="233"/>
      <c r="BG222" s="222"/>
      <c r="BH222" s="379">
        <f t="shared" si="530"/>
        <v>0</v>
      </c>
      <c r="BI222" s="255" t="str">
        <f t="shared" si="531"/>
        <v>05</v>
      </c>
      <c r="BJ222" s="318"/>
      <c r="BK222" s="253">
        <f t="shared" si="551"/>
        <v>0</v>
      </c>
      <c r="BL222" s="318"/>
      <c r="BM222" s="253">
        <f t="shared" si="532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33"/>
        <v>0</v>
      </c>
      <c r="BW222" s="318"/>
      <c r="BX222" s="253">
        <f t="shared" si="552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34"/>
        <v>0</v>
      </c>
      <c r="CH222" s="318"/>
      <c r="CI222" s="253">
        <f t="shared" si="535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36"/>
        <v>0</v>
      </c>
      <c r="CS222" s="318"/>
      <c r="CT222" s="253">
        <f t="shared" si="537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38"/>
        <v>0</v>
      </c>
      <c r="DD222" s="318"/>
      <c r="DE222" s="253">
        <f t="shared" si="539"/>
        <v>0</v>
      </c>
      <c r="DF222" s="318"/>
      <c r="DG222" s="318"/>
      <c r="DH222" s="318"/>
      <c r="DI222" s="318"/>
      <c r="DJ222" s="318"/>
      <c r="DK222" s="318"/>
      <c r="DL222" s="318"/>
      <c r="DM222" s="242"/>
      <c r="DN222" s="242"/>
    </row>
    <row r="223" spans="1:118" s="28" customFormat="1" ht="12.75" customHeight="1">
      <c r="A223" s="272" t="str">
        <f t="shared" si="52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40"/>
        <v>0</v>
      </c>
      <c r="F223" s="236">
        <f t="shared" si="541"/>
        <v>0</v>
      </c>
      <c r="G223" s="236">
        <f t="shared" si="527"/>
        <v>0</v>
      </c>
      <c r="H223" s="236">
        <f t="shared" si="542"/>
        <v>0</v>
      </c>
      <c r="I223" s="236">
        <f t="shared" si="528"/>
        <v>0</v>
      </c>
      <c r="J223" s="236">
        <f t="shared" si="529"/>
        <v>0</v>
      </c>
      <c r="K223" s="236">
        <f t="shared" si="529"/>
        <v>0</v>
      </c>
      <c r="L223" s="236">
        <f t="shared" si="529"/>
        <v>0</v>
      </c>
      <c r="M223" s="236">
        <f t="shared" si="529"/>
        <v>0</v>
      </c>
      <c r="N223" s="236">
        <f t="shared" si="529"/>
        <v>0</v>
      </c>
      <c r="O223" s="236">
        <f t="shared" si="529"/>
        <v>0</v>
      </c>
      <c r="P223" s="220"/>
      <c r="Q223" s="221"/>
      <c r="R223" s="237">
        <f t="shared" si="543"/>
        <v>0</v>
      </c>
      <c r="S223" s="221"/>
      <c r="T223" s="237">
        <f t="shared" si="544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45"/>
        <v>0</v>
      </c>
      <c r="AD223" s="221"/>
      <c r="AE223" s="237">
        <f t="shared" si="546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47"/>
        <v>0</v>
      </c>
      <c r="AO223" s="221"/>
      <c r="AP223" s="237">
        <f t="shared" si="548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49"/>
        <v>0</v>
      </c>
      <c r="AZ223" s="221"/>
      <c r="BA223" s="237">
        <f t="shared" si="550"/>
        <v>0</v>
      </c>
      <c r="BB223" s="221"/>
      <c r="BC223" s="233"/>
      <c r="BD223" s="221"/>
      <c r="BE223" s="221"/>
      <c r="BF223" s="233"/>
      <c r="BG223" s="222"/>
      <c r="BH223" s="379">
        <f t="shared" si="530"/>
        <v>0</v>
      </c>
      <c r="BI223" s="255" t="str">
        <f t="shared" si="531"/>
        <v>06</v>
      </c>
      <c r="BJ223" s="318"/>
      <c r="BK223" s="253">
        <f t="shared" si="551"/>
        <v>0</v>
      </c>
      <c r="BL223" s="318"/>
      <c r="BM223" s="253">
        <f t="shared" si="532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33"/>
        <v>0</v>
      </c>
      <c r="BW223" s="318"/>
      <c r="BX223" s="253">
        <f t="shared" si="552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34"/>
        <v>0</v>
      </c>
      <c r="CH223" s="318"/>
      <c r="CI223" s="253">
        <f t="shared" si="535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36"/>
        <v>0</v>
      </c>
      <c r="CS223" s="318"/>
      <c r="CT223" s="253">
        <f t="shared" si="537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38"/>
        <v>0</v>
      </c>
      <c r="DD223" s="318"/>
      <c r="DE223" s="253">
        <f t="shared" si="539"/>
        <v>0</v>
      </c>
      <c r="DF223" s="318"/>
      <c r="DG223" s="318"/>
      <c r="DH223" s="318"/>
      <c r="DI223" s="318"/>
      <c r="DJ223" s="318"/>
      <c r="DK223" s="318"/>
      <c r="DL223" s="318"/>
      <c r="DM223" s="242"/>
      <c r="DN223" s="242"/>
    </row>
    <row r="224" spans="1:118" s="27" customFormat="1" ht="24.75" customHeight="1">
      <c r="A224" s="272" t="str">
        <f t="shared" si="52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40"/>
        <v>0</v>
      </c>
      <c r="F224" s="236">
        <f t="shared" si="541"/>
        <v>0</v>
      </c>
      <c r="G224" s="236">
        <f t="shared" si="527"/>
        <v>0</v>
      </c>
      <c r="H224" s="236">
        <f t="shared" si="542"/>
        <v>0</v>
      </c>
      <c r="I224" s="236">
        <f t="shared" si="528"/>
        <v>0</v>
      </c>
      <c r="J224" s="236">
        <f t="shared" si="529"/>
        <v>0</v>
      </c>
      <c r="K224" s="236">
        <f t="shared" si="529"/>
        <v>0</v>
      </c>
      <c r="L224" s="236">
        <f t="shared" si="529"/>
        <v>0</v>
      </c>
      <c r="M224" s="236">
        <f t="shared" si="529"/>
        <v>0</v>
      </c>
      <c r="N224" s="236">
        <f t="shared" si="529"/>
        <v>0</v>
      </c>
      <c r="O224" s="236">
        <f t="shared" si="529"/>
        <v>0</v>
      </c>
      <c r="P224" s="220"/>
      <c r="Q224" s="221"/>
      <c r="R224" s="237">
        <f t="shared" si="543"/>
        <v>0</v>
      </c>
      <c r="S224" s="221"/>
      <c r="T224" s="237">
        <f t="shared" si="544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45"/>
        <v>0</v>
      </c>
      <c r="AD224" s="221"/>
      <c r="AE224" s="237">
        <f t="shared" si="546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47"/>
        <v>0</v>
      </c>
      <c r="AO224" s="221"/>
      <c r="AP224" s="237">
        <f t="shared" si="548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49"/>
        <v>0</v>
      </c>
      <c r="AZ224" s="221"/>
      <c r="BA224" s="237">
        <f t="shared" si="550"/>
        <v>0</v>
      </c>
      <c r="BB224" s="221"/>
      <c r="BC224" s="233"/>
      <c r="BD224" s="221"/>
      <c r="BE224" s="221"/>
      <c r="BF224" s="233"/>
      <c r="BG224" s="222"/>
      <c r="BH224" s="379">
        <f t="shared" si="530"/>
        <v>0</v>
      </c>
      <c r="BI224" s="255" t="str">
        <f t="shared" si="531"/>
        <v>07</v>
      </c>
      <c r="BJ224" s="318"/>
      <c r="BK224" s="253">
        <f t="shared" si="551"/>
        <v>0</v>
      </c>
      <c r="BL224" s="318"/>
      <c r="BM224" s="253">
        <f t="shared" si="532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33"/>
        <v>0</v>
      </c>
      <c r="BW224" s="318"/>
      <c r="BX224" s="253">
        <f t="shared" si="552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34"/>
        <v>0</v>
      </c>
      <c r="CH224" s="318"/>
      <c r="CI224" s="253">
        <f t="shared" si="535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36"/>
        <v>0</v>
      </c>
      <c r="CS224" s="318"/>
      <c r="CT224" s="253">
        <f t="shared" si="537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38"/>
        <v>0</v>
      </c>
      <c r="DD224" s="318"/>
      <c r="DE224" s="253">
        <f t="shared" si="539"/>
        <v>0</v>
      </c>
      <c r="DF224" s="318"/>
      <c r="DG224" s="318"/>
      <c r="DH224" s="318"/>
      <c r="DI224" s="318"/>
      <c r="DJ224" s="318"/>
      <c r="DK224" s="318"/>
      <c r="DL224" s="318"/>
      <c r="DM224" s="2"/>
      <c r="DN224" s="2"/>
    </row>
    <row r="225" spans="1:118" s="27" customFormat="1" ht="12.75" customHeight="1">
      <c r="A225" s="272" t="str">
        <f t="shared" si="52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40"/>
        <v>0</v>
      </c>
      <c r="F225" s="236">
        <f t="shared" si="541"/>
        <v>0</v>
      </c>
      <c r="G225" s="236">
        <f t="shared" si="527"/>
        <v>0</v>
      </c>
      <c r="H225" s="236">
        <f t="shared" si="542"/>
        <v>0</v>
      </c>
      <c r="I225" s="236">
        <f t="shared" si="528"/>
        <v>0</v>
      </c>
      <c r="J225" s="236">
        <f t="shared" si="529"/>
        <v>0</v>
      </c>
      <c r="K225" s="236">
        <f t="shared" si="529"/>
        <v>0</v>
      </c>
      <c r="L225" s="236">
        <f t="shared" si="529"/>
        <v>0</v>
      </c>
      <c r="M225" s="236">
        <f t="shared" si="529"/>
        <v>0</v>
      </c>
      <c r="N225" s="236">
        <f t="shared" si="529"/>
        <v>0</v>
      </c>
      <c r="O225" s="236">
        <f t="shared" si="529"/>
        <v>0</v>
      </c>
      <c r="P225" s="220"/>
      <c r="Q225" s="221"/>
      <c r="R225" s="237">
        <f t="shared" si="543"/>
        <v>0</v>
      </c>
      <c r="S225" s="221"/>
      <c r="T225" s="237">
        <f t="shared" si="544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45"/>
        <v>0</v>
      </c>
      <c r="AD225" s="221"/>
      <c r="AE225" s="237">
        <f t="shared" si="546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47"/>
        <v>0</v>
      </c>
      <c r="AO225" s="221"/>
      <c r="AP225" s="237">
        <f t="shared" si="548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49"/>
        <v>0</v>
      </c>
      <c r="AZ225" s="221"/>
      <c r="BA225" s="237">
        <f t="shared" si="550"/>
        <v>0</v>
      </c>
      <c r="BB225" s="221"/>
      <c r="BC225" s="233"/>
      <c r="BD225" s="221"/>
      <c r="BE225" s="221"/>
      <c r="BF225" s="233"/>
      <c r="BG225" s="222"/>
      <c r="BH225" s="379">
        <f t="shared" si="530"/>
        <v>0</v>
      </c>
      <c r="BI225" s="255" t="str">
        <f t="shared" si="531"/>
        <v>08</v>
      </c>
      <c r="BJ225" s="318"/>
      <c r="BK225" s="253">
        <f t="shared" si="551"/>
        <v>0</v>
      </c>
      <c r="BL225" s="318"/>
      <c r="BM225" s="253">
        <f t="shared" si="532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33"/>
        <v>0</v>
      </c>
      <c r="BW225" s="318"/>
      <c r="BX225" s="253">
        <f t="shared" si="552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34"/>
        <v>0</v>
      </c>
      <c r="CH225" s="318"/>
      <c r="CI225" s="253">
        <f t="shared" si="535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36"/>
        <v>0</v>
      </c>
      <c r="CS225" s="318"/>
      <c r="CT225" s="253">
        <f t="shared" si="537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38"/>
        <v>0</v>
      </c>
      <c r="DD225" s="318"/>
      <c r="DE225" s="253">
        <f t="shared" si="539"/>
        <v>0</v>
      </c>
      <c r="DF225" s="318"/>
      <c r="DG225" s="318"/>
      <c r="DH225" s="318"/>
      <c r="DI225" s="318"/>
      <c r="DJ225" s="318"/>
      <c r="DK225" s="318"/>
      <c r="DL225" s="318"/>
      <c r="DM225" s="2"/>
      <c r="DN225" s="2"/>
    </row>
    <row r="226" spans="1:118" s="28" customFormat="1" ht="12.75" customHeight="1">
      <c r="A226" s="272" t="str">
        <f t="shared" si="52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40"/>
        <v>0</v>
      </c>
      <c r="F226" s="236">
        <f t="shared" si="541"/>
        <v>0</v>
      </c>
      <c r="G226" s="236">
        <f t="shared" si="527"/>
        <v>0</v>
      </c>
      <c r="H226" s="236">
        <f t="shared" si="542"/>
        <v>0</v>
      </c>
      <c r="I226" s="236">
        <f t="shared" si="528"/>
        <v>0</v>
      </c>
      <c r="J226" s="236">
        <f t="shared" si="529"/>
        <v>0</v>
      </c>
      <c r="K226" s="236">
        <f t="shared" si="529"/>
        <v>0</v>
      </c>
      <c r="L226" s="236">
        <f t="shared" si="529"/>
        <v>0</v>
      </c>
      <c r="M226" s="236">
        <f t="shared" si="529"/>
        <v>0</v>
      </c>
      <c r="N226" s="236">
        <f t="shared" si="529"/>
        <v>0</v>
      </c>
      <c r="O226" s="236">
        <f t="shared" si="529"/>
        <v>0</v>
      </c>
      <c r="P226" s="220"/>
      <c r="Q226" s="221"/>
      <c r="R226" s="237">
        <f t="shared" si="543"/>
        <v>0</v>
      </c>
      <c r="S226" s="221"/>
      <c r="T226" s="237">
        <f t="shared" si="544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45"/>
        <v>0</v>
      </c>
      <c r="AD226" s="221"/>
      <c r="AE226" s="237">
        <f t="shared" si="546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47"/>
        <v>0</v>
      </c>
      <c r="AO226" s="221"/>
      <c r="AP226" s="237">
        <f t="shared" si="548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49"/>
        <v>0</v>
      </c>
      <c r="AZ226" s="221"/>
      <c r="BA226" s="237">
        <f t="shared" si="550"/>
        <v>0</v>
      </c>
      <c r="BB226" s="221"/>
      <c r="BC226" s="233"/>
      <c r="BD226" s="221"/>
      <c r="BE226" s="221"/>
      <c r="BF226" s="233"/>
      <c r="BG226" s="222"/>
      <c r="BH226" s="379">
        <f t="shared" si="530"/>
        <v>0</v>
      </c>
      <c r="BI226" s="255" t="str">
        <f t="shared" si="531"/>
        <v>09</v>
      </c>
      <c r="BJ226" s="318"/>
      <c r="BK226" s="253">
        <f t="shared" si="551"/>
        <v>0</v>
      </c>
      <c r="BL226" s="318"/>
      <c r="BM226" s="253">
        <f t="shared" si="532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33"/>
        <v>0</v>
      </c>
      <c r="BW226" s="318"/>
      <c r="BX226" s="253">
        <f t="shared" si="552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34"/>
        <v>0</v>
      </c>
      <c r="CH226" s="318"/>
      <c r="CI226" s="253">
        <f t="shared" si="535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36"/>
        <v>0</v>
      </c>
      <c r="CS226" s="318"/>
      <c r="CT226" s="253">
        <f t="shared" si="537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38"/>
        <v>0</v>
      </c>
      <c r="DD226" s="318"/>
      <c r="DE226" s="253">
        <f t="shared" si="539"/>
        <v>0</v>
      </c>
      <c r="DF226" s="318"/>
      <c r="DG226" s="318"/>
      <c r="DH226" s="318"/>
      <c r="DI226" s="318"/>
      <c r="DJ226" s="318"/>
      <c r="DK226" s="318"/>
      <c r="DL226" s="318"/>
      <c r="DM226" s="242"/>
      <c r="DN226" s="242"/>
    </row>
    <row r="227" spans="1:118" s="28" customFormat="1" ht="12.75" customHeight="1">
      <c r="A227" s="272" t="str">
        <f t="shared" si="52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40"/>
        <v>0</v>
      </c>
      <c r="F227" s="236">
        <f t="shared" si="541"/>
        <v>0</v>
      </c>
      <c r="G227" s="236">
        <f t="shared" si="527"/>
        <v>0</v>
      </c>
      <c r="H227" s="236">
        <f t="shared" si="542"/>
        <v>0</v>
      </c>
      <c r="I227" s="236">
        <f t="shared" si="528"/>
        <v>0</v>
      </c>
      <c r="J227" s="236">
        <f t="shared" si="529"/>
        <v>0</v>
      </c>
      <c r="K227" s="236">
        <f t="shared" si="529"/>
        <v>0</v>
      </c>
      <c r="L227" s="236">
        <f t="shared" si="529"/>
        <v>0</v>
      </c>
      <c r="M227" s="236">
        <f t="shared" si="529"/>
        <v>0</v>
      </c>
      <c r="N227" s="236">
        <f t="shared" si="529"/>
        <v>0</v>
      </c>
      <c r="O227" s="236">
        <f t="shared" si="529"/>
        <v>0</v>
      </c>
      <c r="P227" s="220"/>
      <c r="Q227" s="221"/>
      <c r="R227" s="237">
        <f t="shared" si="543"/>
        <v>0</v>
      </c>
      <c r="S227" s="221"/>
      <c r="T227" s="237">
        <f t="shared" si="544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45"/>
        <v>0</v>
      </c>
      <c r="AD227" s="221"/>
      <c r="AE227" s="237">
        <f t="shared" si="546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47"/>
        <v>0</v>
      </c>
      <c r="AO227" s="221"/>
      <c r="AP227" s="237">
        <f t="shared" si="548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49"/>
        <v>0</v>
      </c>
      <c r="AZ227" s="221"/>
      <c r="BA227" s="237">
        <f t="shared" si="550"/>
        <v>0</v>
      </c>
      <c r="BB227" s="221"/>
      <c r="BC227" s="233"/>
      <c r="BD227" s="221"/>
      <c r="BE227" s="221"/>
      <c r="BF227" s="233"/>
      <c r="BG227" s="222"/>
      <c r="BH227" s="379">
        <f t="shared" si="530"/>
        <v>0</v>
      </c>
      <c r="BI227" s="255" t="str">
        <f t="shared" si="531"/>
        <v>10</v>
      </c>
      <c r="BJ227" s="318"/>
      <c r="BK227" s="253">
        <f t="shared" si="551"/>
        <v>0</v>
      </c>
      <c r="BL227" s="318"/>
      <c r="BM227" s="253">
        <f t="shared" si="532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33"/>
        <v>0</v>
      </c>
      <c r="BW227" s="318"/>
      <c r="BX227" s="253">
        <f t="shared" si="552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34"/>
        <v>0</v>
      </c>
      <c r="CH227" s="318"/>
      <c r="CI227" s="253">
        <f t="shared" si="535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36"/>
        <v>0</v>
      </c>
      <c r="CS227" s="318"/>
      <c r="CT227" s="253">
        <f t="shared" si="537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38"/>
        <v>0</v>
      </c>
      <c r="DD227" s="318"/>
      <c r="DE227" s="253">
        <f t="shared" si="539"/>
        <v>0</v>
      </c>
      <c r="DF227" s="318"/>
      <c r="DG227" s="318"/>
      <c r="DH227" s="318"/>
      <c r="DI227" s="318"/>
      <c r="DJ227" s="318"/>
      <c r="DK227" s="318"/>
      <c r="DL227" s="318"/>
      <c r="DM227" s="242"/>
      <c r="DN227" s="242"/>
    </row>
    <row r="228" spans="1:118" s="27" customFormat="1" ht="36.75" customHeight="1">
      <c r="A228" s="272" t="str">
        <f t="shared" si="52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40"/>
        <v>0</v>
      </c>
      <c r="F228" s="236">
        <f t="shared" si="541"/>
        <v>0</v>
      </c>
      <c r="G228" s="236">
        <f t="shared" si="527"/>
        <v>0</v>
      </c>
      <c r="H228" s="236">
        <f t="shared" si="542"/>
        <v>0</v>
      </c>
      <c r="I228" s="236">
        <f t="shared" si="528"/>
        <v>0</v>
      </c>
      <c r="J228" s="236">
        <f t="shared" si="529"/>
        <v>0</v>
      </c>
      <c r="K228" s="236">
        <f t="shared" si="529"/>
        <v>0</v>
      </c>
      <c r="L228" s="236">
        <f t="shared" si="529"/>
        <v>0</v>
      </c>
      <c r="M228" s="236">
        <f t="shared" si="529"/>
        <v>0</v>
      </c>
      <c r="N228" s="236">
        <f t="shared" si="529"/>
        <v>0</v>
      </c>
      <c r="O228" s="236">
        <f t="shared" si="529"/>
        <v>0</v>
      </c>
      <c r="P228" s="220"/>
      <c r="Q228" s="221"/>
      <c r="R228" s="237">
        <f t="shared" si="543"/>
        <v>0</v>
      </c>
      <c r="S228" s="221"/>
      <c r="T228" s="237">
        <f t="shared" si="544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45"/>
        <v>0</v>
      </c>
      <c r="AD228" s="221"/>
      <c r="AE228" s="237">
        <f t="shared" si="546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47"/>
        <v>0</v>
      </c>
      <c r="AO228" s="221"/>
      <c r="AP228" s="237">
        <f t="shared" si="548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49"/>
        <v>0</v>
      </c>
      <c r="AZ228" s="221"/>
      <c r="BA228" s="237">
        <f t="shared" si="550"/>
        <v>0</v>
      </c>
      <c r="BB228" s="221"/>
      <c r="BC228" s="233"/>
      <c r="BD228" s="221"/>
      <c r="BE228" s="221"/>
      <c r="BF228" s="233"/>
      <c r="BG228" s="222"/>
      <c r="BH228" s="379">
        <f t="shared" si="530"/>
        <v>0</v>
      </c>
      <c r="BI228" s="255" t="str">
        <f t="shared" si="531"/>
        <v>11</v>
      </c>
      <c r="BJ228" s="318"/>
      <c r="BK228" s="253">
        <f t="shared" si="551"/>
        <v>0</v>
      </c>
      <c r="BL228" s="318"/>
      <c r="BM228" s="253">
        <f t="shared" si="532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33"/>
        <v>0</v>
      </c>
      <c r="BW228" s="318"/>
      <c r="BX228" s="253">
        <f t="shared" si="552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34"/>
        <v>0</v>
      </c>
      <c r="CH228" s="318"/>
      <c r="CI228" s="253">
        <f t="shared" si="535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36"/>
        <v>0</v>
      </c>
      <c r="CS228" s="318"/>
      <c r="CT228" s="253">
        <f t="shared" si="537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38"/>
        <v>0</v>
      </c>
      <c r="DD228" s="318"/>
      <c r="DE228" s="253">
        <f t="shared" si="539"/>
        <v>0</v>
      </c>
      <c r="DF228" s="318"/>
      <c r="DG228" s="318"/>
      <c r="DH228" s="318"/>
      <c r="DI228" s="318"/>
      <c r="DJ228" s="318"/>
      <c r="DK228" s="318"/>
      <c r="DL228" s="318"/>
      <c r="DM228" s="2"/>
      <c r="DN228" s="2"/>
    </row>
    <row r="229" spans="1:118" s="27" customFormat="1" ht="36.75" customHeight="1">
      <c r="A229" s="272" t="str">
        <f t="shared" si="52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40"/>
        <v>0</v>
      </c>
      <c r="F229" s="236">
        <f t="shared" si="541"/>
        <v>0</v>
      </c>
      <c r="G229" s="236">
        <f t="shared" si="527"/>
        <v>0</v>
      </c>
      <c r="H229" s="236">
        <f t="shared" si="542"/>
        <v>0</v>
      </c>
      <c r="I229" s="236">
        <f t="shared" si="528"/>
        <v>0</v>
      </c>
      <c r="J229" s="236">
        <f t="shared" si="529"/>
        <v>0</v>
      </c>
      <c r="K229" s="236">
        <f t="shared" si="529"/>
        <v>0</v>
      </c>
      <c r="L229" s="236">
        <f t="shared" si="529"/>
        <v>0</v>
      </c>
      <c r="M229" s="236">
        <f t="shared" si="529"/>
        <v>0</v>
      </c>
      <c r="N229" s="236">
        <f t="shared" si="529"/>
        <v>0</v>
      </c>
      <c r="O229" s="236">
        <f t="shared" si="529"/>
        <v>0</v>
      </c>
      <c r="P229" s="220"/>
      <c r="Q229" s="221"/>
      <c r="R229" s="237">
        <f t="shared" si="543"/>
        <v>0</v>
      </c>
      <c r="S229" s="221"/>
      <c r="T229" s="237">
        <f t="shared" si="544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45"/>
        <v>0</v>
      </c>
      <c r="AD229" s="221"/>
      <c r="AE229" s="237">
        <f t="shared" si="546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47"/>
        <v>0</v>
      </c>
      <c r="AO229" s="221"/>
      <c r="AP229" s="237">
        <f t="shared" si="548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49"/>
        <v>0</v>
      </c>
      <c r="AZ229" s="221"/>
      <c r="BA229" s="237">
        <f t="shared" si="550"/>
        <v>0</v>
      </c>
      <c r="BB229" s="221"/>
      <c r="BC229" s="233"/>
      <c r="BD229" s="221"/>
      <c r="BE229" s="221"/>
      <c r="BF229" s="233"/>
      <c r="BG229" s="222"/>
      <c r="BH229" s="379">
        <f t="shared" si="530"/>
        <v>0</v>
      </c>
      <c r="BI229" s="255" t="str">
        <f t="shared" si="531"/>
        <v>12</v>
      </c>
      <c r="BJ229" s="318"/>
      <c r="BK229" s="253">
        <f t="shared" si="551"/>
        <v>0</v>
      </c>
      <c r="BL229" s="318"/>
      <c r="BM229" s="253">
        <f t="shared" si="532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33"/>
        <v>0</v>
      </c>
      <c r="BW229" s="318"/>
      <c r="BX229" s="253">
        <f t="shared" si="552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34"/>
        <v>0</v>
      </c>
      <c r="CH229" s="318"/>
      <c r="CI229" s="253">
        <f t="shared" si="535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36"/>
        <v>0</v>
      </c>
      <c r="CS229" s="318"/>
      <c r="CT229" s="253">
        <f t="shared" si="537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38"/>
        <v>0</v>
      </c>
      <c r="DD229" s="318"/>
      <c r="DE229" s="253">
        <f t="shared" si="539"/>
        <v>0</v>
      </c>
      <c r="DF229" s="318"/>
      <c r="DG229" s="318"/>
      <c r="DH229" s="318"/>
      <c r="DI229" s="318"/>
      <c r="DJ229" s="318"/>
      <c r="DK229" s="318"/>
      <c r="DL229" s="318"/>
      <c r="DM229" s="2"/>
      <c r="DN229" s="2"/>
    </row>
    <row r="230" spans="1:118" s="28" customFormat="1" ht="13.5" customHeight="1" thickBot="1">
      <c r="A230" s="272" t="str">
        <f t="shared" si="52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40"/>
        <v>0</v>
      </c>
      <c r="F230" s="236">
        <f t="shared" si="541"/>
        <v>0</v>
      </c>
      <c r="G230" s="236">
        <f t="shared" si="527"/>
        <v>0</v>
      </c>
      <c r="H230" s="236">
        <f t="shared" si="542"/>
        <v>0</v>
      </c>
      <c r="I230" s="236">
        <f t="shared" si="528"/>
        <v>0</v>
      </c>
      <c r="J230" s="236">
        <f t="shared" si="529"/>
        <v>0</v>
      </c>
      <c r="K230" s="236">
        <f t="shared" si="529"/>
        <v>0</v>
      </c>
      <c r="L230" s="236">
        <f t="shared" si="529"/>
        <v>0</v>
      </c>
      <c r="M230" s="236">
        <f t="shared" si="529"/>
        <v>0</v>
      </c>
      <c r="N230" s="236">
        <f t="shared" si="529"/>
        <v>0</v>
      </c>
      <c r="O230" s="236">
        <f>ROUND(SUM(Z230,AK230,AV230,BG230),1)</f>
        <v>0</v>
      </c>
      <c r="P230" s="223"/>
      <c r="Q230" s="224"/>
      <c r="R230" s="238">
        <f t="shared" si="543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45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47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49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5"/>
      <c r="BH230" s="379">
        <f t="shared" si="530"/>
        <v>0</v>
      </c>
      <c r="BI230" s="319" t="str">
        <f t="shared" si="531"/>
        <v>13</v>
      </c>
      <c r="BJ230" s="320"/>
      <c r="BK230" s="321">
        <f t="shared" si="551"/>
        <v>0</v>
      </c>
      <c r="BL230" s="320"/>
      <c r="BM230" s="321">
        <f t="shared" si="532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33"/>
        <v>0</v>
      </c>
      <c r="BW230" s="320"/>
      <c r="BX230" s="321">
        <f t="shared" si="552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34"/>
        <v>0</v>
      </c>
      <c r="CH230" s="320"/>
      <c r="CI230" s="321">
        <f t="shared" si="535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36"/>
        <v>0</v>
      </c>
      <c r="CS230" s="320"/>
      <c r="CT230" s="321">
        <f t="shared" si="537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38"/>
        <v>0</v>
      </c>
      <c r="DD230" s="320"/>
      <c r="DE230" s="321">
        <f t="shared" si="539"/>
        <v>0</v>
      </c>
      <c r="DF230" s="320"/>
      <c r="DG230" s="320"/>
      <c r="DH230" s="320"/>
      <c r="DI230" s="320"/>
      <c r="DJ230" s="320"/>
      <c r="DK230" s="320"/>
      <c r="DL230" s="320"/>
      <c r="DM230" s="242"/>
      <c r="DN230" s="242"/>
    </row>
    <row r="231" spans="1:118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30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53">IF(ROUND(E237-SUM(E238,E240:E241),5)&gt;=0,0,"Ошибка")</f>
        <v>0</v>
      </c>
      <c r="BK231" s="285">
        <f t="shared" si="553"/>
        <v>0</v>
      </c>
      <c r="BL231" s="285">
        <f t="shared" si="553"/>
        <v>0</v>
      </c>
      <c r="BM231" s="285">
        <f t="shared" si="553"/>
        <v>0</v>
      </c>
      <c r="BN231" s="285">
        <f t="shared" si="553"/>
        <v>0</v>
      </c>
      <c r="BO231" s="285">
        <f t="shared" si="553"/>
        <v>0</v>
      </c>
      <c r="BP231" s="285">
        <f t="shared" si="553"/>
        <v>0</v>
      </c>
      <c r="BQ231" s="285">
        <f t="shared" si="553"/>
        <v>0</v>
      </c>
      <c r="BR231" s="285">
        <f t="shared" si="553"/>
        <v>0</v>
      </c>
      <c r="BS231" s="285">
        <f t="shared" si="553"/>
        <v>0</v>
      </c>
      <c r="BT231" s="285">
        <f t="shared" si="553"/>
        <v>0</v>
      </c>
      <c r="BU231" s="285">
        <f t="shared" si="553"/>
        <v>0</v>
      </c>
      <c r="BV231" s="285">
        <f t="shared" si="553"/>
        <v>0</v>
      </c>
      <c r="BW231" s="285">
        <f t="shared" si="553"/>
        <v>0</v>
      </c>
      <c r="BX231" s="285">
        <f t="shared" si="553"/>
        <v>0</v>
      </c>
      <c r="BY231" s="285">
        <f t="shared" si="553"/>
        <v>0</v>
      </c>
      <c r="BZ231" s="285">
        <f t="shared" si="553"/>
        <v>0</v>
      </c>
      <c r="CA231" s="285">
        <f t="shared" si="553"/>
        <v>0</v>
      </c>
      <c r="CB231" s="285">
        <f t="shared" si="553"/>
        <v>0</v>
      </c>
      <c r="CC231" s="285">
        <f t="shared" si="553"/>
        <v>0</v>
      </c>
      <c r="CD231" s="285">
        <f t="shared" si="553"/>
        <v>0</v>
      </c>
      <c r="CE231" s="285">
        <f t="shared" si="553"/>
        <v>0</v>
      </c>
      <c r="CF231" s="285">
        <f t="shared" si="553"/>
        <v>0</v>
      </c>
      <c r="CG231" s="285">
        <f t="shared" si="553"/>
        <v>0</v>
      </c>
      <c r="CH231" s="285">
        <f t="shared" si="553"/>
        <v>0</v>
      </c>
      <c r="CI231" s="285">
        <f t="shared" si="553"/>
        <v>0</v>
      </c>
      <c r="CJ231" s="285">
        <f t="shared" si="553"/>
        <v>0</v>
      </c>
      <c r="CK231" s="285">
        <f t="shared" si="553"/>
        <v>0</v>
      </c>
      <c r="CL231" s="285">
        <f t="shared" si="553"/>
        <v>0</v>
      </c>
      <c r="CM231" s="285">
        <f t="shared" si="553"/>
        <v>0</v>
      </c>
      <c r="CN231" s="285">
        <f t="shared" si="553"/>
        <v>0</v>
      </c>
      <c r="CO231" s="285">
        <f t="shared" si="553"/>
        <v>0</v>
      </c>
      <c r="CP231" s="285">
        <f t="shared" ref="CP231:DL231" si="554">IF(ROUND(AK237-SUM(AK238,AK240:AK241),5)&gt;=0,0,"Ошибка")</f>
        <v>0</v>
      </c>
      <c r="CQ231" s="285">
        <f t="shared" si="554"/>
        <v>0</v>
      </c>
      <c r="CR231" s="285">
        <f t="shared" si="554"/>
        <v>0</v>
      </c>
      <c r="CS231" s="285">
        <f t="shared" si="554"/>
        <v>0</v>
      </c>
      <c r="CT231" s="285">
        <f t="shared" si="554"/>
        <v>0</v>
      </c>
      <c r="CU231" s="285">
        <f t="shared" si="554"/>
        <v>0</v>
      </c>
      <c r="CV231" s="285">
        <f t="shared" si="554"/>
        <v>0</v>
      </c>
      <c r="CW231" s="285">
        <f t="shared" si="554"/>
        <v>0</v>
      </c>
      <c r="CX231" s="285">
        <f t="shared" si="554"/>
        <v>0</v>
      </c>
      <c r="CY231" s="285">
        <f t="shared" si="554"/>
        <v>0</v>
      </c>
      <c r="CZ231" s="285">
        <f t="shared" si="554"/>
        <v>0</v>
      </c>
      <c r="DA231" s="285">
        <f t="shared" si="554"/>
        <v>0</v>
      </c>
      <c r="DB231" s="285">
        <f t="shared" si="554"/>
        <v>0</v>
      </c>
      <c r="DC231" s="285">
        <f t="shared" si="554"/>
        <v>0</v>
      </c>
      <c r="DD231" s="285">
        <f t="shared" si="554"/>
        <v>0</v>
      </c>
      <c r="DE231" s="285">
        <f t="shared" si="554"/>
        <v>0</v>
      </c>
      <c r="DF231" s="285">
        <f t="shared" si="554"/>
        <v>0</v>
      </c>
      <c r="DG231" s="285">
        <f t="shared" si="554"/>
        <v>0</v>
      </c>
      <c r="DH231" s="285">
        <f t="shared" si="554"/>
        <v>0</v>
      </c>
      <c r="DI231" s="285">
        <f t="shared" si="554"/>
        <v>0</v>
      </c>
      <c r="DJ231" s="285">
        <f t="shared" si="554"/>
        <v>0</v>
      </c>
      <c r="DK231" s="285">
        <f t="shared" si="554"/>
        <v>0</v>
      </c>
      <c r="DL231" s="285">
        <f t="shared" si="554"/>
        <v>0</v>
      </c>
      <c r="DM231" s="259"/>
      <c r="DN231" s="259"/>
    </row>
    <row r="232" spans="1:118" s="27" customFormat="1" ht="24.75" customHeight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55">SUM(J233:J237,J242:J244)</f>
        <v>0</v>
      </c>
      <c r="K232" s="236">
        <f t="shared" si="555"/>
        <v>0</v>
      </c>
      <c r="L232" s="236">
        <f t="shared" si="555"/>
        <v>0</v>
      </c>
      <c r="M232" s="236">
        <f t="shared" si="555"/>
        <v>0</v>
      </c>
      <c r="N232" s="236">
        <f t="shared" si="555"/>
        <v>0</v>
      </c>
      <c r="O232" s="236">
        <f t="shared" si="555"/>
        <v>0</v>
      </c>
      <c r="P232" s="228">
        <f>SUM(P233:P237,P242:P244)</f>
        <v>0</v>
      </c>
      <c r="Q232" s="226">
        <f t="shared" ref="Q232:Z232" si="556">SUM(Q233:Q237,Q242:Q244)</f>
        <v>0</v>
      </c>
      <c r="R232" s="236">
        <f t="shared" si="556"/>
        <v>0</v>
      </c>
      <c r="S232" s="226">
        <f t="shared" si="556"/>
        <v>0</v>
      </c>
      <c r="T232" s="236">
        <f t="shared" si="556"/>
        <v>0</v>
      </c>
      <c r="U232" s="226">
        <f t="shared" si="556"/>
        <v>0</v>
      </c>
      <c r="V232" s="235">
        <f t="shared" si="556"/>
        <v>0</v>
      </c>
      <c r="W232" s="226">
        <f t="shared" si="556"/>
        <v>0</v>
      </c>
      <c r="X232" s="226">
        <f t="shared" si="556"/>
        <v>0</v>
      </c>
      <c r="Y232" s="235">
        <f t="shared" si="556"/>
        <v>0</v>
      </c>
      <c r="Z232" s="227">
        <f t="shared" si="556"/>
        <v>0</v>
      </c>
      <c r="AA232" s="228">
        <f>SUM(AA233:AA237,AA242:AA244)</f>
        <v>0</v>
      </c>
      <c r="AB232" s="226">
        <f t="shared" ref="AB232:AK232" si="557">SUM(AB233:AB237,AB242:AB244)</f>
        <v>0</v>
      </c>
      <c r="AC232" s="236">
        <f t="shared" si="557"/>
        <v>0</v>
      </c>
      <c r="AD232" s="226">
        <f t="shared" si="557"/>
        <v>0</v>
      </c>
      <c r="AE232" s="236">
        <f t="shared" si="557"/>
        <v>0</v>
      </c>
      <c r="AF232" s="226">
        <f t="shared" si="557"/>
        <v>0</v>
      </c>
      <c r="AG232" s="235">
        <f t="shared" si="557"/>
        <v>0</v>
      </c>
      <c r="AH232" s="226">
        <f t="shared" si="557"/>
        <v>0</v>
      </c>
      <c r="AI232" s="226">
        <f t="shared" si="557"/>
        <v>0</v>
      </c>
      <c r="AJ232" s="235">
        <f t="shared" si="557"/>
        <v>0</v>
      </c>
      <c r="AK232" s="227">
        <f t="shared" si="557"/>
        <v>0</v>
      </c>
      <c r="AL232" s="228">
        <f>SUM(AL233:AL237,AL242:AL244)</f>
        <v>0</v>
      </c>
      <c r="AM232" s="226">
        <f t="shared" ref="AM232:AV232" si="558">SUM(AM233:AM237,AM242:AM244)</f>
        <v>0</v>
      </c>
      <c r="AN232" s="236">
        <f t="shared" si="558"/>
        <v>0</v>
      </c>
      <c r="AO232" s="226">
        <f t="shared" si="558"/>
        <v>0</v>
      </c>
      <c r="AP232" s="236">
        <f t="shared" si="558"/>
        <v>0</v>
      </c>
      <c r="AQ232" s="226">
        <f t="shared" si="558"/>
        <v>0</v>
      </c>
      <c r="AR232" s="235">
        <f t="shared" si="558"/>
        <v>0</v>
      </c>
      <c r="AS232" s="226">
        <f t="shared" si="558"/>
        <v>0</v>
      </c>
      <c r="AT232" s="226">
        <f t="shared" si="558"/>
        <v>0</v>
      </c>
      <c r="AU232" s="235">
        <f t="shared" si="558"/>
        <v>0</v>
      </c>
      <c r="AV232" s="227">
        <f t="shared" si="558"/>
        <v>0</v>
      </c>
      <c r="AW232" s="228">
        <f>SUM(AW233:AW237,AW242:AW244)</f>
        <v>0</v>
      </c>
      <c r="AX232" s="226">
        <f t="shared" ref="AX232:BG232" si="559">SUM(AX233:AX237,AX242:AX244)</f>
        <v>0</v>
      </c>
      <c r="AY232" s="236">
        <f t="shared" si="559"/>
        <v>0</v>
      </c>
      <c r="AZ232" s="226">
        <f t="shared" si="559"/>
        <v>0</v>
      </c>
      <c r="BA232" s="236">
        <f t="shared" si="559"/>
        <v>0</v>
      </c>
      <c r="BB232" s="226">
        <f t="shared" si="559"/>
        <v>0</v>
      </c>
      <c r="BC232" s="235">
        <f t="shared" si="559"/>
        <v>0</v>
      </c>
      <c r="BD232" s="226">
        <f t="shared" si="559"/>
        <v>0</v>
      </c>
      <c r="BE232" s="226">
        <f t="shared" si="559"/>
        <v>0</v>
      </c>
      <c r="BF232" s="235">
        <f t="shared" si="559"/>
        <v>0</v>
      </c>
      <c r="BG232" s="227">
        <f t="shared" si="559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560">IF(E238-E239&gt;=0,0,"Ошибка")</f>
        <v>0</v>
      </c>
      <c r="BK232" s="253">
        <f t="shared" si="560"/>
        <v>0</v>
      </c>
      <c r="BL232" s="253">
        <f t="shared" si="560"/>
        <v>0</v>
      </c>
      <c r="BM232" s="253">
        <f t="shared" si="560"/>
        <v>0</v>
      </c>
      <c r="BN232" s="253">
        <f t="shared" si="560"/>
        <v>0</v>
      </c>
      <c r="BO232" s="253">
        <f t="shared" si="560"/>
        <v>0</v>
      </c>
      <c r="BP232" s="253">
        <f t="shared" si="560"/>
        <v>0</v>
      </c>
      <c r="BQ232" s="253">
        <f t="shared" si="560"/>
        <v>0</v>
      </c>
      <c r="BR232" s="253">
        <f t="shared" si="560"/>
        <v>0</v>
      </c>
      <c r="BS232" s="253">
        <f t="shared" si="560"/>
        <v>0</v>
      </c>
      <c r="BT232" s="253">
        <f t="shared" si="560"/>
        <v>0</v>
      </c>
      <c r="BU232" s="253">
        <f t="shared" si="560"/>
        <v>0</v>
      </c>
      <c r="BV232" s="253">
        <f t="shared" si="560"/>
        <v>0</v>
      </c>
      <c r="BW232" s="253">
        <f t="shared" si="560"/>
        <v>0</v>
      </c>
      <c r="BX232" s="253">
        <f t="shared" si="560"/>
        <v>0</v>
      </c>
      <c r="BY232" s="253">
        <f t="shared" si="560"/>
        <v>0</v>
      </c>
      <c r="BZ232" s="253">
        <f t="shared" si="560"/>
        <v>0</v>
      </c>
      <c r="CA232" s="253">
        <f t="shared" si="560"/>
        <v>0</v>
      </c>
      <c r="CB232" s="253">
        <f t="shared" si="560"/>
        <v>0</v>
      </c>
      <c r="CC232" s="253">
        <f t="shared" si="560"/>
        <v>0</v>
      </c>
      <c r="CD232" s="253">
        <f t="shared" si="560"/>
        <v>0</v>
      </c>
      <c r="CE232" s="253">
        <f t="shared" si="560"/>
        <v>0</v>
      </c>
      <c r="CF232" s="253">
        <f t="shared" si="560"/>
        <v>0</v>
      </c>
      <c r="CG232" s="253">
        <f t="shared" si="560"/>
        <v>0</v>
      </c>
      <c r="CH232" s="253">
        <f t="shared" si="560"/>
        <v>0</v>
      </c>
      <c r="CI232" s="253">
        <f t="shared" si="560"/>
        <v>0</v>
      </c>
      <c r="CJ232" s="253">
        <f t="shared" si="560"/>
        <v>0</v>
      </c>
      <c r="CK232" s="253">
        <f t="shared" si="560"/>
        <v>0</v>
      </c>
      <c r="CL232" s="253">
        <f t="shared" si="560"/>
        <v>0</v>
      </c>
      <c r="CM232" s="253">
        <f t="shared" si="560"/>
        <v>0</v>
      </c>
      <c r="CN232" s="253">
        <f t="shared" si="560"/>
        <v>0</v>
      </c>
      <c r="CO232" s="253">
        <f t="shared" si="560"/>
        <v>0</v>
      </c>
      <c r="CP232" s="253">
        <f t="shared" ref="CP232:DL232" si="561">IF(AK238-AK239&gt;=0,0,"Ошибка")</f>
        <v>0</v>
      </c>
      <c r="CQ232" s="253">
        <f t="shared" si="561"/>
        <v>0</v>
      </c>
      <c r="CR232" s="253">
        <f t="shared" si="561"/>
        <v>0</v>
      </c>
      <c r="CS232" s="253">
        <f t="shared" si="561"/>
        <v>0</v>
      </c>
      <c r="CT232" s="253">
        <f t="shared" si="561"/>
        <v>0</v>
      </c>
      <c r="CU232" s="253">
        <f t="shared" si="561"/>
        <v>0</v>
      </c>
      <c r="CV232" s="253">
        <f t="shared" si="561"/>
        <v>0</v>
      </c>
      <c r="CW232" s="253">
        <f t="shared" si="561"/>
        <v>0</v>
      </c>
      <c r="CX232" s="253">
        <f t="shared" si="561"/>
        <v>0</v>
      </c>
      <c r="CY232" s="253">
        <f t="shared" si="561"/>
        <v>0</v>
      </c>
      <c r="CZ232" s="253">
        <f t="shared" si="561"/>
        <v>0</v>
      </c>
      <c r="DA232" s="253">
        <f t="shared" si="561"/>
        <v>0</v>
      </c>
      <c r="DB232" s="253">
        <f t="shared" si="561"/>
        <v>0</v>
      </c>
      <c r="DC232" s="253">
        <f t="shared" si="561"/>
        <v>0</v>
      </c>
      <c r="DD232" s="253">
        <f t="shared" si="561"/>
        <v>0</v>
      </c>
      <c r="DE232" s="253">
        <f t="shared" si="561"/>
        <v>0</v>
      </c>
      <c r="DF232" s="253">
        <f t="shared" si="561"/>
        <v>0</v>
      </c>
      <c r="DG232" s="253">
        <f t="shared" si="561"/>
        <v>0</v>
      </c>
      <c r="DH232" s="253">
        <f t="shared" si="561"/>
        <v>0</v>
      </c>
      <c r="DI232" s="253">
        <f t="shared" si="561"/>
        <v>0</v>
      </c>
      <c r="DJ232" s="253">
        <f t="shared" si="561"/>
        <v>0</v>
      </c>
      <c r="DK232" s="253">
        <f t="shared" si="561"/>
        <v>0</v>
      </c>
      <c r="DL232" s="253">
        <f t="shared" si="561"/>
        <v>0</v>
      </c>
      <c r="DM232" s="2"/>
      <c r="DN232" s="2"/>
    </row>
    <row r="233" spans="1:118" s="27" customFormat="1" ht="24.75" customHeight="1">
      <c r="A233" s="272" t="str">
        <f t="shared" ref="A233:A244" si="562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563">SUM(J233:L233)</f>
        <v>0</v>
      </c>
      <c r="H233" s="236">
        <f>ROUND(SUM(S233,AD233,AO233,AZ233),1)</f>
        <v>0</v>
      </c>
      <c r="I233" s="236">
        <f t="shared" ref="I233:I244" si="564">SUM(M233:O233)</f>
        <v>0</v>
      </c>
      <c r="J233" s="236">
        <f t="shared" ref="J233:O244" si="565">ROUND(SUM(U233,AF233,AQ233,BB233),1)</f>
        <v>0</v>
      </c>
      <c r="K233" s="236">
        <f t="shared" si="565"/>
        <v>0</v>
      </c>
      <c r="L233" s="236">
        <f t="shared" si="565"/>
        <v>0</v>
      </c>
      <c r="M233" s="236">
        <f t="shared" si="565"/>
        <v>0</v>
      </c>
      <c r="N233" s="236">
        <f t="shared" si="565"/>
        <v>0</v>
      </c>
      <c r="O233" s="236">
        <f t="shared" si="565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2"/>
      <c r="BH233" s="379">
        <f t="shared" ref="BH233:BH245" si="566">IF((COUNTA(BJ233:DL233)-COUNTIF(BJ233:DL233,0))=0,0,CONCATENATE("Ошибки!-",COUNTA(BJ233:DL233)-COUNTIF(BJ233:DL233,0)))</f>
        <v>0</v>
      </c>
      <c r="BI233" s="255" t="str">
        <f t="shared" ref="BI233:BI244" si="567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568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569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570">IF(ROUND((AA233-AB233),5)&gt;=0,0,"Ошибка!")</f>
        <v>0</v>
      </c>
      <c r="CH233" s="318"/>
      <c r="CI233" s="253">
        <f t="shared" ref="CI233:CI244" si="57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572">IF(ROUND((AL233-AM233),5)&gt;=0,0,"Ошибка!")</f>
        <v>0</v>
      </c>
      <c r="CS233" s="318"/>
      <c r="CT233" s="253">
        <f t="shared" ref="CT233:CT244" si="573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574">IF(ROUND((AW233-AX233),5)&gt;=0,0,"Ошибка!")</f>
        <v>0</v>
      </c>
      <c r="DD233" s="318"/>
      <c r="DE233" s="253">
        <f t="shared" ref="DE233:DE244" si="575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  <c r="DM233" s="2"/>
      <c r="DN233" s="2"/>
    </row>
    <row r="234" spans="1:118" s="27" customFormat="1" ht="36.75" customHeight="1">
      <c r="A234" s="272" t="str">
        <f t="shared" si="562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576">ROUND(SUM(P234,AA234,AL234,AW234),0)</f>
        <v>0</v>
      </c>
      <c r="F234" s="236">
        <f t="shared" ref="F234:F244" si="577">ROUND(SUM(Q234,AB234,AM234,AX234),1)</f>
        <v>0</v>
      </c>
      <c r="G234" s="236">
        <f t="shared" si="563"/>
        <v>0</v>
      </c>
      <c r="H234" s="236">
        <f t="shared" ref="H234:H244" si="578">ROUND(SUM(S234,AD234,AO234,AZ234),1)</f>
        <v>0</v>
      </c>
      <c r="I234" s="236">
        <f t="shared" si="564"/>
        <v>0</v>
      </c>
      <c r="J234" s="236">
        <f t="shared" si="565"/>
        <v>0</v>
      </c>
      <c r="K234" s="236">
        <f t="shared" si="565"/>
        <v>0</v>
      </c>
      <c r="L234" s="236">
        <f t="shared" si="565"/>
        <v>0</v>
      </c>
      <c r="M234" s="236">
        <f t="shared" si="565"/>
        <v>0</v>
      </c>
      <c r="N234" s="236">
        <f t="shared" si="565"/>
        <v>0</v>
      </c>
      <c r="O234" s="236">
        <f t="shared" si="565"/>
        <v>0</v>
      </c>
      <c r="P234" s="220"/>
      <c r="Q234" s="221"/>
      <c r="R234" s="237">
        <f t="shared" ref="R234:R244" si="579">SUM(U234:W234)</f>
        <v>0</v>
      </c>
      <c r="S234" s="221"/>
      <c r="T234" s="237">
        <f t="shared" ref="T234:T243" si="580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81">SUM(AF234:AH234)</f>
        <v>0</v>
      </c>
      <c r="AD234" s="221"/>
      <c r="AE234" s="237">
        <f t="shared" ref="AE234:AE243" si="582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83">SUM(AQ234:AS234)</f>
        <v>0</v>
      </c>
      <c r="AO234" s="221"/>
      <c r="AP234" s="237">
        <f t="shared" ref="AP234:AP243" si="584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85">SUM(BB234:BD234)</f>
        <v>0</v>
      </c>
      <c r="AZ234" s="221"/>
      <c r="BA234" s="237">
        <f t="shared" ref="BA234:BA243" si="586">SUM(BE234:BG234)</f>
        <v>0</v>
      </c>
      <c r="BB234" s="221"/>
      <c r="BC234" s="233"/>
      <c r="BD234" s="221"/>
      <c r="BE234" s="221"/>
      <c r="BF234" s="233"/>
      <c r="BG234" s="222"/>
      <c r="BH234" s="379">
        <f t="shared" si="566"/>
        <v>0</v>
      </c>
      <c r="BI234" s="255" t="str">
        <f t="shared" si="567"/>
        <v>03</v>
      </c>
      <c r="BJ234" s="318"/>
      <c r="BK234" s="253">
        <f t="shared" ref="BK234:BK244" si="587">IF(ROUND((E234-F234),5)&gt;=0,0,"Ошибка!")</f>
        <v>0</v>
      </c>
      <c r="BL234" s="318"/>
      <c r="BM234" s="253">
        <f t="shared" si="568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569"/>
        <v>0</v>
      </c>
      <c r="BW234" s="318"/>
      <c r="BX234" s="253">
        <f t="shared" ref="BX234:BX244" si="588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570"/>
        <v>0</v>
      </c>
      <c r="CH234" s="318"/>
      <c r="CI234" s="253">
        <f t="shared" si="57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572"/>
        <v>0</v>
      </c>
      <c r="CS234" s="318"/>
      <c r="CT234" s="253">
        <f t="shared" si="573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574"/>
        <v>0</v>
      </c>
      <c r="DD234" s="318"/>
      <c r="DE234" s="253">
        <f t="shared" si="575"/>
        <v>0</v>
      </c>
      <c r="DF234" s="318"/>
      <c r="DG234" s="318"/>
      <c r="DH234" s="318"/>
      <c r="DI234" s="318"/>
      <c r="DJ234" s="318"/>
      <c r="DK234" s="318"/>
      <c r="DL234" s="318"/>
      <c r="DM234" s="2"/>
      <c r="DN234" s="2"/>
    </row>
    <row r="235" spans="1:118" s="28" customFormat="1" ht="12.75" customHeight="1">
      <c r="A235" s="272" t="str">
        <f t="shared" si="562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576"/>
        <v>0</v>
      </c>
      <c r="F235" s="236">
        <f t="shared" si="577"/>
        <v>0</v>
      </c>
      <c r="G235" s="236">
        <f t="shared" si="563"/>
        <v>0</v>
      </c>
      <c r="H235" s="236">
        <f t="shared" si="578"/>
        <v>0</v>
      </c>
      <c r="I235" s="236">
        <f t="shared" si="564"/>
        <v>0</v>
      </c>
      <c r="J235" s="236">
        <f t="shared" si="565"/>
        <v>0</v>
      </c>
      <c r="K235" s="236">
        <f t="shared" si="565"/>
        <v>0</v>
      </c>
      <c r="L235" s="236">
        <f t="shared" si="565"/>
        <v>0</v>
      </c>
      <c r="M235" s="236">
        <f t="shared" si="565"/>
        <v>0</v>
      </c>
      <c r="N235" s="236">
        <f t="shared" si="565"/>
        <v>0</v>
      </c>
      <c r="O235" s="236">
        <f t="shared" si="565"/>
        <v>0</v>
      </c>
      <c r="P235" s="220"/>
      <c r="Q235" s="221"/>
      <c r="R235" s="237">
        <f t="shared" si="579"/>
        <v>0</v>
      </c>
      <c r="S235" s="221"/>
      <c r="T235" s="237">
        <f t="shared" si="58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81"/>
        <v>0</v>
      </c>
      <c r="AD235" s="221"/>
      <c r="AE235" s="237">
        <f t="shared" si="58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83"/>
        <v>0</v>
      </c>
      <c r="AO235" s="221"/>
      <c r="AP235" s="237">
        <f t="shared" si="58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85"/>
        <v>0</v>
      </c>
      <c r="AZ235" s="221"/>
      <c r="BA235" s="237">
        <f t="shared" si="586"/>
        <v>0</v>
      </c>
      <c r="BB235" s="221"/>
      <c r="BC235" s="233"/>
      <c r="BD235" s="221"/>
      <c r="BE235" s="221"/>
      <c r="BF235" s="233"/>
      <c r="BG235" s="222"/>
      <c r="BH235" s="379">
        <f t="shared" si="566"/>
        <v>0</v>
      </c>
      <c r="BI235" s="255" t="str">
        <f t="shared" si="567"/>
        <v>04</v>
      </c>
      <c r="BJ235" s="318"/>
      <c r="BK235" s="253">
        <f t="shared" si="587"/>
        <v>0</v>
      </c>
      <c r="BL235" s="318"/>
      <c r="BM235" s="253">
        <f t="shared" si="568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569"/>
        <v>0</v>
      </c>
      <c r="BW235" s="318"/>
      <c r="BX235" s="253">
        <f t="shared" si="588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570"/>
        <v>0</v>
      </c>
      <c r="CH235" s="318"/>
      <c r="CI235" s="253">
        <f t="shared" si="57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572"/>
        <v>0</v>
      </c>
      <c r="CS235" s="318"/>
      <c r="CT235" s="253">
        <f t="shared" si="573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574"/>
        <v>0</v>
      </c>
      <c r="DD235" s="318"/>
      <c r="DE235" s="253">
        <f t="shared" si="575"/>
        <v>0</v>
      </c>
      <c r="DF235" s="318"/>
      <c r="DG235" s="318"/>
      <c r="DH235" s="318"/>
      <c r="DI235" s="318"/>
      <c r="DJ235" s="318"/>
      <c r="DK235" s="318"/>
      <c r="DL235" s="318"/>
      <c r="DM235" s="242"/>
      <c r="DN235" s="242"/>
    </row>
    <row r="236" spans="1:118" s="28" customFormat="1" ht="12.75" customHeight="1">
      <c r="A236" s="272" t="str">
        <f t="shared" si="562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576"/>
        <v>0</v>
      </c>
      <c r="F236" s="236">
        <f t="shared" si="577"/>
        <v>0</v>
      </c>
      <c r="G236" s="236">
        <f t="shared" si="563"/>
        <v>0</v>
      </c>
      <c r="H236" s="236">
        <f t="shared" si="578"/>
        <v>0</v>
      </c>
      <c r="I236" s="236">
        <f t="shared" si="564"/>
        <v>0</v>
      </c>
      <c r="J236" s="236">
        <f t="shared" si="565"/>
        <v>0</v>
      </c>
      <c r="K236" s="236">
        <f t="shared" si="565"/>
        <v>0</v>
      </c>
      <c r="L236" s="236">
        <f t="shared" si="565"/>
        <v>0</v>
      </c>
      <c r="M236" s="236">
        <f t="shared" si="565"/>
        <v>0</v>
      </c>
      <c r="N236" s="236">
        <f t="shared" si="565"/>
        <v>0</v>
      </c>
      <c r="O236" s="236">
        <f t="shared" si="565"/>
        <v>0</v>
      </c>
      <c r="P236" s="220"/>
      <c r="Q236" s="221"/>
      <c r="R236" s="237">
        <f t="shared" si="579"/>
        <v>0</v>
      </c>
      <c r="S236" s="221"/>
      <c r="T236" s="237">
        <f t="shared" si="580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81"/>
        <v>0</v>
      </c>
      <c r="AD236" s="221"/>
      <c r="AE236" s="237">
        <f t="shared" si="582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83"/>
        <v>0</v>
      </c>
      <c r="AO236" s="221"/>
      <c r="AP236" s="237">
        <f t="shared" si="584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85"/>
        <v>0</v>
      </c>
      <c r="AZ236" s="221"/>
      <c r="BA236" s="237">
        <f t="shared" si="586"/>
        <v>0</v>
      </c>
      <c r="BB236" s="221"/>
      <c r="BC236" s="233"/>
      <c r="BD236" s="221"/>
      <c r="BE236" s="221"/>
      <c r="BF236" s="233"/>
      <c r="BG236" s="222"/>
      <c r="BH236" s="379">
        <f t="shared" si="566"/>
        <v>0</v>
      </c>
      <c r="BI236" s="255" t="str">
        <f t="shared" si="567"/>
        <v>05</v>
      </c>
      <c r="BJ236" s="318"/>
      <c r="BK236" s="253">
        <f t="shared" si="587"/>
        <v>0</v>
      </c>
      <c r="BL236" s="318"/>
      <c r="BM236" s="253">
        <f t="shared" si="568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569"/>
        <v>0</v>
      </c>
      <c r="BW236" s="318"/>
      <c r="BX236" s="253">
        <f t="shared" si="588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570"/>
        <v>0</v>
      </c>
      <c r="CH236" s="318"/>
      <c r="CI236" s="253">
        <f t="shared" si="57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572"/>
        <v>0</v>
      </c>
      <c r="CS236" s="318"/>
      <c r="CT236" s="253">
        <f t="shared" si="573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574"/>
        <v>0</v>
      </c>
      <c r="DD236" s="318"/>
      <c r="DE236" s="253">
        <f t="shared" si="575"/>
        <v>0</v>
      </c>
      <c r="DF236" s="318"/>
      <c r="DG236" s="318"/>
      <c r="DH236" s="318"/>
      <c r="DI236" s="318"/>
      <c r="DJ236" s="318"/>
      <c r="DK236" s="318"/>
      <c r="DL236" s="318"/>
      <c r="DM236" s="242"/>
      <c r="DN236" s="242"/>
    </row>
    <row r="237" spans="1:118" s="28" customFormat="1" ht="12.75" customHeight="1">
      <c r="A237" s="272" t="str">
        <f t="shared" si="562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576"/>
        <v>0</v>
      </c>
      <c r="F237" s="236">
        <f t="shared" si="577"/>
        <v>0</v>
      </c>
      <c r="G237" s="236">
        <f t="shared" si="563"/>
        <v>0</v>
      </c>
      <c r="H237" s="236">
        <f t="shared" si="578"/>
        <v>0</v>
      </c>
      <c r="I237" s="236">
        <f t="shared" si="564"/>
        <v>0</v>
      </c>
      <c r="J237" s="236">
        <f t="shared" si="565"/>
        <v>0</v>
      </c>
      <c r="K237" s="236">
        <f t="shared" si="565"/>
        <v>0</v>
      </c>
      <c r="L237" s="236">
        <f t="shared" si="565"/>
        <v>0</v>
      </c>
      <c r="M237" s="236">
        <f t="shared" si="565"/>
        <v>0</v>
      </c>
      <c r="N237" s="236">
        <f t="shared" si="565"/>
        <v>0</v>
      </c>
      <c r="O237" s="236">
        <f t="shared" si="565"/>
        <v>0</v>
      </c>
      <c r="P237" s="220"/>
      <c r="Q237" s="221"/>
      <c r="R237" s="237">
        <f t="shared" si="579"/>
        <v>0</v>
      </c>
      <c r="S237" s="221"/>
      <c r="T237" s="237">
        <f t="shared" si="580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81"/>
        <v>0</v>
      </c>
      <c r="AD237" s="221"/>
      <c r="AE237" s="237">
        <f t="shared" si="582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83"/>
        <v>0</v>
      </c>
      <c r="AO237" s="221"/>
      <c r="AP237" s="237">
        <f t="shared" si="584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85"/>
        <v>0</v>
      </c>
      <c r="AZ237" s="221"/>
      <c r="BA237" s="237">
        <f t="shared" si="586"/>
        <v>0</v>
      </c>
      <c r="BB237" s="221"/>
      <c r="BC237" s="233"/>
      <c r="BD237" s="221"/>
      <c r="BE237" s="221"/>
      <c r="BF237" s="233"/>
      <c r="BG237" s="222"/>
      <c r="BH237" s="379">
        <f t="shared" si="566"/>
        <v>0</v>
      </c>
      <c r="BI237" s="255" t="str">
        <f t="shared" si="567"/>
        <v>06</v>
      </c>
      <c r="BJ237" s="318"/>
      <c r="BK237" s="253">
        <f t="shared" si="587"/>
        <v>0</v>
      </c>
      <c r="BL237" s="318"/>
      <c r="BM237" s="253">
        <f t="shared" si="568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569"/>
        <v>0</v>
      </c>
      <c r="BW237" s="318"/>
      <c r="BX237" s="253">
        <f t="shared" si="588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570"/>
        <v>0</v>
      </c>
      <c r="CH237" s="318"/>
      <c r="CI237" s="253">
        <f t="shared" si="57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572"/>
        <v>0</v>
      </c>
      <c r="CS237" s="318"/>
      <c r="CT237" s="253">
        <f t="shared" si="573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574"/>
        <v>0</v>
      </c>
      <c r="DD237" s="318"/>
      <c r="DE237" s="253">
        <f t="shared" si="575"/>
        <v>0</v>
      </c>
      <c r="DF237" s="318"/>
      <c r="DG237" s="318"/>
      <c r="DH237" s="318"/>
      <c r="DI237" s="318"/>
      <c r="DJ237" s="318"/>
      <c r="DK237" s="318"/>
      <c r="DL237" s="318"/>
      <c r="DM237" s="242"/>
      <c r="DN237" s="242"/>
    </row>
    <row r="238" spans="1:118" s="27" customFormat="1" ht="24.75" customHeight="1">
      <c r="A238" s="272" t="str">
        <f t="shared" si="562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576"/>
        <v>0</v>
      </c>
      <c r="F238" s="236">
        <f t="shared" si="577"/>
        <v>0</v>
      </c>
      <c r="G238" s="236">
        <f t="shared" si="563"/>
        <v>0</v>
      </c>
      <c r="H238" s="236">
        <f t="shared" si="578"/>
        <v>0</v>
      </c>
      <c r="I238" s="236">
        <f t="shared" si="564"/>
        <v>0</v>
      </c>
      <c r="J238" s="236">
        <f t="shared" si="565"/>
        <v>0</v>
      </c>
      <c r="K238" s="236">
        <f t="shared" si="565"/>
        <v>0</v>
      </c>
      <c r="L238" s="236">
        <f t="shared" si="565"/>
        <v>0</v>
      </c>
      <c r="M238" s="236">
        <f t="shared" si="565"/>
        <v>0</v>
      </c>
      <c r="N238" s="236">
        <f t="shared" si="565"/>
        <v>0</v>
      </c>
      <c r="O238" s="236">
        <f t="shared" si="565"/>
        <v>0</v>
      </c>
      <c r="P238" s="220"/>
      <c r="Q238" s="221"/>
      <c r="R238" s="237">
        <f t="shared" si="579"/>
        <v>0</v>
      </c>
      <c r="S238" s="221"/>
      <c r="T238" s="237">
        <f t="shared" si="580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81"/>
        <v>0</v>
      </c>
      <c r="AD238" s="221"/>
      <c r="AE238" s="237">
        <f t="shared" si="582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83"/>
        <v>0</v>
      </c>
      <c r="AO238" s="221"/>
      <c r="AP238" s="237">
        <f t="shared" si="584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85"/>
        <v>0</v>
      </c>
      <c r="AZ238" s="221"/>
      <c r="BA238" s="237">
        <f t="shared" si="586"/>
        <v>0</v>
      </c>
      <c r="BB238" s="221"/>
      <c r="BC238" s="233"/>
      <c r="BD238" s="221"/>
      <c r="BE238" s="221"/>
      <c r="BF238" s="233"/>
      <c r="BG238" s="222"/>
      <c r="BH238" s="379">
        <f t="shared" si="566"/>
        <v>0</v>
      </c>
      <c r="BI238" s="255" t="str">
        <f t="shared" si="567"/>
        <v>07</v>
      </c>
      <c r="BJ238" s="318"/>
      <c r="BK238" s="253">
        <f t="shared" si="587"/>
        <v>0</v>
      </c>
      <c r="BL238" s="318"/>
      <c r="BM238" s="253">
        <f t="shared" si="568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569"/>
        <v>0</v>
      </c>
      <c r="BW238" s="318"/>
      <c r="BX238" s="253">
        <f t="shared" si="588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570"/>
        <v>0</v>
      </c>
      <c r="CH238" s="318"/>
      <c r="CI238" s="253">
        <f t="shared" si="57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572"/>
        <v>0</v>
      </c>
      <c r="CS238" s="318"/>
      <c r="CT238" s="253">
        <f t="shared" si="573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574"/>
        <v>0</v>
      </c>
      <c r="DD238" s="318"/>
      <c r="DE238" s="253">
        <f t="shared" si="575"/>
        <v>0</v>
      </c>
      <c r="DF238" s="318"/>
      <c r="DG238" s="318"/>
      <c r="DH238" s="318"/>
      <c r="DI238" s="318"/>
      <c r="DJ238" s="318"/>
      <c r="DK238" s="318"/>
      <c r="DL238" s="318"/>
      <c r="DM238" s="2"/>
      <c r="DN238" s="2"/>
    </row>
    <row r="239" spans="1:118" s="27" customFormat="1" ht="12.75" customHeight="1">
      <c r="A239" s="272" t="str">
        <f t="shared" si="562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576"/>
        <v>0</v>
      </c>
      <c r="F239" s="236">
        <f t="shared" si="577"/>
        <v>0</v>
      </c>
      <c r="G239" s="236">
        <f t="shared" si="563"/>
        <v>0</v>
      </c>
      <c r="H239" s="236">
        <f t="shared" si="578"/>
        <v>0</v>
      </c>
      <c r="I239" s="236">
        <f t="shared" si="564"/>
        <v>0</v>
      </c>
      <c r="J239" s="236">
        <f t="shared" si="565"/>
        <v>0</v>
      </c>
      <c r="K239" s="236">
        <f t="shared" si="565"/>
        <v>0</v>
      </c>
      <c r="L239" s="236">
        <f t="shared" si="565"/>
        <v>0</v>
      </c>
      <c r="M239" s="236">
        <f t="shared" si="565"/>
        <v>0</v>
      </c>
      <c r="N239" s="236">
        <f t="shared" si="565"/>
        <v>0</v>
      </c>
      <c r="O239" s="236">
        <f t="shared" si="565"/>
        <v>0</v>
      </c>
      <c r="P239" s="220"/>
      <c r="Q239" s="221"/>
      <c r="R239" s="237">
        <f t="shared" si="579"/>
        <v>0</v>
      </c>
      <c r="S239" s="221"/>
      <c r="T239" s="237">
        <f t="shared" si="580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81"/>
        <v>0</v>
      </c>
      <c r="AD239" s="221"/>
      <c r="AE239" s="237">
        <f t="shared" si="582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83"/>
        <v>0</v>
      </c>
      <c r="AO239" s="221"/>
      <c r="AP239" s="237">
        <f t="shared" si="584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85"/>
        <v>0</v>
      </c>
      <c r="AZ239" s="221"/>
      <c r="BA239" s="237">
        <f t="shared" si="586"/>
        <v>0</v>
      </c>
      <c r="BB239" s="221"/>
      <c r="BC239" s="233"/>
      <c r="BD239" s="221"/>
      <c r="BE239" s="221"/>
      <c r="BF239" s="233"/>
      <c r="BG239" s="222"/>
      <c r="BH239" s="379">
        <f t="shared" si="566"/>
        <v>0</v>
      </c>
      <c r="BI239" s="255" t="str">
        <f t="shared" si="567"/>
        <v>08</v>
      </c>
      <c r="BJ239" s="318"/>
      <c r="BK239" s="253">
        <f t="shared" si="587"/>
        <v>0</v>
      </c>
      <c r="BL239" s="318"/>
      <c r="BM239" s="253">
        <f t="shared" si="568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569"/>
        <v>0</v>
      </c>
      <c r="BW239" s="318"/>
      <c r="BX239" s="253">
        <f t="shared" si="588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570"/>
        <v>0</v>
      </c>
      <c r="CH239" s="318"/>
      <c r="CI239" s="253">
        <f t="shared" si="57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572"/>
        <v>0</v>
      </c>
      <c r="CS239" s="318"/>
      <c r="CT239" s="253">
        <f t="shared" si="573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574"/>
        <v>0</v>
      </c>
      <c r="DD239" s="318"/>
      <c r="DE239" s="253">
        <f t="shared" si="575"/>
        <v>0</v>
      </c>
      <c r="DF239" s="318"/>
      <c r="DG239" s="318"/>
      <c r="DH239" s="318"/>
      <c r="DI239" s="318"/>
      <c r="DJ239" s="318"/>
      <c r="DK239" s="318"/>
      <c r="DL239" s="318"/>
      <c r="DM239" s="2"/>
      <c r="DN239" s="2"/>
    </row>
    <row r="240" spans="1:118" s="28" customFormat="1" ht="12.75" customHeight="1">
      <c r="A240" s="272" t="str">
        <f t="shared" si="562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576"/>
        <v>0</v>
      </c>
      <c r="F240" s="236">
        <f t="shared" si="577"/>
        <v>0</v>
      </c>
      <c r="G240" s="236">
        <f t="shared" si="563"/>
        <v>0</v>
      </c>
      <c r="H240" s="236">
        <f t="shared" si="578"/>
        <v>0</v>
      </c>
      <c r="I240" s="236">
        <f t="shared" si="564"/>
        <v>0</v>
      </c>
      <c r="J240" s="236">
        <f t="shared" si="565"/>
        <v>0</v>
      </c>
      <c r="K240" s="236">
        <f t="shared" si="565"/>
        <v>0</v>
      </c>
      <c r="L240" s="236">
        <f t="shared" si="565"/>
        <v>0</v>
      </c>
      <c r="M240" s="236">
        <f t="shared" si="565"/>
        <v>0</v>
      </c>
      <c r="N240" s="236">
        <f t="shared" si="565"/>
        <v>0</v>
      </c>
      <c r="O240" s="236">
        <f t="shared" si="565"/>
        <v>0</v>
      </c>
      <c r="P240" s="220"/>
      <c r="Q240" s="221"/>
      <c r="R240" s="237">
        <f t="shared" si="579"/>
        <v>0</v>
      </c>
      <c r="S240" s="221"/>
      <c r="T240" s="237">
        <f t="shared" si="580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81"/>
        <v>0</v>
      </c>
      <c r="AD240" s="221"/>
      <c r="AE240" s="237">
        <f t="shared" si="582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83"/>
        <v>0</v>
      </c>
      <c r="AO240" s="221"/>
      <c r="AP240" s="237">
        <f t="shared" si="584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85"/>
        <v>0</v>
      </c>
      <c r="AZ240" s="221"/>
      <c r="BA240" s="237">
        <f t="shared" si="586"/>
        <v>0</v>
      </c>
      <c r="BB240" s="221"/>
      <c r="BC240" s="233"/>
      <c r="BD240" s="221"/>
      <c r="BE240" s="221"/>
      <c r="BF240" s="233"/>
      <c r="BG240" s="222"/>
      <c r="BH240" s="379">
        <f t="shared" si="566"/>
        <v>0</v>
      </c>
      <c r="BI240" s="255" t="str">
        <f t="shared" si="567"/>
        <v>09</v>
      </c>
      <c r="BJ240" s="318"/>
      <c r="BK240" s="253">
        <f t="shared" si="587"/>
        <v>0</v>
      </c>
      <c r="BL240" s="318"/>
      <c r="BM240" s="253">
        <f t="shared" si="568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569"/>
        <v>0</v>
      </c>
      <c r="BW240" s="318"/>
      <c r="BX240" s="253">
        <f t="shared" si="588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570"/>
        <v>0</v>
      </c>
      <c r="CH240" s="318"/>
      <c r="CI240" s="253">
        <f t="shared" si="57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572"/>
        <v>0</v>
      </c>
      <c r="CS240" s="318"/>
      <c r="CT240" s="253">
        <f t="shared" si="573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574"/>
        <v>0</v>
      </c>
      <c r="DD240" s="318"/>
      <c r="DE240" s="253">
        <f t="shared" si="575"/>
        <v>0</v>
      </c>
      <c r="DF240" s="318"/>
      <c r="DG240" s="318"/>
      <c r="DH240" s="318"/>
      <c r="DI240" s="318"/>
      <c r="DJ240" s="318"/>
      <c r="DK240" s="318"/>
      <c r="DL240" s="318"/>
      <c r="DM240" s="242"/>
      <c r="DN240" s="242"/>
    </row>
    <row r="241" spans="1:118" s="28" customFormat="1" ht="12.75" customHeight="1">
      <c r="A241" s="272" t="str">
        <f t="shared" si="562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576"/>
        <v>0</v>
      </c>
      <c r="F241" s="236">
        <f t="shared" si="577"/>
        <v>0</v>
      </c>
      <c r="G241" s="236">
        <f t="shared" si="563"/>
        <v>0</v>
      </c>
      <c r="H241" s="236">
        <f t="shared" si="578"/>
        <v>0</v>
      </c>
      <c r="I241" s="236">
        <f t="shared" si="564"/>
        <v>0</v>
      </c>
      <c r="J241" s="236">
        <f t="shared" si="565"/>
        <v>0</v>
      </c>
      <c r="K241" s="236">
        <f t="shared" si="565"/>
        <v>0</v>
      </c>
      <c r="L241" s="236">
        <f t="shared" si="565"/>
        <v>0</v>
      </c>
      <c r="M241" s="236">
        <f t="shared" si="565"/>
        <v>0</v>
      </c>
      <c r="N241" s="236">
        <f t="shared" si="565"/>
        <v>0</v>
      </c>
      <c r="O241" s="236">
        <f t="shared" si="565"/>
        <v>0</v>
      </c>
      <c r="P241" s="220"/>
      <c r="Q241" s="221"/>
      <c r="R241" s="237">
        <f t="shared" si="579"/>
        <v>0</v>
      </c>
      <c r="S241" s="221"/>
      <c r="T241" s="237">
        <f t="shared" si="580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81"/>
        <v>0</v>
      </c>
      <c r="AD241" s="221"/>
      <c r="AE241" s="237">
        <f t="shared" si="582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83"/>
        <v>0</v>
      </c>
      <c r="AO241" s="221"/>
      <c r="AP241" s="237">
        <f t="shared" si="584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85"/>
        <v>0</v>
      </c>
      <c r="AZ241" s="221"/>
      <c r="BA241" s="237">
        <f t="shared" si="586"/>
        <v>0</v>
      </c>
      <c r="BB241" s="221"/>
      <c r="BC241" s="233"/>
      <c r="BD241" s="221"/>
      <c r="BE241" s="221"/>
      <c r="BF241" s="233"/>
      <c r="BG241" s="222"/>
      <c r="BH241" s="379">
        <f t="shared" si="566"/>
        <v>0</v>
      </c>
      <c r="BI241" s="255" t="str">
        <f t="shared" si="567"/>
        <v>10</v>
      </c>
      <c r="BJ241" s="318"/>
      <c r="BK241" s="253">
        <f t="shared" si="587"/>
        <v>0</v>
      </c>
      <c r="BL241" s="318"/>
      <c r="BM241" s="253">
        <f t="shared" si="568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569"/>
        <v>0</v>
      </c>
      <c r="BW241" s="318"/>
      <c r="BX241" s="253">
        <f t="shared" si="588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570"/>
        <v>0</v>
      </c>
      <c r="CH241" s="318"/>
      <c r="CI241" s="253">
        <f t="shared" si="57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572"/>
        <v>0</v>
      </c>
      <c r="CS241" s="318"/>
      <c r="CT241" s="253">
        <f t="shared" si="573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574"/>
        <v>0</v>
      </c>
      <c r="DD241" s="318"/>
      <c r="DE241" s="253">
        <f t="shared" si="575"/>
        <v>0</v>
      </c>
      <c r="DF241" s="318"/>
      <c r="DG241" s="318"/>
      <c r="DH241" s="318"/>
      <c r="DI241" s="318"/>
      <c r="DJ241" s="318"/>
      <c r="DK241" s="318"/>
      <c r="DL241" s="318"/>
      <c r="DM241" s="242"/>
      <c r="DN241" s="242"/>
    </row>
    <row r="242" spans="1:118" s="27" customFormat="1" ht="36.75" customHeight="1">
      <c r="A242" s="272" t="str">
        <f t="shared" si="562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576"/>
        <v>0</v>
      </c>
      <c r="F242" s="236">
        <f t="shared" si="577"/>
        <v>0</v>
      </c>
      <c r="G242" s="236">
        <f t="shared" si="563"/>
        <v>0</v>
      </c>
      <c r="H242" s="236">
        <f t="shared" si="578"/>
        <v>0</v>
      </c>
      <c r="I242" s="236">
        <f t="shared" si="564"/>
        <v>0</v>
      </c>
      <c r="J242" s="236">
        <f t="shared" si="565"/>
        <v>0</v>
      </c>
      <c r="K242" s="236">
        <f t="shared" si="565"/>
        <v>0</v>
      </c>
      <c r="L242" s="236">
        <f t="shared" si="565"/>
        <v>0</v>
      </c>
      <c r="M242" s="236">
        <f t="shared" si="565"/>
        <v>0</v>
      </c>
      <c r="N242" s="236">
        <f t="shared" si="565"/>
        <v>0</v>
      </c>
      <c r="O242" s="236">
        <f t="shared" si="565"/>
        <v>0</v>
      </c>
      <c r="P242" s="220"/>
      <c r="Q242" s="221"/>
      <c r="R242" s="237">
        <f t="shared" si="579"/>
        <v>0</v>
      </c>
      <c r="S242" s="221"/>
      <c r="T242" s="237">
        <f t="shared" si="580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81"/>
        <v>0</v>
      </c>
      <c r="AD242" s="221"/>
      <c r="AE242" s="237">
        <f t="shared" si="582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83"/>
        <v>0</v>
      </c>
      <c r="AO242" s="221"/>
      <c r="AP242" s="237">
        <f t="shared" si="584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85"/>
        <v>0</v>
      </c>
      <c r="AZ242" s="221"/>
      <c r="BA242" s="237">
        <f t="shared" si="586"/>
        <v>0</v>
      </c>
      <c r="BB242" s="221"/>
      <c r="BC242" s="233"/>
      <c r="BD242" s="221"/>
      <c r="BE242" s="221"/>
      <c r="BF242" s="233"/>
      <c r="BG242" s="222"/>
      <c r="BH242" s="379">
        <f t="shared" si="566"/>
        <v>0</v>
      </c>
      <c r="BI242" s="255" t="str">
        <f t="shared" si="567"/>
        <v>11</v>
      </c>
      <c r="BJ242" s="318"/>
      <c r="BK242" s="253">
        <f t="shared" si="587"/>
        <v>0</v>
      </c>
      <c r="BL242" s="318"/>
      <c r="BM242" s="253">
        <f t="shared" si="568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569"/>
        <v>0</v>
      </c>
      <c r="BW242" s="318"/>
      <c r="BX242" s="253">
        <f t="shared" si="588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570"/>
        <v>0</v>
      </c>
      <c r="CH242" s="318"/>
      <c r="CI242" s="253">
        <f t="shared" si="57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572"/>
        <v>0</v>
      </c>
      <c r="CS242" s="318"/>
      <c r="CT242" s="253">
        <f t="shared" si="573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574"/>
        <v>0</v>
      </c>
      <c r="DD242" s="318"/>
      <c r="DE242" s="253">
        <f t="shared" si="575"/>
        <v>0</v>
      </c>
      <c r="DF242" s="318"/>
      <c r="DG242" s="318"/>
      <c r="DH242" s="318"/>
      <c r="DI242" s="318"/>
      <c r="DJ242" s="318"/>
      <c r="DK242" s="318"/>
      <c r="DL242" s="318"/>
      <c r="DM242" s="2"/>
      <c r="DN242" s="2"/>
    </row>
    <row r="243" spans="1:118" s="27" customFormat="1" ht="36.75" customHeight="1">
      <c r="A243" s="272" t="str">
        <f t="shared" si="562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576"/>
        <v>0</v>
      </c>
      <c r="F243" s="236">
        <f t="shared" si="577"/>
        <v>0</v>
      </c>
      <c r="G243" s="236">
        <f t="shared" si="563"/>
        <v>0</v>
      </c>
      <c r="H243" s="236">
        <f t="shared" si="578"/>
        <v>0</v>
      </c>
      <c r="I243" s="236">
        <f t="shared" si="564"/>
        <v>0</v>
      </c>
      <c r="J243" s="236">
        <f t="shared" si="565"/>
        <v>0</v>
      </c>
      <c r="K243" s="236">
        <f t="shared" si="565"/>
        <v>0</v>
      </c>
      <c r="L243" s="236">
        <f t="shared" si="565"/>
        <v>0</v>
      </c>
      <c r="M243" s="236">
        <f t="shared" si="565"/>
        <v>0</v>
      </c>
      <c r="N243" s="236">
        <f t="shared" si="565"/>
        <v>0</v>
      </c>
      <c r="O243" s="236">
        <f t="shared" si="565"/>
        <v>0</v>
      </c>
      <c r="P243" s="220"/>
      <c r="Q243" s="221"/>
      <c r="R243" s="237">
        <f t="shared" si="579"/>
        <v>0</v>
      </c>
      <c r="S243" s="221"/>
      <c r="T243" s="237">
        <f t="shared" si="580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81"/>
        <v>0</v>
      </c>
      <c r="AD243" s="221"/>
      <c r="AE243" s="237">
        <f t="shared" si="582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83"/>
        <v>0</v>
      </c>
      <c r="AO243" s="221"/>
      <c r="AP243" s="237">
        <f t="shared" si="584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85"/>
        <v>0</v>
      </c>
      <c r="AZ243" s="221"/>
      <c r="BA243" s="237">
        <f t="shared" si="586"/>
        <v>0</v>
      </c>
      <c r="BB243" s="221"/>
      <c r="BC243" s="233"/>
      <c r="BD243" s="221"/>
      <c r="BE243" s="221"/>
      <c r="BF243" s="233"/>
      <c r="BG243" s="222"/>
      <c r="BH243" s="379">
        <f t="shared" si="566"/>
        <v>0</v>
      </c>
      <c r="BI243" s="255" t="str">
        <f t="shared" si="567"/>
        <v>12</v>
      </c>
      <c r="BJ243" s="318"/>
      <c r="BK243" s="253">
        <f t="shared" si="587"/>
        <v>0</v>
      </c>
      <c r="BL243" s="318"/>
      <c r="BM243" s="253">
        <f t="shared" si="568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569"/>
        <v>0</v>
      </c>
      <c r="BW243" s="318"/>
      <c r="BX243" s="253">
        <f t="shared" si="588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570"/>
        <v>0</v>
      </c>
      <c r="CH243" s="318"/>
      <c r="CI243" s="253">
        <f t="shared" si="57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572"/>
        <v>0</v>
      </c>
      <c r="CS243" s="318"/>
      <c r="CT243" s="253">
        <f t="shared" si="573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574"/>
        <v>0</v>
      </c>
      <c r="DD243" s="318"/>
      <c r="DE243" s="253">
        <f t="shared" si="575"/>
        <v>0</v>
      </c>
      <c r="DF243" s="318"/>
      <c r="DG243" s="318"/>
      <c r="DH243" s="318"/>
      <c r="DI243" s="318"/>
      <c r="DJ243" s="318"/>
      <c r="DK243" s="318"/>
      <c r="DL243" s="318"/>
      <c r="DM243" s="2"/>
      <c r="DN243" s="2"/>
    </row>
    <row r="244" spans="1:118" s="28" customFormat="1" ht="13.5" customHeight="1" thickBot="1">
      <c r="A244" s="272" t="str">
        <f t="shared" si="562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576"/>
        <v>0</v>
      </c>
      <c r="F244" s="236">
        <f t="shared" si="577"/>
        <v>0</v>
      </c>
      <c r="G244" s="236">
        <f t="shared" si="563"/>
        <v>0</v>
      </c>
      <c r="H244" s="236">
        <f t="shared" si="578"/>
        <v>0</v>
      </c>
      <c r="I244" s="236">
        <f t="shared" si="564"/>
        <v>0</v>
      </c>
      <c r="J244" s="236">
        <f t="shared" si="565"/>
        <v>0</v>
      </c>
      <c r="K244" s="236">
        <f t="shared" si="565"/>
        <v>0</v>
      </c>
      <c r="L244" s="236">
        <f t="shared" si="565"/>
        <v>0</v>
      </c>
      <c r="M244" s="236">
        <f t="shared" si="565"/>
        <v>0</v>
      </c>
      <c r="N244" s="236">
        <f t="shared" si="565"/>
        <v>0</v>
      </c>
      <c r="O244" s="236">
        <f>ROUND(SUM(Z244,AK244,AV244,BG244),1)</f>
        <v>0</v>
      </c>
      <c r="P244" s="223"/>
      <c r="Q244" s="224"/>
      <c r="R244" s="238">
        <f t="shared" si="579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81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83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85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5"/>
      <c r="BH244" s="379">
        <f t="shared" si="566"/>
        <v>0</v>
      </c>
      <c r="BI244" s="319" t="str">
        <f t="shared" si="567"/>
        <v>13</v>
      </c>
      <c r="BJ244" s="320"/>
      <c r="BK244" s="321">
        <f t="shared" si="587"/>
        <v>0</v>
      </c>
      <c r="BL244" s="320"/>
      <c r="BM244" s="321">
        <f t="shared" si="568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569"/>
        <v>0</v>
      </c>
      <c r="BW244" s="320"/>
      <c r="BX244" s="321">
        <f t="shared" si="588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570"/>
        <v>0</v>
      </c>
      <c r="CH244" s="320"/>
      <c r="CI244" s="321">
        <f t="shared" si="57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572"/>
        <v>0</v>
      </c>
      <c r="CS244" s="320"/>
      <c r="CT244" s="321">
        <f t="shared" si="573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574"/>
        <v>0</v>
      </c>
      <c r="DD244" s="320"/>
      <c r="DE244" s="321">
        <f t="shared" si="575"/>
        <v>0</v>
      </c>
      <c r="DF244" s="320"/>
      <c r="DG244" s="320"/>
      <c r="DH244" s="320"/>
      <c r="DI244" s="320"/>
      <c r="DJ244" s="320"/>
      <c r="DK244" s="320"/>
      <c r="DL244" s="320"/>
      <c r="DM244" s="242"/>
      <c r="DN244" s="242"/>
    </row>
    <row r="245" spans="1:118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566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89">IF(ROUND(E251-SUM(E252,E254:E255),5)&gt;=0,0,"Ошибка")</f>
        <v>0</v>
      </c>
      <c r="BK245" s="285">
        <f t="shared" si="589"/>
        <v>0</v>
      </c>
      <c r="BL245" s="285">
        <f t="shared" si="589"/>
        <v>0</v>
      </c>
      <c r="BM245" s="285">
        <f t="shared" si="589"/>
        <v>0</v>
      </c>
      <c r="BN245" s="285">
        <f t="shared" si="589"/>
        <v>0</v>
      </c>
      <c r="BO245" s="285">
        <f t="shared" si="589"/>
        <v>0</v>
      </c>
      <c r="BP245" s="285">
        <f t="shared" si="589"/>
        <v>0</v>
      </c>
      <c r="BQ245" s="285">
        <f t="shared" si="589"/>
        <v>0</v>
      </c>
      <c r="BR245" s="285">
        <f t="shared" si="589"/>
        <v>0</v>
      </c>
      <c r="BS245" s="285">
        <f t="shared" si="589"/>
        <v>0</v>
      </c>
      <c r="BT245" s="285">
        <f t="shared" si="589"/>
        <v>0</v>
      </c>
      <c r="BU245" s="285">
        <f t="shared" si="589"/>
        <v>0</v>
      </c>
      <c r="BV245" s="285">
        <f t="shared" si="589"/>
        <v>0</v>
      </c>
      <c r="BW245" s="285">
        <f t="shared" si="589"/>
        <v>0</v>
      </c>
      <c r="BX245" s="285">
        <f t="shared" si="589"/>
        <v>0</v>
      </c>
      <c r="BY245" s="285">
        <f t="shared" si="589"/>
        <v>0</v>
      </c>
      <c r="BZ245" s="285">
        <f t="shared" si="589"/>
        <v>0</v>
      </c>
      <c r="CA245" s="285">
        <f t="shared" si="589"/>
        <v>0</v>
      </c>
      <c r="CB245" s="285">
        <f t="shared" si="589"/>
        <v>0</v>
      </c>
      <c r="CC245" s="285">
        <f t="shared" si="589"/>
        <v>0</v>
      </c>
      <c r="CD245" s="285">
        <f t="shared" si="589"/>
        <v>0</v>
      </c>
      <c r="CE245" s="285">
        <f t="shared" si="589"/>
        <v>0</v>
      </c>
      <c r="CF245" s="285">
        <f t="shared" si="589"/>
        <v>0</v>
      </c>
      <c r="CG245" s="285">
        <f t="shared" si="589"/>
        <v>0</v>
      </c>
      <c r="CH245" s="285">
        <f t="shared" si="589"/>
        <v>0</v>
      </c>
      <c r="CI245" s="285">
        <f t="shared" si="589"/>
        <v>0</v>
      </c>
      <c r="CJ245" s="285">
        <f t="shared" si="589"/>
        <v>0</v>
      </c>
      <c r="CK245" s="285">
        <f t="shared" si="589"/>
        <v>0</v>
      </c>
      <c r="CL245" s="285">
        <f t="shared" si="589"/>
        <v>0</v>
      </c>
      <c r="CM245" s="285">
        <f t="shared" si="589"/>
        <v>0</v>
      </c>
      <c r="CN245" s="285">
        <f t="shared" si="589"/>
        <v>0</v>
      </c>
      <c r="CO245" s="285">
        <f t="shared" si="589"/>
        <v>0</v>
      </c>
      <c r="CP245" s="285">
        <f t="shared" ref="CP245:DL245" si="590">IF(ROUND(AK251-SUM(AK252,AK254:AK255),5)&gt;=0,0,"Ошибка")</f>
        <v>0</v>
      </c>
      <c r="CQ245" s="285">
        <f t="shared" si="590"/>
        <v>0</v>
      </c>
      <c r="CR245" s="285">
        <f t="shared" si="590"/>
        <v>0</v>
      </c>
      <c r="CS245" s="285">
        <f t="shared" si="590"/>
        <v>0</v>
      </c>
      <c r="CT245" s="285">
        <f t="shared" si="590"/>
        <v>0</v>
      </c>
      <c r="CU245" s="285">
        <f t="shared" si="590"/>
        <v>0</v>
      </c>
      <c r="CV245" s="285">
        <f t="shared" si="590"/>
        <v>0</v>
      </c>
      <c r="CW245" s="285">
        <f t="shared" si="590"/>
        <v>0</v>
      </c>
      <c r="CX245" s="285">
        <f t="shared" si="590"/>
        <v>0</v>
      </c>
      <c r="CY245" s="285">
        <f t="shared" si="590"/>
        <v>0</v>
      </c>
      <c r="CZ245" s="285">
        <f t="shared" si="590"/>
        <v>0</v>
      </c>
      <c r="DA245" s="285">
        <f t="shared" si="590"/>
        <v>0</v>
      </c>
      <c r="DB245" s="285">
        <f t="shared" si="590"/>
        <v>0</v>
      </c>
      <c r="DC245" s="285">
        <f t="shared" si="590"/>
        <v>0</v>
      </c>
      <c r="DD245" s="285">
        <f t="shared" si="590"/>
        <v>0</v>
      </c>
      <c r="DE245" s="285">
        <f t="shared" si="590"/>
        <v>0</v>
      </c>
      <c r="DF245" s="285">
        <f t="shared" si="590"/>
        <v>0</v>
      </c>
      <c r="DG245" s="285">
        <f t="shared" si="590"/>
        <v>0</v>
      </c>
      <c r="DH245" s="285">
        <f t="shared" si="590"/>
        <v>0</v>
      </c>
      <c r="DI245" s="285">
        <f t="shared" si="590"/>
        <v>0</v>
      </c>
      <c r="DJ245" s="285">
        <f t="shared" si="590"/>
        <v>0</v>
      </c>
      <c r="DK245" s="285">
        <f t="shared" si="590"/>
        <v>0</v>
      </c>
      <c r="DL245" s="285">
        <f t="shared" si="590"/>
        <v>0</v>
      </c>
      <c r="DM245" s="259"/>
      <c r="DN245" s="259"/>
    </row>
    <row r="246" spans="1:118" s="27" customFormat="1" ht="24.75" customHeight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91">SUM(J247:J251,J256:J258)</f>
        <v>0</v>
      </c>
      <c r="K246" s="236">
        <f t="shared" si="591"/>
        <v>0</v>
      </c>
      <c r="L246" s="236">
        <f t="shared" si="591"/>
        <v>0</v>
      </c>
      <c r="M246" s="236">
        <f t="shared" si="591"/>
        <v>0</v>
      </c>
      <c r="N246" s="236">
        <f t="shared" si="591"/>
        <v>0</v>
      </c>
      <c r="O246" s="236">
        <f t="shared" si="591"/>
        <v>0</v>
      </c>
      <c r="P246" s="228">
        <f>SUM(P247:P251,P256:P258)</f>
        <v>0</v>
      </c>
      <c r="Q246" s="226">
        <f t="shared" ref="Q246:Z246" si="592">SUM(Q247:Q251,Q256:Q258)</f>
        <v>0</v>
      </c>
      <c r="R246" s="236">
        <f t="shared" si="592"/>
        <v>0</v>
      </c>
      <c r="S246" s="226">
        <f t="shared" si="592"/>
        <v>0</v>
      </c>
      <c r="T246" s="236">
        <f t="shared" si="592"/>
        <v>0</v>
      </c>
      <c r="U246" s="226">
        <f t="shared" si="592"/>
        <v>0</v>
      </c>
      <c r="V246" s="235">
        <f t="shared" si="592"/>
        <v>0</v>
      </c>
      <c r="W246" s="226">
        <f t="shared" si="592"/>
        <v>0</v>
      </c>
      <c r="X246" s="226">
        <f t="shared" si="592"/>
        <v>0</v>
      </c>
      <c r="Y246" s="235">
        <f t="shared" si="592"/>
        <v>0</v>
      </c>
      <c r="Z246" s="227">
        <f t="shared" si="592"/>
        <v>0</v>
      </c>
      <c r="AA246" s="228">
        <f>SUM(AA247:AA251,AA256:AA258)</f>
        <v>0</v>
      </c>
      <c r="AB246" s="226">
        <f t="shared" ref="AB246:AK246" si="593">SUM(AB247:AB251,AB256:AB258)</f>
        <v>0</v>
      </c>
      <c r="AC246" s="236">
        <f t="shared" si="593"/>
        <v>0</v>
      </c>
      <c r="AD246" s="226">
        <f t="shared" si="593"/>
        <v>0</v>
      </c>
      <c r="AE246" s="236">
        <f t="shared" si="593"/>
        <v>0</v>
      </c>
      <c r="AF246" s="226">
        <f t="shared" si="593"/>
        <v>0</v>
      </c>
      <c r="AG246" s="235">
        <f t="shared" si="593"/>
        <v>0</v>
      </c>
      <c r="AH246" s="226">
        <f t="shared" si="593"/>
        <v>0</v>
      </c>
      <c r="AI246" s="226">
        <f t="shared" si="593"/>
        <v>0</v>
      </c>
      <c r="AJ246" s="235">
        <f t="shared" si="593"/>
        <v>0</v>
      </c>
      <c r="AK246" s="227">
        <f t="shared" si="593"/>
        <v>0</v>
      </c>
      <c r="AL246" s="228">
        <f>SUM(AL247:AL251,AL256:AL258)</f>
        <v>0</v>
      </c>
      <c r="AM246" s="226">
        <f t="shared" ref="AM246:AV246" si="594">SUM(AM247:AM251,AM256:AM258)</f>
        <v>0</v>
      </c>
      <c r="AN246" s="236">
        <f t="shared" si="594"/>
        <v>0</v>
      </c>
      <c r="AO246" s="226">
        <f t="shared" si="594"/>
        <v>0</v>
      </c>
      <c r="AP246" s="236">
        <f t="shared" si="594"/>
        <v>0</v>
      </c>
      <c r="AQ246" s="226">
        <f t="shared" si="594"/>
        <v>0</v>
      </c>
      <c r="AR246" s="235">
        <f t="shared" si="594"/>
        <v>0</v>
      </c>
      <c r="AS246" s="226">
        <f t="shared" si="594"/>
        <v>0</v>
      </c>
      <c r="AT246" s="226">
        <f t="shared" si="594"/>
        <v>0</v>
      </c>
      <c r="AU246" s="235">
        <f t="shared" si="594"/>
        <v>0</v>
      </c>
      <c r="AV246" s="227">
        <f t="shared" si="594"/>
        <v>0</v>
      </c>
      <c r="AW246" s="228">
        <f>SUM(AW247:AW251,AW256:AW258)</f>
        <v>0</v>
      </c>
      <c r="AX246" s="226">
        <f t="shared" ref="AX246:BG246" si="595">SUM(AX247:AX251,AX256:AX258)</f>
        <v>0</v>
      </c>
      <c r="AY246" s="236">
        <f t="shared" si="595"/>
        <v>0</v>
      </c>
      <c r="AZ246" s="226">
        <f t="shared" si="595"/>
        <v>0</v>
      </c>
      <c r="BA246" s="236">
        <f t="shared" si="595"/>
        <v>0</v>
      </c>
      <c r="BB246" s="226">
        <f t="shared" si="595"/>
        <v>0</v>
      </c>
      <c r="BC246" s="235">
        <f t="shared" si="595"/>
        <v>0</v>
      </c>
      <c r="BD246" s="226">
        <f t="shared" si="595"/>
        <v>0</v>
      </c>
      <c r="BE246" s="226">
        <f t="shared" si="595"/>
        <v>0</v>
      </c>
      <c r="BF246" s="235">
        <f t="shared" si="595"/>
        <v>0</v>
      </c>
      <c r="BG246" s="227">
        <f t="shared" si="595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96">IF(E252-E253&gt;=0,0,"Ошибка")</f>
        <v>0</v>
      </c>
      <c r="BK246" s="253">
        <f t="shared" si="596"/>
        <v>0</v>
      </c>
      <c r="BL246" s="253">
        <f t="shared" si="596"/>
        <v>0</v>
      </c>
      <c r="BM246" s="253">
        <f t="shared" si="596"/>
        <v>0</v>
      </c>
      <c r="BN246" s="253">
        <f t="shared" si="596"/>
        <v>0</v>
      </c>
      <c r="BO246" s="253">
        <f t="shared" si="596"/>
        <v>0</v>
      </c>
      <c r="BP246" s="253">
        <f t="shared" si="596"/>
        <v>0</v>
      </c>
      <c r="BQ246" s="253">
        <f t="shared" si="596"/>
        <v>0</v>
      </c>
      <c r="BR246" s="253">
        <f t="shared" si="596"/>
        <v>0</v>
      </c>
      <c r="BS246" s="253">
        <f t="shared" si="596"/>
        <v>0</v>
      </c>
      <c r="BT246" s="253">
        <f t="shared" si="596"/>
        <v>0</v>
      </c>
      <c r="BU246" s="253">
        <f t="shared" si="596"/>
        <v>0</v>
      </c>
      <c r="BV246" s="253">
        <f t="shared" si="596"/>
        <v>0</v>
      </c>
      <c r="BW246" s="253">
        <f t="shared" si="596"/>
        <v>0</v>
      </c>
      <c r="BX246" s="253">
        <f t="shared" si="596"/>
        <v>0</v>
      </c>
      <c r="BY246" s="253">
        <f t="shared" si="596"/>
        <v>0</v>
      </c>
      <c r="BZ246" s="253">
        <f t="shared" si="596"/>
        <v>0</v>
      </c>
      <c r="CA246" s="253">
        <f t="shared" si="596"/>
        <v>0</v>
      </c>
      <c r="CB246" s="253">
        <f t="shared" si="596"/>
        <v>0</v>
      </c>
      <c r="CC246" s="253">
        <f t="shared" si="596"/>
        <v>0</v>
      </c>
      <c r="CD246" s="253">
        <f t="shared" si="596"/>
        <v>0</v>
      </c>
      <c r="CE246" s="253">
        <f t="shared" si="596"/>
        <v>0</v>
      </c>
      <c r="CF246" s="253">
        <f t="shared" si="596"/>
        <v>0</v>
      </c>
      <c r="CG246" s="253">
        <f t="shared" si="596"/>
        <v>0</v>
      </c>
      <c r="CH246" s="253">
        <f t="shared" si="596"/>
        <v>0</v>
      </c>
      <c r="CI246" s="253">
        <f t="shared" si="596"/>
        <v>0</v>
      </c>
      <c r="CJ246" s="253">
        <f t="shared" si="596"/>
        <v>0</v>
      </c>
      <c r="CK246" s="253">
        <f t="shared" si="596"/>
        <v>0</v>
      </c>
      <c r="CL246" s="253">
        <f t="shared" si="596"/>
        <v>0</v>
      </c>
      <c r="CM246" s="253">
        <f t="shared" si="596"/>
        <v>0</v>
      </c>
      <c r="CN246" s="253">
        <f t="shared" si="596"/>
        <v>0</v>
      </c>
      <c r="CO246" s="253">
        <f t="shared" si="596"/>
        <v>0</v>
      </c>
      <c r="CP246" s="253">
        <f t="shared" ref="CP246:DL246" si="597">IF(AK252-AK253&gt;=0,0,"Ошибка")</f>
        <v>0</v>
      </c>
      <c r="CQ246" s="253">
        <f t="shared" si="597"/>
        <v>0</v>
      </c>
      <c r="CR246" s="253">
        <f t="shared" si="597"/>
        <v>0</v>
      </c>
      <c r="CS246" s="253">
        <f t="shared" si="597"/>
        <v>0</v>
      </c>
      <c r="CT246" s="253">
        <f t="shared" si="597"/>
        <v>0</v>
      </c>
      <c r="CU246" s="253">
        <f t="shared" si="597"/>
        <v>0</v>
      </c>
      <c r="CV246" s="253">
        <f t="shared" si="597"/>
        <v>0</v>
      </c>
      <c r="CW246" s="253">
        <f t="shared" si="597"/>
        <v>0</v>
      </c>
      <c r="CX246" s="253">
        <f t="shared" si="597"/>
        <v>0</v>
      </c>
      <c r="CY246" s="253">
        <f t="shared" si="597"/>
        <v>0</v>
      </c>
      <c r="CZ246" s="253">
        <f t="shared" si="597"/>
        <v>0</v>
      </c>
      <c r="DA246" s="253">
        <f t="shared" si="597"/>
        <v>0</v>
      </c>
      <c r="DB246" s="253">
        <f t="shared" si="597"/>
        <v>0</v>
      </c>
      <c r="DC246" s="253">
        <f t="shared" si="597"/>
        <v>0</v>
      </c>
      <c r="DD246" s="253">
        <f t="shared" si="597"/>
        <v>0</v>
      </c>
      <c r="DE246" s="253">
        <f t="shared" si="597"/>
        <v>0</v>
      </c>
      <c r="DF246" s="253">
        <f t="shared" si="597"/>
        <v>0</v>
      </c>
      <c r="DG246" s="253">
        <f t="shared" si="597"/>
        <v>0</v>
      </c>
      <c r="DH246" s="253">
        <f t="shared" si="597"/>
        <v>0</v>
      </c>
      <c r="DI246" s="253">
        <f t="shared" si="597"/>
        <v>0</v>
      </c>
      <c r="DJ246" s="253">
        <f t="shared" si="597"/>
        <v>0</v>
      </c>
      <c r="DK246" s="253">
        <f t="shared" si="597"/>
        <v>0</v>
      </c>
      <c r="DL246" s="253">
        <f t="shared" si="597"/>
        <v>0</v>
      </c>
      <c r="DM246" s="2"/>
      <c r="DN246" s="2"/>
    </row>
    <row r="247" spans="1:118" s="27" customFormat="1" ht="24.75" customHeight="1">
      <c r="A247" s="272" t="str">
        <f t="shared" ref="A247:A258" si="598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599">SUM(J247:L247)</f>
        <v>0</v>
      </c>
      <c r="H247" s="236">
        <f>ROUND(SUM(S247,AD247,AO247,AZ247),1)</f>
        <v>0</v>
      </c>
      <c r="I247" s="236">
        <f t="shared" ref="I247:I258" si="600">SUM(M247:O247)</f>
        <v>0</v>
      </c>
      <c r="J247" s="236">
        <f t="shared" ref="J247:O258" si="601">ROUND(SUM(U247,AF247,AQ247,BB247),1)</f>
        <v>0</v>
      </c>
      <c r="K247" s="236">
        <f t="shared" si="601"/>
        <v>0</v>
      </c>
      <c r="L247" s="236">
        <f t="shared" si="601"/>
        <v>0</v>
      </c>
      <c r="M247" s="236">
        <f t="shared" si="601"/>
        <v>0</v>
      </c>
      <c r="N247" s="236">
        <f t="shared" si="601"/>
        <v>0</v>
      </c>
      <c r="O247" s="236">
        <f t="shared" si="601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2"/>
      <c r="BH247" s="379">
        <f t="shared" ref="BH247:BH259" si="602">IF((COUNTA(BJ247:DL247)-COUNTIF(BJ247:DL247,0))=0,0,CONCATENATE("Ошибки!-",COUNTA(BJ247:DL247)-COUNTIF(BJ247:DL247,0)))</f>
        <v>0</v>
      </c>
      <c r="BI247" s="255" t="str">
        <f t="shared" ref="BI247:BI258" si="60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0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0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06">IF(ROUND((AA247-AB247),5)&gt;=0,0,"Ошибка!")</f>
        <v>0</v>
      </c>
      <c r="CH247" s="318"/>
      <c r="CI247" s="253">
        <f t="shared" ref="CI247:CI258" si="60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08">IF(ROUND((AL247-AM247),5)&gt;=0,0,"Ошибка!")</f>
        <v>0</v>
      </c>
      <c r="CS247" s="318"/>
      <c r="CT247" s="253">
        <f t="shared" ref="CT247:CT258" si="60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10">IF(ROUND((AW247-AX247),5)&gt;=0,0,"Ошибка!")</f>
        <v>0</v>
      </c>
      <c r="DD247" s="318"/>
      <c r="DE247" s="253">
        <f t="shared" ref="DE247:DE258" si="61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  <c r="DM247" s="2"/>
      <c r="DN247" s="2"/>
    </row>
    <row r="248" spans="1:118" s="27" customFormat="1" ht="36.75" customHeight="1">
      <c r="A248" s="272" t="str">
        <f t="shared" si="598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12">ROUND(SUM(P248,AA248,AL248,AW248),0)</f>
        <v>0</v>
      </c>
      <c r="F248" s="236">
        <f t="shared" ref="F248:F258" si="613">ROUND(SUM(Q248,AB248,AM248,AX248),1)</f>
        <v>0</v>
      </c>
      <c r="G248" s="236">
        <f t="shared" si="599"/>
        <v>0</v>
      </c>
      <c r="H248" s="236">
        <f t="shared" ref="H248:H258" si="614">ROUND(SUM(S248,AD248,AO248,AZ248),1)</f>
        <v>0</v>
      </c>
      <c r="I248" s="236">
        <f t="shared" si="600"/>
        <v>0</v>
      </c>
      <c r="J248" s="236">
        <f t="shared" si="601"/>
        <v>0</v>
      </c>
      <c r="K248" s="236">
        <f t="shared" si="601"/>
        <v>0</v>
      </c>
      <c r="L248" s="236">
        <f t="shared" si="601"/>
        <v>0</v>
      </c>
      <c r="M248" s="236">
        <f t="shared" si="601"/>
        <v>0</v>
      </c>
      <c r="N248" s="236">
        <f t="shared" si="601"/>
        <v>0</v>
      </c>
      <c r="O248" s="236">
        <f t="shared" si="601"/>
        <v>0</v>
      </c>
      <c r="P248" s="220"/>
      <c r="Q248" s="221"/>
      <c r="R248" s="237">
        <f t="shared" ref="R248:R258" si="615">SUM(U248:W248)</f>
        <v>0</v>
      </c>
      <c r="S248" s="221"/>
      <c r="T248" s="237">
        <f t="shared" ref="T248:T257" si="61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17">SUM(AF248:AH248)</f>
        <v>0</v>
      </c>
      <c r="AD248" s="221"/>
      <c r="AE248" s="237">
        <f t="shared" ref="AE248:AE257" si="61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19">SUM(AQ248:AS248)</f>
        <v>0</v>
      </c>
      <c r="AO248" s="221"/>
      <c r="AP248" s="237">
        <f t="shared" ref="AP248:AP257" si="62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21">SUM(BB248:BD248)</f>
        <v>0</v>
      </c>
      <c r="AZ248" s="221"/>
      <c r="BA248" s="237">
        <f t="shared" ref="BA248:BA257" si="622">SUM(BE248:BG248)</f>
        <v>0</v>
      </c>
      <c r="BB248" s="221"/>
      <c r="BC248" s="233"/>
      <c r="BD248" s="221"/>
      <c r="BE248" s="221"/>
      <c r="BF248" s="233"/>
      <c r="BG248" s="222"/>
      <c r="BH248" s="379">
        <f t="shared" si="602"/>
        <v>0</v>
      </c>
      <c r="BI248" s="255" t="str">
        <f t="shared" si="603"/>
        <v>03</v>
      </c>
      <c r="BJ248" s="318"/>
      <c r="BK248" s="253">
        <f t="shared" ref="BK248:BK258" si="623">IF(ROUND((E248-F248),5)&gt;=0,0,"Ошибка!")</f>
        <v>0</v>
      </c>
      <c r="BL248" s="318"/>
      <c r="BM248" s="253">
        <f t="shared" si="60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05"/>
        <v>0</v>
      </c>
      <c r="BW248" s="318"/>
      <c r="BX248" s="253">
        <f t="shared" ref="BX248:BX258" si="62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06"/>
        <v>0</v>
      </c>
      <c r="CH248" s="318"/>
      <c r="CI248" s="253">
        <f t="shared" si="60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08"/>
        <v>0</v>
      </c>
      <c r="CS248" s="318"/>
      <c r="CT248" s="253">
        <f t="shared" si="60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10"/>
        <v>0</v>
      </c>
      <c r="DD248" s="318"/>
      <c r="DE248" s="253">
        <f t="shared" si="611"/>
        <v>0</v>
      </c>
      <c r="DF248" s="318"/>
      <c r="DG248" s="318"/>
      <c r="DH248" s="318"/>
      <c r="DI248" s="318"/>
      <c r="DJ248" s="318"/>
      <c r="DK248" s="318"/>
      <c r="DL248" s="318"/>
      <c r="DM248" s="2"/>
      <c r="DN248" s="2"/>
    </row>
    <row r="249" spans="1:118" s="28" customFormat="1" ht="12.75" customHeight="1">
      <c r="A249" s="272" t="str">
        <f t="shared" si="598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12"/>
        <v>0</v>
      </c>
      <c r="F249" s="236">
        <f t="shared" si="613"/>
        <v>0</v>
      </c>
      <c r="G249" s="236">
        <f t="shared" si="599"/>
        <v>0</v>
      </c>
      <c r="H249" s="236">
        <f t="shared" si="614"/>
        <v>0</v>
      </c>
      <c r="I249" s="236">
        <f t="shared" si="600"/>
        <v>0</v>
      </c>
      <c r="J249" s="236">
        <f t="shared" si="601"/>
        <v>0</v>
      </c>
      <c r="K249" s="236">
        <f t="shared" si="601"/>
        <v>0</v>
      </c>
      <c r="L249" s="236">
        <f t="shared" si="601"/>
        <v>0</v>
      </c>
      <c r="M249" s="236">
        <f t="shared" si="601"/>
        <v>0</v>
      </c>
      <c r="N249" s="236">
        <f t="shared" si="601"/>
        <v>0</v>
      </c>
      <c r="O249" s="236">
        <f t="shared" si="601"/>
        <v>0</v>
      </c>
      <c r="P249" s="220"/>
      <c r="Q249" s="221"/>
      <c r="R249" s="237">
        <f t="shared" si="615"/>
        <v>0</v>
      </c>
      <c r="S249" s="221"/>
      <c r="T249" s="237">
        <f t="shared" si="61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17"/>
        <v>0</v>
      </c>
      <c r="AD249" s="221"/>
      <c r="AE249" s="237">
        <f t="shared" si="61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19"/>
        <v>0</v>
      </c>
      <c r="AO249" s="221"/>
      <c r="AP249" s="237">
        <f t="shared" si="62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21"/>
        <v>0</v>
      </c>
      <c r="AZ249" s="221"/>
      <c r="BA249" s="237">
        <f t="shared" si="622"/>
        <v>0</v>
      </c>
      <c r="BB249" s="221"/>
      <c r="BC249" s="233"/>
      <c r="BD249" s="221"/>
      <c r="BE249" s="221"/>
      <c r="BF249" s="233"/>
      <c r="BG249" s="222"/>
      <c r="BH249" s="379">
        <f t="shared" si="602"/>
        <v>0</v>
      </c>
      <c r="BI249" s="255" t="str">
        <f t="shared" si="603"/>
        <v>04</v>
      </c>
      <c r="BJ249" s="318"/>
      <c r="BK249" s="253">
        <f t="shared" si="623"/>
        <v>0</v>
      </c>
      <c r="BL249" s="318"/>
      <c r="BM249" s="253">
        <f t="shared" si="60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05"/>
        <v>0</v>
      </c>
      <c r="BW249" s="318"/>
      <c r="BX249" s="253">
        <f t="shared" si="62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06"/>
        <v>0</v>
      </c>
      <c r="CH249" s="318"/>
      <c r="CI249" s="253">
        <f t="shared" si="60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08"/>
        <v>0</v>
      </c>
      <c r="CS249" s="318"/>
      <c r="CT249" s="253">
        <f t="shared" si="60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10"/>
        <v>0</v>
      </c>
      <c r="DD249" s="318"/>
      <c r="DE249" s="253">
        <f t="shared" si="611"/>
        <v>0</v>
      </c>
      <c r="DF249" s="318"/>
      <c r="DG249" s="318"/>
      <c r="DH249" s="318"/>
      <c r="DI249" s="318"/>
      <c r="DJ249" s="318"/>
      <c r="DK249" s="318"/>
      <c r="DL249" s="318"/>
      <c r="DM249" s="242"/>
      <c r="DN249" s="242"/>
    </row>
    <row r="250" spans="1:118" s="28" customFormat="1" ht="12.75" customHeight="1">
      <c r="A250" s="272" t="str">
        <f t="shared" si="598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12"/>
        <v>0</v>
      </c>
      <c r="F250" s="236">
        <f t="shared" si="613"/>
        <v>0</v>
      </c>
      <c r="G250" s="236">
        <f t="shared" si="599"/>
        <v>0</v>
      </c>
      <c r="H250" s="236">
        <f t="shared" si="614"/>
        <v>0</v>
      </c>
      <c r="I250" s="236">
        <f t="shared" si="600"/>
        <v>0</v>
      </c>
      <c r="J250" s="236">
        <f t="shared" si="601"/>
        <v>0</v>
      </c>
      <c r="K250" s="236">
        <f t="shared" si="601"/>
        <v>0</v>
      </c>
      <c r="L250" s="236">
        <f t="shared" si="601"/>
        <v>0</v>
      </c>
      <c r="M250" s="236">
        <f t="shared" si="601"/>
        <v>0</v>
      </c>
      <c r="N250" s="236">
        <f t="shared" si="601"/>
        <v>0</v>
      </c>
      <c r="O250" s="236">
        <f t="shared" si="601"/>
        <v>0</v>
      </c>
      <c r="P250" s="220"/>
      <c r="Q250" s="221"/>
      <c r="R250" s="237">
        <f t="shared" si="615"/>
        <v>0</v>
      </c>
      <c r="S250" s="221"/>
      <c r="T250" s="237">
        <f t="shared" si="61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17"/>
        <v>0</v>
      </c>
      <c r="AD250" s="221"/>
      <c r="AE250" s="237">
        <f t="shared" si="61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19"/>
        <v>0</v>
      </c>
      <c r="AO250" s="221"/>
      <c r="AP250" s="237">
        <f t="shared" si="62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21"/>
        <v>0</v>
      </c>
      <c r="AZ250" s="221"/>
      <c r="BA250" s="237">
        <f t="shared" si="622"/>
        <v>0</v>
      </c>
      <c r="BB250" s="221"/>
      <c r="BC250" s="233"/>
      <c r="BD250" s="221"/>
      <c r="BE250" s="221"/>
      <c r="BF250" s="233"/>
      <c r="BG250" s="222"/>
      <c r="BH250" s="379">
        <f t="shared" si="602"/>
        <v>0</v>
      </c>
      <c r="BI250" s="255" t="str">
        <f t="shared" si="603"/>
        <v>05</v>
      </c>
      <c r="BJ250" s="318"/>
      <c r="BK250" s="253">
        <f t="shared" si="623"/>
        <v>0</v>
      </c>
      <c r="BL250" s="318"/>
      <c r="BM250" s="253">
        <f t="shared" si="60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05"/>
        <v>0</v>
      </c>
      <c r="BW250" s="318"/>
      <c r="BX250" s="253">
        <f t="shared" si="62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06"/>
        <v>0</v>
      </c>
      <c r="CH250" s="318"/>
      <c r="CI250" s="253">
        <f t="shared" si="60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08"/>
        <v>0</v>
      </c>
      <c r="CS250" s="318"/>
      <c r="CT250" s="253">
        <f t="shared" si="60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10"/>
        <v>0</v>
      </c>
      <c r="DD250" s="318"/>
      <c r="DE250" s="253">
        <f t="shared" si="611"/>
        <v>0</v>
      </c>
      <c r="DF250" s="318"/>
      <c r="DG250" s="318"/>
      <c r="DH250" s="318"/>
      <c r="DI250" s="318"/>
      <c r="DJ250" s="318"/>
      <c r="DK250" s="318"/>
      <c r="DL250" s="318"/>
      <c r="DM250" s="242"/>
      <c r="DN250" s="242"/>
    </row>
    <row r="251" spans="1:118" s="28" customFormat="1" ht="12.75" customHeight="1">
      <c r="A251" s="272" t="str">
        <f t="shared" si="598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12"/>
        <v>0</v>
      </c>
      <c r="F251" s="236">
        <f t="shared" si="613"/>
        <v>0</v>
      </c>
      <c r="G251" s="236">
        <f t="shared" si="599"/>
        <v>0</v>
      </c>
      <c r="H251" s="236">
        <f t="shared" si="614"/>
        <v>0</v>
      </c>
      <c r="I251" s="236">
        <f t="shared" si="600"/>
        <v>0</v>
      </c>
      <c r="J251" s="236">
        <f t="shared" si="601"/>
        <v>0</v>
      </c>
      <c r="K251" s="236">
        <f t="shared" si="601"/>
        <v>0</v>
      </c>
      <c r="L251" s="236">
        <f t="shared" si="601"/>
        <v>0</v>
      </c>
      <c r="M251" s="236">
        <f t="shared" si="601"/>
        <v>0</v>
      </c>
      <c r="N251" s="236">
        <f t="shared" si="601"/>
        <v>0</v>
      </c>
      <c r="O251" s="236">
        <f t="shared" si="601"/>
        <v>0</v>
      </c>
      <c r="P251" s="220"/>
      <c r="Q251" s="221"/>
      <c r="R251" s="237">
        <f t="shared" si="615"/>
        <v>0</v>
      </c>
      <c r="S251" s="221"/>
      <c r="T251" s="237">
        <f t="shared" si="61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17"/>
        <v>0</v>
      </c>
      <c r="AD251" s="221"/>
      <c r="AE251" s="237">
        <f t="shared" si="61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19"/>
        <v>0</v>
      </c>
      <c r="AO251" s="221"/>
      <c r="AP251" s="237">
        <f t="shared" si="62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21"/>
        <v>0</v>
      </c>
      <c r="AZ251" s="221"/>
      <c r="BA251" s="237">
        <f t="shared" si="622"/>
        <v>0</v>
      </c>
      <c r="BB251" s="221"/>
      <c r="BC251" s="233"/>
      <c r="BD251" s="221"/>
      <c r="BE251" s="221"/>
      <c r="BF251" s="233"/>
      <c r="BG251" s="222"/>
      <c r="BH251" s="379">
        <f t="shared" si="602"/>
        <v>0</v>
      </c>
      <c r="BI251" s="255" t="str">
        <f t="shared" si="603"/>
        <v>06</v>
      </c>
      <c r="BJ251" s="318"/>
      <c r="BK251" s="253">
        <f t="shared" si="623"/>
        <v>0</v>
      </c>
      <c r="BL251" s="318"/>
      <c r="BM251" s="253">
        <f t="shared" si="60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05"/>
        <v>0</v>
      </c>
      <c r="BW251" s="318"/>
      <c r="BX251" s="253">
        <f t="shared" si="62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06"/>
        <v>0</v>
      </c>
      <c r="CH251" s="318"/>
      <c r="CI251" s="253">
        <f t="shared" si="60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08"/>
        <v>0</v>
      </c>
      <c r="CS251" s="318"/>
      <c r="CT251" s="253">
        <f t="shared" si="60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10"/>
        <v>0</v>
      </c>
      <c r="DD251" s="318"/>
      <c r="DE251" s="253">
        <f t="shared" si="611"/>
        <v>0</v>
      </c>
      <c r="DF251" s="318"/>
      <c r="DG251" s="318"/>
      <c r="DH251" s="318"/>
      <c r="DI251" s="318"/>
      <c r="DJ251" s="318"/>
      <c r="DK251" s="318"/>
      <c r="DL251" s="318"/>
      <c r="DM251" s="242"/>
      <c r="DN251" s="242"/>
    </row>
    <row r="252" spans="1:118" s="27" customFormat="1" ht="24.75" customHeight="1">
      <c r="A252" s="272" t="str">
        <f t="shared" si="598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12"/>
        <v>0</v>
      </c>
      <c r="F252" s="236">
        <f t="shared" si="613"/>
        <v>0</v>
      </c>
      <c r="G252" s="236">
        <f t="shared" si="599"/>
        <v>0</v>
      </c>
      <c r="H252" s="236">
        <f t="shared" si="614"/>
        <v>0</v>
      </c>
      <c r="I252" s="236">
        <f t="shared" si="600"/>
        <v>0</v>
      </c>
      <c r="J252" s="236">
        <f t="shared" si="601"/>
        <v>0</v>
      </c>
      <c r="K252" s="236">
        <f t="shared" si="601"/>
        <v>0</v>
      </c>
      <c r="L252" s="236">
        <f t="shared" si="601"/>
        <v>0</v>
      </c>
      <c r="M252" s="236">
        <f t="shared" si="601"/>
        <v>0</v>
      </c>
      <c r="N252" s="236">
        <f t="shared" si="601"/>
        <v>0</v>
      </c>
      <c r="O252" s="236">
        <f t="shared" si="601"/>
        <v>0</v>
      </c>
      <c r="P252" s="220"/>
      <c r="Q252" s="221"/>
      <c r="R252" s="237">
        <f t="shared" si="615"/>
        <v>0</v>
      </c>
      <c r="S252" s="221"/>
      <c r="T252" s="237">
        <f t="shared" si="61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17"/>
        <v>0</v>
      </c>
      <c r="AD252" s="221"/>
      <c r="AE252" s="237">
        <f t="shared" si="61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19"/>
        <v>0</v>
      </c>
      <c r="AO252" s="221"/>
      <c r="AP252" s="237">
        <f t="shared" si="62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21"/>
        <v>0</v>
      </c>
      <c r="AZ252" s="221"/>
      <c r="BA252" s="237">
        <f t="shared" si="622"/>
        <v>0</v>
      </c>
      <c r="BB252" s="221"/>
      <c r="BC252" s="233"/>
      <c r="BD252" s="221"/>
      <c r="BE252" s="221"/>
      <c r="BF252" s="233"/>
      <c r="BG252" s="222"/>
      <c r="BH252" s="379">
        <f t="shared" si="602"/>
        <v>0</v>
      </c>
      <c r="BI252" s="255" t="str">
        <f t="shared" si="603"/>
        <v>07</v>
      </c>
      <c r="BJ252" s="318"/>
      <c r="BK252" s="253">
        <f t="shared" si="623"/>
        <v>0</v>
      </c>
      <c r="BL252" s="318"/>
      <c r="BM252" s="253">
        <f t="shared" si="60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05"/>
        <v>0</v>
      </c>
      <c r="BW252" s="318"/>
      <c r="BX252" s="253">
        <f t="shared" si="62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06"/>
        <v>0</v>
      </c>
      <c r="CH252" s="318"/>
      <c r="CI252" s="253">
        <f t="shared" si="60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08"/>
        <v>0</v>
      </c>
      <c r="CS252" s="318"/>
      <c r="CT252" s="253">
        <f t="shared" si="60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10"/>
        <v>0</v>
      </c>
      <c r="DD252" s="318"/>
      <c r="DE252" s="253">
        <f t="shared" si="611"/>
        <v>0</v>
      </c>
      <c r="DF252" s="318"/>
      <c r="DG252" s="318"/>
      <c r="DH252" s="318"/>
      <c r="DI252" s="318"/>
      <c r="DJ252" s="318"/>
      <c r="DK252" s="318"/>
      <c r="DL252" s="318"/>
      <c r="DM252" s="2"/>
      <c r="DN252" s="2"/>
    </row>
    <row r="253" spans="1:118" s="27" customFormat="1" ht="12.75" customHeight="1">
      <c r="A253" s="272" t="str">
        <f t="shared" si="598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12"/>
        <v>0</v>
      </c>
      <c r="F253" s="236">
        <f t="shared" si="613"/>
        <v>0</v>
      </c>
      <c r="G253" s="236">
        <f t="shared" si="599"/>
        <v>0</v>
      </c>
      <c r="H253" s="236">
        <f t="shared" si="614"/>
        <v>0</v>
      </c>
      <c r="I253" s="236">
        <f t="shared" si="600"/>
        <v>0</v>
      </c>
      <c r="J253" s="236">
        <f t="shared" si="601"/>
        <v>0</v>
      </c>
      <c r="K253" s="236">
        <f t="shared" si="601"/>
        <v>0</v>
      </c>
      <c r="L253" s="236">
        <f t="shared" si="601"/>
        <v>0</v>
      </c>
      <c r="M253" s="236">
        <f t="shared" si="601"/>
        <v>0</v>
      </c>
      <c r="N253" s="236">
        <f t="shared" si="601"/>
        <v>0</v>
      </c>
      <c r="O253" s="236">
        <f t="shared" si="601"/>
        <v>0</v>
      </c>
      <c r="P253" s="220"/>
      <c r="Q253" s="221"/>
      <c r="R253" s="237">
        <f t="shared" si="615"/>
        <v>0</v>
      </c>
      <c r="S253" s="221"/>
      <c r="T253" s="237">
        <f t="shared" si="61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17"/>
        <v>0</v>
      </c>
      <c r="AD253" s="221"/>
      <c r="AE253" s="237">
        <f t="shared" si="61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19"/>
        <v>0</v>
      </c>
      <c r="AO253" s="221"/>
      <c r="AP253" s="237">
        <f t="shared" si="62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21"/>
        <v>0</v>
      </c>
      <c r="AZ253" s="221"/>
      <c r="BA253" s="237">
        <f t="shared" si="622"/>
        <v>0</v>
      </c>
      <c r="BB253" s="221"/>
      <c r="BC253" s="233"/>
      <c r="BD253" s="221"/>
      <c r="BE253" s="221"/>
      <c r="BF253" s="233"/>
      <c r="BG253" s="222"/>
      <c r="BH253" s="379">
        <f t="shared" si="602"/>
        <v>0</v>
      </c>
      <c r="BI253" s="255" t="str">
        <f t="shared" si="603"/>
        <v>08</v>
      </c>
      <c r="BJ253" s="318"/>
      <c r="BK253" s="253">
        <f t="shared" si="623"/>
        <v>0</v>
      </c>
      <c r="BL253" s="318"/>
      <c r="BM253" s="253">
        <f t="shared" si="60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05"/>
        <v>0</v>
      </c>
      <c r="BW253" s="318"/>
      <c r="BX253" s="253">
        <f t="shared" si="62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06"/>
        <v>0</v>
      </c>
      <c r="CH253" s="318"/>
      <c r="CI253" s="253">
        <f t="shared" si="60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08"/>
        <v>0</v>
      </c>
      <c r="CS253" s="318"/>
      <c r="CT253" s="253">
        <f t="shared" si="60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10"/>
        <v>0</v>
      </c>
      <c r="DD253" s="318"/>
      <c r="DE253" s="253">
        <f t="shared" si="611"/>
        <v>0</v>
      </c>
      <c r="DF253" s="318"/>
      <c r="DG253" s="318"/>
      <c r="DH253" s="318"/>
      <c r="DI253" s="318"/>
      <c r="DJ253" s="318"/>
      <c r="DK253" s="318"/>
      <c r="DL253" s="318"/>
      <c r="DM253" s="2"/>
      <c r="DN253" s="2"/>
    </row>
    <row r="254" spans="1:118" s="28" customFormat="1" ht="12.75" customHeight="1">
      <c r="A254" s="272" t="str">
        <f t="shared" si="598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12"/>
        <v>0</v>
      </c>
      <c r="F254" s="236">
        <f t="shared" si="613"/>
        <v>0</v>
      </c>
      <c r="G254" s="236">
        <f t="shared" si="599"/>
        <v>0</v>
      </c>
      <c r="H254" s="236">
        <f t="shared" si="614"/>
        <v>0</v>
      </c>
      <c r="I254" s="236">
        <f t="shared" si="600"/>
        <v>0</v>
      </c>
      <c r="J254" s="236">
        <f t="shared" si="601"/>
        <v>0</v>
      </c>
      <c r="K254" s="236">
        <f t="shared" si="601"/>
        <v>0</v>
      </c>
      <c r="L254" s="236">
        <f t="shared" si="601"/>
        <v>0</v>
      </c>
      <c r="M254" s="236">
        <f t="shared" si="601"/>
        <v>0</v>
      </c>
      <c r="N254" s="236">
        <f t="shared" si="601"/>
        <v>0</v>
      </c>
      <c r="O254" s="236">
        <f t="shared" si="601"/>
        <v>0</v>
      </c>
      <c r="P254" s="220"/>
      <c r="Q254" s="221"/>
      <c r="R254" s="237">
        <f t="shared" si="615"/>
        <v>0</v>
      </c>
      <c r="S254" s="221"/>
      <c r="T254" s="237">
        <f t="shared" si="61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17"/>
        <v>0</v>
      </c>
      <c r="AD254" s="221"/>
      <c r="AE254" s="237">
        <f t="shared" si="61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19"/>
        <v>0</v>
      </c>
      <c r="AO254" s="221"/>
      <c r="AP254" s="237">
        <f t="shared" si="62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21"/>
        <v>0</v>
      </c>
      <c r="AZ254" s="221"/>
      <c r="BA254" s="237">
        <f t="shared" si="622"/>
        <v>0</v>
      </c>
      <c r="BB254" s="221"/>
      <c r="BC254" s="233"/>
      <c r="BD254" s="221"/>
      <c r="BE254" s="221"/>
      <c r="BF254" s="233"/>
      <c r="BG254" s="222"/>
      <c r="BH254" s="379">
        <f t="shared" si="602"/>
        <v>0</v>
      </c>
      <c r="BI254" s="255" t="str">
        <f t="shared" si="603"/>
        <v>09</v>
      </c>
      <c r="BJ254" s="318"/>
      <c r="BK254" s="253">
        <f t="shared" si="623"/>
        <v>0</v>
      </c>
      <c r="BL254" s="318"/>
      <c r="BM254" s="253">
        <f t="shared" si="60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05"/>
        <v>0</v>
      </c>
      <c r="BW254" s="318"/>
      <c r="BX254" s="253">
        <f t="shared" si="62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06"/>
        <v>0</v>
      </c>
      <c r="CH254" s="318"/>
      <c r="CI254" s="253">
        <f t="shared" si="60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08"/>
        <v>0</v>
      </c>
      <c r="CS254" s="318"/>
      <c r="CT254" s="253">
        <f t="shared" si="60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10"/>
        <v>0</v>
      </c>
      <c r="DD254" s="318"/>
      <c r="DE254" s="253">
        <f t="shared" si="611"/>
        <v>0</v>
      </c>
      <c r="DF254" s="318"/>
      <c r="DG254" s="318"/>
      <c r="DH254" s="318"/>
      <c r="DI254" s="318"/>
      <c r="DJ254" s="318"/>
      <c r="DK254" s="318"/>
      <c r="DL254" s="318"/>
      <c r="DM254" s="242"/>
      <c r="DN254" s="242"/>
    </row>
    <row r="255" spans="1:118" s="28" customFormat="1" ht="12.75" customHeight="1">
      <c r="A255" s="272" t="str">
        <f t="shared" si="598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12"/>
        <v>0</v>
      </c>
      <c r="F255" s="236">
        <f t="shared" si="613"/>
        <v>0</v>
      </c>
      <c r="G255" s="236">
        <f t="shared" si="599"/>
        <v>0</v>
      </c>
      <c r="H255" s="236">
        <f t="shared" si="614"/>
        <v>0</v>
      </c>
      <c r="I255" s="236">
        <f t="shared" si="600"/>
        <v>0</v>
      </c>
      <c r="J255" s="236">
        <f t="shared" si="601"/>
        <v>0</v>
      </c>
      <c r="K255" s="236">
        <f t="shared" si="601"/>
        <v>0</v>
      </c>
      <c r="L255" s="236">
        <f t="shared" si="601"/>
        <v>0</v>
      </c>
      <c r="M255" s="236">
        <f t="shared" si="601"/>
        <v>0</v>
      </c>
      <c r="N255" s="236">
        <f t="shared" si="601"/>
        <v>0</v>
      </c>
      <c r="O255" s="236">
        <f t="shared" si="601"/>
        <v>0</v>
      </c>
      <c r="P255" s="220"/>
      <c r="Q255" s="221"/>
      <c r="R255" s="237">
        <f t="shared" si="615"/>
        <v>0</v>
      </c>
      <c r="S255" s="221"/>
      <c r="T255" s="237">
        <f t="shared" si="61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17"/>
        <v>0</v>
      </c>
      <c r="AD255" s="221"/>
      <c r="AE255" s="237">
        <f t="shared" si="61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19"/>
        <v>0</v>
      </c>
      <c r="AO255" s="221"/>
      <c r="AP255" s="237">
        <f t="shared" si="62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21"/>
        <v>0</v>
      </c>
      <c r="AZ255" s="221"/>
      <c r="BA255" s="237">
        <f t="shared" si="622"/>
        <v>0</v>
      </c>
      <c r="BB255" s="221"/>
      <c r="BC255" s="233"/>
      <c r="BD255" s="221"/>
      <c r="BE255" s="221"/>
      <c r="BF255" s="233"/>
      <c r="BG255" s="222"/>
      <c r="BH255" s="379">
        <f t="shared" si="602"/>
        <v>0</v>
      </c>
      <c r="BI255" s="255" t="str">
        <f t="shared" si="603"/>
        <v>10</v>
      </c>
      <c r="BJ255" s="318"/>
      <c r="BK255" s="253">
        <f t="shared" si="623"/>
        <v>0</v>
      </c>
      <c r="BL255" s="318"/>
      <c r="BM255" s="253">
        <f t="shared" si="60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05"/>
        <v>0</v>
      </c>
      <c r="BW255" s="318"/>
      <c r="BX255" s="253">
        <f t="shared" si="62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06"/>
        <v>0</v>
      </c>
      <c r="CH255" s="318"/>
      <c r="CI255" s="253">
        <f t="shared" si="60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08"/>
        <v>0</v>
      </c>
      <c r="CS255" s="318"/>
      <c r="CT255" s="253">
        <f t="shared" si="60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10"/>
        <v>0</v>
      </c>
      <c r="DD255" s="318"/>
      <c r="DE255" s="253">
        <f t="shared" si="611"/>
        <v>0</v>
      </c>
      <c r="DF255" s="318"/>
      <c r="DG255" s="318"/>
      <c r="DH255" s="318"/>
      <c r="DI255" s="318"/>
      <c r="DJ255" s="318"/>
      <c r="DK255" s="318"/>
      <c r="DL255" s="318"/>
      <c r="DM255" s="242"/>
      <c r="DN255" s="242"/>
    </row>
    <row r="256" spans="1:118" s="27" customFormat="1" ht="36.75" customHeight="1">
      <c r="A256" s="272" t="str">
        <f t="shared" si="598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12"/>
        <v>0</v>
      </c>
      <c r="F256" s="236">
        <f t="shared" si="613"/>
        <v>0</v>
      </c>
      <c r="G256" s="236">
        <f t="shared" si="599"/>
        <v>0</v>
      </c>
      <c r="H256" s="236">
        <f t="shared" si="614"/>
        <v>0</v>
      </c>
      <c r="I256" s="236">
        <f t="shared" si="600"/>
        <v>0</v>
      </c>
      <c r="J256" s="236">
        <f t="shared" si="601"/>
        <v>0</v>
      </c>
      <c r="K256" s="236">
        <f t="shared" si="601"/>
        <v>0</v>
      </c>
      <c r="L256" s="236">
        <f t="shared" si="601"/>
        <v>0</v>
      </c>
      <c r="M256" s="236">
        <f t="shared" si="601"/>
        <v>0</v>
      </c>
      <c r="N256" s="236">
        <f t="shared" si="601"/>
        <v>0</v>
      </c>
      <c r="O256" s="236">
        <f t="shared" si="601"/>
        <v>0</v>
      </c>
      <c r="P256" s="220"/>
      <c r="Q256" s="221"/>
      <c r="R256" s="237">
        <f t="shared" si="615"/>
        <v>0</v>
      </c>
      <c r="S256" s="221"/>
      <c r="T256" s="237">
        <f t="shared" si="61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17"/>
        <v>0</v>
      </c>
      <c r="AD256" s="221"/>
      <c r="AE256" s="237">
        <f t="shared" si="61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19"/>
        <v>0</v>
      </c>
      <c r="AO256" s="221"/>
      <c r="AP256" s="237">
        <f t="shared" si="62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21"/>
        <v>0</v>
      </c>
      <c r="AZ256" s="221"/>
      <c r="BA256" s="237">
        <f t="shared" si="622"/>
        <v>0</v>
      </c>
      <c r="BB256" s="221"/>
      <c r="BC256" s="233"/>
      <c r="BD256" s="221"/>
      <c r="BE256" s="221"/>
      <c r="BF256" s="233"/>
      <c r="BG256" s="222"/>
      <c r="BH256" s="379">
        <f t="shared" si="602"/>
        <v>0</v>
      </c>
      <c r="BI256" s="255" t="str">
        <f t="shared" si="603"/>
        <v>11</v>
      </c>
      <c r="BJ256" s="318"/>
      <c r="BK256" s="253">
        <f t="shared" si="623"/>
        <v>0</v>
      </c>
      <c r="BL256" s="318"/>
      <c r="BM256" s="253">
        <f t="shared" si="60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05"/>
        <v>0</v>
      </c>
      <c r="BW256" s="318"/>
      <c r="BX256" s="253">
        <f t="shared" si="62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06"/>
        <v>0</v>
      </c>
      <c r="CH256" s="318"/>
      <c r="CI256" s="253">
        <f t="shared" si="60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08"/>
        <v>0</v>
      </c>
      <c r="CS256" s="318"/>
      <c r="CT256" s="253">
        <f t="shared" si="60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10"/>
        <v>0</v>
      </c>
      <c r="DD256" s="318"/>
      <c r="DE256" s="253">
        <f t="shared" si="611"/>
        <v>0</v>
      </c>
      <c r="DF256" s="318"/>
      <c r="DG256" s="318"/>
      <c r="DH256" s="318"/>
      <c r="DI256" s="318"/>
      <c r="DJ256" s="318"/>
      <c r="DK256" s="318"/>
      <c r="DL256" s="318"/>
      <c r="DM256" s="2"/>
      <c r="DN256" s="2"/>
    </row>
    <row r="257" spans="1:118" s="27" customFormat="1" ht="36.75" customHeight="1">
      <c r="A257" s="272" t="str">
        <f t="shared" si="598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12"/>
        <v>0</v>
      </c>
      <c r="F257" s="236">
        <f t="shared" si="613"/>
        <v>0</v>
      </c>
      <c r="G257" s="236">
        <f t="shared" si="599"/>
        <v>0</v>
      </c>
      <c r="H257" s="236">
        <f t="shared" si="614"/>
        <v>0</v>
      </c>
      <c r="I257" s="236">
        <f t="shared" si="600"/>
        <v>0</v>
      </c>
      <c r="J257" s="236">
        <f t="shared" si="601"/>
        <v>0</v>
      </c>
      <c r="K257" s="236">
        <f t="shared" si="601"/>
        <v>0</v>
      </c>
      <c r="L257" s="236">
        <f t="shared" si="601"/>
        <v>0</v>
      </c>
      <c r="M257" s="236">
        <f t="shared" si="601"/>
        <v>0</v>
      </c>
      <c r="N257" s="236">
        <f t="shared" si="601"/>
        <v>0</v>
      </c>
      <c r="O257" s="236">
        <f t="shared" si="601"/>
        <v>0</v>
      </c>
      <c r="P257" s="220"/>
      <c r="Q257" s="221"/>
      <c r="R257" s="237">
        <f t="shared" si="615"/>
        <v>0</v>
      </c>
      <c r="S257" s="221"/>
      <c r="T257" s="237">
        <f t="shared" si="61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17"/>
        <v>0</v>
      </c>
      <c r="AD257" s="221"/>
      <c r="AE257" s="237">
        <f t="shared" si="61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19"/>
        <v>0</v>
      </c>
      <c r="AO257" s="221"/>
      <c r="AP257" s="237">
        <f t="shared" si="62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21"/>
        <v>0</v>
      </c>
      <c r="AZ257" s="221"/>
      <c r="BA257" s="237">
        <f t="shared" si="622"/>
        <v>0</v>
      </c>
      <c r="BB257" s="221"/>
      <c r="BC257" s="233"/>
      <c r="BD257" s="221"/>
      <c r="BE257" s="221"/>
      <c r="BF257" s="233"/>
      <c r="BG257" s="222"/>
      <c r="BH257" s="379">
        <f t="shared" si="602"/>
        <v>0</v>
      </c>
      <c r="BI257" s="255" t="str">
        <f t="shared" si="603"/>
        <v>12</v>
      </c>
      <c r="BJ257" s="318"/>
      <c r="BK257" s="253">
        <f t="shared" si="623"/>
        <v>0</v>
      </c>
      <c r="BL257" s="318"/>
      <c r="BM257" s="253">
        <f t="shared" si="60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05"/>
        <v>0</v>
      </c>
      <c r="BW257" s="318"/>
      <c r="BX257" s="253">
        <f t="shared" si="62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06"/>
        <v>0</v>
      </c>
      <c r="CH257" s="318"/>
      <c r="CI257" s="253">
        <f t="shared" si="60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08"/>
        <v>0</v>
      </c>
      <c r="CS257" s="318"/>
      <c r="CT257" s="253">
        <f t="shared" si="60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10"/>
        <v>0</v>
      </c>
      <c r="DD257" s="318"/>
      <c r="DE257" s="253">
        <f t="shared" si="611"/>
        <v>0</v>
      </c>
      <c r="DF257" s="318"/>
      <c r="DG257" s="318"/>
      <c r="DH257" s="318"/>
      <c r="DI257" s="318"/>
      <c r="DJ257" s="318"/>
      <c r="DK257" s="318"/>
      <c r="DL257" s="318"/>
      <c r="DM257" s="2"/>
      <c r="DN257" s="2"/>
    </row>
    <row r="258" spans="1:118" s="28" customFormat="1" ht="13.5" customHeight="1" thickBot="1">
      <c r="A258" s="272" t="str">
        <f t="shared" si="598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12"/>
        <v>0</v>
      </c>
      <c r="F258" s="236">
        <f t="shared" si="613"/>
        <v>0</v>
      </c>
      <c r="G258" s="236">
        <f t="shared" si="599"/>
        <v>0</v>
      </c>
      <c r="H258" s="236">
        <f t="shared" si="614"/>
        <v>0</v>
      </c>
      <c r="I258" s="236">
        <f t="shared" si="600"/>
        <v>0</v>
      </c>
      <c r="J258" s="236">
        <f t="shared" si="601"/>
        <v>0</v>
      </c>
      <c r="K258" s="236">
        <f t="shared" si="601"/>
        <v>0</v>
      </c>
      <c r="L258" s="236">
        <f t="shared" si="601"/>
        <v>0</v>
      </c>
      <c r="M258" s="236">
        <f t="shared" si="601"/>
        <v>0</v>
      </c>
      <c r="N258" s="236">
        <f t="shared" si="601"/>
        <v>0</v>
      </c>
      <c r="O258" s="236">
        <f>ROUND(SUM(Z258,AK258,AV258,BG258),1)</f>
        <v>0</v>
      </c>
      <c r="P258" s="223"/>
      <c r="Q258" s="224"/>
      <c r="R258" s="238">
        <f t="shared" si="61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1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1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2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5"/>
      <c r="BH258" s="379">
        <f t="shared" si="602"/>
        <v>0</v>
      </c>
      <c r="BI258" s="319" t="str">
        <f t="shared" si="603"/>
        <v>13</v>
      </c>
      <c r="BJ258" s="320"/>
      <c r="BK258" s="321">
        <f t="shared" si="623"/>
        <v>0</v>
      </c>
      <c r="BL258" s="320"/>
      <c r="BM258" s="321">
        <f t="shared" si="60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05"/>
        <v>0</v>
      </c>
      <c r="BW258" s="320"/>
      <c r="BX258" s="321">
        <f t="shared" si="62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06"/>
        <v>0</v>
      </c>
      <c r="CH258" s="320"/>
      <c r="CI258" s="321">
        <f t="shared" si="60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08"/>
        <v>0</v>
      </c>
      <c r="CS258" s="320"/>
      <c r="CT258" s="321">
        <f t="shared" si="60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10"/>
        <v>0</v>
      </c>
      <c r="DD258" s="320"/>
      <c r="DE258" s="321">
        <f t="shared" si="611"/>
        <v>0</v>
      </c>
      <c r="DF258" s="320"/>
      <c r="DG258" s="320"/>
      <c r="DH258" s="320"/>
      <c r="DI258" s="320"/>
      <c r="DJ258" s="320"/>
      <c r="DK258" s="320"/>
      <c r="DL258" s="320"/>
      <c r="DM258" s="242"/>
      <c r="DN258" s="242"/>
    </row>
    <row r="259" spans="1:118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0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25">IF(ROUND(E265-SUM(E266,E268:E269),5)&gt;=0,0,"Ошибка")</f>
        <v>0</v>
      </c>
      <c r="BK259" s="285">
        <f t="shared" si="625"/>
        <v>0</v>
      </c>
      <c r="BL259" s="285">
        <f t="shared" si="625"/>
        <v>0</v>
      </c>
      <c r="BM259" s="285">
        <f t="shared" si="625"/>
        <v>0</v>
      </c>
      <c r="BN259" s="285">
        <f t="shared" si="625"/>
        <v>0</v>
      </c>
      <c r="BO259" s="285">
        <f t="shared" si="625"/>
        <v>0</v>
      </c>
      <c r="BP259" s="285">
        <f t="shared" si="625"/>
        <v>0</v>
      </c>
      <c r="BQ259" s="285">
        <f t="shared" si="625"/>
        <v>0</v>
      </c>
      <c r="BR259" s="285">
        <f t="shared" si="625"/>
        <v>0</v>
      </c>
      <c r="BS259" s="285">
        <f t="shared" si="625"/>
        <v>0</v>
      </c>
      <c r="BT259" s="285">
        <f t="shared" si="625"/>
        <v>0</v>
      </c>
      <c r="BU259" s="285">
        <f t="shared" si="625"/>
        <v>0</v>
      </c>
      <c r="BV259" s="285">
        <f t="shared" si="625"/>
        <v>0</v>
      </c>
      <c r="BW259" s="285">
        <f t="shared" si="625"/>
        <v>0</v>
      </c>
      <c r="BX259" s="285">
        <f t="shared" si="625"/>
        <v>0</v>
      </c>
      <c r="BY259" s="285">
        <f t="shared" si="625"/>
        <v>0</v>
      </c>
      <c r="BZ259" s="285">
        <f t="shared" si="625"/>
        <v>0</v>
      </c>
      <c r="CA259" s="285">
        <f t="shared" si="625"/>
        <v>0</v>
      </c>
      <c r="CB259" s="285">
        <f t="shared" si="625"/>
        <v>0</v>
      </c>
      <c r="CC259" s="285">
        <f t="shared" si="625"/>
        <v>0</v>
      </c>
      <c r="CD259" s="285">
        <f t="shared" si="625"/>
        <v>0</v>
      </c>
      <c r="CE259" s="285">
        <f t="shared" si="625"/>
        <v>0</v>
      </c>
      <c r="CF259" s="285">
        <f t="shared" si="625"/>
        <v>0</v>
      </c>
      <c r="CG259" s="285">
        <f t="shared" si="625"/>
        <v>0</v>
      </c>
      <c r="CH259" s="285">
        <f t="shared" si="625"/>
        <v>0</v>
      </c>
      <c r="CI259" s="285">
        <f t="shared" si="625"/>
        <v>0</v>
      </c>
      <c r="CJ259" s="285">
        <f t="shared" si="625"/>
        <v>0</v>
      </c>
      <c r="CK259" s="285">
        <f t="shared" si="625"/>
        <v>0</v>
      </c>
      <c r="CL259" s="285">
        <f t="shared" si="625"/>
        <v>0</v>
      </c>
      <c r="CM259" s="285">
        <f t="shared" si="625"/>
        <v>0</v>
      </c>
      <c r="CN259" s="285">
        <f t="shared" si="625"/>
        <v>0</v>
      </c>
      <c r="CO259" s="285">
        <f t="shared" si="625"/>
        <v>0</v>
      </c>
      <c r="CP259" s="285">
        <f t="shared" ref="CP259:DL259" si="626">IF(ROUND(AK265-SUM(AK266,AK268:AK269),5)&gt;=0,0,"Ошибка")</f>
        <v>0</v>
      </c>
      <c r="CQ259" s="285">
        <f t="shared" si="626"/>
        <v>0</v>
      </c>
      <c r="CR259" s="285">
        <f t="shared" si="626"/>
        <v>0</v>
      </c>
      <c r="CS259" s="285">
        <f t="shared" si="626"/>
        <v>0</v>
      </c>
      <c r="CT259" s="285">
        <f t="shared" si="626"/>
        <v>0</v>
      </c>
      <c r="CU259" s="285">
        <f t="shared" si="626"/>
        <v>0</v>
      </c>
      <c r="CV259" s="285">
        <f t="shared" si="626"/>
        <v>0</v>
      </c>
      <c r="CW259" s="285">
        <f t="shared" si="626"/>
        <v>0</v>
      </c>
      <c r="CX259" s="285">
        <f t="shared" si="626"/>
        <v>0</v>
      </c>
      <c r="CY259" s="285">
        <f t="shared" si="626"/>
        <v>0</v>
      </c>
      <c r="CZ259" s="285">
        <f t="shared" si="626"/>
        <v>0</v>
      </c>
      <c r="DA259" s="285">
        <f t="shared" si="626"/>
        <v>0</v>
      </c>
      <c r="DB259" s="285">
        <f t="shared" si="626"/>
        <v>0</v>
      </c>
      <c r="DC259" s="285">
        <f t="shared" si="626"/>
        <v>0</v>
      </c>
      <c r="DD259" s="285">
        <f t="shared" si="626"/>
        <v>0</v>
      </c>
      <c r="DE259" s="285">
        <f t="shared" si="626"/>
        <v>0</v>
      </c>
      <c r="DF259" s="285">
        <f t="shared" si="626"/>
        <v>0</v>
      </c>
      <c r="DG259" s="285">
        <f t="shared" si="626"/>
        <v>0</v>
      </c>
      <c r="DH259" s="285">
        <f t="shared" si="626"/>
        <v>0</v>
      </c>
      <c r="DI259" s="285">
        <f t="shared" si="626"/>
        <v>0</v>
      </c>
      <c r="DJ259" s="285">
        <f t="shared" si="626"/>
        <v>0</v>
      </c>
      <c r="DK259" s="285">
        <f t="shared" si="626"/>
        <v>0</v>
      </c>
      <c r="DL259" s="285">
        <f t="shared" si="626"/>
        <v>0</v>
      </c>
      <c r="DM259" s="259"/>
      <c r="DN259" s="259"/>
    </row>
    <row r="260" spans="1:118" s="27" customFormat="1" ht="24.75" customHeight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27">SUM(J261:J265,J270:J272)</f>
        <v>0</v>
      </c>
      <c r="K260" s="236">
        <f t="shared" si="627"/>
        <v>0</v>
      </c>
      <c r="L260" s="236">
        <f t="shared" si="627"/>
        <v>0</v>
      </c>
      <c r="M260" s="236">
        <f t="shared" si="627"/>
        <v>0</v>
      </c>
      <c r="N260" s="236">
        <f t="shared" si="627"/>
        <v>0</v>
      </c>
      <c r="O260" s="236">
        <f t="shared" si="627"/>
        <v>0</v>
      </c>
      <c r="P260" s="228">
        <f>SUM(P261:P265,P270:P272)</f>
        <v>0</v>
      </c>
      <c r="Q260" s="226">
        <f t="shared" ref="Q260:Z260" si="628">SUM(Q261:Q265,Q270:Q272)</f>
        <v>0</v>
      </c>
      <c r="R260" s="236">
        <f t="shared" si="628"/>
        <v>0</v>
      </c>
      <c r="S260" s="226">
        <f t="shared" si="628"/>
        <v>0</v>
      </c>
      <c r="T260" s="236">
        <f t="shared" si="628"/>
        <v>0</v>
      </c>
      <c r="U260" s="226">
        <f t="shared" si="628"/>
        <v>0</v>
      </c>
      <c r="V260" s="235">
        <f t="shared" si="628"/>
        <v>0</v>
      </c>
      <c r="W260" s="226">
        <f t="shared" si="628"/>
        <v>0</v>
      </c>
      <c r="X260" s="226">
        <f t="shared" si="628"/>
        <v>0</v>
      </c>
      <c r="Y260" s="235">
        <f t="shared" si="628"/>
        <v>0</v>
      </c>
      <c r="Z260" s="227">
        <f t="shared" si="628"/>
        <v>0</v>
      </c>
      <c r="AA260" s="228">
        <f>SUM(AA261:AA265,AA270:AA272)</f>
        <v>0</v>
      </c>
      <c r="AB260" s="226">
        <f t="shared" ref="AB260:AK260" si="629">SUM(AB261:AB265,AB270:AB272)</f>
        <v>0</v>
      </c>
      <c r="AC260" s="236">
        <f t="shared" si="629"/>
        <v>0</v>
      </c>
      <c r="AD260" s="226">
        <f t="shared" si="629"/>
        <v>0</v>
      </c>
      <c r="AE260" s="236">
        <f t="shared" si="629"/>
        <v>0</v>
      </c>
      <c r="AF260" s="226">
        <f t="shared" si="629"/>
        <v>0</v>
      </c>
      <c r="AG260" s="235">
        <f t="shared" si="629"/>
        <v>0</v>
      </c>
      <c r="AH260" s="226">
        <f t="shared" si="629"/>
        <v>0</v>
      </c>
      <c r="AI260" s="226">
        <f t="shared" si="629"/>
        <v>0</v>
      </c>
      <c r="AJ260" s="235">
        <f t="shared" si="629"/>
        <v>0</v>
      </c>
      <c r="AK260" s="227">
        <f t="shared" si="629"/>
        <v>0</v>
      </c>
      <c r="AL260" s="228">
        <f>SUM(AL261:AL265,AL270:AL272)</f>
        <v>0</v>
      </c>
      <c r="AM260" s="226">
        <f t="shared" ref="AM260:AV260" si="630">SUM(AM261:AM265,AM270:AM272)</f>
        <v>0</v>
      </c>
      <c r="AN260" s="236">
        <f t="shared" si="630"/>
        <v>0</v>
      </c>
      <c r="AO260" s="226">
        <f t="shared" si="630"/>
        <v>0</v>
      </c>
      <c r="AP260" s="236">
        <f t="shared" si="630"/>
        <v>0</v>
      </c>
      <c r="AQ260" s="226">
        <f t="shared" si="630"/>
        <v>0</v>
      </c>
      <c r="AR260" s="235">
        <f t="shared" si="630"/>
        <v>0</v>
      </c>
      <c r="AS260" s="226">
        <f t="shared" si="630"/>
        <v>0</v>
      </c>
      <c r="AT260" s="226">
        <f t="shared" si="630"/>
        <v>0</v>
      </c>
      <c r="AU260" s="235">
        <f t="shared" si="630"/>
        <v>0</v>
      </c>
      <c r="AV260" s="227">
        <f t="shared" si="630"/>
        <v>0</v>
      </c>
      <c r="AW260" s="228">
        <f>SUM(AW261:AW265,AW270:AW272)</f>
        <v>0</v>
      </c>
      <c r="AX260" s="226">
        <f t="shared" ref="AX260:BG260" si="631">SUM(AX261:AX265,AX270:AX272)</f>
        <v>0</v>
      </c>
      <c r="AY260" s="236">
        <f t="shared" si="631"/>
        <v>0</v>
      </c>
      <c r="AZ260" s="226">
        <f t="shared" si="631"/>
        <v>0</v>
      </c>
      <c r="BA260" s="236">
        <f t="shared" si="631"/>
        <v>0</v>
      </c>
      <c r="BB260" s="226">
        <f t="shared" si="631"/>
        <v>0</v>
      </c>
      <c r="BC260" s="235">
        <f t="shared" si="631"/>
        <v>0</v>
      </c>
      <c r="BD260" s="226">
        <f t="shared" si="631"/>
        <v>0</v>
      </c>
      <c r="BE260" s="226">
        <f t="shared" si="631"/>
        <v>0</v>
      </c>
      <c r="BF260" s="235">
        <f t="shared" si="631"/>
        <v>0</v>
      </c>
      <c r="BG260" s="227">
        <f t="shared" si="631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32">IF(E266-E267&gt;=0,0,"Ошибка")</f>
        <v>0</v>
      </c>
      <c r="BK260" s="253">
        <f t="shared" si="632"/>
        <v>0</v>
      </c>
      <c r="BL260" s="253">
        <f t="shared" si="632"/>
        <v>0</v>
      </c>
      <c r="BM260" s="253">
        <f t="shared" si="632"/>
        <v>0</v>
      </c>
      <c r="BN260" s="253">
        <f t="shared" si="632"/>
        <v>0</v>
      </c>
      <c r="BO260" s="253">
        <f t="shared" si="632"/>
        <v>0</v>
      </c>
      <c r="BP260" s="253">
        <f t="shared" si="632"/>
        <v>0</v>
      </c>
      <c r="BQ260" s="253">
        <f t="shared" si="632"/>
        <v>0</v>
      </c>
      <c r="BR260" s="253">
        <f t="shared" si="632"/>
        <v>0</v>
      </c>
      <c r="BS260" s="253">
        <f t="shared" si="632"/>
        <v>0</v>
      </c>
      <c r="BT260" s="253">
        <f t="shared" si="632"/>
        <v>0</v>
      </c>
      <c r="BU260" s="253">
        <f t="shared" si="632"/>
        <v>0</v>
      </c>
      <c r="BV260" s="253">
        <f t="shared" si="632"/>
        <v>0</v>
      </c>
      <c r="BW260" s="253">
        <f t="shared" si="632"/>
        <v>0</v>
      </c>
      <c r="BX260" s="253">
        <f t="shared" si="632"/>
        <v>0</v>
      </c>
      <c r="BY260" s="253">
        <f t="shared" si="632"/>
        <v>0</v>
      </c>
      <c r="BZ260" s="253">
        <f t="shared" si="632"/>
        <v>0</v>
      </c>
      <c r="CA260" s="253">
        <f t="shared" si="632"/>
        <v>0</v>
      </c>
      <c r="CB260" s="253">
        <f t="shared" si="632"/>
        <v>0</v>
      </c>
      <c r="CC260" s="253">
        <f t="shared" si="632"/>
        <v>0</v>
      </c>
      <c r="CD260" s="253">
        <f t="shared" si="632"/>
        <v>0</v>
      </c>
      <c r="CE260" s="253">
        <f t="shared" si="632"/>
        <v>0</v>
      </c>
      <c r="CF260" s="253">
        <f t="shared" si="632"/>
        <v>0</v>
      </c>
      <c r="CG260" s="253">
        <f t="shared" si="632"/>
        <v>0</v>
      </c>
      <c r="CH260" s="253">
        <f t="shared" si="632"/>
        <v>0</v>
      </c>
      <c r="CI260" s="253">
        <f t="shared" si="632"/>
        <v>0</v>
      </c>
      <c r="CJ260" s="253">
        <f t="shared" si="632"/>
        <v>0</v>
      </c>
      <c r="CK260" s="253">
        <f t="shared" si="632"/>
        <v>0</v>
      </c>
      <c r="CL260" s="253">
        <f t="shared" si="632"/>
        <v>0</v>
      </c>
      <c r="CM260" s="253">
        <f t="shared" si="632"/>
        <v>0</v>
      </c>
      <c r="CN260" s="253">
        <f t="shared" si="632"/>
        <v>0</v>
      </c>
      <c r="CO260" s="253">
        <f t="shared" si="632"/>
        <v>0</v>
      </c>
      <c r="CP260" s="253">
        <f t="shared" ref="CP260:DL260" si="633">IF(AK266-AK267&gt;=0,0,"Ошибка")</f>
        <v>0</v>
      </c>
      <c r="CQ260" s="253">
        <f t="shared" si="633"/>
        <v>0</v>
      </c>
      <c r="CR260" s="253">
        <f t="shared" si="633"/>
        <v>0</v>
      </c>
      <c r="CS260" s="253">
        <f t="shared" si="633"/>
        <v>0</v>
      </c>
      <c r="CT260" s="253">
        <f t="shared" si="633"/>
        <v>0</v>
      </c>
      <c r="CU260" s="253">
        <f t="shared" si="633"/>
        <v>0</v>
      </c>
      <c r="CV260" s="253">
        <f t="shared" si="633"/>
        <v>0</v>
      </c>
      <c r="CW260" s="253">
        <f t="shared" si="633"/>
        <v>0</v>
      </c>
      <c r="CX260" s="253">
        <f t="shared" si="633"/>
        <v>0</v>
      </c>
      <c r="CY260" s="253">
        <f t="shared" si="633"/>
        <v>0</v>
      </c>
      <c r="CZ260" s="253">
        <f t="shared" si="633"/>
        <v>0</v>
      </c>
      <c r="DA260" s="253">
        <f t="shared" si="633"/>
        <v>0</v>
      </c>
      <c r="DB260" s="253">
        <f t="shared" si="633"/>
        <v>0</v>
      </c>
      <c r="DC260" s="253">
        <f t="shared" si="633"/>
        <v>0</v>
      </c>
      <c r="DD260" s="253">
        <f t="shared" si="633"/>
        <v>0</v>
      </c>
      <c r="DE260" s="253">
        <f t="shared" si="633"/>
        <v>0</v>
      </c>
      <c r="DF260" s="253">
        <f t="shared" si="633"/>
        <v>0</v>
      </c>
      <c r="DG260" s="253">
        <f t="shared" si="633"/>
        <v>0</v>
      </c>
      <c r="DH260" s="253">
        <f t="shared" si="633"/>
        <v>0</v>
      </c>
      <c r="DI260" s="253">
        <f t="shared" si="633"/>
        <v>0</v>
      </c>
      <c r="DJ260" s="253">
        <f t="shared" si="633"/>
        <v>0</v>
      </c>
      <c r="DK260" s="253">
        <f t="shared" si="633"/>
        <v>0</v>
      </c>
      <c r="DL260" s="253">
        <f t="shared" si="633"/>
        <v>0</v>
      </c>
      <c r="DM260" s="2"/>
      <c r="DN260" s="2"/>
    </row>
    <row r="261" spans="1:118" s="27" customFormat="1" ht="24.75" customHeight="1">
      <c r="A261" s="272" t="str">
        <f t="shared" ref="A261:A272" si="634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35">SUM(J261:L261)</f>
        <v>0</v>
      </c>
      <c r="H261" s="236">
        <f>ROUND(SUM(S261,AD261,AO261,AZ261),1)</f>
        <v>0</v>
      </c>
      <c r="I261" s="236">
        <f t="shared" ref="I261:I272" si="636">SUM(M261:O261)</f>
        <v>0</v>
      </c>
      <c r="J261" s="236">
        <f t="shared" ref="J261:O272" si="637">ROUND(SUM(U261,AF261,AQ261,BB261),1)</f>
        <v>0</v>
      </c>
      <c r="K261" s="236">
        <f t="shared" si="637"/>
        <v>0</v>
      </c>
      <c r="L261" s="236">
        <f t="shared" si="637"/>
        <v>0</v>
      </c>
      <c r="M261" s="236">
        <f t="shared" si="637"/>
        <v>0</v>
      </c>
      <c r="N261" s="236">
        <f t="shared" si="637"/>
        <v>0</v>
      </c>
      <c r="O261" s="236">
        <f t="shared" si="637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2"/>
      <c r="BH261" s="379">
        <f t="shared" ref="BH261:BH273" si="638">IF((COUNTA(BJ261:DL261)-COUNTIF(BJ261:DL261,0))=0,0,CONCATENATE("Ошибки!-",COUNTA(BJ261:DL261)-COUNTIF(BJ261:DL261,0)))</f>
        <v>0</v>
      </c>
      <c r="BI261" s="255" t="str">
        <f t="shared" ref="BI261:BI272" si="639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40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41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42">IF(ROUND((AA261-AB261),5)&gt;=0,0,"Ошибка!")</f>
        <v>0</v>
      </c>
      <c r="CH261" s="318"/>
      <c r="CI261" s="253">
        <f t="shared" ref="CI261:CI272" si="643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44">IF(ROUND((AL261-AM261),5)&gt;=0,0,"Ошибка!")</f>
        <v>0</v>
      </c>
      <c r="CS261" s="318"/>
      <c r="CT261" s="253">
        <f t="shared" ref="CT261:CT272" si="64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46">IF(ROUND((AW261-AX261),5)&gt;=0,0,"Ошибка!")</f>
        <v>0</v>
      </c>
      <c r="DD261" s="318"/>
      <c r="DE261" s="253">
        <f t="shared" ref="DE261:DE272" si="64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  <c r="DM261" s="2"/>
      <c r="DN261" s="2"/>
    </row>
    <row r="262" spans="1:118" s="27" customFormat="1" ht="36.75" customHeight="1">
      <c r="A262" s="272" t="str">
        <f t="shared" si="634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648">ROUND(SUM(P262,AA262,AL262,AW262),0)</f>
        <v>0</v>
      </c>
      <c r="F262" s="236">
        <f t="shared" ref="F262:F272" si="649">ROUND(SUM(Q262,AB262,AM262,AX262),1)</f>
        <v>0</v>
      </c>
      <c r="G262" s="236">
        <f t="shared" si="635"/>
        <v>0</v>
      </c>
      <c r="H262" s="236">
        <f t="shared" ref="H262:H272" si="650">ROUND(SUM(S262,AD262,AO262,AZ262),1)</f>
        <v>0</v>
      </c>
      <c r="I262" s="236">
        <f t="shared" si="636"/>
        <v>0</v>
      </c>
      <c r="J262" s="236">
        <f t="shared" si="637"/>
        <v>0</v>
      </c>
      <c r="K262" s="236">
        <f t="shared" si="637"/>
        <v>0</v>
      </c>
      <c r="L262" s="236">
        <f t="shared" si="637"/>
        <v>0</v>
      </c>
      <c r="M262" s="236">
        <f t="shared" si="637"/>
        <v>0</v>
      </c>
      <c r="N262" s="236">
        <f t="shared" si="637"/>
        <v>0</v>
      </c>
      <c r="O262" s="236">
        <f t="shared" si="637"/>
        <v>0</v>
      </c>
      <c r="P262" s="220"/>
      <c r="Q262" s="221"/>
      <c r="R262" s="237">
        <f t="shared" ref="R262:R272" si="651">SUM(U262:W262)</f>
        <v>0</v>
      </c>
      <c r="S262" s="221"/>
      <c r="T262" s="237">
        <f t="shared" ref="T262:T271" si="652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653">SUM(AF262:AH262)</f>
        <v>0</v>
      </c>
      <c r="AD262" s="221"/>
      <c r="AE262" s="237">
        <f t="shared" ref="AE262:AE271" si="654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655">SUM(AQ262:AS262)</f>
        <v>0</v>
      </c>
      <c r="AO262" s="221"/>
      <c r="AP262" s="237">
        <f t="shared" ref="AP262:AP271" si="656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657">SUM(BB262:BD262)</f>
        <v>0</v>
      </c>
      <c r="AZ262" s="221"/>
      <c r="BA262" s="237">
        <f t="shared" ref="BA262:BA271" si="658">SUM(BE262:BG262)</f>
        <v>0</v>
      </c>
      <c r="BB262" s="221"/>
      <c r="BC262" s="233"/>
      <c r="BD262" s="221"/>
      <c r="BE262" s="221"/>
      <c r="BF262" s="233"/>
      <c r="BG262" s="222"/>
      <c r="BH262" s="379">
        <f t="shared" si="638"/>
        <v>0</v>
      </c>
      <c r="BI262" s="255" t="str">
        <f t="shared" si="639"/>
        <v>03</v>
      </c>
      <c r="BJ262" s="318"/>
      <c r="BK262" s="253">
        <f t="shared" ref="BK262:BK272" si="659">IF(ROUND((E262-F262),5)&gt;=0,0,"Ошибка!")</f>
        <v>0</v>
      </c>
      <c r="BL262" s="318"/>
      <c r="BM262" s="253">
        <f t="shared" si="640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41"/>
        <v>0</v>
      </c>
      <c r="BW262" s="318"/>
      <c r="BX262" s="253">
        <f t="shared" ref="BX262:BX272" si="660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42"/>
        <v>0</v>
      </c>
      <c r="CH262" s="318"/>
      <c r="CI262" s="253">
        <f t="shared" si="643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44"/>
        <v>0</v>
      </c>
      <c r="CS262" s="318"/>
      <c r="CT262" s="253">
        <f t="shared" si="64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46"/>
        <v>0</v>
      </c>
      <c r="DD262" s="318"/>
      <c r="DE262" s="253">
        <f t="shared" si="647"/>
        <v>0</v>
      </c>
      <c r="DF262" s="318"/>
      <c r="DG262" s="318"/>
      <c r="DH262" s="318"/>
      <c r="DI262" s="318"/>
      <c r="DJ262" s="318"/>
      <c r="DK262" s="318"/>
      <c r="DL262" s="318"/>
      <c r="DM262" s="2"/>
      <c r="DN262" s="2"/>
    </row>
    <row r="263" spans="1:118" s="28" customFormat="1" ht="12.75" customHeight="1">
      <c r="A263" s="272" t="str">
        <f t="shared" si="634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648"/>
        <v>0</v>
      </c>
      <c r="F263" s="236">
        <f t="shared" si="649"/>
        <v>0</v>
      </c>
      <c r="G263" s="236">
        <f t="shared" si="635"/>
        <v>0</v>
      </c>
      <c r="H263" s="236">
        <f t="shared" si="650"/>
        <v>0</v>
      </c>
      <c r="I263" s="236">
        <f t="shared" si="636"/>
        <v>0</v>
      </c>
      <c r="J263" s="236">
        <f t="shared" si="637"/>
        <v>0</v>
      </c>
      <c r="K263" s="236">
        <f t="shared" si="637"/>
        <v>0</v>
      </c>
      <c r="L263" s="236">
        <f t="shared" si="637"/>
        <v>0</v>
      </c>
      <c r="M263" s="236">
        <f t="shared" si="637"/>
        <v>0</v>
      </c>
      <c r="N263" s="236">
        <f t="shared" si="637"/>
        <v>0</v>
      </c>
      <c r="O263" s="236">
        <f t="shared" si="637"/>
        <v>0</v>
      </c>
      <c r="P263" s="220"/>
      <c r="Q263" s="221"/>
      <c r="R263" s="237">
        <f t="shared" si="651"/>
        <v>0</v>
      </c>
      <c r="S263" s="221"/>
      <c r="T263" s="237">
        <f t="shared" si="652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653"/>
        <v>0</v>
      </c>
      <c r="AD263" s="221"/>
      <c r="AE263" s="237">
        <f t="shared" si="654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655"/>
        <v>0</v>
      </c>
      <c r="AO263" s="221"/>
      <c r="AP263" s="237">
        <f t="shared" si="656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657"/>
        <v>0</v>
      </c>
      <c r="AZ263" s="221"/>
      <c r="BA263" s="237">
        <f t="shared" si="658"/>
        <v>0</v>
      </c>
      <c r="BB263" s="221"/>
      <c r="BC263" s="233"/>
      <c r="BD263" s="221"/>
      <c r="BE263" s="221"/>
      <c r="BF263" s="233"/>
      <c r="BG263" s="222"/>
      <c r="BH263" s="379">
        <f t="shared" si="638"/>
        <v>0</v>
      </c>
      <c r="BI263" s="255" t="str">
        <f t="shared" si="639"/>
        <v>04</v>
      </c>
      <c r="BJ263" s="318"/>
      <c r="BK263" s="253">
        <f t="shared" si="659"/>
        <v>0</v>
      </c>
      <c r="BL263" s="318"/>
      <c r="BM263" s="253">
        <f t="shared" si="640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41"/>
        <v>0</v>
      </c>
      <c r="BW263" s="318"/>
      <c r="BX263" s="253">
        <f t="shared" si="660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42"/>
        <v>0</v>
      </c>
      <c r="CH263" s="318"/>
      <c r="CI263" s="253">
        <f t="shared" si="643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44"/>
        <v>0</v>
      </c>
      <c r="CS263" s="318"/>
      <c r="CT263" s="253">
        <f t="shared" si="64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46"/>
        <v>0</v>
      </c>
      <c r="DD263" s="318"/>
      <c r="DE263" s="253">
        <f t="shared" si="647"/>
        <v>0</v>
      </c>
      <c r="DF263" s="318"/>
      <c r="DG263" s="318"/>
      <c r="DH263" s="318"/>
      <c r="DI263" s="318"/>
      <c r="DJ263" s="318"/>
      <c r="DK263" s="318"/>
      <c r="DL263" s="318"/>
      <c r="DM263" s="242"/>
      <c r="DN263" s="242"/>
    </row>
    <row r="264" spans="1:118" s="28" customFormat="1" ht="12.75" customHeight="1">
      <c r="A264" s="272" t="str">
        <f t="shared" si="634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648"/>
        <v>0</v>
      </c>
      <c r="F264" s="236">
        <f t="shared" si="649"/>
        <v>0</v>
      </c>
      <c r="G264" s="236">
        <f t="shared" si="635"/>
        <v>0</v>
      </c>
      <c r="H264" s="236">
        <f t="shared" si="650"/>
        <v>0</v>
      </c>
      <c r="I264" s="236">
        <f t="shared" si="636"/>
        <v>0</v>
      </c>
      <c r="J264" s="236">
        <f t="shared" si="637"/>
        <v>0</v>
      </c>
      <c r="K264" s="236">
        <f t="shared" si="637"/>
        <v>0</v>
      </c>
      <c r="L264" s="236">
        <f t="shared" si="637"/>
        <v>0</v>
      </c>
      <c r="M264" s="236">
        <f t="shared" si="637"/>
        <v>0</v>
      </c>
      <c r="N264" s="236">
        <f t="shared" si="637"/>
        <v>0</v>
      </c>
      <c r="O264" s="236">
        <f t="shared" si="637"/>
        <v>0</v>
      </c>
      <c r="P264" s="220"/>
      <c r="Q264" s="221"/>
      <c r="R264" s="237">
        <f t="shared" si="651"/>
        <v>0</v>
      </c>
      <c r="S264" s="221"/>
      <c r="T264" s="237">
        <f t="shared" si="652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653"/>
        <v>0</v>
      </c>
      <c r="AD264" s="221"/>
      <c r="AE264" s="237">
        <f t="shared" si="654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655"/>
        <v>0</v>
      </c>
      <c r="AO264" s="221"/>
      <c r="AP264" s="237">
        <f t="shared" si="656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657"/>
        <v>0</v>
      </c>
      <c r="AZ264" s="221"/>
      <c r="BA264" s="237">
        <f t="shared" si="658"/>
        <v>0</v>
      </c>
      <c r="BB264" s="221"/>
      <c r="BC264" s="233"/>
      <c r="BD264" s="221"/>
      <c r="BE264" s="221"/>
      <c r="BF264" s="233"/>
      <c r="BG264" s="222"/>
      <c r="BH264" s="379">
        <f t="shared" si="638"/>
        <v>0</v>
      </c>
      <c r="BI264" s="255" t="str">
        <f t="shared" si="639"/>
        <v>05</v>
      </c>
      <c r="BJ264" s="318"/>
      <c r="BK264" s="253">
        <f t="shared" si="659"/>
        <v>0</v>
      </c>
      <c r="BL264" s="318"/>
      <c r="BM264" s="253">
        <f t="shared" si="640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41"/>
        <v>0</v>
      </c>
      <c r="BW264" s="318"/>
      <c r="BX264" s="253">
        <f t="shared" si="660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42"/>
        <v>0</v>
      </c>
      <c r="CH264" s="318"/>
      <c r="CI264" s="253">
        <f t="shared" si="643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44"/>
        <v>0</v>
      </c>
      <c r="CS264" s="318"/>
      <c r="CT264" s="253">
        <f t="shared" si="64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46"/>
        <v>0</v>
      </c>
      <c r="DD264" s="318"/>
      <c r="DE264" s="253">
        <f t="shared" si="647"/>
        <v>0</v>
      </c>
      <c r="DF264" s="318"/>
      <c r="DG264" s="318"/>
      <c r="DH264" s="318"/>
      <c r="DI264" s="318"/>
      <c r="DJ264" s="318"/>
      <c r="DK264" s="318"/>
      <c r="DL264" s="318"/>
      <c r="DM264" s="242"/>
      <c r="DN264" s="242"/>
    </row>
    <row r="265" spans="1:118" s="28" customFormat="1" ht="12.75" customHeight="1">
      <c r="A265" s="272" t="str">
        <f t="shared" si="634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648"/>
        <v>0</v>
      </c>
      <c r="F265" s="236">
        <f t="shared" si="649"/>
        <v>0</v>
      </c>
      <c r="G265" s="236">
        <f t="shared" si="635"/>
        <v>0</v>
      </c>
      <c r="H265" s="236">
        <f t="shared" si="650"/>
        <v>0</v>
      </c>
      <c r="I265" s="236">
        <f t="shared" si="636"/>
        <v>0</v>
      </c>
      <c r="J265" s="236">
        <f t="shared" si="637"/>
        <v>0</v>
      </c>
      <c r="K265" s="236">
        <f t="shared" si="637"/>
        <v>0</v>
      </c>
      <c r="L265" s="236">
        <f t="shared" si="637"/>
        <v>0</v>
      </c>
      <c r="M265" s="236">
        <f t="shared" si="637"/>
        <v>0</v>
      </c>
      <c r="N265" s="236">
        <f t="shared" si="637"/>
        <v>0</v>
      </c>
      <c r="O265" s="236">
        <f t="shared" si="637"/>
        <v>0</v>
      </c>
      <c r="P265" s="220"/>
      <c r="Q265" s="221"/>
      <c r="R265" s="237">
        <f t="shared" si="651"/>
        <v>0</v>
      </c>
      <c r="S265" s="221"/>
      <c r="T265" s="237">
        <f t="shared" si="652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653"/>
        <v>0</v>
      </c>
      <c r="AD265" s="221"/>
      <c r="AE265" s="237">
        <f t="shared" si="654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655"/>
        <v>0</v>
      </c>
      <c r="AO265" s="221"/>
      <c r="AP265" s="237">
        <f t="shared" si="656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657"/>
        <v>0</v>
      </c>
      <c r="AZ265" s="221"/>
      <c r="BA265" s="237">
        <f t="shared" si="658"/>
        <v>0</v>
      </c>
      <c r="BB265" s="221"/>
      <c r="BC265" s="233"/>
      <c r="BD265" s="221"/>
      <c r="BE265" s="221"/>
      <c r="BF265" s="233"/>
      <c r="BG265" s="222"/>
      <c r="BH265" s="379">
        <f t="shared" si="638"/>
        <v>0</v>
      </c>
      <c r="BI265" s="255" t="str">
        <f t="shared" si="639"/>
        <v>06</v>
      </c>
      <c r="BJ265" s="318"/>
      <c r="BK265" s="253">
        <f t="shared" si="659"/>
        <v>0</v>
      </c>
      <c r="BL265" s="318"/>
      <c r="BM265" s="253">
        <f t="shared" si="640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41"/>
        <v>0</v>
      </c>
      <c r="BW265" s="318"/>
      <c r="BX265" s="253">
        <f t="shared" si="660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42"/>
        <v>0</v>
      </c>
      <c r="CH265" s="318"/>
      <c r="CI265" s="253">
        <f t="shared" si="643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44"/>
        <v>0</v>
      </c>
      <c r="CS265" s="318"/>
      <c r="CT265" s="253">
        <f t="shared" si="64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46"/>
        <v>0</v>
      </c>
      <c r="DD265" s="318"/>
      <c r="DE265" s="253">
        <f t="shared" si="647"/>
        <v>0</v>
      </c>
      <c r="DF265" s="318"/>
      <c r="DG265" s="318"/>
      <c r="DH265" s="318"/>
      <c r="DI265" s="318"/>
      <c r="DJ265" s="318"/>
      <c r="DK265" s="318"/>
      <c r="DL265" s="318"/>
      <c r="DM265" s="242"/>
      <c r="DN265" s="242"/>
    </row>
    <row r="266" spans="1:118" s="27" customFormat="1" ht="24.75" customHeight="1">
      <c r="A266" s="272" t="str">
        <f t="shared" si="634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648"/>
        <v>0</v>
      </c>
      <c r="F266" s="236">
        <f t="shared" si="649"/>
        <v>0</v>
      </c>
      <c r="G266" s="236">
        <f t="shared" si="635"/>
        <v>0</v>
      </c>
      <c r="H266" s="236">
        <f t="shared" si="650"/>
        <v>0</v>
      </c>
      <c r="I266" s="236">
        <f t="shared" si="636"/>
        <v>0</v>
      </c>
      <c r="J266" s="236">
        <f t="shared" si="637"/>
        <v>0</v>
      </c>
      <c r="K266" s="236">
        <f t="shared" si="637"/>
        <v>0</v>
      </c>
      <c r="L266" s="236">
        <f t="shared" si="637"/>
        <v>0</v>
      </c>
      <c r="M266" s="236">
        <f t="shared" si="637"/>
        <v>0</v>
      </c>
      <c r="N266" s="236">
        <f t="shared" si="637"/>
        <v>0</v>
      </c>
      <c r="O266" s="236">
        <f t="shared" si="637"/>
        <v>0</v>
      </c>
      <c r="P266" s="220"/>
      <c r="Q266" s="221"/>
      <c r="R266" s="237">
        <f t="shared" si="651"/>
        <v>0</v>
      </c>
      <c r="S266" s="221"/>
      <c r="T266" s="237">
        <f t="shared" si="652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653"/>
        <v>0</v>
      </c>
      <c r="AD266" s="221"/>
      <c r="AE266" s="237">
        <f t="shared" si="654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655"/>
        <v>0</v>
      </c>
      <c r="AO266" s="221"/>
      <c r="AP266" s="237">
        <f t="shared" si="656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657"/>
        <v>0</v>
      </c>
      <c r="AZ266" s="221"/>
      <c r="BA266" s="237">
        <f t="shared" si="658"/>
        <v>0</v>
      </c>
      <c r="BB266" s="221"/>
      <c r="BC266" s="233"/>
      <c r="BD266" s="221"/>
      <c r="BE266" s="221"/>
      <c r="BF266" s="233"/>
      <c r="BG266" s="222"/>
      <c r="BH266" s="379">
        <f t="shared" si="638"/>
        <v>0</v>
      </c>
      <c r="BI266" s="255" t="str">
        <f t="shared" si="639"/>
        <v>07</v>
      </c>
      <c r="BJ266" s="318"/>
      <c r="BK266" s="253">
        <f t="shared" si="659"/>
        <v>0</v>
      </c>
      <c r="BL266" s="318"/>
      <c r="BM266" s="253">
        <f t="shared" si="640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41"/>
        <v>0</v>
      </c>
      <c r="BW266" s="318"/>
      <c r="BX266" s="253">
        <f t="shared" si="660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42"/>
        <v>0</v>
      </c>
      <c r="CH266" s="318"/>
      <c r="CI266" s="253">
        <f t="shared" si="643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44"/>
        <v>0</v>
      </c>
      <c r="CS266" s="318"/>
      <c r="CT266" s="253">
        <f t="shared" si="64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46"/>
        <v>0</v>
      </c>
      <c r="DD266" s="318"/>
      <c r="DE266" s="253">
        <f t="shared" si="647"/>
        <v>0</v>
      </c>
      <c r="DF266" s="318"/>
      <c r="DG266" s="318"/>
      <c r="DH266" s="318"/>
      <c r="DI266" s="318"/>
      <c r="DJ266" s="318"/>
      <c r="DK266" s="318"/>
      <c r="DL266" s="318"/>
      <c r="DM266" s="2"/>
      <c r="DN266" s="2"/>
    </row>
    <row r="267" spans="1:118" s="27" customFormat="1" ht="12.75" customHeight="1">
      <c r="A267" s="272" t="str">
        <f t="shared" si="634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648"/>
        <v>0</v>
      </c>
      <c r="F267" s="236">
        <f t="shared" si="649"/>
        <v>0</v>
      </c>
      <c r="G267" s="236">
        <f t="shared" si="635"/>
        <v>0</v>
      </c>
      <c r="H267" s="236">
        <f t="shared" si="650"/>
        <v>0</v>
      </c>
      <c r="I267" s="236">
        <f t="shared" si="636"/>
        <v>0</v>
      </c>
      <c r="J267" s="236">
        <f t="shared" si="637"/>
        <v>0</v>
      </c>
      <c r="K267" s="236">
        <f t="shared" si="637"/>
        <v>0</v>
      </c>
      <c r="L267" s="236">
        <f t="shared" si="637"/>
        <v>0</v>
      </c>
      <c r="M267" s="236">
        <f t="shared" si="637"/>
        <v>0</v>
      </c>
      <c r="N267" s="236">
        <f t="shared" si="637"/>
        <v>0</v>
      </c>
      <c r="O267" s="236">
        <f t="shared" si="637"/>
        <v>0</v>
      </c>
      <c r="P267" s="220"/>
      <c r="Q267" s="221"/>
      <c r="R267" s="237">
        <f t="shared" si="651"/>
        <v>0</v>
      </c>
      <c r="S267" s="221"/>
      <c r="T267" s="237">
        <f t="shared" si="652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653"/>
        <v>0</v>
      </c>
      <c r="AD267" s="221"/>
      <c r="AE267" s="237">
        <f t="shared" si="654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655"/>
        <v>0</v>
      </c>
      <c r="AO267" s="221"/>
      <c r="AP267" s="237">
        <f t="shared" si="656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657"/>
        <v>0</v>
      </c>
      <c r="AZ267" s="221"/>
      <c r="BA267" s="237">
        <f t="shared" si="658"/>
        <v>0</v>
      </c>
      <c r="BB267" s="221"/>
      <c r="BC267" s="233"/>
      <c r="BD267" s="221"/>
      <c r="BE267" s="221"/>
      <c r="BF267" s="233"/>
      <c r="BG267" s="222"/>
      <c r="BH267" s="379">
        <f t="shared" si="638"/>
        <v>0</v>
      </c>
      <c r="BI267" s="255" t="str">
        <f t="shared" si="639"/>
        <v>08</v>
      </c>
      <c r="BJ267" s="318"/>
      <c r="BK267" s="253">
        <f t="shared" si="659"/>
        <v>0</v>
      </c>
      <c r="BL267" s="318"/>
      <c r="BM267" s="253">
        <f t="shared" si="640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41"/>
        <v>0</v>
      </c>
      <c r="BW267" s="318"/>
      <c r="BX267" s="253">
        <f t="shared" si="660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42"/>
        <v>0</v>
      </c>
      <c r="CH267" s="318"/>
      <c r="CI267" s="253">
        <f t="shared" si="643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44"/>
        <v>0</v>
      </c>
      <c r="CS267" s="318"/>
      <c r="CT267" s="253">
        <f t="shared" si="64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46"/>
        <v>0</v>
      </c>
      <c r="DD267" s="318"/>
      <c r="DE267" s="253">
        <f t="shared" si="647"/>
        <v>0</v>
      </c>
      <c r="DF267" s="318"/>
      <c r="DG267" s="318"/>
      <c r="DH267" s="318"/>
      <c r="DI267" s="318"/>
      <c r="DJ267" s="318"/>
      <c r="DK267" s="318"/>
      <c r="DL267" s="318"/>
      <c r="DM267" s="2"/>
      <c r="DN267" s="2"/>
    </row>
    <row r="268" spans="1:118" s="28" customFormat="1" ht="12.75" customHeight="1">
      <c r="A268" s="272" t="str">
        <f t="shared" si="634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648"/>
        <v>0</v>
      </c>
      <c r="F268" s="236">
        <f t="shared" si="649"/>
        <v>0</v>
      </c>
      <c r="G268" s="236">
        <f t="shared" si="635"/>
        <v>0</v>
      </c>
      <c r="H268" s="236">
        <f t="shared" si="650"/>
        <v>0</v>
      </c>
      <c r="I268" s="236">
        <f t="shared" si="636"/>
        <v>0</v>
      </c>
      <c r="J268" s="236">
        <f t="shared" si="637"/>
        <v>0</v>
      </c>
      <c r="K268" s="236">
        <f t="shared" si="637"/>
        <v>0</v>
      </c>
      <c r="L268" s="236">
        <f t="shared" si="637"/>
        <v>0</v>
      </c>
      <c r="M268" s="236">
        <f t="shared" si="637"/>
        <v>0</v>
      </c>
      <c r="N268" s="236">
        <f t="shared" si="637"/>
        <v>0</v>
      </c>
      <c r="O268" s="236">
        <f t="shared" si="637"/>
        <v>0</v>
      </c>
      <c r="P268" s="220"/>
      <c r="Q268" s="221"/>
      <c r="R268" s="237">
        <f t="shared" si="651"/>
        <v>0</v>
      </c>
      <c r="S268" s="221"/>
      <c r="T268" s="237">
        <f t="shared" si="652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653"/>
        <v>0</v>
      </c>
      <c r="AD268" s="221"/>
      <c r="AE268" s="237">
        <f t="shared" si="654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655"/>
        <v>0</v>
      </c>
      <c r="AO268" s="221"/>
      <c r="AP268" s="237">
        <f t="shared" si="656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657"/>
        <v>0</v>
      </c>
      <c r="AZ268" s="221"/>
      <c r="BA268" s="237">
        <f t="shared" si="658"/>
        <v>0</v>
      </c>
      <c r="BB268" s="221"/>
      <c r="BC268" s="233"/>
      <c r="BD268" s="221"/>
      <c r="BE268" s="221"/>
      <c r="BF268" s="233"/>
      <c r="BG268" s="222"/>
      <c r="BH268" s="379">
        <f t="shared" si="638"/>
        <v>0</v>
      </c>
      <c r="BI268" s="255" t="str">
        <f t="shared" si="639"/>
        <v>09</v>
      </c>
      <c r="BJ268" s="318"/>
      <c r="BK268" s="253">
        <f t="shared" si="659"/>
        <v>0</v>
      </c>
      <c r="BL268" s="318"/>
      <c r="BM268" s="253">
        <f t="shared" si="640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41"/>
        <v>0</v>
      </c>
      <c r="BW268" s="318"/>
      <c r="BX268" s="253">
        <f t="shared" si="660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42"/>
        <v>0</v>
      </c>
      <c r="CH268" s="318"/>
      <c r="CI268" s="253">
        <f t="shared" si="643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44"/>
        <v>0</v>
      </c>
      <c r="CS268" s="318"/>
      <c r="CT268" s="253">
        <f t="shared" si="64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46"/>
        <v>0</v>
      </c>
      <c r="DD268" s="318"/>
      <c r="DE268" s="253">
        <f t="shared" si="647"/>
        <v>0</v>
      </c>
      <c r="DF268" s="318"/>
      <c r="DG268" s="318"/>
      <c r="DH268" s="318"/>
      <c r="DI268" s="318"/>
      <c r="DJ268" s="318"/>
      <c r="DK268" s="318"/>
      <c r="DL268" s="318"/>
      <c r="DM268" s="242"/>
      <c r="DN268" s="242"/>
    </row>
    <row r="269" spans="1:118" s="28" customFormat="1" ht="12.75" customHeight="1">
      <c r="A269" s="272" t="str">
        <f t="shared" si="634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648"/>
        <v>0</v>
      </c>
      <c r="F269" s="236">
        <f t="shared" si="649"/>
        <v>0</v>
      </c>
      <c r="G269" s="236">
        <f t="shared" si="635"/>
        <v>0</v>
      </c>
      <c r="H269" s="236">
        <f t="shared" si="650"/>
        <v>0</v>
      </c>
      <c r="I269" s="236">
        <f t="shared" si="636"/>
        <v>0</v>
      </c>
      <c r="J269" s="236">
        <f t="shared" si="637"/>
        <v>0</v>
      </c>
      <c r="K269" s="236">
        <f t="shared" si="637"/>
        <v>0</v>
      </c>
      <c r="L269" s="236">
        <f t="shared" si="637"/>
        <v>0</v>
      </c>
      <c r="M269" s="236">
        <f t="shared" si="637"/>
        <v>0</v>
      </c>
      <c r="N269" s="236">
        <f t="shared" si="637"/>
        <v>0</v>
      </c>
      <c r="O269" s="236">
        <f t="shared" si="637"/>
        <v>0</v>
      </c>
      <c r="P269" s="220"/>
      <c r="Q269" s="221"/>
      <c r="R269" s="237">
        <f t="shared" si="651"/>
        <v>0</v>
      </c>
      <c r="S269" s="221"/>
      <c r="T269" s="237">
        <f t="shared" si="652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653"/>
        <v>0</v>
      </c>
      <c r="AD269" s="221"/>
      <c r="AE269" s="237">
        <f t="shared" si="654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655"/>
        <v>0</v>
      </c>
      <c r="AO269" s="221"/>
      <c r="AP269" s="237">
        <f t="shared" si="656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657"/>
        <v>0</v>
      </c>
      <c r="AZ269" s="221"/>
      <c r="BA269" s="237">
        <f t="shared" si="658"/>
        <v>0</v>
      </c>
      <c r="BB269" s="221"/>
      <c r="BC269" s="233"/>
      <c r="BD269" s="221"/>
      <c r="BE269" s="221"/>
      <c r="BF269" s="233"/>
      <c r="BG269" s="222"/>
      <c r="BH269" s="379">
        <f t="shared" si="638"/>
        <v>0</v>
      </c>
      <c r="BI269" s="255" t="str">
        <f t="shared" si="639"/>
        <v>10</v>
      </c>
      <c r="BJ269" s="318"/>
      <c r="BK269" s="253">
        <f t="shared" si="659"/>
        <v>0</v>
      </c>
      <c r="BL269" s="318"/>
      <c r="BM269" s="253">
        <f t="shared" si="640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41"/>
        <v>0</v>
      </c>
      <c r="BW269" s="318"/>
      <c r="BX269" s="253">
        <f t="shared" si="660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42"/>
        <v>0</v>
      </c>
      <c r="CH269" s="318"/>
      <c r="CI269" s="253">
        <f t="shared" si="643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44"/>
        <v>0</v>
      </c>
      <c r="CS269" s="318"/>
      <c r="CT269" s="253">
        <f t="shared" si="64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46"/>
        <v>0</v>
      </c>
      <c r="DD269" s="318"/>
      <c r="DE269" s="253">
        <f t="shared" si="647"/>
        <v>0</v>
      </c>
      <c r="DF269" s="318"/>
      <c r="DG269" s="318"/>
      <c r="DH269" s="318"/>
      <c r="DI269" s="318"/>
      <c r="DJ269" s="318"/>
      <c r="DK269" s="318"/>
      <c r="DL269" s="318"/>
      <c r="DM269" s="242"/>
      <c r="DN269" s="242"/>
    </row>
    <row r="270" spans="1:118" s="27" customFormat="1" ht="36.75" customHeight="1">
      <c r="A270" s="272" t="str">
        <f t="shared" si="634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648"/>
        <v>0</v>
      </c>
      <c r="F270" s="236">
        <f t="shared" si="649"/>
        <v>0</v>
      </c>
      <c r="G270" s="236">
        <f t="shared" si="635"/>
        <v>0</v>
      </c>
      <c r="H270" s="236">
        <f t="shared" si="650"/>
        <v>0</v>
      </c>
      <c r="I270" s="236">
        <f t="shared" si="636"/>
        <v>0</v>
      </c>
      <c r="J270" s="236">
        <f t="shared" si="637"/>
        <v>0</v>
      </c>
      <c r="K270" s="236">
        <f t="shared" si="637"/>
        <v>0</v>
      </c>
      <c r="L270" s="236">
        <f t="shared" si="637"/>
        <v>0</v>
      </c>
      <c r="M270" s="236">
        <f t="shared" si="637"/>
        <v>0</v>
      </c>
      <c r="N270" s="236">
        <f t="shared" si="637"/>
        <v>0</v>
      </c>
      <c r="O270" s="236">
        <f t="shared" si="637"/>
        <v>0</v>
      </c>
      <c r="P270" s="220"/>
      <c r="Q270" s="221"/>
      <c r="R270" s="237">
        <f t="shared" si="651"/>
        <v>0</v>
      </c>
      <c r="S270" s="221"/>
      <c r="T270" s="237">
        <f t="shared" si="652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653"/>
        <v>0</v>
      </c>
      <c r="AD270" s="221"/>
      <c r="AE270" s="237">
        <f t="shared" si="654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655"/>
        <v>0</v>
      </c>
      <c r="AO270" s="221"/>
      <c r="AP270" s="237">
        <f t="shared" si="656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657"/>
        <v>0</v>
      </c>
      <c r="AZ270" s="221"/>
      <c r="BA270" s="237">
        <f t="shared" si="658"/>
        <v>0</v>
      </c>
      <c r="BB270" s="221"/>
      <c r="BC270" s="233"/>
      <c r="BD270" s="221"/>
      <c r="BE270" s="221"/>
      <c r="BF270" s="233"/>
      <c r="BG270" s="222"/>
      <c r="BH270" s="379">
        <f t="shared" si="638"/>
        <v>0</v>
      </c>
      <c r="BI270" s="255" t="str">
        <f t="shared" si="639"/>
        <v>11</v>
      </c>
      <c r="BJ270" s="318"/>
      <c r="BK270" s="253">
        <f t="shared" si="659"/>
        <v>0</v>
      </c>
      <c r="BL270" s="318"/>
      <c r="BM270" s="253">
        <f t="shared" si="640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41"/>
        <v>0</v>
      </c>
      <c r="BW270" s="318"/>
      <c r="BX270" s="253">
        <f t="shared" si="660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42"/>
        <v>0</v>
      </c>
      <c r="CH270" s="318"/>
      <c r="CI270" s="253">
        <f t="shared" si="643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44"/>
        <v>0</v>
      </c>
      <c r="CS270" s="318"/>
      <c r="CT270" s="253">
        <f t="shared" si="64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46"/>
        <v>0</v>
      </c>
      <c r="DD270" s="318"/>
      <c r="DE270" s="253">
        <f t="shared" si="647"/>
        <v>0</v>
      </c>
      <c r="DF270" s="318"/>
      <c r="DG270" s="318"/>
      <c r="DH270" s="318"/>
      <c r="DI270" s="318"/>
      <c r="DJ270" s="318"/>
      <c r="DK270" s="318"/>
      <c r="DL270" s="318"/>
      <c r="DM270" s="2"/>
      <c r="DN270" s="2"/>
    </row>
    <row r="271" spans="1:118" s="27" customFormat="1" ht="36.75" customHeight="1">
      <c r="A271" s="272" t="str">
        <f t="shared" si="634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648"/>
        <v>0</v>
      </c>
      <c r="F271" s="236">
        <f t="shared" si="649"/>
        <v>0</v>
      </c>
      <c r="G271" s="236">
        <f t="shared" si="635"/>
        <v>0</v>
      </c>
      <c r="H271" s="236">
        <f t="shared" si="650"/>
        <v>0</v>
      </c>
      <c r="I271" s="236">
        <f t="shared" si="636"/>
        <v>0</v>
      </c>
      <c r="J271" s="236">
        <f t="shared" si="637"/>
        <v>0</v>
      </c>
      <c r="K271" s="236">
        <f t="shared" si="637"/>
        <v>0</v>
      </c>
      <c r="L271" s="236">
        <f t="shared" si="637"/>
        <v>0</v>
      </c>
      <c r="M271" s="236">
        <f t="shared" si="637"/>
        <v>0</v>
      </c>
      <c r="N271" s="236">
        <f t="shared" si="637"/>
        <v>0</v>
      </c>
      <c r="O271" s="236">
        <f t="shared" si="637"/>
        <v>0</v>
      </c>
      <c r="P271" s="220"/>
      <c r="Q271" s="221"/>
      <c r="R271" s="237">
        <f t="shared" si="651"/>
        <v>0</v>
      </c>
      <c r="S271" s="221"/>
      <c r="T271" s="237">
        <f t="shared" si="652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653"/>
        <v>0</v>
      </c>
      <c r="AD271" s="221"/>
      <c r="AE271" s="237">
        <f t="shared" si="654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655"/>
        <v>0</v>
      </c>
      <c r="AO271" s="221"/>
      <c r="AP271" s="237">
        <f t="shared" si="656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657"/>
        <v>0</v>
      </c>
      <c r="AZ271" s="221"/>
      <c r="BA271" s="237">
        <f t="shared" si="658"/>
        <v>0</v>
      </c>
      <c r="BB271" s="221"/>
      <c r="BC271" s="233"/>
      <c r="BD271" s="221"/>
      <c r="BE271" s="221"/>
      <c r="BF271" s="233"/>
      <c r="BG271" s="222"/>
      <c r="BH271" s="379">
        <f t="shared" si="638"/>
        <v>0</v>
      </c>
      <c r="BI271" s="255" t="str">
        <f t="shared" si="639"/>
        <v>12</v>
      </c>
      <c r="BJ271" s="318"/>
      <c r="BK271" s="253">
        <f t="shared" si="659"/>
        <v>0</v>
      </c>
      <c r="BL271" s="318"/>
      <c r="BM271" s="253">
        <f t="shared" si="640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41"/>
        <v>0</v>
      </c>
      <c r="BW271" s="318"/>
      <c r="BX271" s="253">
        <f t="shared" si="660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42"/>
        <v>0</v>
      </c>
      <c r="CH271" s="318"/>
      <c r="CI271" s="253">
        <f t="shared" si="643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44"/>
        <v>0</v>
      </c>
      <c r="CS271" s="318"/>
      <c r="CT271" s="253">
        <f t="shared" si="64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46"/>
        <v>0</v>
      </c>
      <c r="DD271" s="318"/>
      <c r="DE271" s="253">
        <f t="shared" si="647"/>
        <v>0</v>
      </c>
      <c r="DF271" s="318"/>
      <c r="DG271" s="318"/>
      <c r="DH271" s="318"/>
      <c r="DI271" s="318"/>
      <c r="DJ271" s="318"/>
      <c r="DK271" s="318"/>
      <c r="DL271" s="318"/>
      <c r="DM271" s="2"/>
      <c r="DN271" s="2"/>
    </row>
    <row r="272" spans="1:118" s="28" customFormat="1" ht="13.5" customHeight="1" thickBot="1">
      <c r="A272" s="272" t="str">
        <f t="shared" si="634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648"/>
        <v>0</v>
      </c>
      <c r="F272" s="236">
        <f t="shared" si="649"/>
        <v>0</v>
      </c>
      <c r="G272" s="236">
        <f t="shared" si="635"/>
        <v>0</v>
      </c>
      <c r="H272" s="236">
        <f t="shared" si="650"/>
        <v>0</v>
      </c>
      <c r="I272" s="236">
        <f t="shared" si="636"/>
        <v>0</v>
      </c>
      <c r="J272" s="236">
        <f t="shared" si="637"/>
        <v>0</v>
      </c>
      <c r="K272" s="236">
        <f t="shared" si="637"/>
        <v>0</v>
      </c>
      <c r="L272" s="236">
        <f t="shared" si="637"/>
        <v>0</v>
      </c>
      <c r="M272" s="236">
        <f t="shared" si="637"/>
        <v>0</v>
      </c>
      <c r="N272" s="236">
        <f t="shared" si="637"/>
        <v>0</v>
      </c>
      <c r="O272" s="236">
        <f>ROUND(SUM(Z272,AK272,AV272,BG272),1)</f>
        <v>0</v>
      </c>
      <c r="P272" s="223"/>
      <c r="Q272" s="224"/>
      <c r="R272" s="238">
        <f t="shared" si="651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653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655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657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5"/>
      <c r="BH272" s="379">
        <f t="shared" si="638"/>
        <v>0</v>
      </c>
      <c r="BI272" s="319" t="str">
        <f t="shared" si="639"/>
        <v>13</v>
      </c>
      <c r="BJ272" s="320"/>
      <c r="BK272" s="321">
        <f t="shared" si="659"/>
        <v>0</v>
      </c>
      <c r="BL272" s="320"/>
      <c r="BM272" s="321">
        <f t="shared" si="640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41"/>
        <v>0</v>
      </c>
      <c r="BW272" s="320"/>
      <c r="BX272" s="321">
        <f t="shared" si="660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42"/>
        <v>0</v>
      </c>
      <c r="CH272" s="320"/>
      <c r="CI272" s="321">
        <f t="shared" si="643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44"/>
        <v>0</v>
      </c>
      <c r="CS272" s="320"/>
      <c r="CT272" s="321">
        <f t="shared" si="64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46"/>
        <v>0</v>
      </c>
      <c r="DD272" s="320"/>
      <c r="DE272" s="321">
        <f t="shared" si="647"/>
        <v>0</v>
      </c>
      <c r="DF272" s="320"/>
      <c r="DG272" s="320"/>
      <c r="DH272" s="320"/>
      <c r="DI272" s="320"/>
      <c r="DJ272" s="320"/>
      <c r="DK272" s="320"/>
      <c r="DL272" s="320"/>
      <c r="DM272" s="242"/>
      <c r="DN272" s="242"/>
    </row>
    <row r="273" spans="1:118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38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661">IF(ROUND(E279-SUM(E280,E282:E283),5)&gt;=0,0,"Ошибка")</f>
        <v>0</v>
      </c>
      <c r="BK273" s="285">
        <f t="shared" si="661"/>
        <v>0</v>
      </c>
      <c r="BL273" s="285">
        <f t="shared" si="661"/>
        <v>0</v>
      </c>
      <c r="BM273" s="285">
        <f t="shared" si="661"/>
        <v>0</v>
      </c>
      <c r="BN273" s="285">
        <f t="shared" si="661"/>
        <v>0</v>
      </c>
      <c r="BO273" s="285">
        <f t="shared" si="661"/>
        <v>0</v>
      </c>
      <c r="BP273" s="285">
        <f t="shared" si="661"/>
        <v>0</v>
      </c>
      <c r="BQ273" s="285">
        <f t="shared" si="661"/>
        <v>0</v>
      </c>
      <c r="BR273" s="285">
        <f t="shared" si="661"/>
        <v>0</v>
      </c>
      <c r="BS273" s="285">
        <f t="shared" si="661"/>
        <v>0</v>
      </c>
      <c r="BT273" s="285">
        <f t="shared" si="661"/>
        <v>0</v>
      </c>
      <c r="BU273" s="285">
        <f t="shared" si="661"/>
        <v>0</v>
      </c>
      <c r="BV273" s="285">
        <f t="shared" si="661"/>
        <v>0</v>
      </c>
      <c r="BW273" s="285">
        <f t="shared" si="661"/>
        <v>0</v>
      </c>
      <c r="BX273" s="285">
        <f t="shared" si="661"/>
        <v>0</v>
      </c>
      <c r="BY273" s="285">
        <f t="shared" si="661"/>
        <v>0</v>
      </c>
      <c r="BZ273" s="285">
        <f t="shared" si="661"/>
        <v>0</v>
      </c>
      <c r="CA273" s="285">
        <f t="shared" si="661"/>
        <v>0</v>
      </c>
      <c r="CB273" s="285">
        <f t="shared" si="661"/>
        <v>0</v>
      </c>
      <c r="CC273" s="285">
        <f t="shared" si="661"/>
        <v>0</v>
      </c>
      <c r="CD273" s="285">
        <f t="shared" si="661"/>
        <v>0</v>
      </c>
      <c r="CE273" s="285">
        <f t="shared" si="661"/>
        <v>0</v>
      </c>
      <c r="CF273" s="285">
        <f t="shared" si="661"/>
        <v>0</v>
      </c>
      <c r="CG273" s="285">
        <f t="shared" si="661"/>
        <v>0</v>
      </c>
      <c r="CH273" s="285">
        <f t="shared" si="661"/>
        <v>0</v>
      </c>
      <c r="CI273" s="285">
        <f t="shared" si="661"/>
        <v>0</v>
      </c>
      <c r="CJ273" s="285">
        <f t="shared" si="661"/>
        <v>0</v>
      </c>
      <c r="CK273" s="285">
        <f t="shared" si="661"/>
        <v>0</v>
      </c>
      <c r="CL273" s="285">
        <f t="shared" si="661"/>
        <v>0</v>
      </c>
      <c r="CM273" s="285">
        <f t="shared" si="661"/>
        <v>0</v>
      </c>
      <c r="CN273" s="285">
        <f t="shared" si="661"/>
        <v>0</v>
      </c>
      <c r="CO273" s="285">
        <f t="shared" si="661"/>
        <v>0</v>
      </c>
      <c r="CP273" s="285">
        <f t="shared" ref="CP273:DL273" si="662">IF(ROUND(AK279-SUM(AK280,AK282:AK283),5)&gt;=0,0,"Ошибка")</f>
        <v>0</v>
      </c>
      <c r="CQ273" s="285">
        <f t="shared" si="662"/>
        <v>0</v>
      </c>
      <c r="CR273" s="285">
        <f t="shared" si="662"/>
        <v>0</v>
      </c>
      <c r="CS273" s="285">
        <f t="shared" si="662"/>
        <v>0</v>
      </c>
      <c r="CT273" s="285">
        <f t="shared" si="662"/>
        <v>0</v>
      </c>
      <c r="CU273" s="285">
        <f t="shared" si="662"/>
        <v>0</v>
      </c>
      <c r="CV273" s="285">
        <f t="shared" si="662"/>
        <v>0</v>
      </c>
      <c r="CW273" s="285">
        <f t="shared" si="662"/>
        <v>0</v>
      </c>
      <c r="CX273" s="285">
        <f t="shared" si="662"/>
        <v>0</v>
      </c>
      <c r="CY273" s="285">
        <f t="shared" si="662"/>
        <v>0</v>
      </c>
      <c r="CZ273" s="285">
        <f t="shared" si="662"/>
        <v>0</v>
      </c>
      <c r="DA273" s="285">
        <f t="shared" si="662"/>
        <v>0</v>
      </c>
      <c r="DB273" s="285">
        <f t="shared" si="662"/>
        <v>0</v>
      </c>
      <c r="DC273" s="285">
        <f t="shared" si="662"/>
        <v>0</v>
      </c>
      <c r="DD273" s="285">
        <f t="shared" si="662"/>
        <v>0</v>
      </c>
      <c r="DE273" s="285">
        <f t="shared" si="662"/>
        <v>0</v>
      </c>
      <c r="DF273" s="285">
        <f t="shared" si="662"/>
        <v>0</v>
      </c>
      <c r="DG273" s="285">
        <f t="shared" si="662"/>
        <v>0</v>
      </c>
      <c r="DH273" s="285">
        <f t="shared" si="662"/>
        <v>0</v>
      </c>
      <c r="DI273" s="285">
        <f t="shared" si="662"/>
        <v>0</v>
      </c>
      <c r="DJ273" s="285">
        <f t="shared" si="662"/>
        <v>0</v>
      </c>
      <c r="DK273" s="285">
        <f t="shared" si="662"/>
        <v>0</v>
      </c>
      <c r="DL273" s="285">
        <f t="shared" si="662"/>
        <v>0</v>
      </c>
      <c r="DM273" s="259"/>
      <c r="DN273" s="259"/>
    </row>
    <row r="274" spans="1:118" s="27" customFormat="1" ht="24.75" customHeight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663">SUM(J275:J279,J284:J286)</f>
        <v>0</v>
      </c>
      <c r="K274" s="236">
        <f t="shared" si="663"/>
        <v>0</v>
      </c>
      <c r="L274" s="236">
        <f t="shared" si="663"/>
        <v>0</v>
      </c>
      <c r="M274" s="236">
        <f t="shared" si="663"/>
        <v>0</v>
      </c>
      <c r="N274" s="236">
        <f t="shared" si="663"/>
        <v>0</v>
      </c>
      <c r="O274" s="236">
        <f t="shared" si="663"/>
        <v>0</v>
      </c>
      <c r="P274" s="228">
        <f>SUM(P275:P279,P284:P286)</f>
        <v>0</v>
      </c>
      <c r="Q274" s="226">
        <f t="shared" ref="Q274:Z274" si="664">SUM(Q275:Q279,Q284:Q286)</f>
        <v>0</v>
      </c>
      <c r="R274" s="236">
        <f t="shared" si="664"/>
        <v>0</v>
      </c>
      <c r="S274" s="226">
        <f t="shared" si="664"/>
        <v>0</v>
      </c>
      <c r="T274" s="236">
        <f t="shared" si="664"/>
        <v>0</v>
      </c>
      <c r="U274" s="226">
        <f t="shared" si="664"/>
        <v>0</v>
      </c>
      <c r="V274" s="235">
        <f t="shared" si="664"/>
        <v>0</v>
      </c>
      <c r="W274" s="226">
        <f t="shared" si="664"/>
        <v>0</v>
      </c>
      <c r="X274" s="226">
        <f t="shared" si="664"/>
        <v>0</v>
      </c>
      <c r="Y274" s="235">
        <f t="shared" si="664"/>
        <v>0</v>
      </c>
      <c r="Z274" s="227">
        <f t="shared" si="664"/>
        <v>0</v>
      </c>
      <c r="AA274" s="228">
        <f>SUM(AA275:AA279,AA284:AA286)</f>
        <v>0</v>
      </c>
      <c r="AB274" s="226">
        <f t="shared" ref="AB274:AK274" si="665">SUM(AB275:AB279,AB284:AB286)</f>
        <v>0</v>
      </c>
      <c r="AC274" s="236">
        <f t="shared" si="665"/>
        <v>0</v>
      </c>
      <c r="AD274" s="226">
        <f t="shared" si="665"/>
        <v>0</v>
      </c>
      <c r="AE274" s="236">
        <f t="shared" si="665"/>
        <v>0</v>
      </c>
      <c r="AF274" s="226">
        <f t="shared" si="665"/>
        <v>0</v>
      </c>
      <c r="AG274" s="235">
        <f t="shared" si="665"/>
        <v>0</v>
      </c>
      <c r="AH274" s="226">
        <f t="shared" si="665"/>
        <v>0</v>
      </c>
      <c r="AI274" s="226">
        <f t="shared" si="665"/>
        <v>0</v>
      </c>
      <c r="AJ274" s="235">
        <f t="shared" si="665"/>
        <v>0</v>
      </c>
      <c r="AK274" s="227">
        <f t="shared" si="665"/>
        <v>0</v>
      </c>
      <c r="AL274" s="228">
        <f>SUM(AL275:AL279,AL284:AL286)</f>
        <v>0</v>
      </c>
      <c r="AM274" s="226">
        <f t="shared" ref="AM274:AV274" si="666">SUM(AM275:AM279,AM284:AM286)</f>
        <v>0</v>
      </c>
      <c r="AN274" s="236">
        <f t="shared" si="666"/>
        <v>0</v>
      </c>
      <c r="AO274" s="226">
        <f t="shared" si="666"/>
        <v>0</v>
      </c>
      <c r="AP274" s="236">
        <f t="shared" si="666"/>
        <v>0</v>
      </c>
      <c r="AQ274" s="226">
        <f t="shared" si="666"/>
        <v>0</v>
      </c>
      <c r="AR274" s="235">
        <f t="shared" si="666"/>
        <v>0</v>
      </c>
      <c r="AS274" s="226">
        <f t="shared" si="666"/>
        <v>0</v>
      </c>
      <c r="AT274" s="226">
        <f t="shared" si="666"/>
        <v>0</v>
      </c>
      <c r="AU274" s="235">
        <f t="shared" si="666"/>
        <v>0</v>
      </c>
      <c r="AV274" s="227">
        <f t="shared" si="666"/>
        <v>0</v>
      </c>
      <c r="AW274" s="228">
        <f>SUM(AW275:AW279,AW284:AW286)</f>
        <v>0</v>
      </c>
      <c r="AX274" s="226">
        <f t="shared" ref="AX274:BG274" si="667">SUM(AX275:AX279,AX284:AX286)</f>
        <v>0</v>
      </c>
      <c r="AY274" s="236">
        <f t="shared" si="667"/>
        <v>0</v>
      </c>
      <c r="AZ274" s="226">
        <f t="shared" si="667"/>
        <v>0</v>
      </c>
      <c r="BA274" s="236">
        <f t="shared" si="667"/>
        <v>0</v>
      </c>
      <c r="BB274" s="226">
        <f t="shared" si="667"/>
        <v>0</v>
      </c>
      <c r="BC274" s="235">
        <f t="shared" si="667"/>
        <v>0</v>
      </c>
      <c r="BD274" s="226">
        <f t="shared" si="667"/>
        <v>0</v>
      </c>
      <c r="BE274" s="226">
        <f t="shared" si="667"/>
        <v>0</v>
      </c>
      <c r="BF274" s="235">
        <f t="shared" si="667"/>
        <v>0</v>
      </c>
      <c r="BG274" s="227">
        <f t="shared" si="667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668">IF(E280-E281&gt;=0,0,"Ошибка")</f>
        <v>0</v>
      </c>
      <c r="BK274" s="253">
        <f t="shared" si="668"/>
        <v>0</v>
      </c>
      <c r="BL274" s="253">
        <f t="shared" si="668"/>
        <v>0</v>
      </c>
      <c r="BM274" s="253">
        <f t="shared" si="668"/>
        <v>0</v>
      </c>
      <c r="BN274" s="253">
        <f t="shared" si="668"/>
        <v>0</v>
      </c>
      <c r="BO274" s="253">
        <f t="shared" si="668"/>
        <v>0</v>
      </c>
      <c r="BP274" s="253">
        <f t="shared" si="668"/>
        <v>0</v>
      </c>
      <c r="BQ274" s="253">
        <f t="shared" si="668"/>
        <v>0</v>
      </c>
      <c r="BR274" s="253">
        <f t="shared" si="668"/>
        <v>0</v>
      </c>
      <c r="BS274" s="253">
        <f t="shared" si="668"/>
        <v>0</v>
      </c>
      <c r="BT274" s="253">
        <f t="shared" si="668"/>
        <v>0</v>
      </c>
      <c r="BU274" s="253">
        <f t="shared" si="668"/>
        <v>0</v>
      </c>
      <c r="BV274" s="253">
        <f t="shared" si="668"/>
        <v>0</v>
      </c>
      <c r="BW274" s="253">
        <f t="shared" si="668"/>
        <v>0</v>
      </c>
      <c r="BX274" s="253">
        <f t="shared" si="668"/>
        <v>0</v>
      </c>
      <c r="BY274" s="253">
        <f t="shared" si="668"/>
        <v>0</v>
      </c>
      <c r="BZ274" s="253">
        <f t="shared" si="668"/>
        <v>0</v>
      </c>
      <c r="CA274" s="253">
        <f t="shared" si="668"/>
        <v>0</v>
      </c>
      <c r="CB274" s="253">
        <f t="shared" si="668"/>
        <v>0</v>
      </c>
      <c r="CC274" s="253">
        <f t="shared" si="668"/>
        <v>0</v>
      </c>
      <c r="CD274" s="253">
        <f t="shared" si="668"/>
        <v>0</v>
      </c>
      <c r="CE274" s="253">
        <f t="shared" si="668"/>
        <v>0</v>
      </c>
      <c r="CF274" s="253">
        <f t="shared" si="668"/>
        <v>0</v>
      </c>
      <c r="CG274" s="253">
        <f t="shared" si="668"/>
        <v>0</v>
      </c>
      <c r="CH274" s="253">
        <f t="shared" si="668"/>
        <v>0</v>
      </c>
      <c r="CI274" s="253">
        <f t="shared" si="668"/>
        <v>0</v>
      </c>
      <c r="CJ274" s="253">
        <f t="shared" si="668"/>
        <v>0</v>
      </c>
      <c r="CK274" s="253">
        <f t="shared" si="668"/>
        <v>0</v>
      </c>
      <c r="CL274" s="253">
        <f t="shared" si="668"/>
        <v>0</v>
      </c>
      <c r="CM274" s="253">
        <f t="shared" si="668"/>
        <v>0</v>
      </c>
      <c r="CN274" s="253">
        <f t="shared" si="668"/>
        <v>0</v>
      </c>
      <c r="CO274" s="253">
        <f t="shared" si="668"/>
        <v>0</v>
      </c>
      <c r="CP274" s="253">
        <f t="shared" ref="CP274:DL274" si="669">IF(AK280-AK281&gt;=0,0,"Ошибка")</f>
        <v>0</v>
      </c>
      <c r="CQ274" s="253">
        <f t="shared" si="669"/>
        <v>0</v>
      </c>
      <c r="CR274" s="253">
        <f t="shared" si="669"/>
        <v>0</v>
      </c>
      <c r="CS274" s="253">
        <f t="shared" si="669"/>
        <v>0</v>
      </c>
      <c r="CT274" s="253">
        <f t="shared" si="669"/>
        <v>0</v>
      </c>
      <c r="CU274" s="253">
        <f t="shared" si="669"/>
        <v>0</v>
      </c>
      <c r="CV274" s="253">
        <f t="shared" si="669"/>
        <v>0</v>
      </c>
      <c r="CW274" s="253">
        <f t="shared" si="669"/>
        <v>0</v>
      </c>
      <c r="CX274" s="253">
        <f t="shared" si="669"/>
        <v>0</v>
      </c>
      <c r="CY274" s="253">
        <f t="shared" si="669"/>
        <v>0</v>
      </c>
      <c r="CZ274" s="253">
        <f t="shared" si="669"/>
        <v>0</v>
      </c>
      <c r="DA274" s="253">
        <f t="shared" si="669"/>
        <v>0</v>
      </c>
      <c r="DB274" s="253">
        <f t="shared" si="669"/>
        <v>0</v>
      </c>
      <c r="DC274" s="253">
        <f t="shared" si="669"/>
        <v>0</v>
      </c>
      <c r="DD274" s="253">
        <f t="shared" si="669"/>
        <v>0</v>
      </c>
      <c r="DE274" s="253">
        <f t="shared" si="669"/>
        <v>0</v>
      </c>
      <c r="DF274" s="253">
        <f t="shared" si="669"/>
        <v>0</v>
      </c>
      <c r="DG274" s="253">
        <f t="shared" si="669"/>
        <v>0</v>
      </c>
      <c r="DH274" s="253">
        <f t="shared" si="669"/>
        <v>0</v>
      </c>
      <c r="DI274" s="253">
        <f t="shared" si="669"/>
        <v>0</v>
      </c>
      <c r="DJ274" s="253">
        <f t="shared" si="669"/>
        <v>0</v>
      </c>
      <c r="DK274" s="253">
        <f t="shared" si="669"/>
        <v>0</v>
      </c>
      <c r="DL274" s="253">
        <f t="shared" si="669"/>
        <v>0</v>
      </c>
      <c r="DM274" s="2"/>
      <c r="DN274" s="2"/>
    </row>
    <row r="275" spans="1:118" s="27" customFormat="1" ht="24.75" customHeight="1">
      <c r="A275" s="272" t="str">
        <f t="shared" ref="A275:A286" si="670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671">SUM(J275:L275)</f>
        <v>0</v>
      </c>
      <c r="H275" s="236">
        <f>ROUND(SUM(S275,AD275,AO275,AZ275),1)</f>
        <v>0</v>
      </c>
      <c r="I275" s="236">
        <f t="shared" ref="I275:I286" si="672">SUM(M275:O275)</f>
        <v>0</v>
      </c>
      <c r="J275" s="236">
        <f t="shared" ref="J275:O286" si="673">ROUND(SUM(U275,AF275,AQ275,BB275),1)</f>
        <v>0</v>
      </c>
      <c r="K275" s="236">
        <f t="shared" si="673"/>
        <v>0</v>
      </c>
      <c r="L275" s="236">
        <f t="shared" si="673"/>
        <v>0</v>
      </c>
      <c r="M275" s="236">
        <f t="shared" si="673"/>
        <v>0</v>
      </c>
      <c r="N275" s="236">
        <f t="shared" si="673"/>
        <v>0</v>
      </c>
      <c r="O275" s="236">
        <f t="shared" si="673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2"/>
      <c r="BH275" s="379">
        <f t="shared" ref="BH275:BH287" si="674">IF((COUNTA(BJ275:DL275)-COUNTIF(BJ275:DL275,0))=0,0,CONCATENATE("Ошибки!-",COUNTA(BJ275:DL275)-COUNTIF(BJ275:DL275,0)))</f>
        <v>0</v>
      </c>
      <c r="BI275" s="255" t="str">
        <f t="shared" ref="BI275:BI286" si="675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676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677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678">IF(ROUND((AA275-AB275),5)&gt;=0,0,"Ошибка!")</f>
        <v>0</v>
      </c>
      <c r="CH275" s="318"/>
      <c r="CI275" s="253">
        <f t="shared" ref="CI275:CI286" si="679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680">IF(ROUND((AL275-AM275),5)&gt;=0,0,"Ошибка!")</f>
        <v>0</v>
      </c>
      <c r="CS275" s="318"/>
      <c r="CT275" s="253">
        <f t="shared" ref="CT275:CT286" si="681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682">IF(ROUND((AW275-AX275),5)&gt;=0,0,"Ошибка!")</f>
        <v>0</v>
      </c>
      <c r="DD275" s="318"/>
      <c r="DE275" s="253">
        <f t="shared" ref="DE275:DE286" si="683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  <c r="DM275" s="2"/>
      <c r="DN275" s="2"/>
    </row>
    <row r="276" spans="1:118" s="27" customFormat="1" ht="36.75" customHeight="1">
      <c r="A276" s="272" t="str">
        <f t="shared" si="670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684">ROUND(SUM(P276,AA276,AL276,AW276),0)</f>
        <v>0</v>
      </c>
      <c r="F276" s="236">
        <f t="shared" ref="F276:F286" si="685">ROUND(SUM(Q276,AB276,AM276,AX276),1)</f>
        <v>0</v>
      </c>
      <c r="G276" s="236">
        <f t="shared" si="671"/>
        <v>0</v>
      </c>
      <c r="H276" s="236">
        <f t="shared" ref="H276:H286" si="686">ROUND(SUM(S276,AD276,AO276,AZ276),1)</f>
        <v>0</v>
      </c>
      <c r="I276" s="236">
        <f t="shared" si="672"/>
        <v>0</v>
      </c>
      <c r="J276" s="236">
        <f t="shared" si="673"/>
        <v>0</v>
      </c>
      <c r="K276" s="236">
        <f t="shared" si="673"/>
        <v>0</v>
      </c>
      <c r="L276" s="236">
        <f t="shared" si="673"/>
        <v>0</v>
      </c>
      <c r="M276" s="236">
        <f t="shared" si="673"/>
        <v>0</v>
      </c>
      <c r="N276" s="236">
        <f t="shared" si="673"/>
        <v>0</v>
      </c>
      <c r="O276" s="236">
        <f t="shared" si="673"/>
        <v>0</v>
      </c>
      <c r="P276" s="220"/>
      <c r="Q276" s="221"/>
      <c r="R276" s="237">
        <f t="shared" ref="R276:R286" si="687">SUM(U276:W276)</f>
        <v>0</v>
      </c>
      <c r="S276" s="221"/>
      <c r="T276" s="237">
        <f t="shared" ref="T276:T285" si="688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89">SUM(AF276:AH276)</f>
        <v>0</v>
      </c>
      <c r="AD276" s="221"/>
      <c r="AE276" s="237">
        <f t="shared" ref="AE276:AE285" si="690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91">SUM(AQ276:AS276)</f>
        <v>0</v>
      </c>
      <c r="AO276" s="221"/>
      <c r="AP276" s="237">
        <f t="shared" ref="AP276:AP285" si="692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93">SUM(BB276:BD276)</f>
        <v>0</v>
      </c>
      <c r="AZ276" s="221"/>
      <c r="BA276" s="237">
        <f t="shared" ref="BA276:BA285" si="694">SUM(BE276:BG276)</f>
        <v>0</v>
      </c>
      <c r="BB276" s="221"/>
      <c r="BC276" s="233"/>
      <c r="BD276" s="221"/>
      <c r="BE276" s="221"/>
      <c r="BF276" s="233"/>
      <c r="BG276" s="222"/>
      <c r="BH276" s="379">
        <f t="shared" si="674"/>
        <v>0</v>
      </c>
      <c r="BI276" s="255" t="str">
        <f t="shared" si="675"/>
        <v>03</v>
      </c>
      <c r="BJ276" s="318"/>
      <c r="BK276" s="253">
        <f t="shared" ref="BK276:BK286" si="695">IF(ROUND((E276-F276),5)&gt;=0,0,"Ошибка!")</f>
        <v>0</v>
      </c>
      <c r="BL276" s="318"/>
      <c r="BM276" s="253">
        <f t="shared" si="676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677"/>
        <v>0</v>
      </c>
      <c r="BW276" s="318"/>
      <c r="BX276" s="253">
        <f t="shared" ref="BX276:BX286" si="696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678"/>
        <v>0</v>
      </c>
      <c r="CH276" s="318"/>
      <c r="CI276" s="253">
        <f t="shared" si="679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680"/>
        <v>0</v>
      </c>
      <c r="CS276" s="318"/>
      <c r="CT276" s="253">
        <f t="shared" si="681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682"/>
        <v>0</v>
      </c>
      <c r="DD276" s="318"/>
      <c r="DE276" s="253">
        <f t="shared" si="683"/>
        <v>0</v>
      </c>
      <c r="DF276" s="318"/>
      <c r="DG276" s="318"/>
      <c r="DH276" s="318"/>
      <c r="DI276" s="318"/>
      <c r="DJ276" s="318"/>
      <c r="DK276" s="318"/>
      <c r="DL276" s="318"/>
      <c r="DM276" s="2"/>
      <c r="DN276" s="2"/>
    </row>
    <row r="277" spans="1:118" s="28" customFormat="1" ht="12.75" customHeight="1">
      <c r="A277" s="272" t="str">
        <f t="shared" si="670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684"/>
        <v>0</v>
      </c>
      <c r="F277" s="236">
        <f t="shared" si="685"/>
        <v>0</v>
      </c>
      <c r="G277" s="236">
        <f t="shared" si="671"/>
        <v>0</v>
      </c>
      <c r="H277" s="236">
        <f t="shared" si="686"/>
        <v>0</v>
      </c>
      <c r="I277" s="236">
        <f t="shared" si="672"/>
        <v>0</v>
      </c>
      <c r="J277" s="236">
        <f t="shared" si="673"/>
        <v>0</v>
      </c>
      <c r="K277" s="236">
        <f t="shared" si="673"/>
        <v>0</v>
      </c>
      <c r="L277" s="236">
        <f t="shared" si="673"/>
        <v>0</v>
      </c>
      <c r="M277" s="236">
        <f t="shared" si="673"/>
        <v>0</v>
      </c>
      <c r="N277" s="236">
        <f t="shared" si="673"/>
        <v>0</v>
      </c>
      <c r="O277" s="236">
        <f t="shared" si="673"/>
        <v>0</v>
      </c>
      <c r="P277" s="220"/>
      <c r="Q277" s="221"/>
      <c r="R277" s="237">
        <f t="shared" si="687"/>
        <v>0</v>
      </c>
      <c r="S277" s="221"/>
      <c r="T277" s="237">
        <f t="shared" si="688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89"/>
        <v>0</v>
      </c>
      <c r="AD277" s="221"/>
      <c r="AE277" s="237">
        <f t="shared" si="690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91"/>
        <v>0</v>
      </c>
      <c r="AO277" s="221"/>
      <c r="AP277" s="237">
        <f t="shared" si="692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93"/>
        <v>0</v>
      </c>
      <c r="AZ277" s="221"/>
      <c r="BA277" s="237">
        <f t="shared" si="694"/>
        <v>0</v>
      </c>
      <c r="BB277" s="221"/>
      <c r="BC277" s="233"/>
      <c r="BD277" s="221"/>
      <c r="BE277" s="221"/>
      <c r="BF277" s="233"/>
      <c r="BG277" s="222"/>
      <c r="BH277" s="379">
        <f t="shared" si="674"/>
        <v>0</v>
      </c>
      <c r="BI277" s="255" t="str">
        <f t="shared" si="675"/>
        <v>04</v>
      </c>
      <c r="BJ277" s="318"/>
      <c r="BK277" s="253">
        <f t="shared" si="695"/>
        <v>0</v>
      </c>
      <c r="BL277" s="318"/>
      <c r="BM277" s="253">
        <f t="shared" si="676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677"/>
        <v>0</v>
      </c>
      <c r="BW277" s="318"/>
      <c r="BX277" s="253">
        <f t="shared" si="696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678"/>
        <v>0</v>
      </c>
      <c r="CH277" s="318"/>
      <c r="CI277" s="253">
        <f t="shared" si="679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680"/>
        <v>0</v>
      </c>
      <c r="CS277" s="318"/>
      <c r="CT277" s="253">
        <f t="shared" si="681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682"/>
        <v>0</v>
      </c>
      <c r="DD277" s="318"/>
      <c r="DE277" s="253">
        <f t="shared" si="683"/>
        <v>0</v>
      </c>
      <c r="DF277" s="318"/>
      <c r="DG277" s="318"/>
      <c r="DH277" s="318"/>
      <c r="DI277" s="318"/>
      <c r="DJ277" s="318"/>
      <c r="DK277" s="318"/>
      <c r="DL277" s="318"/>
      <c r="DM277" s="242"/>
      <c r="DN277" s="242"/>
    </row>
    <row r="278" spans="1:118" s="28" customFormat="1" ht="12.75" customHeight="1">
      <c r="A278" s="272" t="str">
        <f t="shared" si="670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684"/>
        <v>0</v>
      </c>
      <c r="F278" s="236">
        <f t="shared" si="685"/>
        <v>0</v>
      </c>
      <c r="G278" s="236">
        <f t="shared" si="671"/>
        <v>0</v>
      </c>
      <c r="H278" s="236">
        <f t="shared" si="686"/>
        <v>0</v>
      </c>
      <c r="I278" s="236">
        <f t="shared" si="672"/>
        <v>0</v>
      </c>
      <c r="J278" s="236">
        <f t="shared" si="673"/>
        <v>0</v>
      </c>
      <c r="K278" s="236">
        <f t="shared" si="673"/>
        <v>0</v>
      </c>
      <c r="L278" s="236">
        <f t="shared" si="673"/>
        <v>0</v>
      </c>
      <c r="M278" s="236">
        <f t="shared" si="673"/>
        <v>0</v>
      </c>
      <c r="N278" s="236">
        <f t="shared" si="673"/>
        <v>0</v>
      </c>
      <c r="O278" s="236">
        <f t="shared" si="673"/>
        <v>0</v>
      </c>
      <c r="P278" s="220"/>
      <c r="Q278" s="221"/>
      <c r="R278" s="237">
        <f t="shared" si="687"/>
        <v>0</v>
      </c>
      <c r="S278" s="221"/>
      <c r="T278" s="237">
        <f t="shared" si="688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89"/>
        <v>0</v>
      </c>
      <c r="AD278" s="221"/>
      <c r="AE278" s="237">
        <f t="shared" si="690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91"/>
        <v>0</v>
      </c>
      <c r="AO278" s="221"/>
      <c r="AP278" s="237">
        <f t="shared" si="692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93"/>
        <v>0</v>
      </c>
      <c r="AZ278" s="221"/>
      <c r="BA278" s="237">
        <f t="shared" si="694"/>
        <v>0</v>
      </c>
      <c r="BB278" s="221"/>
      <c r="BC278" s="233"/>
      <c r="BD278" s="221"/>
      <c r="BE278" s="221"/>
      <c r="BF278" s="233"/>
      <c r="BG278" s="222"/>
      <c r="BH278" s="379">
        <f t="shared" si="674"/>
        <v>0</v>
      </c>
      <c r="BI278" s="255" t="str">
        <f t="shared" si="675"/>
        <v>05</v>
      </c>
      <c r="BJ278" s="318"/>
      <c r="BK278" s="253">
        <f t="shared" si="695"/>
        <v>0</v>
      </c>
      <c r="BL278" s="318"/>
      <c r="BM278" s="253">
        <f t="shared" si="676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677"/>
        <v>0</v>
      </c>
      <c r="BW278" s="318"/>
      <c r="BX278" s="253">
        <f t="shared" si="696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678"/>
        <v>0</v>
      </c>
      <c r="CH278" s="318"/>
      <c r="CI278" s="253">
        <f t="shared" si="679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680"/>
        <v>0</v>
      </c>
      <c r="CS278" s="318"/>
      <c r="CT278" s="253">
        <f t="shared" si="681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682"/>
        <v>0</v>
      </c>
      <c r="DD278" s="318"/>
      <c r="DE278" s="253">
        <f t="shared" si="683"/>
        <v>0</v>
      </c>
      <c r="DF278" s="318"/>
      <c r="DG278" s="318"/>
      <c r="DH278" s="318"/>
      <c r="DI278" s="318"/>
      <c r="DJ278" s="318"/>
      <c r="DK278" s="318"/>
      <c r="DL278" s="318"/>
      <c r="DM278" s="242"/>
      <c r="DN278" s="242"/>
    </row>
    <row r="279" spans="1:118" s="28" customFormat="1" ht="12.75" customHeight="1">
      <c r="A279" s="272" t="str">
        <f t="shared" si="670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684"/>
        <v>0</v>
      </c>
      <c r="F279" s="236">
        <f t="shared" si="685"/>
        <v>0</v>
      </c>
      <c r="G279" s="236">
        <f t="shared" si="671"/>
        <v>0</v>
      </c>
      <c r="H279" s="236">
        <f t="shared" si="686"/>
        <v>0</v>
      </c>
      <c r="I279" s="236">
        <f t="shared" si="672"/>
        <v>0</v>
      </c>
      <c r="J279" s="236">
        <f t="shared" si="673"/>
        <v>0</v>
      </c>
      <c r="K279" s="236">
        <f t="shared" si="673"/>
        <v>0</v>
      </c>
      <c r="L279" s="236">
        <f t="shared" si="673"/>
        <v>0</v>
      </c>
      <c r="M279" s="236">
        <f t="shared" si="673"/>
        <v>0</v>
      </c>
      <c r="N279" s="236">
        <f t="shared" si="673"/>
        <v>0</v>
      </c>
      <c r="O279" s="236">
        <f t="shared" si="673"/>
        <v>0</v>
      </c>
      <c r="P279" s="220"/>
      <c r="Q279" s="221"/>
      <c r="R279" s="237">
        <f t="shared" si="687"/>
        <v>0</v>
      </c>
      <c r="S279" s="221"/>
      <c r="T279" s="237">
        <f t="shared" si="688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89"/>
        <v>0</v>
      </c>
      <c r="AD279" s="221"/>
      <c r="AE279" s="237">
        <f t="shared" si="690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91"/>
        <v>0</v>
      </c>
      <c r="AO279" s="221"/>
      <c r="AP279" s="237">
        <f t="shared" si="692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93"/>
        <v>0</v>
      </c>
      <c r="AZ279" s="221"/>
      <c r="BA279" s="237">
        <f t="shared" si="694"/>
        <v>0</v>
      </c>
      <c r="BB279" s="221"/>
      <c r="BC279" s="233"/>
      <c r="BD279" s="221"/>
      <c r="BE279" s="221"/>
      <c r="BF279" s="233"/>
      <c r="BG279" s="222"/>
      <c r="BH279" s="379">
        <f t="shared" si="674"/>
        <v>0</v>
      </c>
      <c r="BI279" s="255" t="str">
        <f t="shared" si="675"/>
        <v>06</v>
      </c>
      <c r="BJ279" s="318"/>
      <c r="BK279" s="253">
        <f t="shared" si="695"/>
        <v>0</v>
      </c>
      <c r="BL279" s="318"/>
      <c r="BM279" s="253">
        <f t="shared" si="676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677"/>
        <v>0</v>
      </c>
      <c r="BW279" s="318"/>
      <c r="BX279" s="253">
        <f t="shared" si="696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678"/>
        <v>0</v>
      </c>
      <c r="CH279" s="318"/>
      <c r="CI279" s="253">
        <f t="shared" si="679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680"/>
        <v>0</v>
      </c>
      <c r="CS279" s="318"/>
      <c r="CT279" s="253">
        <f t="shared" si="681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682"/>
        <v>0</v>
      </c>
      <c r="DD279" s="318"/>
      <c r="DE279" s="253">
        <f t="shared" si="683"/>
        <v>0</v>
      </c>
      <c r="DF279" s="318"/>
      <c r="DG279" s="318"/>
      <c r="DH279" s="318"/>
      <c r="DI279" s="318"/>
      <c r="DJ279" s="318"/>
      <c r="DK279" s="318"/>
      <c r="DL279" s="318"/>
      <c r="DM279" s="242"/>
      <c r="DN279" s="242"/>
    </row>
    <row r="280" spans="1:118" s="27" customFormat="1" ht="24.75" customHeight="1">
      <c r="A280" s="272" t="str">
        <f t="shared" si="670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684"/>
        <v>0</v>
      </c>
      <c r="F280" s="236">
        <f t="shared" si="685"/>
        <v>0</v>
      </c>
      <c r="G280" s="236">
        <f t="shared" si="671"/>
        <v>0</v>
      </c>
      <c r="H280" s="236">
        <f t="shared" si="686"/>
        <v>0</v>
      </c>
      <c r="I280" s="236">
        <f t="shared" si="672"/>
        <v>0</v>
      </c>
      <c r="J280" s="236">
        <f t="shared" si="673"/>
        <v>0</v>
      </c>
      <c r="K280" s="236">
        <f t="shared" si="673"/>
        <v>0</v>
      </c>
      <c r="L280" s="236">
        <f t="shared" si="673"/>
        <v>0</v>
      </c>
      <c r="M280" s="236">
        <f t="shared" si="673"/>
        <v>0</v>
      </c>
      <c r="N280" s="236">
        <f t="shared" si="673"/>
        <v>0</v>
      </c>
      <c r="O280" s="236">
        <f t="shared" si="673"/>
        <v>0</v>
      </c>
      <c r="P280" s="220"/>
      <c r="Q280" s="221"/>
      <c r="R280" s="237">
        <f t="shared" si="687"/>
        <v>0</v>
      </c>
      <c r="S280" s="221"/>
      <c r="T280" s="237">
        <f t="shared" si="688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89"/>
        <v>0</v>
      </c>
      <c r="AD280" s="221"/>
      <c r="AE280" s="237">
        <f t="shared" si="690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91"/>
        <v>0</v>
      </c>
      <c r="AO280" s="221"/>
      <c r="AP280" s="237">
        <f t="shared" si="692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93"/>
        <v>0</v>
      </c>
      <c r="AZ280" s="221"/>
      <c r="BA280" s="237">
        <f t="shared" si="694"/>
        <v>0</v>
      </c>
      <c r="BB280" s="221"/>
      <c r="BC280" s="233"/>
      <c r="BD280" s="221"/>
      <c r="BE280" s="221"/>
      <c r="BF280" s="233"/>
      <c r="BG280" s="222"/>
      <c r="BH280" s="379">
        <f t="shared" si="674"/>
        <v>0</v>
      </c>
      <c r="BI280" s="255" t="str">
        <f t="shared" si="675"/>
        <v>07</v>
      </c>
      <c r="BJ280" s="318"/>
      <c r="BK280" s="253">
        <f t="shared" si="695"/>
        <v>0</v>
      </c>
      <c r="BL280" s="318"/>
      <c r="BM280" s="253">
        <f t="shared" si="676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677"/>
        <v>0</v>
      </c>
      <c r="BW280" s="318"/>
      <c r="BX280" s="253">
        <f t="shared" si="696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678"/>
        <v>0</v>
      </c>
      <c r="CH280" s="318"/>
      <c r="CI280" s="253">
        <f t="shared" si="679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680"/>
        <v>0</v>
      </c>
      <c r="CS280" s="318"/>
      <c r="CT280" s="253">
        <f t="shared" si="681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682"/>
        <v>0</v>
      </c>
      <c r="DD280" s="318"/>
      <c r="DE280" s="253">
        <f t="shared" si="683"/>
        <v>0</v>
      </c>
      <c r="DF280" s="318"/>
      <c r="DG280" s="318"/>
      <c r="DH280" s="318"/>
      <c r="DI280" s="318"/>
      <c r="DJ280" s="318"/>
      <c r="DK280" s="318"/>
      <c r="DL280" s="318"/>
      <c r="DM280" s="2"/>
      <c r="DN280" s="2"/>
    </row>
    <row r="281" spans="1:118" s="27" customFormat="1" ht="12.75" customHeight="1">
      <c r="A281" s="272" t="str">
        <f t="shared" si="670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684"/>
        <v>0</v>
      </c>
      <c r="F281" s="236">
        <f t="shared" si="685"/>
        <v>0</v>
      </c>
      <c r="G281" s="236">
        <f t="shared" si="671"/>
        <v>0</v>
      </c>
      <c r="H281" s="236">
        <f t="shared" si="686"/>
        <v>0</v>
      </c>
      <c r="I281" s="236">
        <f t="shared" si="672"/>
        <v>0</v>
      </c>
      <c r="J281" s="236">
        <f t="shared" si="673"/>
        <v>0</v>
      </c>
      <c r="K281" s="236">
        <f t="shared" si="673"/>
        <v>0</v>
      </c>
      <c r="L281" s="236">
        <f t="shared" si="673"/>
        <v>0</v>
      </c>
      <c r="M281" s="236">
        <f t="shared" si="673"/>
        <v>0</v>
      </c>
      <c r="N281" s="236">
        <f t="shared" si="673"/>
        <v>0</v>
      </c>
      <c r="O281" s="236">
        <f t="shared" si="673"/>
        <v>0</v>
      </c>
      <c r="P281" s="220"/>
      <c r="Q281" s="221"/>
      <c r="R281" s="237">
        <f t="shared" si="687"/>
        <v>0</v>
      </c>
      <c r="S281" s="221"/>
      <c r="T281" s="237">
        <f t="shared" si="688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89"/>
        <v>0</v>
      </c>
      <c r="AD281" s="221"/>
      <c r="AE281" s="237">
        <f t="shared" si="690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91"/>
        <v>0</v>
      </c>
      <c r="AO281" s="221"/>
      <c r="AP281" s="237">
        <f t="shared" si="692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93"/>
        <v>0</v>
      </c>
      <c r="AZ281" s="221"/>
      <c r="BA281" s="237">
        <f t="shared" si="694"/>
        <v>0</v>
      </c>
      <c r="BB281" s="221"/>
      <c r="BC281" s="233"/>
      <c r="BD281" s="221"/>
      <c r="BE281" s="221"/>
      <c r="BF281" s="233"/>
      <c r="BG281" s="222"/>
      <c r="BH281" s="379">
        <f t="shared" si="674"/>
        <v>0</v>
      </c>
      <c r="BI281" s="255" t="str">
        <f t="shared" si="675"/>
        <v>08</v>
      </c>
      <c r="BJ281" s="318"/>
      <c r="BK281" s="253">
        <f t="shared" si="695"/>
        <v>0</v>
      </c>
      <c r="BL281" s="318"/>
      <c r="BM281" s="253">
        <f t="shared" si="676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677"/>
        <v>0</v>
      </c>
      <c r="BW281" s="318"/>
      <c r="BX281" s="253">
        <f t="shared" si="696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678"/>
        <v>0</v>
      </c>
      <c r="CH281" s="318"/>
      <c r="CI281" s="253">
        <f t="shared" si="679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680"/>
        <v>0</v>
      </c>
      <c r="CS281" s="318"/>
      <c r="CT281" s="253">
        <f t="shared" si="681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682"/>
        <v>0</v>
      </c>
      <c r="DD281" s="318"/>
      <c r="DE281" s="253">
        <f t="shared" si="683"/>
        <v>0</v>
      </c>
      <c r="DF281" s="318"/>
      <c r="DG281" s="318"/>
      <c r="DH281" s="318"/>
      <c r="DI281" s="318"/>
      <c r="DJ281" s="318"/>
      <c r="DK281" s="318"/>
      <c r="DL281" s="318"/>
      <c r="DM281" s="2"/>
      <c r="DN281" s="2"/>
    </row>
    <row r="282" spans="1:118" s="28" customFormat="1" ht="12.75" customHeight="1">
      <c r="A282" s="272" t="str">
        <f t="shared" si="670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684"/>
        <v>0</v>
      </c>
      <c r="F282" s="236">
        <f t="shared" si="685"/>
        <v>0</v>
      </c>
      <c r="G282" s="236">
        <f t="shared" si="671"/>
        <v>0</v>
      </c>
      <c r="H282" s="236">
        <f t="shared" si="686"/>
        <v>0</v>
      </c>
      <c r="I282" s="236">
        <f t="shared" si="672"/>
        <v>0</v>
      </c>
      <c r="J282" s="236">
        <f t="shared" si="673"/>
        <v>0</v>
      </c>
      <c r="K282" s="236">
        <f t="shared" si="673"/>
        <v>0</v>
      </c>
      <c r="L282" s="236">
        <f t="shared" si="673"/>
        <v>0</v>
      </c>
      <c r="M282" s="236">
        <f t="shared" si="673"/>
        <v>0</v>
      </c>
      <c r="N282" s="236">
        <f t="shared" si="673"/>
        <v>0</v>
      </c>
      <c r="O282" s="236">
        <f t="shared" si="673"/>
        <v>0</v>
      </c>
      <c r="P282" s="220"/>
      <c r="Q282" s="221"/>
      <c r="R282" s="237">
        <f t="shared" si="687"/>
        <v>0</v>
      </c>
      <c r="S282" s="221"/>
      <c r="T282" s="237">
        <f t="shared" si="688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89"/>
        <v>0</v>
      </c>
      <c r="AD282" s="221"/>
      <c r="AE282" s="237">
        <f t="shared" si="690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91"/>
        <v>0</v>
      </c>
      <c r="AO282" s="221"/>
      <c r="AP282" s="237">
        <f t="shared" si="692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93"/>
        <v>0</v>
      </c>
      <c r="AZ282" s="221"/>
      <c r="BA282" s="237">
        <f t="shared" si="694"/>
        <v>0</v>
      </c>
      <c r="BB282" s="221"/>
      <c r="BC282" s="233"/>
      <c r="BD282" s="221"/>
      <c r="BE282" s="221"/>
      <c r="BF282" s="233"/>
      <c r="BG282" s="222"/>
      <c r="BH282" s="379">
        <f t="shared" si="674"/>
        <v>0</v>
      </c>
      <c r="BI282" s="255" t="str">
        <f t="shared" si="675"/>
        <v>09</v>
      </c>
      <c r="BJ282" s="318"/>
      <c r="BK282" s="253">
        <f t="shared" si="695"/>
        <v>0</v>
      </c>
      <c r="BL282" s="318"/>
      <c r="BM282" s="253">
        <f t="shared" si="676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677"/>
        <v>0</v>
      </c>
      <c r="BW282" s="318"/>
      <c r="BX282" s="253">
        <f t="shared" si="696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678"/>
        <v>0</v>
      </c>
      <c r="CH282" s="318"/>
      <c r="CI282" s="253">
        <f t="shared" si="679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680"/>
        <v>0</v>
      </c>
      <c r="CS282" s="318"/>
      <c r="CT282" s="253">
        <f t="shared" si="681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682"/>
        <v>0</v>
      </c>
      <c r="DD282" s="318"/>
      <c r="DE282" s="253">
        <f t="shared" si="683"/>
        <v>0</v>
      </c>
      <c r="DF282" s="318"/>
      <c r="DG282" s="318"/>
      <c r="DH282" s="318"/>
      <c r="DI282" s="318"/>
      <c r="DJ282" s="318"/>
      <c r="DK282" s="318"/>
      <c r="DL282" s="318"/>
      <c r="DM282" s="242"/>
      <c r="DN282" s="242"/>
    </row>
    <row r="283" spans="1:118" s="28" customFormat="1" ht="12.75" customHeight="1">
      <c r="A283" s="272" t="str">
        <f t="shared" si="670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684"/>
        <v>0</v>
      </c>
      <c r="F283" s="236">
        <f t="shared" si="685"/>
        <v>0</v>
      </c>
      <c r="G283" s="236">
        <f t="shared" si="671"/>
        <v>0</v>
      </c>
      <c r="H283" s="236">
        <f t="shared" si="686"/>
        <v>0</v>
      </c>
      <c r="I283" s="236">
        <f t="shared" si="672"/>
        <v>0</v>
      </c>
      <c r="J283" s="236">
        <f t="shared" si="673"/>
        <v>0</v>
      </c>
      <c r="K283" s="236">
        <f t="shared" si="673"/>
        <v>0</v>
      </c>
      <c r="L283" s="236">
        <f t="shared" si="673"/>
        <v>0</v>
      </c>
      <c r="M283" s="236">
        <f t="shared" si="673"/>
        <v>0</v>
      </c>
      <c r="N283" s="236">
        <f t="shared" si="673"/>
        <v>0</v>
      </c>
      <c r="O283" s="236">
        <f t="shared" si="673"/>
        <v>0</v>
      </c>
      <c r="P283" s="220"/>
      <c r="Q283" s="221"/>
      <c r="R283" s="237">
        <f t="shared" si="687"/>
        <v>0</v>
      </c>
      <c r="S283" s="221"/>
      <c r="T283" s="237">
        <f t="shared" si="688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89"/>
        <v>0</v>
      </c>
      <c r="AD283" s="221"/>
      <c r="AE283" s="237">
        <f t="shared" si="690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91"/>
        <v>0</v>
      </c>
      <c r="AO283" s="221"/>
      <c r="AP283" s="237">
        <f t="shared" si="692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93"/>
        <v>0</v>
      </c>
      <c r="AZ283" s="221"/>
      <c r="BA283" s="237">
        <f t="shared" si="694"/>
        <v>0</v>
      </c>
      <c r="BB283" s="221"/>
      <c r="BC283" s="233"/>
      <c r="BD283" s="221"/>
      <c r="BE283" s="221"/>
      <c r="BF283" s="233"/>
      <c r="BG283" s="222"/>
      <c r="BH283" s="379">
        <f t="shared" si="674"/>
        <v>0</v>
      </c>
      <c r="BI283" s="255" t="str">
        <f t="shared" si="675"/>
        <v>10</v>
      </c>
      <c r="BJ283" s="318"/>
      <c r="BK283" s="253">
        <f t="shared" si="695"/>
        <v>0</v>
      </c>
      <c r="BL283" s="318"/>
      <c r="BM283" s="253">
        <f t="shared" si="676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677"/>
        <v>0</v>
      </c>
      <c r="BW283" s="318"/>
      <c r="BX283" s="253">
        <f t="shared" si="696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678"/>
        <v>0</v>
      </c>
      <c r="CH283" s="318"/>
      <c r="CI283" s="253">
        <f t="shared" si="679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680"/>
        <v>0</v>
      </c>
      <c r="CS283" s="318"/>
      <c r="CT283" s="253">
        <f t="shared" si="681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682"/>
        <v>0</v>
      </c>
      <c r="DD283" s="318"/>
      <c r="DE283" s="253">
        <f t="shared" si="683"/>
        <v>0</v>
      </c>
      <c r="DF283" s="318"/>
      <c r="DG283" s="318"/>
      <c r="DH283" s="318"/>
      <c r="DI283" s="318"/>
      <c r="DJ283" s="318"/>
      <c r="DK283" s="318"/>
      <c r="DL283" s="318"/>
      <c r="DM283" s="242"/>
      <c r="DN283" s="242"/>
    </row>
    <row r="284" spans="1:118" s="27" customFormat="1" ht="36.75" customHeight="1">
      <c r="A284" s="272" t="str">
        <f t="shared" si="670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684"/>
        <v>0</v>
      </c>
      <c r="F284" s="236">
        <f t="shared" si="685"/>
        <v>0</v>
      </c>
      <c r="G284" s="236">
        <f t="shared" si="671"/>
        <v>0</v>
      </c>
      <c r="H284" s="236">
        <f t="shared" si="686"/>
        <v>0</v>
      </c>
      <c r="I284" s="236">
        <f t="shared" si="672"/>
        <v>0</v>
      </c>
      <c r="J284" s="236">
        <f t="shared" si="673"/>
        <v>0</v>
      </c>
      <c r="K284" s="236">
        <f t="shared" si="673"/>
        <v>0</v>
      </c>
      <c r="L284" s="236">
        <f t="shared" si="673"/>
        <v>0</v>
      </c>
      <c r="M284" s="236">
        <f t="shared" si="673"/>
        <v>0</v>
      </c>
      <c r="N284" s="236">
        <f t="shared" si="673"/>
        <v>0</v>
      </c>
      <c r="O284" s="236">
        <f t="shared" si="673"/>
        <v>0</v>
      </c>
      <c r="P284" s="220"/>
      <c r="Q284" s="221"/>
      <c r="R284" s="237">
        <f t="shared" si="687"/>
        <v>0</v>
      </c>
      <c r="S284" s="221"/>
      <c r="T284" s="237">
        <f t="shared" si="688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89"/>
        <v>0</v>
      </c>
      <c r="AD284" s="221"/>
      <c r="AE284" s="237">
        <f t="shared" si="690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91"/>
        <v>0</v>
      </c>
      <c r="AO284" s="221"/>
      <c r="AP284" s="237">
        <f t="shared" si="692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93"/>
        <v>0</v>
      </c>
      <c r="AZ284" s="221"/>
      <c r="BA284" s="237">
        <f t="shared" si="694"/>
        <v>0</v>
      </c>
      <c r="BB284" s="221"/>
      <c r="BC284" s="233"/>
      <c r="BD284" s="221"/>
      <c r="BE284" s="221"/>
      <c r="BF284" s="233"/>
      <c r="BG284" s="222"/>
      <c r="BH284" s="379">
        <f t="shared" si="674"/>
        <v>0</v>
      </c>
      <c r="BI284" s="255" t="str">
        <f t="shared" si="675"/>
        <v>11</v>
      </c>
      <c r="BJ284" s="318"/>
      <c r="BK284" s="253">
        <f t="shared" si="695"/>
        <v>0</v>
      </c>
      <c r="BL284" s="318"/>
      <c r="BM284" s="253">
        <f t="shared" si="676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677"/>
        <v>0</v>
      </c>
      <c r="BW284" s="318"/>
      <c r="BX284" s="253">
        <f t="shared" si="696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678"/>
        <v>0</v>
      </c>
      <c r="CH284" s="318"/>
      <c r="CI284" s="253">
        <f t="shared" si="679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680"/>
        <v>0</v>
      </c>
      <c r="CS284" s="318"/>
      <c r="CT284" s="253">
        <f t="shared" si="681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682"/>
        <v>0</v>
      </c>
      <c r="DD284" s="318"/>
      <c r="DE284" s="253">
        <f t="shared" si="683"/>
        <v>0</v>
      </c>
      <c r="DF284" s="318"/>
      <c r="DG284" s="318"/>
      <c r="DH284" s="318"/>
      <c r="DI284" s="318"/>
      <c r="DJ284" s="318"/>
      <c r="DK284" s="318"/>
      <c r="DL284" s="318"/>
      <c r="DM284" s="2"/>
      <c r="DN284" s="2"/>
    </row>
    <row r="285" spans="1:118" s="27" customFormat="1" ht="36.75" customHeight="1">
      <c r="A285" s="272" t="str">
        <f t="shared" si="670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684"/>
        <v>0</v>
      </c>
      <c r="F285" s="236">
        <f t="shared" si="685"/>
        <v>0</v>
      </c>
      <c r="G285" s="236">
        <f t="shared" si="671"/>
        <v>0</v>
      </c>
      <c r="H285" s="236">
        <f t="shared" si="686"/>
        <v>0</v>
      </c>
      <c r="I285" s="236">
        <f t="shared" si="672"/>
        <v>0</v>
      </c>
      <c r="J285" s="236">
        <f t="shared" si="673"/>
        <v>0</v>
      </c>
      <c r="K285" s="236">
        <f t="shared" si="673"/>
        <v>0</v>
      </c>
      <c r="L285" s="236">
        <f t="shared" si="673"/>
        <v>0</v>
      </c>
      <c r="M285" s="236">
        <f t="shared" si="673"/>
        <v>0</v>
      </c>
      <c r="N285" s="236">
        <f t="shared" si="673"/>
        <v>0</v>
      </c>
      <c r="O285" s="236">
        <f t="shared" si="673"/>
        <v>0</v>
      </c>
      <c r="P285" s="220"/>
      <c r="Q285" s="221"/>
      <c r="R285" s="237">
        <f t="shared" si="687"/>
        <v>0</v>
      </c>
      <c r="S285" s="221"/>
      <c r="T285" s="237">
        <f t="shared" si="688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89"/>
        <v>0</v>
      </c>
      <c r="AD285" s="221"/>
      <c r="AE285" s="237">
        <f t="shared" si="690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91"/>
        <v>0</v>
      </c>
      <c r="AO285" s="221"/>
      <c r="AP285" s="237">
        <f t="shared" si="692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93"/>
        <v>0</v>
      </c>
      <c r="AZ285" s="221"/>
      <c r="BA285" s="237">
        <f t="shared" si="694"/>
        <v>0</v>
      </c>
      <c r="BB285" s="221"/>
      <c r="BC285" s="233"/>
      <c r="BD285" s="221"/>
      <c r="BE285" s="221"/>
      <c r="BF285" s="233"/>
      <c r="BG285" s="222"/>
      <c r="BH285" s="379">
        <f t="shared" si="674"/>
        <v>0</v>
      </c>
      <c r="BI285" s="255" t="str">
        <f t="shared" si="675"/>
        <v>12</v>
      </c>
      <c r="BJ285" s="318"/>
      <c r="BK285" s="253">
        <f t="shared" si="695"/>
        <v>0</v>
      </c>
      <c r="BL285" s="318"/>
      <c r="BM285" s="253">
        <f t="shared" si="676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677"/>
        <v>0</v>
      </c>
      <c r="BW285" s="318"/>
      <c r="BX285" s="253">
        <f t="shared" si="696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678"/>
        <v>0</v>
      </c>
      <c r="CH285" s="318"/>
      <c r="CI285" s="253">
        <f t="shared" si="679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680"/>
        <v>0</v>
      </c>
      <c r="CS285" s="318"/>
      <c r="CT285" s="253">
        <f t="shared" si="681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682"/>
        <v>0</v>
      </c>
      <c r="DD285" s="318"/>
      <c r="DE285" s="253">
        <f t="shared" si="683"/>
        <v>0</v>
      </c>
      <c r="DF285" s="318"/>
      <c r="DG285" s="318"/>
      <c r="DH285" s="318"/>
      <c r="DI285" s="318"/>
      <c r="DJ285" s="318"/>
      <c r="DK285" s="318"/>
      <c r="DL285" s="318"/>
      <c r="DM285" s="2"/>
      <c r="DN285" s="2"/>
    </row>
    <row r="286" spans="1:118" s="28" customFormat="1" ht="13.5" customHeight="1" thickBot="1">
      <c r="A286" s="272" t="str">
        <f t="shared" si="670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684"/>
        <v>0</v>
      </c>
      <c r="F286" s="236">
        <f t="shared" si="685"/>
        <v>0</v>
      </c>
      <c r="G286" s="236">
        <f t="shared" si="671"/>
        <v>0</v>
      </c>
      <c r="H286" s="236">
        <f t="shared" si="686"/>
        <v>0</v>
      </c>
      <c r="I286" s="236">
        <f t="shared" si="672"/>
        <v>0</v>
      </c>
      <c r="J286" s="236">
        <f t="shared" si="673"/>
        <v>0</v>
      </c>
      <c r="K286" s="236">
        <f t="shared" si="673"/>
        <v>0</v>
      </c>
      <c r="L286" s="236">
        <f t="shared" si="673"/>
        <v>0</v>
      </c>
      <c r="M286" s="236">
        <f t="shared" si="673"/>
        <v>0</v>
      </c>
      <c r="N286" s="236">
        <f t="shared" si="673"/>
        <v>0</v>
      </c>
      <c r="O286" s="236">
        <f>ROUND(SUM(Z286,AK286,AV286,BG286),1)</f>
        <v>0</v>
      </c>
      <c r="P286" s="223"/>
      <c r="Q286" s="224"/>
      <c r="R286" s="238">
        <f t="shared" si="687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89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91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93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5"/>
      <c r="BH286" s="379">
        <f t="shared" si="674"/>
        <v>0</v>
      </c>
      <c r="BI286" s="319" t="str">
        <f t="shared" si="675"/>
        <v>13</v>
      </c>
      <c r="BJ286" s="320"/>
      <c r="BK286" s="321">
        <f t="shared" si="695"/>
        <v>0</v>
      </c>
      <c r="BL286" s="320"/>
      <c r="BM286" s="321">
        <f t="shared" si="676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677"/>
        <v>0</v>
      </c>
      <c r="BW286" s="320"/>
      <c r="BX286" s="321">
        <f t="shared" si="696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678"/>
        <v>0</v>
      </c>
      <c r="CH286" s="320"/>
      <c r="CI286" s="321">
        <f t="shared" si="679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680"/>
        <v>0</v>
      </c>
      <c r="CS286" s="320"/>
      <c r="CT286" s="321">
        <f t="shared" si="681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682"/>
        <v>0</v>
      </c>
      <c r="DD286" s="320"/>
      <c r="DE286" s="321">
        <f t="shared" si="683"/>
        <v>0</v>
      </c>
      <c r="DF286" s="320"/>
      <c r="DG286" s="320"/>
      <c r="DH286" s="320"/>
      <c r="DI286" s="320"/>
      <c r="DJ286" s="320"/>
      <c r="DK286" s="320"/>
      <c r="DL286" s="320"/>
      <c r="DM286" s="242"/>
      <c r="DN286" s="242"/>
    </row>
    <row r="287" spans="1:118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674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97">IF(ROUND(E293-SUM(E294,E296:E297),5)&gt;=0,0,"Ошибка")</f>
        <v>0</v>
      </c>
      <c r="BK287" s="285">
        <f t="shared" si="697"/>
        <v>0</v>
      </c>
      <c r="BL287" s="285">
        <f t="shared" si="697"/>
        <v>0</v>
      </c>
      <c r="BM287" s="285">
        <f t="shared" si="697"/>
        <v>0</v>
      </c>
      <c r="BN287" s="285">
        <f t="shared" si="697"/>
        <v>0</v>
      </c>
      <c r="BO287" s="285">
        <f t="shared" si="697"/>
        <v>0</v>
      </c>
      <c r="BP287" s="285">
        <f t="shared" si="697"/>
        <v>0</v>
      </c>
      <c r="BQ287" s="285">
        <f t="shared" si="697"/>
        <v>0</v>
      </c>
      <c r="BR287" s="285">
        <f t="shared" si="697"/>
        <v>0</v>
      </c>
      <c r="BS287" s="285">
        <f t="shared" si="697"/>
        <v>0</v>
      </c>
      <c r="BT287" s="285">
        <f t="shared" si="697"/>
        <v>0</v>
      </c>
      <c r="BU287" s="285">
        <f t="shared" si="697"/>
        <v>0</v>
      </c>
      <c r="BV287" s="285">
        <f t="shared" si="697"/>
        <v>0</v>
      </c>
      <c r="BW287" s="285">
        <f t="shared" si="697"/>
        <v>0</v>
      </c>
      <c r="BX287" s="285">
        <f t="shared" si="697"/>
        <v>0</v>
      </c>
      <c r="BY287" s="285">
        <f t="shared" si="697"/>
        <v>0</v>
      </c>
      <c r="BZ287" s="285">
        <f t="shared" si="697"/>
        <v>0</v>
      </c>
      <c r="CA287" s="285">
        <f t="shared" si="697"/>
        <v>0</v>
      </c>
      <c r="CB287" s="285">
        <f t="shared" si="697"/>
        <v>0</v>
      </c>
      <c r="CC287" s="285">
        <f t="shared" si="697"/>
        <v>0</v>
      </c>
      <c r="CD287" s="285">
        <f t="shared" si="697"/>
        <v>0</v>
      </c>
      <c r="CE287" s="285">
        <f t="shared" si="697"/>
        <v>0</v>
      </c>
      <c r="CF287" s="285">
        <f t="shared" si="697"/>
        <v>0</v>
      </c>
      <c r="CG287" s="285">
        <f t="shared" si="697"/>
        <v>0</v>
      </c>
      <c r="CH287" s="285">
        <f t="shared" si="697"/>
        <v>0</v>
      </c>
      <c r="CI287" s="285">
        <f t="shared" si="697"/>
        <v>0</v>
      </c>
      <c r="CJ287" s="285">
        <f t="shared" si="697"/>
        <v>0</v>
      </c>
      <c r="CK287" s="285">
        <f t="shared" si="697"/>
        <v>0</v>
      </c>
      <c r="CL287" s="285">
        <f t="shared" si="697"/>
        <v>0</v>
      </c>
      <c r="CM287" s="285">
        <f t="shared" si="697"/>
        <v>0</v>
      </c>
      <c r="CN287" s="285">
        <f t="shared" si="697"/>
        <v>0</v>
      </c>
      <c r="CO287" s="285">
        <f t="shared" si="697"/>
        <v>0</v>
      </c>
      <c r="CP287" s="285">
        <f t="shared" ref="CP287:DL287" si="698">IF(ROUND(AK293-SUM(AK294,AK296:AK297),5)&gt;=0,0,"Ошибка")</f>
        <v>0</v>
      </c>
      <c r="CQ287" s="285">
        <f t="shared" si="698"/>
        <v>0</v>
      </c>
      <c r="CR287" s="285">
        <f t="shared" si="698"/>
        <v>0</v>
      </c>
      <c r="CS287" s="285">
        <f t="shared" si="698"/>
        <v>0</v>
      </c>
      <c r="CT287" s="285">
        <f t="shared" si="698"/>
        <v>0</v>
      </c>
      <c r="CU287" s="285">
        <f t="shared" si="698"/>
        <v>0</v>
      </c>
      <c r="CV287" s="285">
        <f t="shared" si="698"/>
        <v>0</v>
      </c>
      <c r="CW287" s="285">
        <f t="shared" si="698"/>
        <v>0</v>
      </c>
      <c r="CX287" s="285">
        <f t="shared" si="698"/>
        <v>0</v>
      </c>
      <c r="CY287" s="285">
        <f t="shared" si="698"/>
        <v>0</v>
      </c>
      <c r="CZ287" s="285">
        <f t="shared" si="698"/>
        <v>0</v>
      </c>
      <c r="DA287" s="285">
        <f t="shared" si="698"/>
        <v>0</v>
      </c>
      <c r="DB287" s="285">
        <f t="shared" si="698"/>
        <v>0</v>
      </c>
      <c r="DC287" s="285">
        <f t="shared" si="698"/>
        <v>0</v>
      </c>
      <c r="DD287" s="285">
        <f t="shared" si="698"/>
        <v>0</v>
      </c>
      <c r="DE287" s="285">
        <f t="shared" si="698"/>
        <v>0</v>
      </c>
      <c r="DF287" s="285">
        <f t="shared" si="698"/>
        <v>0</v>
      </c>
      <c r="DG287" s="285">
        <f t="shared" si="698"/>
        <v>0</v>
      </c>
      <c r="DH287" s="285">
        <f t="shared" si="698"/>
        <v>0</v>
      </c>
      <c r="DI287" s="285">
        <f t="shared" si="698"/>
        <v>0</v>
      </c>
      <c r="DJ287" s="285">
        <f t="shared" si="698"/>
        <v>0</v>
      </c>
      <c r="DK287" s="285">
        <f t="shared" si="698"/>
        <v>0</v>
      </c>
      <c r="DL287" s="285">
        <f t="shared" si="698"/>
        <v>0</v>
      </c>
      <c r="DM287" s="259"/>
      <c r="DN287" s="259"/>
    </row>
    <row r="288" spans="1:118" s="27" customFormat="1" ht="24.75" customHeight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99">SUM(J289:J293,J298:J300)</f>
        <v>0</v>
      </c>
      <c r="K288" s="236">
        <f t="shared" si="699"/>
        <v>0</v>
      </c>
      <c r="L288" s="236">
        <f t="shared" si="699"/>
        <v>0</v>
      </c>
      <c r="M288" s="236">
        <f t="shared" si="699"/>
        <v>0</v>
      </c>
      <c r="N288" s="236">
        <f t="shared" si="699"/>
        <v>0</v>
      </c>
      <c r="O288" s="236">
        <f t="shared" si="699"/>
        <v>0</v>
      </c>
      <c r="P288" s="228">
        <f>SUM(P289:P293,P298:P300)</f>
        <v>0</v>
      </c>
      <c r="Q288" s="226">
        <f t="shared" ref="Q288:Z288" si="700">SUM(Q289:Q293,Q298:Q300)</f>
        <v>0</v>
      </c>
      <c r="R288" s="236">
        <f t="shared" si="700"/>
        <v>0</v>
      </c>
      <c r="S288" s="226">
        <f t="shared" si="700"/>
        <v>0</v>
      </c>
      <c r="T288" s="236">
        <f t="shared" si="700"/>
        <v>0</v>
      </c>
      <c r="U288" s="226">
        <f t="shared" si="700"/>
        <v>0</v>
      </c>
      <c r="V288" s="235">
        <f t="shared" si="700"/>
        <v>0</v>
      </c>
      <c r="W288" s="226">
        <f t="shared" si="700"/>
        <v>0</v>
      </c>
      <c r="X288" s="226">
        <f t="shared" si="700"/>
        <v>0</v>
      </c>
      <c r="Y288" s="235">
        <f t="shared" si="700"/>
        <v>0</v>
      </c>
      <c r="Z288" s="227">
        <f t="shared" si="700"/>
        <v>0</v>
      </c>
      <c r="AA288" s="228">
        <f>SUM(AA289:AA293,AA298:AA300)</f>
        <v>0</v>
      </c>
      <c r="AB288" s="226">
        <f t="shared" ref="AB288:AK288" si="701">SUM(AB289:AB293,AB298:AB300)</f>
        <v>0</v>
      </c>
      <c r="AC288" s="236">
        <f t="shared" si="701"/>
        <v>0</v>
      </c>
      <c r="AD288" s="226">
        <f t="shared" si="701"/>
        <v>0</v>
      </c>
      <c r="AE288" s="236">
        <f t="shared" si="701"/>
        <v>0</v>
      </c>
      <c r="AF288" s="226">
        <f t="shared" si="701"/>
        <v>0</v>
      </c>
      <c r="AG288" s="235">
        <f t="shared" si="701"/>
        <v>0</v>
      </c>
      <c r="AH288" s="226">
        <f t="shared" si="701"/>
        <v>0</v>
      </c>
      <c r="AI288" s="226">
        <f t="shared" si="701"/>
        <v>0</v>
      </c>
      <c r="AJ288" s="235">
        <f t="shared" si="701"/>
        <v>0</v>
      </c>
      <c r="AK288" s="227">
        <f t="shared" si="701"/>
        <v>0</v>
      </c>
      <c r="AL288" s="228">
        <f>SUM(AL289:AL293,AL298:AL300)</f>
        <v>0</v>
      </c>
      <c r="AM288" s="226">
        <f t="shared" ref="AM288:AV288" si="702">SUM(AM289:AM293,AM298:AM300)</f>
        <v>0</v>
      </c>
      <c r="AN288" s="236">
        <f t="shared" si="702"/>
        <v>0</v>
      </c>
      <c r="AO288" s="226">
        <f t="shared" si="702"/>
        <v>0</v>
      </c>
      <c r="AP288" s="236">
        <f t="shared" si="702"/>
        <v>0</v>
      </c>
      <c r="AQ288" s="226">
        <f t="shared" si="702"/>
        <v>0</v>
      </c>
      <c r="AR288" s="235">
        <f t="shared" si="702"/>
        <v>0</v>
      </c>
      <c r="AS288" s="226">
        <f t="shared" si="702"/>
        <v>0</v>
      </c>
      <c r="AT288" s="226">
        <f t="shared" si="702"/>
        <v>0</v>
      </c>
      <c r="AU288" s="235">
        <f t="shared" si="702"/>
        <v>0</v>
      </c>
      <c r="AV288" s="227">
        <f t="shared" si="702"/>
        <v>0</v>
      </c>
      <c r="AW288" s="228">
        <f>SUM(AW289:AW293,AW298:AW300)</f>
        <v>0</v>
      </c>
      <c r="AX288" s="226">
        <f t="shared" ref="AX288:BG288" si="703">SUM(AX289:AX293,AX298:AX300)</f>
        <v>0</v>
      </c>
      <c r="AY288" s="236">
        <f t="shared" si="703"/>
        <v>0</v>
      </c>
      <c r="AZ288" s="226">
        <f t="shared" si="703"/>
        <v>0</v>
      </c>
      <c r="BA288" s="236">
        <f t="shared" si="703"/>
        <v>0</v>
      </c>
      <c r="BB288" s="226">
        <f t="shared" si="703"/>
        <v>0</v>
      </c>
      <c r="BC288" s="235">
        <f t="shared" si="703"/>
        <v>0</v>
      </c>
      <c r="BD288" s="226">
        <f t="shared" si="703"/>
        <v>0</v>
      </c>
      <c r="BE288" s="226">
        <f t="shared" si="703"/>
        <v>0</v>
      </c>
      <c r="BF288" s="235">
        <f t="shared" si="703"/>
        <v>0</v>
      </c>
      <c r="BG288" s="227">
        <f t="shared" si="703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04">IF(E294-E295&gt;=0,0,"Ошибка")</f>
        <v>0</v>
      </c>
      <c r="BK288" s="253">
        <f t="shared" si="704"/>
        <v>0</v>
      </c>
      <c r="BL288" s="253">
        <f t="shared" si="704"/>
        <v>0</v>
      </c>
      <c r="BM288" s="253">
        <f t="shared" si="704"/>
        <v>0</v>
      </c>
      <c r="BN288" s="253">
        <f t="shared" si="704"/>
        <v>0</v>
      </c>
      <c r="BO288" s="253">
        <f t="shared" si="704"/>
        <v>0</v>
      </c>
      <c r="BP288" s="253">
        <f t="shared" si="704"/>
        <v>0</v>
      </c>
      <c r="BQ288" s="253">
        <f t="shared" si="704"/>
        <v>0</v>
      </c>
      <c r="BR288" s="253">
        <f t="shared" si="704"/>
        <v>0</v>
      </c>
      <c r="BS288" s="253">
        <f t="shared" si="704"/>
        <v>0</v>
      </c>
      <c r="BT288" s="253">
        <f t="shared" si="704"/>
        <v>0</v>
      </c>
      <c r="BU288" s="253">
        <f t="shared" si="704"/>
        <v>0</v>
      </c>
      <c r="BV288" s="253">
        <f t="shared" si="704"/>
        <v>0</v>
      </c>
      <c r="BW288" s="253">
        <f t="shared" si="704"/>
        <v>0</v>
      </c>
      <c r="BX288" s="253">
        <f t="shared" si="704"/>
        <v>0</v>
      </c>
      <c r="BY288" s="253">
        <f t="shared" si="704"/>
        <v>0</v>
      </c>
      <c r="BZ288" s="253">
        <f t="shared" si="704"/>
        <v>0</v>
      </c>
      <c r="CA288" s="253">
        <f t="shared" si="704"/>
        <v>0</v>
      </c>
      <c r="CB288" s="253">
        <f t="shared" si="704"/>
        <v>0</v>
      </c>
      <c r="CC288" s="253">
        <f t="shared" si="704"/>
        <v>0</v>
      </c>
      <c r="CD288" s="253">
        <f t="shared" si="704"/>
        <v>0</v>
      </c>
      <c r="CE288" s="253">
        <f t="shared" si="704"/>
        <v>0</v>
      </c>
      <c r="CF288" s="253">
        <f t="shared" si="704"/>
        <v>0</v>
      </c>
      <c r="CG288" s="253">
        <f t="shared" si="704"/>
        <v>0</v>
      </c>
      <c r="CH288" s="253">
        <f t="shared" si="704"/>
        <v>0</v>
      </c>
      <c r="CI288" s="253">
        <f t="shared" si="704"/>
        <v>0</v>
      </c>
      <c r="CJ288" s="253">
        <f t="shared" si="704"/>
        <v>0</v>
      </c>
      <c r="CK288" s="253">
        <f t="shared" si="704"/>
        <v>0</v>
      </c>
      <c r="CL288" s="253">
        <f t="shared" si="704"/>
        <v>0</v>
      </c>
      <c r="CM288" s="253">
        <f t="shared" si="704"/>
        <v>0</v>
      </c>
      <c r="CN288" s="253">
        <f t="shared" si="704"/>
        <v>0</v>
      </c>
      <c r="CO288" s="253">
        <f t="shared" si="704"/>
        <v>0</v>
      </c>
      <c r="CP288" s="253">
        <f t="shared" ref="CP288:DL288" si="705">IF(AK294-AK295&gt;=0,0,"Ошибка")</f>
        <v>0</v>
      </c>
      <c r="CQ288" s="253">
        <f t="shared" si="705"/>
        <v>0</v>
      </c>
      <c r="CR288" s="253">
        <f t="shared" si="705"/>
        <v>0</v>
      </c>
      <c r="CS288" s="253">
        <f t="shared" si="705"/>
        <v>0</v>
      </c>
      <c r="CT288" s="253">
        <f t="shared" si="705"/>
        <v>0</v>
      </c>
      <c r="CU288" s="253">
        <f t="shared" si="705"/>
        <v>0</v>
      </c>
      <c r="CV288" s="253">
        <f t="shared" si="705"/>
        <v>0</v>
      </c>
      <c r="CW288" s="253">
        <f t="shared" si="705"/>
        <v>0</v>
      </c>
      <c r="CX288" s="253">
        <f t="shared" si="705"/>
        <v>0</v>
      </c>
      <c r="CY288" s="253">
        <f t="shared" si="705"/>
        <v>0</v>
      </c>
      <c r="CZ288" s="253">
        <f t="shared" si="705"/>
        <v>0</v>
      </c>
      <c r="DA288" s="253">
        <f t="shared" si="705"/>
        <v>0</v>
      </c>
      <c r="DB288" s="253">
        <f t="shared" si="705"/>
        <v>0</v>
      </c>
      <c r="DC288" s="253">
        <f t="shared" si="705"/>
        <v>0</v>
      </c>
      <c r="DD288" s="253">
        <f t="shared" si="705"/>
        <v>0</v>
      </c>
      <c r="DE288" s="253">
        <f t="shared" si="705"/>
        <v>0</v>
      </c>
      <c r="DF288" s="253">
        <f t="shared" si="705"/>
        <v>0</v>
      </c>
      <c r="DG288" s="253">
        <f t="shared" si="705"/>
        <v>0</v>
      </c>
      <c r="DH288" s="253">
        <f t="shared" si="705"/>
        <v>0</v>
      </c>
      <c r="DI288" s="253">
        <f t="shared" si="705"/>
        <v>0</v>
      </c>
      <c r="DJ288" s="253">
        <f t="shared" si="705"/>
        <v>0</v>
      </c>
      <c r="DK288" s="253">
        <f t="shared" si="705"/>
        <v>0</v>
      </c>
      <c r="DL288" s="253">
        <f t="shared" si="705"/>
        <v>0</v>
      </c>
      <c r="DM288" s="2"/>
      <c r="DN288" s="2"/>
    </row>
    <row r="289" spans="1:118" s="27" customFormat="1" ht="24.75" customHeight="1">
      <c r="A289" s="272" t="str">
        <f t="shared" ref="A289:A300" si="70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07">SUM(J289:L289)</f>
        <v>0</v>
      </c>
      <c r="H289" s="236">
        <f>ROUND(SUM(S289,AD289,AO289,AZ289),1)</f>
        <v>0</v>
      </c>
      <c r="I289" s="236">
        <f t="shared" ref="I289:I300" si="708">SUM(M289:O289)</f>
        <v>0</v>
      </c>
      <c r="J289" s="236">
        <f t="shared" ref="J289:O300" si="709">ROUND(SUM(U289,AF289,AQ289,BB289),1)</f>
        <v>0</v>
      </c>
      <c r="K289" s="236">
        <f t="shared" si="709"/>
        <v>0</v>
      </c>
      <c r="L289" s="236">
        <f t="shared" si="709"/>
        <v>0</v>
      </c>
      <c r="M289" s="236">
        <f t="shared" si="709"/>
        <v>0</v>
      </c>
      <c r="N289" s="236">
        <f t="shared" si="709"/>
        <v>0</v>
      </c>
      <c r="O289" s="236">
        <f t="shared" si="709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2"/>
      <c r="BH289" s="379">
        <f t="shared" ref="BH289:BH301" si="710">IF((COUNTA(BJ289:DL289)-COUNTIF(BJ289:DL289,0))=0,0,CONCATENATE("Ошибки!-",COUNTA(BJ289:DL289)-COUNTIF(BJ289:DL289,0)))</f>
        <v>0</v>
      </c>
      <c r="BI289" s="255" t="str">
        <f t="shared" ref="BI289:BI300" si="711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12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13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14">IF(ROUND((AA289-AB289),5)&gt;=0,0,"Ошибка!")</f>
        <v>0</v>
      </c>
      <c r="CH289" s="318"/>
      <c r="CI289" s="253">
        <f t="shared" ref="CI289:CI300" si="715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16">IF(ROUND((AL289-AM289),5)&gt;=0,0,"Ошибка!")</f>
        <v>0</v>
      </c>
      <c r="CS289" s="318"/>
      <c r="CT289" s="253">
        <f t="shared" ref="CT289:CT300" si="717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18">IF(ROUND((AW289-AX289),5)&gt;=0,0,"Ошибка!")</f>
        <v>0</v>
      </c>
      <c r="DD289" s="318"/>
      <c r="DE289" s="253">
        <f t="shared" ref="DE289:DE300" si="71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  <c r="DM289" s="2"/>
      <c r="DN289" s="2"/>
    </row>
    <row r="290" spans="1:118" s="27" customFormat="1" ht="36.75" customHeight="1">
      <c r="A290" s="272" t="str">
        <f t="shared" si="70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20">ROUND(SUM(P290,AA290,AL290,AW290),0)</f>
        <v>0</v>
      </c>
      <c r="F290" s="236">
        <f t="shared" ref="F290:F300" si="721">ROUND(SUM(Q290,AB290,AM290,AX290),1)</f>
        <v>0</v>
      </c>
      <c r="G290" s="236">
        <f t="shared" si="707"/>
        <v>0</v>
      </c>
      <c r="H290" s="236">
        <f t="shared" ref="H290:H300" si="722">ROUND(SUM(S290,AD290,AO290,AZ290),1)</f>
        <v>0</v>
      </c>
      <c r="I290" s="236">
        <f t="shared" si="708"/>
        <v>0</v>
      </c>
      <c r="J290" s="236">
        <f t="shared" si="709"/>
        <v>0</v>
      </c>
      <c r="K290" s="236">
        <f t="shared" si="709"/>
        <v>0</v>
      </c>
      <c r="L290" s="236">
        <f t="shared" si="709"/>
        <v>0</v>
      </c>
      <c r="M290" s="236">
        <f t="shared" si="709"/>
        <v>0</v>
      </c>
      <c r="N290" s="236">
        <f t="shared" si="709"/>
        <v>0</v>
      </c>
      <c r="O290" s="236">
        <f t="shared" si="709"/>
        <v>0</v>
      </c>
      <c r="P290" s="220"/>
      <c r="Q290" s="221"/>
      <c r="R290" s="237">
        <f t="shared" ref="R290:R300" si="723">SUM(U290:W290)</f>
        <v>0</v>
      </c>
      <c r="S290" s="221"/>
      <c r="T290" s="237">
        <f t="shared" ref="T290:T299" si="72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25">SUM(AF290:AH290)</f>
        <v>0</v>
      </c>
      <c r="AD290" s="221"/>
      <c r="AE290" s="237">
        <f t="shared" ref="AE290:AE299" si="72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27">SUM(AQ290:AS290)</f>
        <v>0</v>
      </c>
      <c r="AO290" s="221"/>
      <c r="AP290" s="237">
        <f t="shared" ref="AP290:AP299" si="72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29">SUM(BB290:BD290)</f>
        <v>0</v>
      </c>
      <c r="AZ290" s="221"/>
      <c r="BA290" s="237">
        <f t="shared" ref="BA290:BA299" si="730">SUM(BE290:BG290)</f>
        <v>0</v>
      </c>
      <c r="BB290" s="221"/>
      <c r="BC290" s="233"/>
      <c r="BD290" s="221"/>
      <c r="BE290" s="221"/>
      <c r="BF290" s="233"/>
      <c r="BG290" s="222"/>
      <c r="BH290" s="379">
        <f t="shared" si="710"/>
        <v>0</v>
      </c>
      <c r="BI290" s="255" t="str">
        <f t="shared" si="711"/>
        <v>03</v>
      </c>
      <c r="BJ290" s="318"/>
      <c r="BK290" s="253">
        <f t="shared" ref="BK290:BK300" si="731">IF(ROUND((E290-F290),5)&gt;=0,0,"Ошибка!")</f>
        <v>0</v>
      </c>
      <c r="BL290" s="318"/>
      <c r="BM290" s="253">
        <f t="shared" si="712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13"/>
        <v>0</v>
      </c>
      <c r="BW290" s="318"/>
      <c r="BX290" s="253">
        <f t="shared" ref="BX290:BX300" si="732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14"/>
        <v>0</v>
      </c>
      <c r="CH290" s="318"/>
      <c r="CI290" s="253">
        <f t="shared" si="715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16"/>
        <v>0</v>
      </c>
      <c r="CS290" s="318"/>
      <c r="CT290" s="253">
        <f t="shared" si="717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18"/>
        <v>0</v>
      </c>
      <c r="DD290" s="318"/>
      <c r="DE290" s="253">
        <f t="shared" si="719"/>
        <v>0</v>
      </c>
      <c r="DF290" s="318"/>
      <c r="DG290" s="318"/>
      <c r="DH290" s="318"/>
      <c r="DI290" s="318"/>
      <c r="DJ290" s="318"/>
      <c r="DK290" s="318"/>
      <c r="DL290" s="318"/>
      <c r="DM290" s="2"/>
      <c r="DN290" s="2"/>
    </row>
    <row r="291" spans="1:118" s="28" customFormat="1" ht="12.75" customHeight="1">
      <c r="A291" s="272" t="str">
        <f t="shared" si="70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20"/>
        <v>0</v>
      </c>
      <c r="F291" s="236">
        <f t="shared" si="721"/>
        <v>0</v>
      </c>
      <c r="G291" s="236">
        <f t="shared" si="707"/>
        <v>0</v>
      </c>
      <c r="H291" s="236">
        <f t="shared" si="722"/>
        <v>0</v>
      </c>
      <c r="I291" s="236">
        <f t="shared" si="708"/>
        <v>0</v>
      </c>
      <c r="J291" s="236">
        <f t="shared" si="709"/>
        <v>0</v>
      </c>
      <c r="K291" s="236">
        <f t="shared" si="709"/>
        <v>0</v>
      </c>
      <c r="L291" s="236">
        <f t="shared" si="709"/>
        <v>0</v>
      </c>
      <c r="M291" s="236">
        <f t="shared" si="709"/>
        <v>0</v>
      </c>
      <c r="N291" s="236">
        <f t="shared" si="709"/>
        <v>0</v>
      </c>
      <c r="O291" s="236">
        <f t="shared" si="709"/>
        <v>0</v>
      </c>
      <c r="P291" s="220"/>
      <c r="Q291" s="221"/>
      <c r="R291" s="237">
        <f t="shared" si="723"/>
        <v>0</v>
      </c>
      <c r="S291" s="221"/>
      <c r="T291" s="237">
        <f t="shared" si="72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25"/>
        <v>0</v>
      </c>
      <c r="AD291" s="221"/>
      <c r="AE291" s="237">
        <f t="shared" si="72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27"/>
        <v>0</v>
      </c>
      <c r="AO291" s="221"/>
      <c r="AP291" s="237">
        <f t="shared" si="72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29"/>
        <v>0</v>
      </c>
      <c r="AZ291" s="221"/>
      <c r="BA291" s="237">
        <f t="shared" si="730"/>
        <v>0</v>
      </c>
      <c r="BB291" s="221"/>
      <c r="BC291" s="233"/>
      <c r="BD291" s="221"/>
      <c r="BE291" s="221"/>
      <c r="BF291" s="233"/>
      <c r="BG291" s="222"/>
      <c r="BH291" s="379">
        <f t="shared" si="710"/>
        <v>0</v>
      </c>
      <c r="BI291" s="255" t="str">
        <f t="shared" si="711"/>
        <v>04</v>
      </c>
      <c r="BJ291" s="318"/>
      <c r="BK291" s="253">
        <f t="shared" si="731"/>
        <v>0</v>
      </c>
      <c r="BL291" s="318"/>
      <c r="BM291" s="253">
        <f t="shared" si="712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13"/>
        <v>0</v>
      </c>
      <c r="BW291" s="318"/>
      <c r="BX291" s="253">
        <f t="shared" si="732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14"/>
        <v>0</v>
      </c>
      <c r="CH291" s="318"/>
      <c r="CI291" s="253">
        <f t="shared" si="715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16"/>
        <v>0</v>
      </c>
      <c r="CS291" s="318"/>
      <c r="CT291" s="253">
        <f t="shared" si="717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18"/>
        <v>0</v>
      </c>
      <c r="DD291" s="318"/>
      <c r="DE291" s="253">
        <f t="shared" si="719"/>
        <v>0</v>
      </c>
      <c r="DF291" s="318"/>
      <c r="DG291" s="318"/>
      <c r="DH291" s="318"/>
      <c r="DI291" s="318"/>
      <c r="DJ291" s="318"/>
      <c r="DK291" s="318"/>
      <c r="DL291" s="318"/>
      <c r="DM291" s="242"/>
      <c r="DN291" s="242"/>
    </row>
    <row r="292" spans="1:118" s="28" customFormat="1" ht="12.75" customHeight="1">
      <c r="A292" s="272" t="str">
        <f t="shared" si="70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20"/>
        <v>0</v>
      </c>
      <c r="F292" s="236">
        <f t="shared" si="721"/>
        <v>0</v>
      </c>
      <c r="G292" s="236">
        <f t="shared" si="707"/>
        <v>0</v>
      </c>
      <c r="H292" s="236">
        <f t="shared" si="722"/>
        <v>0</v>
      </c>
      <c r="I292" s="236">
        <f t="shared" si="708"/>
        <v>0</v>
      </c>
      <c r="J292" s="236">
        <f t="shared" si="709"/>
        <v>0</v>
      </c>
      <c r="K292" s="236">
        <f t="shared" si="709"/>
        <v>0</v>
      </c>
      <c r="L292" s="236">
        <f t="shared" si="709"/>
        <v>0</v>
      </c>
      <c r="M292" s="236">
        <f t="shared" si="709"/>
        <v>0</v>
      </c>
      <c r="N292" s="236">
        <f t="shared" si="709"/>
        <v>0</v>
      </c>
      <c r="O292" s="236">
        <f t="shared" si="709"/>
        <v>0</v>
      </c>
      <c r="P292" s="220"/>
      <c r="Q292" s="221"/>
      <c r="R292" s="237">
        <f t="shared" si="723"/>
        <v>0</v>
      </c>
      <c r="S292" s="221"/>
      <c r="T292" s="237">
        <f t="shared" si="72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25"/>
        <v>0</v>
      </c>
      <c r="AD292" s="221"/>
      <c r="AE292" s="237">
        <f t="shared" si="72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27"/>
        <v>0</v>
      </c>
      <c r="AO292" s="221"/>
      <c r="AP292" s="237">
        <f t="shared" si="72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29"/>
        <v>0</v>
      </c>
      <c r="AZ292" s="221"/>
      <c r="BA292" s="237">
        <f t="shared" si="730"/>
        <v>0</v>
      </c>
      <c r="BB292" s="221"/>
      <c r="BC292" s="233"/>
      <c r="BD292" s="221"/>
      <c r="BE292" s="221"/>
      <c r="BF292" s="233"/>
      <c r="BG292" s="222"/>
      <c r="BH292" s="379">
        <f t="shared" si="710"/>
        <v>0</v>
      </c>
      <c r="BI292" s="255" t="str">
        <f t="shared" si="711"/>
        <v>05</v>
      </c>
      <c r="BJ292" s="318"/>
      <c r="BK292" s="253">
        <f t="shared" si="731"/>
        <v>0</v>
      </c>
      <c r="BL292" s="318"/>
      <c r="BM292" s="253">
        <f t="shared" si="712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13"/>
        <v>0</v>
      </c>
      <c r="BW292" s="318"/>
      <c r="BX292" s="253">
        <f t="shared" si="732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14"/>
        <v>0</v>
      </c>
      <c r="CH292" s="318"/>
      <c r="CI292" s="253">
        <f t="shared" si="715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16"/>
        <v>0</v>
      </c>
      <c r="CS292" s="318"/>
      <c r="CT292" s="253">
        <f t="shared" si="717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18"/>
        <v>0</v>
      </c>
      <c r="DD292" s="318"/>
      <c r="DE292" s="253">
        <f t="shared" si="719"/>
        <v>0</v>
      </c>
      <c r="DF292" s="318"/>
      <c r="DG292" s="318"/>
      <c r="DH292" s="318"/>
      <c r="DI292" s="318"/>
      <c r="DJ292" s="318"/>
      <c r="DK292" s="318"/>
      <c r="DL292" s="318"/>
      <c r="DM292" s="242"/>
      <c r="DN292" s="242"/>
    </row>
    <row r="293" spans="1:118" s="28" customFormat="1" ht="12.75" customHeight="1">
      <c r="A293" s="272" t="str">
        <f t="shared" si="70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20"/>
        <v>0</v>
      </c>
      <c r="F293" s="236">
        <f t="shared" si="721"/>
        <v>0</v>
      </c>
      <c r="G293" s="236">
        <f t="shared" si="707"/>
        <v>0</v>
      </c>
      <c r="H293" s="236">
        <f t="shared" si="722"/>
        <v>0</v>
      </c>
      <c r="I293" s="236">
        <f t="shared" si="708"/>
        <v>0</v>
      </c>
      <c r="J293" s="236">
        <f t="shared" si="709"/>
        <v>0</v>
      </c>
      <c r="K293" s="236">
        <f t="shared" si="709"/>
        <v>0</v>
      </c>
      <c r="L293" s="236">
        <f t="shared" si="709"/>
        <v>0</v>
      </c>
      <c r="M293" s="236">
        <f t="shared" si="709"/>
        <v>0</v>
      </c>
      <c r="N293" s="236">
        <f t="shared" si="709"/>
        <v>0</v>
      </c>
      <c r="O293" s="236">
        <f t="shared" si="709"/>
        <v>0</v>
      </c>
      <c r="P293" s="220"/>
      <c r="Q293" s="221"/>
      <c r="R293" s="237">
        <f t="shared" si="723"/>
        <v>0</v>
      </c>
      <c r="S293" s="221"/>
      <c r="T293" s="237">
        <f t="shared" si="72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25"/>
        <v>0</v>
      </c>
      <c r="AD293" s="221"/>
      <c r="AE293" s="237">
        <f t="shared" si="72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27"/>
        <v>0</v>
      </c>
      <c r="AO293" s="221"/>
      <c r="AP293" s="237">
        <f t="shared" si="72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29"/>
        <v>0</v>
      </c>
      <c r="AZ293" s="221"/>
      <c r="BA293" s="237">
        <f t="shared" si="730"/>
        <v>0</v>
      </c>
      <c r="BB293" s="221"/>
      <c r="BC293" s="233"/>
      <c r="BD293" s="221"/>
      <c r="BE293" s="221"/>
      <c r="BF293" s="233"/>
      <c r="BG293" s="222"/>
      <c r="BH293" s="379">
        <f t="shared" si="710"/>
        <v>0</v>
      </c>
      <c r="BI293" s="255" t="str">
        <f t="shared" si="711"/>
        <v>06</v>
      </c>
      <c r="BJ293" s="318"/>
      <c r="BK293" s="253">
        <f t="shared" si="731"/>
        <v>0</v>
      </c>
      <c r="BL293" s="318"/>
      <c r="BM293" s="253">
        <f t="shared" si="712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13"/>
        <v>0</v>
      </c>
      <c r="BW293" s="318"/>
      <c r="BX293" s="253">
        <f t="shared" si="732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14"/>
        <v>0</v>
      </c>
      <c r="CH293" s="318"/>
      <c r="CI293" s="253">
        <f t="shared" si="715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16"/>
        <v>0</v>
      </c>
      <c r="CS293" s="318"/>
      <c r="CT293" s="253">
        <f t="shared" si="717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18"/>
        <v>0</v>
      </c>
      <c r="DD293" s="318"/>
      <c r="DE293" s="253">
        <f t="shared" si="719"/>
        <v>0</v>
      </c>
      <c r="DF293" s="318"/>
      <c r="DG293" s="318"/>
      <c r="DH293" s="318"/>
      <c r="DI293" s="318"/>
      <c r="DJ293" s="318"/>
      <c r="DK293" s="318"/>
      <c r="DL293" s="318"/>
      <c r="DM293" s="242"/>
      <c r="DN293" s="242"/>
    </row>
    <row r="294" spans="1:118" s="27" customFormat="1" ht="24.75" customHeight="1">
      <c r="A294" s="272" t="str">
        <f t="shared" si="70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20"/>
        <v>0</v>
      </c>
      <c r="F294" s="236">
        <f t="shared" si="721"/>
        <v>0</v>
      </c>
      <c r="G294" s="236">
        <f t="shared" si="707"/>
        <v>0</v>
      </c>
      <c r="H294" s="236">
        <f t="shared" si="722"/>
        <v>0</v>
      </c>
      <c r="I294" s="236">
        <f t="shared" si="708"/>
        <v>0</v>
      </c>
      <c r="J294" s="236">
        <f t="shared" si="709"/>
        <v>0</v>
      </c>
      <c r="K294" s="236">
        <f t="shared" si="709"/>
        <v>0</v>
      </c>
      <c r="L294" s="236">
        <f t="shared" si="709"/>
        <v>0</v>
      </c>
      <c r="M294" s="236">
        <f t="shared" si="709"/>
        <v>0</v>
      </c>
      <c r="N294" s="236">
        <f t="shared" si="709"/>
        <v>0</v>
      </c>
      <c r="O294" s="236">
        <f t="shared" si="709"/>
        <v>0</v>
      </c>
      <c r="P294" s="220"/>
      <c r="Q294" s="221"/>
      <c r="R294" s="237">
        <f t="shared" si="723"/>
        <v>0</v>
      </c>
      <c r="S294" s="221"/>
      <c r="T294" s="237">
        <f t="shared" si="72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25"/>
        <v>0</v>
      </c>
      <c r="AD294" s="221"/>
      <c r="AE294" s="237">
        <f t="shared" si="72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27"/>
        <v>0</v>
      </c>
      <c r="AO294" s="221"/>
      <c r="AP294" s="237">
        <f t="shared" si="72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29"/>
        <v>0</v>
      </c>
      <c r="AZ294" s="221"/>
      <c r="BA294" s="237">
        <f t="shared" si="730"/>
        <v>0</v>
      </c>
      <c r="BB294" s="221"/>
      <c r="BC294" s="233"/>
      <c r="BD294" s="221"/>
      <c r="BE294" s="221"/>
      <c r="BF294" s="233"/>
      <c r="BG294" s="222"/>
      <c r="BH294" s="379">
        <f t="shared" si="710"/>
        <v>0</v>
      </c>
      <c r="BI294" s="255" t="str">
        <f t="shared" si="711"/>
        <v>07</v>
      </c>
      <c r="BJ294" s="318"/>
      <c r="BK294" s="253">
        <f t="shared" si="731"/>
        <v>0</v>
      </c>
      <c r="BL294" s="318"/>
      <c r="BM294" s="253">
        <f t="shared" si="712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13"/>
        <v>0</v>
      </c>
      <c r="BW294" s="318"/>
      <c r="BX294" s="253">
        <f t="shared" si="732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14"/>
        <v>0</v>
      </c>
      <c r="CH294" s="318"/>
      <c r="CI294" s="253">
        <f t="shared" si="715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16"/>
        <v>0</v>
      </c>
      <c r="CS294" s="318"/>
      <c r="CT294" s="253">
        <f t="shared" si="717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18"/>
        <v>0</v>
      </c>
      <c r="DD294" s="318"/>
      <c r="DE294" s="253">
        <f t="shared" si="719"/>
        <v>0</v>
      </c>
      <c r="DF294" s="318"/>
      <c r="DG294" s="318"/>
      <c r="DH294" s="318"/>
      <c r="DI294" s="318"/>
      <c r="DJ294" s="318"/>
      <c r="DK294" s="318"/>
      <c r="DL294" s="318"/>
      <c r="DM294" s="2"/>
      <c r="DN294" s="2"/>
    </row>
    <row r="295" spans="1:118" s="27" customFormat="1" ht="12.75" customHeight="1">
      <c r="A295" s="272" t="str">
        <f t="shared" si="70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20"/>
        <v>0</v>
      </c>
      <c r="F295" s="236">
        <f t="shared" si="721"/>
        <v>0</v>
      </c>
      <c r="G295" s="236">
        <f t="shared" si="707"/>
        <v>0</v>
      </c>
      <c r="H295" s="236">
        <f t="shared" si="722"/>
        <v>0</v>
      </c>
      <c r="I295" s="236">
        <f t="shared" si="708"/>
        <v>0</v>
      </c>
      <c r="J295" s="236">
        <f t="shared" si="709"/>
        <v>0</v>
      </c>
      <c r="K295" s="236">
        <f t="shared" si="709"/>
        <v>0</v>
      </c>
      <c r="L295" s="236">
        <f t="shared" si="709"/>
        <v>0</v>
      </c>
      <c r="M295" s="236">
        <f t="shared" si="709"/>
        <v>0</v>
      </c>
      <c r="N295" s="236">
        <f t="shared" si="709"/>
        <v>0</v>
      </c>
      <c r="O295" s="236">
        <f t="shared" si="709"/>
        <v>0</v>
      </c>
      <c r="P295" s="220"/>
      <c r="Q295" s="221"/>
      <c r="R295" s="237">
        <f t="shared" si="723"/>
        <v>0</v>
      </c>
      <c r="S295" s="221"/>
      <c r="T295" s="237">
        <f t="shared" si="72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25"/>
        <v>0</v>
      </c>
      <c r="AD295" s="221"/>
      <c r="AE295" s="237">
        <f t="shared" si="72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27"/>
        <v>0</v>
      </c>
      <c r="AO295" s="221"/>
      <c r="AP295" s="237">
        <f t="shared" si="72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29"/>
        <v>0</v>
      </c>
      <c r="AZ295" s="221"/>
      <c r="BA295" s="237">
        <f t="shared" si="730"/>
        <v>0</v>
      </c>
      <c r="BB295" s="221"/>
      <c r="BC295" s="233"/>
      <c r="BD295" s="221"/>
      <c r="BE295" s="221"/>
      <c r="BF295" s="233"/>
      <c r="BG295" s="222"/>
      <c r="BH295" s="379">
        <f t="shared" si="710"/>
        <v>0</v>
      </c>
      <c r="BI295" s="255" t="str">
        <f t="shared" si="711"/>
        <v>08</v>
      </c>
      <c r="BJ295" s="318"/>
      <c r="BK295" s="253">
        <f t="shared" si="731"/>
        <v>0</v>
      </c>
      <c r="BL295" s="318"/>
      <c r="BM295" s="253">
        <f t="shared" si="712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13"/>
        <v>0</v>
      </c>
      <c r="BW295" s="318"/>
      <c r="BX295" s="253">
        <f t="shared" si="732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14"/>
        <v>0</v>
      </c>
      <c r="CH295" s="318"/>
      <c r="CI295" s="253">
        <f t="shared" si="715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16"/>
        <v>0</v>
      </c>
      <c r="CS295" s="318"/>
      <c r="CT295" s="253">
        <f t="shared" si="717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18"/>
        <v>0</v>
      </c>
      <c r="DD295" s="318"/>
      <c r="DE295" s="253">
        <f t="shared" si="719"/>
        <v>0</v>
      </c>
      <c r="DF295" s="318"/>
      <c r="DG295" s="318"/>
      <c r="DH295" s="318"/>
      <c r="DI295" s="318"/>
      <c r="DJ295" s="318"/>
      <c r="DK295" s="318"/>
      <c r="DL295" s="318"/>
      <c r="DM295" s="2"/>
      <c r="DN295" s="2"/>
    </row>
    <row r="296" spans="1:118" s="28" customFormat="1" ht="12.75" customHeight="1">
      <c r="A296" s="272" t="str">
        <f t="shared" si="70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20"/>
        <v>0</v>
      </c>
      <c r="F296" s="236">
        <f t="shared" si="721"/>
        <v>0</v>
      </c>
      <c r="G296" s="236">
        <f t="shared" si="707"/>
        <v>0</v>
      </c>
      <c r="H296" s="236">
        <f t="shared" si="722"/>
        <v>0</v>
      </c>
      <c r="I296" s="236">
        <f t="shared" si="708"/>
        <v>0</v>
      </c>
      <c r="J296" s="236">
        <f t="shared" si="709"/>
        <v>0</v>
      </c>
      <c r="K296" s="236">
        <f t="shared" si="709"/>
        <v>0</v>
      </c>
      <c r="L296" s="236">
        <f t="shared" si="709"/>
        <v>0</v>
      </c>
      <c r="M296" s="236">
        <f t="shared" si="709"/>
        <v>0</v>
      </c>
      <c r="N296" s="236">
        <f t="shared" si="709"/>
        <v>0</v>
      </c>
      <c r="O296" s="236">
        <f t="shared" si="709"/>
        <v>0</v>
      </c>
      <c r="P296" s="220"/>
      <c r="Q296" s="221"/>
      <c r="R296" s="237">
        <f t="shared" si="723"/>
        <v>0</v>
      </c>
      <c r="S296" s="221"/>
      <c r="T296" s="237">
        <f t="shared" si="72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25"/>
        <v>0</v>
      </c>
      <c r="AD296" s="221"/>
      <c r="AE296" s="237">
        <f t="shared" si="72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27"/>
        <v>0</v>
      </c>
      <c r="AO296" s="221"/>
      <c r="AP296" s="237">
        <f t="shared" si="72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29"/>
        <v>0</v>
      </c>
      <c r="AZ296" s="221"/>
      <c r="BA296" s="237">
        <f t="shared" si="730"/>
        <v>0</v>
      </c>
      <c r="BB296" s="221"/>
      <c r="BC296" s="233"/>
      <c r="BD296" s="221"/>
      <c r="BE296" s="221"/>
      <c r="BF296" s="233"/>
      <c r="BG296" s="222"/>
      <c r="BH296" s="379">
        <f t="shared" si="710"/>
        <v>0</v>
      </c>
      <c r="BI296" s="255" t="str">
        <f t="shared" si="711"/>
        <v>09</v>
      </c>
      <c r="BJ296" s="318"/>
      <c r="BK296" s="253">
        <f t="shared" si="731"/>
        <v>0</v>
      </c>
      <c r="BL296" s="318"/>
      <c r="BM296" s="253">
        <f t="shared" si="712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13"/>
        <v>0</v>
      </c>
      <c r="BW296" s="318"/>
      <c r="BX296" s="253">
        <f t="shared" si="732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14"/>
        <v>0</v>
      </c>
      <c r="CH296" s="318"/>
      <c r="CI296" s="253">
        <f t="shared" si="715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16"/>
        <v>0</v>
      </c>
      <c r="CS296" s="318"/>
      <c r="CT296" s="253">
        <f t="shared" si="717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18"/>
        <v>0</v>
      </c>
      <c r="DD296" s="318"/>
      <c r="DE296" s="253">
        <f t="shared" si="719"/>
        <v>0</v>
      </c>
      <c r="DF296" s="318"/>
      <c r="DG296" s="318"/>
      <c r="DH296" s="318"/>
      <c r="DI296" s="318"/>
      <c r="DJ296" s="318"/>
      <c r="DK296" s="318"/>
      <c r="DL296" s="318"/>
      <c r="DM296" s="242"/>
      <c r="DN296" s="242"/>
    </row>
    <row r="297" spans="1:118" s="28" customFormat="1" ht="12.75" customHeight="1">
      <c r="A297" s="272" t="str">
        <f t="shared" si="70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20"/>
        <v>0</v>
      </c>
      <c r="F297" s="236">
        <f t="shared" si="721"/>
        <v>0</v>
      </c>
      <c r="G297" s="236">
        <f t="shared" si="707"/>
        <v>0</v>
      </c>
      <c r="H297" s="236">
        <f t="shared" si="722"/>
        <v>0</v>
      </c>
      <c r="I297" s="236">
        <f t="shared" si="708"/>
        <v>0</v>
      </c>
      <c r="J297" s="236">
        <f t="shared" si="709"/>
        <v>0</v>
      </c>
      <c r="K297" s="236">
        <f t="shared" si="709"/>
        <v>0</v>
      </c>
      <c r="L297" s="236">
        <f t="shared" si="709"/>
        <v>0</v>
      </c>
      <c r="M297" s="236">
        <f t="shared" si="709"/>
        <v>0</v>
      </c>
      <c r="N297" s="236">
        <f t="shared" si="709"/>
        <v>0</v>
      </c>
      <c r="O297" s="236">
        <f t="shared" si="709"/>
        <v>0</v>
      </c>
      <c r="P297" s="220"/>
      <c r="Q297" s="221"/>
      <c r="R297" s="237">
        <f t="shared" si="723"/>
        <v>0</v>
      </c>
      <c r="S297" s="221"/>
      <c r="T297" s="237">
        <f t="shared" si="72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25"/>
        <v>0</v>
      </c>
      <c r="AD297" s="221"/>
      <c r="AE297" s="237">
        <f t="shared" si="72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27"/>
        <v>0</v>
      </c>
      <c r="AO297" s="221"/>
      <c r="AP297" s="237">
        <f t="shared" si="72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29"/>
        <v>0</v>
      </c>
      <c r="AZ297" s="221"/>
      <c r="BA297" s="237">
        <f t="shared" si="730"/>
        <v>0</v>
      </c>
      <c r="BB297" s="221"/>
      <c r="BC297" s="233"/>
      <c r="BD297" s="221"/>
      <c r="BE297" s="221"/>
      <c r="BF297" s="233"/>
      <c r="BG297" s="222"/>
      <c r="BH297" s="379">
        <f t="shared" si="710"/>
        <v>0</v>
      </c>
      <c r="BI297" s="255" t="str">
        <f t="shared" si="711"/>
        <v>10</v>
      </c>
      <c r="BJ297" s="318"/>
      <c r="BK297" s="253">
        <f t="shared" si="731"/>
        <v>0</v>
      </c>
      <c r="BL297" s="318"/>
      <c r="BM297" s="253">
        <f t="shared" si="712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13"/>
        <v>0</v>
      </c>
      <c r="BW297" s="318"/>
      <c r="BX297" s="253">
        <f t="shared" si="732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14"/>
        <v>0</v>
      </c>
      <c r="CH297" s="318"/>
      <c r="CI297" s="253">
        <f t="shared" si="715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16"/>
        <v>0</v>
      </c>
      <c r="CS297" s="318"/>
      <c r="CT297" s="253">
        <f t="shared" si="717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18"/>
        <v>0</v>
      </c>
      <c r="DD297" s="318"/>
      <c r="DE297" s="253">
        <f t="shared" si="719"/>
        <v>0</v>
      </c>
      <c r="DF297" s="318"/>
      <c r="DG297" s="318"/>
      <c r="DH297" s="318"/>
      <c r="DI297" s="318"/>
      <c r="DJ297" s="318"/>
      <c r="DK297" s="318"/>
      <c r="DL297" s="318"/>
      <c r="DM297" s="242"/>
      <c r="DN297" s="242"/>
    </row>
    <row r="298" spans="1:118" s="27" customFormat="1" ht="36.75" customHeight="1">
      <c r="A298" s="272" t="str">
        <f t="shared" si="70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20"/>
        <v>0</v>
      </c>
      <c r="F298" s="236">
        <f t="shared" si="721"/>
        <v>0</v>
      </c>
      <c r="G298" s="236">
        <f t="shared" si="707"/>
        <v>0</v>
      </c>
      <c r="H298" s="236">
        <f t="shared" si="722"/>
        <v>0</v>
      </c>
      <c r="I298" s="236">
        <f t="shared" si="708"/>
        <v>0</v>
      </c>
      <c r="J298" s="236">
        <f t="shared" si="709"/>
        <v>0</v>
      </c>
      <c r="K298" s="236">
        <f t="shared" si="709"/>
        <v>0</v>
      </c>
      <c r="L298" s="236">
        <f t="shared" si="709"/>
        <v>0</v>
      </c>
      <c r="M298" s="236">
        <f t="shared" si="709"/>
        <v>0</v>
      </c>
      <c r="N298" s="236">
        <f t="shared" si="709"/>
        <v>0</v>
      </c>
      <c r="O298" s="236">
        <f t="shared" si="709"/>
        <v>0</v>
      </c>
      <c r="P298" s="220"/>
      <c r="Q298" s="221"/>
      <c r="R298" s="237">
        <f t="shared" si="723"/>
        <v>0</v>
      </c>
      <c r="S298" s="221"/>
      <c r="T298" s="237">
        <f t="shared" si="72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25"/>
        <v>0</v>
      </c>
      <c r="AD298" s="221"/>
      <c r="AE298" s="237">
        <f t="shared" si="72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27"/>
        <v>0</v>
      </c>
      <c r="AO298" s="221"/>
      <c r="AP298" s="237">
        <f t="shared" si="72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29"/>
        <v>0</v>
      </c>
      <c r="AZ298" s="221"/>
      <c r="BA298" s="237">
        <f t="shared" si="730"/>
        <v>0</v>
      </c>
      <c r="BB298" s="221"/>
      <c r="BC298" s="233"/>
      <c r="BD298" s="221"/>
      <c r="BE298" s="221"/>
      <c r="BF298" s="233"/>
      <c r="BG298" s="222"/>
      <c r="BH298" s="379">
        <f t="shared" si="710"/>
        <v>0</v>
      </c>
      <c r="BI298" s="255" t="str">
        <f t="shared" si="711"/>
        <v>11</v>
      </c>
      <c r="BJ298" s="318"/>
      <c r="BK298" s="253">
        <f t="shared" si="731"/>
        <v>0</v>
      </c>
      <c r="BL298" s="318"/>
      <c r="BM298" s="253">
        <f t="shared" si="712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13"/>
        <v>0</v>
      </c>
      <c r="BW298" s="318"/>
      <c r="BX298" s="253">
        <f t="shared" si="732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14"/>
        <v>0</v>
      </c>
      <c r="CH298" s="318"/>
      <c r="CI298" s="253">
        <f t="shared" si="715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16"/>
        <v>0</v>
      </c>
      <c r="CS298" s="318"/>
      <c r="CT298" s="253">
        <f t="shared" si="717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18"/>
        <v>0</v>
      </c>
      <c r="DD298" s="318"/>
      <c r="DE298" s="253">
        <f t="shared" si="719"/>
        <v>0</v>
      </c>
      <c r="DF298" s="318"/>
      <c r="DG298" s="318"/>
      <c r="DH298" s="318"/>
      <c r="DI298" s="318"/>
      <c r="DJ298" s="318"/>
      <c r="DK298" s="318"/>
      <c r="DL298" s="318"/>
      <c r="DM298" s="2"/>
      <c r="DN298" s="2"/>
    </row>
    <row r="299" spans="1:118" s="27" customFormat="1" ht="36.75" customHeight="1">
      <c r="A299" s="272" t="str">
        <f t="shared" si="70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20"/>
        <v>0</v>
      </c>
      <c r="F299" s="236">
        <f t="shared" si="721"/>
        <v>0</v>
      </c>
      <c r="G299" s="236">
        <f t="shared" si="707"/>
        <v>0</v>
      </c>
      <c r="H299" s="236">
        <f t="shared" si="722"/>
        <v>0</v>
      </c>
      <c r="I299" s="236">
        <f t="shared" si="708"/>
        <v>0</v>
      </c>
      <c r="J299" s="236">
        <f t="shared" si="709"/>
        <v>0</v>
      </c>
      <c r="K299" s="236">
        <f t="shared" si="709"/>
        <v>0</v>
      </c>
      <c r="L299" s="236">
        <f t="shared" si="709"/>
        <v>0</v>
      </c>
      <c r="M299" s="236">
        <f t="shared" si="709"/>
        <v>0</v>
      </c>
      <c r="N299" s="236">
        <f t="shared" si="709"/>
        <v>0</v>
      </c>
      <c r="O299" s="236">
        <f t="shared" si="709"/>
        <v>0</v>
      </c>
      <c r="P299" s="220"/>
      <c r="Q299" s="221"/>
      <c r="R299" s="237">
        <f t="shared" si="723"/>
        <v>0</v>
      </c>
      <c r="S299" s="221"/>
      <c r="T299" s="237">
        <f t="shared" si="72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25"/>
        <v>0</v>
      </c>
      <c r="AD299" s="221"/>
      <c r="AE299" s="237">
        <f t="shared" si="72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27"/>
        <v>0</v>
      </c>
      <c r="AO299" s="221"/>
      <c r="AP299" s="237">
        <f t="shared" si="72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29"/>
        <v>0</v>
      </c>
      <c r="AZ299" s="221"/>
      <c r="BA299" s="237">
        <f t="shared" si="730"/>
        <v>0</v>
      </c>
      <c r="BB299" s="221"/>
      <c r="BC299" s="233"/>
      <c r="BD299" s="221"/>
      <c r="BE299" s="221"/>
      <c r="BF299" s="233"/>
      <c r="BG299" s="222"/>
      <c r="BH299" s="379">
        <f t="shared" si="710"/>
        <v>0</v>
      </c>
      <c r="BI299" s="255" t="str">
        <f t="shared" si="711"/>
        <v>12</v>
      </c>
      <c r="BJ299" s="318"/>
      <c r="BK299" s="253">
        <f t="shared" si="731"/>
        <v>0</v>
      </c>
      <c r="BL299" s="318"/>
      <c r="BM299" s="253">
        <f t="shared" si="712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13"/>
        <v>0</v>
      </c>
      <c r="BW299" s="318"/>
      <c r="BX299" s="253">
        <f t="shared" si="732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14"/>
        <v>0</v>
      </c>
      <c r="CH299" s="318"/>
      <c r="CI299" s="253">
        <f t="shared" si="715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16"/>
        <v>0</v>
      </c>
      <c r="CS299" s="318"/>
      <c r="CT299" s="253">
        <f t="shared" si="717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18"/>
        <v>0</v>
      </c>
      <c r="DD299" s="318"/>
      <c r="DE299" s="253">
        <f t="shared" si="719"/>
        <v>0</v>
      </c>
      <c r="DF299" s="318"/>
      <c r="DG299" s="318"/>
      <c r="DH299" s="318"/>
      <c r="DI299" s="318"/>
      <c r="DJ299" s="318"/>
      <c r="DK299" s="318"/>
      <c r="DL299" s="318"/>
      <c r="DM299" s="2"/>
      <c r="DN299" s="2"/>
    </row>
    <row r="300" spans="1:118" s="28" customFormat="1" ht="13.5" customHeight="1" thickBot="1">
      <c r="A300" s="272" t="str">
        <f t="shared" si="70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20"/>
        <v>0</v>
      </c>
      <c r="F300" s="236">
        <f t="shared" si="721"/>
        <v>0</v>
      </c>
      <c r="G300" s="236">
        <f t="shared" si="707"/>
        <v>0</v>
      </c>
      <c r="H300" s="236">
        <f t="shared" si="722"/>
        <v>0</v>
      </c>
      <c r="I300" s="236">
        <f t="shared" si="708"/>
        <v>0</v>
      </c>
      <c r="J300" s="236">
        <f t="shared" si="709"/>
        <v>0</v>
      </c>
      <c r="K300" s="236">
        <f t="shared" si="709"/>
        <v>0</v>
      </c>
      <c r="L300" s="236">
        <f t="shared" si="709"/>
        <v>0</v>
      </c>
      <c r="M300" s="236">
        <f t="shared" si="709"/>
        <v>0</v>
      </c>
      <c r="N300" s="236">
        <f t="shared" si="709"/>
        <v>0</v>
      </c>
      <c r="O300" s="236">
        <f>ROUND(SUM(Z300,AK300,AV300,BG300),1)</f>
        <v>0</v>
      </c>
      <c r="P300" s="223"/>
      <c r="Q300" s="224"/>
      <c r="R300" s="238">
        <f t="shared" si="72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2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2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2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5"/>
      <c r="BH300" s="379">
        <f t="shared" si="710"/>
        <v>0</v>
      </c>
      <c r="BI300" s="319" t="str">
        <f t="shared" si="711"/>
        <v>13</v>
      </c>
      <c r="BJ300" s="320"/>
      <c r="BK300" s="321">
        <f t="shared" si="731"/>
        <v>0</v>
      </c>
      <c r="BL300" s="320"/>
      <c r="BM300" s="321">
        <f t="shared" si="712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13"/>
        <v>0</v>
      </c>
      <c r="BW300" s="320"/>
      <c r="BX300" s="321">
        <f t="shared" si="732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14"/>
        <v>0</v>
      </c>
      <c r="CH300" s="320"/>
      <c r="CI300" s="321">
        <f t="shared" si="715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16"/>
        <v>0</v>
      </c>
      <c r="CS300" s="320"/>
      <c r="CT300" s="321">
        <f t="shared" si="717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18"/>
        <v>0</v>
      </c>
      <c r="DD300" s="320"/>
      <c r="DE300" s="321">
        <f t="shared" si="719"/>
        <v>0</v>
      </c>
      <c r="DF300" s="320"/>
      <c r="DG300" s="320"/>
      <c r="DH300" s="320"/>
      <c r="DI300" s="320"/>
      <c r="DJ300" s="320"/>
      <c r="DK300" s="320"/>
      <c r="DL300" s="320"/>
      <c r="DM300" s="242"/>
      <c r="DN300" s="242"/>
    </row>
    <row r="301" spans="1:118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10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33">IF(ROUND(E307-SUM(E308,E310:E311),5)&gt;=0,0,"Ошибка")</f>
        <v>0</v>
      </c>
      <c r="BK301" s="285">
        <f t="shared" si="733"/>
        <v>0</v>
      </c>
      <c r="BL301" s="285">
        <f t="shared" si="733"/>
        <v>0</v>
      </c>
      <c r="BM301" s="285">
        <f t="shared" si="733"/>
        <v>0</v>
      </c>
      <c r="BN301" s="285">
        <f t="shared" si="733"/>
        <v>0</v>
      </c>
      <c r="BO301" s="285">
        <f t="shared" si="733"/>
        <v>0</v>
      </c>
      <c r="BP301" s="285">
        <f t="shared" si="733"/>
        <v>0</v>
      </c>
      <c r="BQ301" s="285">
        <f t="shared" si="733"/>
        <v>0</v>
      </c>
      <c r="BR301" s="285">
        <f t="shared" si="733"/>
        <v>0</v>
      </c>
      <c r="BS301" s="285">
        <f t="shared" si="733"/>
        <v>0</v>
      </c>
      <c r="BT301" s="285">
        <f t="shared" si="733"/>
        <v>0</v>
      </c>
      <c r="BU301" s="285">
        <f t="shared" si="733"/>
        <v>0</v>
      </c>
      <c r="BV301" s="285">
        <f t="shared" si="733"/>
        <v>0</v>
      </c>
      <c r="BW301" s="285">
        <f t="shared" si="733"/>
        <v>0</v>
      </c>
      <c r="BX301" s="285">
        <f t="shared" si="733"/>
        <v>0</v>
      </c>
      <c r="BY301" s="285">
        <f t="shared" si="733"/>
        <v>0</v>
      </c>
      <c r="BZ301" s="285">
        <f t="shared" si="733"/>
        <v>0</v>
      </c>
      <c r="CA301" s="285">
        <f t="shared" si="733"/>
        <v>0</v>
      </c>
      <c r="CB301" s="285">
        <f t="shared" si="733"/>
        <v>0</v>
      </c>
      <c r="CC301" s="285">
        <f t="shared" si="733"/>
        <v>0</v>
      </c>
      <c r="CD301" s="285">
        <f t="shared" si="733"/>
        <v>0</v>
      </c>
      <c r="CE301" s="285">
        <f t="shared" si="733"/>
        <v>0</v>
      </c>
      <c r="CF301" s="285">
        <f t="shared" si="733"/>
        <v>0</v>
      </c>
      <c r="CG301" s="285">
        <f t="shared" si="733"/>
        <v>0</v>
      </c>
      <c r="CH301" s="285">
        <f t="shared" si="733"/>
        <v>0</v>
      </c>
      <c r="CI301" s="285">
        <f t="shared" si="733"/>
        <v>0</v>
      </c>
      <c r="CJ301" s="285">
        <f t="shared" si="733"/>
        <v>0</v>
      </c>
      <c r="CK301" s="285">
        <f t="shared" si="733"/>
        <v>0</v>
      </c>
      <c r="CL301" s="285">
        <f t="shared" si="733"/>
        <v>0</v>
      </c>
      <c r="CM301" s="285">
        <f t="shared" si="733"/>
        <v>0</v>
      </c>
      <c r="CN301" s="285">
        <f t="shared" si="733"/>
        <v>0</v>
      </c>
      <c r="CO301" s="285">
        <f t="shared" si="733"/>
        <v>0</v>
      </c>
      <c r="CP301" s="285">
        <f t="shared" ref="CP301:DL301" si="734">IF(ROUND(AK307-SUM(AK308,AK310:AK311),5)&gt;=0,0,"Ошибка")</f>
        <v>0</v>
      </c>
      <c r="CQ301" s="285">
        <f t="shared" si="734"/>
        <v>0</v>
      </c>
      <c r="CR301" s="285">
        <f t="shared" si="734"/>
        <v>0</v>
      </c>
      <c r="CS301" s="285">
        <f t="shared" si="734"/>
        <v>0</v>
      </c>
      <c r="CT301" s="285">
        <f t="shared" si="734"/>
        <v>0</v>
      </c>
      <c r="CU301" s="285">
        <f t="shared" si="734"/>
        <v>0</v>
      </c>
      <c r="CV301" s="285">
        <f t="shared" si="734"/>
        <v>0</v>
      </c>
      <c r="CW301" s="285">
        <f t="shared" si="734"/>
        <v>0</v>
      </c>
      <c r="CX301" s="285">
        <f t="shared" si="734"/>
        <v>0</v>
      </c>
      <c r="CY301" s="285">
        <f t="shared" si="734"/>
        <v>0</v>
      </c>
      <c r="CZ301" s="285">
        <f t="shared" si="734"/>
        <v>0</v>
      </c>
      <c r="DA301" s="285">
        <f t="shared" si="734"/>
        <v>0</v>
      </c>
      <c r="DB301" s="285">
        <f t="shared" si="734"/>
        <v>0</v>
      </c>
      <c r="DC301" s="285">
        <f t="shared" si="734"/>
        <v>0</v>
      </c>
      <c r="DD301" s="285">
        <f t="shared" si="734"/>
        <v>0</v>
      </c>
      <c r="DE301" s="285">
        <f t="shared" si="734"/>
        <v>0</v>
      </c>
      <c r="DF301" s="285">
        <f t="shared" si="734"/>
        <v>0</v>
      </c>
      <c r="DG301" s="285">
        <f t="shared" si="734"/>
        <v>0</v>
      </c>
      <c r="DH301" s="285">
        <f t="shared" si="734"/>
        <v>0</v>
      </c>
      <c r="DI301" s="285">
        <f t="shared" si="734"/>
        <v>0</v>
      </c>
      <c r="DJ301" s="285">
        <f t="shared" si="734"/>
        <v>0</v>
      </c>
      <c r="DK301" s="285">
        <f t="shared" si="734"/>
        <v>0</v>
      </c>
      <c r="DL301" s="285">
        <f t="shared" si="734"/>
        <v>0</v>
      </c>
      <c r="DM301" s="259"/>
      <c r="DN301" s="259"/>
    </row>
    <row r="302" spans="1:118" s="27" customFormat="1" ht="24.75" customHeight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35">SUM(J303:J307,J312:J314)</f>
        <v>0</v>
      </c>
      <c r="K302" s="236">
        <f t="shared" si="735"/>
        <v>0</v>
      </c>
      <c r="L302" s="236">
        <f t="shared" si="735"/>
        <v>0</v>
      </c>
      <c r="M302" s="236">
        <f t="shared" si="735"/>
        <v>0</v>
      </c>
      <c r="N302" s="236">
        <f t="shared" si="735"/>
        <v>0</v>
      </c>
      <c r="O302" s="236">
        <f t="shared" si="735"/>
        <v>0</v>
      </c>
      <c r="P302" s="228">
        <f>SUM(P303:P307,P312:P314)</f>
        <v>0</v>
      </c>
      <c r="Q302" s="226">
        <f t="shared" ref="Q302:Z302" si="736">SUM(Q303:Q307,Q312:Q314)</f>
        <v>0</v>
      </c>
      <c r="R302" s="236">
        <f t="shared" si="736"/>
        <v>0</v>
      </c>
      <c r="S302" s="226">
        <f t="shared" si="736"/>
        <v>0</v>
      </c>
      <c r="T302" s="236">
        <f t="shared" si="736"/>
        <v>0</v>
      </c>
      <c r="U302" s="226">
        <f t="shared" si="736"/>
        <v>0</v>
      </c>
      <c r="V302" s="235">
        <f t="shared" si="736"/>
        <v>0</v>
      </c>
      <c r="W302" s="226">
        <f t="shared" si="736"/>
        <v>0</v>
      </c>
      <c r="X302" s="226">
        <f t="shared" si="736"/>
        <v>0</v>
      </c>
      <c r="Y302" s="235">
        <f t="shared" si="736"/>
        <v>0</v>
      </c>
      <c r="Z302" s="227">
        <f t="shared" si="736"/>
        <v>0</v>
      </c>
      <c r="AA302" s="228">
        <f>SUM(AA303:AA307,AA312:AA314)</f>
        <v>0</v>
      </c>
      <c r="AB302" s="226">
        <f t="shared" ref="AB302:AK302" si="737">SUM(AB303:AB307,AB312:AB314)</f>
        <v>0</v>
      </c>
      <c r="AC302" s="236">
        <f t="shared" si="737"/>
        <v>0</v>
      </c>
      <c r="AD302" s="226">
        <f t="shared" si="737"/>
        <v>0</v>
      </c>
      <c r="AE302" s="236">
        <f t="shared" si="737"/>
        <v>0</v>
      </c>
      <c r="AF302" s="226">
        <f t="shared" si="737"/>
        <v>0</v>
      </c>
      <c r="AG302" s="235">
        <f t="shared" si="737"/>
        <v>0</v>
      </c>
      <c r="AH302" s="226">
        <f t="shared" si="737"/>
        <v>0</v>
      </c>
      <c r="AI302" s="226">
        <f t="shared" si="737"/>
        <v>0</v>
      </c>
      <c r="AJ302" s="235">
        <f t="shared" si="737"/>
        <v>0</v>
      </c>
      <c r="AK302" s="227">
        <f t="shared" si="737"/>
        <v>0</v>
      </c>
      <c r="AL302" s="228">
        <f>SUM(AL303:AL307,AL312:AL314)</f>
        <v>0</v>
      </c>
      <c r="AM302" s="226">
        <f t="shared" ref="AM302:AV302" si="738">SUM(AM303:AM307,AM312:AM314)</f>
        <v>0</v>
      </c>
      <c r="AN302" s="236">
        <f t="shared" si="738"/>
        <v>0</v>
      </c>
      <c r="AO302" s="226">
        <f t="shared" si="738"/>
        <v>0</v>
      </c>
      <c r="AP302" s="236">
        <f t="shared" si="738"/>
        <v>0</v>
      </c>
      <c r="AQ302" s="226">
        <f t="shared" si="738"/>
        <v>0</v>
      </c>
      <c r="AR302" s="235">
        <f t="shared" si="738"/>
        <v>0</v>
      </c>
      <c r="AS302" s="226">
        <f t="shared" si="738"/>
        <v>0</v>
      </c>
      <c r="AT302" s="226">
        <f t="shared" si="738"/>
        <v>0</v>
      </c>
      <c r="AU302" s="235">
        <f t="shared" si="738"/>
        <v>0</v>
      </c>
      <c r="AV302" s="227">
        <f t="shared" si="738"/>
        <v>0</v>
      </c>
      <c r="AW302" s="228">
        <f>SUM(AW303:AW307,AW312:AW314)</f>
        <v>0</v>
      </c>
      <c r="AX302" s="226">
        <f t="shared" ref="AX302:BG302" si="739">SUM(AX303:AX307,AX312:AX314)</f>
        <v>0</v>
      </c>
      <c r="AY302" s="236">
        <f t="shared" si="739"/>
        <v>0</v>
      </c>
      <c r="AZ302" s="226">
        <f t="shared" si="739"/>
        <v>0</v>
      </c>
      <c r="BA302" s="236">
        <f t="shared" si="739"/>
        <v>0</v>
      </c>
      <c r="BB302" s="226">
        <f t="shared" si="739"/>
        <v>0</v>
      </c>
      <c r="BC302" s="235">
        <f t="shared" si="739"/>
        <v>0</v>
      </c>
      <c r="BD302" s="226">
        <f t="shared" si="739"/>
        <v>0</v>
      </c>
      <c r="BE302" s="226">
        <f t="shared" si="739"/>
        <v>0</v>
      </c>
      <c r="BF302" s="235">
        <f t="shared" si="739"/>
        <v>0</v>
      </c>
      <c r="BG302" s="227">
        <f t="shared" si="739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40">IF(E308-E309&gt;=0,0,"Ошибка")</f>
        <v>0</v>
      </c>
      <c r="BK302" s="253">
        <f t="shared" si="740"/>
        <v>0</v>
      </c>
      <c r="BL302" s="253">
        <f t="shared" si="740"/>
        <v>0</v>
      </c>
      <c r="BM302" s="253">
        <f t="shared" si="740"/>
        <v>0</v>
      </c>
      <c r="BN302" s="253">
        <f t="shared" si="740"/>
        <v>0</v>
      </c>
      <c r="BO302" s="253">
        <f t="shared" si="740"/>
        <v>0</v>
      </c>
      <c r="BP302" s="253">
        <f t="shared" si="740"/>
        <v>0</v>
      </c>
      <c r="BQ302" s="253">
        <f t="shared" si="740"/>
        <v>0</v>
      </c>
      <c r="BR302" s="253">
        <f t="shared" si="740"/>
        <v>0</v>
      </c>
      <c r="BS302" s="253">
        <f t="shared" si="740"/>
        <v>0</v>
      </c>
      <c r="BT302" s="253">
        <f t="shared" si="740"/>
        <v>0</v>
      </c>
      <c r="BU302" s="253">
        <f t="shared" si="740"/>
        <v>0</v>
      </c>
      <c r="BV302" s="253">
        <f t="shared" si="740"/>
        <v>0</v>
      </c>
      <c r="BW302" s="253">
        <f t="shared" si="740"/>
        <v>0</v>
      </c>
      <c r="BX302" s="253">
        <f t="shared" si="740"/>
        <v>0</v>
      </c>
      <c r="BY302" s="253">
        <f t="shared" si="740"/>
        <v>0</v>
      </c>
      <c r="BZ302" s="253">
        <f t="shared" si="740"/>
        <v>0</v>
      </c>
      <c r="CA302" s="253">
        <f t="shared" si="740"/>
        <v>0</v>
      </c>
      <c r="CB302" s="253">
        <f t="shared" si="740"/>
        <v>0</v>
      </c>
      <c r="CC302" s="253">
        <f t="shared" si="740"/>
        <v>0</v>
      </c>
      <c r="CD302" s="253">
        <f t="shared" si="740"/>
        <v>0</v>
      </c>
      <c r="CE302" s="253">
        <f t="shared" si="740"/>
        <v>0</v>
      </c>
      <c r="CF302" s="253">
        <f t="shared" si="740"/>
        <v>0</v>
      </c>
      <c r="CG302" s="253">
        <f t="shared" si="740"/>
        <v>0</v>
      </c>
      <c r="CH302" s="253">
        <f t="shared" si="740"/>
        <v>0</v>
      </c>
      <c r="CI302" s="253">
        <f t="shared" si="740"/>
        <v>0</v>
      </c>
      <c r="CJ302" s="253">
        <f t="shared" si="740"/>
        <v>0</v>
      </c>
      <c r="CK302" s="253">
        <f t="shared" si="740"/>
        <v>0</v>
      </c>
      <c r="CL302" s="253">
        <f t="shared" si="740"/>
        <v>0</v>
      </c>
      <c r="CM302" s="253">
        <f t="shared" si="740"/>
        <v>0</v>
      </c>
      <c r="CN302" s="253">
        <f t="shared" si="740"/>
        <v>0</v>
      </c>
      <c r="CO302" s="253">
        <f t="shared" si="740"/>
        <v>0</v>
      </c>
      <c r="CP302" s="253">
        <f t="shared" ref="CP302:DL302" si="741">IF(AK308-AK309&gt;=0,0,"Ошибка")</f>
        <v>0</v>
      </c>
      <c r="CQ302" s="253">
        <f t="shared" si="741"/>
        <v>0</v>
      </c>
      <c r="CR302" s="253">
        <f t="shared" si="741"/>
        <v>0</v>
      </c>
      <c r="CS302" s="253">
        <f t="shared" si="741"/>
        <v>0</v>
      </c>
      <c r="CT302" s="253">
        <f t="shared" si="741"/>
        <v>0</v>
      </c>
      <c r="CU302" s="253">
        <f t="shared" si="741"/>
        <v>0</v>
      </c>
      <c r="CV302" s="253">
        <f t="shared" si="741"/>
        <v>0</v>
      </c>
      <c r="CW302" s="253">
        <f t="shared" si="741"/>
        <v>0</v>
      </c>
      <c r="CX302" s="253">
        <f t="shared" si="741"/>
        <v>0</v>
      </c>
      <c r="CY302" s="253">
        <f t="shared" si="741"/>
        <v>0</v>
      </c>
      <c r="CZ302" s="253">
        <f t="shared" si="741"/>
        <v>0</v>
      </c>
      <c r="DA302" s="253">
        <f t="shared" si="741"/>
        <v>0</v>
      </c>
      <c r="DB302" s="253">
        <f t="shared" si="741"/>
        <v>0</v>
      </c>
      <c r="DC302" s="253">
        <f t="shared" si="741"/>
        <v>0</v>
      </c>
      <c r="DD302" s="253">
        <f t="shared" si="741"/>
        <v>0</v>
      </c>
      <c r="DE302" s="253">
        <f t="shared" si="741"/>
        <v>0</v>
      </c>
      <c r="DF302" s="253">
        <f t="shared" si="741"/>
        <v>0</v>
      </c>
      <c r="DG302" s="253">
        <f t="shared" si="741"/>
        <v>0</v>
      </c>
      <c r="DH302" s="253">
        <f t="shared" si="741"/>
        <v>0</v>
      </c>
      <c r="DI302" s="253">
        <f t="shared" si="741"/>
        <v>0</v>
      </c>
      <c r="DJ302" s="253">
        <f t="shared" si="741"/>
        <v>0</v>
      </c>
      <c r="DK302" s="253">
        <f t="shared" si="741"/>
        <v>0</v>
      </c>
      <c r="DL302" s="253">
        <f t="shared" si="741"/>
        <v>0</v>
      </c>
      <c r="DM302" s="2"/>
      <c r="DN302" s="2"/>
    </row>
    <row r="303" spans="1:118" s="27" customFormat="1" ht="24.75" customHeight="1">
      <c r="A303" s="272" t="str">
        <f t="shared" ref="A303:A314" si="742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743">SUM(J303:L303)</f>
        <v>0</v>
      </c>
      <c r="H303" s="236">
        <f>ROUND(SUM(S303,AD303,AO303,AZ303),1)</f>
        <v>0</v>
      </c>
      <c r="I303" s="236">
        <f t="shared" ref="I303:I314" si="744">SUM(M303:O303)</f>
        <v>0</v>
      </c>
      <c r="J303" s="236">
        <f t="shared" ref="J303:O314" si="745">ROUND(SUM(U303,AF303,AQ303,BB303),1)</f>
        <v>0</v>
      </c>
      <c r="K303" s="236">
        <f t="shared" si="745"/>
        <v>0</v>
      </c>
      <c r="L303" s="236">
        <f t="shared" si="745"/>
        <v>0</v>
      </c>
      <c r="M303" s="236">
        <f t="shared" si="745"/>
        <v>0</v>
      </c>
      <c r="N303" s="236">
        <f t="shared" si="745"/>
        <v>0</v>
      </c>
      <c r="O303" s="236">
        <f t="shared" si="745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2"/>
      <c r="BH303" s="379">
        <f t="shared" ref="BH303:BH315" si="746">IF((COUNTA(BJ303:DL303)-COUNTIF(BJ303:DL303,0))=0,0,CONCATENATE("Ошибки!-",COUNTA(BJ303:DL303)-COUNTIF(BJ303:DL303,0)))</f>
        <v>0</v>
      </c>
      <c r="BI303" s="255" t="str">
        <f t="shared" ref="BI303:BI314" si="747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748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749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750">IF(ROUND((AA303-AB303),5)&gt;=0,0,"Ошибка!")</f>
        <v>0</v>
      </c>
      <c r="CH303" s="318"/>
      <c r="CI303" s="253">
        <f t="shared" ref="CI303:CI314" si="751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752">IF(ROUND((AL303-AM303),5)&gt;=0,0,"Ошибка!")</f>
        <v>0</v>
      </c>
      <c r="CS303" s="318"/>
      <c r="CT303" s="253">
        <f t="shared" ref="CT303:CT314" si="753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754">IF(ROUND((AW303-AX303),5)&gt;=0,0,"Ошибка!")</f>
        <v>0</v>
      </c>
      <c r="DD303" s="318"/>
      <c r="DE303" s="253">
        <f t="shared" ref="DE303:DE314" si="755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  <c r="DM303" s="2"/>
      <c r="DN303" s="2"/>
    </row>
    <row r="304" spans="1:118" s="27" customFormat="1" ht="36.75" customHeight="1">
      <c r="A304" s="272" t="str">
        <f t="shared" si="742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756">ROUND(SUM(P304,AA304,AL304,AW304),0)</f>
        <v>0</v>
      </c>
      <c r="F304" s="236">
        <f t="shared" ref="F304:F314" si="757">ROUND(SUM(Q304,AB304,AM304,AX304),1)</f>
        <v>0</v>
      </c>
      <c r="G304" s="236">
        <f t="shared" si="743"/>
        <v>0</v>
      </c>
      <c r="H304" s="236">
        <f t="shared" ref="H304:H314" si="758">ROUND(SUM(S304,AD304,AO304,AZ304),1)</f>
        <v>0</v>
      </c>
      <c r="I304" s="236">
        <f t="shared" si="744"/>
        <v>0</v>
      </c>
      <c r="J304" s="236">
        <f t="shared" si="745"/>
        <v>0</v>
      </c>
      <c r="K304" s="236">
        <f t="shared" si="745"/>
        <v>0</v>
      </c>
      <c r="L304" s="236">
        <f t="shared" si="745"/>
        <v>0</v>
      </c>
      <c r="M304" s="236">
        <f t="shared" si="745"/>
        <v>0</v>
      </c>
      <c r="N304" s="236">
        <f t="shared" si="745"/>
        <v>0</v>
      </c>
      <c r="O304" s="236">
        <f t="shared" si="745"/>
        <v>0</v>
      </c>
      <c r="P304" s="220"/>
      <c r="Q304" s="221"/>
      <c r="R304" s="237">
        <f t="shared" ref="R304:R314" si="759">SUM(U304:W304)</f>
        <v>0</v>
      </c>
      <c r="S304" s="221"/>
      <c r="T304" s="237">
        <f t="shared" ref="T304:T313" si="760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761">SUM(AF304:AH304)</f>
        <v>0</v>
      </c>
      <c r="AD304" s="221"/>
      <c r="AE304" s="237">
        <f t="shared" ref="AE304:AE313" si="762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763">SUM(AQ304:AS304)</f>
        <v>0</v>
      </c>
      <c r="AO304" s="221"/>
      <c r="AP304" s="237">
        <f t="shared" ref="AP304:AP313" si="764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765">SUM(BB304:BD304)</f>
        <v>0</v>
      </c>
      <c r="AZ304" s="221"/>
      <c r="BA304" s="237">
        <f t="shared" ref="BA304:BA313" si="766">SUM(BE304:BG304)</f>
        <v>0</v>
      </c>
      <c r="BB304" s="221"/>
      <c r="BC304" s="233"/>
      <c r="BD304" s="221"/>
      <c r="BE304" s="221"/>
      <c r="BF304" s="233"/>
      <c r="BG304" s="222"/>
      <c r="BH304" s="379">
        <f t="shared" si="746"/>
        <v>0</v>
      </c>
      <c r="BI304" s="255" t="str">
        <f t="shared" si="747"/>
        <v>03</v>
      </c>
      <c r="BJ304" s="318"/>
      <c r="BK304" s="253">
        <f t="shared" ref="BK304:BK314" si="767">IF(ROUND((E304-F304),5)&gt;=0,0,"Ошибка!")</f>
        <v>0</v>
      </c>
      <c r="BL304" s="318"/>
      <c r="BM304" s="253">
        <f t="shared" si="748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749"/>
        <v>0</v>
      </c>
      <c r="BW304" s="318"/>
      <c r="BX304" s="253">
        <f t="shared" ref="BX304:BX314" si="76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750"/>
        <v>0</v>
      </c>
      <c r="CH304" s="318"/>
      <c r="CI304" s="253">
        <f t="shared" si="751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752"/>
        <v>0</v>
      </c>
      <c r="CS304" s="318"/>
      <c r="CT304" s="253">
        <f t="shared" si="753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754"/>
        <v>0</v>
      </c>
      <c r="DD304" s="318"/>
      <c r="DE304" s="253">
        <f t="shared" si="755"/>
        <v>0</v>
      </c>
      <c r="DF304" s="318"/>
      <c r="DG304" s="318"/>
      <c r="DH304" s="318"/>
      <c r="DI304" s="318"/>
      <c r="DJ304" s="318"/>
      <c r="DK304" s="318"/>
      <c r="DL304" s="318"/>
      <c r="DM304" s="2"/>
      <c r="DN304" s="2"/>
    </row>
    <row r="305" spans="1:118" s="28" customFormat="1" ht="12.75" customHeight="1">
      <c r="A305" s="272" t="str">
        <f t="shared" si="742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756"/>
        <v>0</v>
      </c>
      <c r="F305" s="236">
        <f t="shared" si="757"/>
        <v>0</v>
      </c>
      <c r="G305" s="236">
        <f t="shared" si="743"/>
        <v>0</v>
      </c>
      <c r="H305" s="236">
        <f t="shared" si="758"/>
        <v>0</v>
      </c>
      <c r="I305" s="236">
        <f t="shared" si="744"/>
        <v>0</v>
      </c>
      <c r="J305" s="236">
        <f t="shared" si="745"/>
        <v>0</v>
      </c>
      <c r="K305" s="236">
        <f t="shared" si="745"/>
        <v>0</v>
      </c>
      <c r="L305" s="236">
        <f t="shared" si="745"/>
        <v>0</v>
      </c>
      <c r="M305" s="236">
        <f t="shared" si="745"/>
        <v>0</v>
      </c>
      <c r="N305" s="236">
        <f t="shared" si="745"/>
        <v>0</v>
      </c>
      <c r="O305" s="236">
        <f t="shared" si="745"/>
        <v>0</v>
      </c>
      <c r="P305" s="220"/>
      <c r="Q305" s="221"/>
      <c r="R305" s="237">
        <f t="shared" si="759"/>
        <v>0</v>
      </c>
      <c r="S305" s="221"/>
      <c r="T305" s="237">
        <f t="shared" si="760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761"/>
        <v>0</v>
      </c>
      <c r="AD305" s="221"/>
      <c r="AE305" s="237">
        <f t="shared" si="762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763"/>
        <v>0</v>
      </c>
      <c r="AO305" s="221"/>
      <c r="AP305" s="237">
        <f t="shared" si="764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765"/>
        <v>0</v>
      </c>
      <c r="AZ305" s="221"/>
      <c r="BA305" s="237">
        <f t="shared" si="766"/>
        <v>0</v>
      </c>
      <c r="BB305" s="221"/>
      <c r="BC305" s="233"/>
      <c r="BD305" s="221"/>
      <c r="BE305" s="221"/>
      <c r="BF305" s="233"/>
      <c r="BG305" s="222"/>
      <c r="BH305" s="379">
        <f t="shared" si="746"/>
        <v>0</v>
      </c>
      <c r="BI305" s="255" t="str">
        <f t="shared" si="747"/>
        <v>04</v>
      </c>
      <c r="BJ305" s="318"/>
      <c r="BK305" s="253">
        <f t="shared" si="767"/>
        <v>0</v>
      </c>
      <c r="BL305" s="318"/>
      <c r="BM305" s="253">
        <f t="shared" si="748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749"/>
        <v>0</v>
      </c>
      <c r="BW305" s="318"/>
      <c r="BX305" s="253">
        <f t="shared" si="76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750"/>
        <v>0</v>
      </c>
      <c r="CH305" s="318"/>
      <c r="CI305" s="253">
        <f t="shared" si="751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752"/>
        <v>0</v>
      </c>
      <c r="CS305" s="318"/>
      <c r="CT305" s="253">
        <f t="shared" si="753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754"/>
        <v>0</v>
      </c>
      <c r="DD305" s="318"/>
      <c r="DE305" s="253">
        <f t="shared" si="755"/>
        <v>0</v>
      </c>
      <c r="DF305" s="318"/>
      <c r="DG305" s="318"/>
      <c r="DH305" s="318"/>
      <c r="DI305" s="318"/>
      <c r="DJ305" s="318"/>
      <c r="DK305" s="318"/>
      <c r="DL305" s="318"/>
      <c r="DM305" s="242"/>
      <c r="DN305" s="242"/>
    </row>
    <row r="306" spans="1:118" s="28" customFormat="1" ht="12.75" customHeight="1">
      <c r="A306" s="272" t="str">
        <f t="shared" si="742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756"/>
        <v>0</v>
      </c>
      <c r="F306" s="236">
        <f t="shared" si="757"/>
        <v>0</v>
      </c>
      <c r="G306" s="236">
        <f t="shared" si="743"/>
        <v>0</v>
      </c>
      <c r="H306" s="236">
        <f t="shared" si="758"/>
        <v>0</v>
      </c>
      <c r="I306" s="236">
        <f t="shared" si="744"/>
        <v>0</v>
      </c>
      <c r="J306" s="236">
        <f t="shared" si="745"/>
        <v>0</v>
      </c>
      <c r="K306" s="236">
        <f t="shared" si="745"/>
        <v>0</v>
      </c>
      <c r="L306" s="236">
        <f t="shared" si="745"/>
        <v>0</v>
      </c>
      <c r="M306" s="236">
        <f t="shared" si="745"/>
        <v>0</v>
      </c>
      <c r="N306" s="236">
        <f t="shared" si="745"/>
        <v>0</v>
      </c>
      <c r="O306" s="236">
        <f t="shared" si="745"/>
        <v>0</v>
      </c>
      <c r="P306" s="220"/>
      <c r="Q306" s="221"/>
      <c r="R306" s="237">
        <f t="shared" si="759"/>
        <v>0</v>
      </c>
      <c r="S306" s="221"/>
      <c r="T306" s="237">
        <f t="shared" si="760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761"/>
        <v>0</v>
      </c>
      <c r="AD306" s="221"/>
      <c r="AE306" s="237">
        <f t="shared" si="762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763"/>
        <v>0</v>
      </c>
      <c r="AO306" s="221"/>
      <c r="AP306" s="237">
        <f t="shared" si="764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765"/>
        <v>0</v>
      </c>
      <c r="AZ306" s="221"/>
      <c r="BA306" s="237">
        <f t="shared" si="766"/>
        <v>0</v>
      </c>
      <c r="BB306" s="221"/>
      <c r="BC306" s="233"/>
      <c r="BD306" s="221"/>
      <c r="BE306" s="221"/>
      <c r="BF306" s="233"/>
      <c r="BG306" s="222"/>
      <c r="BH306" s="379">
        <f t="shared" si="746"/>
        <v>0</v>
      </c>
      <c r="BI306" s="255" t="str">
        <f t="shared" si="747"/>
        <v>05</v>
      </c>
      <c r="BJ306" s="318"/>
      <c r="BK306" s="253">
        <f t="shared" si="767"/>
        <v>0</v>
      </c>
      <c r="BL306" s="318"/>
      <c r="BM306" s="253">
        <f t="shared" si="748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749"/>
        <v>0</v>
      </c>
      <c r="BW306" s="318"/>
      <c r="BX306" s="253">
        <f t="shared" si="76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750"/>
        <v>0</v>
      </c>
      <c r="CH306" s="318"/>
      <c r="CI306" s="253">
        <f t="shared" si="751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752"/>
        <v>0</v>
      </c>
      <c r="CS306" s="318"/>
      <c r="CT306" s="253">
        <f t="shared" si="753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754"/>
        <v>0</v>
      </c>
      <c r="DD306" s="318"/>
      <c r="DE306" s="253">
        <f t="shared" si="755"/>
        <v>0</v>
      </c>
      <c r="DF306" s="318"/>
      <c r="DG306" s="318"/>
      <c r="DH306" s="318"/>
      <c r="DI306" s="318"/>
      <c r="DJ306" s="318"/>
      <c r="DK306" s="318"/>
      <c r="DL306" s="318"/>
      <c r="DM306" s="242"/>
      <c r="DN306" s="242"/>
    </row>
    <row r="307" spans="1:118" s="28" customFormat="1" ht="12.75" customHeight="1">
      <c r="A307" s="272" t="str">
        <f t="shared" si="742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756"/>
        <v>0</v>
      </c>
      <c r="F307" s="236">
        <f t="shared" si="757"/>
        <v>0</v>
      </c>
      <c r="G307" s="236">
        <f t="shared" si="743"/>
        <v>0</v>
      </c>
      <c r="H307" s="236">
        <f t="shared" si="758"/>
        <v>0</v>
      </c>
      <c r="I307" s="236">
        <f t="shared" si="744"/>
        <v>0</v>
      </c>
      <c r="J307" s="236">
        <f t="shared" si="745"/>
        <v>0</v>
      </c>
      <c r="K307" s="236">
        <f t="shared" si="745"/>
        <v>0</v>
      </c>
      <c r="L307" s="236">
        <f t="shared" si="745"/>
        <v>0</v>
      </c>
      <c r="M307" s="236">
        <f t="shared" si="745"/>
        <v>0</v>
      </c>
      <c r="N307" s="236">
        <f t="shared" si="745"/>
        <v>0</v>
      </c>
      <c r="O307" s="236">
        <f t="shared" si="745"/>
        <v>0</v>
      </c>
      <c r="P307" s="220"/>
      <c r="Q307" s="221"/>
      <c r="R307" s="237">
        <f t="shared" si="759"/>
        <v>0</v>
      </c>
      <c r="S307" s="221"/>
      <c r="T307" s="237">
        <f t="shared" si="760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761"/>
        <v>0</v>
      </c>
      <c r="AD307" s="221"/>
      <c r="AE307" s="237">
        <f t="shared" si="762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763"/>
        <v>0</v>
      </c>
      <c r="AO307" s="221"/>
      <c r="AP307" s="237">
        <f t="shared" si="764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765"/>
        <v>0</v>
      </c>
      <c r="AZ307" s="221"/>
      <c r="BA307" s="237">
        <f t="shared" si="766"/>
        <v>0</v>
      </c>
      <c r="BB307" s="221"/>
      <c r="BC307" s="233"/>
      <c r="BD307" s="221"/>
      <c r="BE307" s="221"/>
      <c r="BF307" s="233"/>
      <c r="BG307" s="222"/>
      <c r="BH307" s="379">
        <f t="shared" si="746"/>
        <v>0</v>
      </c>
      <c r="BI307" s="255" t="str">
        <f t="shared" si="747"/>
        <v>06</v>
      </c>
      <c r="BJ307" s="318"/>
      <c r="BK307" s="253">
        <f t="shared" si="767"/>
        <v>0</v>
      </c>
      <c r="BL307" s="318"/>
      <c r="BM307" s="253">
        <f t="shared" si="748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749"/>
        <v>0</v>
      </c>
      <c r="BW307" s="318"/>
      <c r="BX307" s="253">
        <f t="shared" si="76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750"/>
        <v>0</v>
      </c>
      <c r="CH307" s="318"/>
      <c r="CI307" s="253">
        <f t="shared" si="751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752"/>
        <v>0</v>
      </c>
      <c r="CS307" s="318"/>
      <c r="CT307" s="253">
        <f t="shared" si="753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754"/>
        <v>0</v>
      </c>
      <c r="DD307" s="318"/>
      <c r="DE307" s="253">
        <f t="shared" si="755"/>
        <v>0</v>
      </c>
      <c r="DF307" s="318"/>
      <c r="DG307" s="318"/>
      <c r="DH307" s="318"/>
      <c r="DI307" s="318"/>
      <c r="DJ307" s="318"/>
      <c r="DK307" s="318"/>
      <c r="DL307" s="318"/>
      <c r="DM307" s="242"/>
      <c r="DN307" s="242"/>
    </row>
    <row r="308" spans="1:118" s="27" customFormat="1" ht="24.75" customHeight="1">
      <c r="A308" s="272" t="str">
        <f t="shared" si="742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756"/>
        <v>0</v>
      </c>
      <c r="F308" s="236">
        <f t="shared" si="757"/>
        <v>0</v>
      </c>
      <c r="G308" s="236">
        <f t="shared" si="743"/>
        <v>0</v>
      </c>
      <c r="H308" s="236">
        <f t="shared" si="758"/>
        <v>0</v>
      </c>
      <c r="I308" s="236">
        <f t="shared" si="744"/>
        <v>0</v>
      </c>
      <c r="J308" s="236">
        <f t="shared" si="745"/>
        <v>0</v>
      </c>
      <c r="K308" s="236">
        <f t="shared" si="745"/>
        <v>0</v>
      </c>
      <c r="L308" s="236">
        <f t="shared" si="745"/>
        <v>0</v>
      </c>
      <c r="M308" s="236">
        <f t="shared" si="745"/>
        <v>0</v>
      </c>
      <c r="N308" s="236">
        <f t="shared" si="745"/>
        <v>0</v>
      </c>
      <c r="O308" s="236">
        <f t="shared" si="745"/>
        <v>0</v>
      </c>
      <c r="P308" s="220"/>
      <c r="Q308" s="221"/>
      <c r="R308" s="237">
        <f t="shared" si="759"/>
        <v>0</v>
      </c>
      <c r="S308" s="221"/>
      <c r="T308" s="237">
        <f t="shared" si="760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761"/>
        <v>0</v>
      </c>
      <c r="AD308" s="221"/>
      <c r="AE308" s="237">
        <f t="shared" si="762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763"/>
        <v>0</v>
      </c>
      <c r="AO308" s="221"/>
      <c r="AP308" s="237">
        <f t="shared" si="764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765"/>
        <v>0</v>
      </c>
      <c r="AZ308" s="221"/>
      <c r="BA308" s="237">
        <f t="shared" si="766"/>
        <v>0</v>
      </c>
      <c r="BB308" s="221"/>
      <c r="BC308" s="233"/>
      <c r="BD308" s="221"/>
      <c r="BE308" s="221"/>
      <c r="BF308" s="233"/>
      <c r="BG308" s="222"/>
      <c r="BH308" s="379">
        <f t="shared" si="746"/>
        <v>0</v>
      </c>
      <c r="BI308" s="255" t="str">
        <f t="shared" si="747"/>
        <v>07</v>
      </c>
      <c r="BJ308" s="318"/>
      <c r="BK308" s="253">
        <f t="shared" si="767"/>
        <v>0</v>
      </c>
      <c r="BL308" s="318"/>
      <c r="BM308" s="253">
        <f t="shared" si="748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749"/>
        <v>0</v>
      </c>
      <c r="BW308" s="318"/>
      <c r="BX308" s="253">
        <f t="shared" si="76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750"/>
        <v>0</v>
      </c>
      <c r="CH308" s="318"/>
      <c r="CI308" s="253">
        <f t="shared" si="751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752"/>
        <v>0</v>
      </c>
      <c r="CS308" s="318"/>
      <c r="CT308" s="253">
        <f t="shared" si="753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754"/>
        <v>0</v>
      </c>
      <c r="DD308" s="318"/>
      <c r="DE308" s="253">
        <f t="shared" si="755"/>
        <v>0</v>
      </c>
      <c r="DF308" s="318"/>
      <c r="DG308" s="318"/>
      <c r="DH308" s="318"/>
      <c r="DI308" s="318"/>
      <c r="DJ308" s="318"/>
      <c r="DK308" s="318"/>
      <c r="DL308" s="318"/>
      <c r="DM308" s="2"/>
      <c r="DN308" s="2"/>
    </row>
    <row r="309" spans="1:118" s="27" customFormat="1" ht="12.75" customHeight="1">
      <c r="A309" s="272" t="str">
        <f t="shared" si="742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756"/>
        <v>0</v>
      </c>
      <c r="F309" s="236">
        <f t="shared" si="757"/>
        <v>0</v>
      </c>
      <c r="G309" s="236">
        <f t="shared" si="743"/>
        <v>0</v>
      </c>
      <c r="H309" s="236">
        <f t="shared" si="758"/>
        <v>0</v>
      </c>
      <c r="I309" s="236">
        <f t="shared" si="744"/>
        <v>0</v>
      </c>
      <c r="J309" s="236">
        <f t="shared" si="745"/>
        <v>0</v>
      </c>
      <c r="K309" s="236">
        <f t="shared" si="745"/>
        <v>0</v>
      </c>
      <c r="L309" s="236">
        <f t="shared" si="745"/>
        <v>0</v>
      </c>
      <c r="M309" s="236">
        <f t="shared" si="745"/>
        <v>0</v>
      </c>
      <c r="N309" s="236">
        <f t="shared" si="745"/>
        <v>0</v>
      </c>
      <c r="O309" s="236">
        <f t="shared" si="745"/>
        <v>0</v>
      </c>
      <c r="P309" s="220"/>
      <c r="Q309" s="221"/>
      <c r="R309" s="237">
        <f t="shared" si="759"/>
        <v>0</v>
      </c>
      <c r="S309" s="221"/>
      <c r="T309" s="237">
        <f t="shared" si="760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761"/>
        <v>0</v>
      </c>
      <c r="AD309" s="221"/>
      <c r="AE309" s="237">
        <f t="shared" si="762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763"/>
        <v>0</v>
      </c>
      <c r="AO309" s="221"/>
      <c r="AP309" s="237">
        <f t="shared" si="764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765"/>
        <v>0</v>
      </c>
      <c r="AZ309" s="221"/>
      <c r="BA309" s="237">
        <f t="shared" si="766"/>
        <v>0</v>
      </c>
      <c r="BB309" s="221"/>
      <c r="BC309" s="233"/>
      <c r="BD309" s="221"/>
      <c r="BE309" s="221"/>
      <c r="BF309" s="233"/>
      <c r="BG309" s="222"/>
      <c r="BH309" s="379">
        <f t="shared" si="746"/>
        <v>0</v>
      </c>
      <c r="BI309" s="255" t="str">
        <f t="shared" si="747"/>
        <v>08</v>
      </c>
      <c r="BJ309" s="318"/>
      <c r="BK309" s="253">
        <f t="shared" si="767"/>
        <v>0</v>
      </c>
      <c r="BL309" s="318"/>
      <c r="BM309" s="253">
        <f t="shared" si="748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749"/>
        <v>0</v>
      </c>
      <c r="BW309" s="318"/>
      <c r="BX309" s="253">
        <f t="shared" si="76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750"/>
        <v>0</v>
      </c>
      <c r="CH309" s="318"/>
      <c r="CI309" s="253">
        <f t="shared" si="751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752"/>
        <v>0</v>
      </c>
      <c r="CS309" s="318"/>
      <c r="CT309" s="253">
        <f t="shared" si="753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754"/>
        <v>0</v>
      </c>
      <c r="DD309" s="318"/>
      <c r="DE309" s="253">
        <f t="shared" si="755"/>
        <v>0</v>
      </c>
      <c r="DF309" s="318"/>
      <c r="DG309" s="318"/>
      <c r="DH309" s="318"/>
      <c r="DI309" s="318"/>
      <c r="DJ309" s="318"/>
      <c r="DK309" s="318"/>
      <c r="DL309" s="318"/>
      <c r="DM309" s="2"/>
      <c r="DN309" s="2"/>
    </row>
    <row r="310" spans="1:118" s="28" customFormat="1" ht="12.75" customHeight="1">
      <c r="A310" s="272" t="str">
        <f t="shared" si="742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756"/>
        <v>0</v>
      </c>
      <c r="F310" s="236">
        <f t="shared" si="757"/>
        <v>0</v>
      </c>
      <c r="G310" s="236">
        <f t="shared" si="743"/>
        <v>0</v>
      </c>
      <c r="H310" s="236">
        <f t="shared" si="758"/>
        <v>0</v>
      </c>
      <c r="I310" s="236">
        <f t="shared" si="744"/>
        <v>0</v>
      </c>
      <c r="J310" s="236">
        <f t="shared" si="745"/>
        <v>0</v>
      </c>
      <c r="K310" s="236">
        <f t="shared" si="745"/>
        <v>0</v>
      </c>
      <c r="L310" s="236">
        <f t="shared" si="745"/>
        <v>0</v>
      </c>
      <c r="M310" s="236">
        <f t="shared" si="745"/>
        <v>0</v>
      </c>
      <c r="N310" s="236">
        <f t="shared" si="745"/>
        <v>0</v>
      </c>
      <c r="O310" s="236">
        <f t="shared" si="745"/>
        <v>0</v>
      </c>
      <c r="P310" s="220"/>
      <c r="Q310" s="221"/>
      <c r="R310" s="237">
        <f t="shared" si="759"/>
        <v>0</v>
      </c>
      <c r="S310" s="221"/>
      <c r="T310" s="237">
        <f t="shared" si="760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761"/>
        <v>0</v>
      </c>
      <c r="AD310" s="221"/>
      <c r="AE310" s="237">
        <f t="shared" si="762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763"/>
        <v>0</v>
      </c>
      <c r="AO310" s="221"/>
      <c r="AP310" s="237">
        <f t="shared" si="764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765"/>
        <v>0</v>
      </c>
      <c r="AZ310" s="221"/>
      <c r="BA310" s="237">
        <f t="shared" si="766"/>
        <v>0</v>
      </c>
      <c r="BB310" s="221"/>
      <c r="BC310" s="233"/>
      <c r="BD310" s="221"/>
      <c r="BE310" s="221"/>
      <c r="BF310" s="233"/>
      <c r="BG310" s="222"/>
      <c r="BH310" s="379">
        <f t="shared" si="746"/>
        <v>0</v>
      </c>
      <c r="BI310" s="255" t="str">
        <f t="shared" si="747"/>
        <v>09</v>
      </c>
      <c r="BJ310" s="318"/>
      <c r="BK310" s="253">
        <f t="shared" si="767"/>
        <v>0</v>
      </c>
      <c r="BL310" s="318"/>
      <c r="BM310" s="253">
        <f t="shared" si="748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749"/>
        <v>0</v>
      </c>
      <c r="BW310" s="318"/>
      <c r="BX310" s="253">
        <f t="shared" si="76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750"/>
        <v>0</v>
      </c>
      <c r="CH310" s="318"/>
      <c r="CI310" s="253">
        <f t="shared" si="751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752"/>
        <v>0</v>
      </c>
      <c r="CS310" s="318"/>
      <c r="CT310" s="253">
        <f t="shared" si="753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754"/>
        <v>0</v>
      </c>
      <c r="DD310" s="318"/>
      <c r="DE310" s="253">
        <f t="shared" si="755"/>
        <v>0</v>
      </c>
      <c r="DF310" s="318"/>
      <c r="DG310" s="318"/>
      <c r="DH310" s="318"/>
      <c r="DI310" s="318"/>
      <c r="DJ310" s="318"/>
      <c r="DK310" s="318"/>
      <c r="DL310" s="318"/>
      <c r="DM310" s="242"/>
      <c r="DN310" s="242"/>
    </row>
    <row r="311" spans="1:118" s="28" customFormat="1" ht="12.75" customHeight="1">
      <c r="A311" s="272" t="str">
        <f t="shared" si="742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756"/>
        <v>0</v>
      </c>
      <c r="F311" s="236">
        <f t="shared" si="757"/>
        <v>0</v>
      </c>
      <c r="G311" s="236">
        <f t="shared" si="743"/>
        <v>0</v>
      </c>
      <c r="H311" s="236">
        <f t="shared" si="758"/>
        <v>0</v>
      </c>
      <c r="I311" s="236">
        <f t="shared" si="744"/>
        <v>0</v>
      </c>
      <c r="J311" s="236">
        <f t="shared" si="745"/>
        <v>0</v>
      </c>
      <c r="K311" s="236">
        <f t="shared" si="745"/>
        <v>0</v>
      </c>
      <c r="L311" s="236">
        <f t="shared" si="745"/>
        <v>0</v>
      </c>
      <c r="M311" s="236">
        <f t="shared" si="745"/>
        <v>0</v>
      </c>
      <c r="N311" s="236">
        <f t="shared" si="745"/>
        <v>0</v>
      </c>
      <c r="O311" s="236">
        <f t="shared" si="745"/>
        <v>0</v>
      </c>
      <c r="P311" s="220"/>
      <c r="Q311" s="221"/>
      <c r="R311" s="237">
        <f t="shared" si="759"/>
        <v>0</v>
      </c>
      <c r="S311" s="221"/>
      <c r="T311" s="237">
        <f t="shared" si="760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761"/>
        <v>0</v>
      </c>
      <c r="AD311" s="221"/>
      <c r="AE311" s="237">
        <f t="shared" si="762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763"/>
        <v>0</v>
      </c>
      <c r="AO311" s="221"/>
      <c r="AP311" s="237">
        <f t="shared" si="764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765"/>
        <v>0</v>
      </c>
      <c r="AZ311" s="221"/>
      <c r="BA311" s="237">
        <f t="shared" si="766"/>
        <v>0</v>
      </c>
      <c r="BB311" s="221"/>
      <c r="BC311" s="233"/>
      <c r="BD311" s="221"/>
      <c r="BE311" s="221"/>
      <c r="BF311" s="233"/>
      <c r="BG311" s="222"/>
      <c r="BH311" s="379">
        <f t="shared" si="746"/>
        <v>0</v>
      </c>
      <c r="BI311" s="255" t="str">
        <f t="shared" si="747"/>
        <v>10</v>
      </c>
      <c r="BJ311" s="318"/>
      <c r="BK311" s="253">
        <f t="shared" si="767"/>
        <v>0</v>
      </c>
      <c r="BL311" s="318"/>
      <c r="BM311" s="253">
        <f t="shared" si="748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749"/>
        <v>0</v>
      </c>
      <c r="BW311" s="318"/>
      <c r="BX311" s="253">
        <f t="shared" si="76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750"/>
        <v>0</v>
      </c>
      <c r="CH311" s="318"/>
      <c r="CI311" s="253">
        <f t="shared" si="751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752"/>
        <v>0</v>
      </c>
      <c r="CS311" s="318"/>
      <c r="CT311" s="253">
        <f t="shared" si="753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754"/>
        <v>0</v>
      </c>
      <c r="DD311" s="318"/>
      <c r="DE311" s="253">
        <f t="shared" si="755"/>
        <v>0</v>
      </c>
      <c r="DF311" s="318"/>
      <c r="DG311" s="318"/>
      <c r="DH311" s="318"/>
      <c r="DI311" s="318"/>
      <c r="DJ311" s="318"/>
      <c r="DK311" s="318"/>
      <c r="DL311" s="318"/>
      <c r="DM311" s="242"/>
      <c r="DN311" s="242"/>
    </row>
    <row r="312" spans="1:118" s="27" customFormat="1" ht="36.75" customHeight="1">
      <c r="A312" s="272" t="str">
        <f t="shared" si="742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756"/>
        <v>0</v>
      </c>
      <c r="F312" s="236">
        <f t="shared" si="757"/>
        <v>0</v>
      </c>
      <c r="G312" s="236">
        <f t="shared" si="743"/>
        <v>0</v>
      </c>
      <c r="H312" s="236">
        <f t="shared" si="758"/>
        <v>0</v>
      </c>
      <c r="I312" s="236">
        <f t="shared" si="744"/>
        <v>0</v>
      </c>
      <c r="J312" s="236">
        <f t="shared" si="745"/>
        <v>0</v>
      </c>
      <c r="K312" s="236">
        <f t="shared" si="745"/>
        <v>0</v>
      </c>
      <c r="L312" s="236">
        <f t="shared" si="745"/>
        <v>0</v>
      </c>
      <c r="M312" s="236">
        <f t="shared" si="745"/>
        <v>0</v>
      </c>
      <c r="N312" s="236">
        <f t="shared" si="745"/>
        <v>0</v>
      </c>
      <c r="O312" s="236">
        <f t="shared" si="745"/>
        <v>0</v>
      </c>
      <c r="P312" s="220"/>
      <c r="Q312" s="221"/>
      <c r="R312" s="237">
        <f t="shared" si="759"/>
        <v>0</v>
      </c>
      <c r="S312" s="221"/>
      <c r="T312" s="237">
        <f t="shared" si="760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761"/>
        <v>0</v>
      </c>
      <c r="AD312" s="221"/>
      <c r="AE312" s="237">
        <f t="shared" si="762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763"/>
        <v>0</v>
      </c>
      <c r="AO312" s="221"/>
      <c r="AP312" s="237">
        <f t="shared" si="764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765"/>
        <v>0</v>
      </c>
      <c r="AZ312" s="221"/>
      <c r="BA312" s="237">
        <f t="shared" si="766"/>
        <v>0</v>
      </c>
      <c r="BB312" s="221"/>
      <c r="BC312" s="233"/>
      <c r="BD312" s="221"/>
      <c r="BE312" s="221"/>
      <c r="BF312" s="233"/>
      <c r="BG312" s="222"/>
      <c r="BH312" s="379">
        <f t="shared" si="746"/>
        <v>0</v>
      </c>
      <c r="BI312" s="255" t="str">
        <f t="shared" si="747"/>
        <v>11</v>
      </c>
      <c r="BJ312" s="318"/>
      <c r="BK312" s="253">
        <f t="shared" si="767"/>
        <v>0</v>
      </c>
      <c r="BL312" s="318"/>
      <c r="BM312" s="253">
        <f t="shared" si="748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749"/>
        <v>0</v>
      </c>
      <c r="BW312" s="318"/>
      <c r="BX312" s="253">
        <f t="shared" si="76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750"/>
        <v>0</v>
      </c>
      <c r="CH312" s="318"/>
      <c r="CI312" s="253">
        <f t="shared" si="751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752"/>
        <v>0</v>
      </c>
      <c r="CS312" s="318"/>
      <c r="CT312" s="253">
        <f t="shared" si="753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754"/>
        <v>0</v>
      </c>
      <c r="DD312" s="318"/>
      <c r="DE312" s="253">
        <f t="shared" si="755"/>
        <v>0</v>
      </c>
      <c r="DF312" s="318"/>
      <c r="DG312" s="318"/>
      <c r="DH312" s="318"/>
      <c r="DI312" s="318"/>
      <c r="DJ312" s="318"/>
      <c r="DK312" s="318"/>
      <c r="DL312" s="318"/>
      <c r="DM312" s="2"/>
      <c r="DN312" s="2"/>
    </row>
    <row r="313" spans="1:118" s="27" customFormat="1" ht="36.75" customHeight="1">
      <c r="A313" s="272" t="str">
        <f t="shared" si="742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756"/>
        <v>0</v>
      </c>
      <c r="F313" s="236">
        <f t="shared" si="757"/>
        <v>0</v>
      </c>
      <c r="G313" s="236">
        <f t="shared" si="743"/>
        <v>0</v>
      </c>
      <c r="H313" s="236">
        <f t="shared" si="758"/>
        <v>0</v>
      </c>
      <c r="I313" s="236">
        <f t="shared" si="744"/>
        <v>0</v>
      </c>
      <c r="J313" s="236">
        <f t="shared" si="745"/>
        <v>0</v>
      </c>
      <c r="K313" s="236">
        <f t="shared" si="745"/>
        <v>0</v>
      </c>
      <c r="L313" s="236">
        <f t="shared" si="745"/>
        <v>0</v>
      </c>
      <c r="M313" s="236">
        <f t="shared" si="745"/>
        <v>0</v>
      </c>
      <c r="N313" s="236">
        <f t="shared" si="745"/>
        <v>0</v>
      </c>
      <c r="O313" s="236">
        <f t="shared" si="745"/>
        <v>0</v>
      </c>
      <c r="P313" s="220"/>
      <c r="Q313" s="221"/>
      <c r="R313" s="237">
        <f t="shared" si="759"/>
        <v>0</v>
      </c>
      <c r="S313" s="221"/>
      <c r="T313" s="237">
        <f t="shared" si="760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761"/>
        <v>0</v>
      </c>
      <c r="AD313" s="221"/>
      <c r="AE313" s="237">
        <f t="shared" si="762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763"/>
        <v>0</v>
      </c>
      <c r="AO313" s="221"/>
      <c r="AP313" s="237">
        <f t="shared" si="764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765"/>
        <v>0</v>
      </c>
      <c r="AZ313" s="221"/>
      <c r="BA313" s="237">
        <f t="shared" si="766"/>
        <v>0</v>
      </c>
      <c r="BB313" s="221"/>
      <c r="BC313" s="233"/>
      <c r="BD313" s="221"/>
      <c r="BE313" s="221"/>
      <c r="BF313" s="233"/>
      <c r="BG313" s="222"/>
      <c r="BH313" s="379">
        <f t="shared" si="746"/>
        <v>0</v>
      </c>
      <c r="BI313" s="255" t="str">
        <f t="shared" si="747"/>
        <v>12</v>
      </c>
      <c r="BJ313" s="318"/>
      <c r="BK313" s="253">
        <f t="shared" si="767"/>
        <v>0</v>
      </c>
      <c r="BL313" s="318"/>
      <c r="BM313" s="253">
        <f t="shared" si="748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749"/>
        <v>0</v>
      </c>
      <c r="BW313" s="318"/>
      <c r="BX313" s="253">
        <f t="shared" si="76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750"/>
        <v>0</v>
      </c>
      <c r="CH313" s="318"/>
      <c r="CI313" s="253">
        <f t="shared" si="751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752"/>
        <v>0</v>
      </c>
      <c r="CS313" s="318"/>
      <c r="CT313" s="253">
        <f t="shared" si="753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754"/>
        <v>0</v>
      </c>
      <c r="DD313" s="318"/>
      <c r="DE313" s="253">
        <f t="shared" si="755"/>
        <v>0</v>
      </c>
      <c r="DF313" s="318"/>
      <c r="DG313" s="318"/>
      <c r="DH313" s="318"/>
      <c r="DI313" s="318"/>
      <c r="DJ313" s="318"/>
      <c r="DK313" s="318"/>
      <c r="DL313" s="318"/>
      <c r="DM313" s="2"/>
      <c r="DN313" s="2"/>
    </row>
    <row r="314" spans="1:118" s="28" customFormat="1" ht="13.5" customHeight="1" thickBot="1">
      <c r="A314" s="272" t="str">
        <f t="shared" si="742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756"/>
        <v>0</v>
      </c>
      <c r="F314" s="236">
        <f t="shared" si="757"/>
        <v>0</v>
      </c>
      <c r="G314" s="236">
        <f t="shared" si="743"/>
        <v>0</v>
      </c>
      <c r="H314" s="236">
        <f t="shared" si="758"/>
        <v>0</v>
      </c>
      <c r="I314" s="236">
        <f t="shared" si="744"/>
        <v>0</v>
      </c>
      <c r="J314" s="236">
        <f t="shared" si="745"/>
        <v>0</v>
      </c>
      <c r="K314" s="236">
        <f t="shared" si="745"/>
        <v>0</v>
      </c>
      <c r="L314" s="236">
        <f t="shared" si="745"/>
        <v>0</v>
      </c>
      <c r="M314" s="236">
        <f t="shared" si="745"/>
        <v>0</v>
      </c>
      <c r="N314" s="236">
        <f t="shared" si="745"/>
        <v>0</v>
      </c>
      <c r="O314" s="236">
        <f>ROUND(SUM(Z314,AK314,AV314,BG314),1)</f>
        <v>0</v>
      </c>
      <c r="P314" s="223"/>
      <c r="Q314" s="224"/>
      <c r="R314" s="238">
        <f t="shared" si="759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761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763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765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5"/>
      <c r="BH314" s="379">
        <f t="shared" si="746"/>
        <v>0</v>
      </c>
      <c r="BI314" s="319" t="str">
        <f t="shared" si="747"/>
        <v>13</v>
      </c>
      <c r="BJ314" s="320"/>
      <c r="BK314" s="321">
        <f t="shared" si="767"/>
        <v>0</v>
      </c>
      <c r="BL314" s="320"/>
      <c r="BM314" s="321">
        <f t="shared" si="748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749"/>
        <v>0</v>
      </c>
      <c r="BW314" s="320"/>
      <c r="BX314" s="321">
        <f t="shared" si="76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750"/>
        <v>0</v>
      </c>
      <c r="CH314" s="320"/>
      <c r="CI314" s="321">
        <f t="shared" si="751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752"/>
        <v>0</v>
      </c>
      <c r="CS314" s="320"/>
      <c r="CT314" s="321">
        <f t="shared" si="753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754"/>
        <v>0</v>
      </c>
      <c r="DD314" s="320"/>
      <c r="DE314" s="321">
        <f t="shared" si="755"/>
        <v>0</v>
      </c>
      <c r="DF314" s="320"/>
      <c r="DG314" s="320"/>
      <c r="DH314" s="320"/>
      <c r="DI314" s="320"/>
      <c r="DJ314" s="320"/>
      <c r="DK314" s="320"/>
      <c r="DL314" s="320"/>
      <c r="DM314" s="242"/>
      <c r="DN314" s="242"/>
    </row>
    <row r="315" spans="1:118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746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769">IF(ROUND(E321-SUM(E322,E324:E325),5)&gt;=0,0,"Ошибка")</f>
        <v>0</v>
      </c>
      <c r="BK315" s="285">
        <f t="shared" si="769"/>
        <v>0</v>
      </c>
      <c r="BL315" s="285">
        <f t="shared" si="769"/>
        <v>0</v>
      </c>
      <c r="BM315" s="285">
        <f t="shared" si="769"/>
        <v>0</v>
      </c>
      <c r="BN315" s="285">
        <f t="shared" si="769"/>
        <v>0</v>
      </c>
      <c r="BO315" s="285">
        <f t="shared" si="769"/>
        <v>0</v>
      </c>
      <c r="BP315" s="285">
        <f t="shared" si="769"/>
        <v>0</v>
      </c>
      <c r="BQ315" s="285">
        <f t="shared" si="769"/>
        <v>0</v>
      </c>
      <c r="BR315" s="285">
        <f t="shared" si="769"/>
        <v>0</v>
      </c>
      <c r="BS315" s="285">
        <f t="shared" si="769"/>
        <v>0</v>
      </c>
      <c r="BT315" s="285">
        <f t="shared" si="769"/>
        <v>0</v>
      </c>
      <c r="BU315" s="285">
        <f t="shared" si="769"/>
        <v>0</v>
      </c>
      <c r="BV315" s="285">
        <f t="shared" si="769"/>
        <v>0</v>
      </c>
      <c r="BW315" s="285">
        <f t="shared" si="769"/>
        <v>0</v>
      </c>
      <c r="BX315" s="285">
        <f t="shared" si="769"/>
        <v>0</v>
      </c>
      <c r="BY315" s="285">
        <f t="shared" si="769"/>
        <v>0</v>
      </c>
      <c r="BZ315" s="285">
        <f t="shared" si="769"/>
        <v>0</v>
      </c>
      <c r="CA315" s="285">
        <f t="shared" si="769"/>
        <v>0</v>
      </c>
      <c r="CB315" s="285">
        <f t="shared" si="769"/>
        <v>0</v>
      </c>
      <c r="CC315" s="285">
        <f t="shared" si="769"/>
        <v>0</v>
      </c>
      <c r="CD315" s="285">
        <f t="shared" si="769"/>
        <v>0</v>
      </c>
      <c r="CE315" s="285">
        <f t="shared" si="769"/>
        <v>0</v>
      </c>
      <c r="CF315" s="285">
        <f t="shared" si="769"/>
        <v>0</v>
      </c>
      <c r="CG315" s="285">
        <f t="shared" si="769"/>
        <v>0</v>
      </c>
      <c r="CH315" s="285">
        <f t="shared" si="769"/>
        <v>0</v>
      </c>
      <c r="CI315" s="285">
        <f t="shared" si="769"/>
        <v>0</v>
      </c>
      <c r="CJ315" s="285">
        <f t="shared" si="769"/>
        <v>0</v>
      </c>
      <c r="CK315" s="285">
        <f t="shared" si="769"/>
        <v>0</v>
      </c>
      <c r="CL315" s="285">
        <f t="shared" si="769"/>
        <v>0</v>
      </c>
      <c r="CM315" s="285">
        <f t="shared" si="769"/>
        <v>0</v>
      </c>
      <c r="CN315" s="285">
        <f t="shared" si="769"/>
        <v>0</v>
      </c>
      <c r="CO315" s="285">
        <f t="shared" si="769"/>
        <v>0</v>
      </c>
      <c r="CP315" s="285">
        <f t="shared" ref="CP315:DL315" si="770">IF(ROUND(AK321-SUM(AK322,AK324:AK325),5)&gt;=0,0,"Ошибка")</f>
        <v>0</v>
      </c>
      <c r="CQ315" s="285">
        <f t="shared" si="770"/>
        <v>0</v>
      </c>
      <c r="CR315" s="285">
        <f t="shared" si="770"/>
        <v>0</v>
      </c>
      <c r="CS315" s="285">
        <f t="shared" si="770"/>
        <v>0</v>
      </c>
      <c r="CT315" s="285">
        <f t="shared" si="770"/>
        <v>0</v>
      </c>
      <c r="CU315" s="285">
        <f t="shared" si="770"/>
        <v>0</v>
      </c>
      <c r="CV315" s="285">
        <f t="shared" si="770"/>
        <v>0</v>
      </c>
      <c r="CW315" s="285">
        <f t="shared" si="770"/>
        <v>0</v>
      </c>
      <c r="CX315" s="285">
        <f t="shared" si="770"/>
        <v>0</v>
      </c>
      <c r="CY315" s="285">
        <f t="shared" si="770"/>
        <v>0</v>
      </c>
      <c r="CZ315" s="285">
        <f t="shared" si="770"/>
        <v>0</v>
      </c>
      <c r="DA315" s="285">
        <f t="shared" si="770"/>
        <v>0</v>
      </c>
      <c r="DB315" s="285">
        <f t="shared" si="770"/>
        <v>0</v>
      </c>
      <c r="DC315" s="285">
        <f t="shared" si="770"/>
        <v>0</v>
      </c>
      <c r="DD315" s="285">
        <f t="shared" si="770"/>
        <v>0</v>
      </c>
      <c r="DE315" s="285">
        <f t="shared" si="770"/>
        <v>0</v>
      </c>
      <c r="DF315" s="285">
        <f t="shared" si="770"/>
        <v>0</v>
      </c>
      <c r="DG315" s="285">
        <f t="shared" si="770"/>
        <v>0</v>
      </c>
      <c r="DH315" s="285">
        <f t="shared" si="770"/>
        <v>0</v>
      </c>
      <c r="DI315" s="285">
        <f t="shared" si="770"/>
        <v>0</v>
      </c>
      <c r="DJ315" s="285">
        <f t="shared" si="770"/>
        <v>0</v>
      </c>
      <c r="DK315" s="285">
        <f t="shared" si="770"/>
        <v>0</v>
      </c>
      <c r="DL315" s="285">
        <f t="shared" si="770"/>
        <v>0</v>
      </c>
      <c r="DM315" s="259"/>
      <c r="DN315" s="259"/>
    </row>
    <row r="316" spans="1:118" s="27" customFormat="1" ht="24.75" customHeight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771">SUM(J317:J321,J326:J328)</f>
        <v>0</v>
      </c>
      <c r="K316" s="236">
        <f t="shared" si="771"/>
        <v>0</v>
      </c>
      <c r="L316" s="236">
        <f t="shared" si="771"/>
        <v>0</v>
      </c>
      <c r="M316" s="236">
        <f t="shared" si="771"/>
        <v>0</v>
      </c>
      <c r="N316" s="236">
        <f t="shared" si="771"/>
        <v>0</v>
      </c>
      <c r="O316" s="236">
        <f t="shared" si="771"/>
        <v>0</v>
      </c>
      <c r="P316" s="228">
        <f>SUM(P317:P321,P326:P328)</f>
        <v>0</v>
      </c>
      <c r="Q316" s="226">
        <f t="shared" ref="Q316:Z316" si="772">SUM(Q317:Q321,Q326:Q328)</f>
        <v>0</v>
      </c>
      <c r="R316" s="236">
        <f t="shared" si="772"/>
        <v>0</v>
      </c>
      <c r="S316" s="226">
        <f t="shared" si="772"/>
        <v>0</v>
      </c>
      <c r="T316" s="236">
        <f t="shared" si="772"/>
        <v>0</v>
      </c>
      <c r="U316" s="226">
        <f t="shared" si="772"/>
        <v>0</v>
      </c>
      <c r="V316" s="235">
        <f t="shared" si="772"/>
        <v>0</v>
      </c>
      <c r="W316" s="226">
        <f t="shared" si="772"/>
        <v>0</v>
      </c>
      <c r="X316" s="226">
        <f t="shared" si="772"/>
        <v>0</v>
      </c>
      <c r="Y316" s="235">
        <f t="shared" si="772"/>
        <v>0</v>
      </c>
      <c r="Z316" s="227">
        <f t="shared" si="772"/>
        <v>0</v>
      </c>
      <c r="AA316" s="228">
        <f>SUM(AA317:AA321,AA326:AA328)</f>
        <v>0</v>
      </c>
      <c r="AB316" s="226">
        <f t="shared" ref="AB316:AK316" si="773">SUM(AB317:AB321,AB326:AB328)</f>
        <v>0</v>
      </c>
      <c r="AC316" s="236">
        <f t="shared" si="773"/>
        <v>0</v>
      </c>
      <c r="AD316" s="226">
        <f t="shared" si="773"/>
        <v>0</v>
      </c>
      <c r="AE316" s="236">
        <f t="shared" si="773"/>
        <v>0</v>
      </c>
      <c r="AF316" s="226">
        <f t="shared" si="773"/>
        <v>0</v>
      </c>
      <c r="AG316" s="235">
        <f t="shared" si="773"/>
        <v>0</v>
      </c>
      <c r="AH316" s="226">
        <f t="shared" si="773"/>
        <v>0</v>
      </c>
      <c r="AI316" s="226">
        <f t="shared" si="773"/>
        <v>0</v>
      </c>
      <c r="AJ316" s="235">
        <f t="shared" si="773"/>
        <v>0</v>
      </c>
      <c r="AK316" s="227">
        <f t="shared" si="773"/>
        <v>0</v>
      </c>
      <c r="AL316" s="228">
        <f>SUM(AL317:AL321,AL326:AL328)</f>
        <v>0</v>
      </c>
      <c r="AM316" s="226">
        <f t="shared" ref="AM316:AV316" si="774">SUM(AM317:AM321,AM326:AM328)</f>
        <v>0</v>
      </c>
      <c r="AN316" s="236">
        <f t="shared" si="774"/>
        <v>0</v>
      </c>
      <c r="AO316" s="226">
        <f t="shared" si="774"/>
        <v>0</v>
      </c>
      <c r="AP316" s="236">
        <f t="shared" si="774"/>
        <v>0</v>
      </c>
      <c r="AQ316" s="226">
        <f t="shared" si="774"/>
        <v>0</v>
      </c>
      <c r="AR316" s="235">
        <f t="shared" si="774"/>
        <v>0</v>
      </c>
      <c r="AS316" s="226">
        <f t="shared" si="774"/>
        <v>0</v>
      </c>
      <c r="AT316" s="226">
        <f t="shared" si="774"/>
        <v>0</v>
      </c>
      <c r="AU316" s="235">
        <f t="shared" si="774"/>
        <v>0</v>
      </c>
      <c r="AV316" s="227">
        <f t="shared" si="774"/>
        <v>0</v>
      </c>
      <c r="AW316" s="228">
        <f>SUM(AW317:AW321,AW326:AW328)</f>
        <v>0</v>
      </c>
      <c r="AX316" s="226">
        <f t="shared" ref="AX316:BG316" si="775">SUM(AX317:AX321,AX326:AX328)</f>
        <v>0</v>
      </c>
      <c r="AY316" s="236">
        <f t="shared" si="775"/>
        <v>0</v>
      </c>
      <c r="AZ316" s="226">
        <f t="shared" si="775"/>
        <v>0</v>
      </c>
      <c r="BA316" s="236">
        <f t="shared" si="775"/>
        <v>0</v>
      </c>
      <c r="BB316" s="226">
        <f t="shared" si="775"/>
        <v>0</v>
      </c>
      <c r="BC316" s="235">
        <f t="shared" si="775"/>
        <v>0</v>
      </c>
      <c r="BD316" s="226">
        <f t="shared" si="775"/>
        <v>0</v>
      </c>
      <c r="BE316" s="226">
        <f t="shared" si="775"/>
        <v>0</v>
      </c>
      <c r="BF316" s="235">
        <f t="shared" si="775"/>
        <v>0</v>
      </c>
      <c r="BG316" s="227">
        <f t="shared" si="77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776">IF(E322-E323&gt;=0,0,"Ошибка")</f>
        <v>0</v>
      </c>
      <c r="BK316" s="253">
        <f t="shared" si="776"/>
        <v>0</v>
      </c>
      <c r="BL316" s="253">
        <f t="shared" si="776"/>
        <v>0</v>
      </c>
      <c r="BM316" s="253">
        <f t="shared" si="776"/>
        <v>0</v>
      </c>
      <c r="BN316" s="253">
        <f t="shared" si="776"/>
        <v>0</v>
      </c>
      <c r="BO316" s="253">
        <f t="shared" si="776"/>
        <v>0</v>
      </c>
      <c r="BP316" s="253">
        <f t="shared" si="776"/>
        <v>0</v>
      </c>
      <c r="BQ316" s="253">
        <f t="shared" si="776"/>
        <v>0</v>
      </c>
      <c r="BR316" s="253">
        <f t="shared" si="776"/>
        <v>0</v>
      </c>
      <c r="BS316" s="253">
        <f t="shared" si="776"/>
        <v>0</v>
      </c>
      <c r="BT316" s="253">
        <f t="shared" si="776"/>
        <v>0</v>
      </c>
      <c r="BU316" s="253">
        <f t="shared" si="776"/>
        <v>0</v>
      </c>
      <c r="BV316" s="253">
        <f t="shared" si="776"/>
        <v>0</v>
      </c>
      <c r="BW316" s="253">
        <f t="shared" si="776"/>
        <v>0</v>
      </c>
      <c r="BX316" s="253">
        <f t="shared" si="776"/>
        <v>0</v>
      </c>
      <c r="BY316" s="253">
        <f t="shared" si="776"/>
        <v>0</v>
      </c>
      <c r="BZ316" s="253">
        <f t="shared" si="776"/>
        <v>0</v>
      </c>
      <c r="CA316" s="253">
        <f t="shared" si="776"/>
        <v>0</v>
      </c>
      <c r="CB316" s="253">
        <f t="shared" si="776"/>
        <v>0</v>
      </c>
      <c r="CC316" s="253">
        <f t="shared" si="776"/>
        <v>0</v>
      </c>
      <c r="CD316" s="253">
        <f t="shared" si="776"/>
        <v>0</v>
      </c>
      <c r="CE316" s="253">
        <f t="shared" si="776"/>
        <v>0</v>
      </c>
      <c r="CF316" s="253">
        <f t="shared" si="776"/>
        <v>0</v>
      </c>
      <c r="CG316" s="253">
        <f t="shared" si="776"/>
        <v>0</v>
      </c>
      <c r="CH316" s="253">
        <f t="shared" si="776"/>
        <v>0</v>
      </c>
      <c r="CI316" s="253">
        <f t="shared" si="776"/>
        <v>0</v>
      </c>
      <c r="CJ316" s="253">
        <f t="shared" si="776"/>
        <v>0</v>
      </c>
      <c r="CK316" s="253">
        <f t="shared" si="776"/>
        <v>0</v>
      </c>
      <c r="CL316" s="253">
        <f t="shared" si="776"/>
        <v>0</v>
      </c>
      <c r="CM316" s="253">
        <f t="shared" si="776"/>
        <v>0</v>
      </c>
      <c r="CN316" s="253">
        <f t="shared" si="776"/>
        <v>0</v>
      </c>
      <c r="CO316" s="253">
        <f t="shared" si="776"/>
        <v>0</v>
      </c>
      <c r="CP316" s="253">
        <f t="shared" ref="CP316:DL316" si="777">IF(AK322-AK323&gt;=0,0,"Ошибка")</f>
        <v>0</v>
      </c>
      <c r="CQ316" s="253">
        <f t="shared" si="777"/>
        <v>0</v>
      </c>
      <c r="CR316" s="253">
        <f t="shared" si="777"/>
        <v>0</v>
      </c>
      <c r="CS316" s="253">
        <f t="shared" si="777"/>
        <v>0</v>
      </c>
      <c r="CT316" s="253">
        <f t="shared" si="777"/>
        <v>0</v>
      </c>
      <c r="CU316" s="253">
        <f t="shared" si="777"/>
        <v>0</v>
      </c>
      <c r="CV316" s="253">
        <f t="shared" si="777"/>
        <v>0</v>
      </c>
      <c r="CW316" s="253">
        <f t="shared" si="777"/>
        <v>0</v>
      </c>
      <c r="CX316" s="253">
        <f t="shared" si="777"/>
        <v>0</v>
      </c>
      <c r="CY316" s="253">
        <f t="shared" si="777"/>
        <v>0</v>
      </c>
      <c r="CZ316" s="253">
        <f t="shared" si="777"/>
        <v>0</v>
      </c>
      <c r="DA316" s="253">
        <f t="shared" si="777"/>
        <v>0</v>
      </c>
      <c r="DB316" s="253">
        <f t="shared" si="777"/>
        <v>0</v>
      </c>
      <c r="DC316" s="253">
        <f t="shared" si="777"/>
        <v>0</v>
      </c>
      <c r="DD316" s="253">
        <f t="shared" si="777"/>
        <v>0</v>
      </c>
      <c r="DE316" s="253">
        <f t="shared" si="777"/>
        <v>0</v>
      </c>
      <c r="DF316" s="253">
        <f t="shared" si="777"/>
        <v>0</v>
      </c>
      <c r="DG316" s="253">
        <f t="shared" si="777"/>
        <v>0</v>
      </c>
      <c r="DH316" s="253">
        <f t="shared" si="777"/>
        <v>0</v>
      </c>
      <c r="DI316" s="253">
        <f t="shared" si="777"/>
        <v>0</v>
      </c>
      <c r="DJ316" s="253">
        <f t="shared" si="777"/>
        <v>0</v>
      </c>
      <c r="DK316" s="253">
        <f t="shared" si="777"/>
        <v>0</v>
      </c>
      <c r="DL316" s="253">
        <f t="shared" si="777"/>
        <v>0</v>
      </c>
      <c r="DM316" s="2"/>
      <c r="DN316" s="2"/>
    </row>
    <row r="317" spans="1:118" s="27" customFormat="1" ht="24.75" customHeight="1">
      <c r="A317" s="272" t="str">
        <f t="shared" ref="A317:A328" si="77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779">SUM(J317:L317)</f>
        <v>0</v>
      </c>
      <c r="H317" s="236">
        <f>ROUND(SUM(S317,AD317,AO317,AZ317),1)</f>
        <v>0</v>
      </c>
      <c r="I317" s="236">
        <f t="shared" ref="I317:I328" si="780">SUM(M317:O317)</f>
        <v>0</v>
      </c>
      <c r="J317" s="236">
        <f t="shared" ref="J317:O328" si="781">ROUND(SUM(U317,AF317,AQ317,BB317),1)</f>
        <v>0</v>
      </c>
      <c r="K317" s="236">
        <f t="shared" si="781"/>
        <v>0</v>
      </c>
      <c r="L317" s="236">
        <f t="shared" si="781"/>
        <v>0</v>
      </c>
      <c r="M317" s="236">
        <f t="shared" si="781"/>
        <v>0</v>
      </c>
      <c r="N317" s="236">
        <f t="shared" si="781"/>
        <v>0</v>
      </c>
      <c r="O317" s="236">
        <f t="shared" si="78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2"/>
      <c r="BH317" s="379">
        <f t="shared" ref="BH317:BH328" si="782">IF((COUNTA(BJ317:DL317)-COUNTIF(BJ317:DL317,0))=0,0,CONCATENATE("Ошибки!-",COUNTA(BJ317:DL317)-COUNTIF(BJ317:DL317,0)))</f>
        <v>0</v>
      </c>
      <c r="BI317" s="255" t="str">
        <f t="shared" ref="BI317:BI328" si="783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78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785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786">IF(ROUND((AA317-AB317),5)&gt;=0,0,"Ошибка!")</f>
        <v>0</v>
      </c>
      <c r="CH317" s="318"/>
      <c r="CI317" s="253">
        <f t="shared" ref="CI317:CI328" si="787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788">IF(ROUND((AL317-AM317),5)&gt;=0,0,"Ошибка!")</f>
        <v>0</v>
      </c>
      <c r="CS317" s="318"/>
      <c r="CT317" s="253">
        <f t="shared" ref="CT317:CT328" si="789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790">IF(ROUND((AW317-AX317),5)&gt;=0,0,"Ошибка!")</f>
        <v>0</v>
      </c>
      <c r="DD317" s="318"/>
      <c r="DE317" s="253">
        <f t="shared" ref="DE317:DE328" si="791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  <c r="DM317" s="2"/>
      <c r="DN317" s="2"/>
    </row>
    <row r="318" spans="1:118" s="27" customFormat="1" ht="36.75" customHeight="1">
      <c r="A318" s="272" t="str">
        <f t="shared" si="77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792">ROUND(SUM(P318,AA318,AL318,AW318),0)</f>
        <v>0</v>
      </c>
      <c r="F318" s="236">
        <f t="shared" ref="F318:F328" si="793">ROUND(SUM(Q318,AB318,AM318,AX318),1)</f>
        <v>0</v>
      </c>
      <c r="G318" s="236">
        <f t="shared" si="779"/>
        <v>0</v>
      </c>
      <c r="H318" s="236">
        <f t="shared" ref="H318:H328" si="794">ROUND(SUM(S318,AD318,AO318,AZ318),1)</f>
        <v>0</v>
      </c>
      <c r="I318" s="236">
        <f t="shared" si="780"/>
        <v>0</v>
      </c>
      <c r="J318" s="236">
        <f t="shared" si="781"/>
        <v>0</v>
      </c>
      <c r="K318" s="236">
        <f t="shared" si="781"/>
        <v>0</v>
      </c>
      <c r="L318" s="236">
        <f t="shared" si="781"/>
        <v>0</v>
      </c>
      <c r="M318" s="236">
        <f t="shared" si="781"/>
        <v>0</v>
      </c>
      <c r="N318" s="236">
        <f t="shared" si="781"/>
        <v>0</v>
      </c>
      <c r="O318" s="236">
        <f t="shared" si="781"/>
        <v>0</v>
      </c>
      <c r="P318" s="220"/>
      <c r="Q318" s="221"/>
      <c r="R318" s="237">
        <f t="shared" ref="R318:R328" si="795">SUM(U318:W318)</f>
        <v>0</v>
      </c>
      <c r="S318" s="221"/>
      <c r="T318" s="237">
        <f t="shared" ref="T318:T327" si="796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97">SUM(AF318:AH318)</f>
        <v>0</v>
      </c>
      <c r="AD318" s="221"/>
      <c r="AE318" s="237">
        <f t="shared" ref="AE318:AE327" si="798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99">SUM(AQ318:AS318)</f>
        <v>0</v>
      </c>
      <c r="AO318" s="221"/>
      <c r="AP318" s="237">
        <f t="shared" ref="AP318:AP327" si="800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01">SUM(BB318:BD318)</f>
        <v>0</v>
      </c>
      <c r="AZ318" s="221"/>
      <c r="BA318" s="237">
        <f t="shared" ref="BA318:BA327" si="802">SUM(BE318:BG318)</f>
        <v>0</v>
      </c>
      <c r="BB318" s="221"/>
      <c r="BC318" s="233"/>
      <c r="BD318" s="221"/>
      <c r="BE318" s="221"/>
      <c r="BF318" s="233"/>
      <c r="BG318" s="222"/>
      <c r="BH318" s="379">
        <f t="shared" si="782"/>
        <v>0</v>
      </c>
      <c r="BI318" s="255" t="str">
        <f t="shared" si="783"/>
        <v>03</v>
      </c>
      <c r="BJ318" s="318"/>
      <c r="BK318" s="253">
        <f t="shared" ref="BK318:BK328" si="803">IF(ROUND((E318-F318),5)&gt;=0,0,"Ошибка!")</f>
        <v>0</v>
      </c>
      <c r="BL318" s="318"/>
      <c r="BM318" s="253">
        <f t="shared" si="78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785"/>
        <v>0</v>
      </c>
      <c r="BW318" s="318"/>
      <c r="BX318" s="253">
        <f t="shared" ref="BX318:BX328" si="80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786"/>
        <v>0</v>
      </c>
      <c r="CH318" s="318"/>
      <c r="CI318" s="253">
        <f t="shared" si="787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788"/>
        <v>0</v>
      </c>
      <c r="CS318" s="318"/>
      <c r="CT318" s="253">
        <f t="shared" si="789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790"/>
        <v>0</v>
      </c>
      <c r="DD318" s="318"/>
      <c r="DE318" s="253">
        <f t="shared" si="791"/>
        <v>0</v>
      </c>
      <c r="DF318" s="318"/>
      <c r="DG318" s="318"/>
      <c r="DH318" s="318"/>
      <c r="DI318" s="318"/>
      <c r="DJ318" s="318"/>
      <c r="DK318" s="318"/>
      <c r="DL318" s="318"/>
      <c r="DM318" s="2"/>
      <c r="DN318" s="2"/>
    </row>
    <row r="319" spans="1:118" s="28" customFormat="1" ht="12.75" customHeight="1">
      <c r="A319" s="272" t="str">
        <f t="shared" si="77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792"/>
        <v>0</v>
      </c>
      <c r="F319" s="236">
        <f t="shared" si="793"/>
        <v>0</v>
      </c>
      <c r="G319" s="236">
        <f t="shared" si="779"/>
        <v>0</v>
      </c>
      <c r="H319" s="236">
        <f t="shared" si="794"/>
        <v>0</v>
      </c>
      <c r="I319" s="236">
        <f t="shared" si="780"/>
        <v>0</v>
      </c>
      <c r="J319" s="236">
        <f t="shared" si="781"/>
        <v>0</v>
      </c>
      <c r="K319" s="236">
        <f t="shared" si="781"/>
        <v>0</v>
      </c>
      <c r="L319" s="236">
        <f t="shared" si="781"/>
        <v>0</v>
      </c>
      <c r="M319" s="236">
        <f t="shared" si="781"/>
        <v>0</v>
      </c>
      <c r="N319" s="236">
        <f t="shared" si="781"/>
        <v>0</v>
      </c>
      <c r="O319" s="236">
        <f t="shared" si="781"/>
        <v>0</v>
      </c>
      <c r="P319" s="220"/>
      <c r="Q319" s="221"/>
      <c r="R319" s="237">
        <f t="shared" si="795"/>
        <v>0</v>
      </c>
      <c r="S319" s="221"/>
      <c r="T319" s="237">
        <f t="shared" si="796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97"/>
        <v>0</v>
      </c>
      <c r="AD319" s="221"/>
      <c r="AE319" s="237">
        <f t="shared" si="798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99"/>
        <v>0</v>
      </c>
      <c r="AO319" s="221"/>
      <c r="AP319" s="237">
        <f t="shared" si="800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01"/>
        <v>0</v>
      </c>
      <c r="AZ319" s="221"/>
      <c r="BA319" s="237">
        <f t="shared" si="802"/>
        <v>0</v>
      </c>
      <c r="BB319" s="221"/>
      <c r="BC319" s="233"/>
      <c r="BD319" s="221"/>
      <c r="BE319" s="221"/>
      <c r="BF319" s="233"/>
      <c r="BG319" s="222"/>
      <c r="BH319" s="379">
        <f t="shared" si="782"/>
        <v>0</v>
      </c>
      <c r="BI319" s="255" t="str">
        <f t="shared" si="783"/>
        <v>04</v>
      </c>
      <c r="BJ319" s="318"/>
      <c r="BK319" s="253">
        <f t="shared" si="803"/>
        <v>0</v>
      </c>
      <c r="BL319" s="318"/>
      <c r="BM319" s="253">
        <f t="shared" si="78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785"/>
        <v>0</v>
      </c>
      <c r="BW319" s="318"/>
      <c r="BX319" s="253">
        <f t="shared" si="80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786"/>
        <v>0</v>
      </c>
      <c r="CH319" s="318"/>
      <c r="CI319" s="253">
        <f t="shared" si="787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788"/>
        <v>0</v>
      </c>
      <c r="CS319" s="318"/>
      <c r="CT319" s="253">
        <f t="shared" si="789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790"/>
        <v>0</v>
      </c>
      <c r="DD319" s="318"/>
      <c r="DE319" s="253">
        <f t="shared" si="791"/>
        <v>0</v>
      </c>
      <c r="DF319" s="318"/>
      <c r="DG319" s="318"/>
      <c r="DH319" s="318"/>
      <c r="DI319" s="318"/>
      <c r="DJ319" s="318"/>
      <c r="DK319" s="318"/>
      <c r="DL319" s="318"/>
      <c r="DM319" s="242"/>
      <c r="DN319" s="242"/>
    </row>
    <row r="320" spans="1:118" s="28" customFormat="1" ht="12.75" customHeight="1">
      <c r="A320" s="272" t="str">
        <f t="shared" si="77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792"/>
        <v>0</v>
      </c>
      <c r="F320" s="236">
        <f t="shared" si="793"/>
        <v>0</v>
      </c>
      <c r="G320" s="236">
        <f t="shared" si="779"/>
        <v>0</v>
      </c>
      <c r="H320" s="236">
        <f t="shared" si="794"/>
        <v>0</v>
      </c>
      <c r="I320" s="236">
        <f t="shared" si="780"/>
        <v>0</v>
      </c>
      <c r="J320" s="236">
        <f t="shared" si="781"/>
        <v>0</v>
      </c>
      <c r="K320" s="236">
        <f t="shared" si="781"/>
        <v>0</v>
      </c>
      <c r="L320" s="236">
        <f t="shared" si="781"/>
        <v>0</v>
      </c>
      <c r="M320" s="236">
        <f t="shared" si="781"/>
        <v>0</v>
      </c>
      <c r="N320" s="236">
        <f t="shared" si="781"/>
        <v>0</v>
      </c>
      <c r="O320" s="236">
        <f t="shared" si="781"/>
        <v>0</v>
      </c>
      <c r="P320" s="220"/>
      <c r="Q320" s="221"/>
      <c r="R320" s="237">
        <f t="shared" si="795"/>
        <v>0</v>
      </c>
      <c r="S320" s="221"/>
      <c r="T320" s="237">
        <f t="shared" si="796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97"/>
        <v>0</v>
      </c>
      <c r="AD320" s="221"/>
      <c r="AE320" s="237">
        <f t="shared" si="798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99"/>
        <v>0</v>
      </c>
      <c r="AO320" s="221"/>
      <c r="AP320" s="237">
        <f t="shared" si="800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01"/>
        <v>0</v>
      </c>
      <c r="AZ320" s="221"/>
      <c r="BA320" s="237">
        <f t="shared" si="802"/>
        <v>0</v>
      </c>
      <c r="BB320" s="221"/>
      <c r="BC320" s="233"/>
      <c r="BD320" s="221"/>
      <c r="BE320" s="221"/>
      <c r="BF320" s="233"/>
      <c r="BG320" s="222"/>
      <c r="BH320" s="379">
        <f t="shared" si="782"/>
        <v>0</v>
      </c>
      <c r="BI320" s="255" t="str">
        <f t="shared" si="783"/>
        <v>05</v>
      </c>
      <c r="BJ320" s="318"/>
      <c r="BK320" s="253">
        <f t="shared" si="803"/>
        <v>0</v>
      </c>
      <c r="BL320" s="318"/>
      <c r="BM320" s="253">
        <f t="shared" si="78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785"/>
        <v>0</v>
      </c>
      <c r="BW320" s="318"/>
      <c r="BX320" s="253">
        <f t="shared" si="80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786"/>
        <v>0</v>
      </c>
      <c r="CH320" s="318"/>
      <c r="CI320" s="253">
        <f t="shared" si="787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788"/>
        <v>0</v>
      </c>
      <c r="CS320" s="318"/>
      <c r="CT320" s="253">
        <f t="shared" si="789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790"/>
        <v>0</v>
      </c>
      <c r="DD320" s="318"/>
      <c r="DE320" s="253">
        <f t="shared" si="791"/>
        <v>0</v>
      </c>
      <c r="DF320" s="318"/>
      <c r="DG320" s="318"/>
      <c r="DH320" s="318"/>
      <c r="DI320" s="318"/>
      <c r="DJ320" s="318"/>
      <c r="DK320" s="318"/>
      <c r="DL320" s="318"/>
      <c r="DM320" s="242"/>
      <c r="DN320" s="242"/>
    </row>
    <row r="321" spans="1:118" s="28" customFormat="1" ht="12.75" customHeight="1">
      <c r="A321" s="272" t="str">
        <f t="shared" si="77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792"/>
        <v>0</v>
      </c>
      <c r="F321" s="236">
        <f t="shared" si="793"/>
        <v>0</v>
      </c>
      <c r="G321" s="236">
        <f t="shared" si="779"/>
        <v>0</v>
      </c>
      <c r="H321" s="236">
        <f t="shared" si="794"/>
        <v>0</v>
      </c>
      <c r="I321" s="236">
        <f t="shared" si="780"/>
        <v>0</v>
      </c>
      <c r="J321" s="236">
        <f t="shared" si="781"/>
        <v>0</v>
      </c>
      <c r="K321" s="236">
        <f t="shared" si="781"/>
        <v>0</v>
      </c>
      <c r="L321" s="236">
        <f t="shared" si="781"/>
        <v>0</v>
      </c>
      <c r="M321" s="236">
        <f t="shared" si="781"/>
        <v>0</v>
      </c>
      <c r="N321" s="236">
        <f t="shared" si="781"/>
        <v>0</v>
      </c>
      <c r="O321" s="236">
        <f t="shared" si="781"/>
        <v>0</v>
      </c>
      <c r="P321" s="220"/>
      <c r="Q321" s="221"/>
      <c r="R321" s="237">
        <f t="shared" si="795"/>
        <v>0</v>
      </c>
      <c r="S321" s="221"/>
      <c r="T321" s="237">
        <f t="shared" si="796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97"/>
        <v>0</v>
      </c>
      <c r="AD321" s="221"/>
      <c r="AE321" s="237">
        <f t="shared" si="798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99"/>
        <v>0</v>
      </c>
      <c r="AO321" s="221"/>
      <c r="AP321" s="237">
        <f t="shared" si="800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01"/>
        <v>0</v>
      </c>
      <c r="AZ321" s="221"/>
      <c r="BA321" s="237">
        <f t="shared" si="802"/>
        <v>0</v>
      </c>
      <c r="BB321" s="221"/>
      <c r="BC321" s="233"/>
      <c r="BD321" s="221"/>
      <c r="BE321" s="221"/>
      <c r="BF321" s="233"/>
      <c r="BG321" s="222"/>
      <c r="BH321" s="379">
        <f t="shared" si="782"/>
        <v>0</v>
      </c>
      <c r="BI321" s="255" t="str">
        <f t="shared" si="783"/>
        <v>06</v>
      </c>
      <c r="BJ321" s="318"/>
      <c r="BK321" s="253">
        <f t="shared" si="803"/>
        <v>0</v>
      </c>
      <c r="BL321" s="318"/>
      <c r="BM321" s="253">
        <f t="shared" si="78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785"/>
        <v>0</v>
      </c>
      <c r="BW321" s="318"/>
      <c r="BX321" s="253">
        <f t="shared" si="80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786"/>
        <v>0</v>
      </c>
      <c r="CH321" s="318"/>
      <c r="CI321" s="253">
        <f t="shared" si="787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788"/>
        <v>0</v>
      </c>
      <c r="CS321" s="318"/>
      <c r="CT321" s="253">
        <f t="shared" si="789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790"/>
        <v>0</v>
      </c>
      <c r="DD321" s="318"/>
      <c r="DE321" s="253">
        <f t="shared" si="791"/>
        <v>0</v>
      </c>
      <c r="DF321" s="318"/>
      <c r="DG321" s="318"/>
      <c r="DH321" s="318"/>
      <c r="DI321" s="318"/>
      <c r="DJ321" s="318"/>
      <c r="DK321" s="318"/>
      <c r="DL321" s="318"/>
      <c r="DM321" s="242"/>
      <c r="DN321" s="242"/>
    </row>
    <row r="322" spans="1:118" s="27" customFormat="1" ht="24.75" customHeight="1">
      <c r="A322" s="272" t="str">
        <f t="shared" si="77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792"/>
        <v>0</v>
      </c>
      <c r="F322" s="236">
        <f t="shared" si="793"/>
        <v>0</v>
      </c>
      <c r="G322" s="236">
        <f t="shared" si="779"/>
        <v>0</v>
      </c>
      <c r="H322" s="236">
        <f t="shared" si="794"/>
        <v>0</v>
      </c>
      <c r="I322" s="236">
        <f t="shared" si="780"/>
        <v>0</v>
      </c>
      <c r="J322" s="236">
        <f t="shared" si="781"/>
        <v>0</v>
      </c>
      <c r="K322" s="236">
        <f t="shared" si="781"/>
        <v>0</v>
      </c>
      <c r="L322" s="236">
        <f t="shared" si="781"/>
        <v>0</v>
      </c>
      <c r="M322" s="236">
        <f t="shared" si="781"/>
        <v>0</v>
      </c>
      <c r="N322" s="236">
        <f t="shared" si="781"/>
        <v>0</v>
      </c>
      <c r="O322" s="236">
        <f t="shared" si="781"/>
        <v>0</v>
      </c>
      <c r="P322" s="220"/>
      <c r="Q322" s="221"/>
      <c r="R322" s="237">
        <f t="shared" si="795"/>
        <v>0</v>
      </c>
      <c r="S322" s="221"/>
      <c r="T322" s="237">
        <f t="shared" si="796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97"/>
        <v>0</v>
      </c>
      <c r="AD322" s="221"/>
      <c r="AE322" s="237">
        <f t="shared" si="798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99"/>
        <v>0</v>
      </c>
      <c r="AO322" s="221"/>
      <c r="AP322" s="237">
        <f t="shared" si="800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01"/>
        <v>0</v>
      </c>
      <c r="AZ322" s="221"/>
      <c r="BA322" s="237">
        <f t="shared" si="802"/>
        <v>0</v>
      </c>
      <c r="BB322" s="221"/>
      <c r="BC322" s="233"/>
      <c r="BD322" s="221"/>
      <c r="BE322" s="221"/>
      <c r="BF322" s="233"/>
      <c r="BG322" s="222"/>
      <c r="BH322" s="379">
        <f t="shared" si="782"/>
        <v>0</v>
      </c>
      <c r="BI322" s="255" t="str">
        <f t="shared" si="783"/>
        <v>07</v>
      </c>
      <c r="BJ322" s="318"/>
      <c r="BK322" s="253">
        <f t="shared" si="803"/>
        <v>0</v>
      </c>
      <c r="BL322" s="318"/>
      <c r="BM322" s="253">
        <f t="shared" si="78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785"/>
        <v>0</v>
      </c>
      <c r="BW322" s="318"/>
      <c r="BX322" s="253">
        <f t="shared" si="80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786"/>
        <v>0</v>
      </c>
      <c r="CH322" s="318"/>
      <c r="CI322" s="253">
        <f t="shared" si="787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788"/>
        <v>0</v>
      </c>
      <c r="CS322" s="318"/>
      <c r="CT322" s="253">
        <f t="shared" si="789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790"/>
        <v>0</v>
      </c>
      <c r="DD322" s="318"/>
      <c r="DE322" s="253">
        <f t="shared" si="791"/>
        <v>0</v>
      </c>
      <c r="DF322" s="318"/>
      <c r="DG322" s="318"/>
      <c r="DH322" s="318"/>
      <c r="DI322" s="318"/>
      <c r="DJ322" s="318"/>
      <c r="DK322" s="318"/>
      <c r="DL322" s="318"/>
      <c r="DM322" s="2"/>
      <c r="DN322" s="2"/>
    </row>
    <row r="323" spans="1:118" s="27" customFormat="1" ht="12.75" customHeight="1">
      <c r="A323" s="272" t="str">
        <f t="shared" si="77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792"/>
        <v>0</v>
      </c>
      <c r="F323" s="236">
        <f t="shared" si="793"/>
        <v>0</v>
      </c>
      <c r="G323" s="236">
        <f t="shared" si="779"/>
        <v>0</v>
      </c>
      <c r="H323" s="236">
        <f t="shared" si="794"/>
        <v>0</v>
      </c>
      <c r="I323" s="236">
        <f t="shared" si="780"/>
        <v>0</v>
      </c>
      <c r="J323" s="236">
        <f t="shared" si="781"/>
        <v>0</v>
      </c>
      <c r="K323" s="236">
        <f t="shared" si="781"/>
        <v>0</v>
      </c>
      <c r="L323" s="236">
        <f t="shared" si="781"/>
        <v>0</v>
      </c>
      <c r="M323" s="236">
        <f t="shared" si="781"/>
        <v>0</v>
      </c>
      <c r="N323" s="236">
        <f t="shared" si="781"/>
        <v>0</v>
      </c>
      <c r="O323" s="236">
        <f t="shared" si="781"/>
        <v>0</v>
      </c>
      <c r="P323" s="220"/>
      <c r="Q323" s="221"/>
      <c r="R323" s="237">
        <f t="shared" si="795"/>
        <v>0</v>
      </c>
      <c r="S323" s="221"/>
      <c r="T323" s="237">
        <f t="shared" si="796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97"/>
        <v>0</v>
      </c>
      <c r="AD323" s="221"/>
      <c r="AE323" s="237">
        <f t="shared" si="798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99"/>
        <v>0</v>
      </c>
      <c r="AO323" s="221"/>
      <c r="AP323" s="237">
        <f t="shared" si="800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01"/>
        <v>0</v>
      </c>
      <c r="AZ323" s="221"/>
      <c r="BA323" s="237">
        <f t="shared" si="802"/>
        <v>0</v>
      </c>
      <c r="BB323" s="221"/>
      <c r="BC323" s="233"/>
      <c r="BD323" s="221"/>
      <c r="BE323" s="221"/>
      <c r="BF323" s="233"/>
      <c r="BG323" s="222"/>
      <c r="BH323" s="379">
        <f t="shared" si="782"/>
        <v>0</v>
      </c>
      <c r="BI323" s="255" t="str">
        <f t="shared" si="783"/>
        <v>08</v>
      </c>
      <c r="BJ323" s="318"/>
      <c r="BK323" s="253">
        <f t="shared" si="803"/>
        <v>0</v>
      </c>
      <c r="BL323" s="318"/>
      <c r="BM323" s="253">
        <f t="shared" si="78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785"/>
        <v>0</v>
      </c>
      <c r="BW323" s="318"/>
      <c r="BX323" s="253">
        <f t="shared" si="80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786"/>
        <v>0</v>
      </c>
      <c r="CH323" s="318"/>
      <c r="CI323" s="253">
        <f t="shared" si="787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788"/>
        <v>0</v>
      </c>
      <c r="CS323" s="318"/>
      <c r="CT323" s="253">
        <f t="shared" si="789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790"/>
        <v>0</v>
      </c>
      <c r="DD323" s="318"/>
      <c r="DE323" s="253">
        <f t="shared" si="791"/>
        <v>0</v>
      </c>
      <c r="DF323" s="318"/>
      <c r="DG323" s="318"/>
      <c r="DH323" s="318"/>
      <c r="DI323" s="318"/>
      <c r="DJ323" s="318"/>
      <c r="DK323" s="318"/>
      <c r="DL323" s="318"/>
      <c r="DM323" s="2"/>
      <c r="DN323" s="2"/>
    </row>
    <row r="324" spans="1:118" s="28" customFormat="1" ht="12.75" customHeight="1">
      <c r="A324" s="272" t="str">
        <f t="shared" si="77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792"/>
        <v>0</v>
      </c>
      <c r="F324" s="236">
        <f t="shared" si="793"/>
        <v>0</v>
      </c>
      <c r="G324" s="236">
        <f t="shared" si="779"/>
        <v>0</v>
      </c>
      <c r="H324" s="236">
        <f t="shared" si="794"/>
        <v>0</v>
      </c>
      <c r="I324" s="236">
        <f t="shared" si="780"/>
        <v>0</v>
      </c>
      <c r="J324" s="236">
        <f t="shared" si="781"/>
        <v>0</v>
      </c>
      <c r="K324" s="236">
        <f t="shared" si="781"/>
        <v>0</v>
      </c>
      <c r="L324" s="236">
        <f t="shared" si="781"/>
        <v>0</v>
      </c>
      <c r="M324" s="236">
        <f t="shared" si="781"/>
        <v>0</v>
      </c>
      <c r="N324" s="236">
        <f t="shared" si="781"/>
        <v>0</v>
      </c>
      <c r="O324" s="236">
        <f t="shared" si="781"/>
        <v>0</v>
      </c>
      <c r="P324" s="220"/>
      <c r="Q324" s="221"/>
      <c r="R324" s="237">
        <f t="shared" si="795"/>
        <v>0</v>
      </c>
      <c r="S324" s="221"/>
      <c r="T324" s="237">
        <f t="shared" si="796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97"/>
        <v>0</v>
      </c>
      <c r="AD324" s="221"/>
      <c r="AE324" s="237">
        <f t="shared" si="798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99"/>
        <v>0</v>
      </c>
      <c r="AO324" s="221"/>
      <c r="AP324" s="237">
        <f t="shared" si="800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01"/>
        <v>0</v>
      </c>
      <c r="AZ324" s="221"/>
      <c r="BA324" s="237">
        <f t="shared" si="802"/>
        <v>0</v>
      </c>
      <c r="BB324" s="221"/>
      <c r="BC324" s="233"/>
      <c r="BD324" s="221"/>
      <c r="BE324" s="221"/>
      <c r="BF324" s="233"/>
      <c r="BG324" s="222"/>
      <c r="BH324" s="379">
        <f t="shared" si="782"/>
        <v>0</v>
      </c>
      <c r="BI324" s="255" t="str">
        <f t="shared" si="783"/>
        <v>09</v>
      </c>
      <c r="BJ324" s="318"/>
      <c r="BK324" s="253">
        <f t="shared" si="803"/>
        <v>0</v>
      </c>
      <c r="BL324" s="318"/>
      <c r="BM324" s="253">
        <f t="shared" si="78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785"/>
        <v>0</v>
      </c>
      <c r="BW324" s="318"/>
      <c r="BX324" s="253">
        <f t="shared" si="80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786"/>
        <v>0</v>
      </c>
      <c r="CH324" s="318"/>
      <c r="CI324" s="253">
        <f t="shared" si="787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788"/>
        <v>0</v>
      </c>
      <c r="CS324" s="318"/>
      <c r="CT324" s="253">
        <f t="shared" si="789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790"/>
        <v>0</v>
      </c>
      <c r="DD324" s="318"/>
      <c r="DE324" s="253">
        <f t="shared" si="791"/>
        <v>0</v>
      </c>
      <c r="DF324" s="318"/>
      <c r="DG324" s="318"/>
      <c r="DH324" s="318"/>
      <c r="DI324" s="318"/>
      <c r="DJ324" s="318"/>
      <c r="DK324" s="318"/>
      <c r="DL324" s="318"/>
      <c r="DM324" s="242"/>
      <c r="DN324" s="242"/>
    </row>
    <row r="325" spans="1:118" s="28" customFormat="1" ht="12.75" customHeight="1">
      <c r="A325" s="272" t="str">
        <f t="shared" si="77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792"/>
        <v>0</v>
      </c>
      <c r="F325" s="236">
        <f t="shared" si="793"/>
        <v>0</v>
      </c>
      <c r="G325" s="236">
        <f t="shared" si="779"/>
        <v>0</v>
      </c>
      <c r="H325" s="236">
        <f t="shared" si="794"/>
        <v>0</v>
      </c>
      <c r="I325" s="236">
        <f t="shared" si="780"/>
        <v>0</v>
      </c>
      <c r="J325" s="236">
        <f t="shared" si="781"/>
        <v>0</v>
      </c>
      <c r="K325" s="236">
        <f t="shared" si="781"/>
        <v>0</v>
      </c>
      <c r="L325" s="236">
        <f t="shared" si="781"/>
        <v>0</v>
      </c>
      <c r="M325" s="236">
        <f t="shared" si="781"/>
        <v>0</v>
      </c>
      <c r="N325" s="236">
        <f t="shared" si="781"/>
        <v>0</v>
      </c>
      <c r="O325" s="236">
        <f t="shared" si="781"/>
        <v>0</v>
      </c>
      <c r="P325" s="220"/>
      <c r="Q325" s="221"/>
      <c r="R325" s="237">
        <f t="shared" si="795"/>
        <v>0</v>
      </c>
      <c r="S325" s="221"/>
      <c r="T325" s="237">
        <f t="shared" si="796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97"/>
        <v>0</v>
      </c>
      <c r="AD325" s="221"/>
      <c r="AE325" s="237">
        <f t="shared" si="798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99"/>
        <v>0</v>
      </c>
      <c r="AO325" s="221"/>
      <c r="AP325" s="237">
        <f t="shared" si="800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01"/>
        <v>0</v>
      </c>
      <c r="AZ325" s="221"/>
      <c r="BA325" s="237">
        <f t="shared" si="802"/>
        <v>0</v>
      </c>
      <c r="BB325" s="221"/>
      <c r="BC325" s="233"/>
      <c r="BD325" s="221"/>
      <c r="BE325" s="221"/>
      <c r="BF325" s="233"/>
      <c r="BG325" s="222"/>
      <c r="BH325" s="379">
        <f t="shared" si="782"/>
        <v>0</v>
      </c>
      <c r="BI325" s="255" t="str">
        <f t="shared" si="783"/>
        <v>10</v>
      </c>
      <c r="BJ325" s="318"/>
      <c r="BK325" s="253">
        <f t="shared" si="803"/>
        <v>0</v>
      </c>
      <c r="BL325" s="318"/>
      <c r="BM325" s="253">
        <f t="shared" si="78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785"/>
        <v>0</v>
      </c>
      <c r="BW325" s="318"/>
      <c r="BX325" s="253">
        <f t="shared" si="80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786"/>
        <v>0</v>
      </c>
      <c r="CH325" s="318"/>
      <c r="CI325" s="253">
        <f t="shared" si="787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788"/>
        <v>0</v>
      </c>
      <c r="CS325" s="318"/>
      <c r="CT325" s="253">
        <f t="shared" si="789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790"/>
        <v>0</v>
      </c>
      <c r="DD325" s="318"/>
      <c r="DE325" s="253">
        <f t="shared" si="791"/>
        <v>0</v>
      </c>
      <c r="DF325" s="318"/>
      <c r="DG325" s="318"/>
      <c r="DH325" s="318"/>
      <c r="DI325" s="318"/>
      <c r="DJ325" s="318"/>
      <c r="DK325" s="318"/>
      <c r="DL325" s="318"/>
      <c r="DM325" s="242"/>
      <c r="DN325" s="242"/>
    </row>
    <row r="326" spans="1:118" s="27" customFormat="1" ht="36.75" customHeight="1">
      <c r="A326" s="272" t="str">
        <f t="shared" si="77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792"/>
        <v>0</v>
      </c>
      <c r="F326" s="236">
        <f t="shared" si="793"/>
        <v>0</v>
      </c>
      <c r="G326" s="236">
        <f t="shared" si="779"/>
        <v>0</v>
      </c>
      <c r="H326" s="236">
        <f t="shared" si="794"/>
        <v>0</v>
      </c>
      <c r="I326" s="236">
        <f t="shared" si="780"/>
        <v>0</v>
      </c>
      <c r="J326" s="236">
        <f t="shared" si="781"/>
        <v>0</v>
      </c>
      <c r="K326" s="236">
        <f t="shared" si="781"/>
        <v>0</v>
      </c>
      <c r="L326" s="236">
        <f t="shared" si="781"/>
        <v>0</v>
      </c>
      <c r="M326" s="236">
        <f t="shared" si="781"/>
        <v>0</v>
      </c>
      <c r="N326" s="236">
        <f t="shared" si="781"/>
        <v>0</v>
      </c>
      <c r="O326" s="236">
        <f t="shared" si="781"/>
        <v>0</v>
      </c>
      <c r="P326" s="220"/>
      <c r="Q326" s="221"/>
      <c r="R326" s="237">
        <f t="shared" si="795"/>
        <v>0</v>
      </c>
      <c r="S326" s="221"/>
      <c r="T326" s="237">
        <f t="shared" si="796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97"/>
        <v>0</v>
      </c>
      <c r="AD326" s="221"/>
      <c r="AE326" s="237">
        <f t="shared" si="798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99"/>
        <v>0</v>
      </c>
      <c r="AO326" s="221"/>
      <c r="AP326" s="237">
        <f t="shared" si="800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01"/>
        <v>0</v>
      </c>
      <c r="AZ326" s="221"/>
      <c r="BA326" s="237">
        <f t="shared" si="802"/>
        <v>0</v>
      </c>
      <c r="BB326" s="221"/>
      <c r="BC326" s="233"/>
      <c r="BD326" s="221"/>
      <c r="BE326" s="221"/>
      <c r="BF326" s="233"/>
      <c r="BG326" s="222"/>
      <c r="BH326" s="379">
        <f t="shared" si="782"/>
        <v>0</v>
      </c>
      <c r="BI326" s="255" t="str">
        <f t="shared" si="783"/>
        <v>11</v>
      </c>
      <c r="BJ326" s="318"/>
      <c r="BK326" s="253">
        <f t="shared" si="803"/>
        <v>0</v>
      </c>
      <c r="BL326" s="318"/>
      <c r="BM326" s="253">
        <f t="shared" si="78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785"/>
        <v>0</v>
      </c>
      <c r="BW326" s="318"/>
      <c r="BX326" s="253">
        <f t="shared" si="80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786"/>
        <v>0</v>
      </c>
      <c r="CH326" s="318"/>
      <c r="CI326" s="253">
        <f t="shared" si="787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788"/>
        <v>0</v>
      </c>
      <c r="CS326" s="318"/>
      <c r="CT326" s="253">
        <f t="shared" si="789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790"/>
        <v>0</v>
      </c>
      <c r="DD326" s="318"/>
      <c r="DE326" s="253">
        <f t="shared" si="791"/>
        <v>0</v>
      </c>
      <c r="DF326" s="318"/>
      <c r="DG326" s="318"/>
      <c r="DH326" s="318"/>
      <c r="DI326" s="318"/>
      <c r="DJ326" s="318"/>
      <c r="DK326" s="318"/>
      <c r="DL326" s="318"/>
      <c r="DM326" s="2"/>
      <c r="DN326" s="2"/>
    </row>
    <row r="327" spans="1:118" s="27" customFormat="1" ht="36.75" customHeight="1">
      <c r="A327" s="272" t="str">
        <f t="shared" si="77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792"/>
        <v>0</v>
      </c>
      <c r="F327" s="236">
        <f t="shared" si="793"/>
        <v>0</v>
      </c>
      <c r="G327" s="236">
        <f t="shared" si="779"/>
        <v>0</v>
      </c>
      <c r="H327" s="236">
        <f t="shared" si="794"/>
        <v>0</v>
      </c>
      <c r="I327" s="236">
        <f t="shared" si="780"/>
        <v>0</v>
      </c>
      <c r="J327" s="236">
        <f t="shared" si="781"/>
        <v>0</v>
      </c>
      <c r="K327" s="236">
        <f t="shared" si="781"/>
        <v>0</v>
      </c>
      <c r="L327" s="236">
        <f t="shared" si="781"/>
        <v>0</v>
      </c>
      <c r="M327" s="236">
        <f t="shared" si="781"/>
        <v>0</v>
      </c>
      <c r="N327" s="236">
        <f t="shared" si="781"/>
        <v>0</v>
      </c>
      <c r="O327" s="236">
        <f t="shared" si="781"/>
        <v>0</v>
      </c>
      <c r="P327" s="220"/>
      <c r="Q327" s="221"/>
      <c r="R327" s="237">
        <f t="shared" si="795"/>
        <v>0</v>
      </c>
      <c r="S327" s="221"/>
      <c r="T327" s="237">
        <f t="shared" si="796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97"/>
        <v>0</v>
      </c>
      <c r="AD327" s="221"/>
      <c r="AE327" s="237">
        <f t="shared" si="798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99"/>
        <v>0</v>
      </c>
      <c r="AO327" s="221"/>
      <c r="AP327" s="237">
        <f t="shared" si="800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01"/>
        <v>0</v>
      </c>
      <c r="AZ327" s="221"/>
      <c r="BA327" s="237">
        <f t="shared" si="802"/>
        <v>0</v>
      </c>
      <c r="BB327" s="221"/>
      <c r="BC327" s="233"/>
      <c r="BD327" s="221"/>
      <c r="BE327" s="221"/>
      <c r="BF327" s="233"/>
      <c r="BG327" s="222"/>
      <c r="BH327" s="379">
        <f t="shared" si="782"/>
        <v>0</v>
      </c>
      <c r="BI327" s="255" t="str">
        <f t="shared" si="783"/>
        <v>12</v>
      </c>
      <c r="BJ327" s="318"/>
      <c r="BK327" s="253">
        <f t="shared" si="803"/>
        <v>0</v>
      </c>
      <c r="BL327" s="318"/>
      <c r="BM327" s="253">
        <f t="shared" si="78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785"/>
        <v>0</v>
      </c>
      <c r="BW327" s="318"/>
      <c r="BX327" s="253">
        <f t="shared" si="80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786"/>
        <v>0</v>
      </c>
      <c r="CH327" s="318"/>
      <c r="CI327" s="253">
        <f t="shared" si="787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788"/>
        <v>0</v>
      </c>
      <c r="CS327" s="318"/>
      <c r="CT327" s="253">
        <f t="shared" si="789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790"/>
        <v>0</v>
      </c>
      <c r="DD327" s="318"/>
      <c r="DE327" s="253">
        <f t="shared" si="791"/>
        <v>0</v>
      </c>
      <c r="DF327" s="318"/>
      <c r="DG327" s="318"/>
      <c r="DH327" s="318"/>
      <c r="DI327" s="318"/>
      <c r="DJ327" s="318"/>
      <c r="DK327" s="318"/>
      <c r="DL327" s="318"/>
      <c r="DM327" s="2"/>
      <c r="DN327" s="2"/>
    </row>
    <row r="328" spans="1:118" s="28" customFormat="1" ht="13.5" customHeight="1" thickBot="1">
      <c r="A328" s="272" t="str">
        <f t="shared" si="77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792"/>
        <v>0</v>
      </c>
      <c r="F328" s="236">
        <f t="shared" si="793"/>
        <v>0</v>
      </c>
      <c r="G328" s="236">
        <f t="shared" si="779"/>
        <v>0</v>
      </c>
      <c r="H328" s="236">
        <f t="shared" si="794"/>
        <v>0</v>
      </c>
      <c r="I328" s="236">
        <f t="shared" si="780"/>
        <v>0</v>
      </c>
      <c r="J328" s="236">
        <f t="shared" si="781"/>
        <v>0</v>
      </c>
      <c r="K328" s="236">
        <f t="shared" si="781"/>
        <v>0</v>
      </c>
      <c r="L328" s="236">
        <f t="shared" si="781"/>
        <v>0</v>
      </c>
      <c r="M328" s="236">
        <f t="shared" si="781"/>
        <v>0</v>
      </c>
      <c r="N328" s="236">
        <f t="shared" si="781"/>
        <v>0</v>
      </c>
      <c r="O328" s="236">
        <f>ROUND(SUM(Z328,AK328,AV328,BG328),1)</f>
        <v>0</v>
      </c>
      <c r="P328" s="223"/>
      <c r="Q328" s="224"/>
      <c r="R328" s="238">
        <f t="shared" si="795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97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99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01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5"/>
      <c r="BH328" s="379">
        <f t="shared" si="782"/>
        <v>0</v>
      </c>
      <c r="BI328" s="319" t="str">
        <f t="shared" si="783"/>
        <v>13</v>
      </c>
      <c r="BJ328" s="320"/>
      <c r="BK328" s="321">
        <f t="shared" si="803"/>
        <v>0</v>
      </c>
      <c r="BL328" s="320"/>
      <c r="BM328" s="321">
        <f t="shared" si="78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785"/>
        <v>0</v>
      </c>
      <c r="BW328" s="320"/>
      <c r="BX328" s="321">
        <f t="shared" si="80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786"/>
        <v>0</v>
      </c>
      <c r="CH328" s="320"/>
      <c r="CI328" s="321">
        <f t="shared" si="787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788"/>
        <v>0</v>
      </c>
      <c r="CS328" s="320"/>
      <c r="CT328" s="321">
        <f t="shared" si="789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790"/>
        <v>0</v>
      </c>
      <c r="DD328" s="320"/>
      <c r="DE328" s="321">
        <f t="shared" si="791"/>
        <v>0</v>
      </c>
      <c r="DF328" s="320"/>
      <c r="DG328" s="320"/>
      <c r="DH328" s="320"/>
      <c r="DI328" s="320"/>
      <c r="DJ328" s="320"/>
      <c r="DK328" s="320"/>
      <c r="DL328" s="320"/>
      <c r="DM328" s="242"/>
      <c r="DN328" s="242"/>
    </row>
    <row r="329" spans="1:118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8" s="18" customFormat="1" ht="14.25" customHeight="1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8" s="18" customFormat="1" ht="14.25" customHeight="1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8" ht="13.5" customHeight="1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8" ht="60.75" customHeight="1">
      <c r="A333" s="317" t="s">
        <v>237</v>
      </c>
      <c r="B333" s="710" t="s">
        <v>272</v>
      </c>
      <c r="C333" s="710"/>
      <c r="D333" s="546"/>
      <c r="E333" s="546"/>
      <c r="F333" s="546"/>
      <c r="G333" s="546"/>
      <c r="H333" s="546"/>
      <c r="J333" s="711"/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  <c r="DM333" s="1"/>
      <c r="DN333" s="1"/>
    </row>
    <row r="334" spans="1:118" ht="13.5" customHeight="1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  <c r="DM334" s="1"/>
      <c r="DN334" s="1"/>
    </row>
    <row r="335" spans="1:118" ht="14.25" customHeight="1">
      <c r="A335" s="317" t="s">
        <v>237</v>
      </c>
      <c r="B335" s="17"/>
      <c r="D335" s="554"/>
      <c r="E335" s="554"/>
      <c r="F335" s="554"/>
      <c r="G335" s="19"/>
      <c r="J335" s="554"/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</row>
    <row r="336" spans="1:118" ht="12.75" customHeight="1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N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00B0F0"/>
  </sheetPr>
  <dimension ref="A1:FB42"/>
  <sheetViews>
    <sheetView view="pageBreakPreview" topLeftCell="A13" zoomScaleNormal="100" workbookViewId="0">
      <selection activeCell="T37" sqref="T37:EW37"/>
    </sheetView>
  </sheetViews>
  <sheetFormatPr defaultColWidth="0.85546875" defaultRowHeight="12.75"/>
  <cols>
    <col min="1" max="16384" width="0.85546875" style="1"/>
  </cols>
  <sheetData>
    <row r="1" spans="1:158" ht="14.25" customHeight="1" thickBot="1">
      <c r="T1" s="391" t="s">
        <v>16</v>
      </c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Y1" s="392"/>
      <c r="CZ1" s="392"/>
      <c r="DA1" s="392"/>
      <c r="DB1" s="392"/>
      <c r="DC1" s="392"/>
      <c r="DD1" s="392"/>
      <c r="DE1" s="392"/>
      <c r="DF1" s="392"/>
      <c r="DG1" s="392"/>
      <c r="DH1" s="392"/>
      <c r="DI1" s="392"/>
      <c r="DJ1" s="392"/>
      <c r="DK1" s="392"/>
      <c r="DL1" s="392"/>
      <c r="DM1" s="392"/>
      <c r="DN1" s="392"/>
      <c r="DO1" s="392"/>
      <c r="DP1" s="392"/>
      <c r="DQ1" s="392"/>
      <c r="DR1" s="392"/>
      <c r="DS1" s="392"/>
      <c r="DT1" s="392"/>
      <c r="DU1" s="392"/>
      <c r="DV1" s="392"/>
      <c r="DW1" s="392"/>
      <c r="DX1" s="392"/>
      <c r="DY1" s="392"/>
      <c r="DZ1" s="392"/>
      <c r="EA1" s="392"/>
      <c r="EB1" s="392"/>
      <c r="EC1" s="392"/>
      <c r="ED1" s="392"/>
      <c r="EE1" s="392"/>
      <c r="EF1" s="392"/>
      <c r="EG1" s="392"/>
      <c r="EH1" s="392"/>
      <c r="EI1" s="393"/>
    </row>
    <row r="2" spans="1:158" ht="9" customHeight="1" thickBot="1"/>
    <row r="3" spans="1:158" ht="14.25" customHeight="1" thickBot="1">
      <c r="T3" s="394" t="s">
        <v>28</v>
      </c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  <c r="BK3" s="395"/>
      <c r="BL3" s="395"/>
      <c r="BM3" s="395"/>
      <c r="BN3" s="395"/>
      <c r="BO3" s="395"/>
      <c r="BP3" s="395"/>
      <c r="BQ3" s="395"/>
      <c r="BR3" s="395"/>
      <c r="BS3" s="395"/>
      <c r="BT3" s="395"/>
      <c r="BU3" s="395"/>
      <c r="BV3" s="395"/>
      <c r="BW3" s="395"/>
      <c r="BX3" s="395"/>
      <c r="BY3" s="395"/>
      <c r="BZ3" s="395"/>
      <c r="CA3" s="395"/>
      <c r="CB3" s="395"/>
      <c r="CC3" s="395"/>
      <c r="CD3" s="395"/>
      <c r="CE3" s="395"/>
      <c r="CF3" s="395"/>
      <c r="CG3" s="395"/>
      <c r="CH3" s="395"/>
      <c r="CI3" s="395"/>
      <c r="CJ3" s="395"/>
      <c r="CK3" s="395"/>
      <c r="CL3" s="395"/>
      <c r="CM3" s="395"/>
      <c r="CN3" s="395"/>
      <c r="CO3" s="395"/>
      <c r="CP3" s="395"/>
      <c r="CQ3" s="395"/>
      <c r="CR3" s="395"/>
      <c r="CS3" s="395"/>
      <c r="CT3" s="395"/>
      <c r="CU3" s="395"/>
      <c r="CV3" s="395"/>
      <c r="CW3" s="395"/>
      <c r="CX3" s="395"/>
      <c r="CY3" s="395"/>
      <c r="CZ3" s="395"/>
      <c r="DA3" s="395"/>
      <c r="DB3" s="395"/>
      <c r="DC3" s="395"/>
      <c r="DD3" s="395"/>
      <c r="DE3" s="395"/>
      <c r="DF3" s="395"/>
      <c r="DG3" s="395"/>
      <c r="DH3" s="395"/>
      <c r="DI3" s="395"/>
      <c r="DJ3" s="395"/>
      <c r="DK3" s="395"/>
      <c r="DL3" s="395"/>
      <c r="DM3" s="395"/>
      <c r="DN3" s="395"/>
      <c r="DO3" s="395"/>
      <c r="DP3" s="395"/>
      <c r="DQ3" s="395"/>
      <c r="DR3" s="395"/>
      <c r="DS3" s="395"/>
      <c r="DT3" s="395"/>
      <c r="DU3" s="395"/>
      <c r="DV3" s="395"/>
      <c r="DW3" s="395"/>
      <c r="DX3" s="395"/>
      <c r="DY3" s="395"/>
      <c r="DZ3" s="395"/>
      <c r="EA3" s="395"/>
      <c r="EB3" s="395"/>
      <c r="EC3" s="395"/>
      <c r="ED3" s="395"/>
      <c r="EE3" s="395"/>
      <c r="EF3" s="395"/>
      <c r="EG3" s="395"/>
      <c r="EH3" s="395"/>
      <c r="EI3" s="396"/>
    </row>
    <row r="4" spans="1:158" ht="9" customHeight="1" thickBot="1"/>
    <row r="5" spans="1:158" ht="54" customHeight="1" thickBot="1">
      <c r="O5" s="181"/>
      <c r="P5" s="397" t="s">
        <v>17</v>
      </c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7"/>
      <c r="BI5" s="397"/>
      <c r="BJ5" s="397"/>
      <c r="BK5" s="397"/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7"/>
      <c r="BW5" s="397"/>
      <c r="BX5" s="397"/>
      <c r="BY5" s="397"/>
      <c r="BZ5" s="397"/>
      <c r="CA5" s="397"/>
      <c r="CB5" s="397"/>
      <c r="CC5" s="397"/>
      <c r="CD5" s="397"/>
      <c r="CE5" s="397"/>
      <c r="CF5" s="397"/>
      <c r="CG5" s="397"/>
      <c r="CH5" s="397"/>
      <c r="CI5" s="397"/>
      <c r="CJ5" s="397"/>
      <c r="CK5" s="397"/>
      <c r="CL5" s="397"/>
      <c r="CM5" s="397"/>
      <c r="CN5" s="397"/>
      <c r="CO5" s="397"/>
      <c r="CP5" s="397"/>
      <c r="CQ5" s="397"/>
      <c r="CR5" s="397"/>
      <c r="CS5" s="397"/>
      <c r="CT5" s="397"/>
      <c r="CU5" s="397"/>
      <c r="CV5" s="397"/>
      <c r="CW5" s="397"/>
      <c r="CX5" s="397"/>
      <c r="CY5" s="397"/>
      <c r="CZ5" s="397"/>
      <c r="DA5" s="397"/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7"/>
      <c r="DM5" s="397"/>
      <c r="DN5" s="397"/>
      <c r="DO5" s="397"/>
      <c r="DP5" s="397"/>
      <c r="DQ5" s="397"/>
      <c r="DR5" s="397"/>
      <c r="DS5" s="397"/>
      <c r="DT5" s="397"/>
      <c r="DU5" s="397"/>
      <c r="DV5" s="397"/>
      <c r="DW5" s="397"/>
      <c r="DX5" s="397"/>
      <c r="DY5" s="397"/>
      <c r="DZ5" s="397"/>
      <c r="EA5" s="397"/>
      <c r="EB5" s="397"/>
      <c r="EC5" s="397"/>
      <c r="ED5" s="397"/>
      <c r="EE5" s="397"/>
      <c r="EF5" s="397"/>
      <c r="EG5" s="397"/>
      <c r="EH5" s="397"/>
      <c r="EI5" s="397"/>
      <c r="EJ5" s="397"/>
      <c r="EK5" s="397"/>
      <c r="EL5" s="397"/>
      <c r="EM5" s="397"/>
      <c r="EN5" s="182"/>
    </row>
    <row r="6" spans="1:158" ht="9" customHeight="1" thickBot="1"/>
    <row r="7" spans="1:158" ht="14.25" customHeight="1" thickBot="1">
      <c r="T7" s="394" t="s">
        <v>18</v>
      </c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5"/>
      <c r="AX7" s="395"/>
      <c r="AY7" s="395"/>
      <c r="AZ7" s="395"/>
      <c r="BA7" s="395"/>
      <c r="BB7" s="395"/>
      <c r="BC7" s="395"/>
      <c r="BD7" s="395"/>
      <c r="BE7" s="395"/>
      <c r="BF7" s="395"/>
      <c r="BG7" s="395"/>
      <c r="BH7" s="395"/>
      <c r="BI7" s="395"/>
      <c r="BJ7" s="395"/>
      <c r="BK7" s="395"/>
      <c r="BL7" s="395"/>
      <c r="BM7" s="395"/>
      <c r="BN7" s="395"/>
      <c r="BO7" s="395"/>
      <c r="BP7" s="395"/>
      <c r="BQ7" s="395"/>
      <c r="BR7" s="395"/>
      <c r="BS7" s="395"/>
      <c r="BT7" s="395"/>
      <c r="BU7" s="395"/>
      <c r="BV7" s="395"/>
      <c r="BW7" s="395"/>
      <c r="BX7" s="395"/>
      <c r="BY7" s="395"/>
      <c r="BZ7" s="395"/>
      <c r="CA7" s="395"/>
      <c r="CB7" s="395"/>
      <c r="CC7" s="395"/>
      <c r="CD7" s="395"/>
      <c r="CE7" s="395"/>
      <c r="CF7" s="395"/>
      <c r="CG7" s="395"/>
      <c r="CH7" s="395"/>
      <c r="CI7" s="395"/>
      <c r="CJ7" s="395"/>
      <c r="CK7" s="395"/>
      <c r="CL7" s="395"/>
      <c r="CM7" s="395"/>
      <c r="CN7" s="395"/>
      <c r="CO7" s="395"/>
      <c r="CP7" s="395"/>
      <c r="CQ7" s="395"/>
      <c r="CR7" s="395"/>
      <c r="CS7" s="395"/>
      <c r="CT7" s="395"/>
      <c r="CU7" s="395"/>
      <c r="CV7" s="395"/>
      <c r="CW7" s="395"/>
      <c r="CX7" s="395"/>
      <c r="CY7" s="395"/>
      <c r="CZ7" s="395"/>
      <c r="DA7" s="395"/>
      <c r="DB7" s="395"/>
      <c r="DC7" s="395"/>
      <c r="DD7" s="395"/>
      <c r="DE7" s="395"/>
      <c r="DF7" s="395"/>
      <c r="DG7" s="395"/>
      <c r="DH7" s="395"/>
      <c r="DI7" s="395"/>
      <c r="DJ7" s="395"/>
      <c r="DK7" s="395"/>
      <c r="DL7" s="395"/>
      <c r="DM7" s="395"/>
      <c r="DN7" s="395"/>
      <c r="DO7" s="395"/>
      <c r="DP7" s="395"/>
      <c r="DQ7" s="395"/>
      <c r="DR7" s="395"/>
      <c r="DS7" s="395"/>
      <c r="DT7" s="395"/>
      <c r="DU7" s="395"/>
      <c r="DV7" s="395"/>
      <c r="DW7" s="395"/>
      <c r="DX7" s="395"/>
      <c r="DY7" s="395"/>
      <c r="DZ7" s="395"/>
      <c r="EA7" s="395"/>
      <c r="EB7" s="395"/>
      <c r="EC7" s="395"/>
      <c r="ED7" s="395"/>
      <c r="EE7" s="395"/>
      <c r="EF7" s="395"/>
      <c r="EG7" s="395"/>
      <c r="EH7" s="395"/>
      <c r="EI7" s="396"/>
    </row>
    <row r="8" spans="1:158" ht="9" customHeight="1" thickBot="1">
      <c r="K8" s="2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21"/>
    </row>
    <row r="9" spans="1:158" ht="13.5" customHeight="1">
      <c r="AD9" s="398" t="s">
        <v>277</v>
      </c>
      <c r="AE9" s="399"/>
      <c r="AF9" s="399"/>
      <c r="AG9" s="399"/>
      <c r="AH9" s="399"/>
      <c r="AI9" s="399"/>
      <c r="AJ9" s="399"/>
      <c r="AK9" s="399"/>
      <c r="AL9" s="399"/>
      <c r="AM9" s="399"/>
      <c r="AN9" s="399"/>
      <c r="AO9" s="399"/>
      <c r="AP9" s="399"/>
      <c r="AQ9" s="399"/>
      <c r="AR9" s="399"/>
      <c r="AS9" s="399"/>
      <c r="AT9" s="399"/>
      <c r="AU9" s="399"/>
      <c r="AV9" s="399"/>
      <c r="AW9" s="399"/>
      <c r="AX9" s="399"/>
      <c r="AY9" s="399"/>
      <c r="AZ9" s="399"/>
      <c r="BA9" s="399"/>
      <c r="BB9" s="399"/>
      <c r="BC9" s="399"/>
      <c r="BD9" s="399"/>
      <c r="BE9" s="399"/>
      <c r="BF9" s="399"/>
      <c r="BG9" s="399"/>
      <c r="BH9" s="399"/>
      <c r="BI9" s="399"/>
      <c r="BJ9" s="399"/>
      <c r="BK9" s="399"/>
      <c r="BL9" s="399"/>
      <c r="BM9" s="399"/>
      <c r="BN9" s="399"/>
      <c r="BO9" s="399"/>
      <c r="BP9" s="399"/>
      <c r="BQ9" s="399"/>
      <c r="BR9" s="399"/>
      <c r="BS9" s="399"/>
      <c r="BT9" s="399"/>
      <c r="BU9" s="399"/>
      <c r="BV9" s="399"/>
      <c r="BW9" s="399"/>
      <c r="BX9" s="399"/>
      <c r="BY9" s="399"/>
      <c r="BZ9" s="399"/>
      <c r="CA9" s="399"/>
      <c r="CB9" s="399"/>
      <c r="CC9" s="399"/>
      <c r="CD9" s="399"/>
      <c r="CE9" s="399"/>
      <c r="CF9" s="399"/>
      <c r="CG9" s="399"/>
      <c r="CH9" s="399"/>
      <c r="CI9" s="399"/>
      <c r="CJ9" s="399"/>
      <c r="CK9" s="399"/>
      <c r="CL9" s="399"/>
      <c r="CM9" s="399"/>
      <c r="CN9" s="399"/>
      <c r="CO9" s="399"/>
      <c r="CP9" s="399"/>
      <c r="CQ9" s="399"/>
      <c r="CR9" s="399"/>
      <c r="CS9" s="399"/>
      <c r="CT9" s="399"/>
      <c r="CU9" s="399"/>
      <c r="CV9" s="399"/>
      <c r="CW9" s="399"/>
      <c r="CX9" s="399"/>
      <c r="CY9" s="399"/>
      <c r="CZ9" s="399"/>
      <c r="DA9" s="399"/>
      <c r="DB9" s="399"/>
      <c r="DC9" s="399"/>
      <c r="DD9" s="399"/>
      <c r="DE9" s="399"/>
      <c r="DF9" s="399"/>
      <c r="DG9" s="399"/>
      <c r="DH9" s="399"/>
      <c r="DI9" s="399"/>
      <c r="DJ9" s="399"/>
      <c r="DK9" s="399"/>
      <c r="DL9" s="399"/>
      <c r="DM9" s="399"/>
      <c r="DN9" s="399"/>
      <c r="DO9" s="399"/>
      <c r="DP9" s="399"/>
      <c r="DQ9" s="399"/>
      <c r="DR9" s="399"/>
      <c r="DS9" s="399"/>
      <c r="DT9" s="399"/>
      <c r="DU9" s="399"/>
      <c r="DV9" s="399"/>
      <c r="DW9" s="399"/>
      <c r="DX9" s="399"/>
      <c r="DY9" s="400"/>
    </row>
    <row r="10" spans="1:158" ht="11.25" customHeight="1">
      <c r="AD10" s="603" t="s">
        <v>29</v>
      </c>
      <c r="AE10" s="604"/>
      <c r="AF10" s="604"/>
      <c r="AG10" s="604"/>
      <c r="AH10" s="604"/>
      <c r="AI10" s="604"/>
      <c r="AJ10" s="604"/>
      <c r="AK10" s="604"/>
      <c r="AL10" s="604"/>
      <c r="AM10" s="604"/>
      <c r="AN10" s="604"/>
      <c r="AO10" s="604"/>
      <c r="AP10" s="604"/>
      <c r="AQ10" s="604"/>
      <c r="AR10" s="604"/>
      <c r="AS10" s="604"/>
      <c r="AT10" s="604"/>
      <c r="AU10" s="604"/>
      <c r="AV10" s="604"/>
      <c r="AW10" s="604"/>
      <c r="AX10" s="604"/>
      <c r="AY10" s="604"/>
      <c r="AZ10" s="604"/>
      <c r="BA10" s="604"/>
      <c r="BB10" s="604"/>
      <c r="BC10" s="604"/>
      <c r="BD10" s="604"/>
      <c r="BE10" s="604"/>
      <c r="BF10" s="604"/>
      <c r="BG10" s="604"/>
      <c r="BH10" s="604"/>
      <c r="BI10" s="604"/>
      <c r="BJ10" s="604"/>
      <c r="BK10" s="604"/>
      <c r="BL10" s="604"/>
      <c r="BM10" s="604"/>
      <c r="BN10" s="604"/>
      <c r="BO10" s="604"/>
      <c r="BP10" s="604"/>
      <c r="BQ10" s="604"/>
      <c r="BR10" s="604"/>
      <c r="BS10" s="604"/>
      <c r="BT10" s="604"/>
      <c r="BU10" s="604"/>
      <c r="BV10" s="604"/>
      <c r="BW10" s="604"/>
      <c r="BX10" s="604"/>
      <c r="BY10" s="604"/>
      <c r="BZ10" s="604"/>
      <c r="CA10" s="604"/>
      <c r="CB10" s="604"/>
      <c r="CC10" s="604"/>
      <c r="CD10" s="604"/>
      <c r="CE10" s="604"/>
      <c r="CF10" s="604"/>
      <c r="CG10" s="604"/>
      <c r="CH10" s="604"/>
      <c r="CI10" s="604"/>
      <c r="CJ10" s="604"/>
      <c r="CK10" s="604"/>
      <c r="CL10" s="604"/>
      <c r="CM10" s="604"/>
      <c r="CN10" s="604"/>
      <c r="CO10" s="604"/>
      <c r="CP10" s="604"/>
      <c r="CQ10" s="604"/>
      <c r="CR10" s="604"/>
      <c r="CS10" s="604"/>
      <c r="CT10" s="604"/>
      <c r="CU10" s="604"/>
      <c r="CV10" s="604"/>
      <c r="CW10" s="604"/>
      <c r="CX10" s="604"/>
      <c r="CY10" s="604"/>
      <c r="CZ10" s="604"/>
      <c r="DA10" s="604"/>
      <c r="DB10" s="604"/>
      <c r="DC10" s="604"/>
      <c r="DD10" s="604"/>
      <c r="DE10" s="604"/>
      <c r="DF10" s="604"/>
      <c r="DG10" s="604"/>
      <c r="DH10" s="604"/>
      <c r="DI10" s="604"/>
      <c r="DJ10" s="604"/>
      <c r="DK10" s="604"/>
      <c r="DL10" s="604"/>
      <c r="DM10" s="604"/>
      <c r="DN10" s="604"/>
      <c r="DO10" s="604"/>
      <c r="DP10" s="604"/>
      <c r="DQ10" s="604"/>
      <c r="DR10" s="604"/>
      <c r="DS10" s="604"/>
      <c r="DT10" s="604"/>
      <c r="DU10" s="604"/>
      <c r="DV10" s="604"/>
      <c r="DW10" s="604"/>
      <c r="DX10" s="604"/>
      <c r="DY10" s="605"/>
    </row>
    <row r="11" spans="1:158" ht="11.25" customHeight="1">
      <c r="AD11" s="183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184"/>
      <c r="BE11" s="184"/>
      <c r="BF11" s="184"/>
      <c r="BG11" s="184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260" t="s">
        <v>224</v>
      </c>
      <c r="BU11" s="554" t="s">
        <v>375</v>
      </c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402">
        <v>20</v>
      </c>
      <c r="CI11" s="402"/>
      <c r="CJ11" s="402"/>
      <c r="CK11" s="402"/>
      <c r="CL11" s="551" t="s">
        <v>67</v>
      </c>
      <c r="CM11" s="551"/>
      <c r="CN11" s="551"/>
      <c r="CO11" s="92" t="s">
        <v>223</v>
      </c>
      <c r="CP11" s="90"/>
      <c r="CQ11" s="262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188"/>
    </row>
    <row r="12" spans="1:158" ht="12.75" customHeight="1" thickBot="1">
      <c r="AD12" s="185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261"/>
      <c r="BJ12" s="596" t="s">
        <v>4</v>
      </c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7"/>
    </row>
    <row r="13" spans="1:158" ht="18" customHeight="1" thickBot="1"/>
    <row r="14" spans="1:158" ht="4.5" customHeight="1" thickBot="1">
      <c r="DV14" s="597" t="s">
        <v>278</v>
      </c>
      <c r="DW14" s="598"/>
      <c r="DX14" s="598"/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9"/>
    </row>
    <row r="15" spans="1:158" ht="13.5" customHeight="1" thickBot="1">
      <c r="A15" s="729" t="s">
        <v>19</v>
      </c>
      <c r="B15" s="730"/>
      <c r="C15" s="730"/>
      <c r="D15" s="730"/>
      <c r="E15" s="730"/>
      <c r="F15" s="730"/>
      <c r="G15" s="730"/>
      <c r="H15" s="730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  <c r="AA15" s="730"/>
      <c r="AB15" s="730"/>
      <c r="AC15" s="730"/>
      <c r="AD15" s="730"/>
      <c r="AE15" s="730"/>
      <c r="AF15" s="730"/>
      <c r="AG15" s="730"/>
      <c r="AH15" s="730"/>
      <c r="AI15" s="730"/>
      <c r="AJ15" s="730"/>
      <c r="AK15" s="730"/>
      <c r="AL15" s="730"/>
      <c r="AM15" s="730"/>
      <c r="AN15" s="730"/>
      <c r="AO15" s="730"/>
      <c r="AP15" s="730"/>
      <c r="AQ15" s="730"/>
      <c r="AR15" s="730"/>
      <c r="AS15" s="730"/>
      <c r="AT15" s="730"/>
      <c r="AU15" s="730"/>
      <c r="AV15" s="730"/>
      <c r="AW15" s="730"/>
      <c r="AX15" s="730"/>
      <c r="AY15" s="730"/>
      <c r="AZ15" s="730"/>
      <c r="BA15" s="730"/>
      <c r="BB15" s="730"/>
      <c r="BC15" s="730"/>
      <c r="BD15" s="730"/>
      <c r="BE15" s="730"/>
      <c r="BF15" s="730"/>
      <c r="BG15" s="730"/>
      <c r="BH15" s="730"/>
      <c r="BI15" s="730"/>
      <c r="BJ15" s="730"/>
      <c r="BK15" s="730"/>
      <c r="BL15" s="730"/>
      <c r="BM15" s="730"/>
      <c r="BN15" s="730"/>
      <c r="BO15" s="730"/>
      <c r="BP15" s="730"/>
      <c r="BQ15" s="730"/>
      <c r="BR15" s="730"/>
      <c r="BS15" s="730"/>
      <c r="BT15" s="730"/>
      <c r="BU15" s="730"/>
      <c r="BV15" s="730"/>
      <c r="BW15" s="730"/>
      <c r="BX15" s="730"/>
      <c r="BY15" s="730"/>
      <c r="BZ15" s="730"/>
      <c r="CA15" s="730"/>
      <c r="CB15" s="730"/>
      <c r="CC15" s="730"/>
      <c r="CD15" s="730"/>
      <c r="CE15" s="730"/>
      <c r="CF15" s="731"/>
      <c r="CG15" s="729" t="s">
        <v>20</v>
      </c>
      <c r="CH15" s="730"/>
      <c r="CI15" s="730"/>
      <c r="CJ15" s="730"/>
      <c r="CK15" s="730"/>
      <c r="CL15" s="730"/>
      <c r="CM15" s="730"/>
      <c r="CN15" s="730"/>
      <c r="CO15" s="730"/>
      <c r="CP15" s="730"/>
      <c r="CQ15" s="730"/>
      <c r="CR15" s="730"/>
      <c r="CS15" s="730"/>
      <c r="CT15" s="730"/>
      <c r="CU15" s="730"/>
      <c r="CV15" s="730"/>
      <c r="CW15" s="730"/>
      <c r="CX15" s="730"/>
      <c r="CY15" s="730"/>
      <c r="CZ15" s="730"/>
      <c r="DA15" s="730"/>
      <c r="DB15" s="730"/>
      <c r="DC15" s="730"/>
      <c r="DD15" s="730"/>
      <c r="DE15" s="730"/>
      <c r="DF15" s="730"/>
      <c r="DG15" s="730"/>
      <c r="DH15" s="730"/>
      <c r="DI15" s="730"/>
      <c r="DJ15" s="730"/>
      <c r="DK15" s="730"/>
      <c r="DL15" s="730"/>
      <c r="DM15" s="731"/>
      <c r="DO15" s="3"/>
      <c r="DT15" s="3"/>
      <c r="DV15" s="600"/>
      <c r="DW15" s="601"/>
      <c r="DX15" s="601"/>
      <c r="DY15" s="601"/>
      <c r="DZ15" s="601"/>
      <c r="EA15" s="601"/>
      <c r="EB15" s="601"/>
      <c r="EC15" s="601"/>
      <c r="ED15" s="601"/>
      <c r="EE15" s="601"/>
      <c r="EF15" s="601"/>
      <c r="EG15" s="601"/>
      <c r="EH15" s="601"/>
      <c r="EI15" s="601"/>
      <c r="EJ15" s="601"/>
      <c r="EK15" s="601"/>
      <c r="EL15" s="601"/>
      <c r="EM15" s="601"/>
      <c r="EN15" s="601"/>
      <c r="EO15" s="601"/>
      <c r="EP15" s="601"/>
      <c r="EQ15" s="601"/>
      <c r="ER15" s="601"/>
      <c r="ES15" s="601"/>
      <c r="ET15" s="601"/>
      <c r="EU15" s="601"/>
      <c r="EV15" s="601"/>
      <c r="EW15" s="601"/>
      <c r="EX15" s="601"/>
      <c r="EY15" s="602"/>
    </row>
    <row r="16" spans="1:158" ht="12" customHeight="1">
      <c r="A16" s="330"/>
      <c r="B16" s="331" t="s">
        <v>31</v>
      </c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  <c r="AN16" s="331"/>
      <c r="AO16" s="331"/>
      <c r="AP16" s="331"/>
      <c r="AQ16" s="331"/>
      <c r="AR16" s="331"/>
      <c r="AS16" s="331"/>
      <c r="AT16" s="331"/>
      <c r="AU16" s="331"/>
      <c r="AV16" s="331"/>
      <c r="AW16" s="331"/>
      <c r="AX16" s="331"/>
      <c r="AY16" s="331"/>
      <c r="AZ16" s="331"/>
      <c r="BA16" s="331"/>
      <c r="BB16" s="331"/>
      <c r="BC16" s="331"/>
      <c r="BD16" s="331"/>
      <c r="BE16" s="331"/>
      <c r="BF16" s="331"/>
      <c r="BG16" s="331"/>
      <c r="BH16" s="331"/>
      <c r="BI16" s="331"/>
      <c r="BJ16" s="331"/>
      <c r="BK16" s="331"/>
      <c r="BL16" s="331"/>
      <c r="BM16" s="331"/>
      <c r="BN16" s="331"/>
      <c r="BO16" s="331"/>
      <c r="BP16" s="331"/>
      <c r="BQ16" s="331"/>
      <c r="BR16" s="331"/>
      <c r="BS16" s="331"/>
      <c r="BT16" s="331"/>
      <c r="BU16" s="331"/>
      <c r="BV16" s="331"/>
      <c r="BW16" s="331"/>
      <c r="BX16" s="331"/>
      <c r="BY16" s="331"/>
      <c r="BZ16" s="331"/>
      <c r="CA16" s="331"/>
      <c r="CB16" s="331"/>
      <c r="CC16" s="331"/>
      <c r="CD16" s="331"/>
      <c r="CE16" s="331"/>
      <c r="CF16" s="332"/>
      <c r="CG16" s="745" t="s">
        <v>34</v>
      </c>
      <c r="CH16" s="746"/>
      <c r="CI16" s="746"/>
      <c r="CJ16" s="746"/>
      <c r="CK16" s="746"/>
      <c r="CL16" s="746"/>
      <c r="CM16" s="746"/>
      <c r="CN16" s="746"/>
      <c r="CO16" s="746"/>
      <c r="CP16" s="746"/>
      <c r="CQ16" s="746"/>
      <c r="CR16" s="746"/>
      <c r="CS16" s="746"/>
      <c r="CT16" s="746"/>
      <c r="CU16" s="746"/>
      <c r="CV16" s="746"/>
      <c r="CW16" s="746"/>
      <c r="CX16" s="746"/>
      <c r="CY16" s="746"/>
      <c r="CZ16" s="746"/>
      <c r="DA16" s="746"/>
      <c r="DB16" s="746"/>
      <c r="DC16" s="746"/>
      <c r="DD16" s="746"/>
      <c r="DE16" s="746"/>
      <c r="DF16" s="746"/>
      <c r="DG16" s="746"/>
      <c r="DH16" s="746"/>
      <c r="DI16" s="746"/>
      <c r="DJ16" s="746"/>
      <c r="DK16" s="746"/>
      <c r="DL16" s="746"/>
      <c r="DM16" s="747"/>
      <c r="DS16" s="416" t="s">
        <v>91</v>
      </c>
      <c r="DT16" s="416"/>
      <c r="DU16" s="416"/>
      <c r="DV16" s="416"/>
      <c r="DW16" s="416"/>
      <c r="DX16" s="416"/>
      <c r="DY16" s="416"/>
      <c r="DZ16" s="416"/>
      <c r="EA16" s="416"/>
      <c r="EB16" s="416"/>
      <c r="EC16" s="416"/>
      <c r="ED16" s="416"/>
      <c r="EE16" s="416"/>
      <c r="EF16" s="416"/>
      <c r="EG16" s="416"/>
      <c r="EH16" s="416"/>
      <c r="EI16" s="416"/>
      <c r="EJ16" s="416"/>
      <c r="EK16" s="416"/>
      <c r="EL16" s="416"/>
      <c r="EM16" s="416"/>
      <c r="EN16" s="416"/>
      <c r="EO16" s="416"/>
      <c r="EP16" s="416"/>
      <c r="EQ16" s="416"/>
      <c r="ER16" s="416"/>
      <c r="ES16" s="416"/>
      <c r="ET16" s="416"/>
      <c r="EU16" s="416"/>
      <c r="EV16" s="416"/>
      <c r="EW16" s="416"/>
      <c r="EX16" s="416"/>
      <c r="EY16" s="416"/>
      <c r="EZ16" s="416"/>
      <c r="FA16" s="416"/>
      <c r="FB16" s="416"/>
    </row>
    <row r="17" spans="1:158" ht="10.5" customHeight="1">
      <c r="A17" s="167"/>
      <c r="B17" s="333" t="s">
        <v>279</v>
      </c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333"/>
      <c r="CA17" s="333"/>
      <c r="CB17" s="333"/>
      <c r="CC17" s="333"/>
      <c r="CD17" s="333"/>
      <c r="CE17" s="333"/>
      <c r="CF17" s="334"/>
      <c r="CG17" s="734"/>
      <c r="CH17" s="748"/>
      <c r="CI17" s="748"/>
      <c r="CJ17" s="748"/>
      <c r="CK17" s="748"/>
      <c r="CL17" s="748"/>
      <c r="CM17" s="748"/>
      <c r="CN17" s="748"/>
      <c r="CO17" s="748"/>
      <c r="CP17" s="748"/>
      <c r="CQ17" s="748"/>
      <c r="CR17" s="748"/>
      <c r="CS17" s="748"/>
      <c r="CT17" s="748"/>
      <c r="CU17" s="748"/>
      <c r="CV17" s="748"/>
      <c r="CW17" s="748"/>
      <c r="CX17" s="748"/>
      <c r="CY17" s="748"/>
      <c r="CZ17" s="748"/>
      <c r="DA17" s="748"/>
      <c r="DB17" s="748"/>
      <c r="DC17" s="748"/>
      <c r="DD17" s="748"/>
      <c r="DE17" s="748"/>
      <c r="DF17" s="748"/>
      <c r="DG17" s="748"/>
      <c r="DH17" s="748"/>
      <c r="DI17" s="748"/>
      <c r="DJ17" s="748"/>
      <c r="DK17" s="748"/>
      <c r="DL17" s="748"/>
      <c r="DM17" s="749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16"/>
      <c r="ET17" s="416"/>
      <c r="EU17" s="416"/>
      <c r="EV17" s="416"/>
      <c r="EW17" s="416"/>
      <c r="EX17" s="416"/>
      <c r="EY17" s="416"/>
      <c r="EZ17" s="416"/>
      <c r="FA17" s="416"/>
      <c r="FB17" s="416"/>
    </row>
    <row r="18" spans="1:158" ht="10.5" customHeight="1">
      <c r="A18" s="167"/>
      <c r="B18" s="333" t="s">
        <v>280</v>
      </c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333"/>
      <c r="CA18" s="333"/>
      <c r="CB18" s="333"/>
      <c r="CC18" s="333"/>
      <c r="CD18" s="333"/>
      <c r="CE18" s="333"/>
      <c r="CF18" s="334"/>
      <c r="CG18" s="734"/>
      <c r="CH18" s="748"/>
      <c r="CI18" s="748"/>
      <c r="CJ18" s="748"/>
      <c r="CK18" s="748"/>
      <c r="CL18" s="748"/>
      <c r="CM18" s="748"/>
      <c r="CN18" s="748"/>
      <c r="CO18" s="748"/>
      <c r="CP18" s="748"/>
      <c r="CQ18" s="748"/>
      <c r="CR18" s="748"/>
      <c r="CS18" s="748"/>
      <c r="CT18" s="748"/>
      <c r="CU18" s="748"/>
      <c r="CV18" s="748"/>
      <c r="CW18" s="748"/>
      <c r="CX18" s="748"/>
      <c r="CY18" s="748"/>
      <c r="CZ18" s="748"/>
      <c r="DA18" s="748"/>
      <c r="DB18" s="748"/>
      <c r="DC18" s="748"/>
      <c r="DD18" s="748"/>
      <c r="DE18" s="748"/>
      <c r="DF18" s="748"/>
      <c r="DG18" s="748"/>
      <c r="DH18" s="748"/>
      <c r="DI18" s="748"/>
      <c r="DJ18" s="748"/>
      <c r="DK18" s="748"/>
      <c r="DL18" s="748"/>
      <c r="DM18" s="749"/>
      <c r="DS18" s="416"/>
      <c r="DT18" s="416"/>
      <c r="DU18" s="416"/>
      <c r="DV18" s="416"/>
      <c r="DW18" s="416"/>
      <c r="DX18" s="416"/>
      <c r="DY18" s="416"/>
      <c r="DZ18" s="416"/>
      <c r="EA18" s="416"/>
      <c r="EB18" s="416"/>
      <c r="EC18" s="416"/>
      <c r="ED18" s="416"/>
      <c r="EE18" s="416"/>
      <c r="EF18" s="416"/>
      <c r="EG18" s="416"/>
      <c r="EH18" s="416"/>
      <c r="EI18" s="416"/>
      <c r="EJ18" s="416"/>
      <c r="EK18" s="416"/>
      <c r="EL18" s="416"/>
      <c r="EM18" s="416"/>
      <c r="EN18" s="416"/>
      <c r="EO18" s="416"/>
      <c r="EP18" s="416"/>
      <c r="EQ18" s="416"/>
      <c r="ER18" s="416"/>
      <c r="ES18" s="416"/>
      <c r="ET18" s="416"/>
      <c r="EU18" s="416"/>
      <c r="EV18" s="416"/>
      <c r="EW18" s="416"/>
      <c r="EX18" s="416"/>
      <c r="EY18" s="416"/>
      <c r="EZ18" s="416"/>
      <c r="FA18" s="416"/>
      <c r="FB18" s="416"/>
    </row>
    <row r="19" spans="1:158" ht="10.5" customHeight="1">
      <c r="A19" s="167"/>
      <c r="B19" s="333" t="s">
        <v>281</v>
      </c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33"/>
      <c r="AC19" s="333"/>
      <c r="AD19" s="333"/>
      <c r="AE19" s="333"/>
      <c r="AF19" s="333"/>
      <c r="AG19" s="333"/>
      <c r="AH19" s="333"/>
      <c r="AI19" s="333"/>
      <c r="AJ19" s="333"/>
      <c r="AK19" s="333"/>
      <c r="AL19" s="333"/>
      <c r="AM19" s="333"/>
      <c r="AN19" s="333"/>
      <c r="AO19" s="333"/>
      <c r="AP19" s="333"/>
      <c r="AQ19" s="333"/>
      <c r="AR19" s="333"/>
      <c r="AS19" s="333"/>
      <c r="AT19" s="333"/>
      <c r="AU19" s="333"/>
      <c r="AV19" s="333"/>
      <c r="AW19" s="333"/>
      <c r="AX19" s="333"/>
      <c r="AY19" s="333"/>
      <c r="AZ19" s="333"/>
      <c r="BA19" s="333"/>
      <c r="BB19" s="333"/>
      <c r="BC19" s="333"/>
      <c r="BD19" s="333"/>
      <c r="BE19" s="333"/>
      <c r="BF19" s="333"/>
      <c r="BG19" s="333"/>
      <c r="BH19" s="333"/>
      <c r="BI19" s="333"/>
      <c r="BJ19" s="333"/>
      <c r="BK19" s="333"/>
      <c r="BL19" s="333"/>
      <c r="BM19" s="333"/>
      <c r="BN19" s="333"/>
      <c r="BO19" s="333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333"/>
      <c r="CA19" s="333"/>
      <c r="CB19" s="333"/>
      <c r="CC19" s="333"/>
      <c r="CD19" s="333"/>
      <c r="CE19" s="333"/>
      <c r="CF19" s="334"/>
      <c r="CG19" s="734"/>
      <c r="CH19" s="748"/>
      <c r="CI19" s="748"/>
      <c r="CJ19" s="748"/>
      <c r="CK19" s="748"/>
      <c r="CL19" s="748"/>
      <c r="CM19" s="748"/>
      <c r="CN19" s="748"/>
      <c r="CO19" s="748"/>
      <c r="CP19" s="748"/>
      <c r="CQ19" s="748"/>
      <c r="CR19" s="748"/>
      <c r="CS19" s="748"/>
      <c r="CT19" s="748"/>
      <c r="CU19" s="748"/>
      <c r="CV19" s="748"/>
      <c r="CW19" s="748"/>
      <c r="CX19" s="748"/>
      <c r="CY19" s="748"/>
      <c r="CZ19" s="748"/>
      <c r="DA19" s="748"/>
      <c r="DB19" s="748"/>
      <c r="DC19" s="748"/>
      <c r="DD19" s="748"/>
      <c r="DE19" s="748"/>
      <c r="DF19" s="748"/>
      <c r="DG19" s="748"/>
      <c r="DH19" s="748"/>
      <c r="DI19" s="748"/>
      <c r="DJ19" s="748"/>
      <c r="DK19" s="748"/>
      <c r="DL19" s="748"/>
      <c r="DM19" s="749"/>
      <c r="DS19" s="416"/>
      <c r="DT19" s="416"/>
      <c r="DU19" s="416"/>
      <c r="DV19" s="416"/>
      <c r="DW19" s="416"/>
      <c r="DX19" s="416"/>
      <c r="DY19" s="416"/>
      <c r="DZ19" s="416"/>
      <c r="EA19" s="416"/>
      <c r="EB19" s="416"/>
      <c r="EC19" s="416"/>
      <c r="ED19" s="416"/>
      <c r="EE19" s="416"/>
      <c r="EF19" s="416"/>
      <c r="EG19" s="416"/>
      <c r="EH19" s="416"/>
      <c r="EI19" s="416"/>
      <c r="EJ19" s="416"/>
      <c r="EK19" s="416"/>
      <c r="EL19" s="416"/>
      <c r="EM19" s="416"/>
      <c r="EN19" s="416"/>
      <c r="EO19" s="416"/>
      <c r="EP19" s="416"/>
      <c r="EQ19" s="416"/>
      <c r="ER19" s="416"/>
      <c r="ES19" s="416"/>
      <c r="ET19" s="416"/>
      <c r="EU19" s="416"/>
      <c r="EV19" s="416"/>
      <c r="EW19" s="416"/>
      <c r="EX19" s="416"/>
      <c r="EY19" s="416"/>
      <c r="EZ19" s="416"/>
      <c r="FA19" s="416"/>
      <c r="FB19" s="416"/>
    </row>
    <row r="20" spans="1:158" ht="10.7" customHeight="1">
      <c r="A20" s="167"/>
      <c r="B20" s="333" t="s">
        <v>282</v>
      </c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3"/>
      <c r="AG20" s="333"/>
      <c r="AH20" s="333"/>
      <c r="AI20" s="333"/>
      <c r="AJ20" s="333"/>
      <c r="AK20" s="333"/>
      <c r="AL20" s="333"/>
      <c r="AM20" s="333"/>
      <c r="AN20" s="333"/>
      <c r="AO20" s="333"/>
      <c r="AP20" s="333"/>
      <c r="AQ20" s="333"/>
      <c r="AR20" s="333"/>
      <c r="AS20" s="333"/>
      <c r="AT20" s="333"/>
      <c r="AU20" s="333"/>
      <c r="AV20" s="333"/>
      <c r="AW20" s="333"/>
      <c r="AX20" s="333"/>
      <c r="AY20" s="333"/>
      <c r="AZ20" s="333"/>
      <c r="BA20" s="333"/>
      <c r="BB20" s="333"/>
      <c r="BC20" s="333"/>
      <c r="BD20" s="333"/>
      <c r="BE20" s="333"/>
      <c r="BF20" s="33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333"/>
      <c r="CA20" s="333"/>
      <c r="CB20" s="333"/>
      <c r="CC20" s="333"/>
      <c r="CD20" s="333"/>
      <c r="CE20" s="333"/>
      <c r="CF20" s="334"/>
      <c r="CG20" s="734"/>
      <c r="CH20" s="748"/>
      <c r="CI20" s="748"/>
      <c r="CJ20" s="748"/>
      <c r="CK20" s="748"/>
      <c r="CL20" s="748"/>
      <c r="CM20" s="748"/>
      <c r="CN20" s="748"/>
      <c r="CO20" s="748"/>
      <c r="CP20" s="748"/>
      <c r="CQ20" s="748"/>
      <c r="CR20" s="748"/>
      <c r="CS20" s="748"/>
      <c r="CT20" s="748"/>
      <c r="CU20" s="748"/>
      <c r="CV20" s="748"/>
      <c r="CW20" s="748"/>
      <c r="CX20" s="748"/>
      <c r="CY20" s="748"/>
      <c r="CZ20" s="748"/>
      <c r="DA20" s="748"/>
      <c r="DB20" s="748"/>
      <c r="DC20" s="748"/>
      <c r="DD20" s="748"/>
      <c r="DE20" s="748"/>
      <c r="DF20" s="748"/>
      <c r="DG20" s="748"/>
      <c r="DH20" s="748"/>
      <c r="DI20" s="748"/>
      <c r="DJ20" s="748"/>
      <c r="DK20" s="748"/>
      <c r="DL20" s="748"/>
      <c r="DM20" s="749"/>
      <c r="DS20" s="416"/>
      <c r="DT20" s="416"/>
      <c r="DU20" s="416"/>
      <c r="DV20" s="416"/>
      <c r="DW20" s="416"/>
      <c r="DX20" s="416"/>
      <c r="DY20" s="416"/>
      <c r="DZ20" s="416"/>
      <c r="EA20" s="416"/>
      <c r="EB20" s="416"/>
      <c r="EC20" s="416"/>
      <c r="ED20" s="416"/>
      <c r="EE20" s="416"/>
      <c r="EF20" s="416"/>
      <c r="EG20" s="416"/>
      <c r="EH20" s="416"/>
      <c r="EI20" s="416"/>
      <c r="EJ20" s="416"/>
      <c r="EK20" s="416"/>
      <c r="EL20" s="416"/>
      <c r="EM20" s="416"/>
      <c r="EN20" s="416"/>
      <c r="EO20" s="416"/>
      <c r="EP20" s="416"/>
      <c r="EQ20" s="416"/>
      <c r="ER20" s="416"/>
      <c r="ES20" s="416"/>
      <c r="ET20" s="416"/>
      <c r="EU20" s="416"/>
      <c r="EV20" s="416"/>
      <c r="EW20" s="416"/>
      <c r="EX20" s="416"/>
      <c r="EY20" s="416"/>
      <c r="EZ20" s="416"/>
      <c r="FA20" s="416"/>
      <c r="FB20" s="416"/>
    </row>
    <row r="21" spans="1:158" ht="10.7" customHeight="1">
      <c r="A21" s="167"/>
      <c r="B21" s="733" t="s">
        <v>198</v>
      </c>
      <c r="C21" s="733"/>
      <c r="D21" s="733"/>
      <c r="E21" s="733"/>
      <c r="F21" s="335" t="s">
        <v>221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335"/>
      <c r="BZ21" s="335"/>
      <c r="CA21" s="335"/>
      <c r="CB21" s="335"/>
      <c r="CC21" s="335"/>
      <c r="CD21" s="335"/>
      <c r="CE21" s="335"/>
      <c r="CF21" s="336"/>
      <c r="CG21" s="734"/>
      <c r="CH21" s="748"/>
      <c r="CI21" s="748"/>
      <c r="CJ21" s="748"/>
      <c r="CK21" s="748"/>
      <c r="CL21" s="748"/>
      <c r="CM21" s="748"/>
      <c r="CN21" s="748"/>
      <c r="CO21" s="748"/>
      <c r="CP21" s="748"/>
      <c r="CQ21" s="748"/>
      <c r="CR21" s="748"/>
      <c r="CS21" s="748"/>
      <c r="CT21" s="748"/>
      <c r="CU21" s="748"/>
      <c r="CV21" s="748"/>
      <c r="CW21" s="748"/>
      <c r="CX21" s="748"/>
      <c r="CY21" s="748"/>
      <c r="CZ21" s="748"/>
      <c r="DA21" s="748"/>
      <c r="DB21" s="748"/>
      <c r="DC21" s="748"/>
      <c r="DD21" s="748"/>
      <c r="DE21" s="748"/>
      <c r="DF21" s="748"/>
      <c r="DG21" s="748"/>
      <c r="DH21" s="748"/>
      <c r="DI21" s="748"/>
      <c r="DJ21" s="748"/>
      <c r="DK21" s="748"/>
      <c r="DL21" s="748"/>
      <c r="DM21" s="749"/>
      <c r="DS21" s="337"/>
      <c r="DT21" s="337"/>
      <c r="DU21" s="337"/>
      <c r="DV21" s="337"/>
      <c r="DW21" s="337"/>
      <c r="DX21" s="421" t="s">
        <v>30</v>
      </c>
      <c r="DY21" s="421"/>
      <c r="DZ21" s="421"/>
      <c r="EA21" s="421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421" t="s">
        <v>21</v>
      </c>
      <c r="EP21" s="421"/>
      <c r="EQ21" s="421"/>
      <c r="ER21" s="421"/>
      <c r="ES21" s="732"/>
      <c r="ET21" s="732"/>
      <c r="EU21" s="732"/>
      <c r="EV21" s="732"/>
      <c r="EW21" s="337"/>
      <c r="EY21" s="337"/>
      <c r="EZ21" s="337"/>
      <c r="FA21" s="337"/>
      <c r="FB21" s="337"/>
    </row>
    <row r="22" spans="1:158" ht="10.5" customHeight="1">
      <c r="A22" s="167"/>
      <c r="B22" s="338"/>
      <c r="C22" s="338"/>
      <c r="D22" s="338"/>
      <c r="E22" s="338"/>
      <c r="F22" s="335" t="s">
        <v>32</v>
      </c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6"/>
      <c r="CG22" s="734"/>
      <c r="CH22" s="748"/>
      <c r="CI22" s="748"/>
      <c r="CJ22" s="748"/>
      <c r="CK22" s="748"/>
      <c r="CL22" s="748"/>
      <c r="CM22" s="748"/>
      <c r="CN22" s="748"/>
      <c r="CO22" s="748"/>
      <c r="CP22" s="748"/>
      <c r="CQ22" s="748"/>
      <c r="CR22" s="748"/>
      <c r="CS22" s="748"/>
      <c r="CT22" s="748"/>
      <c r="CU22" s="748"/>
      <c r="CV22" s="748"/>
      <c r="CW22" s="748"/>
      <c r="CX22" s="748"/>
      <c r="CY22" s="748"/>
      <c r="CZ22" s="748"/>
      <c r="DA22" s="748"/>
      <c r="DB22" s="748"/>
      <c r="DC22" s="748"/>
      <c r="DD22" s="748"/>
      <c r="DE22" s="748"/>
      <c r="DF22" s="748"/>
      <c r="DG22" s="748"/>
      <c r="DH22" s="748"/>
      <c r="DI22" s="748"/>
      <c r="DJ22" s="748"/>
      <c r="DK22" s="748"/>
      <c r="DL22" s="748"/>
      <c r="DM22" s="749"/>
      <c r="DV22" s="156"/>
      <c r="DW22" s="22"/>
      <c r="DX22" s="421" t="s">
        <v>30</v>
      </c>
      <c r="DY22" s="421"/>
      <c r="DZ22" s="421"/>
      <c r="EA22" s="421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421" t="s">
        <v>21</v>
      </c>
      <c r="EP22" s="421"/>
      <c r="EQ22" s="421"/>
      <c r="ER22" s="421"/>
      <c r="ES22" s="732"/>
      <c r="ET22" s="732"/>
      <c r="EU22" s="732"/>
      <c r="EV22" s="732"/>
      <c r="FA22" s="22"/>
      <c r="FB22" s="22"/>
    </row>
    <row r="23" spans="1:158" ht="10.5" customHeight="1" thickBot="1">
      <c r="A23" s="167"/>
      <c r="B23" s="733" t="s">
        <v>198</v>
      </c>
      <c r="C23" s="733"/>
      <c r="D23" s="733"/>
      <c r="E23" s="733"/>
      <c r="F23" s="335" t="s">
        <v>222</v>
      </c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  <c r="BK23" s="339"/>
      <c r="BL23" s="339"/>
      <c r="BM23" s="339"/>
      <c r="BN23" s="339"/>
      <c r="BO23" s="339"/>
      <c r="BP23" s="339"/>
      <c r="BQ23" s="339"/>
      <c r="BR23" s="339"/>
      <c r="BS23" s="339"/>
      <c r="BT23" s="339"/>
      <c r="BU23" s="339"/>
      <c r="BV23" s="339"/>
      <c r="BW23" s="339"/>
      <c r="BX23" s="339"/>
      <c r="BY23" s="339"/>
      <c r="BZ23" s="339"/>
      <c r="CA23" s="339"/>
      <c r="CB23" s="339"/>
      <c r="CC23" s="339"/>
      <c r="CD23" s="339"/>
      <c r="CE23" s="339"/>
      <c r="CF23" s="340"/>
      <c r="CG23" s="734"/>
      <c r="CH23" s="748"/>
      <c r="CI23" s="748"/>
      <c r="CJ23" s="748"/>
      <c r="CK23" s="748"/>
      <c r="CL23" s="748"/>
      <c r="CM23" s="748"/>
      <c r="CN23" s="748"/>
      <c r="CO23" s="748"/>
      <c r="CP23" s="748"/>
      <c r="CQ23" s="748"/>
      <c r="CR23" s="748"/>
      <c r="CS23" s="748"/>
      <c r="CT23" s="748"/>
      <c r="CU23" s="748"/>
      <c r="CV23" s="748"/>
      <c r="CW23" s="748"/>
      <c r="CX23" s="748"/>
      <c r="CY23" s="748"/>
      <c r="CZ23" s="748"/>
      <c r="DA23" s="748"/>
      <c r="DB23" s="748"/>
      <c r="DC23" s="748"/>
      <c r="DD23" s="748"/>
      <c r="DE23" s="748"/>
      <c r="DF23" s="748"/>
      <c r="DG23" s="748"/>
      <c r="DH23" s="748"/>
      <c r="DI23" s="748"/>
      <c r="DJ23" s="748"/>
      <c r="DK23" s="748"/>
      <c r="DL23" s="748"/>
      <c r="DM23" s="749"/>
      <c r="DW23" s="78"/>
      <c r="FA23" s="78"/>
      <c r="FB23" s="78"/>
    </row>
    <row r="24" spans="1:158" ht="10.5" customHeight="1">
      <c r="A24" s="341"/>
      <c r="B24" s="333" t="s">
        <v>31</v>
      </c>
      <c r="C24" s="333"/>
      <c r="D24" s="342"/>
      <c r="E24" s="342"/>
      <c r="F24" s="333"/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333"/>
      <c r="BK24" s="333"/>
      <c r="BL24" s="333"/>
      <c r="BM24" s="333"/>
      <c r="BN24" s="333"/>
      <c r="BO24" s="333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333"/>
      <c r="CA24" s="333"/>
      <c r="CB24" s="333"/>
      <c r="CC24" s="333"/>
      <c r="CD24" s="333"/>
      <c r="CE24" s="333"/>
      <c r="CF24" s="334"/>
      <c r="CG24" s="734" t="s">
        <v>34</v>
      </c>
      <c r="CH24" s="735"/>
      <c r="CI24" s="735"/>
      <c r="CJ24" s="735"/>
      <c r="CK24" s="735"/>
      <c r="CL24" s="735"/>
      <c r="CM24" s="735"/>
      <c r="CN24" s="735"/>
      <c r="CO24" s="735"/>
      <c r="CP24" s="735"/>
      <c r="CQ24" s="735"/>
      <c r="CR24" s="735"/>
      <c r="CS24" s="735"/>
      <c r="CT24" s="735"/>
      <c r="CU24" s="735"/>
      <c r="CV24" s="735"/>
      <c r="CW24" s="735"/>
      <c r="CX24" s="735"/>
      <c r="CY24" s="735"/>
      <c r="CZ24" s="735"/>
      <c r="DA24" s="735"/>
      <c r="DB24" s="735"/>
      <c r="DC24" s="735"/>
      <c r="DD24" s="735"/>
      <c r="DE24" s="735"/>
      <c r="DF24" s="735"/>
      <c r="DG24" s="735"/>
      <c r="DH24" s="735"/>
      <c r="DI24" s="735"/>
      <c r="DJ24" s="735"/>
      <c r="DK24" s="735"/>
      <c r="DL24" s="735"/>
      <c r="DM24" s="736"/>
      <c r="DT24" s="4"/>
      <c r="DU24" s="4"/>
      <c r="DV24" s="4"/>
      <c r="DW24" s="4"/>
      <c r="DX24" s="615" t="s">
        <v>5</v>
      </c>
      <c r="DY24" s="616"/>
      <c r="DZ24" s="616"/>
      <c r="EA24" s="616"/>
      <c r="EB24" s="616"/>
      <c r="EC24" s="616"/>
      <c r="ED24" s="616"/>
      <c r="EE24" s="616"/>
      <c r="EF24" s="616"/>
      <c r="EG24" s="616"/>
      <c r="EH24" s="616"/>
      <c r="EI24" s="616"/>
      <c r="EJ24" s="616"/>
      <c r="EK24" s="616"/>
      <c r="EL24" s="616"/>
      <c r="EM24" s="616"/>
      <c r="EN24" s="616"/>
      <c r="EO24" s="616"/>
      <c r="EP24" s="616"/>
      <c r="EQ24" s="616"/>
      <c r="ER24" s="616"/>
      <c r="ES24" s="616"/>
      <c r="ET24" s="616"/>
      <c r="EU24" s="616"/>
      <c r="EV24" s="616"/>
      <c r="EW24" s="617"/>
      <c r="EY24" s="21"/>
      <c r="EZ24" s="21"/>
    </row>
    <row r="25" spans="1:158" ht="8.25" customHeight="1" thickBot="1">
      <c r="A25" s="341"/>
      <c r="B25" s="741" t="s">
        <v>279</v>
      </c>
      <c r="C25" s="741"/>
      <c r="D25" s="741"/>
      <c r="E25" s="741"/>
      <c r="F25" s="741"/>
      <c r="G25" s="741"/>
      <c r="H25" s="741"/>
      <c r="I25" s="741"/>
      <c r="J25" s="741"/>
      <c r="K25" s="741"/>
      <c r="L25" s="741"/>
      <c r="M25" s="741"/>
      <c r="N25" s="741"/>
      <c r="O25" s="741"/>
      <c r="P25" s="741"/>
      <c r="Q25" s="741"/>
      <c r="R25" s="741"/>
      <c r="S25" s="741"/>
      <c r="T25" s="741"/>
      <c r="U25" s="741"/>
      <c r="V25" s="741"/>
      <c r="W25" s="741"/>
      <c r="X25" s="741"/>
      <c r="Y25" s="741"/>
      <c r="Z25" s="741"/>
      <c r="AA25" s="741"/>
      <c r="AB25" s="741"/>
      <c r="AC25" s="741"/>
      <c r="AD25" s="741"/>
      <c r="AE25" s="741"/>
      <c r="AF25" s="741"/>
      <c r="AG25" s="741"/>
      <c r="AH25" s="741"/>
      <c r="AI25" s="741"/>
      <c r="AJ25" s="741"/>
      <c r="AK25" s="741"/>
      <c r="AL25" s="741"/>
      <c r="AM25" s="741"/>
      <c r="AN25" s="741"/>
      <c r="AO25" s="741"/>
      <c r="AP25" s="741"/>
      <c r="AQ25" s="741"/>
      <c r="AR25" s="741"/>
      <c r="AS25" s="741"/>
      <c r="AT25" s="741"/>
      <c r="AU25" s="741"/>
      <c r="AV25" s="741"/>
      <c r="AW25" s="741"/>
      <c r="AX25" s="741"/>
      <c r="AY25" s="741"/>
      <c r="AZ25" s="741"/>
      <c r="BA25" s="741"/>
      <c r="BB25" s="741"/>
      <c r="BC25" s="741"/>
      <c r="BD25" s="741"/>
      <c r="BE25" s="741"/>
      <c r="BF25" s="741"/>
      <c r="BG25" s="741"/>
      <c r="BH25" s="741"/>
      <c r="BI25" s="741"/>
      <c r="BJ25" s="741"/>
      <c r="BK25" s="741"/>
      <c r="BL25" s="741"/>
      <c r="BM25" s="741"/>
      <c r="BN25" s="741"/>
      <c r="BO25" s="741"/>
      <c r="BP25" s="741"/>
      <c r="BQ25" s="741"/>
      <c r="BR25" s="741"/>
      <c r="BS25" s="741"/>
      <c r="BT25" s="741"/>
      <c r="BU25" s="741"/>
      <c r="BV25" s="741"/>
      <c r="BW25" s="741"/>
      <c r="BX25" s="741"/>
      <c r="BY25" s="741"/>
      <c r="BZ25" s="741"/>
      <c r="CA25" s="741"/>
      <c r="CB25" s="741"/>
      <c r="CC25" s="741"/>
      <c r="CD25" s="741"/>
      <c r="CE25" s="741"/>
      <c r="CF25" s="742"/>
      <c r="CG25" s="737"/>
      <c r="CH25" s="735"/>
      <c r="CI25" s="735"/>
      <c r="CJ25" s="735"/>
      <c r="CK25" s="735"/>
      <c r="CL25" s="735"/>
      <c r="CM25" s="735"/>
      <c r="CN25" s="735"/>
      <c r="CO25" s="735"/>
      <c r="CP25" s="735"/>
      <c r="CQ25" s="735"/>
      <c r="CR25" s="735"/>
      <c r="CS25" s="735"/>
      <c r="CT25" s="735"/>
      <c r="CU25" s="735"/>
      <c r="CV25" s="735"/>
      <c r="CW25" s="735"/>
      <c r="CX25" s="735"/>
      <c r="CY25" s="735"/>
      <c r="CZ25" s="735"/>
      <c r="DA25" s="735"/>
      <c r="DB25" s="735"/>
      <c r="DC25" s="735"/>
      <c r="DD25" s="735"/>
      <c r="DE25" s="735"/>
      <c r="DF25" s="735"/>
      <c r="DG25" s="735"/>
      <c r="DH25" s="735"/>
      <c r="DI25" s="735"/>
      <c r="DJ25" s="735"/>
      <c r="DK25" s="735"/>
      <c r="DL25" s="735"/>
      <c r="DM25" s="736"/>
      <c r="DT25" s="4"/>
      <c r="DU25" s="4"/>
      <c r="DV25" s="4"/>
      <c r="DW25" s="12"/>
      <c r="DX25" s="618"/>
      <c r="DY25" s="619"/>
      <c r="DZ25" s="619"/>
      <c r="EA25" s="619"/>
      <c r="EB25" s="619"/>
      <c r="EC25" s="619"/>
      <c r="ED25" s="619"/>
      <c r="EE25" s="619"/>
      <c r="EF25" s="619"/>
      <c r="EG25" s="619"/>
      <c r="EH25" s="619"/>
      <c r="EI25" s="619"/>
      <c r="EJ25" s="619"/>
      <c r="EK25" s="619"/>
      <c r="EL25" s="619"/>
      <c r="EM25" s="619"/>
      <c r="EN25" s="619"/>
      <c r="EO25" s="619"/>
      <c r="EP25" s="619"/>
      <c r="EQ25" s="619"/>
      <c r="ER25" s="619"/>
      <c r="ES25" s="619"/>
      <c r="ET25" s="619"/>
      <c r="EU25" s="619"/>
      <c r="EV25" s="619"/>
      <c r="EW25" s="620"/>
      <c r="EY25" s="21"/>
      <c r="EZ25" s="21"/>
      <c r="FA25" s="23"/>
    </row>
    <row r="26" spans="1:158" ht="2.25" customHeight="1">
      <c r="A26" s="341"/>
      <c r="B26" s="741"/>
      <c r="C26" s="741"/>
      <c r="D26" s="741"/>
      <c r="E26" s="741"/>
      <c r="F26" s="741"/>
      <c r="G26" s="741"/>
      <c r="H26" s="741"/>
      <c r="I26" s="741"/>
      <c r="J26" s="741"/>
      <c r="K26" s="741"/>
      <c r="L26" s="741"/>
      <c r="M26" s="741"/>
      <c r="N26" s="741"/>
      <c r="O26" s="741"/>
      <c r="P26" s="741"/>
      <c r="Q26" s="741"/>
      <c r="R26" s="741"/>
      <c r="S26" s="741"/>
      <c r="T26" s="741"/>
      <c r="U26" s="741"/>
      <c r="V26" s="741"/>
      <c r="W26" s="741"/>
      <c r="X26" s="741"/>
      <c r="Y26" s="741"/>
      <c r="Z26" s="741"/>
      <c r="AA26" s="741"/>
      <c r="AB26" s="741"/>
      <c r="AC26" s="741"/>
      <c r="AD26" s="741"/>
      <c r="AE26" s="741"/>
      <c r="AF26" s="741"/>
      <c r="AG26" s="741"/>
      <c r="AH26" s="741"/>
      <c r="AI26" s="741"/>
      <c r="AJ26" s="741"/>
      <c r="AK26" s="741"/>
      <c r="AL26" s="741"/>
      <c r="AM26" s="741"/>
      <c r="AN26" s="741"/>
      <c r="AO26" s="741"/>
      <c r="AP26" s="741"/>
      <c r="AQ26" s="741"/>
      <c r="AR26" s="741"/>
      <c r="AS26" s="741"/>
      <c r="AT26" s="741"/>
      <c r="AU26" s="741"/>
      <c r="AV26" s="741"/>
      <c r="AW26" s="741"/>
      <c r="AX26" s="741"/>
      <c r="AY26" s="741"/>
      <c r="AZ26" s="741"/>
      <c r="BA26" s="741"/>
      <c r="BB26" s="741"/>
      <c r="BC26" s="741"/>
      <c r="BD26" s="741"/>
      <c r="BE26" s="741"/>
      <c r="BF26" s="741"/>
      <c r="BG26" s="741"/>
      <c r="BH26" s="741"/>
      <c r="BI26" s="741"/>
      <c r="BJ26" s="741"/>
      <c r="BK26" s="741"/>
      <c r="BL26" s="741"/>
      <c r="BM26" s="741"/>
      <c r="BN26" s="741"/>
      <c r="BO26" s="741"/>
      <c r="BP26" s="741"/>
      <c r="BQ26" s="741"/>
      <c r="BR26" s="741"/>
      <c r="BS26" s="741"/>
      <c r="BT26" s="741"/>
      <c r="BU26" s="741"/>
      <c r="BV26" s="741"/>
      <c r="BW26" s="741"/>
      <c r="BX26" s="741"/>
      <c r="BY26" s="741"/>
      <c r="BZ26" s="741"/>
      <c r="CA26" s="741"/>
      <c r="CB26" s="741"/>
      <c r="CC26" s="741"/>
      <c r="CD26" s="741"/>
      <c r="CE26" s="741"/>
      <c r="CF26" s="742"/>
      <c r="CG26" s="737"/>
      <c r="CH26" s="735"/>
      <c r="CI26" s="735"/>
      <c r="CJ26" s="735"/>
      <c r="CK26" s="735"/>
      <c r="CL26" s="735"/>
      <c r="CM26" s="735"/>
      <c r="CN26" s="735"/>
      <c r="CO26" s="735"/>
      <c r="CP26" s="735"/>
      <c r="CQ26" s="735"/>
      <c r="CR26" s="735"/>
      <c r="CS26" s="735"/>
      <c r="CT26" s="735"/>
      <c r="CU26" s="735"/>
      <c r="CV26" s="735"/>
      <c r="CW26" s="735"/>
      <c r="CX26" s="735"/>
      <c r="CY26" s="735"/>
      <c r="CZ26" s="735"/>
      <c r="DA26" s="735"/>
      <c r="DB26" s="735"/>
      <c r="DC26" s="735"/>
      <c r="DD26" s="735"/>
      <c r="DE26" s="735"/>
      <c r="DF26" s="735"/>
      <c r="DG26" s="735"/>
      <c r="DH26" s="735"/>
      <c r="DI26" s="735"/>
      <c r="DJ26" s="735"/>
      <c r="DK26" s="735"/>
      <c r="DL26" s="735"/>
      <c r="DM26" s="736"/>
      <c r="DT26" s="4"/>
      <c r="FA26" s="23"/>
    </row>
    <row r="27" spans="1:158" ht="10.5" customHeight="1">
      <c r="A27" s="341"/>
      <c r="B27" s="343" t="s">
        <v>283</v>
      </c>
      <c r="C27" s="333"/>
      <c r="D27" s="19"/>
      <c r="E27" s="19"/>
      <c r="F27" s="19"/>
      <c r="G27" s="19"/>
      <c r="H27" s="19"/>
      <c r="I27" s="19"/>
      <c r="J27" s="333"/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333"/>
      <c r="AY27" s="333"/>
      <c r="AZ27" s="333"/>
      <c r="BA27" s="333"/>
      <c r="BB27" s="333"/>
      <c r="BC27" s="333"/>
      <c r="BD27" s="333"/>
      <c r="BE27" s="333"/>
      <c r="BF27" s="333"/>
      <c r="BG27" s="333"/>
      <c r="BH27" s="333"/>
      <c r="BI27" s="333"/>
      <c r="BJ27" s="333"/>
      <c r="BK27" s="333"/>
      <c r="BL27" s="333"/>
      <c r="BM27" s="333"/>
      <c r="BN27" s="333"/>
      <c r="BO27" s="333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333"/>
      <c r="CA27" s="333"/>
      <c r="CB27" s="333"/>
      <c r="CC27" s="333"/>
      <c r="CD27" s="333"/>
      <c r="CE27" s="333"/>
      <c r="CF27" s="334"/>
      <c r="CG27" s="737"/>
      <c r="CH27" s="735"/>
      <c r="CI27" s="735"/>
      <c r="CJ27" s="735"/>
      <c r="CK27" s="735"/>
      <c r="CL27" s="735"/>
      <c r="CM27" s="735"/>
      <c r="CN27" s="735"/>
      <c r="CO27" s="735"/>
      <c r="CP27" s="735"/>
      <c r="CQ27" s="735"/>
      <c r="CR27" s="735"/>
      <c r="CS27" s="735"/>
      <c r="CT27" s="735"/>
      <c r="CU27" s="735"/>
      <c r="CV27" s="735"/>
      <c r="CW27" s="735"/>
      <c r="CX27" s="735"/>
      <c r="CY27" s="735"/>
      <c r="CZ27" s="735"/>
      <c r="DA27" s="735"/>
      <c r="DB27" s="735"/>
      <c r="DC27" s="735"/>
      <c r="DD27" s="735"/>
      <c r="DE27" s="735"/>
      <c r="DF27" s="735"/>
      <c r="DG27" s="735"/>
      <c r="DH27" s="735"/>
      <c r="DI27" s="735"/>
      <c r="DJ27" s="735"/>
      <c r="DK27" s="735"/>
      <c r="DL27" s="735"/>
      <c r="DM27" s="736"/>
    </row>
    <row r="28" spans="1:158" ht="10.5" customHeight="1">
      <c r="A28" s="341"/>
      <c r="B28" s="333" t="s">
        <v>284</v>
      </c>
      <c r="C28" s="333"/>
      <c r="D28" s="19"/>
      <c r="E28" s="19"/>
      <c r="F28" s="19"/>
      <c r="G28" s="19"/>
      <c r="H28" s="19"/>
      <c r="I28" s="19"/>
      <c r="J28" s="333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333"/>
      <c r="CA28" s="333"/>
      <c r="CB28" s="333"/>
      <c r="CC28" s="333"/>
      <c r="CD28" s="333"/>
      <c r="CE28" s="333"/>
      <c r="CF28" s="334"/>
      <c r="CG28" s="737"/>
      <c r="CH28" s="735"/>
      <c r="CI28" s="735"/>
      <c r="CJ28" s="735"/>
      <c r="CK28" s="735"/>
      <c r="CL28" s="735"/>
      <c r="CM28" s="735"/>
      <c r="CN28" s="735"/>
      <c r="CO28" s="735"/>
      <c r="CP28" s="735"/>
      <c r="CQ28" s="735"/>
      <c r="CR28" s="735"/>
      <c r="CS28" s="735"/>
      <c r="CT28" s="735"/>
      <c r="CU28" s="735"/>
      <c r="CV28" s="735"/>
      <c r="CW28" s="735"/>
      <c r="CX28" s="735"/>
      <c r="CY28" s="735"/>
      <c r="CZ28" s="735"/>
      <c r="DA28" s="735"/>
      <c r="DB28" s="735"/>
      <c r="DC28" s="735"/>
      <c r="DD28" s="735"/>
      <c r="DE28" s="735"/>
      <c r="DF28" s="735"/>
      <c r="DG28" s="735"/>
      <c r="DH28" s="735"/>
      <c r="DI28" s="735"/>
      <c r="DJ28" s="735"/>
      <c r="DK28" s="735"/>
      <c r="DL28" s="735"/>
      <c r="DM28" s="736"/>
      <c r="DS28" s="4"/>
      <c r="DT28" s="4"/>
      <c r="DU28" s="4"/>
      <c r="DV28" s="12"/>
      <c r="EX28" s="21"/>
      <c r="EY28" s="21"/>
      <c r="EZ28" s="23"/>
    </row>
    <row r="29" spans="1:158" ht="10.5" customHeight="1">
      <c r="A29" s="341"/>
      <c r="B29" s="333" t="s">
        <v>285</v>
      </c>
      <c r="C29" s="333"/>
      <c r="D29" s="19"/>
      <c r="E29" s="19"/>
      <c r="F29" s="19"/>
      <c r="G29" s="19"/>
      <c r="H29" s="19"/>
      <c r="I29" s="19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  <c r="AD29" s="333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33"/>
      <c r="AQ29" s="333"/>
      <c r="AR29" s="333"/>
      <c r="AS29" s="333"/>
      <c r="AT29" s="333"/>
      <c r="AU29" s="333"/>
      <c r="AV29" s="333"/>
      <c r="AW29" s="333"/>
      <c r="AX29" s="333"/>
      <c r="AY29" s="333"/>
      <c r="AZ29" s="333"/>
      <c r="BA29" s="333"/>
      <c r="BB29" s="333"/>
      <c r="BC29" s="333"/>
      <c r="BD29" s="333"/>
      <c r="BE29" s="333"/>
      <c r="BF29" s="333"/>
      <c r="BG29" s="333"/>
      <c r="BH29" s="333"/>
      <c r="BI29" s="333"/>
      <c r="BJ29" s="333"/>
      <c r="BK29" s="333"/>
      <c r="BL29" s="333"/>
      <c r="BM29" s="333"/>
      <c r="BN29" s="333"/>
      <c r="BO29" s="333"/>
      <c r="BP29" s="333"/>
      <c r="BQ29" s="333"/>
      <c r="BR29" s="333"/>
      <c r="BS29" s="333"/>
      <c r="BT29" s="333"/>
      <c r="BU29" s="333"/>
      <c r="BV29" s="333"/>
      <c r="BW29" s="333"/>
      <c r="BX29" s="333"/>
      <c r="BY29" s="333"/>
      <c r="BZ29" s="333"/>
      <c r="CA29" s="333"/>
      <c r="CB29" s="333"/>
      <c r="CC29" s="333"/>
      <c r="CD29" s="333"/>
      <c r="CE29" s="333"/>
      <c r="CF29" s="334"/>
      <c r="CG29" s="737"/>
      <c r="CH29" s="735"/>
      <c r="CI29" s="735"/>
      <c r="CJ29" s="735"/>
      <c r="CK29" s="735"/>
      <c r="CL29" s="735"/>
      <c r="CM29" s="735"/>
      <c r="CN29" s="735"/>
      <c r="CO29" s="735"/>
      <c r="CP29" s="735"/>
      <c r="CQ29" s="735"/>
      <c r="CR29" s="735"/>
      <c r="CS29" s="735"/>
      <c r="CT29" s="735"/>
      <c r="CU29" s="735"/>
      <c r="CV29" s="735"/>
      <c r="CW29" s="735"/>
      <c r="CX29" s="735"/>
      <c r="CY29" s="735"/>
      <c r="CZ29" s="735"/>
      <c r="DA29" s="735"/>
      <c r="DB29" s="735"/>
      <c r="DC29" s="735"/>
      <c r="DD29" s="735"/>
      <c r="DE29" s="735"/>
      <c r="DF29" s="735"/>
      <c r="DG29" s="735"/>
      <c r="DH29" s="735"/>
      <c r="DI29" s="735"/>
      <c r="DJ29" s="735"/>
      <c r="DK29" s="735"/>
      <c r="DL29" s="735"/>
      <c r="DM29" s="736"/>
      <c r="DS29" s="4"/>
      <c r="DT29" s="4"/>
      <c r="EX29" s="21"/>
      <c r="EY29" s="21"/>
      <c r="EZ29" s="23"/>
    </row>
    <row r="30" spans="1:158" ht="10.5" customHeight="1">
      <c r="A30" s="341"/>
      <c r="B30" s="333" t="s">
        <v>286</v>
      </c>
      <c r="C30" s="333"/>
      <c r="D30" s="19"/>
      <c r="E30" s="19"/>
      <c r="F30" s="19"/>
      <c r="G30" s="19"/>
      <c r="H30" s="19"/>
      <c r="I30" s="19"/>
      <c r="J30" s="333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33"/>
      <c r="AQ30" s="333"/>
      <c r="AR30" s="333"/>
      <c r="AS30" s="333"/>
      <c r="AT30" s="333"/>
      <c r="AU30" s="333"/>
      <c r="AV30" s="333"/>
      <c r="AW30" s="333"/>
      <c r="AX30" s="333"/>
      <c r="AY30" s="333"/>
      <c r="AZ30" s="333"/>
      <c r="BA30" s="333"/>
      <c r="BB30" s="333"/>
      <c r="BC30" s="333"/>
      <c r="BD30" s="333"/>
      <c r="BE30" s="333"/>
      <c r="BF30" s="333"/>
      <c r="BG30" s="333"/>
      <c r="BH30" s="333"/>
      <c r="BI30" s="333"/>
      <c r="BJ30" s="333"/>
      <c r="BK30" s="333"/>
      <c r="BL30" s="333"/>
      <c r="BM30" s="333"/>
      <c r="BN30" s="333"/>
      <c r="BO30" s="333"/>
      <c r="BP30" s="333"/>
      <c r="BQ30" s="333"/>
      <c r="BR30" s="333"/>
      <c r="BS30" s="333"/>
      <c r="BT30" s="333"/>
      <c r="BU30" s="333"/>
      <c r="BV30" s="333"/>
      <c r="BW30" s="333"/>
      <c r="BX30" s="333"/>
      <c r="BY30" s="333"/>
      <c r="BZ30" s="333"/>
      <c r="CA30" s="333"/>
      <c r="CB30" s="333"/>
      <c r="CC30" s="333"/>
      <c r="CD30" s="333"/>
      <c r="CE30" s="333"/>
      <c r="CF30" s="334"/>
      <c r="CG30" s="737"/>
      <c r="CH30" s="735"/>
      <c r="CI30" s="735"/>
      <c r="CJ30" s="735"/>
      <c r="CK30" s="735"/>
      <c r="CL30" s="735"/>
      <c r="CM30" s="735"/>
      <c r="CN30" s="735"/>
      <c r="CO30" s="735"/>
      <c r="CP30" s="735"/>
      <c r="CQ30" s="735"/>
      <c r="CR30" s="735"/>
      <c r="CS30" s="735"/>
      <c r="CT30" s="735"/>
      <c r="CU30" s="735"/>
      <c r="CV30" s="735"/>
      <c r="CW30" s="735"/>
      <c r="CX30" s="735"/>
      <c r="CY30" s="735"/>
      <c r="CZ30" s="735"/>
      <c r="DA30" s="735"/>
      <c r="DB30" s="735"/>
      <c r="DC30" s="735"/>
      <c r="DD30" s="735"/>
      <c r="DE30" s="735"/>
      <c r="DF30" s="735"/>
      <c r="DG30" s="735"/>
      <c r="DH30" s="735"/>
      <c r="DI30" s="735"/>
      <c r="DJ30" s="735"/>
      <c r="DK30" s="735"/>
      <c r="DL30" s="735"/>
      <c r="DM30" s="736"/>
      <c r="DS30" s="4"/>
      <c r="DT30" s="4"/>
      <c r="EX30" s="21"/>
      <c r="EY30" s="21"/>
      <c r="EZ30" s="23"/>
    </row>
    <row r="31" spans="1:158" ht="10.5" customHeight="1">
      <c r="A31" s="167"/>
      <c r="B31" s="743" t="s">
        <v>198</v>
      </c>
      <c r="C31" s="743"/>
      <c r="D31" s="743"/>
      <c r="E31" s="743"/>
      <c r="F31" s="335" t="s">
        <v>221</v>
      </c>
      <c r="G31" s="335"/>
      <c r="H31" s="333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/>
      <c r="CA31" s="335"/>
      <c r="CB31" s="335"/>
      <c r="CC31" s="335"/>
      <c r="CD31" s="335"/>
      <c r="CE31" s="335"/>
      <c r="CF31" s="344"/>
      <c r="CG31" s="737"/>
      <c r="CH31" s="735"/>
      <c r="CI31" s="735"/>
      <c r="CJ31" s="735"/>
      <c r="CK31" s="735"/>
      <c r="CL31" s="735"/>
      <c r="CM31" s="735"/>
      <c r="CN31" s="735"/>
      <c r="CO31" s="735"/>
      <c r="CP31" s="735"/>
      <c r="CQ31" s="735"/>
      <c r="CR31" s="735"/>
      <c r="CS31" s="735"/>
      <c r="CT31" s="735"/>
      <c r="CU31" s="735"/>
      <c r="CV31" s="735"/>
      <c r="CW31" s="735"/>
      <c r="CX31" s="735"/>
      <c r="CY31" s="735"/>
      <c r="CZ31" s="735"/>
      <c r="DA31" s="735"/>
      <c r="DB31" s="735"/>
      <c r="DC31" s="735"/>
      <c r="DD31" s="735"/>
      <c r="DE31" s="735"/>
      <c r="DF31" s="735"/>
      <c r="DG31" s="735"/>
      <c r="DH31" s="735"/>
      <c r="DI31" s="735"/>
      <c r="DJ31" s="735"/>
      <c r="DK31" s="735"/>
      <c r="DL31" s="735"/>
      <c r="DM31" s="736"/>
      <c r="DS31" s="4"/>
      <c r="DT31" s="4"/>
      <c r="DU31" s="4"/>
      <c r="DV31" s="12"/>
      <c r="DW31" s="23"/>
      <c r="DX31" s="24"/>
      <c r="DY31" s="24"/>
      <c r="DZ31" s="24"/>
      <c r="EA31" s="24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2"/>
      <c r="EP31" s="22"/>
      <c r="EQ31" s="22"/>
      <c r="ER31" s="22"/>
      <c r="ES31" s="25"/>
      <c r="ET31" s="25"/>
      <c r="EU31" s="25"/>
      <c r="EV31" s="25"/>
      <c r="EX31" s="21"/>
      <c r="EY31" s="21"/>
      <c r="EZ31" s="23"/>
    </row>
    <row r="32" spans="1:158" ht="10.5" customHeight="1">
      <c r="A32" s="167"/>
      <c r="B32" s="335"/>
      <c r="C32" s="335"/>
      <c r="D32" s="338"/>
      <c r="E32" s="338"/>
      <c r="F32" s="335" t="s">
        <v>32</v>
      </c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5"/>
      <c r="BZ32" s="335"/>
      <c r="CA32" s="335"/>
      <c r="CB32" s="335"/>
      <c r="CC32" s="335"/>
      <c r="CD32" s="335"/>
      <c r="CE32" s="335"/>
      <c r="CF32" s="344"/>
      <c r="CG32" s="737"/>
      <c r="CH32" s="735"/>
      <c r="CI32" s="735"/>
      <c r="CJ32" s="735"/>
      <c r="CK32" s="735"/>
      <c r="CL32" s="735"/>
      <c r="CM32" s="735"/>
      <c r="CN32" s="735"/>
      <c r="CO32" s="735"/>
      <c r="CP32" s="735"/>
      <c r="CQ32" s="735"/>
      <c r="CR32" s="735"/>
      <c r="CS32" s="735"/>
      <c r="CT32" s="735"/>
      <c r="CU32" s="735"/>
      <c r="CV32" s="735"/>
      <c r="CW32" s="735"/>
      <c r="CX32" s="735"/>
      <c r="CY32" s="735"/>
      <c r="CZ32" s="735"/>
      <c r="DA32" s="735"/>
      <c r="DB32" s="735"/>
      <c r="DC32" s="735"/>
      <c r="DD32" s="735"/>
      <c r="DE32" s="735"/>
      <c r="DF32" s="735"/>
      <c r="DG32" s="735"/>
      <c r="DH32" s="735"/>
      <c r="DI32" s="735"/>
      <c r="DJ32" s="735"/>
      <c r="DK32" s="735"/>
      <c r="DL32" s="735"/>
      <c r="DM32" s="736"/>
      <c r="DS32" s="4"/>
      <c r="DT32" s="4"/>
      <c r="DU32" s="4"/>
      <c r="DV32" s="12"/>
      <c r="DW32" s="23"/>
      <c r="EX32" s="21"/>
      <c r="EY32" s="21"/>
      <c r="EZ32" s="23"/>
    </row>
    <row r="33" spans="1:158" ht="10.5" customHeight="1">
      <c r="A33" s="163"/>
      <c r="B33" s="744" t="s">
        <v>198</v>
      </c>
      <c r="C33" s="744"/>
      <c r="D33" s="744"/>
      <c r="E33" s="744"/>
      <c r="F33" s="345" t="s">
        <v>220</v>
      </c>
      <c r="G33" s="345"/>
      <c r="H33" s="346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/>
      <c r="AZ33" s="345"/>
      <c r="BA33" s="345"/>
      <c r="BB33" s="345"/>
      <c r="BC33" s="345"/>
      <c r="BD33" s="345"/>
      <c r="BE33" s="345"/>
      <c r="BF33" s="345"/>
      <c r="BG33" s="345"/>
      <c r="BH33" s="345"/>
      <c r="BI33" s="345"/>
      <c r="BJ33" s="345"/>
      <c r="BK33" s="345"/>
      <c r="BL33" s="345"/>
      <c r="BM33" s="345"/>
      <c r="BN33" s="345"/>
      <c r="BO33" s="345"/>
      <c r="BP33" s="345"/>
      <c r="BQ33" s="345"/>
      <c r="BR33" s="345"/>
      <c r="BS33" s="345"/>
      <c r="BT33" s="345"/>
      <c r="BU33" s="345"/>
      <c r="BV33" s="345"/>
      <c r="BW33" s="345"/>
      <c r="BX33" s="345"/>
      <c r="BY33" s="345"/>
      <c r="BZ33" s="345"/>
      <c r="CA33" s="345"/>
      <c r="CB33" s="345"/>
      <c r="CC33" s="345"/>
      <c r="CD33" s="345"/>
      <c r="CE33" s="345"/>
      <c r="CF33" s="347"/>
      <c r="CG33" s="738"/>
      <c r="CH33" s="739"/>
      <c r="CI33" s="739"/>
      <c r="CJ33" s="739"/>
      <c r="CK33" s="739"/>
      <c r="CL33" s="739"/>
      <c r="CM33" s="739"/>
      <c r="CN33" s="739"/>
      <c r="CO33" s="739"/>
      <c r="CP33" s="739"/>
      <c r="CQ33" s="739"/>
      <c r="CR33" s="739"/>
      <c r="CS33" s="739"/>
      <c r="CT33" s="739"/>
      <c r="CU33" s="739"/>
      <c r="CV33" s="739"/>
      <c r="CW33" s="739"/>
      <c r="CX33" s="739"/>
      <c r="CY33" s="739"/>
      <c r="CZ33" s="739"/>
      <c r="DA33" s="739"/>
      <c r="DB33" s="739"/>
      <c r="DC33" s="739"/>
      <c r="DD33" s="739"/>
      <c r="DE33" s="739"/>
      <c r="DF33" s="739"/>
      <c r="DG33" s="739"/>
      <c r="DH33" s="739"/>
      <c r="DI33" s="739"/>
      <c r="DJ33" s="739"/>
      <c r="DK33" s="739"/>
      <c r="DL33" s="739"/>
      <c r="DM33" s="740"/>
      <c r="DV33" s="23"/>
      <c r="DW33" s="23"/>
      <c r="EX33" s="23"/>
      <c r="EY33" s="23"/>
      <c r="EZ33" s="23"/>
    </row>
    <row r="34" spans="1:158" ht="9" customHeight="1">
      <c r="A34" s="13"/>
      <c r="B34" s="13"/>
      <c r="C34" s="13"/>
      <c r="D34" s="13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5"/>
      <c r="DQ34" s="150"/>
    </row>
    <row r="35" spans="1:158">
      <c r="A35" s="95"/>
      <c r="B35" s="591" t="s">
        <v>0</v>
      </c>
      <c r="C35" s="591"/>
      <c r="D35" s="591"/>
      <c r="E35" s="591"/>
      <c r="F35" s="591"/>
      <c r="G35" s="591"/>
      <c r="H35" s="591"/>
      <c r="I35" s="591"/>
      <c r="J35" s="591"/>
      <c r="K35" s="591"/>
      <c r="L35" s="591"/>
      <c r="M35" s="591"/>
      <c r="N35" s="591"/>
      <c r="O35" s="591"/>
      <c r="P35" s="591"/>
      <c r="Q35" s="591"/>
      <c r="R35" s="591"/>
      <c r="S35" s="591"/>
      <c r="T35" s="591"/>
      <c r="U35" s="591"/>
      <c r="V35" s="591"/>
      <c r="W35" s="591"/>
      <c r="X35" s="591"/>
      <c r="Y35" s="591"/>
      <c r="Z35" s="591"/>
      <c r="AA35" s="591"/>
      <c r="AB35" s="591"/>
      <c r="AC35" s="591"/>
      <c r="AD35" s="591"/>
      <c r="AE35" s="591"/>
      <c r="AF35" s="591"/>
      <c r="AG35" s="591"/>
      <c r="AH35" s="591"/>
      <c r="AI35" s="591"/>
      <c r="AJ35" s="591"/>
      <c r="AK35" s="591"/>
      <c r="AL35" s="591"/>
      <c r="AM35" s="591"/>
      <c r="AN35" s="591"/>
      <c r="AO35" s="591"/>
      <c r="AP35" s="591"/>
      <c r="AQ35" s="591"/>
      <c r="AR35" s="591"/>
      <c r="AS35" s="591"/>
      <c r="AT35" s="591"/>
      <c r="AU35" s="591"/>
      <c r="AV35" s="591"/>
      <c r="AW35" s="592" t="s">
        <v>376</v>
      </c>
      <c r="AX35" s="592"/>
      <c r="AY35" s="592"/>
      <c r="AZ35" s="592"/>
      <c r="BA35" s="592"/>
      <c r="BB35" s="592"/>
      <c r="BC35" s="592"/>
      <c r="BD35" s="592"/>
      <c r="BE35" s="592"/>
      <c r="BF35" s="592"/>
      <c r="BG35" s="592"/>
      <c r="BH35" s="592"/>
      <c r="BI35" s="592"/>
      <c r="BJ35" s="592"/>
      <c r="BK35" s="592"/>
      <c r="BL35" s="592"/>
      <c r="BM35" s="592"/>
      <c r="BN35" s="592"/>
      <c r="BO35" s="592"/>
      <c r="BP35" s="592"/>
      <c r="BQ35" s="592"/>
      <c r="BR35" s="592"/>
      <c r="BS35" s="592"/>
      <c r="BT35" s="592"/>
      <c r="BU35" s="592"/>
      <c r="BV35" s="592"/>
      <c r="BW35" s="592"/>
      <c r="BX35" s="592"/>
      <c r="BY35" s="592"/>
      <c r="BZ35" s="592"/>
      <c r="CA35" s="592"/>
      <c r="CB35" s="592"/>
      <c r="CC35" s="592"/>
      <c r="CD35" s="592"/>
      <c r="CE35" s="592"/>
      <c r="CF35" s="592"/>
      <c r="CG35" s="592"/>
      <c r="CH35" s="592"/>
      <c r="CI35" s="592"/>
      <c r="CJ35" s="592"/>
      <c r="CK35" s="592"/>
      <c r="CL35" s="592"/>
      <c r="CM35" s="592"/>
      <c r="CN35" s="592"/>
      <c r="CO35" s="592"/>
      <c r="CP35" s="592"/>
      <c r="CQ35" s="592"/>
      <c r="CR35" s="592"/>
      <c r="CS35" s="592"/>
      <c r="CT35" s="592"/>
      <c r="CU35" s="592"/>
      <c r="CV35" s="592"/>
      <c r="CW35" s="592"/>
      <c r="CX35" s="592"/>
      <c r="CY35" s="592"/>
      <c r="CZ35" s="592"/>
      <c r="DA35" s="592"/>
      <c r="DB35" s="592"/>
      <c r="DC35" s="592"/>
      <c r="DD35" s="592"/>
      <c r="DE35" s="592"/>
      <c r="DF35" s="592"/>
      <c r="DG35" s="592"/>
      <c r="DH35" s="592"/>
      <c r="DI35" s="592"/>
      <c r="DJ35" s="592"/>
      <c r="DK35" s="592"/>
      <c r="DL35" s="592"/>
      <c r="DM35" s="592"/>
      <c r="DN35" s="592"/>
      <c r="DO35" s="592"/>
      <c r="DP35" s="592"/>
      <c r="DQ35" s="592"/>
      <c r="DR35" s="592"/>
      <c r="DS35" s="592"/>
      <c r="DT35" s="592"/>
      <c r="DU35" s="592"/>
      <c r="DV35" s="592"/>
      <c r="DW35" s="592"/>
      <c r="DX35" s="592"/>
      <c r="DY35" s="592"/>
      <c r="DZ35" s="592"/>
      <c r="EA35" s="592"/>
      <c r="EB35" s="592"/>
      <c r="EC35" s="592"/>
      <c r="ED35" s="592"/>
      <c r="EE35" s="592"/>
      <c r="EF35" s="592"/>
      <c r="EG35" s="592"/>
      <c r="EH35" s="592"/>
      <c r="EI35" s="592"/>
      <c r="EJ35" s="592"/>
      <c r="EK35" s="592"/>
      <c r="EL35" s="592"/>
      <c r="EM35" s="592"/>
      <c r="EN35" s="592"/>
      <c r="EO35" s="592"/>
      <c r="EP35" s="592"/>
      <c r="EQ35" s="592"/>
      <c r="ER35" s="592"/>
      <c r="ES35" s="592"/>
      <c r="ET35" s="592"/>
      <c r="EU35" s="592"/>
      <c r="EV35" s="592"/>
      <c r="EW35" s="592"/>
      <c r="EX35" s="16"/>
      <c r="EY35" s="16"/>
      <c r="EZ35" s="7"/>
      <c r="FA35" s="7"/>
      <c r="FB35" s="148"/>
    </row>
    <row r="36" spans="1:158" ht="3" customHeight="1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8"/>
    </row>
    <row r="37" spans="1:158">
      <c r="A37" s="95"/>
      <c r="B37" s="149" t="s">
        <v>1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16"/>
      <c r="T37" s="592" t="s">
        <v>377</v>
      </c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2"/>
      <c r="AH37" s="592"/>
      <c r="AI37" s="592"/>
      <c r="AJ37" s="592"/>
      <c r="AK37" s="592"/>
      <c r="AL37" s="592"/>
      <c r="AM37" s="592"/>
      <c r="AN37" s="592"/>
      <c r="AO37" s="592"/>
      <c r="AP37" s="592"/>
      <c r="AQ37" s="592"/>
      <c r="AR37" s="592"/>
      <c r="AS37" s="592"/>
      <c r="AT37" s="592"/>
      <c r="AU37" s="592"/>
      <c r="AV37" s="592"/>
      <c r="AW37" s="592"/>
      <c r="AX37" s="592"/>
      <c r="AY37" s="592"/>
      <c r="AZ37" s="592"/>
      <c r="BA37" s="592"/>
      <c r="BB37" s="592"/>
      <c r="BC37" s="592"/>
      <c r="BD37" s="592"/>
      <c r="BE37" s="592"/>
      <c r="BF37" s="592"/>
      <c r="BG37" s="592"/>
      <c r="BH37" s="592"/>
      <c r="BI37" s="592"/>
      <c r="BJ37" s="592"/>
      <c r="BK37" s="592"/>
      <c r="BL37" s="592"/>
      <c r="BM37" s="592"/>
      <c r="BN37" s="592"/>
      <c r="BO37" s="592"/>
      <c r="BP37" s="592"/>
      <c r="BQ37" s="592"/>
      <c r="BR37" s="592"/>
      <c r="BS37" s="592"/>
      <c r="BT37" s="592"/>
      <c r="BU37" s="592"/>
      <c r="BV37" s="592"/>
      <c r="BW37" s="592"/>
      <c r="BX37" s="592"/>
      <c r="BY37" s="592"/>
      <c r="BZ37" s="592"/>
      <c r="CA37" s="592"/>
      <c r="CB37" s="592"/>
      <c r="CC37" s="592"/>
      <c r="CD37" s="592"/>
      <c r="CE37" s="592"/>
      <c r="CF37" s="592"/>
      <c r="CG37" s="592"/>
      <c r="CH37" s="592"/>
      <c r="CI37" s="592"/>
      <c r="CJ37" s="592"/>
      <c r="CK37" s="592"/>
      <c r="CL37" s="592"/>
      <c r="CM37" s="592"/>
      <c r="CN37" s="592"/>
      <c r="CO37" s="592"/>
      <c r="CP37" s="592"/>
      <c r="CQ37" s="592"/>
      <c r="CR37" s="592"/>
      <c r="CS37" s="592"/>
      <c r="CT37" s="592"/>
      <c r="CU37" s="592"/>
      <c r="CV37" s="592"/>
      <c r="CW37" s="592"/>
      <c r="CX37" s="592"/>
      <c r="CY37" s="592"/>
      <c r="CZ37" s="592"/>
      <c r="DA37" s="592"/>
      <c r="DB37" s="592"/>
      <c r="DC37" s="592"/>
      <c r="DD37" s="592"/>
      <c r="DE37" s="592"/>
      <c r="DF37" s="592"/>
      <c r="DG37" s="592"/>
      <c r="DH37" s="592"/>
      <c r="DI37" s="592"/>
      <c r="DJ37" s="592"/>
      <c r="DK37" s="592"/>
      <c r="DL37" s="592"/>
      <c r="DM37" s="592"/>
      <c r="DN37" s="592"/>
      <c r="DO37" s="592"/>
      <c r="DP37" s="592"/>
      <c r="DQ37" s="592"/>
      <c r="DR37" s="592"/>
      <c r="DS37" s="592"/>
      <c r="DT37" s="592"/>
      <c r="DU37" s="592"/>
      <c r="DV37" s="592"/>
      <c r="DW37" s="592"/>
      <c r="DX37" s="592"/>
      <c r="DY37" s="592"/>
      <c r="DZ37" s="592"/>
      <c r="EA37" s="592"/>
      <c r="EB37" s="592"/>
      <c r="EC37" s="592"/>
      <c r="ED37" s="592"/>
      <c r="EE37" s="592"/>
      <c r="EF37" s="592"/>
      <c r="EG37" s="592"/>
      <c r="EH37" s="592"/>
      <c r="EI37" s="592"/>
      <c r="EJ37" s="592"/>
      <c r="EK37" s="592"/>
      <c r="EL37" s="592"/>
      <c r="EM37" s="592"/>
      <c r="EN37" s="592"/>
      <c r="EO37" s="592"/>
      <c r="EP37" s="592"/>
      <c r="EQ37" s="592"/>
      <c r="ER37" s="592"/>
      <c r="ES37" s="592"/>
      <c r="ET37" s="592"/>
      <c r="EU37" s="592"/>
      <c r="EV37" s="592"/>
      <c r="EW37" s="592"/>
      <c r="EX37" s="16"/>
      <c r="EY37" s="16"/>
      <c r="FA37" s="7"/>
      <c r="FB37" s="148"/>
    </row>
    <row r="38" spans="1:158" ht="2.25" customHeight="1" thickBot="1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83"/>
    </row>
    <row r="39" spans="1:158" ht="13.5" thickBot="1">
      <c r="A39" s="433" t="s">
        <v>2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28" t="s">
        <v>3</v>
      </c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U39" s="429"/>
      <c r="AV39" s="429"/>
      <c r="AW39" s="429"/>
      <c r="AX39" s="429"/>
      <c r="AY39" s="429"/>
      <c r="AZ39" s="429"/>
      <c r="BA39" s="429"/>
      <c r="BB39" s="429"/>
      <c r="BC39" s="429"/>
      <c r="BD39" s="429"/>
      <c r="BE39" s="429"/>
      <c r="BF39" s="429"/>
      <c r="BG39" s="429"/>
      <c r="BH39" s="429"/>
      <c r="BI39" s="429"/>
      <c r="BJ39" s="429"/>
      <c r="BK39" s="429"/>
      <c r="BL39" s="429"/>
      <c r="BM39" s="429"/>
      <c r="BN39" s="429"/>
      <c r="BO39" s="429"/>
      <c r="BP39" s="429"/>
      <c r="BQ39" s="429"/>
      <c r="BR39" s="429"/>
      <c r="BS39" s="429"/>
      <c r="BT39" s="429"/>
      <c r="BU39" s="429"/>
      <c r="BV39" s="429"/>
      <c r="BW39" s="429"/>
      <c r="BX39" s="429"/>
      <c r="BY39" s="429"/>
      <c r="BZ39" s="429"/>
      <c r="CA39" s="429"/>
      <c r="CB39" s="429"/>
      <c r="CC39" s="429"/>
      <c r="CD39" s="429"/>
      <c r="CE39" s="429"/>
      <c r="CF39" s="429"/>
      <c r="CG39" s="429"/>
      <c r="CH39" s="429"/>
      <c r="CI39" s="429"/>
      <c r="CJ39" s="429"/>
      <c r="CK39" s="429"/>
      <c r="CL39" s="429"/>
      <c r="CM39" s="429"/>
      <c r="CN39" s="429"/>
      <c r="CO39" s="429"/>
      <c r="CP39" s="429"/>
      <c r="CQ39" s="429"/>
      <c r="CR39" s="429"/>
      <c r="CS39" s="429"/>
      <c r="CT39" s="429"/>
      <c r="CU39" s="429"/>
      <c r="CV39" s="429"/>
      <c r="CW39" s="429"/>
      <c r="CX39" s="429"/>
      <c r="CY39" s="429"/>
      <c r="CZ39" s="429"/>
      <c r="DA39" s="429"/>
      <c r="DB39" s="429"/>
      <c r="DC39" s="429"/>
      <c r="DD39" s="429"/>
      <c r="DE39" s="429"/>
      <c r="DF39" s="429"/>
      <c r="DG39" s="429"/>
      <c r="DH39" s="429"/>
      <c r="DI39" s="429"/>
      <c r="DJ39" s="429"/>
      <c r="DK39" s="429"/>
      <c r="DL39" s="429"/>
      <c r="DM39" s="429"/>
      <c r="DN39" s="429"/>
      <c r="DO39" s="429"/>
      <c r="DP39" s="429"/>
      <c r="DQ39" s="429"/>
      <c r="DR39" s="429"/>
      <c r="DS39" s="429"/>
      <c r="DT39" s="429"/>
      <c r="DU39" s="429"/>
      <c r="DV39" s="429"/>
      <c r="DW39" s="429"/>
      <c r="DX39" s="429"/>
      <c r="DY39" s="429"/>
      <c r="DZ39" s="429"/>
      <c r="EA39" s="429"/>
      <c r="EB39" s="429"/>
      <c r="EC39" s="429"/>
      <c r="ED39" s="429"/>
      <c r="EE39" s="429"/>
      <c r="EF39" s="429"/>
      <c r="EG39" s="429"/>
      <c r="EH39" s="429"/>
      <c r="EI39" s="429"/>
      <c r="EJ39" s="429"/>
      <c r="EK39" s="429"/>
      <c r="EL39" s="429"/>
      <c r="EM39" s="429"/>
      <c r="EN39" s="429"/>
      <c r="EO39" s="429"/>
      <c r="EP39" s="429"/>
      <c r="EQ39" s="429"/>
      <c r="ER39" s="429"/>
      <c r="ES39" s="429"/>
      <c r="ET39" s="429"/>
      <c r="EU39" s="429"/>
      <c r="EV39" s="429"/>
      <c r="EW39" s="429"/>
      <c r="EX39" s="429"/>
      <c r="EY39" s="429"/>
      <c r="EZ39" s="429"/>
      <c r="FA39" s="429"/>
      <c r="FB39" s="430"/>
    </row>
    <row r="40" spans="1:158" ht="26.25" customHeight="1">
      <c r="A40" s="435"/>
      <c r="B40" s="436"/>
      <c r="C40" s="436"/>
      <c r="D40" s="436"/>
      <c r="E40" s="436"/>
      <c r="F40" s="436"/>
      <c r="G40" s="436"/>
      <c r="H40" s="436"/>
      <c r="I40" s="436"/>
      <c r="J40" s="436"/>
      <c r="K40" s="436"/>
      <c r="L40" s="436"/>
      <c r="M40" s="436"/>
      <c r="N40" s="436"/>
      <c r="O40" s="436"/>
      <c r="P40" s="436"/>
      <c r="Q40" s="436"/>
      <c r="R40" s="436"/>
      <c r="S40" s="436"/>
      <c r="T40" s="437" t="s">
        <v>27</v>
      </c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37"/>
      <c r="AW40" s="437"/>
      <c r="AX40" s="437"/>
      <c r="AY40" s="437"/>
      <c r="AZ40" s="437"/>
      <c r="BA40" s="437"/>
      <c r="BB40" s="437"/>
      <c r="BC40" s="437" t="s">
        <v>33</v>
      </c>
      <c r="BD40" s="437"/>
      <c r="BE40" s="437"/>
      <c r="BF40" s="437"/>
      <c r="BG40" s="437"/>
      <c r="BH40" s="437"/>
      <c r="BI40" s="437"/>
      <c r="BJ40" s="437"/>
      <c r="BK40" s="437"/>
      <c r="BL40" s="437"/>
      <c r="BM40" s="437"/>
      <c r="BN40" s="437"/>
      <c r="BO40" s="437"/>
      <c r="BP40" s="437"/>
      <c r="BQ40" s="437"/>
      <c r="BR40" s="437"/>
      <c r="BS40" s="437"/>
      <c r="BT40" s="437"/>
      <c r="BU40" s="437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8"/>
      <c r="EL40" s="438"/>
      <c r="EM40" s="438"/>
      <c r="EN40" s="438"/>
      <c r="EO40" s="438"/>
      <c r="EP40" s="438"/>
      <c r="EQ40" s="438"/>
      <c r="ER40" s="438"/>
      <c r="ES40" s="438"/>
      <c r="ET40" s="438"/>
      <c r="EU40" s="438"/>
      <c r="EV40" s="438"/>
      <c r="EW40" s="438"/>
      <c r="EX40" s="438"/>
      <c r="EY40" s="438"/>
      <c r="EZ40" s="438"/>
      <c r="FA40" s="438"/>
      <c r="FB40" s="438"/>
    </row>
    <row r="41" spans="1:158" ht="12.75" customHeight="1" thickBot="1">
      <c r="A41" s="441">
        <v>1</v>
      </c>
      <c r="B41" s="442"/>
      <c r="C41" s="442"/>
      <c r="D41" s="442"/>
      <c r="E41" s="442"/>
      <c r="F41" s="442"/>
      <c r="G41" s="442"/>
      <c r="H41" s="442"/>
      <c r="I41" s="442"/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585">
        <v>2</v>
      </c>
      <c r="U41" s="585"/>
      <c r="V41" s="585"/>
      <c r="W41" s="585"/>
      <c r="X41" s="585"/>
      <c r="Y41" s="585"/>
      <c r="Z41" s="585"/>
      <c r="AA41" s="585"/>
      <c r="AB41" s="585"/>
      <c r="AC41" s="585"/>
      <c r="AD41" s="585"/>
      <c r="AE41" s="585"/>
      <c r="AF41" s="585"/>
      <c r="AG41" s="585"/>
      <c r="AH41" s="585"/>
      <c r="AI41" s="585"/>
      <c r="AJ41" s="585"/>
      <c r="AK41" s="585"/>
      <c r="AL41" s="585"/>
      <c r="AM41" s="585"/>
      <c r="AN41" s="585"/>
      <c r="AO41" s="585"/>
      <c r="AP41" s="585"/>
      <c r="AQ41" s="585"/>
      <c r="AR41" s="585"/>
      <c r="AS41" s="585"/>
      <c r="AT41" s="585"/>
      <c r="AU41" s="585"/>
      <c r="AV41" s="585"/>
      <c r="AW41" s="585"/>
      <c r="AX41" s="585"/>
      <c r="AY41" s="585"/>
      <c r="AZ41" s="585"/>
      <c r="BA41" s="585"/>
      <c r="BB41" s="585"/>
      <c r="BC41" s="585">
        <v>3</v>
      </c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  <c r="CK41" s="585"/>
      <c r="CL41" s="585">
        <v>4</v>
      </c>
      <c r="CM41" s="585"/>
      <c r="CN41" s="585"/>
      <c r="CO41" s="585"/>
      <c r="CP41" s="585"/>
      <c r="CQ41" s="585"/>
      <c r="CR41" s="585"/>
      <c r="CS41" s="585"/>
      <c r="CT41" s="585"/>
      <c r="CU41" s="585"/>
      <c r="CV41" s="585"/>
      <c r="CW41" s="585"/>
      <c r="CX41" s="585"/>
      <c r="CY41" s="585"/>
      <c r="CZ41" s="585"/>
      <c r="DA41" s="585"/>
      <c r="DB41" s="585"/>
      <c r="DC41" s="585"/>
      <c r="DD41" s="585"/>
      <c r="DE41" s="585"/>
      <c r="DF41" s="585"/>
      <c r="DG41" s="585"/>
      <c r="DH41" s="585"/>
      <c r="DI41" s="585"/>
      <c r="DJ41" s="585"/>
      <c r="DK41" s="585"/>
      <c r="DL41" s="585"/>
      <c r="DM41" s="585"/>
      <c r="DN41" s="585"/>
      <c r="DO41" s="585"/>
      <c r="DP41" s="585"/>
      <c r="DQ41" s="585"/>
      <c r="DR41" s="585"/>
      <c r="DS41" s="585"/>
      <c r="DT41" s="585">
        <v>5</v>
      </c>
      <c r="DU41" s="585"/>
      <c r="DV41" s="585"/>
      <c r="DW41" s="585"/>
      <c r="DX41" s="585"/>
      <c r="DY41" s="585"/>
      <c r="DZ41" s="585"/>
      <c r="EA41" s="585"/>
      <c r="EB41" s="585"/>
      <c r="EC41" s="585"/>
      <c r="ED41" s="585"/>
      <c r="EE41" s="585"/>
      <c r="EF41" s="585"/>
      <c r="EG41" s="585"/>
      <c r="EH41" s="585"/>
      <c r="EI41" s="585"/>
      <c r="EJ41" s="585"/>
      <c r="EK41" s="585"/>
      <c r="EL41" s="585"/>
      <c r="EM41" s="585"/>
      <c r="EN41" s="585"/>
      <c r="EO41" s="585"/>
      <c r="EP41" s="585"/>
      <c r="EQ41" s="585"/>
      <c r="ER41" s="585"/>
      <c r="ES41" s="585"/>
      <c r="ET41" s="585"/>
      <c r="EU41" s="585"/>
      <c r="EV41" s="585"/>
      <c r="EW41" s="585"/>
      <c r="EX41" s="585"/>
      <c r="EY41" s="585"/>
      <c r="EZ41" s="585"/>
      <c r="FA41" s="585"/>
      <c r="FB41" s="585"/>
    </row>
    <row r="42" spans="1:158" s="20" customFormat="1" ht="13.5" thickBot="1">
      <c r="A42" s="586" t="s">
        <v>287</v>
      </c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8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90"/>
      <c r="BC42" s="588"/>
      <c r="BD42" s="589"/>
      <c r="BE42" s="589"/>
      <c r="BF42" s="589"/>
      <c r="BG42" s="589"/>
      <c r="BH42" s="589"/>
      <c r="BI42" s="589"/>
      <c r="BJ42" s="589"/>
      <c r="BK42" s="589"/>
      <c r="BL42" s="589"/>
      <c r="BM42" s="589"/>
      <c r="BN42" s="589"/>
      <c r="BO42" s="589"/>
      <c r="BP42" s="589"/>
      <c r="BQ42" s="589"/>
      <c r="BR42" s="589"/>
      <c r="BS42" s="589"/>
      <c r="BT42" s="589"/>
      <c r="BU42" s="589"/>
      <c r="BV42" s="589"/>
      <c r="BW42" s="589"/>
      <c r="BX42" s="589"/>
      <c r="BY42" s="589"/>
      <c r="BZ42" s="589"/>
      <c r="CA42" s="589"/>
      <c r="CB42" s="589"/>
      <c r="CC42" s="589"/>
      <c r="CD42" s="589"/>
      <c r="CE42" s="589"/>
      <c r="CF42" s="589"/>
      <c r="CG42" s="589"/>
      <c r="CH42" s="589"/>
      <c r="CI42" s="589"/>
      <c r="CJ42" s="589"/>
      <c r="CK42" s="590"/>
      <c r="CL42" s="588"/>
      <c r="CM42" s="589"/>
      <c r="CN42" s="589"/>
      <c r="CO42" s="589"/>
      <c r="CP42" s="589"/>
      <c r="CQ42" s="589"/>
      <c r="CR42" s="589"/>
      <c r="CS42" s="589"/>
      <c r="CT42" s="589"/>
      <c r="CU42" s="589"/>
      <c r="CV42" s="589"/>
      <c r="CW42" s="589"/>
      <c r="CX42" s="589"/>
      <c r="CY42" s="589"/>
      <c r="CZ42" s="589"/>
      <c r="DA42" s="589"/>
      <c r="DB42" s="589"/>
      <c r="DC42" s="589"/>
      <c r="DD42" s="589"/>
      <c r="DE42" s="589"/>
      <c r="DF42" s="589"/>
      <c r="DG42" s="589"/>
      <c r="DH42" s="589"/>
      <c r="DI42" s="589"/>
      <c r="DJ42" s="589"/>
      <c r="DK42" s="589"/>
      <c r="DL42" s="589"/>
      <c r="DM42" s="589"/>
      <c r="DN42" s="589"/>
      <c r="DO42" s="589"/>
      <c r="DP42" s="589"/>
      <c r="DQ42" s="589"/>
      <c r="DR42" s="589"/>
      <c r="DS42" s="590"/>
      <c r="DT42" s="588"/>
      <c r="DU42" s="589"/>
      <c r="DV42" s="589"/>
      <c r="DW42" s="589"/>
      <c r="DX42" s="589"/>
      <c r="DY42" s="589"/>
      <c r="DZ42" s="589"/>
      <c r="EA42" s="589"/>
      <c r="EB42" s="589"/>
      <c r="EC42" s="589"/>
      <c r="ED42" s="589"/>
      <c r="EE42" s="589"/>
      <c r="EF42" s="589"/>
      <c r="EG42" s="589"/>
      <c r="EH42" s="589"/>
      <c r="EI42" s="589"/>
      <c r="EJ42" s="589"/>
      <c r="EK42" s="589"/>
      <c r="EL42" s="589"/>
      <c r="EM42" s="589"/>
      <c r="EN42" s="589"/>
      <c r="EO42" s="589"/>
      <c r="EP42" s="589"/>
      <c r="EQ42" s="589"/>
      <c r="ER42" s="589"/>
      <c r="ES42" s="589"/>
      <c r="ET42" s="589"/>
      <c r="EU42" s="589"/>
      <c r="EV42" s="589"/>
      <c r="EW42" s="589"/>
      <c r="EX42" s="589"/>
      <c r="EY42" s="589"/>
      <c r="EZ42" s="589"/>
      <c r="FA42" s="589"/>
      <c r="FB42" s="590"/>
    </row>
  </sheetData>
  <sheetProtection password="CB6C" sheet="1"/>
  <mergeCells count="49">
    <mergeCell ref="A41:S41"/>
    <mergeCell ref="T41:BB41"/>
    <mergeCell ref="BC41:CK41"/>
    <mergeCell ref="CL41:DS41"/>
    <mergeCell ref="DT41:FB41"/>
    <mergeCell ref="A42:S42"/>
    <mergeCell ref="T42:BB42"/>
    <mergeCell ref="BC42:CK42"/>
    <mergeCell ref="CL42:DS42"/>
    <mergeCell ref="DT42:FB42"/>
    <mergeCell ref="B35:AV35"/>
    <mergeCell ref="AW35:EW35"/>
    <mergeCell ref="T37:EW37"/>
    <mergeCell ref="A39:S40"/>
    <mergeCell ref="T39:FB39"/>
    <mergeCell ref="T40:BB40"/>
    <mergeCell ref="BC40:CK40"/>
    <mergeCell ref="CL40:DS40"/>
    <mergeCell ref="DT40:FB40"/>
    <mergeCell ref="B23:E23"/>
    <mergeCell ref="CG24:DM33"/>
    <mergeCell ref="DX24:EW25"/>
    <mergeCell ref="B25:CF26"/>
    <mergeCell ref="B31:E31"/>
    <mergeCell ref="B33:E33"/>
    <mergeCell ref="CG16:DM23"/>
    <mergeCell ref="DS16:FB20"/>
    <mergeCell ref="B21:E21"/>
    <mergeCell ref="DX21:EA21"/>
    <mergeCell ref="EB21:EN21"/>
    <mergeCell ref="EO21:ER21"/>
    <mergeCell ref="ES21:EV21"/>
    <mergeCell ref="DX22:EA22"/>
    <mergeCell ref="EB22:EN22"/>
    <mergeCell ref="EO22:ER22"/>
    <mergeCell ref="ES22:EV22"/>
    <mergeCell ref="BU11:CG11"/>
    <mergeCell ref="CH11:CK11"/>
    <mergeCell ref="CL11:CN11"/>
    <mergeCell ref="BJ12:CS12"/>
    <mergeCell ref="DV14:EY15"/>
    <mergeCell ref="A15:CF15"/>
    <mergeCell ref="CG15:DM15"/>
    <mergeCell ref="T1:EI1"/>
    <mergeCell ref="T3:EI3"/>
    <mergeCell ref="P5:EM5"/>
    <mergeCell ref="T7:EI7"/>
    <mergeCell ref="AD9:DY9"/>
    <mergeCell ref="AD10:DY10"/>
  </mergeCells>
  <pageMargins left="0.70866141732283472" right="0.59055118110236227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00B0F0"/>
  </sheetPr>
  <dimension ref="A1:FC47"/>
  <sheetViews>
    <sheetView showZeros="0" zoomScaleNormal="100" zoomScaleSheetLayoutView="110" workbookViewId="0">
      <pane xSplit="38" ySplit="5" topLeftCell="AM18" activePane="bottomRight" state="frozen"/>
      <selection activeCell="DK44" sqref="DK44"/>
      <selection pane="topRight" activeCell="DK44" sqref="DK44"/>
      <selection pane="bottomLeft" activeCell="DK44" sqref="DK44"/>
      <selection pane="bottomRight" activeCell="AX47" sqref="AX47:CA47"/>
    </sheetView>
  </sheetViews>
  <sheetFormatPr defaultColWidth="6.28515625" defaultRowHeight="12.75"/>
  <cols>
    <col min="1" max="36" width="0.85546875" style="1" customWidth="1"/>
    <col min="37" max="37" width="5" style="1" customWidth="1"/>
    <col min="38" max="38" width="4.28515625" style="1" customWidth="1"/>
    <col min="39" max="60" width="0.7109375" style="1" customWidth="1"/>
    <col min="61" max="70" width="0.85546875" style="1" customWidth="1"/>
    <col min="71" max="72" width="1.7109375" style="1" customWidth="1"/>
    <col min="73" max="92" width="0.85546875" style="1" customWidth="1"/>
    <col min="93" max="93" width="1.7109375" style="1" customWidth="1"/>
    <col min="94" max="104" width="1" style="1" customWidth="1"/>
    <col min="105" max="115" width="0.7109375" style="1" customWidth="1"/>
    <col min="116" max="123" width="0.85546875" style="1" customWidth="1"/>
    <col min="124" max="126" width="0.7109375" style="1" customWidth="1"/>
    <col min="127" max="137" width="1" style="1" customWidth="1"/>
    <col min="138" max="148" width="0.7109375" style="1" customWidth="1"/>
    <col min="149" max="156" width="0.85546875" style="1" customWidth="1"/>
    <col min="157" max="159" width="0.7109375" style="1" customWidth="1"/>
    <col min="160" max="16384" width="6.28515625" style="1"/>
  </cols>
  <sheetData>
    <row r="1" spans="1:159" ht="13.5" customHeight="1">
      <c r="FC1" s="9" t="s">
        <v>228</v>
      </c>
    </row>
    <row r="2" spans="1:159" s="26" customFormat="1" ht="34.5" customHeight="1">
      <c r="A2" s="676" t="s">
        <v>39</v>
      </c>
      <c r="B2" s="677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7"/>
      <c r="AA2" s="677"/>
      <c r="AB2" s="677"/>
      <c r="AC2" s="677"/>
      <c r="AD2" s="677"/>
      <c r="AE2" s="677"/>
      <c r="AF2" s="677"/>
      <c r="AG2" s="677"/>
      <c r="AH2" s="677"/>
      <c r="AI2" s="677"/>
      <c r="AJ2" s="678"/>
      <c r="AK2" s="684" t="s">
        <v>83</v>
      </c>
      <c r="AL2" s="684" t="s">
        <v>35</v>
      </c>
      <c r="AM2" s="685" t="s">
        <v>40</v>
      </c>
      <c r="AN2" s="686"/>
      <c r="AO2" s="686"/>
      <c r="AP2" s="686"/>
      <c r="AQ2" s="686"/>
      <c r="AR2" s="686"/>
      <c r="AS2" s="686"/>
      <c r="AT2" s="686"/>
      <c r="AU2" s="686"/>
      <c r="AV2" s="686"/>
      <c r="AW2" s="686"/>
      <c r="AX2" s="686"/>
      <c r="AY2" s="686"/>
      <c r="AZ2" s="686"/>
      <c r="BA2" s="686"/>
      <c r="BB2" s="686"/>
      <c r="BC2" s="686"/>
      <c r="BD2" s="686"/>
      <c r="BE2" s="686"/>
      <c r="BF2" s="686"/>
      <c r="BG2" s="686"/>
      <c r="BH2" s="687"/>
      <c r="BI2" s="684" t="s">
        <v>52</v>
      </c>
      <c r="BJ2" s="684"/>
      <c r="BK2" s="684"/>
      <c r="BL2" s="684"/>
      <c r="BM2" s="684"/>
      <c r="BN2" s="684"/>
      <c r="BO2" s="684"/>
      <c r="BP2" s="684"/>
      <c r="BQ2" s="684"/>
      <c r="BR2" s="684"/>
      <c r="BS2" s="684"/>
      <c r="BT2" s="684"/>
      <c r="BU2" s="684"/>
      <c r="BV2" s="684"/>
      <c r="BW2" s="684"/>
      <c r="BX2" s="684"/>
      <c r="BY2" s="684"/>
      <c r="BZ2" s="684"/>
      <c r="CA2" s="684"/>
      <c r="CB2" s="684"/>
      <c r="CC2" s="684"/>
      <c r="CD2" s="684"/>
      <c r="CE2" s="684"/>
      <c r="CF2" s="684"/>
      <c r="CG2" s="684"/>
      <c r="CH2" s="684"/>
      <c r="CI2" s="684"/>
      <c r="CJ2" s="684"/>
      <c r="CK2" s="684"/>
      <c r="CL2" s="684"/>
      <c r="CM2" s="684"/>
      <c r="CN2" s="684"/>
      <c r="CO2" s="684"/>
      <c r="CP2" s="685" t="s">
        <v>48</v>
      </c>
      <c r="CQ2" s="686"/>
      <c r="CR2" s="686"/>
      <c r="CS2" s="686"/>
      <c r="CT2" s="686"/>
      <c r="CU2" s="686"/>
      <c r="CV2" s="686"/>
      <c r="CW2" s="686"/>
      <c r="CX2" s="686"/>
      <c r="CY2" s="686"/>
      <c r="CZ2" s="686"/>
      <c r="DA2" s="686"/>
      <c r="DB2" s="686"/>
      <c r="DC2" s="686"/>
      <c r="DD2" s="686"/>
      <c r="DE2" s="686"/>
      <c r="DF2" s="686"/>
      <c r="DG2" s="686"/>
      <c r="DH2" s="686"/>
      <c r="DI2" s="686"/>
      <c r="DJ2" s="686"/>
      <c r="DK2" s="686"/>
      <c r="DL2" s="686"/>
      <c r="DM2" s="686"/>
      <c r="DN2" s="686"/>
      <c r="DO2" s="686"/>
      <c r="DP2" s="686"/>
      <c r="DQ2" s="686"/>
      <c r="DR2" s="686"/>
      <c r="DS2" s="686"/>
      <c r="DT2" s="686"/>
      <c r="DU2" s="686"/>
      <c r="DV2" s="686"/>
      <c r="DW2" s="686"/>
      <c r="DX2" s="686"/>
      <c r="DY2" s="686"/>
      <c r="DZ2" s="686"/>
      <c r="EA2" s="686"/>
      <c r="EB2" s="686"/>
      <c r="EC2" s="686"/>
      <c r="ED2" s="686"/>
      <c r="EE2" s="686"/>
      <c r="EF2" s="686"/>
      <c r="EG2" s="686"/>
      <c r="EH2" s="686"/>
      <c r="EI2" s="686"/>
      <c r="EJ2" s="686"/>
      <c r="EK2" s="686"/>
      <c r="EL2" s="686"/>
      <c r="EM2" s="686"/>
      <c r="EN2" s="686"/>
      <c r="EO2" s="686"/>
      <c r="EP2" s="686"/>
      <c r="EQ2" s="686"/>
      <c r="ER2" s="686"/>
      <c r="ES2" s="686"/>
      <c r="ET2" s="686"/>
      <c r="EU2" s="686"/>
      <c r="EV2" s="686"/>
      <c r="EW2" s="686"/>
      <c r="EX2" s="686"/>
      <c r="EY2" s="686"/>
      <c r="EZ2" s="686"/>
      <c r="FA2" s="686"/>
      <c r="FB2" s="686"/>
      <c r="FC2" s="687"/>
    </row>
    <row r="3" spans="1:159" s="26" customFormat="1" ht="24" customHeight="1">
      <c r="A3" s="680"/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1"/>
      <c r="AC3" s="681"/>
      <c r="AD3" s="681"/>
      <c r="AE3" s="681"/>
      <c r="AF3" s="681"/>
      <c r="AG3" s="681"/>
      <c r="AH3" s="681"/>
      <c r="AI3" s="681"/>
      <c r="AJ3" s="750"/>
      <c r="AK3" s="684"/>
      <c r="AL3" s="684"/>
      <c r="AM3" s="688" t="s">
        <v>43</v>
      </c>
      <c r="AN3" s="690"/>
      <c r="AO3" s="690"/>
      <c r="AP3" s="690"/>
      <c r="AQ3" s="690"/>
      <c r="AR3" s="690"/>
      <c r="AS3" s="690"/>
      <c r="AT3" s="690"/>
      <c r="AU3" s="690"/>
      <c r="AV3" s="690"/>
      <c r="AW3" s="752"/>
      <c r="AX3" s="688" t="s">
        <v>44</v>
      </c>
      <c r="AY3" s="690"/>
      <c r="AZ3" s="690"/>
      <c r="BA3" s="690"/>
      <c r="BB3" s="690"/>
      <c r="BC3" s="690"/>
      <c r="BD3" s="690"/>
      <c r="BE3" s="690"/>
      <c r="BF3" s="690"/>
      <c r="BG3" s="690"/>
      <c r="BH3" s="752"/>
      <c r="BI3" s="685" t="s">
        <v>41</v>
      </c>
      <c r="BJ3" s="686"/>
      <c r="BK3" s="686"/>
      <c r="BL3" s="686"/>
      <c r="BM3" s="686"/>
      <c r="BN3" s="686"/>
      <c r="BO3" s="686"/>
      <c r="BP3" s="686"/>
      <c r="BQ3" s="686"/>
      <c r="BR3" s="686"/>
      <c r="BS3" s="686"/>
      <c r="BT3" s="686"/>
      <c r="BU3" s="686"/>
      <c r="BV3" s="686"/>
      <c r="BW3" s="686"/>
      <c r="BX3" s="686"/>
      <c r="BY3" s="686"/>
      <c r="BZ3" s="686"/>
      <c r="CA3" s="686"/>
      <c r="CB3" s="686"/>
      <c r="CC3" s="686"/>
      <c r="CD3" s="687"/>
      <c r="CE3" s="688" t="s">
        <v>42</v>
      </c>
      <c r="CF3" s="690"/>
      <c r="CG3" s="690"/>
      <c r="CH3" s="690"/>
      <c r="CI3" s="690"/>
      <c r="CJ3" s="690"/>
      <c r="CK3" s="690"/>
      <c r="CL3" s="690"/>
      <c r="CM3" s="690"/>
      <c r="CN3" s="690"/>
      <c r="CO3" s="690"/>
      <c r="CP3" s="676" t="s">
        <v>49</v>
      </c>
      <c r="CQ3" s="677"/>
      <c r="CR3" s="677"/>
      <c r="CS3" s="677"/>
      <c r="CT3" s="677"/>
      <c r="CU3" s="677"/>
      <c r="CV3" s="677"/>
      <c r="CW3" s="677"/>
      <c r="CX3" s="677"/>
      <c r="CY3" s="677"/>
      <c r="CZ3" s="677"/>
      <c r="DA3" s="677"/>
      <c r="DB3" s="677"/>
      <c r="DC3" s="677"/>
      <c r="DD3" s="677"/>
      <c r="DE3" s="677"/>
      <c r="DF3" s="677"/>
      <c r="DG3" s="677"/>
      <c r="DH3" s="677"/>
      <c r="DI3" s="677"/>
      <c r="DJ3" s="677"/>
      <c r="DK3" s="677"/>
      <c r="DL3" s="677"/>
      <c r="DM3" s="677"/>
      <c r="DN3" s="677"/>
      <c r="DO3" s="677"/>
      <c r="DP3" s="677"/>
      <c r="DQ3" s="677"/>
      <c r="DR3" s="677"/>
      <c r="DS3" s="677"/>
      <c r="DT3" s="677"/>
      <c r="DU3" s="677"/>
      <c r="DV3" s="678"/>
      <c r="DW3" s="676" t="s">
        <v>50</v>
      </c>
      <c r="DX3" s="677"/>
      <c r="DY3" s="677"/>
      <c r="DZ3" s="677"/>
      <c r="EA3" s="677"/>
      <c r="EB3" s="677"/>
      <c r="EC3" s="677"/>
      <c r="ED3" s="677"/>
      <c r="EE3" s="677"/>
      <c r="EF3" s="677"/>
      <c r="EG3" s="677"/>
      <c r="EH3" s="677"/>
      <c r="EI3" s="677"/>
      <c r="EJ3" s="677"/>
      <c r="EK3" s="677"/>
      <c r="EL3" s="677"/>
      <c r="EM3" s="677"/>
      <c r="EN3" s="677"/>
      <c r="EO3" s="677"/>
      <c r="EP3" s="677"/>
      <c r="EQ3" s="677"/>
      <c r="ER3" s="677"/>
      <c r="ES3" s="677"/>
      <c r="ET3" s="677"/>
      <c r="EU3" s="677"/>
      <c r="EV3" s="677"/>
      <c r="EW3" s="677"/>
      <c r="EX3" s="677"/>
      <c r="EY3" s="677"/>
      <c r="EZ3" s="677"/>
      <c r="FA3" s="677"/>
      <c r="FB3" s="677"/>
      <c r="FC3" s="678"/>
    </row>
    <row r="4" spans="1:159" s="26" customFormat="1" ht="72" customHeight="1">
      <c r="A4" s="682"/>
      <c r="B4" s="683"/>
      <c r="C4" s="683"/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  <c r="AA4" s="683"/>
      <c r="AB4" s="683"/>
      <c r="AC4" s="683"/>
      <c r="AD4" s="683"/>
      <c r="AE4" s="683"/>
      <c r="AF4" s="683"/>
      <c r="AG4" s="683"/>
      <c r="AH4" s="683"/>
      <c r="AI4" s="683"/>
      <c r="AJ4" s="751"/>
      <c r="AK4" s="684"/>
      <c r="AL4" s="684"/>
      <c r="AM4" s="689"/>
      <c r="AN4" s="691"/>
      <c r="AO4" s="691"/>
      <c r="AP4" s="691"/>
      <c r="AQ4" s="691"/>
      <c r="AR4" s="691"/>
      <c r="AS4" s="691"/>
      <c r="AT4" s="691"/>
      <c r="AU4" s="691"/>
      <c r="AV4" s="691"/>
      <c r="AW4" s="753"/>
      <c r="AX4" s="689"/>
      <c r="AY4" s="691"/>
      <c r="AZ4" s="691"/>
      <c r="BA4" s="691"/>
      <c r="BB4" s="691"/>
      <c r="BC4" s="691"/>
      <c r="BD4" s="691"/>
      <c r="BE4" s="691"/>
      <c r="BF4" s="691"/>
      <c r="BG4" s="691"/>
      <c r="BH4" s="753"/>
      <c r="BI4" s="692" t="s">
        <v>45</v>
      </c>
      <c r="BJ4" s="693"/>
      <c r="BK4" s="693"/>
      <c r="BL4" s="693"/>
      <c r="BM4" s="693"/>
      <c r="BN4" s="693"/>
      <c r="BO4" s="693"/>
      <c r="BP4" s="693"/>
      <c r="BQ4" s="693"/>
      <c r="BR4" s="693"/>
      <c r="BS4" s="693"/>
      <c r="BT4" s="679" t="s">
        <v>46</v>
      </c>
      <c r="BU4" s="679"/>
      <c r="BV4" s="679"/>
      <c r="BW4" s="679"/>
      <c r="BX4" s="679"/>
      <c r="BY4" s="679"/>
      <c r="BZ4" s="679"/>
      <c r="CA4" s="679"/>
      <c r="CB4" s="679"/>
      <c r="CC4" s="679"/>
      <c r="CD4" s="679"/>
      <c r="CE4" s="689"/>
      <c r="CF4" s="691"/>
      <c r="CG4" s="691"/>
      <c r="CH4" s="691"/>
      <c r="CI4" s="691"/>
      <c r="CJ4" s="691"/>
      <c r="CK4" s="691"/>
      <c r="CL4" s="691"/>
      <c r="CM4" s="691"/>
      <c r="CN4" s="691"/>
      <c r="CO4" s="691"/>
      <c r="CP4" s="679" t="s">
        <v>54</v>
      </c>
      <c r="CQ4" s="679"/>
      <c r="CR4" s="679"/>
      <c r="CS4" s="679"/>
      <c r="CT4" s="679"/>
      <c r="CU4" s="679"/>
      <c r="CV4" s="679"/>
      <c r="CW4" s="679"/>
      <c r="CX4" s="679"/>
      <c r="CY4" s="679"/>
      <c r="CZ4" s="679"/>
      <c r="DA4" s="679" t="s">
        <v>51</v>
      </c>
      <c r="DB4" s="679"/>
      <c r="DC4" s="679"/>
      <c r="DD4" s="679"/>
      <c r="DE4" s="679"/>
      <c r="DF4" s="679"/>
      <c r="DG4" s="679"/>
      <c r="DH4" s="679"/>
      <c r="DI4" s="679"/>
      <c r="DJ4" s="679"/>
      <c r="DK4" s="679"/>
      <c r="DL4" s="679" t="s">
        <v>53</v>
      </c>
      <c r="DM4" s="679"/>
      <c r="DN4" s="679"/>
      <c r="DO4" s="679"/>
      <c r="DP4" s="679"/>
      <c r="DQ4" s="679"/>
      <c r="DR4" s="679"/>
      <c r="DS4" s="679"/>
      <c r="DT4" s="679"/>
      <c r="DU4" s="679"/>
      <c r="DV4" s="679"/>
      <c r="DW4" s="679" t="s">
        <v>54</v>
      </c>
      <c r="DX4" s="679"/>
      <c r="DY4" s="679"/>
      <c r="DZ4" s="679"/>
      <c r="EA4" s="679"/>
      <c r="EB4" s="679"/>
      <c r="EC4" s="679"/>
      <c r="ED4" s="679"/>
      <c r="EE4" s="679"/>
      <c r="EF4" s="679"/>
      <c r="EG4" s="679"/>
      <c r="EH4" s="679" t="s">
        <v>51</v>
      </c>
      <c r="EI4" s="679"/>
      <c r="EJ4" s="679"/>
      <c r="EK4" s="679"/>
      <c r="EL4" s="679"/>
      <c r="EM4" s="679"/>
      <c r="EN4" s="679"/>
      <c r="EO4" s="679"/>
      <c r="EP4" s="679"/>
      <c r="EQ4" s="679"/>
      <c r="ER4" s="679"/>
      <c r="ES4" s="679" t="s">
        <v>53</v>
      </c>
      <c r="ET4" s="679"/>
      <c r="EU4" s="679"/>
      <c r="EV4" s="679"/>
      <c r="EW4" s="679"/>
      <c r="EX4" s="679"/>
      <c r="EY4" s="679"/>
      <c r="EZ4" s="679"/>
      <c r="FA4" s="679"/>
      <c r="FB4" s="679"/>
      <c r="FC4" s="679"/>
    </row>
    <row r="5" spans="1:159" s="27" customFormat="1" ht="11.25" customHeight="1">
      <c r="A5" s="670" t="s">
        <v>36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263" t="s">
        <v>38</v>
      </c>
      <c r="AL5" s="263" t="s">
        <v>37</v>
      </c>
      <c r="AM5" s="670">
        <v>1</v>
      </c>
      <c r="AN5" s="670"/>
      <c r="AO5" s="670"/>
      <c r="AP5" s="670"/>
      <c r="AQ5" s="670"/>
      <c r="AR5" s="670"/>
      <c r="AS5" s="670"/>
      <c r="AT5" s="670"/>
      <c r="AU5" s="670"/>
      <c r="AV5" s="670"/>
      <c r="AW5" s="670"/>
      <c r="AX5" s="670">
        <v>2</v>
      </c>
      <c r="AY5" s="670"/>
      <c r="AZ5" s="670"/>
      <c r="BA5" s="670"/>
      <c r="BB5" s="670"/>
      <c r="BC5" s="670"/>
      <c r="BD5" s="670"/>
      <c r="BE5" s="670"/>
      <c r="BF5" s="670"/>
      <c r="BG5" s="670"/>
      <c r="BH5" s="670"/>
      <c r="BI5" s="670">
        <v>3</v>
      </c>
      <c r="BJ5" s="670"/>
      <c r="BK5" s="670"/>
      <c r="BL5" s="670"/>
      <c r="BM5" s="670"/>
      <c r="BN5" s="670"/>
      <c r="BO5" s="670"/>
      <c r="BP5" s="670"/>
      <c r="BQ5" s="670"/>
      <c r="BR5" s="670"/>
      <c r="BS5" s="670"/>
      <c r="BT5" s="670">
        <v>4</v>
      </c>
      <c r="BU5" s="670"/>
      <c r="BV5" s="670"/>
      <c r="BW5" s="670"/>
      <c r="BX5" s="670"/>
      <c r="BY5" s="670"/>
      <c r="BZ5" s="670"/>
      <c r="CA5" s="670"/>
      <c r="CB5" s="670"/>
      <c r="CC5" s="670"/>
      <c r="CD5" s="670"/>
      <c r="CE5" s="670">
        <v>5</v>
      </c>
      <c r="CF5" s="670"/>
      <c r="CG5" s="670"/>
      <c r="CH5" s="670"/>
      <c r="CI5" s="670"/>
      <c r="CJ5" s="670"/>
      <c r="CK5" s="670"/>
      <c r="CL5" s="670"/>
      <c r="CM5" s="670"/>
      <c r="CN5" s="670"/>
      <c r="CO5" s="670"/>
      <c r="CP5" s="670">
        <v>6</v>
      </c>
      <c r="CQ5" s="670"/>
      <c r="CR5" s="670"/>
      <c r="CS5" s="670"/>
      <c r="CT5" s="670"/>
      <c r="CU5" s="670"/>
      <c r="CV5" s="670"/>
      <c r="CW5" s="670"/>
      <c r="CX5" s="670"/>
      <c r="CY5" s="670"/>
      <c r="CZ5" s="670"/>
      <c r="DA5" s="670">
        <v>7</v>
      </c>
      <c r="DB5" s="670"/>
      <c r="DC5" s="670"/>
      <c r="DD5" s="670"/>
      <c r="DE5" s="670"/>
      <c r="DF5" s="670"/>
      <c r="DG5" s="670"/>
      <c r="DH5" s="670"/>
      <c r="DI5" s="670"/>
      <c r="DJ5" s="670"/>
      <c r="DK5" s="670"/>
      <c r="DL5" s="670">
        <v>8</v>
      </c>
      <c r="DM5" s="670"/>
      <c r="DN5" s="670"/>
      <c r="DO5" s="670"/>
      <c r="DP5" s="670"/>
      <c r="DQ5" s="670"/>
      <c r="DR5" s="670"/>
      <c r="DS5" s="670"/>
      <c r="DT5" s="670"/>
      <c r="DU5" s="670"/>
      <c r="DV5" s="670"/>
      <c r="DW5" s="670">
        <v>9</v>
      </c>
      <c r="DX5" s="670"/>
      <c r="DY5" s="670"/>
      <c r="DZ5" s="670"/>
      <c r="EA5" s="670"/>
      <c r="EB5" s="670"/>
      <c r="EC5" s="670"/>
      <c r="ED5" s="670"/>
      <c r="EE5" s="670"/>
      <c r="EF5" s="670"/>
      <c r="EG5" s="670"/>
      <c r="EH5" s="670">
        <v>10</v>
      </c>
      <c r="EI5" s="670"/>
      <c r="EJ5" s="670"/>
      <c r="EK5" s="670"/>
      <c r="EL5" s="670"/>
      <c r="EM5" s="670"/>
      <c r="EN5" s="670"/>
      <c r="EO5" s="670"/>
      <c r="EP5" s="670"/>
      <c r="EQ5" s="670"/>
      <c r="ER5" s="670"/>
      <c r="ES5" s="670">
        <v>11</v>
      </c>
      <c r="ET5" s="670"/>
      <c r="EU5" s="670"/>
      <c r="EV5" s="670"/>
      <c r="EW5" s="670"/>
      <c r="EX5" s="670"/>
      <c r="EY5" s="670"/>
      <c r="EZ5" s="670"/>
      <c r="FA5" s="670"/>
      <c r="FB5" s="670"/>
      <c r="FC5" s="670"/>
    </row>
    <row r="6" spans="1:159" s="27" customFormat="1" ht="22.5" customHeight="1">
      <c r="A6" s="164"/>
      <c r="B6" s="754" t="s">
        <v>347</v>
      </c>
      <c r="C6" s="755"/>
      <c r="D6" s="755"/>
      <c r="E6" s="755"/>
      <c r="F6" s="755"/>
      <c r="G6" s="755"/>
      <c r="H6" s="755"/>
      <c r="I6" s="755"/>
      <c r="J6" s="755"/>
      <c r="K6" s="755"/>
      <c r="L6" s="755"/>
      <c r="M6" s="755"/>
      <c r="N6" s="755"/>
      <c r="O6" s="755"/>
      <c r="P6" s="755"/>
      <c r="Q6" s="755"/>
      <c r="R6" s="755"/>
      <c r="S6" s="755"/>
      <c r="T6" s="755"/>
      <c r="U6" s="755"/>
      <c r="V6" s="755"/>
      <c r="W6" s="755"/>
      <c r="X6" s="755"/>
      <c r="Y6" s="755"/>
      <c r="Z6" s="755"/>
      <c r="AA6" s="755"/>
      <c r="AB6" s="755"/>
      <c r="AC6" s="755"/>
      <c r="AD6" s="755"/>
      <c r="AE6" s="755"/>
      <c r="AF6" s="755"/>
      <c r="AG6" s="755"/>
      <c r="AH6" s="755"/>
      <c r="AI6" s="755"/>
      <c r="AJ6" s="755"/>
      <c r="AK6" s="264" t="s">
        <v>47</v>
      </c>
      <c r="AL6" s="264" t="s">
        <v>6</v>
      </c>
      <c r="AM6" s="655">
        <f>SUM(AM7:AW10,AM12:AW13,AM16,AM19,AM22:AW24,AM26,AM28:AW33)</f>
        <v>101</v>
      </c>
      <c r="AN6" s="756"/>
      <c r="AO6" s="756"/>
      <c r="AP6" s="756"/>
      <c r="AQ6" s="756"/>
      <c r="AR6" s="756"/>
      <c r="AS6" s="756"/>
      <c r="AT6" s="756"/>
      <c r="AU6" s="756"/>
      <c r="AV6" s="756"/>
      <c r="AW6" s="757"/>
      <c r="AX6" s="630">
        <f>SUM(AX7:BH10,AX12:BH13,AX16,AX19,AX22:BH24,AX26,AX28:BH33)</f>
        <v>1.5</v>
      </c>
      <c r="AY6" s="631"/>
      <c r="AZ6" s="631"/>
      <c r="BA6" s="631"/>
      <c r="BB6" s="631"/>
      <c r="BC6" s="631"/>
      <c r="BD6" s="631"/>
      <c r="BE6" s="631"/>
      <c r="BF6" s="631"/>
      <c r="BG6" s="631"/>
      <c r="BH6" s="632"/>
      <c r="BI6" s="630">
        <f>SUM(BI7:BS10,BI12:BS13,BI16,BI19,BI22:BS24,BI26,BI28:BS33)</f>
        <v>15653.8</v>
      </c>
      <c r="BJ6" s="631"/>
      <c r="BK6" s="631"/>
      <c r="BL6" s="631"/>
      <c r="BM6" s="631"/>
      <c r="BN6" s="631"/>
      <c r="BO6" s="631"/>
      <c r="BP6" s="631"/>
      <c r="BQ6" s="631"/>
      <c r="BR6" s="631"/>
      <c r="BS6" s="632"/>
      <c r="BT6" s="630">
        <f>SUM(BT7:CD10,BT12:CD13,BT16,BT19,BT22:CD24,BT26,BT28:CD33)</f>
        <v>537.9</v>
      </c>
      <c r="BU6" s="631"/>
      <c r="BV6" s="631"/>
      <c r="BW6" s="631"/>
      <c r="BX6" s="631"/>
      <c r="BY6" s="631"/>
      <c r="BZ6" s="631"/>
      <c r="CA6" s="631"/>
      <c r="CB6" s="631"/>
      <c r="CC6" s="631"/>
      <c r="CD6" s="632"/>
      <c r="CE6" s="630">
        <f>SUM(CE7:CO10,CE12:CO13,CE16,CE19,CE22:CO24,CE26,CE28:CO33)</f>
        <v>108344.60000000002</v>
      </c>
      <c r="CF6" s="631"/>
      <c r="CG6" s="631"/>
      <c r="CH6" s="631"/>
      <c r="CI6" s="631"/>
      <c r="CJ6" s="631"/>
      <c r="CK6" s="631"/>
      <c r="CL6" s="631"/>
      <c r="CM6" s="631"/>
      <c r="CN6" s="631"/>
      <c r="CO6" s="632"/>
      <c r="CP6" s="630">
        <f>SUM(CP7:CZ10,CP12:CZ13,CP16,CP19,CP22:CZ24,CP26,CP28:CZ33)</f>
        <v>6765.9000000000005</v>
      </c>
      <c r="CQ6" s="631"/>
      <c r="CR6" s="631"/>
      <c r="CS6" s="631"/>
      <c r="CT6" s="631"/>
      <c r="CU6" s="631"/>
      <c r="CV6" s="631"/>
      <c r="CW6" s="631"/>
      <c r="CX6" s="631"/>
      <c r="CY6" s="631"/>
      <c r="CZ6" s="632"/>
      <c r="DA6" s="630">
        <f>SUM(DA7:DK10,DA12:DK13,DA16,DA19,DA22:DK24,DA26,DA28:DK33)</f>
        <v>0</v>
      </c>
      <c r="DB6" s="631"/>
      <c r="DC6" s="631"/>
      <c r="DD6" s="631"/>
      <c r="DE6" s="631"/>
      <c r="DF6" s="631"/>
      <c r="DG6" s="631"/>
      <c r="DH6" s="631"/>
      <c r="DI6" s="631"/>
      <c r="DJ6" s="631"/>
      <c r="DK6" s="632"/>
      <c r="DL6" s="630">
        <f>SUM(DL7:DV10,DL12:DV13,DL16,DL19,DL22:DV24,DL26,DL28:DV33)</f>
        <v>281.50000000000006</v>
      </c>
      <c r="DM6" s="631"/>
      <c r="DN6" s="631"/>
      <c r="DO6" s="631"/>
      <c r="DP6" s="631"/>
      <c r="DQ6" s="631"/>
      <c r="DR6" s="631"/>
      <c r="DS6" s="631"/>
      <c r="DT6" s="631"/>
      <c r="DU6" s="631"/>
      <c r="DV6" s="632"/>
      <c r="DW6" s="630">
        <f>SUM(DW7:EG10,DW12:EG13,DW16,DW19,DW22:EG24,DW26,DW28:EG33)</f>
        <v>74.099999999999994</v>
      </c>
      <c r="DX6" s="631"/>
      <c r="DY6" s="631"/>
      <c r="DZ6" s="631"/>
      <c r="EA6" s="631"/>
      <c r="EB6" s="631"/>
      <c r="EC6" s="631"/>
      <c r="ED6" s="631"/>
      <c r="EE6" s="631"/>
      <c r="EF6" s="631"/>
      <c r="EG6" s="632"/>
      <c r="EH6" s="630">
        <f>SUM(EH7:ER10,EH12:ER13,EH16,EH19,EH22:ER24,EH26,EH28:ER33)</f>
        <v>0</v>
      </c>
      <c r="EI6" s="631"/>
      <c r="EJ6" s="631"/>
      <c r="EK6" s="631"/>
      <c r="EL6" s="631"/>
      <c r="EM6" s="631"/>
      <c r="EN6" s="631"/>
      <c r="EO6" s="631"/>
      <c r="EP6" s="631"/>
      <c r="EQ6" s="631"/>
      <c r="ER6" s="632"/>
      <c r="ES6" s="630">
        <f>SUM(ES7:FC10,ES12:FC13,ES16,ES19,ES22:FC24,ES26,ES28:FC33)</f>
        <v>16.100000000000001</v>
      </c>
      <c r="ET6" s="631"/>
      <c r="EU6" s="631"/>
      <c r="EV6" s="631"/>
      <c r="EW6" s="631"/>
      <c r="EX6" s="631"/>
      <c r="EY6" s="631"/>
      <c r="EZ6" s="631"/>
      <c r="FA6" s="631"/>
      <c r="FB6" s="631"/>
      <c r="FC6" s="632"/>
    </row>
    <row r="7" spans="1:159" s="27" customFormat="1" ht="21.75" customHeight="1">
      <c r="A7" s="167"/>
      <c r="B7" s="758" t="s">
        <v>341</v>
      </c>
      <c r="C7" s="642"/>
      <c r="D7" s="642"/>
      <c r="E7" s="642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2"/>
      <c r="AC7" s="642"/>
      <c r="AD7" s="642"/>
      <c r="AE7" s="642"/>
      <c r="AF7" s="642"/>
      <c r="AG7" s="642"/>
      <c r="AH7" s="642"/>
      <c r="AI7" s="642"/>
      <c r="AJ7" s="642"/>
      <c r="AK7" s="264" t="s">
        <v>55</v>
      </c>
      <c r="AL7" s="264" t="s">
        <v>7</v>
      </c>
      <c r="AM7" s="655">
        <f>'ЗП-О_ДШИ...'!E7+'ЗП-О_ССУЗы'!E7+'ЗП-О_Прочие(образ-е)'!E7</f>
        <v>5</v>
      </c>
      <c r="AN7" s="756"/>
      <c r="AO7" s="756"/>
      <c r="AP7" s="756"/>
      <c r="AQ7" s="756"/>
      <c r="AR7" s="756"/>
      <c r="AS7" s="756"/>
      <c r="AT7" s="756"/>
      <c r="AU7" s="756"/>
      <c r="AV7" s="756"/>
      <c r="AW7" s="757"/>
      <c r="AX7" s="630">
        <f>'ЗП-О_ДШИ...'!F7+'ЗП-О_ССУЗы'!F7+'ЗП-О_Прочие(образ-е)'!F7</f>
        <v>0</v>
      </c>
      <c r="AY7" s="631"/>
      <c r="AZ7" s="631"/>
      <c r="BA7" s="631"/>
      <c r="BB7" s="631"/>
      <c r="BC7" s="631"/>
      <c r="BD7" s="631"/>
      <c r="BE7" s="631"/>
      <c r="BF7" s="631"/>
      <c r="BG7" s="631"/>
      <c r="BH7" s="632"/>
      <c r="BI7" s="630">
        <f>SUM(CP7:DV7)</f>
        <v>653</v>
      </c>
      <c r="BJ7" s="631">
        <f t="shared" ref="BJ7:BS7" si="0">SUM(BM7:BO7)</f>
        <v>971.6</v>
      </c>
      <c r="BK7" s="631">
        <f t="shared" si="0"/>
        <v>728.7</v>
      </c>
      <c r="BL7" s="631">
        <f t="shared" si="0"/>
        <v>728.7</v>
      </c>
      <c r="BM7" s="631">
        <f t="shared" si="0"/>
        <v>485.8</v>
      </c>
      <c r="BN7" s="631">
        <f t="shared" si="0"/>
        <v>242.9</v>
      </c>
      <c r="BO7" s="631">
        <f t="shared" si="0"/>
        <v>242.9</v>
      </c>
      <c r="BP7" s="631">
        <f t="shared" si="0"/>
        <v>242.9</v>
      </c>
      <c r="BQ7" s="631">
        <f t="shared" si="0"/>
        <v>242.9</v>
      </c>
      <c r="BR7" s="631">
        <f t="shared" si="0"/>
        <v>0</v>
      </c>
      <c r="BS7" s="632">
        <f t="shared" si="0"/>
        <v>0</v>
      </c>
      <c r="BT7" s="630">
        <f>'ЗП-О_ДШИ...'!H7+'ЗП-О_ССУЗы'!H7+'ЗП-О_Прочие(образ-е)'!H7</f>
        <v>242.9</v>
      </c>
      <c r="BU7" s="631"/>
      <c r="BV7" s="631"/>
      <c r="BW7" s="631"/>
      <c r="BX7" s="631"/>
      <c r="BY7" s="631"/>
      <c r="BZ7" s="631"/>
      <c r="CA7" s="631"/>
      <c r="CB7" s="631"/>
      <c r="CC7" s="631"/>
      <c r="CD7" s="632"/>
      <c r="CE7" s="630">
        <f>SUM(DW7:FC7)</f>
        <v>0</v>
      </c>
      <c r="CF7" s="631">
        <f t="shared" ref="CF7:CO7" si="1">SUM(CI7:CK7)</f>
        <v>2532.8000000000002</v>
      </c>
      <c r="CG7" s="631">
        <f t="shared" si="1"/>
        <v>1899.6000000000001</v>
      </c>
      <c r="CH7" s="631">
        <f t="shared" si="1"/>
        <v>1899.6000000000001</v>
      </c>
      <c r="CI7" s="631">
        <f t="shared" si="1"/>
        <v>1266.4000000000001</v>
      </c>
      <c r="CJ7" s="631">
        <f t="shared" si="1"/>
        <v>633.20000000000005</v>
      </c>
      <c r="CK7" s="631">
        <f t="shared" si="1"/>
        <v>633.20000000000005</v>
      </c>
      <c r="CL7" s="631">
        <f t="shared" si="1"/>
        <v>633.20000000000005</v>
      </c>
      <c r="CM7" s="631">
        <f t="shared" si="1"/>
        <v>633.20000000000005</v>
      </c>
      <c r="CN7" s="631">
        <f t="shared" si="1"/>
        <v>0</v>
      </c>
      <c r="CO7" s="632">
        <f t="shared" si="1"/>
        <v>0</v>
      </c>
      <c r="CP7" s="630">
        <f>'ЗП-О_ДШИ...'!J7+'ЗП-О_ССУЗы'!J7+'ЗП-О_Прочие(образ-е)'!J7</f>
        <v>633.20000000000005</v>
      </c>
      <c r="CQ7" s="631"/>
      <c r="CR7" s="631"/>
      <c r="CS7" s="631"/>
      <c r="CT7" s="631"/>
      <c r="CU7" s="631"/>
      <c r="CV7" s="631"/>
      <c r="CW7" s="631"/>
      <c r="CX7" s="631"/>
      <c r="CY7" s="631"/>
      <c r="CZ7" s="632"/>
      <c r="DA7" s="630">
        <f>'ЗП-О_ДШИ...'!K7+'ЗП-О_ССУЗы'!K7+'ЗП-О_Прочие(образ-е)'!K7</f>
        <v>0</v>
      </c>
      <c r="DB7" s="631"/>
      <c r="DC7" s="631"/>
      <c r="DD7" s="631"/>
      <c r="DE7" s="631"/>
      <c r="DF7" s="631"/>
      <c r="DG7" s="631"/>
      <c r="DH7" s="631"/>
      <c r="DI7" s="631"/>
      <c r="DJ7" s="631"/>
      <c r="DK7" s="632"/>
      <c r="DL7" s="630">
        <f>'ЗП-О_ДШИ...'!L7+'ЗП-О_ССУЗы'!L7+'ЗП-О_Прочие(образ-е)'!L7</f>
        <v>19.8</v>
      </c>
      <c r="DM7" s="631"/>
      <c r="DN7" s="631"/>
      <c r="DO7" s="631"/>
      <c r="DP7" s="631"/>
      <c r="DQ7" s="631"/>
      <c r="DR7" s="631"/>
      <c r="DS7" s="631"/>
      <c r="DT7" s="631"/>
      <c r="DU7" s="631"/>
      <c r="DV7" s="632"/>
      <c r="DW7" s="630">
        <f>'ЗП-О_ДШИ...'!M7+'ЗП-О_ССУЗы'!M7+'ЗП-О_Прочие(образ-е)'!M7</f>
        <v>0</v>
      </c>
      <c r="DX7" s="631"/>
      <c r="DY7" s="631"/>
      <c r="DZ7" s="631"/>
      <c r="EA7" s="631"/>
      <c r="EB7" s="631"/>
      <c r="EC7" s="631"/>
      <c r="ED7" s="631"/>
      <c r="EE7" s="631"/>
      <c r="EF7" s="631"/>
      <c r="EG7" s="632"/>
      <c r="EH7" s="630">
        <f>'ЗП-О_ДШИ...'!N7+'ЗП-О_ССУЗы'!N7+'ЗП-О_Прочие(образ-е)'!N7</f>
        <v>0</v>
      </c>
      <c r="EI7" s="631"/>
      <c r="EJ7" s="631"/>
      <c r="EK7" s="631"/>
      <c r="EL7" s="631"/>
      <c r="EM7" s="631"/>
      <c r="EN7" s="631"/>
      <c r="EO7" s="631"/>
      <c r="EP7" s="631"/>
      <c r="EQ7" s="631"/>
      <c r="ER7" s="632"/>
      <c r="ES7" s="630">
        <f>'ЗП-О_ДШИ...'!O7+'ЗП-О_ССУЗы'!O7+'ЗП-О_Прочие(образ-е)'!O7</f>
        <v>0</v>
      </c>
      <c r="ET7" s="631"/>
      <c r="EU7" s="631"/>
      <c r="EV7" s="631"/>
      <c r="EW7" s="631"/>
      <c r="EX7" s="631"/>
      <c r="EY7" s="631"/>
      <c r="EZ7" s="631"/>
      <c r="FA7" s="631"/>
      <c r="FB7" s="631"/>
      <c r="FC7" s="632"/>
    </row>
    <row r="8" spans="1:159" s="27" customFormat="1" ht="33.75" customHeight="1">
      <c r="A8" s="162"/>
      <c r="B8" s="759" t="s">
        <v>229</v>
      </c>
      <c r="C8" s="660"/>
      <c r="D8" s="660"/>
      <c r="E8" s="660"/>
      <c r="F8" s="660"/>
      <c r="G8" s="660"/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264" t="s">
        <v>58</v>
      </c>
      <c r="AL8" s="264" t="s">
        <v>8</v>
      </c>
      <c r="AM8" s="655">
        <f>'ЗП-О_ДШИ...'!E8+'ЗП-О_ССУЗы'!E8+'ЗП-О_Прочие(образ-е)'!E8</f>
        <v>4</v>
      </c>
      <c r="AN8" s="756"/>
      <c r="AO8" s="756"/>
      <c r="AP8" s="756"/>
      <c r="AQ8" s="756"/>
      <c r="AR8" s="756"/>
      <c r="AS8" s="756"/>
      <c r="AT8" s="756"/>
      <c r="AU8" s="756"/>
      <c r="AV8" s="756"/>
      <c r="AW8" s="757"/>
      <c r="AX8" s="630">
        <f>'ЗП-О_ДШИ...'!F8+'ЗП-О_ССУЗы'!F8+'ЗП-О_Прочие(образ-е)'!F8</f>
        <v>0</v>
      </c>
      <c r="AY8" s="631"/>
      <c r="AZ8" s="631"/>
      <c r="BA8" s="631"/>
      <c r="BB8" s="631"/>
      <c r="BC8" s="631"/>
      <c r="BD8" s="631"/>
      <c r="BE8" s="631"/>
      <c r="BF8" s="631"/>
      <c r="BG8" s="631"/>
      <c r="BH8" s="632"/>
      <c r="BI8" s="630">
        <f t="shared" ref="BI8:BI19" si="2">SUM(CP8:DV8)</f>
        <v>552</v>
      </c>
      <c r="BJ8" s="631">
        <f t="shared" ref="BJ8:BJ19" si="3">SUM(BM8:BO8)</f>
        <v>941.59999999999991</v>
      </c>
      <c r="BK8" s="631">
        <f t="shared" ref="BK8:BK19" si="4">SUM(BN8:BP8)</f>
        <v>706.19999999999993</v>
      </c>
      <c r="BL8" s="631">
        <f t="shared" ref="BL8:BL19" si="5">SUM(BO8:BQ8)</f>
        <v>706.19999999999993</v>
      </c>
      <c r="BM8" s="631">
        <f t="shared" ref="BM8:BM19" si="6">SUM(BP8:BR8)</f>
        <v>470.79999999999995</v>
      </c>
      <c r="BN8" s="631">
        <f t="shared" ref="BN8:BN19" si="7">SUM(BQ8:BS8)</f>
        <v>235.39999999999998</v>
      </c>
      <c r="BO8" s="631">
        <f t="shared" ref="BO8:BO19" si="8">SUM(BR8:BT8)</f>
        <v>235.39999999999998</v>
      </c>
      <c r="BP8" s="631">
        <f t="shared" ref="BP8:BP19" si="9">SUM(BS8:BU8)</f>
        <v>235.39999999999998</v>
      </c>
      <c r="BQ8" s="631">
        <f t="shared" ref="BQ8:BQ19" si="10">SUM(BT8:BV8)</f>
        <v>235.39999999999998</v>
      </c>
      <c r="BR8" s="631">
        <f t="shared" ref="BR8:BR19" si="11">SUM(BU8:BW8)</f>
        <v>0</v>
      </c>
      <c r="BS8" s="632">
        <f t="shared" ref="BS8:BS19" si="12">SUM(BV8:BX8)</f>
        <v>0</v>
      </c>
      <c r="BT8" s="630">
        <f>'ЗП-О_ДШИ...'!H8+'ЗП-О_ССУЗы'!H8+'ЗП-О_Прочие(образ-е)'!H8</f>
        <v>235.39999999999998</v>
      </c>
      <c r="BU8" s="631"/>
      <c r="BV8" s="631"/>
      <c r="BW8" s="631"/>
      <c r="BX8" s="631"/>
      <c r="BY8" s="631"/>
      <c r="BZ8" s="631"/>
      <c r="CA8" s="631"/>
      <c r="CB8" s="631"/>
      <c r="CC8" s="631"/>
      <c r="CD8" s="632"/>
      <c r="CE8" s="630">
        <f t="shared" ref="CE8:CE19" si="13">SUM(DW8:FC8)</f>
        <v>0</v>
      </c>
      <c r="CF8" s="631">
        <f t="shared" ref="CF8:CF19" si="14">SUM(CI8:CK8)</f>
        <v>2020.4</v>
      </c>
      <c r="CG8" s="631">
        <f t="shared" ref="CG8:CG19" si="15">SUM(CJ8:CL8)</f>
        <v>1515.3000000000002</v>
      </c>
      <c r="CH8" s="631">
        <f t="shared" ref="CH8:CH19" si="16">SUM(CK8:CM8)</f>
        <v>1515.3000000000002</v>
      </c>
      <c r="CI8" s="631">
        <f t="shared" ref="CI8:CI19" si="17">SUM(CL8:CN8)</f>
        <v>1010.2</v>
      </c>
      <c r="CJ8" s="631">
        <f t="shared" ref="CJ8:CJ19" si="18">SUM(CM8:CO8)</f>
        <v>505.1</v>
      </c>
      <c r="CK8" s="631">
        <f t="shared" ref="CK8:CK19" si="19">SUM(CN8:CP8)</f>
        <v>505.1</v>
      </c>
      <c r="CL8" s="631">
        <f t="shared" ref="CL8:CL19" si="20">SUM(CO8:CQ8)</f>
        <v>505.1</v>
      </c>
      <c r="CM8" s="631">
        <f t="shared" ref="CM8:CM19" si="21">SUM(CP8:CR8)</f>
        <v>505.1</v>
      </c>
      <c r="CN8" s="631">
        <f t="shared" ref="CN8:CN19" si="22">SUM(CQ8:CS8)</f>
        <v>0</v>
      </c>
      <c r="CO8" s="632">
        <f t="shared" ref="CO8:CO19" si="23">SUM(CR8:CT8)</f>
        <v>0</v>
      </c>
      <c r="CP8" s="630">
        <f>'ЗП-О_ДШИ...'!J8+'ЗП-О_ССУЗы'!J8+'ЗП-О_Прочие(образ-е)'!J8</f>
        <v>505.1</v>
      </c>
      <c r="CQ8" s="631"/>
      <c r="CR8" s="631"/>
      <c r="CS8" s="631"/>
      <c r="CT8" s="631"/>
      <c r="CU8" s="631"/>
      <c r="CV8" s="631"/>
      <c r="CW8" s="631"/>
      <c r="CX8" s="631"/>
      <c r="CY8" s="631"/>
      <c r="CZ8" s="632"/>
      <c r="DA8" s="630">
        <f>'ЗП-О_ДШИ...'!K8+'ЗП-О_ССУЗы'!K8+'ЗП-О_Прочие(образ-е)'!K8</f>
        <v>0</v>
      </c>
      <c r="DB8" s="631"/>
      <c r="DC8" s="631"/>
      <c r="DD8" s="631"/>
      <c r="DE8" s="631"/>
      <c r="DF8" s="631"/>
      <c r="DG8" s="631"/>
      <c r="DH8" s="631"/>
      <c r="DI8" s="631"/>
      <c r="DJ8" s="631"/>
      <c r="DK8" s="632"/>
      <c r="DL8" s="630">
        <f>'ЗП-О_ДШИ...'!L8+'ЗП-О_ССУЗы'!L8+'ЗП-О_Прочие(образ-е)'!L8</f>
        <v>46.900000000000006</v>
      </c>
      <c r="DM8" s="631"/>
      <c r="DN8" s="631"/>
      <c r="DO8" s="631"/>
      <c r="DP8" s="631"/>
      <c r="DQ8" s="631"/>
      <c r="DR8" s="631"/>
      <c r="DS8" s="631"/>
      <c r="DT8" s="631"/>
      <c r="DU8" s="631"/>
      <c r="DV8" s="632"/>
      <c r="DW8" s="630">
        <f>'ЗП-О_ДШИ...'!M8+'ЗП-О_ССУЗы'!M8+'ЗП-О_Прочие(образ-е)'!M8</f>
        <v>0</v>
      </c>
      <c r="DX8" s="631"/>
      <c r="DY8" s="631"/>
      <c r="DZ8" s="631"/>
      <c r="EA8" s="631"/>
      <c r="EB8" s="631"/>
      <c r="EC8" s="631"/>
      <c r="ED8" s="631"/>
      <c r="EE8" s="631"/>
      <c r="EF8" s="631"/>
      <c r="EG8" s="632"/>
      <c r="EH8" s="630">
        <f>'ЗП-О_ДШИ...'!N8+'ЗП-О_ССУЗы'!N8+'ЗП-О_Прочие(образ-е)'!N8</f>
        <v>0</v>
      </c>
      <c r="EI8" s="631"/>
      <c r="EJ8" s="631"/>
      <c r="EK8" s="631"/>
      <c r="EL8" s="631"/>
      <c r="EM8" s="631"/>
      <c r="EN8" s="631"/>
      <c r="EO8" s="631"/>
      <c r="EP8" s="631"/>
      <c r="EQ8" s="631"/>
      <c r="ER8" s="632"/>
      <c r="ES8" s="630">
        <f>'ЗП-О_ДШИ...'!O8+'ЗП-О_ССУЗы'!O8+'ЗП-О_Прочие(образ-е)'!O8</f>
        <v>0</v>
      </c>
      <c r="ET8" s="631"/>
      <c r="EU8" s="631"/>
      <c r="EV8" s="631"/>
      <c r="EW8" s="631"/>
      <c r="EX8" s="631"/>
      <c r="EY8" s="631"/>
      <c r="EZ8" s="631"/>
      <c r="FA8" s="631"/>
      <c r="FB8" s="631"/>
      <c r="FC8" s="632"/>
    </row>
    <row r="9" spans="1:159" s="27" customFormat="1" ht="33.75" customHeight="1">
      <c r="A9" s="162"/>
      <c r="B9" s="759" t="s">
        <v>342</v>
      </c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264" t="s">
        <v>288</v>
      </c>
      <c r="AL9" s="264" t="s">
        <v>9</v>
      </c>
      <c r="AM9" s="655">
        <f>'ЗП-О_ДШИ...'!E9+'ЗП-О_ССУЗы'!E9+'ЗП-О_Прочие(образ-е)'!E9</f>
        <v>0</v>
      </c>
      <c r="AN9" s="756"/>
      <c r="AO9" s="756"/>
      <c r="AP9" s="756"/>
      <c r="AQ9" s="756"/>
      <c r="AR9" s="756"/>
      <c r="AS9" s="756"/>
      <c r="AT9" s="756"/>
      <c r="AU9" s="756"/>
      <c r="AV9" s="756"/>
      <c r="AW9" s="757"/>
      <c r="AX9" s="630">
        <f>'ЗП-О_ДШИ...'!F9+'ЗП-О_ССУЗы'!F9+'ЗП-О_Прочие(образ-е)'!F9</f>
        <v>0</v>
      </c>
      <c r="AY9" s="631"/>
      <c r="AZ9" s="631"/>
      <c r="BA9" s="631"/>
      <c r="BB9" s="631"/>
      <c r="BC9" s="631"/>
      <c r="BD9" s="631"/>
      <c r="BE9" s="631"/>
      <c r="BF9" s="631"/>
      <c r="BG9" s="631"/>
      <c r="BH9" s="632"/>
      <c r="BI9" s="630">
        <f t="shared" si="2"/>
        <v>0</v>
      </c>
      <c r="BJ9" s="631">
        <f t="shared" si="3"/>
        <v>0</v>
      </c>
      <c r="BK9" s="631">
        <f t="shared" si="4"/>
        <v>0</v>
      </c>
      <c r="BL9" s="631">
        <f t="shared" si="5"/>
        <v>0</v>
      </c>
      <c r="BM9" s="631">
        <f t="shared" si="6"/>
        <v>0</v>
      </c>
      <c r="BN9" s="631">
        <f t="shared" si="7"/>
        <v>0</v>
      </c>
      <c r="BO9" s="631">
        <f t="shared" si="8"/>
        <v>0</v>
      </c>
      <c r="BP9" s="631">
        <f t="shared" si="9"/>
        <v>0</v>
      </c>
      <c r="BQ9" s="631">
        <f t="shared" si="10"/>
        <v>0</v>
      </c>
      <c r="BR9" s="631">
        <f t="shared" si="11"/>
        <v>0</v>
      </c>
      <c r="BS9" s="632">
        <f t="shared" si="12"/>
        <v>0</v>
      </c>
      <c r="BT9" s="630">
        <f>'ЗП-О_ДШИ...'!H9+'ЗП-О_ССУЗы'!H9+'ЗП-О_Прочие(образ-е)'!H9</f>
        <v>0</v>
      </c>
      <c r="BU9" s="631"/>
      <c r="BV9" s="631"/>
      <c r="BW9" s="631"/>
      <c r="BX9" s="631"/>
      <c r="BY9" s="631"/>
      <c r="BZ9" s="631"/>
      <c r="CA9" s="631"/>
      <c r="CB9" s="631"/>
      <c r="CC9" s="631"/>
      <c r="CD9" s="632"/>
      <c r="CE9" s="630">
        <f t="shared" si="13"/>
        <v>0</v>
      </c>
      <c r="CF9" s="631">
        <f t="shared" si="14"/>
        <v>0</v>
      </c>
      <c r="CG9" s="631">
        <f t="shared" si="15"/>
        <v>0</v>
      </c>
      <c r="CH9" s="631">
        <f t="shared" si="16"/>
        <v>0</v>
      </c>
      <c r="CI9" s="631">
        <f t="shared" si="17"/>
        <v>0</v>
      </c>
      <c r="CJ9" s="631">
        <f t="shared" si="18"/>
        <v>0</v>
      </c>
      <c r="CK9" s="631">
        <f t="shared" si="19"/>
        <v>0</v>
      </c>
      <c r="CL9" s="631">
        <f t="shared" si="20"/>
        <v>0</v>
      </c>
      <c r="CM9" s="631">
        <f t="shared" si="21"/>
        <v>0</v>
      </c>
      <c r="CN9" s="631">
        <f t="shared" si="22"/>
        <v>0</v>
      </c>
      <c r="CO9" s="632">
        <f t="shared" si="23"/>
        <v>0</v>
      </c>
      <c r="CP9" s="630">
        <f>'ЗП-О_ДШИ...'!J9+'ЗП-О_ССУЗы'!J9+'ЗП-О_Прочие(образ-е)'!J9</f>
        <v>0</v>
      </c>
      <c r="CQ9" s="631"/>
      <c r="CR9" s="631"/>
      <c r="CS9" s="631"/>
      <c r="CT9" s="631"/>
      <c r="CU9" s="631"/>
      <c r="CV9" s="631"/>
      <c r="CW9" s="631"/>
      <c r="CX9" s="631"/>
      <c r="CY9" s="631"/>
      <c r="CZ9" s="632"/>
      <c r="DA9" s="630">
        <f>'ЗП-О_ДШИ...'!K9+'ЗП-О_ССУЗы'!K9+'ЗП-О_Прочие(образ-е)'!K9</f>
        <v>0</v>
      </c>
      <c r="DB9" s="631"/>
      <c r="DC9" s="631"/>
      <c r="DD9" s="631"/>
      <c r="DE9" s="631"/>
      <c r="DF9" s="631"/>
      <c r="DG9" s="631"/>
      <c r="DH9" s="631"/>
      <c r="DI9" s="631"/>
      <c r="DJ9" s="631"/>
      <c r="DK9" s="632"/>
      <c r="DL9" s="630">
        <f>'ЗП-О_ДШИ...'!L9+'ЗП-О_ССУЗы'!L9+'ЗП-О_Прочие(образ-е)'!L9</f>
        <v>0</v>
      </c>
      <c r="DM9" s="631"/>
      <c r="DN9" s="631"/>
      <c r="DO9" s="631"/>
      <c r="DP9" s="631"/>
      <c r="DQ9" s="631"/>
      <c r="DR9" s="631"/>
      <c r="DS9" s="631"/>
      <c r="DT9" s="631"/>
      <c r="DU9" s="631"/>
      <c r="DV9" s="632"/>
      <c r="DW9" s="630">
        <f>'ЗП-О_ДШИ...'!M9+'ЗП-О_ССУЗы'!M9+'ЗП-О_Прочие(образ-е)'!M9</f>
        <v>0</v>
      </c>
      <c r="DX9" s="631"/>
      <c r="DY9" s="631"/>
      <c r="DZ9" s="631"/>
      <c r="EA9" s="631"/>
      <c r="EB9" s="631"/>
      <c r="EC9" s="631"/>
      <c r="ED9" s="631"/>
      <c r="EE9" s="631"/>
      <c r="EF9" s="631"/>
      <c r="EG9" s="632"/>
      <c r="EH9" s="630">
        <f>'ЗП-О_ДШИ...'!N9+'ЗП-О_ССУЗы'!N9+'ЗП-О_Прочие(образ-е)'!N9</f>
        <v>0</v>
      </c>
      <c r="EI9" s="631"/>
      <c r="EJ9" s="631"/>
      <c r="EK9" s="631"/>
      <c r="EL9" s="631"/>
      <c r="EM9" s="631"/>
      <c r="EN9" s="631"/>
      <c r="EO9" s="631"/>
      <c r="EP9" s="631"/>
      <c r="EQ9" s="631"/>
      <c r="ER9" s="632"/>
      <c r="ES9" s="630">
        <f>'ЗП-О_ДШИ...'!O9+'ЗП-О_ССУЗы'!O9+'ЗП-О_Прочие(образ-е)'!O9</f>
        <v>0</v>
      </c>
      <c r="ET9" s="631"/>
      <c r="EU9" s="631"/>
      <c r="EV9" s="631"/>
      <c r="EW9" s="631"/>
      <c r="EX9" s="631"/>
      <c r="EY9" s="631"/>
      <c r="EZ9" s="631"/>
      <c r="FA9" s="631"/>
      <c r="FB9" s="631"/>
      <c r="FC9" s="632"/>
    </row>
    <row r="10" spans="1:159" s="27" customFormat="1" ht="21.75" customHeight="1">
      <c r="A10" s="162"/>
      <c r="B10" s="759" t="s">
        <v>330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264" t="s">
        <v>289</v>
      </c>
      <c r="AL10" s="264" t="s">
        <v>10</v>
      </c>
      <c r="AM10" s="655">
        <f>'ЗП-О_ДШИ...'!E10+'ЗП-О_ССУЗы'!E10+'ЗП-О_Прочие(образ-е)'!E10</f>
        <v>0</v>
      </c>
      <c r="AN10" s="756"/>
      <c r="AO10" s="756"/>
      <c r="AP10" s="756"/>
      <c r="AQ10" s="756"/>
      <c r="AR10" s="756"/>
      <c r="AS10" s="756"/>
      <c r="AT10" s="756"/>
      <c r="AU10" s="756"/>
      <c r="AV10" s="756"/>
      <c r="AW10" s="757"/>
      <c r="AX10" s="630">
        <f>'ЗП-О_ДШИ...'!F10+'ЗП-О_ССУЗы'!F10+'ЗП-О_Прочие(образ-е)'!F10</f>
        <v>0</v>
      </c>
      <c r="AY10" s="631"/>
      <c r="AZ10" s="631"/>
      <c r="BA10" s="631"/>
      <c r="BB10" s="631"/>
      <c r="BC10" s="631"/>
      <c r="BD10" s="631"/>
      <c r="BE10" s="631"/>
      <c r="BF10" s="631"/>
      <c r="BG10" s="631"/>
      <c r="BH10" s="632"/>
      <c r="BI10" s="630">
        <f t="shared" si="2"/>
        <v>0</v>
      </c>
      <c r="BJ10" s="631">
        <f t="shared" si="3"/>
        <v>0</v>
      </c>
      <c r="BK10" s="631">
        <f t="shared" si="4"/>
        <v>0</v>
      </c>
      <c r="BL10" s="631">
        <f t="shared" si="5"/>
        <v>0</v>
      </c>
      <c r="BM10" s="631">
        <f t="shared" si="6"/>
        <v>0</v>
      </c>
      <c r="BN10" s="631">
        <f t="shared" si="7"/>
        <v>0</v>
      </c>
      <c r="BO10" s="631">
        <f t="shared" si="8"/>
        <v>0</v>
      </c>
      <c r="BP10" s="631">
        <f t="shared" si="9"/>
        <v>0</v>
      </c>
      <c r="BQ10" s="631">
        <f t="shared" si="10"/>
        <v>0</v>
      </c>
      <c r="BR10" s="631">
        <f t="shared" si="11"/>
        <v>0</v>
      </c>
      <c r="BS10" s="632">
        <f t="shared" si="12"/>
        <v>0</v>
      </c>
      <c r="BT10" s="630">
        <f>'ЗП-О_ДШИ...'!H10+'ЗП-О_ССУЗы'!H10+'ЗП-О_Прочие(образ-е)'!H10</f>
        <v>0</v>
      </c>
      <c r="BU10" s="631"/>
      <c r="BV10" s="631"/>
      <c r="BW10" s="631"/>
      <c r="BX10" s="631"/>
      <c r="BY10" s="631"/>
      <c r="BZ10" s="631"/>
      <c r="CA10" s="631"/>
      <c r="CB10" s="631"/>
      <c r="CC10" s="631"/>
      <c r="CD10" s="632"/>
      <c r="CE10" s="630">
        <f t="shared" si="13"/>
        <v>0</v>
      </c>
      <c r="CF10" s="631">
        <f t="shared" si="14"/>
        <v>0</v>
      </c>
      <c r="CG10" s="631">
        <f t="shared" si="15"/>
        <v>0</v>
      </c>
      <c r="CH10" s="631">
        <f t="shared" si="16"/>
        <v>0</v>
      </c>
      <c r="CI10" s="631">
        <f t="shared" si="17"/>
        <v>0</v>
      </c>
      <c r="CJ10" s="631">
        <f t="shared" si="18"/>
        <v>0</v>
      </c>
      <c r="CK10" s="631">
        <f t="shared" si="19"/>
        <v>0</v>
      </c>
      <c r="CL10" s="631">
        <f t="shared" si="20"/>
        <v>0</v>
      </c>
      <c r="CM10" s="631">
        <f t="shared" si="21"/>
        <v>0</v>
      </c>
      <c r="CN10" s="631">
        <f t="shared" si="22"/>
        <v>0</v>
      </c>
      <c r="CO10" s="632">
        <f t="shared" si="23"/>
        <v>0</v>
      </c>
      <c r="CP10" s="630">
        <f>'ЗП-О_ДШИ...'!J10+'ЗП-О_ССУЗы'!J10+'ЗП-О_Прочие(образ-е)'!J10</f>
        <v>0</v>
      </c>
      <c r="CQ10" s="631"/>
      <c r="CR10" s="631"/>
      <c r="CS10" s="631"/>
      <c r="CT10" s="631"/>
      <c r="CU10" s="631"/>
      <c r="CV10" s="631"/>
      <c r="CW10" s="631"/>
      <c r="CX10" s="631"/>
      <c r="CY10" s="631"/>
      <c r="CZ10" s="632"/>
      <c r="DA10" s="630">
        <f>'ЗП-О_ДШИ...'!K10+'ЗП-О_ССУЗы'!K10+'ЗП-О_Прочие(образ-е)'!K10</f>
        <v>0</v>
      </c>
      <c r="DB10" s="631"/>
      <c r="DC10" s="631"/>
      <c r="DD10" s="631"/>
      <c r="DE10" s="631"/>
      <c r="DF10" s="631"/>
      <c r="DG10" s="631"/>
      <c r="DH10" s="631"/>
      <c r="DI10" s="631"/>
      <c r="DJ10" s="631"/>
      <c r="DK10" s="632"/>
      <c r="DL10" s="630">
        <f>'ЗП-О_ДШИ...'!L10+'ЗП-О_ССУЗы'!L10+'ЗП-О_Прочие(образ-е)'!L10</f>
        <v>0</v>
      </c>
      <c r="DM10" s="631"/>
      <c r="DN10" s="631"/>
      <c r="DO10" s="631"/>
      <c r="DP10" s="631"/>
      <c r="DQ10" s="631"/>
      <c r="DR10" s="631"/>
      <c r="DS10" s="631"/>
      <c r="DT10" s="631"/>
      <c r="DU10" s="631"/>
      <c r="DV10" s="632"/>
      <c r="DW10" s="630">
        <f>'ЗП-О_ДШИ...'!M10+'ЗП-О_ССУЗы'!M10+'ЗП-О_Прочие(образ-е)'!M10</f>
        <v>0</v>
      </c>
      <c r="DX10" s="631"/>
      <c r="DY10" s="631"/>
      <c r="DZ10" s="631"/>
      <c r="EA10" s="631"/>
      <c r="EB10" s="631"/>
      <c r="EC10" s="631"/>
      <c r="ED10" s="631"/>
      <c r="EE10" s="631"/>
      <c r="EF10" s="631"/>
      <c r="EG10" s="632"/>
      <c r="EH10" s="630">
        <f>'ЗП-О_ДШИ...'!N10+'ЗП-О_ССУЗы'!N10+'ЗП-О_Прочие(образ-е)'!N10</f>
        <v>0</v>
      </c>
      <c r="EI10" s="631"/>
      <c r="EJ10" s="631"/>
      <c r="EK10" s="631"/>
      <c r="EL10" s="631"/>
      <c r="EM10" s="631"/>
      <c r="EN10" s="631"/>
      <c r="EO10" s="631"/>
      <c r="EP10" s="631"/>
      <c r="EQ10" s="631"/>
      <c r="ER10" s="632"/>
      <c r="ES10" s="630">
        <f>'ЗП-О_ДШИ...'!O10+'ЗП-О_ССУЗы'!O10+'ЗП-О_Прочие(образ-е)'!O10</f>
        <v>0</v>
      </c>
      <c r="ET10" s="631"/>
      <c r="EU10" s="631"/>
      <c r="EV10" s="631"/>
      <c r="EW10" s="631"/>
      <c r="EX10" s="631"/>
      <c r="EY10" s="631"/>
      <c r="EZ10" s="631"/>
      <c r="FA10" s="631"/>
      <c r="FB10" s="631"/>
      <c r="FC10" s="632"/>
    </row>
    <row r="11" spans="1:159" s="27" customFormat="1" ht="10.5" customHeight="1">
      <c r="A11" s="164"/>
      <c r="B11" s="760" t="s">
        <v>290</v>
      </c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  <c r="P11" s="761"/>
      <c r="Q11" s="761"/>
      <c r="R11" s="761"/>
      <c r="S11" s="761"/>
      <c r="T11" s="761"/>
      <c r="U11" s="761"/>
      <c r="V11" s="761"/>
      <c r="W11" s="761"/>
      <c r="X11" s="761"/>
      <c r="Y11" s="761"/>
      <c r="Z11" s="761"/>
      <c r="AA11" s="761"/>
      <c r="AB11" s="761"/>
      <c r="AC11" s="761"/>
      <c r="AD11" s="761"/>
      <c r="AE11" s="761"/>
      <c r="AF11" s="761"/>
      <c r="AG11" s="761"/>
      <c r="AH11" s="761"/>
      <c r="AI11" s="761"/>
      <c r="AJ11" s="761"/>
      <c r="AK11" s="37" t="s">
        <v>291</v>
      </c>
      <c r="AL11" s="37" t="s">
        <v>59</v>
      </c>
      <c r="AM11" s="655">
        <f>'ЗП-О_ДШИ...'!E11+'ЗП-О_ССУЗы'!E11+'ЗП-О_Прочие(образ-е)'!E11</f>
        <v>0</v>
      </c>
      <c r="AN11" s="756"/>
      <c r="AO11" s="756"/>
      <c r="AP11" s="756"/>
      <c r="AQ11" s="756"/>
      <c r="AR11" s="756"/>
      <c r="AS11" s="756"/>
      <c r="AT11" s="756"/>
      <c r="AU11" s="756"/>
      <c r="AV11" s="756"/>
      <c r="AW11" s="757"/>
      <c r="AX11" s="630">
        <f>'ЗП-О_ДШИ...'!F11+'ЗП-О_ССУЗы'!F11+'ЗП-О_Прочие(образ-е)'!F11</f>
        <v>0</v>
      </c>
      <c r="AY11" s="631"/>
      <c r="AZ11" s="631"/>
      <c r="BA11" s="631"/>
      <c r="BB11" s="631"/>
      <c r="BC11" s="631"/>
      <c r="BD11" s="631"/>
      <c r="BE11" s="631"/>
      <c r="BF11" s="631"/>
      <c r="BG11" s="631"/>
      <c r="BH11" s="632"/>
      <c r="BI11" s="630">
        <f t="shared" si="2"/>
        <v>0</v>
      </c>
      <c r="BJ11" s="631">
        <f t="shared" si="3"/>
        <v>0</v>
      </c>
      <c r="BK11" s="631">
        <f t="shared" si="4"/>
        <v>0</v>
      </c>
      <c r="BL11" s="631">
        <f t="shared" si="5"/>
        <v>0</v>
      </c>
      <c r="BM11" s="631">
        <f t="shared" si="6"/>
        <v>0</v>
      </c>
      <c r="BN11" s="631">
        <f t="shared" si="7"/>
        <v>0</v>
      </c>
      <c r="BO11" s="631">
        <f t="shared" si="8"/>
        <v>0</v>
      </c>
      <c r="BP11" s="631">
        <f t="shared" si="9"/>
        <v>0</v>
      </c>
      <c r="BQ11" s="631">
        <f t="shared" si="10"/>
        <v>0</v>
      </c>
      <c r="BR11" s="631">
        <f t="shared" si="11"/>
        <v>0</v>
      </c>
      <c r="BS11" s="632">
        <f t="shared" si="12"/>
        <v>0</v>
      </c>
      <c r="BT11" s="630">
        <f>'ЗП-О_ДШИ...'!H11+'ЗП-О_ССУЗы'!H11+'ЗП-О_Прочие(образ-е)'!H11</f>
        <v>0</v>
      </c>
      <c r="BU11" s="631"/>
      <c r="BV11" s="631"/>
      <c r="BW11" s="631"/>
      <c r="BX11" s="631"/>
      <c r="BY11" s="631"/>
      <c r="BZ11" s="631"/>
      <c r="CA11" s="631"/>
      <c r="CB11" s="631"/>
      <c r="CC11" s="631"/>
      <c r="CD11" s="632"/>
      <c r="CE11" s="630">
        <f t="shared" si="13"/>
        <v>0</v>
      </c>
      <c r="CF11" s="631">
        <f t="shared" si="14"/>
        <v>0</v>
      </c>
      <c r="CG11" s="631">
        <f t="shared" si="15"/>
        <v>0</v>
      </c>
      <c r="CH11" s="631">
        <f t="shared" si="16"/>
        <v>0</v>
      </c>
      <c r="CI11" s="631">
        <f t="shared" si="17"/>
        <v>0</v>
      </c>
      <c r="CJ11" s="631">
        <f t="shared" si="18"/>
        <v>0</v>
      </c>
      <c r="CK11" s="631">
        <f t="shared" si="19"/>
        <v>0</v>
      </c>
      <c r="CL11" s="631">
        <f t="shared" si="20"/>
        <v>0</v>
      </c>
      <c r="CM11" s="631">
        <f t="shared" si="21"/>
        <v>0</v>
      </c>
      <c r="CN11" s="631">
        <f t="shared" si="22"/>
        <v>0</v>
      </c>
      <c r="CO11" s="632">
        <f t="shared" si="23"/>
        <v>0</v>
      </c>
      <c r="CP11" s="630">
        <f>'ЗП-О_ДШИ...'!J11+'ЗП-О_ССУЗы'!J11+'ЗП-О_Прочие(образ-е)'!J11</f>
        <v>0</v>
      </c>
      <c r="CQ11" s="631"/>
      <c r="CR11" s="631"/>
      <c r="CS11" s="631"/>
      <c r="CT11" s="631"/>
      <c r="CU11" s="631"/>
      <c r="CV11" s="631"/>
      <c r="CW11" s="631"/>
      <c r="CX11" s="631"/>
      <c r="CY11" s="631"/>
      <c r="CZ11" s="632"/>
      <c r="DA11" s="630">
        <f>'ЗП-О_ДШИ...'!K11+'ЗП-О_ССУЗы'!K11+'ЗП-О_Прочие(образ-е)'!K11</f>
        <v>0</v>
      </c>
      <c r="DB11" s="631"/>
      <c r="DC11" s="631"/>
      <c r="DD11" s="631"/>
      <c r="DE11" s="631"/>
      <c r="DF11" s="631"/>
      <c r="DG11" s="631"/>
      <c r="DH11" s="631"/>
      <c r="DI11" s="631"/>
      <c r="DJ11" s="631"/>
      <c r="DK11" s="632"/>
      <c r="DL11" s="630">
        <f>'ЗП-О_ДШИ...'!L11+'ЗП-О_ССУЗы'!L11+'ЗП-О_Прочие(образ-е)'!L11</f>
        <v>0</v>
      </c>
      <c r="DM11" s="631"/>
      <c r="DN11" s="631"/>
      <c r="DO11" s="631"/>
      <c r="DP11" s="631"/>
      <c r="DQ11" s="631"/>
      <c r="DR11" s="631"/>
      <c r="DS11" s="631"/>
      <c r="DT11" s="631"/>
      <c r="DU11" s="631"/>
      <c r="DV11" s="632"/>
      <c r="DW11" s="630">
        <f>'ЗП-О_ДШИ...'!M11+'ЗП-О_ССУЗы'!M11+'ЗП-О_Прочие(образ-е)'!M11</f>
        <v>0</v>
      </c>
      <c r="DX11" s="631"/>
      <c r="DY11" s="631"/>
      <c r="DZ11" s="631"/>
      <c r="EA11" s="631"/>
      <c r="EB11" s="631"/>
      <c r="EC11" s="631"/>
      <c r="ED11" s="631"/>
      <c r="EE11" s="631"/>
      <c r="EF11" s="631"/>
      <c r="EG11" s="632"/>
      <c r="EH11" s="630">
        <f>'ЗП-О_ДШИ...'!N11+'ЗП-О_ССУЗы'!N11+'ЗП-О_Прочие(образ-е)'!N11</f>
        <v>0</v>
      </c>
      <c r="EI11" s="631"/>
      <c r="EJ11" s="631"/>
      <c r="EK11" s="631"/>
      <c r="EL11" s="631"/>
      <c r="EM11" s="631"/>
      <c r="EN11" s="631"/>
      <c r="EO11" s="631"/>
      <c r="EP11" s="631"/>
      <c r="EQ11" s="631"/>
      <c r="ER11" s="632"/>
      <c r="ES11" s="630">
        <f>'ЗП-О_ДШИ...'!O11+'ЗП-О_ССУЗы'!O11+'ЗП-О_Прочие(образ-е)'!O11</f>
        <v>0</v>
      </c>
      <c r="ET11" s="631"/>
      <c r="EU11" s="631"/>
      <c r="EV11" s="631"/>
      <c r="EW11" s="631"/>
      <c r="EX11" s="631"/>
      <c r="EY11" s="631"/>
      <c r="EZ11" s="631"/>
      <c r="FA11" s="631"/>
      <c r="FB11" s="631"/>
      <c r="FC11" s="632"/>
    </row>
    <row r="12" spans="1:159" s="27" customFormat="1" ht="33.75" customHeight="1">
      <c r="A12" s="162"/>
      <c r="B12" s="759" t="s">
        <v>343</v>
      </c>
      <c r="C12" s="660"/>
      <c r="D12" s="660"/>
      <c r="E12" s="660"/>
      <c r="F12" s="660"/>
      <c r="G12" s="660"/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264" t="s">
        <v>292</v>
      </c>
      <c r="AL12" s="264" t="s">
        <v>60</v>
      </c>
      <c r="AM12" s="655">
        <f>'ЗП-О_ДШИ...'!E12+'ЗП-О_ССУЗы'!E12+'ЗП-О_Прочие(образ-е)'!E12</f>
        <v>69</v>
      </c>
      <c r="AN12" s="756"/>
      <c r="AO12" s="756"/>
      <c r="AP12" s="756"/>
      <c r="AQ12" s="756"/>
      <c r="AR12" s="756"/>
      <c r="AS12" s="756"/>
      <c r="AT12" s="756"/>
      <c r="AU12" s="756"/>
      <c r="AV12" s="756"/>
      <c r="AW12" s="757"/>
      <c r="AX12" s="630">
        <f>'ЗП-О_ДШИ...'!F12+'ЗП-О_ССУЗы'!F12+'ЗП-О_Прочие(образ-е)'!F12</f>
        <v>0.5</v>
      </c>
      <c r="AY12" s="631"/>
      <c r="AZ12" s="631"/>
      <c r="BA12" s="631"/>
      <c r="BB12" s="631"/>
      <c r="BC12" s="631"/>
      <c r="BD12" s="631"/>
      <c r="BE12" s="631"/>
      <c r="BF12" s="631"/>
      <c r="BG12" s="631"/>
      <c r="BH12" s="632"/>
      <c r="BI12" s="630">
        <f t="shared" si="2"/>
        <v>5155</v>
      </c>
      <c r="BJ12" s="631">
        <f t="shared" si="3"/>
        <v>238.4</v>
      </c>
      <c r="BK12" s="631">
        <f t="shared" si="4"/>
        <v>178.8</v>
      </c>
      <c r="BL12" s="631">
        <f t="shared" si="5"/>
        <v>178.8</v>
      </c>
      <c r="BM12" s="631">
        <f t="shared" si="6"/>
        <v>119.2</v>
      </c>
      <c r="BN12" s="631">
        <f t="shared" si="7"/>
        <v>59.6</v>
      </c>
      <c r="BO12" s="631">
        <f t="shared" si="8"/>
        <v>59.6</v>
      </c>
      <c r="BP12" s="631">
        <f t="shared" si="9"/>
        <v>59.6</v>
      </c>
      <c r="BQ12" s="631">
        <f t="shared" si="10"/>
        <v>59.6</v>
      </c>
      <c r="BR12" s="631">
        <f t="shared" si="11"/>
        <v>0</v>
      </c>
      <c r="BS12" s="632">
        <f t="shared" si="12"/>
        <v>0</v>
      </c>
      <c r="BT12" s="630">
        <f>'ЗП-О_ДШИ...'!H12+'ЗП-О_ССУЗы'!H12+'ЗП-О_Прочие(образ-е)'!H12</f>
        <v>59.6</v>
      </c>
      <c r="BU12" s="631"/>
      <c r="BV12" s="631"/>
      <c r="BW12" s="631"/>
      <c r="BX12" s="631"/>
      <c r="BY12" s="631"/>
      <c r="BZ12" s="631"/>
      <c r="CA12" s="631"/>
      <c r="CB12" s="631"/>
      <c r="CC12" s="631"/>
      <c r="CD12" s="632"/>
      <c r="CE12" s="630">
        <f t="shared" si="13"/>
        <v>37.700000000000003</v>
      </c>
      <c r="CF12" s="631">
        <f t="shared" si="14"/>
        <v>19861.2</v>
      </c>
      <c r="CG12" s="631">
        <f t="shared" si="15"/>
        <v>14895.900000000001</v>
      </c>
      <c r="CH12" s="631">
        <f t="shared" si="16"/>
        <v>14895.900000000001</v>
      </c>
      <c r="CI12" s="631">
        <f t="shared" si="17"/>
        <v>9930.6</v>
      </c>
      <c r="CJ12" s="631">
        <f t="shared" si="18"/>
        <v>4965.3</v>
      </c>
      <c r="CK12" s="631">
        <f t="shared" si="19"/>
        <v>4965.3</v>
      </c>
      <c r="CL12" s="631">
        <f t="shared" si="20"/>
        <v>4965.3</v>
      </c>
      <c r="CM12" s="631">
        <f t="shared" si="21"/>
        <v>4965.3</v>
      </c>
      <c r="CN12" s="631">
        <f t="shared" si="22"/>
        <v>0</v>
      </c>
      <c r="CO12" s="632">
        <f t="shared" si="23"/>
        <v>0</v>
      </c>
      <c r="CP12" s="630">
        <f>'ЗП-О_ДШИ...'!J12+'ЗП-О_ССУЗы'!J12+'ЗП-О_Прочие(образ-е)'!J12</f>
        <v>4965.3</v>
      </c>
      <c r="CQ12" s="631"/>
      <c r="CR12" s="631"/>
      <c r="CS12" s="631"/>
      <c r="CT12" s="631"/>
      <c r="CU12" s="631"/>
      <c r="CV12" s="631"/>
      <c r="CW12" s="631"/>
      <c r="CX12" s="631"/>
      <c r="CY12" s="631"/>
      <c r="CZ12" s="632"/>
      <c r="DA12" s="630">
        <f>'ЗП-О_ДШИ...'!K12+'ЗП-О_ССУЗы'!K12+'ЗП-О_Прочие(образ-е)'!K12</f>
        <v>0</v>
      </c>
      <c r="DB12" s="631"/>
      <c r="DC12" s="631"/>
      <c r="DD12" s="631"/>
      <c r="DE12" s="631"/>
      <c r="DF12" s="631"/>
      <c r="DG12" s="631"/>
      <c r="DH12" s="631"/>
      <c r="DI12" s="631"/>
      <c r="DJ12" s="631"/>
      <c r="DK12" s="632"/>
      <c r="DL12" s="630">
        <f>'ЗП-О_ДШИ...'!L12+'ЗП-О_ССУЗы'!L12+'ЗП-О_Прочие(образ-е)'!L12</f>
        <v>189.70000000000002</v>
      </c>
      <c r="DM12" s="631"/>
      <c r="DN12" s="631"/>
      <c r="DO12" s="631"/>
      <c r="DP12" s="631"/>
      <c r="DQ12" s="631"/>
      <c r="DR12" s="631"/>
      <c r="DS12" s="631"/>
      <c r="DT12" s="631"/>
      <c r="DU12" s="631"/>
      <c r="DV12" s="632"/>
      <c r="DW12" s="630">
        <f>'ЗП-О_ДШИ...'!M12+'ЗП-О_ССУЗы'!M12+'ЗП-О_Прочие(образ-е)'!M12</f>
        <v>37.700000000000003</v>
      </c>
      <c r="DX12" s="631"/>
      <c r="DY12" s="631"/>
      <c r="DZ12" s="631"/>
      <c r="EA12" s="631"/>
      <c r="EB12" s="631"/>
      <c r="EC12" s="631"/>
      <c r="ED12" s="631"/>
      <c r="EE12" s="631"/>
      <c r="EF12" s="631"/>
      <c r="EG12" s="632"/>
      <c r="EH12" s="630">
        <f>'ЗП-О_ДШИ...'!N12+'ЗП-О_ССУЗы'!N12+'ЗП-О_Прочие(образ-е)'!N12</f>
        <v>0</v>
      </c>
      <c r="EI12" s="631"/>
      <c r="EJ12" s="631"/>
      <c r="EK12" s="631"/>
      <c r="EL12" s="631"/>
      <c r="EM12" s="631"/>
      <c r="EN12" s="631"/>
      <c r="EO12" s="631"/>
      <c r="EP12" s="631"/>
      <c r="EQ12" s="631"/>
      <c r="ER12" s="632"/>
      <c r="ES12" s="630">
        <f>'ЗП-О_ДШИ...'!O12+'ЗП-О_ССУЗы'!O12+'ЗП-О_Прочие(образ-е)'!O12</f>
        <v>0</v>
      </c>
      <c r="ET12" s="631"/>
      <c r="EU12" s="631"/>
      <c r="EV12" s="631"/>
      <c r="EW12" s="631"/>
      <c r="EX12" s="631"/>
      <c r="EY12" s="631"/>
      <c r="EZ12" s="631"/>
      <c r="FA12" s="631"/>
      <c r="FB12" s="631"/>
      <c r="FC12" s="632"/>
    </row>
    <row r="13" spans="1:159" s="27" customFormat="1" ht="21.75" customHeight="1">
      <c r="A13" s="162"/>
      <c r="B13" s="759" t="s">
        <v>344</v>
      </c>
      <c r="C13" s="660"/>
      <c r="D13" s="660"/>
      <c r="E13" s="660"/>
      <c r="F13" s="660"/>
      <c r="G13" s="660"/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264" t="s">
        <v>293</v>
      </c>
      <c r="AL13" s="264" t="s">
        <v>61</v>
      </c>
      <c r="AM13" s="655">
        <f>'ЗП-О_ДШИ...'!E13+'ЗП-О_ССУЗы'!E13+'ЗП-О_Прочие(образ-е)'!E13</f>
        <v>0</v>
      </c>
      <c r="AN13" s="756"/>
      <c r="AO13" s="756"/>
      <c r="AP13" s="756"/>
      <c r="AQ13" s="756"/>
      <c r="AR13" s="756"/>
      <c r="AS13" s="756"/>
      <c r="AT13" s="756"/>
      <c r="AU13" s="756"/>
      <c r="AV13" s="756"/>
      <c r="AW13" s="757"/>
      <c r="AX13" s="630">
        <f>'ЗП-О_ДШИ...'!F13+'ЗП-О_ССУЗы'!F13+'ЗП-О_Прочие(образ-е)'!F13</f>
        <v>0</v>
      </c>
      <c r="AY13" s="631"/>
      <c r="AZ13" s="631"/>
      <c r="BA13" s="631"/>
      <c r="BB13" s="631"/>
      <c r="BC13" s="631"/>
      <c r="BD13" s="631"/>
      <c r="BE13" s="631"/>
      <c r="BF13" s="631"/>
      <c r="BG13" s="631"/>
      <c r="BH13" s="632"/>
      <c r="BI13" s="630">
        <f t="shared" si="2"/>
        <v>0</v>
      </c>
      <c r="BJ13" s="631">
        <f t="shared" si="3"/>
        <v>0</v>
      </c>
      <c r="BK13" s="631">
        <f t="shared" si="4"/>
        <v>0</v>
      </c>
      <c r="BL13" s="631">
        <f t="shared" si="5"/>
        <v>0</v>
      </c>
      <c r="BM13" s="631">
        <f t="shared" si="6"/>
        <v>0</v>
      </c>
      <c r="BN13" s="631">
        <f t="shared" si="7"/>
        <v>0</v>
      </c>
      <c r="BO13" s="631">
        <f t="shared" si="8"/>
        <v>0</v>
      </c>
      <c r="BP13" s="631">
        <f t="shared" si="9"/>
        <v>0</v>
      </c>
      <c r="BQ13" s="631">
        <f t="shared" si="10"/>
        <v>0</v>
      </c>
      <c r="BR13" s="631">
        <f t="shared" si="11"/>
        <v>0</v>
      </c>
      <c r="BS13" s="632">
        <f t="shared" si="12"/>
        <v>0</v>
      </c>
      <c r="BT13" s="630">
        <f>'ЗП-О_ДШИ...'!H13+'ЗП-О_ССУЗы'!H13+'ЗП-О_Прочие(образ-е)'!H13</f>
        <v>0</v>
      </c>
      <c r="BU13" s="631"/>
      <c r="BV13" s="631"/>
      <c r="BW13" s="631"/>
      <c r="BX13" s="631"/>
      <c r="BY13" s="631"/>
      <c r="BZ13" s="631"/>
      <c r="CA13" s="631"/>
      <c r="CB13" s="631"/>
      <c r="CC13" s="631"/>
      <c r="CD13" s="632"/>
      <c r="CE13" s="630">
        <f t="shared" si="13"/>
        <v>0</v>
      </c>
      <c r="CF13" s="631">
        <f t="shared" si="14"/>
        <v>0</v>
      </c>
      <c r="CG13" s="631">
        <f t="shared" si="15"/>
        <v>0</v>
      </c>
      <c r="CH13" s="631">
        <f t="shared" si="16"/>
        <v>0</v>
      </c>
      <c r="CI13" s="631">
        <f t="shared" si="17"/>
        <v>0</v>
      </c>
      <c r="CJ13" s="631">
        <f t="shared" si="18"/>
        <v>0</v>
      </c>
      <c r="CK13" s="631">
        <f t="shared" si="19"/>
        <v>0</v>
      </c>
      <c r="CL13" s="631">
        <f t="shared" si="20"/>
        <v>0</v>
      </c>
      <c r="CM13" s="631">
        <f t="shared" si="21"/>
        <v>0</v>
      </c>
      <c r="CN13" s="631">
        <f t="shared" si="22"/>
        <v>0</v>
      </c>
      <c r="CO13" s="632">
        <f t="shared" si="23"/>
        <v>0</v>
      </c>
      <c r="CP13" s="630">
        <f>'ЗП-О_ДШИ...'!J13+'ЗП-О_ССУЗы'!J13+'ЗП-О_Прочие(образ-е)'!J13</f>
        <v>0</v>
      </c>
      <c r="CQ13" s="631"/>
      <c r="CR13" s="631"/>
      <c r="CS13" s="631"/>
      <c r="CT13" s="631"/>
      <c r="CU13" s="631"/>
      <c r="CV13" s="631"/>
      <c r="CW13" s="631"/>
      <c r="CX13" s="631"/>
      <c r="CY13" s="631"/>
      <c r="CZ13" s="632"/>
      <c r="DA13" s="630">
        <f>'ЗП-О_ДШИ...'!K13+'ЗП-О_ССУЗы'!K13+'ЗП-О_Прочие(образ-е)'!K13</f>
        <v>0</v>
      </c>
      <c r="DB13" s="631"/>
      <c r="DC13" s="631"/>
      <c r="DD13" s="631"/>
      <c r="DE13" s="631"/>
      <c r="DF13" s="631"/>
      <c r="DG13" s="631"/>
      <c r="DH13" s="631"/>
      <c r="DI13" s="631"/>
      <c r="DJ13" s="631"/>
      <c r="DK13" s="632"/>
      <c r="DL13" s="630">
        <f>'ЗП-О_ДШИ...'!L13+'ЗП-О_ССУЗы'!L13+'ЗП-О_Прочие(образ-е)'!L13</f>
        <v>0</v>
      </c>
      <c r="DM13" s="631"/>
      <c r="DN13" s="631"/>
      <c r="DO13" s="631"/>
      <c r="DP13" s="631"/>
      <c r="DQ13" s="631"/>
      <c r="DR13" s="631"/>
      <c r="DS13" s="631"/>
      <c r="DT13" s="631"/>
      <c r="DU13" s="631"/>
      <c r="DV13" s="632"/>
      <c r="DW13" s="630">
        <f>'ЗП-О_ДШИ...'!M13+'ЗП-О_ССУЗы'!M13+'ЗП-О_Прочие(образ-е)'!M13</f>
        <v>0</v>
      </c>
      <c r="DX13" s="631"/>
      <c r="DY13" s="631"/>
      <c r="DZ13" s="631"/>
      <c r="EA13" s="631"/>
      <c r="EB13" s="631"/>
      <c r="EC13" s="631"/>
      <c r="ED13" s="631"/>
      <c r="EE13" s="631"/>
      <c r="EF13" s="631"/>
      <c r="EG13" s="632"/>
      <c r="EH13" s="630">
        <f>'ЗП-О_ДШИ...'!N13+'ЗП-О_ССУЗы'!N13+'ЗП-О_Прочие(образ-е)'!N13</f>
        <v>0</v>
      </c>
      <c r="EI13" s="631"/>
      <c r="EJ13" s="631"/>
      <c r="EK13" s="631"/>
      <c r="EL13" s="631"/>
      <c r="EM13" s="631"/>
      <c r="EN13" s="631"/>
      <c r="EO13" s="631"/>
      <c r="EP13" s="631"/>
      <c r="EQ13" s="631"/>
      <c r="ER13" s="632"/>
      <c r="ES13" s="630">
        <f>'ЗП-О_ДШИ...'!O13+'ЗП-О_ССУЗы'!O13+'ЗП-О_Прочие(образ-е)'!O13</f>
        <v>0</v>
      </c>
      <c r="ET13" s="631"/>
      <c r="EU13" s="631"/>
      <c r="EV13" s="631"/>
      <c r="EW13" s="631"/>
      <c r="EX13" s="631"/>
      <c r="EY13" s="631"/>
      <c r="EZ13" s="631"/>
      <c r="FA13" s="631"/>
      <c r="FB13" s="631"/>
      <c r="FC13" s="632"/>
    </row>
    <row r="14" spans="1:159" s="27" customFormat="1" ht="21.75" customHeight="1">
      <c r="A14" s="162"/>
      <c r="B14" s="762" t="s">
        <v>334</v>
      </c>
      <c r="C14" s="763"/>
      <c r="D14" s="763"/>
      <c r="E14" s="763"/>
      <c r="F14" s="763"/>
      <c r="G14" s="763"/>
      <c r="H14" s="763"/>
      <c r="I14" s="763"/>
      <c r="J14" s="763"/>
      <c r="K14" s="763"/>
      <c r="L14" s="763"/>
      <c r="M14" s="763"/>
      <c r="N14" s="763"/>
      <c r="O14" s="763"/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  <c r="AD14" s="763"/>
      <c r="AE14" s="763"/>
      <c r="AF14" s="763"/>
      <c r="AG14" s="763"/>
      <c r="AH14" s="763"/>
      <c r="AI14" s="763"/>
      <c r="AJ14" s="763"/>
      <c r="AK14" s="264" t="s">
        <v>294</v>
      </c>
      <c r="AL14" s="264" t="s">
        <v>63</v>
      </c>
      <c r="AM14" s="655">
        <f>'ЗП-О_ДШИ...'!E14+'ЗП-О_ССУЗы'!E14+'ЗП-О_Прочие(образ-е)'!E14</f>
        <v>0</v>
      </c>
      <c r="AN14" s="756"/>
      <c r="AO14" s="756"/>
      <c r="AP14" s="756"/>
      <c r="AQ14" s="756"/>
      <c r="AR14" s="756"/>
      <c r="AS14" s="756"/>
      <c r="AT14" s="756"/>
      <c r="AU14" s="756"/>
      <c r="AV14" s="756"/>
      <c r="AW14" s="757"/>
      <c r="AX14" s="630">
        <f>'ЗП-О_ДШИ...'!F14+'ЗП-О_ССУЗы'!F14+'ЗП-О_Прочие(образ-е)'!F14</f>
        <v>0</v>
      </c>
      <c r="AY14" s="631"/>
      <c r="AZ14" s="631"/>
      <c r="BA14" s="631"/>
      <c r="BB14" s="631"/>
      <c r="BC14" s="631"/>
      <c r="BD14" s="631"/>
      <c r="BE14" s="631"/>
      <c r="BF14" s="631"/>
      <c r="BG14" s="631"/>
      <c r="BH14" s="632"/>
      <c r="BI14" s="630">
        <f t="shared" si="2"/>
        <v>0</v>
      </c>
      <c r="BJ14" s="631">
        <f t="shared" si="3"/>
        <v>0</v>
      </c>
      <c r="BK14" s="631">
        <f t="shared" si="4"/>
        <v>0</v>
      </c>
      <c r="BL14" s="631">
        <f t="shared" si="5"/>
        <v>0</v>
      </c>
      <c r="BM14" s="631">
        <f t="shared" si="6"/>
        <v>0</v>
      </c>
      <c r="BN14" s="631">
        <f t="shared" si="7"/>
        <v>0</v>
      </c>
      <c r="BO14" s="631">
        <f t="shared" si="8"/>
        <v>0</v>
      </c>
      <c r="BP14" s="631">
        <f t="shared" si="9"/>
        <v>0</v>
      </c>
      <c r="BQ14" s="631">
        <f t="shared" si="10"/>
        <v>0</v>
      </c>
      <c r="BR14" s="631">
        <f t="shared" si="11"/>
        <v>0</v>
      </c>
      <c r="BS14" s="632">
        <f t="shared" si="12"/>
        <v>0</v>
      </c>
      <c r="BT14" s="630">
        <f>'ЗП-О_ДШИ...'!H14+'ЗП-О_ССУЗы'!H14+'ЗП-О_Прочие(образ-е)'!H14</f>
        <v>0</v>
      </c>
      <c r="BU14" s="631"/>
      <c r="BV14" s="631"/>
      <c r="BW14" s="631"/>
      <c r="BX14" s="631"/>
      <c r="BY14" s="631"/>
      <c r="BZ14" s="631"/>
      <c r="CA14" s="631"/>
      <c r="CB14" s="631"/>
      <c r="CC14" s="631"/>
      <c r="CD14" s="632"/>
      <c r="CE14" s="630">
        <f t="shared" si="13"/>
        <v>0</v>
      </c>
      <c r="CF14" s="631">
        <f t="shared" si="14"/>
        <v>0</v>
      </c>
      <c r="CG14" s="631">
        <f t="shared" si="15"/>
        <v>0</v>
      </c>
      <c r="CH14" s="631">
        <f t="shared" si="16"/>
        <v>0</v>
      </c>
      <c r="CI14" s="631">
        <f t="shared" si="17"/>
        <v>0</v>
      </c>
      <c r="CJ14" s="631">
        <f t="shared" si="18"/>
        <v>0</v>
      </c>
      <c r="CK14" s="631">
        <f t="shared" si="19"/>
        <v>0</v>
      </c>
      <c r="CL14" s="631">
        <f t="shared" si="20"/>
        <v>0</v>
      </c>
      <c r="CM14" s="631">
        <f t="shared" si="21"/>
        <v>0</v>
      </c>
      <c r="CN14" s="631">
        <f t="shared" si="22"/>
        <v>0</v>
      </c>
      <c r="CO14" s="632">
        <f t="shared" si="23"/>
        <v>0</v>
      </c>
      <c r="CP14" s="630">
        <f>'ЗП-О_ДШИ...'!J14+'ЗП-О_ССУЗы'!J14+'ЗП-О_Прочие(образ-е)'!J14</f>
        <v>0</v>
      </c>
      <c r="CQ14" s="631"/>
      <c r="CR14" s="631"/>
      <c r="CS14" s="631"/>
      <c r="CT14" s="631"/>
      <c r="CU14" s="631"/>
      <c r="CV14" s="631"/>
      <c r="CW14" s="631"/>
      <c r="CX14" s="631"/>
      <c r="CY14" s="631"/>
      <c r="CZ14" s="632"/>
      <c r="DA14" s="630">
        <f>'ЗП-О_ДШИ...'!K14+'ЗП-О_ССУЗы'!K14+'ЗП-О_Прочие(образ-е)'!K14</f>
        <v>0</v>
      </c>
      <c r="DB14" s="631"/>
      <c r="DC14" s="631"/>
      <c r="DD14" s="631"/>
      <c r="DE14" s="631"/>
      <c r="DF14" s="631"/>
      <c r="DG14" s="631"/>
      <c r="DH14" s="631"/>
      <c r="DI14" s="631"/>
      <c r="DJ14" s="631"/>
      <c r="DK14" s="632"/>
      <c r="DL14" s="630">
        <f>'ЗП-О_ДШИ...'!L14+'ЗП-О_ССУЗы'!L14+'ЗП-О_Прочие(образ-е)'!L14</f>
        <v>0</v>
      </c>
      <c r="DM14" s="631"/>
      <c r="DN14" s="631"/>
      <c r="DO14" s="631"/>
      <c r="DP14" s="631"/>
      <c r="DQ14" s="631"/>
      <c r="DR14" s="631"/>
      <c r="DS14" s="631"/>
      <c r="DT14" s="631"/>
      <c r="DU14" s="631"/>
      <c r="DV14" s="632"/>
      <c r="DW14" s="630">
        <f>'ЗП-О_ДШИ...'!M14+'ЗП-О_ССУЗы'!M14+'ЗП-О_Прочие(образ-е)'!M14</f>
        <v>0</v>
      </c>
      <c r="DX14" s="631"/>
      <c r="DY14" s="631"/>
      <c r="DZ14" s="631"/>
      <c r="EA14" s="631"/>
      <c r="EB14" s="631"/>
      <c r="EC14" s="631"/>
      <c r="ED14" s="631"/>
      <c r="EE14" s="631"/>
      <c r="EF14" s="631"/>
      <c r="EG14" s="632"/>
      <c r="EH14" s="630">
        <f>'ЗП-О_ДШИ...'!N14+'ЗП-О_ССУЗы'!N14+'ЗП-О_Прочие(образ-е)'!N14</f>
        <v>0</v>
      </c>
      <c r="EI14" s="631"/>
      <c r="EJ14" s="631"/>
      <c r="EK14" s="631"/>
      <c r="EL14" s="631"/>
      <c r="EM14" s="631"/>
      <c r="EN14" s="631"/>
      <c r="EO14" s="631"/>
      <c r="EP14" s="631"/>
      <c r="EQ14" s="631"/>
      <c r="ER14" s="632"/>
      <c r="ES14" s="630">
        <f>'ЗП-О_ДШИ...'!O14+'ЗП-О_ССУЗы'!O14+'ЗП-О_Прочие(образ-е)'!O14</f>
        <v>0</v>
      </c>
      <c r="ET14" s="631"/>
      <c r="EU14" s="631"/>
      <c r="EV14" s="631"/>
      <c r="EW14" s="631"/>
      <c r="EX14" s="631"/>
      <c r="EY14" s="631"/>
      <c r="EZ14" s="631"/>
      <c r="FA14" s="631"/>
      <c r="FB14" s="631"/>
      <c r="FC14" s="632"/>
    </row>
    <row r="15" spans="1:159" s="27" customFormat="1" ht="21.75" customHeight="1">
      <c r="A15" s="162"/>
      <c r="B15" s="762" t="s">
        <v>345</v>
      </c>
      <c r="C15" s="763"/>
      <c r="D15" s="763"/>
      <c r="E15" s="763"/>
      <c r="F15" s="763"/>
      <c r="G15" s="763"/>
      <c r="H15" s="763"/>
      <c r="I15" s="763"/>
      <c r="J15" s="763"/>
      <c r="K15" s="763"/>
      <c r="L15" s="763"/>
      <c r="M15" s="763"/>
      <c r="N15" s="763"/>
      <c r="O15" s="763"/>
      <c r="P15" s="763"/>
      <c r="Q15" s="763"/>
      <c r="R15" s="763"/>
      <c r="S15" s="763"/>
      <c r="T15" s="763"/>
      <c r="U15" s="763"/>
      <c r="V15" s="763"/>
      <c r="W15" s="763"/>
      <c r="X15" s="763"/>
      <c r="Y15" s="763"/>
      <c r="Z15" s="763"/>
      <c r="AA15" s="763"/>
      <c r="AB15" s="763"/>
      <c r="AC15" s="763"/>
      <c r="AD15" s="763"/>
      <c r="AE15" s="763"/>
      <c r="AF15" s="763"/>
      <c r="AG15" s="763"/>
      <c r="AH15" s="763"/>
      <c r="AI15" s="763"/>
      <c r="AJ15" s="763"/>
      <c r="AK15" s="264" t="s">
        <v>295</v>
      </c>
      <c r="AL15" s="264" t="s">
        <v>64</v>
      </c>
      <c r="AM15" s="655">
        <f>'ЗП-О_ДШИ...'!E15+'ЗП-О_ССУЗы'!E15+'ЗП-О_Прочие(образ-е)'!E15</f>
        <v>0</v>
      </c>
      <c r="AN15" s="756"/>
      <c r="AO15" s="756"/>
      <c r="AP15" s="756"/>
      <c r="AQ15" s="756"/>
      <c r="AR15" s="756"/>
      <c r="AS15" s="756"/>
      <c r="AT15" s="756"/>
      <c r="AU15" s="756"/>
      <c r="AV15" s="756"/>
      <c r="AW15" s="757"/>
      <c r="AX15" s="630">
        <f>'ЗП-О_ДШИ...'!F15+'ЗП-О_ССУЗы'!F15+'ЗП-О_Прочие(образ-е)'!F15</f>
        <v>0</v>
      </c>
      <c r="AY15" s="631"/>
      <c r="AZ15" s="631"/>
      <c r="BA15" s="631"/>
      <c r="BB15" s="631"/>
      <c r="BC15" s="631"/>
      <c r="BD15" s="631"/>
      <c r="BE15" s="631"/>
      <c r="BF15" s="631"/>
      <c r="BG15" s="631"/>
      <c r="BH15" s="632"/>
      <c r="BI15" s="630">
        <f t="shared" si="2"/>
        <v>0</v>
      </c>
      <c r="BJ15" s="631">
        <f t="shared" si="3"/>
        <v>0</v>
      </c>
      <c r="BK15" s="631">
        <f t="shared" si="4"/>
        <v>0</v>
      </c>
      <c r="BL15" s="631">
        <f t="shared" si="5"/>
        <v>0</v>
      </c>
      <c r="BM15" s="631">
        <f t="shared" si="6"/>
        <v>0</v>
      </c>
      <c r="BN15" s="631">
        <f t="shared" si="7"/>
        <v>0</v>
      </c>
      <c r="BO15" s="631">
        <f t="shared" si="8"/>
        <v>0</v>
      </c>
      <c r="BP15" s="631">
        <f t="shared" si="9"/>
        <v>0</v>
      </c>
      <c r="BQ15" s="631">
        <f t="shared" si="10"/>
        <v>0</v>
      </c>
      <c r="BR15" s="631">
        <f t="shared" si="11"/>
        <v>0</v>
      </c>
      <c r="BS15" s="632">
        <f t="shared" si="12"/>
        <v>0</v>
      </c>
      <c r="BT15" s="630">
        <f>'ЗП-О_ДШИ...'!H15+'ЗП-О_ССУЗы'!H15+'ЗП-О_Прочие(образ-е)'!H15</f>
        <v>0</v>
      </c>
      <c r="BU15" s="631"/>
      <c r="BV15" s="631"/>
      <c r="BW15" s="631"/>
      <c r="BX15" s="631"/>
      <c r="BY15" s="631"/>
      <c r="BZ15" s="631"/>
      <c r="CA15" s="631"/>
      <c r="CB15" s="631"/>
      <c r="CC15" s="631"/>
      <c r="CD15" s="632"/>
      <c r="CE15" s="630">
        <f t="shared" si="13"/>
        <v>0</v>
      </c>
      <c r="CF15" s="631">
        <f t="shared" si="14"/>
        <v>0</v>
      </c>
      <c r="CG15" s="631">
        <f t="shared" si="15"/>
        <v>0</v>
      </c>
      <c r="CH15" s="631">
        <f t="shared" si="16"/>
        <v>0</v>
      </c>
      <c r="CI15" s="631">
        <f t="shared" si="17"/>
        <v>0</v>
      </c>
      <c r="CJ15" s="631">
        <f t="shared" si="18"/>
        <v>0</v>
      </c>
      <c r="CK15" s="631">
        <f t="shared" si="19"/>
        <v>0</v>
      </c>
      <c r="CL15" s="631">
        <f t="shared" si="20"/>
        <v>0</v>
      </c>
      <c r="CM15" s="631">
        <f t="shared" si="21"/>
        <v>0</v>
      </c>
      <c r="CN15" s="631">
        <f t="shared" si="22"/>
        <v>0</v>
      </c>
      <c r="CO15" s="632">
        <f t="shared" si="23"/>
        <v>0</v>
      </c>
      <c r="CP15" s="630">
        <f>'ЗП-О_ДШИ...'!J15+'ЗП-О_ССУЗы'!J15+'ЗП-О_Прочие(образ-е)'!J15</f>
        <v>0</v>
      </c>
      <c r="CQ15" s="631"/>
      <c r="CR15" s="631"/>
      <c r="CS15" s="631"/>
      <c r="CT15" s="631"/>
      <c r="CU15" s="631"/>
      <c r="CV15" s="631"/>
      <c r="CW15" s="631"/>
      <c r="CX15" s="631"/>
      <c r="CY15" s="631"/>
      <c r="CZ15" s="632"/>
      <c r="DA15" s="630">
        <f>'ЗП-О_ДШИ...'!K15+'ЗП-О_ССУЗы'!K15+'ЗП-О_Прочие(образ-е)'!K15</f>
        <v>0</v>
      </c>
      <c r="DB15" s="631"/>
      <c r="DC15" s="631"/>
      <c r="DD15" s="631"/>
      <c r="DE15" s="631"/>
      <c r="DF15" s="631"/>
      <c r="DG15" s="631"/>
      <c r="DH15" s="631"/>
      <c r="DI15" s="631"/>
      <c r="DJ15" s="631"/>
      <c r="DK15" s="632"/>
      <c r="DL15" s="630">
        <f>'ЗП-О_ДШИ...'!L15+'ЗП-О_ССУЗы'!L15+'ЗП-О_Прочие(образ-е)'!L15</f>
        <v>0</v>
      </c>
      <c r="DM15" s="631"/>
      <c r="DN15" s="631"/>
      <c r="DO15" s="631"/>
      <c r="DP15" s="631"/>
      <c r="DQ15" s="631"/>
      <c r="DR15" s="631"/>
      <c r="DS15" s="631"/>
      <c r="DT15" s="631"/>
      <c r="DU15" s="631"/>
      <c r="DV15" s="632"/>
      <c r="DW15" s="630">
        <f>'ЗП-О_ДШИ...'!M15+'ЗП-О_ССУЗы'!M15+'ЗП-О_Прочие(образ-е)'!M15</f>
        <v>0</v>
      </c>
      <c r="DX15" s="631"/>
      <c r="DY15" s="631"/>
      <c r="DZ15" s="631"/>
      <c r="EA15" s="631"/>
      <c r="EB15" s="631"/>
      <c r="EC15" s="631"/>
      <c r="ED15" s="631"/>
      <c r="EE15" s="631"/>
      <c r="EF15" s="631"/>
      <c r="EG15" s="632"/>
      <c r="EH15" s="630">
        <f>'ЗП-О_ДШИ...'!N15+'ЗП-О_ССУЗы'!N15+'ЗП-О_Прочие(образ-е)'!N15</f>
        <v>0</v>
      </c>
      <c r="EI15" s="631"/>
      <c r="EJ15" s="631"/>
      <c r="EK15" s="631"/>
      <c r="EL15" s="631"/>
      <c r="EM15" s="631"/>
      <c r="EN15" s="631"/>
      <c r="EO15" s="631"/>
      <c r="EP15" s="631"/>
      <c r="EQ15" s="631"/>
      <c r="ER15" s="632"/>
      <c r="ES15" s="630">
        <f>'ЗП-О_ДШИ...'!O15+'ЗП-О_ССУЗы'!O15+'ЗП-О_Прочие(образ-е)'!O15</f>
        <v>0</v>
      </c>
      <c r="ET15" s="631"/>
      <c r="EU15" s="631"/>
      <c r="EV15" s="631"/>
      <c r="EW15" s="631"/>
      <c r="EX15" s="631"/>
      <c r="EY15" s="631"/>
      <c r="EZ15" s="631"/>
      <c r="FA15" s="631"/>
      <c r="FB15" s="631"/>
      <c r="FC15" s="632"/>
    </row>
    <row r="16" spans="1:159" s="27" customFormat="1" ht="21.75" customHeight="1">
      <c r="A16" s="162"/>
      <c r="B16" s="759" t="s">
        <v>346</v>
      </c>
      <c r="C16" s="660"/>
      <c r="D16" s="660"/>
      <c r="E16" s="660"/>
      <c r="F16" s="660"/>
      <c r="G16" s="660"/>
      <c r="H16" s="660"/>
      <c r="I16" s="660"/>
      <c r="J16" s="660"/>
      <c r="K16" s="660"/>
      <c r="L16" s="660"/>
      <c r="M16" s="660"/>
      <c r="N16" s="660"/>
      <c r="O16" s="660"/>
      <c r="P16" s="660"/>
      <c r="Q16" s="660"/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264" t="s">
        <v>296</v>
      </c>
      <c r="AL16" s="264" t="s">
        <v>65</v>
      </c>
      <c r="AM16" s="655">
        <f>'ЗП-О_ДШИ...'!E16+'ЗП-О_ССУЗы'!E16+'ЗП-О_Прочие(образ-е)'!E16</f>
        <v>0</v>
      </c>
      <c r="AN16" s="756"/>
      <c r="AO16" s="756"/>
      <c r="AP16" s="756"/>
      <c r="AQ16" s="756"/>
      <c r="AR16" s="756"/>
      <c r="AS16" s="756"/>
      <c r="AT16" s="756"/>
      <c r="AU16" s="756"/>
      <c r="AV16" s="756"/>
      <c r="AW16" s="757"/>
      <c r="AX16" s="630">
        <f>'ЗП-О_ДШИ...'!F16+'ЗП-О_ССУЗы'!F16+'ЗП-О_Прочие(образ-е)'!F16</f>
        <v>0</v>
      </c>
      <c r="AY16" s="631"/>
      <c r="AZ16" s="631"/>
      <c r="BA16" s="631"/>
      <c r="BB16" s="631"/>
      <c r="BC16" s="631"/>
      <c r="BD16" s="631"/>
      <c r="BE16" s="631"/>
      <c r="BF16" s="631"/>
      <c r="BG16" s="631"/>
      <c r="BH16" s="632"/>
      <c r="BI16" s="630">
        <f t="shared" si="2"/>
        <v>0</v>
      </c>
      <c r="BJ16" s="631">
        <f t="shared" si="3"/>
        <v>0</v>
      </c>
      <c r="BK16" s="631">
        <f t="shared" si="4"/>
        <v>0</v>
      </c>
      <c r="BL16" s="631">
        <f t="shared" si="5"/>
        <v>0</v>
      </c>
      <c r="BM16" s="631">
        <f t="shared" si="6"/>
        <v>0</v>
      </c>
      <c r="BN16" s="631">
        <f t="shared" si="7"/>
        <v>0</v>
      </c>
      <c r="BO16" s="631">
        <f t="shared" si="8"/>
        <v>0</v>
      </c>
      <c r="BP16" s="631">
        <f t="shared" si="9"/>
        <v>0</v>
      </c>
      <c r="BQ16" s="631">
        <f t="shared" si="10"/>
        <v>0</v>
      </c>
      <c r="BR16" s="631">
        <f t="shared" si="11"/>
        <v>0</v>
      </c>
      <c r="BS16" s="632">
        <f t="shared" si="12"/>
        <v>0</v>
      </c>
      <c r="BT16" s="630">
        <f>'ЗП-О_ДШИ...'!H16+'ЗП-О_ССУЗы'!H16+'ЗП-О_Прочие(образ-е)'!H16</f>
        <v>0</v>
      </c>
      <c r="BU16" s="631"/>
      <c r="BV16" s="631"/>
      <c r="BW16" s="631"/>
      <c r="BX16" s="631"/>
      <c r="BY16" s="631"/>
      <c r="BZ16" s="631"/>
      <c r="CA16" s="631"/>
      <c r="CB16" s="631"/>
      <c r="CC16" s="631"/>
      <c r="CD16" s="632"/>
      <c r="CE16" s="630">
        <f t="shared" si="13"/>
        <v>0</v>
      </c>
      <c r="CF16" s="631">
        <f t="shared" si="14"/>
        <v>0</v>
      </c>
      <c r="CG16" s="631">
        <f t="shared" si="15"/>
        <v>0</v>
      </c>
      <c r="CH16" s="631">
        <f t="shared" si="16"/>
        <v>0</v>
      </c>
      <c r="CI16" s="631">
        <f t="shared" si="17"/>
        <v>0</v>
      </c>
      <c r="CJ16" s="631">
        <f t="shared" si="18"/>
        <v>0</v>
      </c>
      <c r="CK16" s="631">
        <f t="shared" si="19"/>
        <v>0</v>
      </c>
      <c r="CL16" s="631">
        <f t="shared" si="20"/>
        <v>0</v>
      </c>
      <c r="CM16" s="631">
        <f t="shared" si="21"/>
        <v>0</v>
      </c>
      <c r="CN16" s="631">
        <f t="shared" si="22"/>
        <v>0</v>
      </c>
      <c r="CO16" s="632">
        <f t="shared" si="23"/>
        <v>0</v>
      </c>
      <c r="CP16" s="630">
        <f>'ЗП-О_ДШИ...'!J16+'ЗП-О_ССУЗы'!J16+'ЗП-О_Прочие(образ-е)'!J16</f>
        <v>0</v>
      </c>
      <c r="CQ16" s="631"/>
      <c r="CR16" s="631"/>
      <c r="CS16" s="631"/>
      <c r="CT16" s="631"/>
      <c r="CU16" s="631"/>
      <c r="CV16" s="631"/>
      <c r="CW16" s="631"/>
      <c r="CX16" s="631"/>
      <c r="CY16" s="631"/>
      <c r="CZ16" s="632"/>
      <c r="DA16" s="630">
        <f>'ЗП-О_ДШИ...'!K16+'ЗП-О_ССУЗы'!K16+'ЗП-О_Прочие(образ-е)'!K16</f>
        <v>0</v>
      </c>
      <c r="DB16" s="631"/>
      <c r="DC16" s="631"/>
      <c r="DD16" s="631"/>
      <c r="DE16" s="631"/>
      <c r="DF16" s="631"/>
      <c r="DG16" s="631"/>
      <c r="DH16" s="631"/>
      <c r="DI16" s="631"/>
      <c r="DJ16" s="631"/>
      <c r="DK16" s="632"/>
      <c r="DL16" s="630">
        <f>'ЗП-О_ДШИ...'!L16+'ЗП-О_ССУЗы'!L16+'ЗП-О_Прочие(образ-е)'!L16</f>
        <v>0</v>
      </c>
      <c r="DM16" s="631"/>
      <c r="DN16" s="631"/>
      <c r="DO16" s="631"/>
      <c r="DP16" s="631"/>
      <c r="DQ16" s="631"/>
      <c r="DR16" s="631"/>
      <c r="DS16" s="631"/>
      <c r="DT16" s="631"/>
      <c r="DU16" s="631"/>
      <c r="DV16" s="632"/>
      <c r="DW16" s="630">
        <f>'ЗП-О_ДШИ...'!M16+'ЗП-О_ССУЗы'!M16+'ЗП-О_Прочие(образ-е)'!M16</f>
        <v>0</v>
      </c>
      <c r="DX16" s="631"/>
      <c r="DY16" s="631"/>
      <c r="DZ16" s="631"/>
      <c r="EA16" s="631"/>
      <c r="EB16" s="631"/>
      <c r="EC16" s="631"/>
      <c r="ED16" s="631"/>
      <c r="EE16" s="631"/>
      <c r="EF16" s="631"/>
      <c r="EG16" s="632"/>
      <c r="EH16" s="630">
        <f>'ЗП-О_ДШИ...'!N16+'ЗП-О_ССУЗы'!N16+'ЗП-О_Прочие(образ-е)'!N16</f>
        <v>0</v>
      </c>
      <c r="EI16" s="631"/>
      <c r="EJ16" s="631"/>
      <c r="EK16" s="631"/>
      <c r="EL16" s="631"/>
      <c r="EM16" s="631"/>
      <c r="EN16" s="631"/>
      <c r="EO16" s="631"/>
      <c r="EP16" s="631"/>
      <c r="EQ16" s="631"/>
      <c r="ER16" s="632"/>
      <c r="ES16" s="630">
        <f>'ЗП-О_ДШИ...'!O16+'ЗП-О_ССУЗы'!O16+'ЗП-О_Прочие(образ-е)'!O16</f>
        <v>0</v>
      </c>
      <c r="ET16" s="631"/>
      <c r="EU16" s="631"/>
      <c r="EV16" s="631"/>
      <c r="EW16" s="631"/>
      <c r="EX16" s="631"/>
      <c r="EY16" s="631"/>
      <c r="EZ16" s="631"/>
      <c r="FA16" s="631"/>
      <c r="FB16" s="631"/>
      <c r="FC16" s="632"/>
    </row>
    <row r="17" spans="1:159" s="27" customFormat="1" ht="21.75" customHeight="1">
      <c r="A17" s="162"/>
      <c r="B17" s="762" t="s">
        <v>334</v>
      </c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  <c r="N17" s="763"/>
      <c r="O17" s="763"/>
      <c r="P17" s="763"/>
      <c r="Q17" s="763"/>
      <c r="R17" s="763"/>
      <c r="S17" s="763"/>
      <c r="T17" s="763"/>
      <c r="U17" s="763"/>
      <c r="V17" s="763"/>
      <c r="W17" s="763"/>
      <c r="X17" s="763"/>
      <c r="Y17" s="763"/>
      <c r="Z17" s="763"/>
      <c r="AA17" s="763"/>
      <c r="AB17" s="763"/>
      <c r="AC17" s="763"/>
      <c r="AD17" s="763"/>
      <c r="AE17" s="763"/>
      <c r="AF17" s="763"/>
      <c r="AG17" s="763"/>
      <c r="AH17" s="763"/>
      <c r="AI17" s="763"/>
      <c r="AJ17" s="763"/>
      <c r="AK17" s="264" t="s">
        <v>297</v>
      </c>
      <c r="AL17" s="264" t="s">
        <v>66</v>
      </c>
      <c r="AM17" s="655">
        <f>'ЗП-О_ДШИ...'!E17+'ЗП-О_ССУЗы'!E17+'ЗП-О_Прочие(образ-е)'!E17</f>
        <v>0</v>
      </c>
      <c r="AN17" s="756"/>
      <c r="AO17" s="756"/>
      <c r="AP17" s="756"/>
      <c r="AQ17" s="756"/>
      <c r="AR17" s="756"/>
      <c r="AS17" s="756"/>
      <c r="AT17" s="756"/>
      <c r="AU17" s="756"/>
      <c r="AV17" s="756"/>
      <c r="AW17" s="757"/>
      <c r="AX17" s="630">
        <f>'ЗП-О_ДШИ...'!F17+'ЗП-О_ССУЗы'!F17+'ЗП-О_Прочие(образ-е)'!F17</f>
        <v>0</v>
      </c>
      <c r="AY17" s="631"/>
      <c r="AZ17" s="631"/>
      <c r="BA17" s="631"/>
      <c r="BB17" s="631"/>
      <c r="BC17" s="631"/>
      <c r="BD17" s="631"/>
      <c r="BE17" s="631"/>
      <c r="BF17" s="631"/>
      <c r="BG17" s="631"/>
      <c r="BH17" s="632"/>
      <c r="BI17" s="630">
        <f t="shared" si="2"/>
        <v>0</v>
      </c>
      <c r="BJ17" s="631">
        <f t="shared" si="3"/>
        <v>0</v>
      </c>
      <c r="BK17" s="631">
        <f t="shared" si="4"/>
        <v>0</v>
      </c>
      <c r="BL17" s="631">
        <f t="shared" si="5"/>
        <v>0</v>
      </c>
      <c r="BM17" s="631">
        <f t="shared" si="6"/>
        <v>0</v>
      </c>
      <c r="BN17" s="631">
        <f t="shared" si="7"/>
        <v>0</v>
      </c>
      <c r="BO17" s="631">
        <f t="shared" si="8"/>
        <v>0</v>
      </c>
      <c r="BP17" s="631">
        <f t="shared" si="9"/>
        <v>0</v>
      </c>
      <c r="BQ17" s="631">
        <f t="shared" si="10"/>
        <v>0</v>
      </c>
      <c r="BR17" s="631">
        <f t="shared" si="11"/>
        <v>0</v>
      </c>
      <c r="BS17" s="632">
        <f t="shared" si="12"/>
        <v>0</v>
      </c>
      <c r="BT17" s="630">
        <f>'ЗП-О_ДШИ...'!H17+'ЗП-О_ССУЗы'!H17+'ЗП-О_Прочие(образ-е)'!H17</f>
        <v>0</v>
      </c>
      <c r="BU17" s="631"/>
      <c r="BV17" s="631"/>
      <c r="BW17" s="631"/>
      <c r="BX17" s="631"/>
      <c r="BY17" s="631"/>
      <c r="BZ17" s="631"/>
      <c r="CA17" s="631"/>
      <c r="CB17" s="631"/>
      <c r="CC17" s="631"/>
      <c r="CD17" s="632"/>
      <c r="CE17" s="630">
        <f t="shared" si="13"/>
        <v>0</v>
      </c>
      <c r="CF17" s="631">
        <f t="shared" si="14"/>
        <v>0</v>
      </c>
      <c r="CG17" s="631">
        <f t="shared" si="15"/>
        <v>0</v>
      </c>
      <c r="CH17" s="631">
        <f t="shared" si="16"/>
        <v>0</v>
      </c>
      <c r="CI17" s="631">
        <f t="shared" si="17"/>
        <v>0</v>
      </c>
      <c r="CJ17" s="631">
        <f t="shared" si="18"/>
        <v>0</v>
      </c>
      <c r="CK17" s="631">
        <f t="shared" si="19"/>
        <v>0</v>
      </c>
      <c r="CL17" s="631">
        <f t="shared" si="20"/>
        <v>0</v>
      </c>
      <c r="CM17" s="631">
        <f t="shared" si="21"/>
        <v>0</v>
      </c>
      <c r="CN17" s="631">
        <f t="shared" si="22"/>
        <v>0</v>
      </c>
      <c r="CO17" s="632">
        <f t="shared" si="23"/>
        <v>0</v>
      </c>
      <c r="CP17" s="630">
        <f>'ЗП-О_ДШИ...'!J17+'ЗП-О_ССУЗы'!J17+'ЗП-О_Прочие(образ-е)'!J17</f>
        <v>0</v>
      </c>
      <c r="CQ17" s="631"/>
      <c r="CR17" s="631"/>
      <c r="CS17" s="631"/>
      <c r="CT17" s="631"/>
      <c r="CU17" s="631"/>
      <c r="CV17" s="631"/>
      <c r="CW17" s="631"/>
      <c r="CX17" s="631"/>
      <c r="CY17" s="631"/>
      <c r="CZ17" s="632"/>
      <c r="DA17" s="630">
        <f>'ЗП-О_ДШИ...'!K17+'ЗП-О_ССУЗы'!K17+'ЗП-О_Прочие(образ-е)'!K17</f>
        <v>0</v>
      </c>
      <c r="DB17" s="631"/>
      <c r="DC17" s="631"/>
      <c r="DD17" s="631"/>
      <c r="DE17" s="631"/>
      <c r="DF17" s="631"/>
      <c r="DG17" s="631"/>
      <c r="DH17" s="631"/>
      <c r="DI17" s="631"/>
      <c r="DJ17" s="631"/>
      <c r="DK17" s="632"/>
      <c r="DL17" s="630">
        <f>'ЗП-О_ДШИ...'!L17+'ЗП-О_ССУЗы'!L17+'ЗП-О_Прочие(образ-е)'!L17</f>
        <v>0</v>
      </c>
      <c r="DM17" s="631"/>
      <c r="DN17" s="631"/>
      <c r="DO17" s="631"/>
      <c r="DP17" s="631"/>
      <c r="DQ17" s="631"/>
      <c r="DR17" s="631"/>
      <c r="DS17" s="631"/>
      <c r="DT17" s="631"/>
      <c r="DU17" s="631"/>
      <c r="DV17" s="632"/>
      <c r="DW17" s="630">
        <f>'ЗП-О_ДШИ...'!M17+'ЗП-О_ССУЗы'!M17+'ЗП-О_Прочие(образ-е)'!M17</f>
        <v>0</v>
      </c>
      <c r="DX17" s="631"/>
      <c r="DY17" s="631"/>
      <c r="DZ17" s="631"/>
      <c r="EA17" s="631"/>
      <c r="EB17" s="631"/>
      <c r="EC17" s="631"/>
      <c r="ED17" s="631"/>
      <c r="EE17" s="631"/>
      <c r="EF17" s="631"/>
      <c r="EG17" s="632"/>
      <c r="EH17" s="630">
        <f>'ЗП-О_ДШИ...'!N17+'ЗП-О_ССУЗы'!N17+'ЗП-О_Прочие(образ-е)'!N17</f>
        <v>0</v>
      </c>
      <c r="EI17" s="631"/>
      <c r="EJ17" s="631"/>
      <c r="EK17" s="631"/>
      <c r="EL17" s="631"/>
      <c r="EM17" s="631"/>
      <c r="EN17" s="631"/>
      <c r="EO17" s="631"/>
      <c r="EP17" s="631"/>
      <c r="EQ17" s="631"/>
      <c r="ER17" s="632"/>
      <c r="ES17" s="630">
        <f>'ЗП-О_ДШИ...'!O17+'ЗП-О_ССУЗы'!O17+'ЗП-О_Прочие(образ-е)'!O17</f>
        <v>0</v>
      </c>
      <c r="ET17" s="631"/>
      <c r="EU17" s="631"/>
      <c r="EV17" s="631"/>
      <c r="EW17" s="631"/>
      <c r="EX17" s="631"/>
      <c r="EY17" s="631"/>
      <c r="EZ17" s="631"/>
      <c r="FA17" s="631"/>
      <c r="FB17" s="631"/>
      <c r="FC17" s="632"/>
    </row>
    <row r="18" spans="1:159" s="27" customFormat="1" ht="21.75" customHeight="1">
      <c r="A18" s="162"/>
      <c r="B18" s="762" t="s">
        <v>345</v>
      </c>
      <c r="C18" s="763"/>
      <c r="D18" s="763"/>
      <c r="E18" s="763"/>
      <c r="F18" s="763"/>
      <c r="G18" s="763"/>
      <c r="H18" s="763"/>
      <c r="I18" s="763"/>
      <c r="J18" s="763"/>
      <c r="K18" s="763"/>
      <c r="L18" s="763"/>
      <c r="M18" s="763"/>
      <c r="N18" s="763"/>
      <c r="O18" s="763"/>
      <c r="P18" s="763"/>
      <c r="Q18" s="763"/>
      <c r="R18" s="763"/>
      <c r="S18" s="763"/>
      <c r="T18" s="763"/>
      <c r="U18" s="763"/>
      <c r="V18" s="763"/>
      <c r="W18" s="763"/>
      <c r="X18" s="763"/>
      <c r="Y18" s="763"/>
      <c r="Z18" s="763"/>
      <c r="AA18" s="763"/>
      <c r="AB18" s="763"/>
      <c r="AC18" s="763"/>
      <c r="AD18" s="763"/>
      <c r="AE18" s="763"/>
      <c r="AF18" s="763"/>
      <c r="AG18" s="763"/>
      <c r="AH18" s="763"/>
      <c r="AI18" s="763"/>
      <c r="AJ18" s="763"/>
      <c r="AK18" s="264" t="s">
        <v>298</v>
      </c>
      <c r="AL18" s="264" t="s">
        <v>67</v>
      </c>
      <c r="AM18" s="655">
        <f>'ЗП-О_ДШИ...'!E18+'ЗП-О_ССУЗы'!E18+'ЗП-О_Прочие(образ-е)'!E18</f>
        <v>0</v>
      </c>
      <c r="AN18" s="756"/>
      <c r="AO18" s="756"/>
      <c r="AP18" s="756"/>
      <c r="AQ18" s="756"/>
      <c r="AR18" s="756"/>
      <c r="AS18" s="756"/>
      <c r="AT18" s="756"/>
      <c r="AU18" s="756"/>
      <c r="AV18" s="756"/>
      <c r="AW18" s="757"/>
      <c r="AX18" s="630">
        <f>'ЗП-О_ДШИ...'!F18+'ЗП-О_ССУЗы'!F18+'ЗП-О_Прочие(образ-е)'!F18</f>
        <v>0</v>
      </c>
      <c r="AY18" s="631"/>
      <c r="AZ18" s="631"/>
      <c r="BA18" s="631"/>
      <c r="BB18" s="631"/>
      <c r="BC18" s="631"/>
      <c r="BD18" s="631"/>
      <c r="BE18" s="631"/>
      <c r="BF18" s="631"/>
      <c r="BG18" s="631"/>
      <c r="BH18" s="632"/>
      <c r="BI18" s="630">
        <f t="shared" si="2"/>
        <v>0</v>
      </c>
      <c r="BJ18" s="631">
        <f t="shared" si="3"/>
        <v>0</v>
      </c>
      <c r="BK18" s="631">
        <f t="shared" si="4"/>
        <v>0</v>
      </c>
      <c r="BL18" s="631">
        <f t="shared" si="5"/>
        <v>0</v>
      </c>
      <c r="BM18" s="631">
        <f t="shared" si="6"/>
        <v>0</v>
      </c>
      <c r="BN18" s="631">
        <f t="shared" si="7"/>
        <v>0</v>
      </c>
      <c r="BO18" s="631">
        <f t="shared" si="8"/>
        <v>0</v>
      </c>
      <c r="BP18" s="631">
        <f t="shared" si="9"/>
        <v>0</v>
      </c>
      <c r="BQ18" s="631">
        <f t="shared" si="10"/>
        <v>0</v>
      </c>
      <c r="BR18" s="631">
        <f t="shared" si="11"/>
        <v>0</v>
      </c>
      <c r="BS18" s="632">
        <f t="shared" si="12"/>
        <v>0</v>
      </c>
      <c r="BT18" s="630">
        <f>'ЗП-О_ДШИ...'!H18+'ЗП-О_ССУЗы'!H18+'ЗП-О_Прочие(образ-е)'!H18</f>
        <v>0</v>
      </c>
      <c r="BU18" s="631"/>
      <c r="BV18" s="631"/>
      <c r="BW18" s="631"/>
      <c r="BX18" s="631"/>
      <c r="BY18" s="631"/>
      <c r="BZ18" s="631"/>
      <c r="CA18" s="631"/>
      <c r="CB18" s="631"/>
      <c r="CC18" s="631"/>
      <c r="CD18" s="632"/>
      <c r="CE18" s="630">
        <f t="shared" si="13"/>
        <v>0</v>
      </c>
      <c r="CF18" s="631">
        <f t="shared" si="14"/>
        <v>0</v>
      </c>
      <c r="CG18" s="631">
        <f t="shared" si="15"/>
        <v>0</v>
      </c>
      <c r="CH18" s="631">
        <f t="shared" si="16"/>
        <v>0</v>
      </c>
      <c r="CI18" s="631">
        <f t="shared" si="17"/>
        <v>0</v>
      </c>
      <c r="CJ18" s="631">
        <f t="shared" si="18"/>
        <v>0</v>
      </c>
      <c r="CK18" s="631">
        <f t="shared" si="19"/>
        <v>0</v>
      </c>
      <c r="CL18" s="631">
        <f t="shared" si="20"/>
        <v>0</v>
      </c>
      <c r="CM18" s="631">
        <f t="shared" si="21"/>
        <v>0</v>
      </c>
      <c r="CN18" s="631">
        <f t="shared" si="22"/>
        <v>0</v>
      </c>
      <c r="CO18" s="632">
        <f t="shared" si="23"/>
        <v>0</v>
      </c>
      <c r="CP18" s="630">
        <f>'ЗП-О_ДШИ...'!J18+'ЗП-О_ССУЗы'!J18+'ЗП-О_Прочие(образ-е)'!J18</f>
        <v>0</v>
      </c>
      <c r="CQ18" s="631"/>
      <c r="CR18" s="631"/>
      <c r="CS18" s="631"/>
      <c r="CT18" s="631"/>
      <c r="CU18" s="631"/>
      <c r="CV18" s="631"/>
      <c r="CW18" s="631"/>
      <c r="CX18" s="631"/>
      <c r="CY18" s="631"/>
      <c r="CZ18" s="632"/>
      <c r="DA18" s="630">
        <f>'ЗП-О_ДШИ...'!K18+'ЗП-О_ССУЗы'!K18+'ЗП-О_Прочие(образ-е)'!K18</f>
        <v>0</v>
      </c>
      <c r="DB18" s="631"/>
      <c r="DC18" s="631"/>
      <c r="DD18" s="631"/>
      <c r="DE18" s="631"/>
      <c r="DF18" s="631"/>
      <c r="DG18" s="631"/>
      <c r="DH18" s="631"/>
      <c r="DI18" s="631"/>
      <c r="DJ18" s="631"/>
      <c r="DK18" s="632"/>
      <c r="DL18" s="630">
        <f>'ЗП-О_ДШИ...'!L18+'ЗП-О_ССУЗы'!L18+'ЗП-О_Прочие(образ-е)'!L18</f>
        <v>0</v>
      </c>
      <c r="DM18" s="631"/>
      <c r="DN18" s="631"/>
      <c r="DO18" s="631"/>
      <c r="DP18" s="631"/>
      <c r="DQ18" s="631"/>
      <c r="DR18" s="631"/>
      <c r="DS18" s="631"/>
      <c r="DT18" s="631"/>
      <c r="DU18" s="631"/>
      <c r="DV18" s="632"/>
      <c r="DW18" s="630">
        <f>'ЗП-О_ДШИ...'!M18+'ЗП-О_ССУЗы'!M18+'ЗП-О_Прочие(образ-е)'!M18</f>
        <v>0</v>
      </c>
      <c r="DX18" s="631"/>
      <c r="DY18" s="631"/>
      <c r="DZ18" s="631"/>
      <c r="EA18" s="631"/>
      <c r="EB18" s="631"/>
      <c r="EC18" s="631"/>
      <c r="ED18" s="631"/>
      <c r="EE18" s="631"/>
      <c r="EF18" s="631"/>
      <c r="EG18" s="632"/>
      <c r="EH18" s="630">
        <f>'ЗП-О_ДШИ...'!N18+'ЗП-О_ССУЗы'!N18+'ЗП-О_Прочие(образ-е)'!N18</f>
        <v>0</v>
      </c>
      <c r="EI18" s="631"/>
      <c r="EJ18" s="631"/>
      <c r="EK18" s="631"/>
      <c r="EL18" s="631"/>
      <c r="EM18" s="631"/>
      <c r="EN18" s="631"/>
      <c r="EO18" s="631"/>
      <c r="EP18" s="631"/>
      <c r="EQ18" s="631"/>
      <c r="ER18" s="632"/>
      <c r="ES18" s="630">
        <f>'ЗП-О_ДШИ...'!O18+'ЗП-О_ССУЗы'!O18+'ЗП-О_Прочие(образ-е)'!O18</f>
        <v>0</v>
      </c>
      <c r="ET18" s="631"/>
      <c r="EU18" s="631"/>
      <c r="EV18" s="631"/>
      <c r="EW18" s="631"/>
      <c r="EX18" s="631"/>
      <c r="EY18" s="631"/>
      <c r="EZ18" s="631"/>
      <c r="FA18" s="631"/>
      <c r="FB18" s="631"/>
      <c r="FC18" s="632"/>
    </row>
    <row r="19" spans="1:159" s="27" customFormat="1" ht="81.75" customHeight="1">
      <c r="A19" s="164"/>
      <c r="B19" s="764" t="s">
        <v>348</v>
      </c>
      <c r="C19" s="635"/>
      <c r="D19" s="635"/>
      <c r="E19" s="635"/>
      <c r="F19" s="635"/>
      <c r="G19" s="635"/>
      <c r="H19" s="635"/>
      <c r="I19" s="635"/>
      <c r="J19" s="635"/>
      <c r="K19" s="635"/>
      <c r="L19" s="635"/>
      <c r="M19" s="635"/>
      <c r="N19" s="635"/>
      <c r="O19" s="635"/>
      <c r="P19" s="635"/>
      <c r="Q19" s="635"/>
      <c r="R19" s="635"/>
      <c r="S19" s="635"/>
      <c r="T19" s="635"/>
      <c r="U19" s="635"/>
      <c r="V19" s="635"/>
      <c r="W19" s="635"/>
      <c r="X19" s="635"/>
      <c r="Y19" s="635"/>
      <c r="Z19" s="635"/>
      <c r="AA19" s="635"/>
      <c r="AB19" s="635"/>
      <c r="AC19" s="635"/>
      <c r="AD19" s="635"/>
      <c r="AE19" s="635"/>
      <c r="AF19" s="635"/>
      <c r="AG19" s="635"/>
      <c r="AH19" s="635"/>
      <c r="AI19" s="635"/>
      <c r="AJ19" s="635"/>
      <c r="AK19" s="353" t="s">
        <v>299</v>
      </c>
      <c r="AL19" s="353" t="s">
        <v>300</v>
      </c>
      <c r="AM19" s="655">
        <f>'ЗП-О_ДШИ...'!E19+'ЗП-О_ССУЗы'!E19+'ЗП-О_Прочие(образ-е)'!E19</f>
        <v>0</v>
      </c>
      <c r="AN19" s="756"/>
      <c r="AO19" s="756"/>
      <c r="AP19" s="756"/>
      <c r="AQ19" s="756"/>
      <c r="AR19" s="756"/>
      <c r="AS19" s="756"/>
      <c r="AT19" s="756"/>
      <c r="AU19" s="756"/>
      <c r="AV19" s="756"/>
      <c r="AW19" s="757"/>
      <c r="AX19" s="630">
        <f>'ЗП-О_ДШИ...'!F19+'ЗП-О_ССУЗы'!F19+'ЗП-О_Прочие(образ-е)'!F19</f>
        <v>0</v>
      </c>
      <c r="AY19" s="631"/>
      <c r="AZ19" s="631"/>
      <c r="BA19" s="631"/>
      <c r="BB19" s="631"/>
      <c r="BC19" s="631"/>
      <c r="BD19" s="631"/>
      <c r="BE19" s="631"/>
      <c r="BF19" s="631"/>
      <c r="BG19" s="631"/>
      <c r="BH19" s="632"/>
      <c r="BI19" s="630">
        <f t="shared" si="2"/>
        <v>0</v>
      </c>
      <c r="BJ19" s="631">
        <f t="shared" si="3"/>
        <v>0</v>
      </c>
      <c r="BK19" s="631">
        <f t="shared" si="4"/>
        <v>0</v>
      </c>
      <c r="BL19" s="631">
        <f t="shared" si="5"/>
        <v>0</v>
      </c>
      <c r="BM19" s="631">
        <f t="shared" si="6"/>
        <v>0</v>
      </c>
      <c r="BN19" s="631">
        <f t="shared" si="7"/>
        <v>0</v>
      </c>
      <c r="BO19" s="631">
        <f t="shared" si="8"/>
        <v>0</v>
      </c>
      <c r="BP19" s="631">
        <f t="shared" si="9"/>
        <v>0</v>
      </c>
      <c r="BQ19" s="631">
        <f t="shared" si="10"/>
        <v>0</v>
      </c>
      <c r="BR19" s="631">
        <f t="shared" si="11"/>
        <v>0</v>
      </c>
      <c r="BS19" s="632">
        <f t="shared" si="12"/>
        <v>0</v>
      </c>
      <c r="BT19" s="630">
        <f>'ЗП-О_ДШИ...'!H19+'ЗП-О_ССУЗы'!H19+'ЗП-О_Прочие(образ-е)'!H19</f>
        <v>0</v>
      </c>
      <c r="BU19" s="631"/>
      <c r="BV19" s="631"/>
      <c r="BW19" s="631"/>
      <c r="BX19" s="631"/>
      <c r="BY19" s="631"/>
      <c r="BZ19" s="631"/>
      <c r="CA19" s="631"/>
      <c r="CB19" s="631"/>
      <c r="CC19" s="631"/>
      <c r="CD19" s="632"/>
      <c r="CE19" s="630">
        <f t="shared" si="13"/>
        <v>0</v>
      </c>
      <c r="CF19" s="631">
        <f t="shared" si="14"/>
        <v>0</v>
      </c>
      <c r="CG19" s="631">
        <f t="shared" si="15"/>
        <v>0</v>
      </c>
      <c r="CH19" s="631">
        <f t="shared" si="16"/>
        <v>0</v>
      </c>
      <c r="CI19" s="631">
        <f t="shared" si="17"/>
        <v>0</v>
      </c>
      <c r="CJ19" s="631">
        <f t="shared" si="18"/>
        <v>0</v>
      </c>
      <c r="CK19" s="631">
        <f t="shared" si="19"/>
        <v>0</v>
      </c>
      <c r="CL19" s="631">
        <f t="shared" si="20"/>
        <v>0</v>
      </c>
      <c r="CM19" s="631">
        <f t="shared" si="21"/>
        <v>0</v>
      </c>
      <c r="CN19" s="631">
        <f t="shared" si="22"/>
        <v>0</v>
      </c>
      <c r="CO19" s="632">
        <f t="shared" si="23"/>
        <v>0</v>
      </c>
      <c r="CP19" s="630">
        <f>'ЗП-О_ДШИ...'!J19+'ЗП-О_ССУЗы'!J19+'ЗП-О_Прочие(образ-е)'!J19</f>
        <v>0</v>
      </c>
      <c r="CQ19" s="631"/>
      <c r="CR19" s="631"/>
      <c r="CS19" s="631"/>
      <c r="CT19" s="631"/>
      <c r="CU19" s="631"/>
      <c r="CV19" s="631"/>
      <c r="CW19" s="631"/>
      <c r="CX19" s="631"/>
      <c r="CY19" s="631"/>
      <c r="CZ19" s="632"/>
      <c r="DA19" s="630">
        <f>'ЗП-О_ДШИ...'!K19+'ЗП-О_ССУЗы'!K19+'ЗП-О_Прочие(образ-е)'!K19</f>
        <v>0</v>
      </c>
      <c r="DB19" s="631"/>
      <c r="DC19" s="631"/>
      <c r="DD19" s="631"/>
      <c r="DE19" s="631"/>
      <c r="DF19" s="631"/>
      <c r="DG19" s="631"/>
      <c r="DH19" s="631"/>
      <c r="DI19" s="631"/>
      <c r="DJ19" s="631"/>
      <c r="DK19" s="632"/>
      <c r="DL19" s="630">
        <f>'ЗП-О_ДШИ...'!L19+'ЗП-О_ССУЗы'!L19+'ЗП-О_Прочие(образ-е)'!L19</f>
        <v>0</v>
      </c>
      <c r="DM19" s="631"/>
      <c r="DN19" s="631"/>
      <c r="DO19" s="631"/>
      <c r="DP19" s="631"/>
      <c r="DQ19" s="631"/>
      <c r="DR19" s="631"/>
      <c r="DS19" s="631"/>
      <c r="DT19" s="631"/>
      <c r="DU19" s="631"/>
      <c r="DV19" s="632"/>
      <c r="DW19" s="630">
        <f>'ЗП-О_ДШИ...'!M19+'ЗП-О_ССУЗы'!M19+'ЗП-О_Прочие(образ-е)'!M19</f>
        <v>0</v>
      </c>
      <c r="DX19" s="631"/>
      <c r="DY19" s="631"/>
      <c r="DZ19" s="631"/>
      <c r="EA19" s="631"/>
      <c r="EB19" s="631"/>
      <c r="EC19" s="631"/>
      <c r="ED19" s="631"/>
      <c r="EE19" s="631"/>
      <c r="EF19" s="631"/>
      <c r="EG19" s="632"/>
      <c r="EH19" s="630">
        <f>'ЗП-О_ДШИ...'!N19+'ЗП-О_ССУЗы'!N19+'ЗП-О_Прочие(образ-е)'!N19</f>
        <v>0</v>
      </c>
      <c r="EI19" s="631"/>
      <c r="EJ19" s="631"/>
      <c r="EK19" s="631"/>
      <c r="EL19" s="631"/>
      <c r="EM19" s="631"/>
      <c r="EN19" s="631"/>
      <c r="EO19" s="631"/>
      <c r="EP19" s="631"/>
      <c r="EQ19" s="631"/>
      <c r="ER19" s="632"/>
      <c r="ES19" s="630">
        <f>'ЗП-О_ДШИ...'!O19+'ЗП-О_ССУЗы'!O19+'ЗП-О_Прочие(образ-е)'!O19</f>
        <v>0</v>
      </c>
      <c r="ET19" s="631"/>
      <c r="EU19" s="631"/>
      <c r="EV19" s="631"/>
      <c r="EW19" s="631"/>
      <c r="EX19" s="631"/>
      <c r="EY19" s="631"/>
      <c r="EZ19" s="631"/>
      <c r="FA19" s="631"/>
      <c r="FB19" s="631"/>
      <c r="FC19" s="632"/>
    </row>
    <row r="20" spans="1:159" s="27" customFormat="1" ht="21.75" customHeight="1">
      <c r="A20" s="162"/>
      <c r="B20" s="762" t="s">
        <v>334</v>
      </c>
      <c r="C20" s="763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763"/>
      <c r="AA20" s="763"/>
      <c r="AB20" s="763"/>
      <c r="AC20" s="763"/>
      <c r="AD20" s="763"/>
      <c r="AE20" s="763"/>
      <c r="AF20" s="763"/>
      <c r="AG20" s="763"/>
      <c r="AH20" s="763"/>
      <c r="AI20" s="763"/>
      <c r="AJ20" s="763"/>
      <c r="AK20" s="264" t="s">
        <v>301</v>
      </c>
      <c r="AL20" s="264" t="s">
        <v>302</v>
      </c>
      <c r="AM20" s="655">
        <f>'ЗП-О_ДШИ...'!E20+'ЗП-О_ССУЗы'!E20+'ЗП-О_Прочие(образ-е)'!E20</f>
        <v>0</v>
      </c>
      <c r="AN20" s="756"/>
      <c r="AO20" s="756"/>
      <c r="AP20" s="756"/>
      <c r="AQ20" s="756"/>
      <c r="AR20" s="756"/>
      <c r="AS20" s="756"/>
      <c r="AT20" s="756"/>
      <c r="AU20" s="756"/>
      <c r="AV20" s="756"/>
      <c r="AW20" s="757"/>
      <c r="AX20" s="630">
        <f>'ЗП-О_ДШИ...'!F20+'ЗП-О_ССУЗы'!F20+'ЗП-О_Прочие(образ-е)'!F20</f>
        <v>0</v>
      </c>
      <c r="AY20" s="631"/>
      <c r="AZ20" s="631"/>
      <c r="BA20" s="631"/>
      <c r="BB20" s="631"/>
      <c r="BC20" s="631"/>
      <c r="BD20" s="631"/>
      <c r="BE20" s="631"/>
      <c r="BF20" s="631"/>
      <c r="BG20" s="631"/>
      <c r="BH20" s="632"/>
      <c r="BI20" s="630">
        <f t="shared" ref="BI20:BI33" si="24">SUM(CP20:DV20)</f>
        <v>0</v>
      </c>
      <c r="BJ20" s="631">
        <f t="shared" ref="BJ20:BJ33" si="25">SUM(BM20:BO20)</f>
        <v>0</v>
      </c>
      <c r="BK20" s="631">
        <f t="shared" ref="BK20:BK33" si="26">SUM(BN20:BP20)</f>
        <v>0</v>
      </c>
      <c r="BL20" s="631">
        <f t="shared" ref="BL20:BL33" si="27">SUM(BO20:BQ20)</f>
        <v>0</v>
      </c>
      <c r="BM20" s="631">
        <f t="shared" ref="BM20:BM33" si="28">SUM(BP20:BR20)</f>
        <v>0</v>
      </c>
      <c r="BN20" s="631">
        <f t="shared" ref="BN20:BN33" si="29">SUM(BQ20:BS20)</f>
        <v>0</v>
      </c>
      <c r="BO20" s="631">
        <f t="shared" ref="BO20:BO33" si="30">SUM(BR20:BT20)</f>
        <v>0</v>
      </c>
      <c r="BP20" s="631">
        <f t="shared" ref="BP20:BP33" si="31">SUM(BS20:BU20)</f>
        <v>0</v>
      </c>
      <c r="BQ20" s="631">
        <f t="shared" ref="BQ20:BQ33" si="32">SUM(BT20:BV20)</f>
        <v>0</v>
      </c>
      <c r="BR20" s="631">
        <f t="shared" ref="BR20:BR33" si="33">SUM(BU20:BW20)</f>
        <v>0</v>
      </c>
      <c r="BS20" s="632">
        <f t="shared" ref="BS20:BS33" si="34">SUM(BV20:BX20)</f>
        <v>0</v>
      </c>
      <c r="BT20" s="630">
        <f>'ЗП-О_ДШИ...'!H20+'ЗП-О_ССУЗы'!H20+'ЗП-О_Прочие(образ-е)'!H20</f>
        <v>0</v>
      </c>
      <c r="BU20" s="631"/>
      <c r="BV20" s="631"/>
      <c r="BW20" s="631"/>
      <c r="BX20" s="631"/>
      <c r="BY20" s="631"/>
      <c r="BZ20" s="631"/>
      <c r="CA20" s="631"/>
      <c r="CB20" s="631"/>
      <c r="CC20" s="631"/>
      <c r="CD20" s="632"/>
      <c r="CE20" s="630">
        <f t="shared" ref="CE20:CE33" si="35">SUM(DW20:FC20)</f>
        <v>0</v>
      </c>
      <c r="CF20" s="631">
        <f t="shared" ref="CF20:CF33" si="36">SUM(CI20:CK20)</f>
        <v>0</v>
      </c>
      <c r="CG20" s="631">
        <f t="shared" ref="CG20:CG33" si="37">SUM(CJ20:CL20)</f>
        <v>0</v>
      </c>
      <c r="CH20" s="631">
        <f t="shared" ref="CH20:CH33" si="38">SUM(CK20:CM20)</f>
        <v>0</v>
      </c>
      <c r="CI20" s="631">
        <f t="shared" ref="CI20:CI33" si="39">SUM(CL20:CN20)</f>
        <v>0</v>
      </c>
      <c r="CJ20" s="631">
        <f t="shared" ref="CJ20:CJ33" si="40">SUM(CM20:CO20)</f>
        <v>0</v>
      </c>
      <c r="CK20" s="631">
        <f t="shared" ref="CK20:CK33" si="41">SUM(CN20:CP20)</f>
        <v>0</v>
      </c>
      <c r="CL20" s="631">
        <f t="shared" ref="CL20:CL33" si="42">SUM(CO20:CQ20)</f>
        <v>0</v>
      </c>
      <c r="CM20" s="631">
        <f t="shared" ref="CM20:CM33" si="43">SUM(CP20:CR20)</f>
        <v>0</v>
      </c>
      <c r="CN20" s="631">
        <f t="shared" ref="CN20:CN33" si="44">SUM(CQ20:CS20)</f>
        <v>0</v>
      </c>
      <c r="CO20" s="632">
        <f t="shared" ref="CO20:CO33" si="45">SUM(CR20:CT20)</f>
        <v>0</v>
      </c>
      <c r="CP20" s="630">
        <f>'ЗП-О_ДШИ...'!J20+'ЗП-О_ССУЗы'!J20+'ЗП-О_Прочие(образ-е)'!J20</f>
        <v>0</v>
      </c>
      <c r="CQ20" s="631"/>
      <c r="CR20" s="631"/>
      <c r="CS20" s="631"/>
      <c r="CT20" s="631"/>
      <c r="CU20" s="631"/>
      <c r="CV20" s="631"/>
      <c r="CW20" s="631"/>
      <c r="CX20" s="631"/>
      <c r="CY20" s="631"/>
      <c r="CZ20" s="632"/>
      <c r="DA20" s="630">
        <f>'ЗП-О_ДШИ...'!K20+'ЗП-О_ССУЗы'!K20+'ЗП-О_Прочие(образ-е)'!K20</f>
        <v>0</v>
      </c>
      <c r="DB20" s="631"/>
      <c r="DC20" s="631"/>
      <c r="DD20" s="631"/>
      <c r="DE20" s="631"/>
      <c r="DF20" s="631"/>
      <c r="DG20" s="631"/>
      <c r="DH20" s="631"/>
      <c r="DI20" s="631"/>
      <c r="DJ20" s="631"/>
      <c r="DK20" s="632"/>
      <c r="DL20" s="630">
        <f>'ЗП-О_ДШИ...'!L20+'ЗП-О_ССУЗы'!L20+'ЗП-О_Прочие(образ-е)'!L20</f>
        <v>0</v>
      </c>
      <c r="DM20" s="631"/>
      <c r="DN20" s="631"/>
      <c r="DO20" s="631"/>
      <c r="DP20" s="631"/>
      <c r="DQ20" s="631"/>
      <c r="DR20" s="631"/>
      <c r="DS20" s="631"/>
      <c r="DT20" s="631"/>
      <c r="DU20" s="631"/>
      <c r="DV20" s="632"/>
      <c r="DW20" s="630">
        <f>'ЗП-О_ДШИ...'!M20+'ЗП-О_ССУЗы'!M20+'ЗП-О_Прочие(образ-е)'!M20</f>
        <v>0</v>
      </c>
      <c r="DX20" s="631"/>
      <c r="DY20" s="631"/>
      <c r="DZ20" s="631"/>
      <c r="EA20" s="631"/>
      <c r="EB20" s="631"/>
      <c r="EC20" s="631"/>
      <c r="ED20" s="631"/>
      <c r="EE20" s="631"/>
      <c r="EF20" s="631"/>
      <c r="EG20" s="632"/>
      <c r="EH20" s="630">
        <f>'ЗП-О_ДШИ...'!N20+'ЗП-О_ССУЗы'!N20+'ЗП-О_Прочие(образ-е)'!N20</f>
        <v>0</v>
      </c>
      <c r="EI20" s="631"/>
      <c r="EJ20" s="631"/>
      <c r="EK20" s="631"/>
      <c r="EL20" s="631"/>
      <c r="EM20" s="631"/>
      <c r="EN20" s="631"/>
      <c r="EO20" s="631"/>
      <c r="EP20" s="631"/>
      <c r="EQ20" s="631"/>
      <c r="ER20" s="632"/>
      <c r="ES20" s="630">
        <f>'ЗП-О_ДШИ...'!O20+'ЗП-О_ССУЗы'!O20+'ЗП-О_Прочие(образ-е)'!O20</f>
        <v>0</v>
      </c>
      <c r="ET20" s="631"/>
      <c r="EU20" s="631"/>
      <c r="EV20" s="631"/>
      <c r="EW20" s="631"/>
      <c r="EX20" s="631"/>
      <c r="EY20" s="631"/>
      <c r="EZ20" s="631"/>
      <c r="FA20" s="631"/>
      <c r="FB20" s="631"/>
      <c r="FC20" s="632"/>
    </row>
    <row r="21" spans="1:159" s="27" customFormat="1" ht="21.75" customHeight="1">
      <c r="A21" s="162"/>
      <c r="B21" s="762" t="s">
        <v>345</v>
      </c>
      <c r="C21" s="763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264" t="s">
        <v>303</v>
      </c>
      <c r="AL21" s="264" t="s">
        <v>304</v>
      </c>
      <c r="AM21" s="655">
        <f>'ЗП-О_ДШИ...'!E21+'ЗП-О_ССУЗы'!E21+'ЗП-О_Прочие(образ-е)'!E21</f>
        <v>0</v>
      </c>
      <c r="AN21" s="756"/>
      <c r="AO21" s="756"/>
      <c r="AP21" s="756"/>
      <c r="AQ21" s="756"/>
      <c r="AR21" s="756"/>
      <c r="AS21" s="756"/>
      <c r="AT21" s="756"/>
      <c r="AU21" s="756"/>
      <c r="AV21" s="756"/>
      <c r="AW21" s="757"/>
      <c r="AX21" s="630">
        <f>'ЗП-О_ДШИ...'!F21+'ЗП-О_ССУЗы'!F21+'ЗП-О_Прочие(образ-е)'!F21</f>
        <v>0</v>
      </c>
      <c r="AY21" s="631"/>
      <c r="AZ21" s="631"/>
      <c r="BA21" s="631"/>
      <c r="BB21" s="631"/>
      <c r="BC21" s="631"/>
      <c r="BD21" s="631"/>
      <c r="BE21" s="631"/>
      <c r="BF21" s="631"/>
      <c r="BG21" s="631"/>
      <c r="BH21" s="632"/>
      <c r="BI21" s="630">
        <f t="shared" si="24"/>
        <v>0</v>
      </c>
      <c r="BJ21" s="631">
        <f t="shared" si="25"/>
        <v>0</v>
      </c>
      <c r="BK21" s="631">
        <f t="shared" si="26"/>
        <v>0</v>
      </c>
      <c r="BL21" s="631">
        <f t="shared" si="27"/>
        <v>0</v>
      </c>
      <c r="BM21" s="631">
        <f t="shared" si="28"/>
        <v>0</v>
      </c>
      <c r="BN21" s="631">
        <f t="shared" si="29"/>
        <v>0</v>
      </c>
      <c r="BO21" s="631">
        <f t="shared" si="30"/>
        <v>0</v>
      </c>
      <c r="BP21" s="631">
        <f t="shared" si="31"/>
        <v>0</v>
      </c>
      <c r="BQ21" s="631">
        <f t="shared" si="32"/>
        <v>0</v>
      </c>
      <c r="BR21" s="631">
        <f t="shared" si="33"/>
        <v>0</v>
      </c>
      <c r="BS21" s="632">
        <f t="shared" si="34"/>
        <v>0</v>
      </c>
      <c r="BT21" s="630">
        <f>'ЗП-О_ДШИ...'!H21+'ЗП-О_ССУЗы'!H21+'ЗП-О_Прочие(образ-е)'!H21</f>
        <v>0</v>
      </c>
      <c r="BU21" s="631"/>
      <c r="BV21" s="631"/>
      <c r="BW21" s="631"/>
      <c r="BX21" s="631"/>
      <c r="BY21" s="631"/>
      <c r="BZ21" s="631"/>
      <c r="CA21" s="631"/>
      <c r="CB21" s="631"/>
      <c r="CC21" s="631"/>
      <c r="CD21" s="632"/>
      <c r="CE21" s="630">
        <f t="shared" si="35"/>
        <v>0</v>
      </c>
      <c r="CF21" s="631">
        <f t="shared" si="36"/>
        <v>0</v>
      </c>
      <c r="CG21" s="631">
        <f t="shared" si="37"/>
        <v>0</v>
      </c>
      <c r="CH21" s="631">
        <f t="shared" si="38"/>
        <v>0</v>
      </c>
      <c r="CI21" s="631">
        <f t="shared" si="39"/>
        <v>0</v>
      </c>
      <c r="CJ21" s="631">
        <f t="shared" si="40"/>
        <v>0</v>
      </c>
      <c r="CK21" s="631">
        <f t="shared" si="41"/>
        <v>0</v>
      </c>
      <c r="CL21" s="631">
        <f t="shared" si="42"/>
        <v>0</v>
      </c>
      <c r="CM21" s="631">
        <f t="shared" si="43"/>
        <v>0</v>
      </c>
      <c r="CN21" s="631">
        <f t="shared" si="44"/>
        <v>0</v>
      </c>
      <c r="CO21" s="632">
        <f t="shared" si="45"/>
        <v>0</v>
      </c>
      <c r="CP21" s="630">
        <f>'ЗП-О_ДШИ...'!J21+'ЗП-О_ССУЗы'!J21+'ЗП-О_Прочие(образ-е)'!J21</f>
        <v>0</v>
      </c>
      <c r="CQ21" s="631"/>
      <c r="CR21" s="631"/>
      <c r="CS21" s="631"/>
      <c r="CT21" s="631"/>
      <c r="CU21" s="631"/>
      <c r="CV21" s="631"/>
      <c r="CW21" s="631"/>
      <c r="CX21" s="631"/>
      <c r="CY21" s="631"/>
      <c r="CZ21" s="632"/>
      <c r="DA21" s="630">
        <f>'ЗП-О_ДШИ...'!K21+'ЗП-О_ССУЗы'!K21+'ЗП-О_Прочие(образ-е)'!K21</f>
        <v>0</v>
      </c>
      <c r="DB21" s="631"/>
      <c r="DC21" s="631"/>
      <c r="DD21" s="631"/>
      <c r="DE21" s="631"/>
      <c r="DF21" s="631"/>
      <c r="DG21" s="631"/>
      <c r="DH21" s="631"/>
      <c r="DI21" s="631"/>
      <c r="DJ21" s="631"/>
      <c r="DK21" s="632"/>
      <c r="DL21" s="630">
        <f>'ЗП-О_ДШИ...'!L21+'ЗП-О_ССУЗы'!L21+'ЗП-О_Прочие(образ-е)'!L21</f>
        <v>0</v>
      </c>
      <c r="DM21" s="631"/>
      <c r="DN21" s="631"/>
      <c r="DO21" s="631"/>
      <c r="DP21" s="631"/>
      <c r="DQ21" s="631"/>
      <c r="DR21" s="631"/>
      <c r="DS21" s="631"/>
      <c r="DT21" s="631"/>
      <c r="DU21" s="631"/>
      <c r="DV21" s="632"/>
      <c r="DW21" s="630">
        <f>'ЗП-О_ДШИ...'!M21+'ЗП-О_ССУЗы'!M21+'ЗП-О_Прочие(образ-е)'!M21</f>
        <v>0</v>
      </c>
      <c r="DX21" s="631"/>
      <c r="DY21" s="631"/>
      <c r="DZ21" s="631"/>
      <c r="EA21" s="631"/>
      <c r="EB21" s="631"/>
      <c r="EC21" s="631"/>
      <c r="ED21" s="631"/>
      <c r="EE21" s="631"/>
      <c r="EF21" s="631"/>
      <c r="EG21" s="632"/>
      <c r="EH21" s="630">
        <f>'ЗП-О_ДШИ...'!N21+'ЗП-О_ССУЗы'!N21+'ЗП-О_Прочие(образ-е)'!N21</f>
        <v>0</v>
      </c>
      <c r="EI21" s="631"/>
      <c r="EJ21" s="631"/>
      <c r="EK21" s="631"/>
      <c r="EL21" s="631"/>
      <c r="EM21" s="631"/>
      <c r="EN21" s="631"/>
      <c r="EO21" s="631"/>
      <c r="EP21" s="631"/>
      <c r="EQ21" s="631"/>
      <c r="ER21" s="632"/>
      <c r="ES21" s="630">
        <f>'ЗП-О_ДШИ...'!O21+'ЗП-О_ССУЗы'!O21+'ЗП-О_Прочие(образ-е)'!O21</f>
        <v>0</v>
      </c>
      <c r="ET21" s="631"/>
      <c r="EU21" s="631"/>
      <c r="EV21" s="631"/>
      <c r="EW21" s="631"/>
      <c r="EX21" s="631"/>
      <c r="EY21" s="631"/>
      <c r="EZ21" s="631"/>
      <c r="FA21" s="631"/>
      <c r="FB21" s="631"/>
      <c r="FC21" s="632"/>
    </row>
    <row r="22" spans="1:159" s="27" customFormat="1" ht="21.75" customHeight="1">
      <c r="A22" s="162"/>
      <c r="B22" s="759" t="s">
        <v>349</v>
      </c>
      <c r="C22" s="660"/>
      <c r="D22" s="660"/>
      <c r="E22" s="660"/>
      <c r="F22" s="660"/>
      <c r="G22" s="660"/>
      <c r="H22" s="660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264" t="s">
        <v>305</v>
      </c>
      <c r="AL22" s="264" t="s">
        <v>306</v>
      </c>
      <c r="AM22" s="655">
        <f>'ЗП-О_ДШИ...'!E22+'ЗП-О_ССУЗы'!E22+'ЗП-О_Прочие(образ-е)'!E22</f>
        <v>0</v>
      </c>
      <c r="AN22" s="756"/>
      <c r="AO22" s="756"/>
      <c r="AP22" s="756"/>
      <c r="AQ22" s="756"/>
      <c r="AR22" s="756"/>
      <c r="AS22" s="756"/>
      <c r="AT22" s="756"/>
      <c r="AU22" s="756"/>
      <c r="AV22" s="756"/>
      <c r="AW22" s="757"/>
      <c r="AX22" s="630">
        <f>'ЗП-О_ДШИ...'!F22+'ЗП-О_ССУЗы'!F22+'ЗП-О_Прочие(образ-е)'!F22</f>
        <v>0</v>
      </c>
      <c r="AY22" s="631"/>
      <c r="AZ22" s="631"/>
      <c r="BA22" s="631"/>
      <c r="BB22" s="631"/>
      <c r="BC22" s="631"/>
      <c r="BD22" s="631"/>
      <c r="BE22" s="631"/>
      <c r="BF22" s="631"/>
      <c r="BG22" s="631"/>
      <c r="BH22" s="632"/>
      <c r="BI22" s="630">
        <f t="shared" si="24"/>
        <v>0</v>
      </c>
      <c r="BJ22" s="631">
        <f t="shared" si="25"/>
        <v>0</v>
      </c>
      <c r="BK22" s="631">
        <f t="shared" si="26"/>
        <v>0</v>
      </c>
      <c r="BL22" s="631">
        <f t="shared" si="27"/>
        <v>0</v>
      </c>
      <c r="BM22" s="631">
        <f t="shared" si="28"/>
        <v>0</v>
      </c>
      <c r="BN22" s="631">
        <f t="shared" si="29"/>
        <v>0</v>
      </c>
      <c r="BO22" s="631">
        <f t="shared" si="30"/>
        <v>0</v>
      </c>
      <c r="BP22" s="631">
        <f t="shared" si="31"/>
        <v>0</v>
      </c>
      <c r="BQ22" s="631">
        <f t="shared" si="32"/>
        <v>0</v>
      </c>
      <c r="BR22" s="631">
        <f t="shared" si="33"/>
        <v>0</v>
      </c>
      <c r="BS22" s="632">
        <f t="shared" si="34"/>
        <v>0</v>
      </c>
      <c r="BT22" s="630">
        <f>'ЗП-О_ДШИ...'!H22+'ЗП-О_ССУЗы'!H22+'ЗП-О_Прочие(образ-е)'!H22</f>
        <v>0</v>
      </c>
      <c r="BU22" s="631"/>
      <c r="BV22" s="631"/>
      <c r="BW22" s="631"/>
      <c r="BX22" s="631"/>
      <c r="BY22" s="631"/>
      <c r="BZ22" s="631"/>
      <c r="CA22" s="631"/>
      <c r="CB22" s="631"/>
      <c r="CC22" s="631"/>
      <c r="CD22" s="632"/>
      <c r="CE22" s="630">
        <f t="shared" si="35"/>
        <v>0</v>
      </c>
      <c r="CF22" s="631">
        <f t="shared" si="36"/>
        <v>0</v>
      </c>
      <c r="CG22" s="631">
        <f t="shared" si="37"/>
        <v>0</v>
      </c>
      <c r="CH22" s="631">
        <f t="shared" si="38"/>
        <v>0</v>
      </c>
      <c r="CI22" s="631">
        <f t="shared" si="39"/>
        <v>0</v>
      </c>
      <c r="CJ22" s="631">
        <f t="shared" si="40"/>
        <v>0</v>
      </c>
      <c r="CK22" s="631">
        <f t="shared" si="41"/>
        <v>0</v>
      </c>
      <c r="CL22" s="631">
        <f t="shared" si="42"/>
        <v>0</v>
      </c>
      <c r="CM22" s="631">
        <f t="shared" si="43"/>
        <v>0</v>
      </c>
      <c r="CN22" s="631">
        <f t="shared" si="44"/>
        <v>0</v>
      </c>
      <c r="CO22" s="632">
        <f t="shared" si="45"/>
        <v>0</v>
      </c>
      <c r="CP22" s="630">
        <f>'ЗП-О_ДШИ...'!J22+'ЗП-О_ССУЗы'!J22+'ЗП-О_Прочие(образ-е)'!J22</f>
        <v>0</v>
      </c>
      <c r="CQ22" s="631"/>
      <c r="CR22" s="631"/>
      <c r="CS22" s="631"/>
      <c r="CT22" s="631"/>
      <c r="CU22" s="631"/>
      <c r="CV22" s="631"/>
      <c r="CW22" s="631"/>
      <c r="CX22" s="631"/>
      <c r="CY22" s="631"/>
      <c r="CZ22" s="632"/>
      <c r="DA22" s="630">
        <f>'ЗП-О_ДШИ...'!K22+'ЗП-О_ССУЗы'!K22+'ЗП-О_Прочие(образ-е)'!K22</f>
        <v>0</v>
      </c>
      <c r="DB22" s="631"/>
      <c r="DC22" s="631"/>
      <c r="DD22" s="631"/>
      <c r="DE22" s="631"/>
      <c r="DF22" s="631"/>
      <c r="DG22" s="631"/>
      <c r="DH22" s="631"/>
      <c r="DI22" s="631"/>
      <c r="DJ22" s="631"/>
      <c r="DK22" s="632"/>
      <c r="DL22" s="630">
        <f>'ЗП-О_ДШИ...'!L22+'ЗП-О_ССУЗы'!L22+'ЗП-О_Прочие(образ-е)'!L22</f>
        <v>0</v>
      </c>
      <c r="DM22" s="631"/>
      <c r="DN22" s="631"/>
      <c r="DO22" s="631"/>
      <c r="DP22" s="631"/>
      <c r="DQ22" s="631"/>
      <c r="DR22" s="631"/>
      <c r="DS22" s="631"/>
      <c r="DT22" s="631"/>
      <c r="DU22" s="631"/>
      <c r="DV22" s="632"/>
      <c r="DW22" s="630">
        <f>'ЗП-О_ДШИ...'!M22+'ЗП-О_ССУЗы'!M22+'ЗП-О_Прочие(образ-е)'!M22</f>
        <v>0</v>
      </c>
      <c r="DX22" s="631"/>
      <c r="DY22" s="631"/>
      <c r="DZ22" s="631"/>
      <c r="EA22" s="631"/>
      <c r="EB22" s="631"/>
      <c r="EC22" s="631"/>
      <c r="ED22" s="631"/>
      <c r="EE22" s="631"/>
      <c r="EF22" s="631"/>
      <c r="EG22" s="632"/>
      <c r="EH22" s="630">
        <f>'ЗП-О_ДШИ...'!N22+'ЗП-О_ССУЗы'!N22+'ЗП-О_Прочие(образ-е)'!N22</f>
        <v>0</v>
      </c>
      <c r="EI22" s="631"/>
      <c r="EJ22" s="631"/>
      <c r="EK22" s="631"/>
      <c r="EL22" s="631"/>
      <c r="EM22" s="631"/>
      <c r="EN22" s="631"/>
      <c r="EO22" s="631"/>
      <c r="EP22" s="631"/>
      <c r="EQ22" s="631"/>
      <c r="ER22" s="632"/>
      <c r="ES22" s="630">
        <f>'ЗП-О_ДШИ...'!O22+'ЗП-О_ССУЗы'!O22+'ЗП-О_Прочие(образ-е)'!O22</f>
        <v>0</v>
      </c>
      <c r="ET22" s="631"/>
      <c r="EU22" s="631"/>
      <c r="EV22" s="631"/>
      <c r="EW22" s="631"/>
      <c r="EX22" s="631"/>
      <c r="EY22" s="631"/>
      <c r="EZ22" s="631"/>
      <c r="FA22" s="631"/>
      <c r="FB22" s="631"/>
      <c r="FC22" s="632"/>
    </row>
    <row r="23" spans="1:159" s="27" customFormat="1" ht="81.75" customHeight="1">
      <c r="A23" s="162"/>
      <c r="B23" s="759" t="s">
        <v>350</v>
      </c>
      <c r="C23" s="660"/>
      <c r="D23" s="660"/>
      <c r="E23" s="660"/>
      <c r="F23" s="660"/>
      <c r="G23" s="660"/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264" t="s">
        <v>307</v>
      </c>
      <c r="AL23" s="264" t="s">
        <v>308</v>
      </c>
      <c r="AM23" s="655">
        <f>'ЗП-О_ДШИ...'!E23+'ЗП-О_ССУЗы'!E23+'ЗП-О_Прочие(образ-е)'!E23</f>
        <v>0</v>
      </c>
      <c r="AN23" s="756"/>
      <c r="AO23" s="756"/>
      <c r="AP23" s="756"/>
      <c r="AQ23" s="756"/>
      <c r="AR23" s="756"/>
      <c r="AS23" s="756"/>
      <c r="AT23" s="756"/>
      <c r="AU23" s="756"/>
      <c r="AV23" s="756"/>
      <c r="AW23" s="757"/>
      <c r="AX23" s="630">
        <f>'ЗП-О_ДШИ...'!F23+'ЗП-О_ССУЗы'!F23+'ЗП-О_Прочие(образ-е)'!F23</f>
        <v>0</v>
      </c>
      <c r="AY23" s="631"/>
      <c r="AZ23" s="631"/>
      <c r="BA23" s="631"/>
      <c r="BB23" s="631"/>
      <c r="BC23" s="631"/>
      <c r="BD23" s="631"/>
      <c r="BE23" s="631"/>
      <c r="BF23" s="631"/>
      <c r="BG23" s="631"/>
      <c r="BH23" s="632"/>
      <c r="BI23" s="630">
        <f t="shared" si="24"/>
        <v>0</v>
      </c>
      <c r="BJ23" s="631">
        <f t="shared" si="25"/>
        <v>0</v>
      </c>
      <c r="BK23" s="631">
        <f t="shared" si="26"/>
        <v>0</v>
      </c>
      <c r="BL23" s="631">
        <f t="shared" si="27"/>
        <v>0</v>
      </c>
      <c r="BM23" s="631">
        <f t="shared" si="28"/>
        <v>0</v>
      </c>
      <c r="BN23" s="631">
        <f t="shared" si="29"/>
        <v>0</v>
      </c>
      <c r="BO23" s="631">
        <f t="shared" si="30"/>
        <v>0</v>
      </c>
      <c r="BP23" s="631">
        <f t="shared" si="31"/>
        <v>0</v>
      </c>
      <c r="BQ23" s="631">
        <f t="shared" si="32"/>
        <v>0</v>
      </c>
      <c r="BR23" s="631">
        <f t="shared" si="33"/>
        <v>0</v>
      </c>
      <c r="BS23" s="632">
        <f t="shared" si="34"/>
        <v>0</v>
      </c>
      <c r="BT23" s="630">
        <f>'ЗП-О_ДШИ...'!H23+'ЗП-О_ССУЗы'!H23+'ЗП-О_Прочие(образ-е)'!H23</f>
        <v>0</v>
      </c>
      <c r="BU23" s="631"/>
      <c r="BV23" s="631"/>
      <c r="BW23" s="631"/>
      <c r="BX23" s="631"/>
      <c r="BY23" s="631"/>
      <c r="BZ23" s="631"/>
      <c r="CA23" s="631"/>
      <c r="CB23" s="631"/>
      <c r="CC23" s="631"/>
      <c r="CD23" s="632"/>
      <c r="CE23" s="630">
        <f t="shared" si="35"/>
        <v>0</v>
      </c>
      <c r="CF23" s="631">
        <f t="shared" si="36"/>
        <v>0</v>
      </c>
      <c r="CG23" s="631">
        <f t="shared" si="37"/>
        <v>0</v>
      </c>
      <c r="CH23" s="631">
        <f t="shared" si="38"/>
        <v>0</v>
      </c>
      <c r="CI23" s="631">
        <f t="shared" si="39"/>
        <v>0</v>
      </c>
      <c r="CJ23" s="631">
        <f t="shared" si="40"/>
        <v>0</v>
      </c>
      <c r="CK23" s="631">
        <f t="shared" si="41"/>
        <v>0</v>
      </c>
      <c r="CL23" s="631">
        <f t="shared" si="42"/>
        <v>0</v>
      </c>
      <c r="CM23" s="631">
        <f t="shared" si="43"/>
        <v>0</v>
      </c>
      <c r="CN23" s="631">
        <f t="shared" si="44"/>
        <v>0</v>
      </c>
      <c r="CO23" s="632">
        <f t="shared" si="45"/>
        <v>0</v>
      </c>
      <c r="CP23" s="630">
        <f>'ЗП-О_ДШИ...'!J23+'ЗП-О_ССУЗы'!J23+'ЗП-О_Прочие(образ-е)'!J23</f>
        <v>0</v>
      </c>
      <c r="CQ23" s="631"/>
      <c r="CR23" s="631"/>
      <c r="CS23" s="631"/>
      <c r="CT23" s="631"/>
      <c r="CU23" s="631"/>
      <c r="CV23" s="631"/>
      <c r="CW23" s="631"/>
      <c r="CX23" s="631"/>
      <c r="CY23" s="631"/>
      <c r="CZ23" s="632"/>
      <c r="DA23" s="630">
        <f>'ЗП-О_ДШИ...'!K23+'ЗП-О_ССУЗы'!K23+'ЗП-О_Прочие(образ-е)'!K23</f>
        <v>0</v>
      </c>
      <c r="DB23" s="631"/>
      <c r="DC23" s="631"/>
      <c r="DD23" s="631"/>
      <c r="DE23" s="631"/>
      <c r="DF23" s="631"/>
      <c r="DG23" s="631"/>
      <c r="DH23" s="631"/>
      <c r="DI23" s="631"/>
      <c r="DJ23" s="631"/>
      <c r="DK23" s="632"/>
      <c r="DL23" s="630">
        <f>'ЗП-О_ДШИ...'!L23+'ЗП-О_ССУЗы'!L23+'ЗП-О_Прочие(образ-е)'!L23</f>
        <v>0</v>
      </c>
      <c r="DM23" s="631"/>
      <c r="DN23" s="631"/>
      <c r="DO23" s="631"/>
      <c r="DP23" s="631"/>
      <c r="DQ23" s="631"/>
      <c r="DR23" s="631"/>
      <c r="DS23" s="631"/>
      <c r="DT23" s="631"/>
      <c r="DU23" s="631"/>
      <c r="DV23" s="632"/>
      <c r="DW23" s="630">
        <f>'ЗП-О_ДШИ...'!M23+'ЗП-О_ССУЗы'!M23+'ЗП-О_Прочие(образ-е)'!M23</f>
        <v>0</v>
      </c>
      <c r="DX23" s="631"/>
      <c r="DY23" s="631"/>
      <c r="DZ23" s="631"/>
      <c r="EA23" s="631"/>
      <c r="EB23" s="631"/>
      <c r="EC23" s="631"/>
      <c r="ED23" s="631"/>
      <c r="EE23" s="631"/>
      <c r="EF23" s="631"/>
      <c r="EG23" s="632"/>
      <c r="EH23" s="630">
        <f>'ЗП-О_ДШИ...'!N23+'ЗП-О_ССУЗы'!N23+'ЗП-О_Прочие(образ-е)'!N23</f>
        <v>0</v>
      </c>
      <c r="EI23" s="631"/>
      <c r="EJ23" s="631"/>
      <c r="EK23" s="631"/>
      <c r="EL23" s="631"/>
      <c r="EM23" s="631"/>
      <c r="EN23" s="631"/>
      <c r="EO23" s="631"/>
      <c r="EP23" s="631"/>
      <c r="EQ23" s="631"/>
      <c r="ER23" s="632"/>
      <c r="ES23" s="630">
        <f>'ЗП-О_ДШИ...'!O23+'ЗП-О_ССУЗы'!O23+'ЗП-О_Прочие(образ-е)'!O23</f>
        <v>0</v>
      </c>
      <c r="ET23" s="631"/>
      <c r="EU23" s="631"/>
      <c r="EV23" s="631"/>
      <c r="EW23" s="631"/>
      <c r="EX23" s="631"/>
      <c r="EY23" s="631"/>
      <c r="EZ23" s="631"/>
      <c r="FA23" s="631"/>
      <c r="FB23" s="631"/>
      <c r="FC23" s="632"/>
    </row>
    <row r="24" spans="1:159" s="27" customFormat="1" ht="10.5" customHeight="1">
      <c r="A24" s="162"/>
      <c r="B24" s="658" t="s">
        <v>309</v>
      </c>
      <c r="C24" s="660"/>
      <c r="D24" s="660"/>
      <c r="E24" s="660"/>
      <c r="F24" s="660"/>
      <c r="G24" s="660"/>
      <c r="H24" s="660"/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  <c r="X24" s="660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264" t="s">
        <v>71</v>
      </c>
      <c r="AL24" s="264" t="s">
        <v>310</v>
      </c>
      <c r="AM24" s="655">
        <f>'ЗП-О_ДШИ...'!E24+'ЗП-О_ССУЗы'!E24+'ЗП-О_Прочие(образ-е)'!E24</f>
        <v>0</v>
      </c>
      <c r="AN24" s="756"/>
      <c r="AO24" s="756"/>
      <c r="AP24" s="756"/>
      <c r="AQ24" s="756"/>
      <c r="AR24" s="756"/>
      <c r="AS24" s="756"/>
      <c r="AT24" s="756"/>
      <c r="AU24" s="756"/>
      <c r="AV24" s="756"/>
      <c r="AW24" s="757"/>
      <c r="AX24" s="630">
        <f>'ЗП-О_ДШИ...'!F24+'ЗП-О_ССУЗы'!F24+'ЗП-О_Прочие(образ-е)'!F24</f>
        <v>0</v>
      </c>
      <c r="AY24" s="631"/>
      <c r="AZ24" s="631"/>
      <c r="BA24" s="631"/>
      <c r="BB24" s="631"/>
      <c r="BC24" s="631"/>
      <c r="BD24" s="631"/>
      <c r="BE24" s="631"/>
      <c r="BF24" s="631"/>
      <c r="BG24" s="631"/>
      <c r="BH24" s="632"/>
      <c r="BI24" s="630">
        <f t="shared" si="24"/>
        <v>0</v>
      </c>
      <c r="BJ24" s="631">
        <f t="shared" si="25"/>
        <v>0</v>
      </c>
      <c r="BK24" s="631">
        <f t="shared" si="26"/>
        <v>0</v>
      </c>
      <c r="BL24" s="631">
        <f t="shared" si="27"/>
        <v>0</v>
      </c>
      <c r="BM24" s="631">
        <f t="shared" si="28"/>
        <v>0</v>
      </c>
      <c r="BN24" s="631">
        <f t="shared" si="29"/>
        <v>0</v>
      </c>
      <c r="BO24" s="631">
        <f t="shared" si="30"/>
        <v>0</v>
      </c>
      <c r="BP24" s="631">
        <f t="shared" si="31"/>
        <v>0</v>
      </c>
      <c r="BQ24" s="631">
        <f t="shared" si="32"/>
        <v>0</v>
      </c>
      <c r="BR24" s="631">
        <f t="shared" si="33"/>
        <v>0</v>
      </c>
      <c r="BS24" s="632">
        <f t="shared" si="34"/>
        <v>0</v>
      </c>
      <c r="BT24" s="630">
        <f>'ЗП-О_ДШИ...'!H24+'ЗП-О_ССУЗы'!H24+'ЗП-О_Прочие(образ-е)'!H24</f>
        <v>0</v>
      </c>
      <c r="BU24" s="631"/>
      <c r="BV24" s="631"/>
      <c r="BW24" s="631"/>
      <c r="BX24" s="631"/>
      <c r="BY24" s="631"/>
      <c r="BZ24" s="631"/>
      <c r="CA24" s="631"/>
      <c r="CB24" s="631"/>
      <c r="CC24" s="631"/>
      <c r="CD24" s="632"/>
      <c r="CE24" s="630">
        <f t="shared" si="35"/>
        <v>0</v>
      </c>
      <c r="CF24" s="631">
        <f t="shared" si="36"/>
        <v>0</v>
      </c>
      <c r="CG24" s="631">
        <f t="shared" si="37"/>
        <v>0</v>
      </c>
      <c r="CH24" s="631">
        <f t="shared" si="38"/>
        <v>0</v>
      </c>
      <c r="CI24" s="631">
        <f t="shared" si="39"/>
        <v>0</v>
      </c>
      <c r="CJ24" s="631">
        <f t="shared" si="40"/>
        <v>0</v>
      </c>
      <c r="CK24" s="631">
        <f t="shared" si="41"/>
        <v>0</v>
      </c>
      <c r="CL24" s="631">
        <f t="shared" si="42"/>
        <v>0</v>
      </c>
      <c r="CM24" s="631">
        <f t="shared" si="43"/>
        <v>0</v>
      </c>
      <c r="CN24" s="631">
        <f t="shared" si="44"/>
        <v>0</v>
      </c>
      <c r="CO24" s="632">
        <f t="shared" si="45"/>
        <v>0</v>
      </c>
      <c r="CP24" s="630">
        <f>'ЗП-О_ДШИ...'!J24+'ЗП-О_ССУЗы'!J24+'ЗП-О_Прочие(образ-е)'!J24</f>
        <v>0</v>
      </c>
      <c r="CQ24" s="631"/>
      <c r="CR24" s="631"/>
      <c r="CS24" s="631"/>
      <c r="CT24" s="631"/>
      <c r="CU24" s="631"/>
      <c r="CV24" s="631"/>
      <c r="CW24" s="631"/>
      <c r="CX24" s="631"/>
      <c r="CY24" s="631"/>
      <c r="CZ24" s="632"/>
      <c r="DA24" s="630">
        <f>'ЗП-О_ДШИ...'!K24+'ЗП-О_ССУЗы'!K24+'ЗП-О_Прочие(образ-е)'!K24</f>
        <v>0</v>
      </c>
      <c r="DB24" s="631"/>
      <c r="DC24" s="631"/>
      <c r="DD24" s="631"/>
      <c r="DE24" s="631"/>
      <c r="DF24" s="631"/>
      <c r="DG24" s="631"/>
      <c r="DH24" s="631"/>
      <c r="DI24" s="631"/>
      <c r="DJ24" s="631"/>
      <c r="DK24" s="632"/>
      <c r="DL24" s="630">
        <f>'ЗП-О_ДШИ...'!L24+'ЗП-О_ССУЗы'!L24+'ЗП-О_Прочие(образ-е)'!L24</f>
        <v>0</v>
      </c>
      <c r="DM24" s="631"/>
      <c r="DN24" s="631"/>
      <c r="DO24" s="631"/>
      <c r="DP24" s="631"/>
      <c r="DQ24" s="631"/>
      <c r="DR24" s="631"/>
      <c r="DS24" s="631"/>
      <c r="DT24" s="631"/>
      <c r="DU24" s="631"/>
      <c r="DV24" s="632"/>
      <c r="DW24" s="630">
        <f>'ЗП-О_ДШИ...'!M24+'ЗП-О_ССУЗы'!M24+'ЗП-О_Прочие(образ-е)'!M24</f>
        <v>0</v>
      </c>
      <c r="DX24" s="631"/>
      <c r="DY24" s="631"/>
      <c r="DZ24" s="631"/>
      <c r="EA24" s="631"/>
      <c r="EB24" s="631"/>
      <c r="EC24" s="631"/>
      <c r="ED24" s="631"/>
      <c r="EE24" s="631"/>
      <c r="EF24" s="631"/>
      <c r="EG24" s="632"/>
      <c r="EH24" s="630">
        <f>'ЗП-О_ДШИ...'!N24+'ЗП-О_ССУЗы'!N24+'ЗП-О_Прочие(образ-е)'!N24</f>
        <v>0</v>
      </c>
      <c r="EI24" s="631"/>
      <c r="EJ24" s="631"/>
      <c r="EK24" s="631"/>
      <c r="EL24" s="631"/>
      <c r="EM24" s="631"/>
      <c r="EN24" s="631"/>
      <c r="EO24" s="631"/>
      <c r="EP24" s="631"/>
      <c r="EQ24" s="631"/>
      <c r="ER24" s="632"/>
      <c r="ES24" s="630">
        <f>'ЗП-О_ДШИ...'!O24+'ЗП-О_ССУЗы'!O24+'ЗП-О_Прочие(образ-е)'!O24</f>
        <v>0</v>
      </c>
      <c r="ET24" s="631"/>
      <c r="EU24" s="631"/>
      <c r="EV24" s="631"/>
      <c r="EW24" s="631"/>
      <c r="EX24" s="631"/>
      <c r="EY24" s="631"/>
      <c r="EZ24" s="631"/>
      <c r="FA24" s="631"/>
      <c r="FB24" s="631"/>
      <c r="FC24" s="632"/>
    </row>
    <row r="25" spans="1:159" s="27" customFormat="1" ht="10.5" customHeight="1">
      <c r="A25" s="164"/>
      <c r="B25" s="760" t="s">
        <v>72</v>
      </c>
      <c r="C25" s="761"/>
      <c r="D25" s="761"/>
      <c r="E25" s="761"/>
      <c r="F25" s="761"/>
      <c r="G25" s="761"/>
      <c r="H25" s="761"/>
      <c r="I25" s="761"/>
      <c r="J25" s="761"/>
      <c r="K25" s="761"/>
      <c r="L25" s="761"/>
      <c r="M25" s="761"/>
      <c r="N25" s="761"/>
      <c r="O25" s="761"/>
      <c r="P25" s="761"/>
      <c r="Q25" s="761"/>
      <c r="R25" s="761"/>
      <c r="S25" s="761"/>
      <c r="T25" s="761"/>
      <c r="U25" s="761"/>
      <c r="V25" s="761"/>
      <c r="W25" s="761"/>
      <c r="X25" s="761"/>
      <c r="Y25" s="761"/>
      <c r="Z25" s="761"/>
      <c r="AA25" s="761"/>
      <c r="AB25" s="761"/>
      <c r="AC25" s="761"/>
      <c r="AD25" s="761"/>
      <c r="AE25" s="761"/>
      <c r="AF25" s="761"/>
      <c r="AG25" s="761"/>
      <c r="AH25" s="761"/>
      <c r="AI25" s="761"/>
      <c r="AJ25" s="761"/>
      <c r="AK25" s="37" t="s">
        <v>73</v>
      </c>
      <c r="AL25" s="37" t="s">
        <v>311</v>
      </c>
      <c r="AM25" s="655">
        <f>'ЗП-О_ДШИ...'!E25+'ЗП-О_ССУЗы'!E25+'ЗП-О_Прочие(образ-е)'!E25</f>
        <v>0</v>
      </c>
      <c r="AN25" s="756"/>
      <c r="AO25" s="756"/>
      <c r="AP25" s="756"/>
      <c r="AQ25" s="756"/>
      <c r="AR25" s="756"/>
      <c r="AS25" s="756"/>
      <c r="AT25" s="756"/>
      <c r="AU25" s="756"/>
      <c r="AV25" s="756"/>
      <c r="AW25" s="757"/>
      <c r="AX25" s="630">
        <f>'ЗП-О_ДШИ...'!F25+'ЗП-О_ССУЗы'!F25+'ЗП-О_Прочие(образ-е)'!F25</f>
        <v>0</v>
      </c>
      <c r="AY25" s="631"/>
      <c r="AZ25" s="631"/>
      <c r="BA25" s="631"/>
      <c r="BB25" s="631"/>
      <c r="BC25" s="631"/>
      <c r="BD25" s="631"/>
      <c r="BE25" s="631"/>
      <c r="BF25" s="631"/>
      <c r="BG25" s="631"/>
      <c r="BH25" s="632"/>
      <c r="BI25" s="630">
        <f t="shared" si="24"/>
        <v>0</v>
      </c>
      <c r="BJ25" s="631">
        <f t="shared" si="25"/>
        <v>0</v>
      </c>
      <c r="BK25" s="631">
        <f t="shared" si="26"/>
        <v>0</v>
      </c>
      <c r="BL25" s="631">
        <f t="shared" si="27"/>
        <v>0</v>
      </c>
      <c r="BM25" s="631">
        <f t="shared" si="28"/>
        <v>0</v>
      </c>
      <c r="BN25" s="631">
        <f t="shared" si="29"/>
        <v>0</v>
      </c>
      <c r="BO25" s="631">
        <f t="shared" si="30"/>
        <v>0</v>
      </c>
      <c r="BP25" s="631">
        <f t="shared" si="31"/>
        <v>0</v>
      </c>
      <c r="BQ25" s="631">
        <f t="shared" si="32"/>
        <v>0</v>
      </c>
      <c r="BR25" s="631">
        <f t="shared" si="33"/>
        <v>0</v>
      </c>
      <c r="BS25" s="632">
        <f t="shared" si="34"/>
        <v>0</v>
      </c>
      <c r="BT25" s="630">
        <f>'ЗП-О_ДШИ...'!H25+'ЗП-О_ССУЗы'!H25+'ЗП-О_Прочие(образ-е)'!H25</f>
        <v>0</v>
      </c>
      <c r="BU25" s="631"/>
      <c r="BV25" s="631"/>
      <c r="BW25" s="631"/>
      <c r="BX25" s="631"/>
      <c r="BY25" s="631"/>
      <c r="BZ25" s="631"/>
      <c r="CA25" s="631"/>
      <c r="CB25" s="631"/>
      <c r="CC25" s="631"/>
      <c r="CD25" s="632"/>
      <c r="CE25" s="630">
        <f t="shared" si="35"/>
        <v>0</v>
      </c>
      <c r="CF25" s="631">
        <f t="shared" si="36"/>
        <v>0</v>
      </c>
      <c r="CG25" s="631">
        <f t="shared" si="37"/>
        <v>0</v>
      </c>
      <c r="CH25" s="631">
        <f t="shared" si="38"/>
        <v>0</v>
      </c>
      <c r="CI25" s="631">
        <f t="shared" si="39"/>
        <v>0</v>
      </c>
      <c r="CJ25" s="631">
        <f t="shared" si="40"/>
        <v>0</v>
      </c>
      <c r="CK25" s="631">
        <f t="shared" si="41"/>
        <v>0</v>
      </c>
      <c r="CL25" s="631">
        <f t="shared" si="42"/>
        <v>0</v>
      </c>
      <c r="CM25" s="631">
        <f t="shared" si="43"/>
        <v>0</v>
      </c>
      <c r="CN25" s="631">
        <f t="shared" si="44"/>
        <v>0</v>
      </c>
      <c r="CO25" s="632">
        <f t="shared" si="45"/>
        <v>0</v>
      </c>
      <c r="CP25" s="630">
        <f>'ЗП-О_ДШИ...'!J25+'ЗП-О_ССУЗы'!J25+'ЗП-О_Прочие(образ-е)'!J25</f>
        <v>0</v>
      </c>
      <c r="CQ25" s="631"/>
      <c r="CR25" s="631"/>
      <c r="CS25" s="631"/>
      <c r="CT25" s="631"/>
      <c r="CU25" s="631"/>
      <c r="CV25" s="631"/>
      <c r="CW25" s="631"/>
      <c r="CX25" s="631"/>
      <c r="CY25" s="631"/>
      <c r="CZ25" s="632"/>
      <c r="DA25" s="630">
        <f>'ЗП-О_ДШИ...'!K25+'ЗП-О_ССУЗы'!K25+'ЗП-О_Прочие(образ-е)'!K25</f>
        <v>0</v>
      </c>
      <c r="DB25" s="631"/>
      <c r="DC25" s="631"/>
      <c r="DD25" s="631"/>
      <c r="DE25" s="631"/>
      <c r="DF25" s="631"/>
      <c r="DG25" s="631"/>
      <c r="DH25" s="631"/>
      <c r="DI25" s="631"/>
      <c r="DJ25" s="631"/>
      <c r="DK25" s="632"/>
      <c r="DL25" s="630">
        <f>'ЗП-О_ДШИ...'!L25+'ЗП-О_ССУЗы'!L25+'ЗП-О_Прочие(образ-е)'!L25</f>
        <v>0</v>
      </c>
      <c r="DM25" s="631"/>
      <c r="DN25" s="631"/>
      <c r="DO25" s="631"/>
      <c r="DP25" s="631"/>
      <c r="DQ25" s="631"/>
      <c r="DR25" s="631"/>
      <c r="DS25" s="631"/>
      <c r="DT25" s="631"/>
      <c r="DU25" s="631"/>
      <c r="DV25" s="632"/>
      <c r="DW25" s="630">
        <f>'ЗП-О_ДШИ...'!M25+'ЗП-О_ССУЗы'!M25+'ЗП-О_Прочие(образ-е)'!M25</f>
        <v>0</v>
      </c>
      <c r="DX25" s="631"/>
      <c r="DY25" s="631"/>
      <c r="DZ25" s="631"/>
      <c r="EA25" s="631"/>
      <c r="EB25" s="631"/>
      <c r="EC25" s="631"/>
      <c r="ED25" s="631"/>
      <c r="EE25" s="631"/>
      <c r="EF25" s="631"/>
      <c r="EG25" s="632"/>
      <c r="EH25" s="630">
        <f>'ЗП-О_ДШИ...'!N25+'ЗП-О_ССУЗы'!N25+'ЗП-О_Прочие(образ-е)'!N25</f>
        <v>0</v>
      </c>
      <c r="EI25" s="631"/>
      <c r="EJ25" s="631"/>
      <c r="EK25" s="631"/>
      <c r="EL25" s="631"/>
      <c r="EM25" s="631"/>
      <c r="EN25" s="631"/>
      <c r="EO25" s="631"/>
      <c r="EP25" s="631"/>
      <c r="EQ25" s="631"/>
      <c r="ER25" s="632"/>
      <c r="ES25" s="630">
        <f>'ЗП-О_ДШИ...'!O25+'ЗП-О_ССУЗы'!O25+'ЗП-О_Прочие(образ-е)'!O25</f>
        <v>0</v>
      </c>
      <c r="ET25" s="631"/>
      <c r="EU25" s="631"/>
      <c r="EV25" s="631"/>
      <c r="EW25" s="631"/>
      <c r="EX25" s="631"/>
      <c r="EY25" s="631"/>
      <c r="EZ25" s="631"/>
      <c r="FA25" s="631"/>
      <c r="FB25" s="631"/>
      <c r="FC25" s="632"/>
    </row>
    <row r="26" spans="1:159" s="27" customFormat="1" ht="33.75" customHeight="1">
      <c r="A26" s="162"/>
      <c r="B26" s="759" t="s">
        <v>351</v>
      </c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264" t="s">
        <v>71</v>
      </c>
      <c r="AL26" s="264" t="s">
        <v>312</v>
      </c>
      <c r="AM26" s="655">
        <f>'ЗП-О_ДШИ...'!E26+'ЗП-О_ССУЗы'!E26+'ЗП-О_Прочие(образ-е)'!E26</f>
        <v>0</v>
      </c>
      <c r="AN26" s="756"/>
      <c r="AO26" s="756"/>
      <c r="AP26" s="756"/>
      <c r="AQ26" s="756"/>
      <c r="AR26" s="756"/>
      <c r="AS26" s="756"/>
      <c r="AT26" s="756"/>
      <c r="AU26" s="756"/>
      <c r="AV26" s="756"/>
      <c r="AW26" s="757"/>
      <c r="AX26" s="630">
        <f>'ЗП-О_ДШИ...'!F26+'ЗП-О_ССУЗы'!F26+'ЗП-О_Прочие(образ-е)'!F26</f>
        <v>0</v>
      </c>
      <c r="AY26" s="631"/>
      <c r="AZ26" s="631"/>
      <c r="BA26" s="631"/>
      <c r="BB26" s="631"/>
      <c r="BC26" s="631"/>
      <c r="BD26" s="631"/>
      <c r="BE26" s="631"/>
      <c r="BF26" s="631"/>
      <c r="BG26" s="631"/>
      <c r="BH26" s="632"/>
      <c r="BI26" s="630">
        <f t="shared" si="24"/>
        <v>0</v>
      </c>
      <c r="BJ26" s="631">
        <f t="shared" si="25"/>
        <v>0</v>
      </c>
      <c r="BK26" s="631">
        <f t="shared" si="26"/>
        <v>0</v>
      </c>
      <c r="BL26" s="631">
        <f t="shared" si="27"/>
        <v>0</v>
      </c>
      <c r="BM26" s="631">
        <f t="shared" si="28"/>
        <v>0</v>
      </c>
      <c r="BN26" s="631">
        <f t="shared" si="29"/>
        <v>0</v>
      </c>
      <c r="BO26" s="631">
        <f t="shared" si="30"/>
        <v>0</v>
      </c>
      <c r="BP26" s="631">
        <f t="shared" si="31"/>
        <v>0</v>
      </c>
      <c r="BQ26" s="631">
        <f t="shared" si="32"/>
        <v>0</v>
      </c>
      <c r="BR26" s="631">
        <f t="shared" si="33"/>
        <v>0</v>
      </c>
      <c r="BS26" s="632">
        <f t="shared" si="34"/>
        <v>0</v>
      </c>
      <c r="BT26" s="630">
        <f>'ЗП-О_ДШИ...'!H26+'ЗП-О_ССУЗы'!H26+'ЗП-О_Прочие(образ-е)'!H26</f>
        <v>0</v>
      </c>
      <c r="BU26" s="631"/>
      <c r="BV26" s="631"/>
      <c r="BW26" s="631"/>
      <c r="BX26" s="631"/>
      <c r="BY26" s="631"/>
      <c r="BZ26" s="631"/>
      <c r="CA26" s="631"/>
      <c r="CB26" s="631"/>
      <c r="CC26" s="631"/>
      <c r="CD26" s="632"/>
      <c r="CE26" s="630">
        <f t="shared" si="35"/>
        <v>0</v>
      </c>
      <c r="CF26" s="631">
        <f t="shared" si="36"/>
        <v>0</v>
      </c>
      <c r="CG26" s="631">
        <f t="shared" si="37"/>
        <v>0</v>
      </c>
      <c r="CH26" s="631">
        <f t="shared" si="38"/>
        <v>0</v>
      </c>
      <c r="CI26" s="631">
        <f t="shared" si="39"/>
        <v>0</v>
      </c>
      <c r="CJ26" s="631">
        <f t="shared" si="40"/>
        <v>0</v>
      </c>
      <c r="CK26" s="631">
        <f t="shared" si="41"/>
        <v>0</v>
      </c>
      <c r="CL26" s="631">
        <f t="shared" si="42"/>
        <v>0</v>
      </c>
      <c r="CM26" s="631">
        <f t="shared" si="43"/>
        <v>0</v>
      </c>
      <c r="CN26" s="631">
        <f t="shared" si="44"/>
        <v>0</v>
      </c>
      <c r="CO26" s="632">
        <f t="shared" si="45"/>
        <v>0</v>
      </c>
      <c r="CP26" s="630">
        <f>'ЗП-О_ДШИ...'!J26+'ЗП-О_ССУЗы'!J26+'ЗП-О_Прочие(образ-е)'!J26</f>
        <v>0</v>
      </c>
      <c r="CQ26" s="631"/>
      <c r="CR26" s="631"/>
      <c r="CS26" s="631"/>
      <c r="CT26" s="631"/>
      <c r="CU26" s="631"/>
      <c r="CV26" s="631"/>
      <c r="CW26" s="631"/>
      <c r="CX26" s="631"/>
      <c r="CY26" s="631"/>
      <c r="CZ26" s="632"/>
      <c r="DA26" s="630">
        <f>'ЗП-О_ДШИ...'!K26+'ЗП-О_ССУЗы'!K26+'ЗП-О_Прочие(образ-е)'!K26</f>
        <v>0</v>
      </c>
      <c r="DB26" s="631"/>
      <c r="DC26" s="631"/>
      <c r="DD26" s="631"/>
      <c r="DE26" s="631"/>
      <c r="DF26" s="631"/>
      <c r="DG26" s="631"/>
      <c r="DH26" s="631"/>
      <c r="DI26" s="631"/>
      <c r="DJ26" s="631"/>
      <c r="DK26" s="632"/>
      <c r="DL26" s="630">
        <f>'ЗП-О_ДШИ...'!L26+'ЗП-О_ССУЗы'!L26+'ЗП-О_Прочие(образ-е)'!L26</f>
        <v>0</v>
      </c>
      <c r="DM26" s="631"/>
      <c r="DN26" s="631"/>
      <c r="DO26" s="631"/>
      <c r="DP26" s="631"/>
      <c r="DQ26" s="631"/>
      <c r="DR26" s="631"/>
      <c r="DS26" s="631"/>
      <c r="DT26" s="631"/>
      <c r="DU26" s="631"/>
      <c r="DV26" s="632"/>
      <c r="DW26" s="630">
        <f>'ЗП-О_ДШИ...'!M26+'ЗП-О_ССУЗы'!M26+'ЗП-О_Прочие(образ-е)'!M26</f>
        <v>0</v>
      </c>
      <c r="DX26" s="631"/>
      <c r="DY26" s="631"/>
      <c r="DZ26" s="631"/>
      <c r="EA26" s="631"/>
      <c r="EB26" s="631"/>
      <c r="EC26" s="631"/>
      <c r="ED26" s="631"/>
      <c r="EE26" s="631"/>
      <c r="EF26" s="631"/>
      <c r="EG26" s="632"/>
      <c r="EH26" s="630">
        <f>'ЗП-О_ДШИ...'!N26+'ЗП-О_ССУЗы'!N26+'ЗП-О_Прочие(образ-е)'!N26</f>
        <v>0</v>
      </c>
      <c r="EI26" s="631"/>
      <c r="EJ26" s="631"/>
      <c r="EK26" s="631"/>
      <c r="EL26" s="631"/>
      <c r="EM26" s="631"/>
      <c r="EN26" s="631"/>
      <c r="EO26" s="631"/>
      <c r="EP26" s="631"/>
      <c r="EQ26" s="631"/>
      <c r="ER26" s="632"/>
      <c r="ES26" s="630">
        <f>'ЗП-О_ДШИ...'!O26+'ЗП-О_ССУЗы'!O26+'ЗП-О_Прочие(образ-е)'!O26</f>
        <v>0</v>
      </c>
      <c r="ET26" s="631"/>
      <c r="EU26" s="631"/>
      <c r="EV26" s="631"/>
      <c r="EW26" s="631"/>
      <c r="EX26" s="631"/>
      <c r="EY26" s="631"/>
      <c r="EZ26" s="631"/>
      <c r="FA26" s="631"/>
      <c r="FB26" s="631"/>
      <c r="FC26" s="632"/>
    </row>
    <row r="27" spans="1:159" s="28" customFormat="1" ht="10.5" customHeight="1">
      <c r="A27" s="168"/>
      <c r="B27" s="760" t="s">
        <v>72</v>
      </c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/>
      <c r="AI27" s="761"/>
      <c r="AJ27" s="761"/>
      <c r="AK27" s="37" t="s">
        <v>73</v>
      </c>
      <c r="AL27" s="37" t="s">
        <v>313</v>
      </c>
      <c r="AM27" s="655">
        <f>'ЗП-О_ДШИ...'!E27+'ЗП-О_ССУЗы'!E27+'ЗП-О_Прочие(образ-е)'!E27</f>
        <v>0</v>
      </c>
      <c r="AN27" s="756"/>
      <c r="AO27" s="756"/>
      <c r="AP27" s="756"/>
      <c r="AQ27" s="756"/>
      <c r="AR27" s="756"/>
      <c r="AS27" s="756"/>
      <c r="AT27" s="756"/>
      <c r="AU27" s="756"/>
      <c r="AV27" s="756"/>
      <c r="AW27" s="757"/>
      <c r="AX27" s="630">
        <f>'ЗП-О_ДШИ...'!F27+'ЗП-О_ССУЗы'!F27+'ЗП-О_Прочие(образ-е)'!F27</f>
        <v>0</v>
      </c>
      <c r="AY27" s="631"/>
      <c r="AZ27" s="631"/>
      <c r="BA27" s="631"/>
      <c r="BB27" s="631"/>
      <c r="BC27" s="631"/>
      <c r="BD27" s="631"/>
      <c r="BE27" s="631"/>
      <c r="BF27" s="631"/>
      <c r="BG27" s="631"/>
      <c r="BH27" s="632"/>
      <c r="BI27" s="630">
        <f t="shared" si="24"/>
        <v>0</v>
      </c>
      <c r="BJ27" s="631">
        <f t="shared" si="25"/>
        <v>0</v>
      </c>
      <c r="BK27" s="631">
        <f t="shared" si="26"/>
        <v>0</v>
      </c>
      <c r="BL27" s="631">
        <f t="shared" si="27"/>
        <v>0</v>
      </c>
      <c r="BM27" s="631">
        <f t="shared" si="28"/>
        <v>0</v>
      </c>
      <c r="BN27" s="631">
        <f t="shared" si="29"/>
        <v>0</v>
      </c>
      <c r="BO27" s="631">
        <f t="shared" si="30"/>
        <v>0</v>
      </c>
      <c r="BP27" s="631">
        <f t="shared" si="31"/>
        <v>0</v>
      </c>
      <c r="BQ27" s="631">
        <f t="shared" si="32"/>
        <v>0</v>
      </c>
      <c r="BR27" s="631">
        <f t="shared" si="33"/>
        <v>0</v>
      </c>
      <c r="BS27" s="632">
        <f t="shared" si="34"/>
        <v>0</v>
      </c>
      <c r="BT27" s="630">
        <f>'ЗП-О_ДШИ...'!H27+'ЗП-О_ССУЗы'!H27+'ЗП-О_Прочие(образ-е)'!H27</f>
        <v>0</v>
      </c>
      <c r="BU27" s="631"/>
      <c r="BV27" s="631"/>
      <c r="BW27" s="631"/>
      <c r="BX27" s="631"/>
      <c r="BY27" s="631"/>
      <c r="BZ27" s="631"/>
      <c r="CA27" s="631"/>
      <c r="CB27" s="631"/>
      <c r="CC27" s="631"/>
      <c r="CD27" s="632"/>
      <c r="CE27" s="630">
        <f t="shared" si="35"/>
        <v>0</v>
      </c>
      <c r="CF27" s="631">
        <f t="shared" si="36"/>
        <v>0</v>
      </c>
      <c r="CG27" s="631">
        <f t="shared" si="37"/>
        <v>0</v>
      </c>
      <c r="CH27" s="631">
        <f t="shared" si="38"/>
        <v>0</v>
      </c>
      <c r="CI27" s="631">
        <f t="shared" si="39"/>
        <v>0</v>
      </c>
      <c r="CJ27" s="631">
        <f t="shared" si="40"/>
        <v>0</v>
      </c>
      <c r="CK27" s="631">
        <f t="shared" si="41"/>
        <v>0</v>
      </c>
      <c r="CL27" s="631">
        <f t="shared" si="42"/>
        <v>0</v>
      </c>
      <c r="CM27" s="631">
        <f t="shared" si="43"/>
        <v>0</v>
      </c>
      <c r="CN27" s="631">
        <f t="shared" si="44"/>
        <v>0</v>
      </c>
      <c r="CO27" s="632">
        <f t="shared" si="45"/>
        <v>0</v>
      </c>
      <c r="CP27" s="630">
        <f>'ЗП-О_ДШИ...'!J27+'ЗП-О_ССУЗы'!J27+'ЗП-О_Прочие(образ-е)'!J27</f>
        <v>0</v>
      </c>
      <c r="CQ27" s="631"/>
      <c r="CR27" s="631"/>
      <c r="CS27" s="631"/>
      <c r="CT27" s="631"/>
      <c r="CU27" s="631"/>
      <c r="CV27" s="631"/>
      <c r="CW27" s="631"/>
      <c r="CX27" s="631"/>
      <c r="CY27" s="631"/>
      <c r="CZ27" s="632"/>
      <c r="DA27" s="630">
        <f>'ЗП-О_ДШИ...'!K27+'ЗП-О_ССУЗы'!K27+'ЗП-О_Прочие(образ-е)'!K27</f>
        <v>0</v>
      </c>
      <c r="DB27" s="631"/>
      <c r="DC27" s="631"/>
      <c r="DD27" s="631"/>
      <c r="DE27" s="631"/>
      <c r="DF27" s="631"/>
      <c r="DG27" s="631"/>
      <c r="DH27" s="631"/>
      <c r="DI27" s="631"/>
      <c r="DJ27" s="631"/>
      <c r="DK27" s="632"/>
      <c r="DL27" s="630">
        <f>'ЗП-О_ДШИ...'!L27+'ЗП-О_ССУЗы'!L27+'ЗП-О_Прочие(образ-е)'!L27</f>
        <v>0</v>
      </c>
      <c r="DM27" s="631"/>
      <c r="DN27" s="631"/>
      <c r="DO27" s="631"/>
      <c r="DP27" s="631"/>
      <c r="DQ27" s="631"/>
      <c r="DR27" s="631"/>
      <c r="DS27" s="631"/>
      <c r="DT27" s="631"/>
      <c r="DU27" s="631"/>
      <c r="DV27" s="632"/>
      <c r="DW27" s="630">
        <f>'ЗП-О_ДШИ...'!M27+'ЗП-О_ССУЗы'!M27+'ЗП-О_Прочие(образ-е)'!M27</f>
        <v>0</v>
      </c>
      <c r="DX27" s="631"/>
      <c r="DY27" s="631"/>
      <c r="DZ27" s="631"/>
      <c r="EA27" s="631"/>
      <c r="EB27" s="631"/>
      <c r="EC27" s="631"/>
      <c r="ED27" s="631"/>
      <c r="EE27" s="631"/>
      <c r="EF27" s="631"/>
      <c r="EG27" s="632"/>
      <c r="EH27" s="630">
        <f>'ЗП-О_ДШИ...'!N27+'ЗП-О_ССУЗы'!N27+'ЗП-О_Прочие(образ-е)'!N27</f>
        <v>0</v>
      </c>
      <c r="EI27" s="631"/>
      <c r="EJ27" s="631"/>
      <c r="EK27" s="631"/>
      <c r="EL27" s="631"/>
      <c r="EM27" s="631"/>
      <c r="EN27" s="631"/>
      <c r="EO27" s="631"/>
      <c r="EP27" s="631"/>
      <c r="EQ27" s="631"/>
      <c r="ER27" s="632"/>
      <c r="ES27" s="630">
        <f>'ЗП-О_ДШИ...'!O27+'ЗП-О_ССУЗы'!O27+'ЗП-О_Прочие(образ-е)'!O27</f>
        <v>0</v>
      </c>
      <c r="ET27" s="631"/>
      <c r="EU27" s="631"/>
      <c r="EV27" s="631"/>
      <c r="EW27" s="631"/>
      <c r="EX27" s="631"/>
      <c r="EY27" s="631"/>
      <c r="EZ27" s="631"/>
      <c r="FA27" s="631"/>
      <c r="FB27" s="631"/>
      <c r="FC27" s="632"/>
    </row>
    <row r="28" spans="1:159" s="28" customFormat="1" ht="10.5" customHeight="1">
      <c r="A28" s="168"/>
      <c r="B28" s="634" t="s">
        <v>74</v>
      </c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635"/>
      <c r="AA28" s="635"/>
      <c r="AB28" s="635"/>
      <c r="AC28" s="635"/>
      <c r="AD28" s="635"/>
      <c r="AE28" s="635"/>
      <c r="AF28" s="635"/>
      <c r="AG28" s="635"/>
      <c r="AH28" s="635"/>
      <c r="AI28" s="635"/>
      <c r="AJ28" s="635"/>
      <c r="AK28" s="37" t="s">
        <v>76</v>
      </c>
      <c r="AL28" s="37" t="s">
        <v>314</v>
      </c>
      <c r="AM28" s="655">
        <f>'ЗП-О_ДШИ...'!E28+'ЗП-О_ССУЗы'!E28+'ЗП-О_Прочие(образ-е)'!E28</f>
        <v>0</v>
      </c>
      <c r="AN28" s="756"/>
      <c r="AO28" s="756"/>
      <c r="AP28" s="756"/>
      <c r="AQ28" s="756"/>
      <c r="AR28" s="756"/>
      <c r="AS28" s="756"/>
      <c r="AT28" s="756"/>
      <c r="AU28" s="756"/>
      <c r="AV28" s="756"/>
      <c r="AW28" s="757"/>
      <c r="AX28" s="630">
        <f>'ЗП-О_ДШИ...'!F28+'ЗП-О_ССУЗы'!F28+'ЗП-О_Прочие(образ-е)'!F28</f>
        <v>0</v>
      </c>
      <c r="AY28" s="631"/>
      <c r="AZ28" s="631"/>
      <c r="BA28" s="631"/>
      <c r="BB28" s="631"/>
      <c r="BC28" s="631"/>
      <c r="BD28" s="631"/>
      <c r="BE28" s="631"/>
      <c r="BF28" s="631"/>
      <c r="BG28" s="631"/>
      <c r="BH28" s="632"/>
      <c r="BI28" s="630">
        <f t="shared" si="24"/>
        <v>0</v>
      </c>
      <c r="BJ28" s="631">
        <f t="shared" si="25"/>
        <v>0</v>
      </c>
      <c r="BK28" s="631">
        <f t="shared" si="26"/>
        <v>0</v>
      </c>
      <c r="BL28" s="631">
        <f t="shared" si="27"/>
        <v>0</v>
      </c>
      <c r="BM28" s="631">
        <f t="shared" si="28"/>
        <v>0</v>
      </c>
      <c r="BN28" s="631">
        <f t="shared" si="29"/>
        <v>0</v>
      </c>
      <c r="BO28" s="631">
        <f t="shared" si="30"/>
        <v>0</v>
      </c>
      <c r="BP28" s="631">
        <f t="shared" si="31"/>
        <v>0</v>
      </c>
      <c r="BQ28" s="631">
        <f t="shared" si="32"/>
        <v>0</v>
      </c>
      <c r="BR28" s="631">
        <f t="shared" si="33"/>
        <v>0</v>
      </c>
      <c r="BS28" s="632">
        <f t="shared" si="34"/>
        <v>0</v>
      </c>
      <c r="BT28" s="630">
        <f>'ЗП-О_ДШИ...'!H28+'ЗП-О_ССУЗы'!H28+'ЗП-О_Прочие(образ-е)'!H28</f>
        <v>0</v>
      </c>
      <c r="BU28" s="631"/>
      <c r="BV28" s="631"/>
      <c r="BW28" s="631"/>
      <c r="BX28" s="631"/>
      <c r="BY28" s="631"/>
      <c r="BZ28" s="631"/>
      <c r="CA28" s="631"/>
      <c r="CB28" s="631"/>
      <c r="CC28" s="631"/>
      <c r="CD28" s="632"/>
      <c r="CE28" s="630">
        <f t="shared" si="35"/>
        <v>0</v>
      </c>
      <c r="CF28" s="631">
        <f t="shared" si="36"/>
        <v>0</v>
      </c>
      <c r="CG28" s="631">
        <f t="shared" si="37"/>
        <v>0</v>
      </c>
      <c r="CH28" s="631">
        <f t="shared" si="38"/>
        <v>0</v>
      </c>
      <c r="CI28" s="631">
        <f t="shared" si="39"/>
        <v>0</v>
      </c>
      <c r="CJ28" s="631">
        <f t="shared" si="40"/>
        <v>0</v>
      </c>
      <c r="CK28" s="631">
        <f t="shared" si="41"/>
        <v>0</v>
      </c>
      <c r="CL28" s="631">
        <f t="shared" si="42"/>
        <v>0</v>
      </c>
      <c r="CM28" s="631">
        <f t="shared" si="43"/>
        <v>0</v>
      </c>
      <c r="CN28" s="631">
        <f t="shared" si="44"/>
        <v>0</v>
      </c>
      <c r="CO28" s="632">
        <f t="shared" si="45"/>
        <v>0</v>
      </c>
      <c r="CP28" s="630">
        <f>'ЗП-О_ДШИ...'!J28+'ЗП-О_ССУЗы'!J28+'ЗП-О_Прочие(образ-е)'!J28</f>
        <v>0</v>
      </c>
      <c r="CQ28" s="631"/>
      <c r="CR28" s="631"/>
      <c r="CS28" s="631"/>
      <c r="CT28" s="631"/>
      <c r="CU28" s="631"/>
      <c r="CV28" s="631"/>
      <c r="CW28" s="631"/>
      <c r="CX28" s="631"/>
      <c r="CY28" s="631"/>
      <c r="CZ28" s="632"/>
      <c r="DA28" s="630">
        <f>'ЗП-О_ДШИ...'!K28+'ЗП-О_ССУЗы'!K28+'ЗП-О_Прочие(образ-е)'!K28</f>
        <v>0</v>
      </c>
      <c r="DB28" s="631"/>
      <c r="DC28" s="631"/>
      <c r="DD28" s="631"/>
      <c r="DE28" s="631"/>
      <c r="DF28" s="631"/>
      <c r="DG28" s="631"/>
      <c r="DH28" s="631"/>
      <c r="DI28" s="631"/>
      <c r="DJ28" s="631"/>
      <c r="DK28" s="632"/>
      <c r="DL28" s="630">
        <f>'ЗП-О_ДШИ...'!L28+'ЗП-О_ССУЗы'!L28+'ЗП-О_Прочие(образ-е)'!L28</f>
        <v>0</v>
      </c>
      <c r="DM28" s="631"/>
      <c r="DN28" s="631"/>
      <c r="DO28" s="631"/>
      <c r="DP28" s="631"/>
      <c r="DQ28" s="631"/>
      <c r="DR28" s="631"/>
      <c r="DS28" s="631"/>
      <c r="DT28" s="631"/>
      <c r="DU28" s="631"/>
      <c r="DV28" s="632"/>
      <c r="DW28" s="630">
        <f>'ЗП-О_ДШИ...'!M28+'ЗП-О_ССУЗы'!M28+'ЗП-О_Прочие(образ-е)'!M28</f>
        <v>0</v>
      </c>
      <c r="DX28" s="631"/>
      <c r="DY28" s="631"/>
      <c r="DZ28" s="631"/>
      <c r="EA28" s="631"/>
      <c r="EB28" s="631"/>
      <c r="EC28" s="631"/>
      <c r="ED28" s="631"/>
      <c r="EE28" s="631"/>
      <c r="EF28" s="631"/>
      <c r="EG28" s="632"/>
      <c r="EH28" s="630">
        <f>'ЗП-О_ДШИ...'!N28+'ЗП-О_ССУЗы'!N28+'ЗП-О_Прочие(образ-е)'!N28</f>
        <v>0</v>
      </c>
      <c r="EI28" s="631"/>
      <c r="EJ28" s="631"/>
      <c r="EK28" s="631"/>
      <c r="EL28" s="631"/>
      <c r="EM28" s="631"/>
      <c r="EN28" s="631"/>
      <c r="EO28" s="631"/>
      <c r="EP28" s="631"/>
      <c r="EQ28" s="631"/>
      <c r="ER28" s="632"/>
      <c r="ES28" s="630">
        <f>'ЗП-О_ДШИ...'!O28+'ЗП-О_ССУЗы'!O28+'ЗП-О_Прочие(образ-е)'!O28</f>
        <v>0</v>
      </c>
      <c r="ET28" s="631"/>
      <c r="EU28" s="631"/>
      <c r="EV28" s="631"/>
      <c r="EW28" s="631"/>
      <c r="EX28" s="631"/>
      <c r="EY28" s="631"/>
      <c r="EZ28" s="631"/>
      <c r="FA28" s="631"/>
      <c r="FB28" s="631"/>
      <c r="FC28" s="632"/>
    </row>
    <row r="29" spans="1:159" s="28" customFormat="1" ht="10.5" customHeight="1">
      <c r="A29" s="168"/>
      <c r="B29" s="634" t="s">
        <v>315</v>
      </c>
      <c r="C29" s="635"/>
      <c r="D29" s="635"/>
      <c r="E29" s="635"/>
      <c r="F29" s="635"/>
      <c r="G29" s="635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635"/>
      <c r="AA29" s="635"/>
      <c r="AB29" s="635"/>
      <c r="AC29" s="635"/>
      <c r="AD29" s="635"/>
      <c r="AE29" s="635"/>
      <c r="AF29" s="635"/>
      <c r="AG29" s="635"/>
      <c r="AH29" s="635"/>
      <c r="AI29" s="635"/>
      <c r="AJ29" s="635"/>
      <c r="AK29" s="37" t="s">
        <v>77</v>
      </c>
      <c r="AL29" s="37" t="s">
        <v>316</v>
      </c>
      <c r="AM29" s="655">
        <f>'ЗП-О_ДШИ...'!E29+'ЗП-О_ССУЗы'!E29+'ЗП-О_Прочие(образ-е)'!E29</f>
        <v>0</v>
      </c>
      <c r="AN29" s="756"/>
      <c r="AO29" s="756"/>
      <c r="AP29" s="756"/>
      <c r="AQ29" s="756"/>
      <c r="AR29" s="756"/>
      <c r="AS29" s="756"/>
      <c r="AT29" s="756"/>
      <c r="AU29" s="756"/>
      <c r="AV29" s="756"/>
      <c r="AW29" s="757"/>
      <c r="AX29" s="630">
        <f>'ЗП-О_ДШИ...'!F29+'ЗП-О_ССУЗы'!F29+'ЗП-О_Прочие(образ-е)'!F29</f>
        <v>0</v>
      </c>
      <c r="AY29" s="631"/>
      <c r="AZ29" s="631"/>
      <c r="BA29" s="631"/>
      <c r="BB29" s="631"/>
      <c r="BC29" s="631"/>
      <c r="BD29" s="631"/>
      <c r="BE29" s="631"/>
      <c r="BF29" s="631"/>
      <c r="BG29" s="631"/>
      <c r="BH29" s="632"/>
      <c r="BI29" s="630">
        <f t="shared" si="24"/>
        <v>0</v>
      </c>
      <c r="BJ29" s="631">
        <f t="shared" si="25"/>
        <v>0</v>
      </c>
      <c r="BK29" s="631">
        <f t="shared" si="26"/>
        <v>0</v>
      </c>
      <c r="BL29" s="631">
        <f t="shared" si="27"/>
        <v>0</v>
      </c>
      <c r="BM29" s="631">
        <f t="shared" si="28"/>
        <v>0</v>
      </c>
      <c r="BN29" s="631">
        <f t="shared" si="29"/>
        <v>0</v>
      </c>
      <c r="BO29" s="631">
        <f t="shared" si="30"/>
        <v>0</v>
      </c>
      <c r="BP29" s="631">
        <f t="shared" si="31"/>
        <v>0</v>
      </c>
      <c r="BQ29" s="631">
        <f t="shared" si="32"/>
        <v>0</v>
      </c>
      <c r="BR29" s="631">
        <f t="shared" si="33"/>
        <v>0</v>
      </c>
      <c r="BS29" s="632">
        <f t="shared" si="34"/>
        <v>0</v>
      </c>
      <c r="BT29" s="630">
        <f>'ЗП-О_ДШИ...'!H29+'ЗП-О_ССУЗы'!H29+'ЗП-О_Прочие(образ-е)'!H29</f>
        <v>0</v>
      </c>
      <c r="BU29" s="631"/>
      <c r="BV29" s="631"/>
      <c r="BW29" s="631"/>
      <c r="BX29" s="631"/>
      <c r="BY29" s="631"/>
      <c r="BZ29" s="631"/>
      <c r="CA29" s="631"/>
      <c r="CB29" s="631"/>
      <c r="CC29" s="631"/>
      <c r="CD29" s="632"/>
      <c r="CE29" s="630">
        <f t="shared" si="35"/>
        <v>0</v>
      </c>
      <c r="CF29" s="631">
        <f t="shared" si="36"/>
        <v>0</v>
      </c>
      <c r="CG29" s="631">
        <f t="shared" si="37"/>
        <v>0</v>
      </c>
      <c r="CH29" s="631">
        <f t="shared" si="38"/>
        <v>0</v>
      </c>
      <c r="CI29" s="631">
        <f t="shared" si="39"/>
        <v>0</v>
      </c>
      <c r="CJ29" s="631">
        <f t="shared" si="40"/>
        <v>0</v>
      </c>
      <c r="CK29" s="631">
        <f t="shared" si="41"/>
        <v>0</v>
      </c>
      <c r="CL29" s="631">
        <f t="shared" si="42"/>
        <v>0</v>
      </c>
      <c r="CM29" s="631">
        <f t="shared" si="43"/>
        <v>0</v>
      </c>
      <c r="CN29" s="631">
        <f t="shared" si="44"/>
        <v>0</v>
      </c>
      <c r="CO29" s="632">
        <f t="shared" si="45"/>
        <v>0</v>
      </c>
      <c r="CP29" s="630">
        <f>'ЗП-О_ДШИ...'!J29+'ЗП-О_ССУЗы'!J29+'ЗП-О_Прочие(образ-е)'!J29</f>
        <v>0</v>
      </c>
      <c r="CQ29" s="631"/>
      <c r="CR29" s="631"/>
      <c r="CS29" s="631"/>
      <c r="CT29" s="631"/>
      <c r="CU29" s="631"/>
      <c r="CV29" s="631"/>
      <c r="CW29" s="631"/>
      <c r="CX29" s="631"/>
      <c r="CY29" s="631"/>
      <c r="CZ29" s="632"/>
      <c r="DA29" s="630">
        <f>'ЗП-О_ДШИ...'!K29+'ЗП-О_ССУЗы'!K29+'ЗП-О_Прочие(образ-е)'!K29</f>
        <v>0</v>
      </c>
      <c r="DB29" s="631"/>
      <c r="DC29" s="631"/>
      <c r="DD29" s="631"/>
      <c r="DE29" s="631"/>
      <c r="DF29" s="631"/>
      <c r="DG29" s="631"/>
      <c r="DH29" s="631"/>
      <c r="DI29" s="631"/>
      <c r="DJ29" s="631"/>
      <c r="DK29" s="632"/>
      <c r="DL29" s="630">
        <f>'ЗП-О_ДШИ...'!L29+'ЗП-О_ССУЗы'!L29+'ЗП-О_Прочие(образ-е)'!L29</f>
        <v>0</v>
      </c>
      <c r="DM29" s="631"/>
      <c r="DN29" s="631"/>
      <c r="DO29" s="631"/>
      <c r="DP29" s="631"/>
      <c r="DQ29" s="631"/>
      <c r="DR29" s="631"/>
      <c r="DS29" s="631"/>
      <c r="DT29" s="631"/>
      <c r="DU29" s="631"/>
      <c r="DV29" s="632"/>
      <c r="DW29" s="630">
        <f>'ЗП-О_ДШИ...'!M29+'ЗП-О_ССУЗы'!M29+'ЗП-О_Прочие(образ-е)'!M29</f>
        <v>0</v>
      </c>
      <c r="DX29" s="631"/>
      <c r="DY29" s="631"/>
      <c r="DZ29" s="631"/>
      <c r="EA29" s="631"/>
      <c r="EB29" s="631"/>
      <c r="EC29" s="631"/>
      <c r="ED29" s="631"/>
      <c r="EE29" s="631"/>
      <c r="EF29" s="631"/>
      <c r="EG29" s="632"/>
      <c r="EH29" s="630">
        <f>'ЗП-О_ДШИ...'!N29+'ЗП-О_ССУЗы'!N29+'ЗП-О_Прочие(образ-е)'!N29</f>
        <v>0</v>
      </c>
      <c r="EI29" s="631"/>
      <c r="EJ29" s="631"/>
      <c r="EK29" s="631"/>
      <c r="EL29" s="631"/>
      <c r="EM29" s="631"/>
      <c r="EN29" s="631"/>
      <c r="EO29" s="631"/>
      <c r="EP29" s="631"/>
      <c r="EQ29" s="631"/>
      <c r="ER29" s="632"/>
      <c r="ES29" s="630">
        <f>'ЗП-О_ДШИ...'!O29+'ЗП-О_ССУЗы'!O29+'ЗП-О_Прочие(образ-е)'!O29</f>
        <v>0</v>
      </c>
      <c r="ET29" s="631"/>
      <c r="EU29" s="631"/>
      <c r="EV29" s="631"/>
      <c r="EW29" s="631"/>
      <c r="EX29" s="631"/>
      <c r="EY29" s="631"/>
      <c r="EZ29" s="631"/>
      <c r="FA29" s="631"/>
      <c r="FB29" s="631"/>
      <c r="FC29" s="632"/>
    </row>
    <row r="30" spans="1:159" s="28" customFormat="1" ht="10.5" customHeight="1">
      <c r="A30" s="168"/>
      <c r="B30" s="634" t="s">
        <v>317</v>
      </c>
      <c r="C30" s="635"/>
      <c r="D30" s="635"/>
      <c r="E30" s="635"/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635"/>
      <c r="AA30" s="635"/>
      <c r="AB30" s="635"/>
      <c r="AC30" s="635"/>
      <c r="AD30" s="635"/>
      <c r="AE30" s="635"/>
      <c r="AF30" s="635"/>
      <c r="AG30" s="635"/>
      <c r="AH30" s="635"/>
      <c r="AI30" s="635"/>
      <c r="AJ30" s="635"/>
      <c r="AK30" s="37" t="s">
        <v>78</v>
      </c>
      <c r="AL30" s="37" t="s">
        <v>318</v>
      </c>
      <c r="AM30" s="655">
        <f>'ЗП-О_ДШИ...'!E30+'ЗП-О_ССУЗы'!E30+'ЗП-О_Прочие(образ-е)'!E30</f>
        <v>0</v>
      </c>
      <c r="AN30" s="756"/>
      <c r="AO30" s="756"/>
      <c r="AP30" s="756"/>
      <c r="AQ30" s="756"/>
      <c r="AR30" s="756"/>
      <c r="AS30" s="756"/>
      <c r="AT30" s="756"/>
      <c r="AU30" s="756"/>
      <c r="AV30" s="756"/>
      <c r="AW30" s="757"/>
      <c r="AX30" s="630">
        <f>'ЗП-О_ДШИ...'!F30+'ЗП-О_ССУЗы'!F30+'ЗП-О_Прочие(образ-е)'!F30</f>
        <v>0</v>
      </c>
      <c r="AY30" s="631"/>
      <c r="AZ30" s="631"/>
      <c r="BA30" s="631"/>
      <c r="BB30" s="631"/>
      <c r="BC30" s="631"/>
      <c r="BD30" s="631"/>
      <c r="BE30" s="631"/>
      <c r="BF30" s="631"/>
      <c r="BG30" s="631"/>
      <c r="BH30" s="632"/>
      <c r="BI30" s="630">
        <f t="shared" si="24"/>
        <v>0</v>
      </c>
      <c r="BJ30" s="631">
        <f t="shared" si="25"/>
        <v>0</v>
      </c>
      <c r="BK30" s="631">
        <f t="shared" si="26"/>
        <v>0</v>
      </c>
      <c r="BL30" s="631">
        <f t="shared" si="27"/>
        <v>0</v>
      </c>
      <c r="BM30" s="631">
        <f t="shared" si="28"/>
        <v>0</v>
      </c>
      <c r="BN30" s="631">
        <f t="shared" si="29"/>
        <v>0</v>
      </c>
      <c r="BO30" s="631">
        <f t="shared" si="30"/>
        <v>0</v>
      </c>
      <c r="BP30" s="631">
        <f t="shared" si="31"/>
        <v>0</v>
      </c>
      <c r="BQ30" s="631">
        <f t="shared" si="32"/>
        <v>0</v>
      </c>
      <c r="BR30" s="631">
        <f t="shared" si="33"/>
        <v>0</v>
      </c>
      <c r="BS30" s="632">
        <f t="shared" si="34"/>
        <v>0</v>
      </c>
      <c r="BT30" s="630">
        <f>'ЗП-О_ДШИ...'!H30+'ЗП-О_ССУЗы'!H30+'ЗП-О_Прочие(образ-е)'!H30</f>
        <v>0</v>
      </c>
      <c r="BU30" s="631"/>
      <c r="BV30" s="631"/>
      <c r="BW30" s="631"/>
      <c r="BX30" s="631"/>
      <c r="BY30" s="631"/>
      <c r="BZ30" s="631"/>
      <c r="CA30" s="631"/>
      <c r="CB30" s="631"/>
      <c r="CC30" s="631"/>
      <c r="CD30" s="632"/>
      <c r="CE30" s="630">
        <f t="shared" si="35"/>
        <v>0</v>
      </c>
      <c r="CF30" s="631">
        <f t="shared" si="36"/>
        <v>0</v>
      </c>
      <c r="CG30" s="631">
        <f t="shared" si="37"/>
        <v>0</v>
      </c>
      <c r="CH30" s="631">
        <f t="shared" si="38"/>
        <v>0</v>
      </c>
      <c r="CI30" s="631">
        <f t="shared" si="39"/>
        <v>0</v>
      </c>
      <c r="CJ30" s="631">
        <f t="shared" si="40"/>
        <v>0</v>
      </c>
      <c r="CK30" s="631">
        <f t="shared" si="41"/>
        <v>0</v>
      </c>
      <c r="CL30" s="631">
        <f t="shared" si="42"/>
        <v>0</v>
      </c>
      <c r="CM30" s="631">
        <f t="shared" si="43"/>
        <v>0</v>
      </c>
      <c r="CN30" s="631">
        <f t="shared" si="44"/>
        <v>0</v>
      </c>
      <c r="CO30" s="632">
        <f t="shared" si="45"/>
        <v>0</v>
      </c>
      <c r="CP30" s="630">
        <f>'ЗП-О_ДШИ...'!J30+'ЗП-О_ССУЗы'!J30+'ЗП-О_Прочие(образ-е)'!J30</f>
        <v>0</v>
      </c>
      <c r="CQ30" s="631"/>
      <c r="CR30" s="631"/>
      <c r="CS30" s="631"/>
      <c r="CT30" s="631"/>
      <c r="CU30" s="631"/>
      <c r="CV30" s="631"/>
      <c r="CW30" s="631"/>
      <c r="CX30" s="631"/>
      <c r="CY30" s="631"/>
      <c r="CZ30" s="632"/>
      <c r="DA30" s="630">
        <f>'ЗП-О_ДШИ...'!K30+'ЗП-О_ССУЗы'!K30+'ЗП-О_Прочие(образ-е)'!K30</f>
        <v>0</v>
      </c>
      <c r="DB30" s="631"/>
      <c r="DC30" s="631"/>
      <c r="DD30" s="631"/>
      <c r="DE30" s="631"/>
      <c r="DF30" s="631"/>
      <c r="DG30" s="631"/>
      <c r="DH30" s="631"/>
      <c r="DI30" s="631"/>
      <c r="DJ30" s="631"/>
      <c r="DK30" s="632"/>
      <c r="DL30" s="630">
        <f>'ЗП-О_ДШИ...'!L30+'ЗП-О_ССУЗы'!L30+'ЗП-О_Прочие(образ-е)'!L30</f>
        <v>0</v>
      </c>
      <c r="DM30" s="631"/>
      <c r="DN30" s="631"/>
      <c r="DO30" s="631"/>
      <c r="DP30" s="631"/>
      <c r="DQ30" s="631"/>
      <c r="DR30" s="631"/>
      <c r="DS30" s="631"/>
      <c r="DT30" s="631"/>
      <c r="DU30" s="631"/>
      <c r="DV30" s="632"/>
      <c r="DW30" s="630">
        <f>'ЗП-О_ДШИ...'!M30+'ЗП-О_ССУЗы'!M30+'ЗП-О_Прочие(образ-е)'!M30</f>
        <v>0</v>
      </c>
      <c r="DX30" s="631"/>
      <c r="DY30" s="631"/>
      <c r="DZ30" s="631"/>
      <c r="EA30" s="631"/>
      <c r="EB30" s="631"/>
      <c r="EC30" s="631"/>
      <c r="ED30" s="631"/>
      <c r="EE30" s="631"/>
      <c r="EF30" s="631"/>
      <c r="EG30" s="632"/>
      <c r="EH30" s="630">
        <f>'ЗП-О_ДШИ...'!N30+'ЗП-О_ССУЗы'!N30+'ЗП-О_Прочие(образ-е)'!N30</f>
        <v>0</v>
      </c>
      <c r="EI30" s="631"/>
      <c r="EJ30" s="631"/>
      <c r="EK30" s="631"/>
      <c r="EL30" s="631"/>
      <c r="EM30" s="631"/>
      <c r="EN30" s="631"/>
      <c r="EO30" s="631"/>
      <c r="EP30" s="631"/>
      <c r="EQ30" s="631"/>
      <c r="ER30" s="632"/>
      <c r="ES30" s="630">
        <f>'ЗП-О_ДШИ...'!O30+'ЗП-О_ССУЗы'!O30+'ЗП-О_Прочие(образ-е)'!O30</f>
        <v>0</v>
      </c>
      <c r="ET30" s="631"/>
      <c r="EU30" s="631"/>
      <c r="EV30" s="631"/>
      <c r="EW30" s="631"/>
      <c r="EX30" s="631"/>
      <c r="EY30" s="631"/>
      <c r="EZ30" s="631"/>
      <c r="FA30" s="631"/>
      <c r="FB30" s="631"/>
      <c r="FC30" s="632"/>
    </row>
    <row r="31" spans="1:159" s="28" customFormat="1" ht="10.5" customHeight="1">
      <c r="A31" s="168"/>
      <c r="B31" s="634" t="s">
        <v>319</v>
      </c>
      <c r="C31" s="635"/>
      <c r="D31" s="635"/>
      <c r="E31" s="635"/>
      <c r="F31" s="635"/>
      <c r="G31" s="635"/>
      <c r="H31" s="635"/>
      <c r="I31" s="635"/>
      <c r="J31" s="635"/>
      <c r="K31" s="635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635"/>
      <c r="AA31" s="635"/>
      <c r="AB31" s="635"/>
      <c r="AC31" s="635"/>
      <c r="AD31" s="635"/>
      <c r="AE31" s="635"/>
      <c r="AF31" s="635"/>
      <c r="AG31" s="635"/>
      <c r="AH31" s="635"/>
      <c r="AI31" s="635"/>
      <c r="AJ31" s="635"/>
      <c r="AK31" s="37" t="s">
        <v>320</v>
      </c>
      <c r="AL31" s="37" t="s">
        <v>321</v>
      </c>
      <c r="AM31" s="655">
        <f>'ЗП-О_ДШИ...'!E31+'ЗП-О_ССУЗы'!E31+'ЗП-О_Прочие(образ-е)'!E31</f>
        <v>1</v>
      </c>
      <c r="AN31" s="756"/>
      <c r="AO31" s="756"/>
      <c r="AP31" s="756"/>
      <c r="AQ31" s="756"/>
      <c r="AR31" s="756"/>
      <c r="AS31" s="756"/>
      <c r="AT31" s="756"/>
      <c r="AU31" s="756"/>
      <c r="AV31" s="756"/>
      <c r="AW31" s="757"/>
      <c r="AX31" s="630">
        <f>'ЗП-О_ДШИ...'!F31+'ЗП-О_ССУЗы'!F31+'ЗП-О_Прочие(образ-е)'!F31</f>
        <v>0</v>
      </c>
      <c r="AY31" s="631"/>
      <c r="AZ31" s="631"/>
      <c r="BA31" s="631"/>
      <c r="BB31" s="631"/>
      <c r="BC31" s="631"/>
      <c r="BD31" s="631"/>
      <c r="BE31" s="631"/>
      <c r="BF31" s="631"/>
      <c r="BG31" s="631"/>
      <c r="BH31" s="632"/>
      <c r="BI31" s="630">
        <f t="shared" si="24"/>
        <v>33</v>
      </c>
      <c r="BJ31" s="631">
        <f t="shared" si="25"/>
        <v>0</v>
      </c>
      <c r="BK31" s="631">
        <f t="shared" si="26"/>
        <v>0</v>
      </c>
      <c r="BL31" s="631">
        <f t="shared" si="27"/>
        <v>0</v>
      </c>
      <c r="BM31" s="631">
        <f t="shared" si="28"/>
        <v>0</v>
      </c>
      <c r="BN31" s="631">
        <f t="shared" si="29"/>
        <v>0</v>
      </c>
      <c r="BO31" s="631">
        <f t="shared" si="30"/>
        <v>0</v>
      </c>
      <c r="BP31" s="631">
        <f t="shared" si="31"/>
        <v>0</v>
      </c>
      <c r="BQ31" s="631">
        <f t="shared" si="32"/>
        <v>0</v>
      </c>
      <c r="BR31" s="631">
        <f t="shared" si="33"/>
        <v>0</v>
      </c>
      <c r="BS31" s="632">
        <f t="shared" si="34"/>
        <v>0</v>
      </c>
      <c r="BT31" s="630">
        <f>'ЗП-О_ДШИ...'!H31+'ЗП-О_ССУЗы'!H31+'ЗП-О_Прочие(образ-е)'!H31</f>
        <v>0</v>
      </c>
      <c r="BU31" s="631"/>
      <c r="BV31" s="631"/>
      <c r="BW31" s="631"/>
      <c r="BX31" s="631"/>
      <c r="BY31" s="631"/>
      <c r="BZ31" s="631"/>
      <c r="CA31" s="631"/>
      <c r="CB31" s="631"/>
      <c r="CC31" s="631"/>
      <c r="CD31" s="632"/>
      <c r="CE31" s="630">
        <f t="shared" si="35"/>
        <v>0</v>
      </c>
      <c r="CF31" s="631">
        <f t="shared" si="36"/>
        <v>132</v>
      </c>
      <c r="CG31" s="631">
        <f t="shared" si="37"/>
        <v>99</v>
      </c>
      <c r="CH31" s="631">
        <f t="shared" si="38"/>
        <v>99</v>
      </c>
      <c r="CI31" s="631">
        <f t="shared" si="39"/>
        <v>66</v>
      </c>
      <c r="CJ31" s="631">
        <f t="shared" si="40"/>
        <v>33</v>
      </c>
      <c r="CK31" s="631">
        <f t="shared" si="41"/>
        <v>33</v>
      </c>
      <c r="CL31" s="631">
        <f t="shared" si="42"/>
        <v>33</v>
      </c>
      <c r="CM31" s="631">
        <f t="shared" si="43"/>
        <v>33</v>
      </c>
      <c r="CN31" s="631">
        <f t="shared" si="44"/>
        <v>0</v>
      </c>
      <c r="CO31" s="632">
        <f t="shared" si="45"/>
        <v>0</v>
      </c>
      <c r="CP31" s="630">
        <f>'ЗП-О_ДШИ...'!J31+'ЗП-О_ССУЗы'!J31+'ЗП-О_Прочие(образ-е)'!J31</f>
        <v>33</v>
      </c>
      <c r="CQ31" s="631"/>
      <c r="CR31" s="631"/>
      <c r="CS31" s="631"/>
      <c r="CT31" s="631"/>
      <c r="CU31" s="631"/>
      <c r="CV31" s="631"/>
      <c r="CW31" s="631"/>
      <c r="CX31" s="631"/>
      <c r="CY31" s="631"/>
      <c r="CZ31" s="632"/>
      <c r="DA31" s="630">
        <f>'ЗП-О_ДШИ...'!K31+'ЗП-О_ССУЗы'!K31+'ЗП-О_Прочие(образ-е)'!K31</f>
        <v>0</v>
      </c>
      <c r="DB31" s="631"/>
      <c r="DC31" s="631"/>
      <c r="DD31" s="631"/>
      <c r="DE31" s="631"/>
      <c r="DF31" s="631"/>
      <c r="DG31" s="631"/>
      <c r="DH31" s="631"/>
      <c r="DI31" s="631"/>
      <c r="DJ31" s="631"/>
      <c r="DK31" s="632"/>
      <c r="DL31" s="630">
        <f>'ЗП-О_ДШИ...'!L31+'ЗП-О_ССУЗы'!L31+'ЗП-О_Прочие(образ-е)'!L31</f>
        <v>0</v>
      </c>
      <c r="DM31" s="631"/>
      <c r="DN31" s="631"/>
      <c r="DO31" s="631"/>
      <c r="DP31" s="631"/>
      <c r="DQ31" s="631"/>
      <c r="DR31" s="631"/>
      <c r="DS31" s="631"/>
      <c r="DT31" s="631"/>
      <c r="DU31" s="631"/>
      <c r="DV31" s="632"/>
      <c r="DW31" s="630">
        <f>'ЗП-О_ДШИ...'!M31+'ЗП-О_ССУЗы'!M31+'ЗП-О_Прочие(образ-е)'!M31</f>
        <v>0</v>
      </c>
      <c r="DX31" s="631"/>
      <c r="DY31" s="631"/>
      <c r="DZ31" s="631"/>
      <c r="EA31" s="631"/>
      <c r="EB31" s="631"/>
      <c r="EC31" s="631"/>
      <c r="ED31" s="631"/>
      <c r="EE31" s="631"/>
      <c r="EF31" s="631"/>
      <c r="EG31" s="632"/>
      <c r="EH31" s="630">
        <f>'ЗП-О_ДШИ...'!N31+'ЗП-О_ССУЗы'!N31+'ЗП-О_Прочие(образ-е)'!N31</f>
        <v>0</v>
      </c>
      <c r="EI31" s="631"/>
      <c r="EJ31" s="631"/>
      <c r="EK31" s="631"/>
      <c r="EL31" s="631"/>
      <c r="EM31" s="631"/>
      <c r="EN31" s="631"/>
      <c r="EO31" s="631"/>
      <c r="EP31" s="631"/>
      <c r="EQ31" s="631"/>
      <c r="ER31" s="632"/>
      <c r="ES31" s="630">
        <f>'ЗП-О_ДШИ...'!O31+'ЗП-О_ССУЗы'!O31+'ЗП-О_Прочие(образ-е)'!O31</f>
        <v>0</v>
      </c>
      <c r="ET31" s="631"/>
      <c r="EU31" s="631"/>
      <c r="EV31" s="631"/>
      <c r="EW31" s="631"/>
      <c r="EX31" s="631"/>
      <c r="EY31" s="631"/>
      <c r="EZ31" s="631"/>
      <c r="FA31" s="631"/>
      <c r="FB31" s="631"/>
      <c r="FC31" s="632"/>
    </row>
    <row r="32" spans="1:159" s="28" customFormat="1" ht="10.5" customHeight="1">
      <c r="A32" s="168"/>
      <c r="B32" s="634" t="s">
        <v>322</v>
      </c>
      <c r="C32" s="635"/>
      <c r="D32" s="635"/>
      <c r="E32" s="635"/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  <c r="R32" s="635"/>
      <c r="S32" s="635"/>
      <c r="T32" s="635"/>
      <c r="U32" s="635"/>
      <c r="V32" s="635"/>
      <c r="W32" s="635"/>
      <c r="X32" s="635"/>
      <c r="Y32" s="635"/>
      <c r="Z32" s="635"/>
      <c r="AA32" s="635"/>
      <c r="AB32" s="635"/>
      <c r="AC32" s="635"/>
      <c r="AD32" s="635"/>
      <c r="AE32" s="635"/>
      <c r="AF32" s="635"/>
      <c r="AG32" s="635"/>
      <c r="AH32" s="635"/>
      <c r="AI32" s="635"/>
      <c r="AJ32" s="635"/>
      <c r="AK32" s="37" t="s">
        <v>323</v>
      </c>
      <c r="AL32" s="37" t="s">
        <v>324</v>
      </c>
      <c r="AM32" s="655">
        <f>'ЗП-О_ДШИ...'!E32+'ЗП-О_ССУЗы'!E32+'ЗП-О_Прочие(образ-е)'!E32</f>
        <v>0</v>
      </c>
      <c r="AN32" s="756"/>
      <c r="AO32" s="756"/>
      <c r="AP32" s="756"/>
      <c r="AQ32" s="756"/>
      <c r="AR32" s="756"/>
      <c r="AS32" s="756"/>
      <c r="AT32" s="756"/>
      <c r="AU32" s="756"/>
      <c r="AV32" s="756"/>
      <c r="AW32" s="757"/>
      <c r="AX32" s="630">
        <f>'ЗП-О_ДШИ...'!F32+'ЗП-О_ССУЗы'!F32+'ЗП-О_Прочие(образ-е)'!F32</f>
        <v>0</v>
      </c>
      <c r="AY32" s="631"/>
      <c r="AZ32" s="631"/>
      <c r="BA32" s="631"/>
      <c r="BB32" s="631"/>
      <c r="BC32" s="631"/>
      <c r="BD32" s="631"/>
      <c r="BE32" s="631"/>
      <c r="BF32" s="631"/>
      <c r="BG32" s="631"/>
      <c r="BH32" s="632"/>
      <c r="BI32" s="630">
        <f t="shared" si="24"/>
        <v>0</v>
      </c>
      <c r="BJ32" s="631">
        <f t="shared" si="25"/>
        <v>0</v>
      </c>
      <c r="BK32" s="631">
        <f t="shared" si="26"/>
        <v>0</v>
      </c>
      <c r="BL32" s="631">
        <f t="shared" si="27"/>
        <v>0</v>
      </c>
      <c r="BM32" s="631">
        <f t="shared" si="28"/>
        <v>0</v>
      </c>
      <c r="BN32" s="631">
        <f t="shared" si="29"/>
        <v>0</v>
      </c>
      <c r="BO32" s="631">
        <f t="shared" si="30"/>
        <v>0</v>
      </c>
      <c r="BP32" s="631">
        <f t="shared" si="31"/>
        <v>0</v>
      </c>
      <c r="BQ32" s="631">
        <f t="shared" si="32"/>
        <v>0</v>
      </c>
      <c r="BR32" s="631">
        <f t="shared" si="33"/>
        <v>0</v>
      </c>
      <c r="BS32" s="632">
        <f t="shared" si="34"/>
        <v>0</v>
      </c>
      <c r="BT32" s="630">
        <f>'ЗП-О_ДШИ...'!H32+'ЗП-О_ССУЗы'!H32+'ЗП-О_Прочие(образ-е)'!H32</f>
        <v>0</v>
      </c>
      <c r="BU32" s="631"/>
      <c r="BV32" s="631"/>
      <c r="BW32" s="631"/>
      <c r="BX32" s="631"/>
      <c r="BY32" s="631"/>
      <c r="BZ32" s="631"/>
      <c r="CA32" s="631"/>
      <c r="CB32" s="631"/>
      <c r="CC32" s="631"/>
      <c r="CD32" s="632"/>
      <c r="CE32" s="630">
        <f t="shared" si="35"/>
        <v>0</v>
      </c>
      <c r="CF32" s="631">
        <f t="shared" si="36"/>
        <v>0</v>
      </c>
      <c r="CG32" s="631">
        <f t="shared" si="37"/>
        <v>0</v>
      </c>
      <c r="CH32" s="631">
        <f t="shared" si="38"/>
        <v>0</v>
      </c>
      <c r="CI32" s="631">
        <f t="shared" si="39"/>
        <v>0</v>
      </c>
      <c r="CJ32" s="631">
        <f t="shared" si="40"/>
        <v>0</v>
      </c>
      <c r="CK32" s="631">
        <f t="shared" si="41"/>
        <v>0</v>
      </c>
      <c r="CL32" s="631">
        <f t="shared" si="42"/>
        <v>0</v>
      </c>
      <c r="CM32" s="631">
        <f t="shared" si="43"/>
        <v>0</v>
      </c>
      <c r="CN32" s="631">
        <f t="shared" si="44"/>
        <v>0</v>
      </c>
      <c r="CO32" s="632">
        <f t="shared" si="45"/>
        <v>0</v>
      </c>
      <c r="CP32" s="630">
        <f>'ЗП-О_ДШИ...'!J32+'ЗП-О_ССУЗы'!J32+'ЗП-О_Прочие(образ-е)'!J32</f>
        <v>0</v>
      </c>
      <c r="CQ32" s="631"/>
      <c r="CR32" s="631"/>
      <c r="CS32" s="631"/>
      <c r="CT32" s="631"/>
      <c r="CU32" s="631"/>
      <c r="CV32" s="631"/>
      <c r="CW32" s="631"/>
      <c r="CX32" s="631"/>
      <c r="CY32" s="631"/>
      <c r="CZ32" s="632"/>
      <c r="DA32" s="630">
        <f>'ЗП-О_ДШИ...'!K32+'ЗП-О_ССУЗы'!K32+'ЗП-О_Прочие(образ-е)'!K32</f>
        <v>0</v>
      </c>
      <c r="DB32" s="631"/>
      <c r="DC32" s="631"/>
      <c r="DD32" s="631"/>
      <c r="DE32" s="631"/>
      <c r="DF32" s="631"/>
      <c r="DG32" s="631"/>
      <c r="DH32" s="631"/>
      <c r="DI32" s="631"/>
      <c r="DJ32" s="631"/>
      <c r="DK32" s="632"/>
      <c r="DL32" s="630">
        <f>'ЗП-О_ДШИ...'!L32+'ЗП-О_ССУЗы'!L32+'ЗП-О_Прочие(образ-е)'!L32</f>
        <v>0</v>
      </c>
      <c r="DM32" s="631"/>
      <c r="DN32" s="631"/>
      <c r="DO32" s="631"/>
      <c r="DP32" s="631"/>
      <c r="DQ32" s="631"/>
      <c r="DR32" s="631"/>
      <c r="DS32" s="631"/>
      <c r="DT32" s="631"/>
      <c r="DU32" s="631"/>
      <c r="DV32" s="632"/>
      <c r="DW32" s="630">
        <f>'ЗП-О_ДШИ...'!M32+'ЗП-О_ССУЗы'!M32+'ЗП-О_Прочие(образ-е)'!M32</f>
        <v>0</v>
      </c>
      <c r="DX32" s="631"/>
      <c r="DY32" s="631"/>
      <c r="DZ32" s="631"/>
      <c r="EA32" s="631"/>
      <c r="EB32" s="631"/>
      <c r="EC32" s="631"/>
      <c r="ED32" s="631"/>
      <c r="EE32" s="631"/>
      <c r="EF32" s="631"/>
      <c r="EG32" s="632"/>
      <c r="EH32" s="630">
        <f>'ЗП-О_ДШИ...'!N32+'ЗП-О_ССУЗы'!N32+'ЗП-О_Прочие(образ-е)'!N32</f>
        <v>0</v>
      </c>
      <c r="EI32" s="631"/>
      <c r="EJ32" s="631"/>
      <c r="EK32" s="631"/>
      <c r="EL32" s="631"/>
      <c r="EM32" s="631"/>
      <c r="EN32" s="631"/>
      <c r="EO32" s="631"/>
      <c r="EP32" s="631"/>
      <c r="EQ32" s="631"/>
      <c r="ER32" s="632"/>
      <c r="ES32" s="630">
        <f>'ЗП-О_ДШИ...'!O32+'ЗП-О_ССУЗы'!O32+'ЗП-О_Прочие(образ-е)'!O32</f>
        <v>0</v>
      </c>
      <c r="ET32" s="631"/>
      <c r="EU32" s="631"/>
      <c r="EV32" s="631"/>
      <c r="EW32" s="631"/>
      <c r="EX32" s="631"/>
      <c r="EY32" s="631"/>
      <c r="EZ32" s="631"/>
      <c r="FA32" s="631"/>
      <c r="FB32" s="631"/>
      <c r="FC32" s="632"/>
    </row>
    <row r="33" spans="1:159" s="28" customFormat="1" ht="10.5" customHeight="1">
      <c r="A33" s="168"/>
      <c r="B33" s="634" t="s">
        <v>75</v>
      </c>
      <c r="C33" s="635"/>
      <c r="D33" s="635"/>
      <c r="E33" s="635"/>
      <c r="F33" s="635"/>
      <c r="G33" s="635"/>
      <c r="H33" s="635"/>
      <c r="I33" s="635"/>
      <c r="J33" s="635"/>
      <c r="K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635"/>
      <c r="AA33" s="635"/>
      <c r="AB33" s="635"/>
      <c r="AC33" s="635"/>
      <c r="AD33" s="635"/>
      <c r="AE33" s="635"/>
      <c r="AF33" s="635"/>
      <c r="AG33" s="635"/>
      <c r="AH33" s="635"/>
      <c r="AI33" s="635"/>
      <c r="AJ33" s="635"/>
      <c r="AK33" s="37" t="s">
        <v>79</v>
      </c>
      <c r="AL33" s="37" t="s">
        <v>325</v>
      </c>
      <c r="AM33" s="655">
        <f>'ЗП-О_ДШИ...'!E33+'ЗП-О_ССУЗы'!E33+'ЗП-О_Прочие(образ-е)'!E33</f>
        <v>22</v>
      </c>
      <c r="AN33" s="756"/>
      <c r="AO33" s="756"/>
      <c r="AP33" s="756"/>
      <c r="AQ33" s="756"/>
      <c r="AR33" s="756"/>
      <c r="AS33" s="756"/>
      <c r="AT33" s="756"/>
      <c r="AU33" s="756"/>
      <c r="AV33" s="756"/>
      <c r="AW33" s="757"/>
      <c r="AX33" s="630">
        <f>'ЗП-О_ДШИ...'!F33+'ЗП-О_ССУЗы'!F33+'ЗП-О_Прочие(образ-е)'!F33</f>
        <v>1</v>
      </c>
      <c r="AY33" s="631"/>
      <c r="AZ33" s="631"/>
      <c r="BA33" s="631"/>
      <c r="BB33" s="631"/>
      <c r="BC33" s="631"/>
      <c r="BD33" s="631"/>
      <c r="BE33" s="631"/>
      <c r="BF33" s="631"/>
      <c r="BG33" s="631"/>
      <c r="BH33" s="632"/>
      <c r="BI33" s="630">
        <f t="shared" si="24"/>
        <v>654.40000000000009</v>
      </c>
      <c r="BJ33" s="631">
        <f t="shared" si="25"/>
        <v>0</v>
      </c>
      <c r="BK33" s="631">
        <f t="shared" si="26"/>
        <v>0</v>
      </c>
      <c r="BL33" s="631">
        <f t="shared" si="27"/>
        <v>0</v>
      </c>
      <c r="BM33" s="631">
        <f t="shared" si="28"/>
        <v>0</v>
      </c>
      <c r="BN33" s="631">
        <f t="shared" si="29"/>
        <v>0</v>
      </c>
      <c r="BO33" s="631">
        <f t="shared" si="30"/>
        <v>0</v>
      </c>
      <c r="BP33" s="631">
        <f t="shared" si="31"/>
        <v>0</v>
      </c>
      <c r="BQ33" s="631">
        <f t="shared" si="32"/>
        <v>0</v>
      </c>
      <c r="BR33" s="631">
        <f t="shared" si="33"/>
        <v>0</v>
      </c>
      <c r="BS33" s="632">
        <f t="shared" si="34"/>
        <v>0</v>
      </c>
      <c r="BT33" s="630">
        <f>'ЗП-О_ДШИ...'!H33+'ЗП-О_ССУЗы'!H33+'ЗП-О_Прочие(образ-е)'!H33</f>
        <v>0</v>
      </c>
      <c r="BU33" s="631"/>
      <c r="BV33" s="631"/>
      <c r="BW33" s="631"/>
      <c r="BX33" s="631"/>
      <c r="BY33" s="631"/>
      <c r="BZ33" s="631"/>
      <c r="CA33" s="631"/>
      <c r="CB33" s="631"/>
      <c r="CC33" s="631"/>
      <c r="CD33" s="632"/>
      <c r="CE33" s="630">
        <f t="shared" si="35"/>
        <v>52.5</v>
      </c>
      <c r="CF33" s="631">
        <f t="shared" si="36"/>
        <v>2517.2000000000003</v>
      </c>
      <c r="CG33" s="631">
        <f t="shared" si="37"/>
        <v>1887.9</v>
      </c>
      <c r="CH33" s="631">
        <f t="shared" si="38"/>
        <v>1887.9</v>
      </c>
      <c r="CI33" s="631">
        <f t="shared" si="39"/>
        <v>1258.6000000000001</v>
      </c>
      <c r="CJ33" s="631">
        <f t="shared" si="40"/>
        <v>629.30000000000007</v>
      </c>
      <c r="CK33" s="631">
        <f t="shared" si="41"/>
        <v>629.30000000000007</v>
      </c>
      <c r="CL33" s="631">
        <f t="shared" si="42"/>
        <v>629.30000000000007</v>
      </c>
      <c r="CM33" s="631">
        <f t="shared" si="43"/>
        <v>629.30000000000007</v>
      </c>
      <c r="CN33" s="631">
        <f t="shared" si="44"/>
        <v>0</v>
      </c>
      <c r="CO33" s="632">
        <f t="shared" si="45"/>
        <v>0</v>
      </c>
      <c r="CP33" s="630">
        <f>'ЗП-О_ДШИ...'!J33+'ЗП-О_ССУЗы'!J33+'ЗП-О_Прочие(образ-е)'!J33</f>
        <v>629.30000000000007</v>
      </c>
      <c r="CQ33" s="631"/>
      <c r="CR33" s="631"/>
      <c r="CS33" s="631"/>
      <c r="CT33" s="631"/>
      <c r="CU33" s="631"/>
      <c r="CV33" s="631"/>
      <c r="CW33" s="631"/>
      <c r="CX33" s="631"/>
      <c r="CY33" s="631"/>
      <c r="CZ33" s="632"/>
      <c r="DA33" s="630">
        <f>'ЗП-О_ДШИ...'!K33+'ЗП-О_ССУЗы'!K33+'ЗП-О_Прочие(образ-е)'!K33</f>
        <v>0</v>
      </c>
      <c r="DB33" s="631"/>
      <c r="DC33" s="631"/>
      <c r="DD33" s="631"/>
      <c r="DE33" s="631"/>
      <c r="DF33" s="631"/>
      <c r="DG33" s="631"/>
      <c r="DH33" s="631"/>
      <c r="DI33" s="631"/>
      <c r="DJ33" s="631"/>
      <c r="DK33" s="632"/>
      <c r="DL33" s="630">
        <f>'ЗП-О_ДШИ...'!L33+'ЗП-О_ССУЗы'!L33+'ЗП-О_Прочие(образ-е)'!L33</f>
        <v>25.1</v>
      </c>
      <c r="DM33" s="631"/>
      <c r="DN33" s="631"/>
      <c r="DO33" s="631"/>
      <c r="DP33" s="631"/>
      <c r="DQ33" s="631"/>
      <c r="DR33" s="631"/>
      <c r="DS33" s="631"/>
      <c r="DT33" s="631"/>
      <c r="DU33" s="631"/>
      <c r="DV33" s="632"/>
      <c r="DW33" s="630">
        <f>'ЗП-О_ДШИ...'!M33+'ЗП-О_ССУЗы'!M33+'ЗП-О_Прочие(образ-е)'!M33</f>
        <v>36.4</v>
      </c>
      <c r="DX33" s="631"/>
      <c r="DY33" s="631"/>
      <c r="DZ33" s="631"/>
      <c r="EA33" s="631"/>
      <c r="EB33" s="631"/>
      <c r="EC33" s="631"/>
      <c r="ED33" s="631"/>
      <c r="EE33" s="631"/>
      <c r="EF33" s="631"/>
      <c r="EG33" s="632"/>
      <c r="EH33" s="630">
        <f>'ЗП-О_ДШИ...'!N33+'ЗП-О_ССУЗы'!N33+'ЗП-О_Прочие(образ-е)'!N33</f>
        <v>0</v>
      </c>
      <c r="EI33" s="631"/>
      <c r="EJ33" s="631"/>
      <c r="EK33" s="631"/>
      <c r="EL33" s="631"/>
      <c r="EM33" s="631"/>
      <c r="EN33" s="631"/>
      <c r="EO33" s="631"/>
      <c r="EP33" s="631"/>
      <c r="EQ33" s="631"/>
      <c r="ER33" s="632"/>
      <c r="ES33" s="630">
        <f>'ЗП-О_ДШИ...'!O33+'ЗП-О_ССУЗы'!O33+'ЗП-О_Прочие(образ-е)'!O33</f>
        <v>16.100000000000001</v>
      </c>
      <c r="ET33" s="631"/>
      <c r="EU33" s="631"/>
      <c r="EV33" s="631"/>
      <c r="EW33" s="631"/>
      <c r="EX33" s="631"/>
      <c r="EY33" s="631"/>
      <c r="EZ33" s="631"/>
      <c r="FA33" s="631"/>
      <c r="FB33" s="631"/>
      <c r="FC33" s="632"/>
    </row>
    <row r="34" spans="1:159" s="19" customFormat="1" ht="3" customHeight="1"/>
    <row r="35" spans="1:159" s="18" customFormat="1" ht="12" customHeight="1">
      <c r="I35" s="29" t="s">
        <v>80</v>
      </c>
    </row>
    <row r="36" spans="1:159" s="18" customFormat="1" ht="12" customHeight="1">
      <c r="I36" s="29" t="s">
        <v>81</v>
      </c>
    </row>
    <row r="37" spans="1:159" s="18" customFormat="1" ht="12" customHeight="1">
      <c r="I37" s="29" t="s">
        <v>82</v>
      </c>
    </row>
    <row r="38" spans="1:159" s="19" customFormat="1"/>
    <row r="39" spans="1:159" s="19" customFormat="1"/>
    <row r="40" spans="1:159" ht="12" customHeight="1">
      <c r="S40" s="17" t="s">
        <v>22</v>
      </c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</row>
    <row r="41" spans="1:159" ht="12" customHeight="1">
      <c r="S41" s="17" t="s">
        <v>23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9"/>
      <c r="AK41" s="19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5"/>
      <c r="BE41" s="15"/>
      <c r="BF41" s="15"/>
      <c r="BG41" s="15"/>
    </row>
    <row r="42" spans="1:159" ht="12" customHeight="1">
      <c r="S42" s="17" t="s">
        <v>24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</row>
    <row r="43" spans="1:159" ht="12" customHeight="1">
      <c r="S43" s="19" t="s">
        <v>25</v>
      </c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545" t="s">
        <v>379</v>
      </c>
      <c r="AY43" s="545"/>
      <c r="AZ43" s="545"/>
      <c r="BA43" s="545"/>
      <c r="BB43" s="545"/>
      <c r="BC43" s="545"/>
      <c r="BD43" s="545"/>
      <c r="BE43" s="545"/>
      <c r="BF43" s="545"/>
      <c r="BG43" s="545"/>
      <c r="BH43" s="545"/>
      <c r="BI43" s="545"/>
      <c r="BJ43" s="545"/>
      <c r="BK43" s="545"/>
      <c r="BL43" s="545"/>
      <c r="BM43" s="545"/>
      <c r="BN43" s="545"/>
      <c r="BO43" s="545"/>
      <c r="BP43" s="545"/>
      <c r="BQ43" s="545"/>
      <c r="BR43" s="545"/>
      <c r="BS43" s="545"/>
      <c r="BT43" s="545"/>
      <c r="BU43" s="545"/>
      <c r="BV43" s="545"/>
      <c r="BW43" s="545"/>
      <c r="BX43" s="545"/>
      <c r="BY43" s="545"/>
      <c r="BZ43" s="545"/>
      <c r="CA43" s="545"/>
      <c r="CD43" s="545" t="s">
        <v>378</v>
      </c>
      <c r="CE43" s="545"/>
      <c r="CF43" s="545"/>
      <c r="CG43" s="545"/>
      <c r="CH43" s="545"/>
      <c r="CI43" s="545"/>
      <c r="CJ43" s="545"/>
      <c r="CK43" s="545"/>
      <c r="CL43" s="545"/>
      <c r="CM43" s="545"/>
      <c r="CN43" s="545"/>
      <c r="CO43" s="545"/>
      <c r="CP43" s="545"/>
      <c r="CQ43" s="545"/>
      <c r="CR43" s="545"/>
      <c r="CS43" s="545"/>
      <c r="CT43" s="545"/>
      <c r="CU43" s="545"/>
      <c r="CV43" s="545"/>
      <c r="CW43" s="545"/>
      <c r="CX43" s="545"/>
      <c r="CY43" s="545"/>
      <c r="CZ43" s="545"/>
      <c r="DA43" s="545"/>
      <c r="DB43" s="545"/>
      <c r="DC43" s="545"/>
      <c r="DD43" s="545"/>
      <c r="DE43" s="545"/>
      <c r="DF43" s="545"/>
      <c r="DG43" s="545"/>
      <c r="DH43" s="545"/>
      <c r="DI43" s="545"/>
      <c r="DJ43" s="545"/>
      <c r="DM43" s="421"/>
      <c r="DN43" s="421"/>
      <c r="DO43" s="421"/>
      <c r="DP43" s="421"/>
      <c r="DQ43" s="421"/>
      <c r="DR43" s="421"/>
      <c r="DS43" s="421"/>
      <c r="DT43" s="421"/>
      <c r="DU43" s="421"/>
      <c r="DV43" s="421"/>
      <c r="DW43" s="421"/>
      <c r="DX43" s="421"/>
      <c r="DY43" s="421"/>
      <c r="DZ43" s="421"/>
      <c r="EA43" s="421"/>
      <c r="EB43" s="421"/>
      <c r="EC43" s="421"/>
      <c r="ED43" s="421"/>
      <c r="EE43" s="421"/>
      <c r="EF43" s="421"/>
      <c r="EG43" s="421"/>
      <c r="EH43" s="421"/>
    </row>
    <row r="44" spans="1:159" ht="12" customHeight="1">
      <c r="S44" s="19" t="s">
        <v>26</v>
      </c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546"/>
      <c r="AY44" s="546"/>
      <c r="AZ44" s="546"/>
      <c r="BA44" s="546"/>
      <c r="BB44" s="546"/>
      <c r="BC44" s="546"/>
      <c r="BD44" s="546"/>
      <c r="BE44" s="546"/>
      <c r="BF44" s="546"/>
      <c r="BG44" s="546"/>
      <c r="BH44" s="546"/>
      <c r="BI44" s="546"/>
      <c r="BJ44" s="546"/>
      <c r="BK44" s="546"/>
      <c r="BL44" s="546"/>
      <c r="BM44" s="546"/>
      <c r="BN44" s="546"/>
      <c r="BO44" s="546"/>
      <c r="BP44" s="546"/>
      <c r="BQ44" s="546"/>
      <c r="BR44" s="546"/>
      <c r="BS44" s="546"/>
      <c r="BT44" s="546"/>
      <c r="BU44" s="546"/>
      <c r="BV44" s="546"/>
      <c r="BW44" s="546"/>
      <c r="BX44" s="546"/>
      <c r="BY44" s="546"/>
      <c r="BZ44" s="546"/>
      <c r="CA44" s="546"/>
      <c r="CB44" s="97"/>
      <c r="CC44" s="97"/>
      <c r="CD44" s="546"/>
      <c r="CE44" s="546"/>
      <c r="CF44" s="546"/>
      <c r="CG44" s="546"/>
      <c r="CH44" s="546"/>
      <c r="CI44" s="546"/>
      <c r="CJ44" s="546"/>
      <c r="CK44" s="546"/>
      <c r="CL44" s="546"/>
      <c r="CM44" s="546"/>
      <c r="CN44" s="546"/>
      <c r="CO44" s="546"/>
      <c r="CP44" s="546"/>
      <c r="CQ44" s="546"/>
      <c r="CR44" s="546"/>
      <c r="CS44" s="546"/>
      <c r="CT44" s="546"/>
      <c r="CU44" s="546"/>
      <c r="CV44" s="546"/>
      <c r="CW44" s="546"/>
      <c r="CX44" s="546"/>
      <c r="CY44" s="546"/>
      <c r="CZ44" s="546"/>
      <c r="DA44" s="546"/>
      <c r="DB44" s="546"/>
      <c r="DC44" s="546"/>
      <c r="DD44" s="546"/>
      <c r="DE44" s="546"/>
      <c r="DF44" s="546"/>
      <c r="DG44" s="546"/>
      <c r="DH44" s="546"/>
      <c r="DI44" s="546"/>
      <c r="DJ44" s="546"/>
      <c r="DK44" s="3"/>
      <c r="DL44" s="3"/>
      <c r="DM44" s="636"/>
      <c r="DN44" s="636"/>
      <c r="DO44" s="636"/>
      <c r="DP44" s="636"/>
      <c r="DQ44" s="636"/>
      <c r="DR44" s="636"/>
      <c r="DS44" s="636"/>
      <c r="DT44" s="636"/>
      <c r="DU44" s="636"/>
      <c r="DV44" s="636"/>
      <c r="DW44" s="636"/>
      <c r="DX44" s="636"/>
      <c r="DY44" s="636"/>
      <c r="DZ44" s="636"/>
      <c r="EA44" s="636"/>
      <c r="EB44" s="636"/>
      <c r="EC44" s="636"/>
      <c r="ED44" s="636"/>
      <c r="EE44" s="636"/>
      <c r="EF44" s="636"/>
      <c r="EG44" s="636"/>
      <c r="EH44" s="636"/>
    </row>
    <row r="45" spans="1:159"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626" t="s">
        <v>13</v>
      </c>
      <c r="AY45" s="626"/>
      <c r="AZ45" s="626"/>
      <c r="BA45" s="626"/>
      <c r="BB45" s="626"/>
      <c r="BC45" s="626"/>
      <c r="BD45" s="626"/>
      <c r="BE45" s="626"/>
      <c r="BF45" s="626"/>
      <c r="BG45" s="626"/>
      <c r="BH45" s="626"/>
      <c r="BI45" s="626"/>
      <c r="BJ45" s="626"/>
      <c r="BK45" s="626"/>
      <c r="BL45" s="626"/>
      <c r="BM45" s="626"/>
      <c r="BN45" s="626"/>
      <c r="BO45" s="626"/>
      <c r="BP45" s="626"/>
      <c r="BQ45" s="626"/>
      <c r="BR45" s="626"/>
      <c r="BS45" s="626"/>
      <c r="BT45" s="626"/>
      <c r="BU45" s="626"/>
      <c r="BV45" s="626"/>
      <c r="BW45" s="626"/>
      <c r="BX45" s="626"/>
      <c r="BY45" s="626"/>
      <c r="BZ45" s="626"/>
      <c r="CA45" s="626"/>
      <c r="CB45" s="98"/>
      <c r="CC45" s="98"/>
      <c r="CD45" s="626" t="s">
        <v>11</v>
      </c>
      <c r="CE45" s="626"/>
      <c r="CF45" s="626"/>
      <c r="CG45" s="626"/>
      <c r="CH45" s="626"/>
      <c r="CI45" s="626"/>
      <c r="CJ45" s="626"/>
      <c r="CK45" s="626"/>
      <c r="CL45" s="626"/>
      <c r="CM45" s="626"/>
      <c r="CN45" s="626"/>
      <c r="CO45" s="626"/>
      <c r="CP45" s="626"/>
      <c r="CQ45" s="626"/>
      <c r="CR45" s="626"/>
      <c r="CS45" s="626"/>
      <c r="CT45" s="626"/>
      <c r="CU45" s="626"/>
      <c r="CV45" s="626"/>
      <c r="CW45" s="626"/>
      <c r="CX45" s="626"/>
      <c r="CY45" s="626"/>
      <c r="CZ45" s="626"/>
      <c r="DA45" s="626"/>
      <c r="DB45" s="626"/>
      <c r="DC45" s="626"/>
      <c r="DD45" s="626"/>
      <c r="DE45" s="626"/>
      <c r="DF45" s="626"/>
      <c r="DG45" s="626"/>
      <c r="DH45" s="626"/>
      <c r="DI45" s="626"/>
      <c r="DJ45" s="626"/>
      <c r="DK45" s="10"/>
      <c r="DL45" s="10"/>
      <c r="DM45" s="626" t="s">
        <v>12</v>
      </c>
      <c r="DN45" s="626"/>
      <c r="DO45" s="626"/>
      <c r="DP45" s="626"/>
      <c r="DQ45" s="626"/>
      <c r="DR45" s="626"/>
      <c r="DS45" s="626"/>
      <c r="DT45" s="626"/>
      <c r="DU45" s="626"/>
      <c r="DV45" s="626"/>
      <c r="DW45" s="626"/>
      <c r="DX45" s="626"/>
      <c r="DY45" s="626"/>
      <c r="DZ45" s="626"/>
      <c r="EA45" s="626"/>
      <c r="EB45" s="626"/>
      <c r="EC45" s="626"/>
      <c r="ED45" s="626"/>
      <c r="EE45" s="626"/>
      <c r="EF45" s="626"/>
      <c r="EG45" s="626"/>
      <c r="EH45" s="626"/>
    </row>
    <row r="46" spans="1:159">
      <c r="AX46" s="554" t="s">
        <v>381</v>
      </c>
      <c r="AY46" s="554"/>
      <c r="AZ46" s="554"/>
      <c r="BA46" s="554"/>
      <c r="BB46" s="554"/>
      <c r="BC46" s="554"/>
      <c r="BD46" s="554"/>
      <c r="BE46" s="554"/>
      <c r="BF46" s="554"/>
      <c r="BG46" s="554"/>
      <c r="BH46" s="554"/>
      <c r="BI46" s="554"/>
      <c r="BJ46" s="554"/>
      <c r="BK46" s="554"/>
      <c r="BL46" s="554"/>
      <c r="BM46" s="554"/>
      <c r="BN46" s="554"/>
      <c r="BO46" s="554"/>
      <c r="BP46" s="554"/>
      <c r="BQ46" s="554"/>
      <c r="BR46" s="554"/>
      <c r="BS46" s="554"/>
      <c r="BT46" s="554"/>
      <c r="BU46" s="554"/>
      <c r="BV46" s="554"/>
      <c r="BW46" s="554"/>
      <c r="BX46" s="554"/>
      <c r="BY46" s="554"/>
      <c r="BZ46" s="554"/>
      <c r="CA46" s="554"/>
      <c r="CB46" s="99"/>
      <c r="CC46" s="99"/>
      <c r="CD46" s="628" t="s">
        <v>206</v>
      </c>
      <c r="CE46" s="628"/>
      <c r="CF46" s="554" t="s">
        <v>61</v>
      </c>
      <c r="CG46" s="554"/>
      <c r="CH46" s="554"/>
      <c r="CI46" s="554"/>
      <c r="CJ46" s="628" t="s">
        <v>207</v>
      </c>
      <c r="CK46" s="628"/>
      <c r="CL46" s="628"/>
      <c r="CM46" s="554" t="s">
        <v>374</v>
      </c>
      <c r="CN46" s="554"/>
      <c r="CO46" s="554"/>
      <c r="CP46" s="554"/>
      <c r="CQ46" s="554"/>
      <c r="CR46" s="554"/>
      <c r="CS46" s="554"/>
      <c r="CT46" s="554"/>
      <c r="CU46" s="554"/>
      <c r="CV46" s="554"/>
      <c r="CW46" s="554"/>
      <c r="CX46" s="554"/>
      <c r="CY46" s="629">
        <v>20</v>
      </c>
      <c r="CZ46" s="629"/>
      <c r="DA46" s="629"/>
      <c r="DB46" s="629"/>
      <c r="DC46" s="554" t="s">
        <v>67</v>
      </c>
      <c r="DD46" s="554"/>
      <c r="DE46" s="554"/>
      <c r="DF46" s="628" t="s">
        <v>208</v>
      </c>
      <c r="DG46" s="628"/>
      <c r="DH46" s="628"/>
      <c r="DI46" s="628"/>
      <c r="DJ46" s="628"/>
    </row>
    <row r="47" spans="1:159">
      <c r="AX47" s="626" t="s">
        <v>14</v>
      </c>
      <c r="AY47" s="626"/>
      <c r="AZ47" s="626"/>
      <c r="BA47" s="626"/>
      <c r="BB47" s="626"/>
      <c r="BC47" s="626"/>
      <c r="BD47" s="626"/>
      <c r="BE47" s="626"/>
      <c r="BF47" s="626"/>
      <c r="BG47" s="626"/>
      <c r="BH47" s="626"/>
      <c r="BI47" s="626"/>
      <c r="BJ47" s="626"/>
      <c r="BK47" s="626"/>
      <c r="BL47" s="626"/>
      <c r="BM47" s="626"/>
      <c r="BN47" s="626"/>
      <c r="BO47" s="626"/>
      <c r="BP47" s="626"/>
      <c r="BQ47" s="626"/>
      <c r="BR47" s="626"/>
      <c r="BS47" s="626"/>
      <c r="BT47" s="626"/>
      <c r="BU47" s="626"/>
      <c r="BV47" s="626"/>
      <c r="BW47" s="626"/>
      <c r="BX47" s="626"/>
      <c r="BY47" s="626"/>
      <c r="BZ47" s="626"/>
      <c r="CA47" s="626"/>
      <c r="CB47" s="98"/>
      <c r="CC47" s="98"/>
      <c r="CD47" s="627" t="s">
        <v>15</v>
      </c>
      <c r="CE47" s="627"/>
      <c r="CF47" s="627"/>
      <c r="CG47" s="627"/>
      <c r="CH47" s="627"/>
      <c r="CI47" s="627"/>
      <c r="CJ47" s="627"/>
      <c r="CK47" s="627"/>
      <c r="CL47" s="627"/>
      <c r="CM47" s="627"/>
      <c r="CN47" s="627"/>
      <c r="CO47" s="627"/>
      <c r="CP47" s="627"/>
      <c r="CQ47" s="627"/>
      <c r="CR47" s="627"/>
      <c r="CS47" s="627"/>
      <c r="CT47" s="627"/>
      <c r="CU47" s="627"/>
      <c r="CV47" s="627"/>
      <c r="CW47" s="627"/>
      <c r="CX47" s="627"/>
      <c r="CY47" s="627"/>
      <c r="CZ47" s="627"/>
      <c r="DA47" s="627"/>
      <c r="DB47" s="627"/>
      <c r="DC47" s="627"/>
      <c r="DD47" s="627"/>
      <c r="DE47" s="627"/>
      <c r="DF47" s="627"/>
      <c r="DG47" s="627"/>
      <c r="DH47" s="627"/>
      <c r="DI47" s="627"/>
      <c r="DJ47" s="627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</sheetData>
  <sheetProtection password="CB6C" sheet="1" autoFilter="0"/>
  <autoFilter ref="A5:FC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1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  <filterColumn colId="145" showButton="0"/>
    <filterColumn colId="146" showButton="0"/>
    <filterColumn colId="148" showButton="0"/>
    <filterColumn colId="149" showButton="0"/>
    <filterColumn colId="150" showButton="0"/>
    <filterColumn colId="151" showButton="0"/>
    <filterColumn colId="152" showButton="0"/>
    <filterColumn colId="153" showButton="0"/>
    <filterColumn colId="154" showButton="0"/>
    <filterColumn colId="155" showButton="0"/>
    <filterColumn colId="156" showButton="0"/>
    <filterColumn colId="157" showButton="0"/>
  </autoFilter>
  <mergeCells count="384">
    <mergeCell ref="DC46:DE46"/>
    <mergeCell ref="DF46:DJ46"/>
    <mergeCell ref="AX47:CA47"/>
    <mergeCell ref="CD47:DJ47"/>
    <mergeCell ref="AX46:CA46"/>
    <mergeCell ref="CD46:CE46"/>
    <mergeCell ref="CF46:CI46"/>
    <mergeCell ref="CJ46:CL46"/>
    <mergeCell ref="CM46:CX46"/>
    <mergeCell ref="CY46:DB46"/>
    <mergeCell ref="EH33:ER33"/>
    <mergeCell ref="ES33:FC33"/>
    <mergeCell ref="AX43:CA44"/>
    <mergeCell ref="CD43:DJ44"/>
    <mergeCell ref="DM43:EH44"/>
    <mergeCell ref="AX45:CA45"/>
    <mergeCell ref="CD45:DJ45"/>
    <mergeCell ref="DM45:EH45"/>
    <mergeCell ref="BT33:CD33"/>
    <mergeCell ref="CE33:CO33"/>
    <mergeCell ref="CP33:CZ33"/>
    <mergeCell ref="DA33:DK33"/>
    <mergeCell ref="DL33:DV33"/>
    <mergeCell ref="DW33:EG33"/>
    <mergeCell ref="B33:AJ33"/>
    <mergeCell ref="AM33:AW33"/>
    <mergeCell ref="AX33:BH33"/>
    <mergeCell ref="BI33:BS33"/>
    <mergeCell ref="CP32:CZ32"/>
    <mergeCell ref="DA32:DK32"/>
    <mergeCell ref="DL32:DV32"/>
    <mergeCell ref="DW32:EG32"/>
    <mergeCell ref="EH32:ER32"/>
    <mergeCell ref="ES32:FC32"/>
    <mergeCell ref="B32:AJ32"/>
    <mergeCell ref="AM32:AW32"/>
    <mergeCell ref="AX32:BH32"/>
    <mergeCell ref="BI32:BS32"/>
    <mergeCell ref="BT32:CD32"/>
    <mergeCell ref="CE32:CO32"/>
    <mergeCell ref="CP31:CZ31"/>
    <mergeCell ref="DA31:DK31"/>
    <mergeCell ref="DL31:DV31"/>
    <mergeCell ref="DW31:EG31"/>
    <mergeCell ref="EH31:ER31"/>
    <mergeCell ref="ES31:FC31"/>
    <mergeCell ref="B31:AJ31"/>
    <mergeCell ref="AM31:AW31"/>
    <mergeCell ref="AX31:BH31"/>
    <mergeCell ref="BI31:BS31"/>
    <mergeCell ref="BT31:CD31"/>
    <mergeCell ref="CE31:CO31"/>
    <mergeCell ref="CP30:CZ30"/>
    <mergeCell ref="DA30:DK30"/>
    <mergeCell ref="DL30:DV30"/>
    <mergeCell ref="DW30:EG30"/>
    <mergeCell ref="EH30:ER30"/>
    <mergeCell ref="ES30:FC30"/>
    <mergeCell ref="B30:AJ30"/>
    <mergeCell ref="AM30:AW30"/>
    <mergeCell ref="AX30:BH30"/>
    <mergeCell ref="BI30:BS30"/>
    <mergeCell ref="BT30:CD30"/>
    <mergeCell ref="CE30:CO30"/>
    <mergeCell ref="CP29:CZ29"/>
    <mergeCell ref="DA29:DK29"/>
    <mergeCell ref="DL29:DV29"/>
    <mergeCell ref="DW29:EG29"/>
    <mergeCell ref="EH29:ER29"/>
    <mergeCell ref="ES29:FC29"/>
    <mergeCell ref="B29:AJ29"/>
    <mergeCell ref="AM29:AW29"/>
    <mergeCell ref="AX29:BH29"/>
    <mergeCell ref="BI29:BS29"/>
    <mergeCell ref="BT29:CD29"/>
    <mergeCell ref="CE29:CO29"/>
    <mergeCell ref="CP28:CZ28"/>
    <mergeCell ref="DA28:DK28"/>
    <mergeCell ref="DL28:DV28"/>
    <mergeCell ref="DW28:EG28"/>
    <mergeCell ref="EH28:ER28"/>
    <mergeCell ref="ES28:FC28"/>
    <mergeCell ref="B28:AJ28"/>
    <mergeCell ref="AM28:AW28"/>
    <mergeCell ref="AX28:BH28"/>
    <mergeCell ref="BI28:BS28"/>
    <mergeCell ref="BT28:CD28"/>
    <mergeCell ref="CE28:CO28"/>
    <mergeCell ref="CP27:CZ27"/>
    <mergeCell ref="DA27:DK27"/>
    <mergeCell ref="DL27:DV27"/>
    <mergeCell ref="DW27:EG27"/>
    <mergeCell ref="EH27:ER27"/>
    <mergeCell ref="ES27:FC27"/>
    <mergeCell ref="B27:AJ27"/>
    <mergeCell ref="AM27:AW27"/>
    <mergeCell ref="AX27:BH27"/>
    <mergeCell ref="BI27:BS27"/>
    <mergeCell ref="BT27:CD27"/>
    <mergeCell ref="CE27:CO27"/>
    <mergeCell ref="CP26:CZ26"/>
    <mergeCell ref="DA26:DK26"/>
    <mergeCell ref="DL26:DV26"/>
    <mergeCell ref="DW26:EG26"/>
    <mergeCell ref="EH26:ER26"/>
    <mergeCell ref="ES26:FC26"/>
    <mergeCell ref="B26:AJ26"/>
    <mergeCell ref="AM26:AW26"/>
    <mergeCell ref="AX26:BH26"/>
    <mergeCell ref="BI26:BS26"/>
    <mergeCell ref="BT26:CD26"/>
    <mergeCell ref="CE26:CO26"/>
    <mergeCell ref="CP25:CZ25"/>
    <mergeCell ref="DA25:DK25"/>
    <mergeCell ref="DL25:DV25"/>
    <mergeCell ref="DW25:EG25"/>
    <mergeCell ref="EH25:ER25"/>
    <mergeCell ref="ES25:FC25"/>
    <mergeCell ref="DL24:DV24"/>
    <mergeCell ref="DW24:EG24"/>
    <mergeCell ref="EH24:ER24"/>
    <mergeCell ref="ES24:FC24"/>
    <mergeCell ref="B25:AJ25"/>
    <mergeCell ref="AM25:AW25"/>
    <mergeCell ref="AX25:BH25"/>
    <mergeCell ref="BI25:BS25"/>
    <mergeCell ref="BT25:CD25"/>
    <mergeCell ref="CE25:CO25"/>
    <mergeCell ref="ES23:FC23"/>
    <mergeCell ref="BI23:BS23"/>
    <mergeCell ref="B24:AJ24"/>
    <mergeCell ref="AM24:AW24"/>
    <mergeCell ref="AX24:BH24"/>
    <mergeCell ref="BI24:BS24"/>
    <mergeCell ref="BT24:CD24"/>
    <mergeCell ref="CE24:CO24"/>
    <mergeCell ref="CP24:CZ24"/>
    <mergeCell ref="DA24:DK24"/>
    <mergeCell ref="DW22:EG22"/>
    <mergeCell ref="EH22:ER22"/>
    <mergeCell ref="CE22:CO22"/>
    <mergeCell ref="BT23:CD23"/>
    <mergeCell ref="CE23:CO23"/>
    <mergeCell ref="CP23:CZ23"/>
    <mergeCell ref="DA23:DK23"/>
    <mergeCell ref="DL23:DV23"/>
    <mergeCell ref="DW23:EG23"/>
    <mergeCell ref="EH23:ER23"/>
    <mergeCell ref="B22:AJ22"/>
    <mergeCell ref="AM22:AW22"/>
    <mergeCell ref="AX22:BH22"/>
    <mergeCell ref="BI22:BS22"/>
    <mergeCell ref="BT22:CD22"/>
    <mergeCell ref="AX23:BH23"/>
    <mergeCell ref="B23:AJ23"/>
    <mergeCell ref="AM23:AW23"/>
    <mergeCell ref="CP21:CZ21"/>
    <mergeCell ref="DA21:DK21"/>
    <mergeCell ref="DL21:DV21"/>
    <mergeCell ref="DW21:EG21"/>
    <mergeCell ref="EH21:ER21"/>
    <mergeCell ref="ES22:FC22"/>
    <mergeCell ref="ES21:FC21"/>
    <mergeCell ref="CP22:CZ22"/>
    <mergeCell ref="DA22:DK22"/>
    <mergeCell ref="DL22:DV22"/>
    <mergeCell ref="B21:AJ21"/>
    <mergeCell ref="AM21:AW21"/>
    <mergeCell ref="AX21:BH21"/>
    <mergeCell ref="BI21:BS21"/>
    <mergeCell ref="BT21:CD21"/>
    <mergeCell ref="CE21:CO21"/>
    <mergeCell ref="CP20:CZ20"/>
    <mergeCell ref="DA20:DK20"/>
    <mergeCell ref="DL20:DV20"/>
    <mergeCell ref="DW20:EG20"/>
    <mergeCell ref="EH20:ER20"/>
    <mergeCell ref="ES20:FC20"/>
    <mergeCell ref="B20:AJ20"/>
    <mergeCell ref="AM20:AW20"/>
    <mergeCell ref="AX20:BH20"/>
    <mergeCell ref="BI20:BS20"/>
    <mergeCell ref="BT20:CD20"/>
    <mergeCell ref="CE20:CO20"/>
    <mergeCell ref="CP19:CZ19"/>
    <mergeCell ref="DA19:DK19"/>
    <mergeCell ref="DL19:DV19"/>
    <mergeCell ref="DW19:EG19"/>
    <mergeCell ref="EH19:ER19"/>
    <mergeCell ref="ES19:FC19"/>
    <mergeCell ref="B19:AJ19"/>
    <mergeCell ref="AM19:AW19"/>
    <mergeCell ref="AX19:BH19"/>
    <mergeCell ref="BI19:BS19"/>
    <mergeCell ref="BT19:CD19"/>
    <mergeCell ref="CE19:CO19"/>
    <mergeCell ref="CP18:CZ18"/>
    <mergeCell ref="DA18:DK18"/>
    <mergeCell ref="DL18:DV18"/>
    <mergeCell ref="DW18:EG18"/>
    <mergeCell ref="EH18:ER18"/>
    <mergeCell ref="ES18:FC18"/>
    <mergeCell ref="B18:AJ18"/>
    <mergeCell ref="AM18:AW18"/>
    <mergeCell ref="AX18:BH18"/>
    <mergeCell ref="BI18:BS18"/>
    <mergeCell ref="BT18:CD18"/>
    <mergeCell ref="CE18:CO18"/>
    <mergeCell ref="CP17:CZ17"/>
    <mergeCell ref="DA17:DK17"/>
    <mergeCell ref="DL17:DV17"/>
    <mergeCell ref="DW17:EG17"/>
    <mergeCell ref="EH17:ER17"/>
    <mergeCell ref="ES17:FC17"/>
    <mergeCell ref="B17:AJ17"/>
    <mergeCell ref="AM17:AW17"/>
    <mergeCell ref="AX17:BH17"/>
    <mergeCell ref="BI17:BS17"/>
    <mergeCell ref="BT17:CD17"/>
    <mergeCell ref="CE17:CO17"/>
    <mergeCell ref="CP16:CZ16"/>
    <mergeCell ref="DA16:DK16"/>
    <mergeCell ref="DL16:DV16"/>
    <mergeCell ref="DW16:EG16"/>
    <mergeCell ref="EH16:ER16"/>
    <mergeCell ref="ES16:FC16"/>
    <mergeCell ref="B16:AJ16"/>
    <mergeCell ref="AM16:AW16"/>
    <mergeCell ref="AX16:BH16"/>
    <mergeCell ref="BI16:BS16"/>
    <mergeCell ref="BT16:CD16"/>
    <mergeCell ref="CE16:CO16"/>
    <mergeCell ref="CP15:CZ15"/>
    <mergeCell ref="DA15:DK15"/>
    <mergeCell ref="DL15:DV15"/>
    <mergeCell ref="DW15:EG15"/>
    <mergeCell ref="EH15:ER15"/>
    <mergeCell ref="ES15:FC15"/>
    <mergeCell ref="B15:AJ15"/>
    <mergeCell ref="AM15:AW15"/>
    <mergeCell ref="AX15:BH15"/>
    <mergeCell ref="BI15:BS15"/>
    <mergeCell ref="BT15:CD15"/>
    <mergeCell ref="CE15:CO15"/>
    <mergeCell ref="CP14:CZ14"/>
    <mergeCell ref="DA14:DK14"/>
    <mergeCell ref="DL14:DV14"/>
    <mergeCell ref="DW14:EG14"/>
    <mergeCell ref="EH14:ER14"/>
    <mergeCell ref="ES14:FC14"/>
    <mergeCell ref="B14:AJ14"/>
    <mergeCell ref="AM14:AW14"/>
    <mergeCell ref="AX14:BH14"/>
    <mergeCell ref="BI14:BS14"/>
    <mergeCell ref="BT14:CD14"/>
    <mergeCell ref="CE14:CO14"/>
    <mergeCell ref="CP13:CZ13"/>
    <mergeCell ref="DA13:DK13"/>
    <mergeCell ref="DL13:DV13"/>
    <mergeCell ref="DW13:EG13"/>
    <mergeCell ref="EH13:ER13"/>
    <mergeCell ref="ES13:FC13"/>
    <mergeCell ref="B13:AJ13"/>
    <mergeCell ref="AM13:AW13"/>
    <mergeCell ref="AX13:BH13"/>
    <mergeCell ref="BI13:BS13"/>
    <mergeCell ref="BT13:CD13"/>
    <mergeCell ref="CE13:CO13"/>
    <mergeCell ref="CP12:CZ12"/>
    <mergeCell ref="DA12:DK12"/>
    <mergeCell ref="DL12:DV12"/>
    <mergeCell ref="DW12:EG12"/>
    <mergeCell ref="EH12:ER12"/>
    <mergeCell ref="ES12:FC12"/>
    <mergeCell ref="B12:AJ12"/>
    <mergeCell ref="AM12:AW12"/>
    <mergeCell ref="AX12:BH12"/>
    <mergeCell ref="BI12:BS12"/>
    <mergeCell ref="BT12:CD12"/>
    <mergeCell ref="CE12:CO12"/>
    <mergeCell ref="CP11:CZ11"/>
    <mergeCell ref="DA11:DK11"/>
    <mergeCell ref="DL11:DV11"/>
    <mergeCell ref="DW11:EG11"/>
    <mergeCell ref="EH11:ER11"/>
    <mergeCell ref="ES11:FC11"/>
    <mergeCell ref="B11:AJ11"/>
    <mergeCell ref="AM11:AW11"/>
    <mergeCell ref="AX11:BH11"/>
    <mergeCell ref="BI11:BS11"/>
    <mergeCell ref="BT11:CD11"/>
    <mergeCell ref="CE11:CO11"/>
    <mergeCell ref="CP10:CZ10"/>
    <mergeCell ref="DA10:DK10"/>
    <mergeCell ref="DL10:DV10"/>
    <mergeCell ref="DW10:EG10"/>
    <mergeCell ref="EH10:ER10"/>
    <mergeCell ref="ES10:FC10"/>
    <mergeCell ref="B10:AJ10"/>
    <mergeCell ref="AM10:AW10"/>
    <mergeCell ref="AX10:BH10"/>
    <mergeCell ref="BI10:BS10"/>
    <mergeCell ref="BT10:CD10"/>
    <mergeCell ref="CE10:CO10"/>
    <mergeCell ref="CP9:CZ9"/>
    <mergeCell ref="DA9:DK9"/>
    <mergeCell ref="DL9:DV9"/>
    <mergeCell ref="DW9:EG9"/>
    <mergeCell ref="EH9:ER9"/>
    <mergeCell ref="ES9:FC9"/>
    <mergeCell ref="B9:AJ9"/>
    <mergeCell ref="AM9:AW9"/>
    <mergeCell ref="AX9:BH9"/>
    <mergeCell ref="BI9:BS9"/>
    <mergeCell ref="BT9:CD9"/>
    <mergeCell ref="CE9:CO9"/>
    <mergeCell ref="CP8:CZ8"/>
    <mergeCell ref="DA8:DK8"/>
    <mergeCell ref="DL8:DV8"/>
    <mergeCell ref="DW8:EG8"/>
    <mergeCell ref="EH8:ER8"/>
    <mergeCell ref="ES8:FC8"/>
    <mergeCell ref="B8:AJ8"/>
    <mergeCell ref="AM8:AW8"/>
    <mergeCell ref="AX8:BH8"/>
    <mergeCell ref="BI8:BS8"/>
    <mergeCell ref="BT8:CD8"/>
    <mergeCell ref="CE8:CO8"/>
    <mergeCell ref="CP7:CZ7"/>
    <mergeCell ref="DA7:DK7"/>
    <mergeCell ref="DL7:DV7"/>
    <mergeCell ref="DW7:EG7"/>
    <mergeCell ref="EH7:ER7"/>
    <mergeCell ref="ES7:FC7"/>
    <mergeCell ref="B7:AJ7"/>
    <mergeCell ref="AM7:AW7"/>
    <mergeCell ref="AX7:BH7"/>
    <mergeCell ref="BI7:BS7"/>
    <mergeCell ref="BT7:CD7"/>
    <mergeCell ref="CE7:CO7"/>
    <mergeCell ref="CP6:CZ6"/>
    <mergeCell ref="DA6:DK6"/>
    <mergeCell ref="DL6:DV6"/>
    <mergeCell ref="DW6:EG6"/>
    <mergeCell ref="EH6:ER6"/>
    <mergeCell ref="ES6:FC6"/>
    <mergeCell ref="B6:AJ6"/>
    <mergeCell ref="AM6:AW6"/>
    <mergeCell ref="AX6:BH6"/>
    <mergeCell ref="BI6:BS6"/>
    <mergeCell ref="BT6:CD6"/>
    <mergeCell ref="CE6:CO6"/>
    <mergeCell ref="CP5:CZ5"/>
    <mergeCell ref="DA5:DK5"/>
    <mergeCell ref="DL5:DV5"/>
    <mergeCell ref="DW5:EG5"/>
    <mergeCell ref="EH5:ER5"/>
    <mergeCell ref="ES5:FC5"/>
    <mergeCell ref="A5:AJ5"/>
    <mergeCell ref="AM5:AW5"/>
    <mergeCell ref="AX5:BH5"/>
    <mergeCell ref="BI5:BS5"/>
    <mergeCell ref="BT5:CD5"/>
    <mergeCell ref="CE5:CO5"/>
    <mergeCell ref="CP3:DV3"/>
    <mergeCell ref="DW3:FC3"/>
    <mergeCell ref="BI4:BS4"/>
    <mergeCell ref="BT4:CD4"/>
    <mergeCell ref="CP4:CZ4"/>
    <mergeCell ref="DA4:DK4"/>
    <mergeCell ref="DL4:DV4"/>
    <mergeCell ref="DW4:EG4"/>
    <mergeCell ref="EH4:ER4"/>
    <mergeCell ref="ES4:FC4"/>
    <mergeCell ref="A2:AJ4"/>
    <mergeCell ref="AK2:AK4"/>
    <mergeCell ref="AL2:AL4"/>
    <mergeCell ref="AM2:BH2"/>
    <mergeCell ref="BI2:CO2"/>
    <mergeCell ref="CP2:FC2"/>
    <mergeCell ref="AM3:AW4"/>
    <mergeCell ref="AX3:BH4"/>
    <mergeCell ref="BI3:CD3"/>
    <mergeCell ref="CE3:CO4"/>
  </mergeCells>
  <pageMargins left="0.39370078740157483" right="0.39370078740157483" top="0.62992125984251968" bottom="0.27559055118110237" header="0.19685039370078741" footer="0.19685039370078741"/>
  <pageSetup paperSize="9" orientation="landscape" r:id="rId1"/>
  <headerFooter alignWithMargins="0"/>
  <rowBreaks count="1" manualBreakCount="1">
    <brk id="19" max="16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theme="4" tint="0.59999389629810485"/>
  </sheetPr>
  <dimension ref="A1:DN683"/>
  <sheetViews>
    <sheetView showZeros="0" zoomScale="90" zoomScaleNormal="90" zoomScaleSheetLayoutView="71" workbookViewId="0">
      <pane xSplit="4" ySplit="5" topLeftCell="E171" activePane="bottomRight" state="frozen"/>
      <selection activeCell="DK44" sqref="DK44"/>
      <selection pane="topRight" activeCell="DK44" sqref="DK44"/>
      <selection pane="bottomLeft" activeCell="DK44" sqref="DK44"/>
      <selection pane="bottomRight" activeCell="B152" sqref="B152:O180"/>
    </sheetView>
  </sheetViews>
  <sheetFormatPr defaultColWidth="0.85546875" defaultRowHeight="12.75"/>
  <cols>
    <col min="1" max="1" width="31.85546875" style="1" customWidth="1"/>
    <col min="2" max="2" width="34.8554687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1" customWidth="1"/>
    <col min="61" max="61" width="24.7109375" style="356" customWidth="1"/>
    <col min="62" max="67" width="7" style="356" customWidth="1"/>
    <col min="68" max="68" width="8.42578125" style="356" hidden="1" customWidth="1"/>
    <col min="69" max="70" width="7" style="356" customWidth="1"/>
    <col min="71" max="71" width="8.42578125" style="356" hidden="1" customWidth="1"/>
    <col min="72" max="72" width="7" style="356" customWidth="1"/>
    <col min="73" max="78" width="8.7109375" style="356" customWidth="1"/>
    <col min="79" max="79" width="8.42578125" style="356" hidden="1" customWidth="1"/>
    <col min="80" max="81" width="8.7109375" style="356" customWidth="1"/>
    <col min="82" max="82" width="8.42578125" style="356" hidden="1" customWidth="1"/>
    <col min="83" max="89" width="8.7109375" style="356" customWidth="1"/>
    <col min="90" max="90" width="8.42578125" style="356" hidden="1" customWidth="1"/>
    <col min="91" max="92" width="8.7109375" style="356" customWidth="1"/>
    <col min="93" max="93" width="8.42578125" style="356" hidden="1" customWidth="1"/>
    <col min="94" max="100" width="8.7109375" style="356" customWidth="1"/>
    <col min="101" max="101" width="8.42578125" style="356" hidden="1" customWidth="1"/>
    <col min="102" max="103" width="8.7109375" style="356" customWidth="1"/>
    <col min="104" max="104" width="8.42578125" style="356" hidden="1" customWidth="1"/>
    <col min="105" max="111" width="8.7109375" style="356" customWidth="1"/>
    <col min="112" max="112" width="8.42578125" style="356" hidden="1" customWidth="1"/>
    <col min="113" max="114" width="8.7109375" style="356" customWidth="1"/>
    <col min="115" max="115" width="8.42578125" style="356" hidden="1" customWidth="1"/>
    <col min="116" max="116" width="8.7109375" style="356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9" t="s">
        <v>328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I1" s="325" t="s">
        <v>238</v>
      </c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355"/>
      <c r="CA1" s="355"/>
      <c r="CB1" s="355"/>
      <c r="CC1" s="355"/>
      <c r="CD1" s="355"/>
      <c r="CE1" s="355"/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240"/>
      <c r="DN1" s="240"/>
    </row>
    <row r="2" spans="1:118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I2" s="697" t="str">
        <f>CONCATENATE("Разница с
",B34)</f>
        <v>Разница с
СПРАВОЧНО:
из строки 09 по
"П-4_стр.2_Заполнить" и
"П-4_стр.3_Заполнить"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ДШИ
1 квартал -
гр.1</v>
      </c>
      <c r="BV2" s="246" t="str">
        <f t="shared" si="0"/>
        <v>ДШИ
1 квартал -
гр.2</v>
      </c>
      <c r="BW2" s="246" t="str">
        <f t="shared" si="0"/>
        <v>ДШИ
1 квартал -
гр.3</v>
      </c>
      <c r="BX2" s="246" t="str">
        <f t="shared" si="0"/>
        <v>ДШИ
1 квартал -
гр.4</v>
      </c>
      <c r="BY2" s="246" t="str">
        <f t="shared" si="0"/>
        <v>ДШИ
1 квартал -
гр.5</v>
      </c>
      <c r="BZ2" s="246" t="str">
        <f t="shared" si="0"/>
        <v>ДШИ
1 квартал -
гр.6</v>
      </c>
      <c r="CA2" s="246" t="str">
        <f t="shared" si="0"/>
        <v>Детские школы искусств (музыкальные, хореографические школы и т.п.)
1 квартал -
гр.7</v>
      </c>
      <c r="CB2" s="246" t="str">
        <f t="shared" si="0"/>
        <v>ДШИ
1 квартал -
гр.8</v>
      </c>
      <c r="CC2" s="246" t="str">
        <f t="shared" si="0"/>
        <v>ДШИ
1 квартал -
гр.9</v>
      </c>
      <c r="CD2" s="246" t="str">
        <f t="shared" si="0"/>
        <v>Детские школы искусств (музыкальные, хореографические школы и т.п.)
1 квартал -
гр.10</v>
      </c>
      <c r="CE2" s="246" t="str">
        <f t="shared" si="0"/>
        <v>ДШИ
1 квартал -
гр.11</v>
      </c>
      <c r="CF2" s="246" t="str">
        <f t="shared" si="0"/>
        <v>ДШИ
2 квартал -
гр.1</v>
      </c>
      <c r="CG2" s="246" t="str">
        <f t="shared" si="0"/>
        <v>ДШИ
2 квартал -
гр.2</v>
      </c>
      <c r="CH2" s="246" t="str">
        <f t="shared" si="0"/>
        <v>ДШИ
2 квартал -
гр.3</v>
      </c>
      <c r="CI2" s="246" t="str">
        <f t="shared" si="0"/>
        <v>ДШИ
2 квартал -
гр.4</v>
      </c>
      <c r="CJ2" s="246" t="str">
        <f t="shared" si="0"/>
        <v>ДШИ
2 квартал -
гр.5</v>
      </c>
      <c r="CK2" s="246" t="str">
        <f t="shared" si="0"/>
        <v>ДШИ
2 квартал -
гр.6</v>
      </c>
      <c r="CL2" s="246" t="str">
        <f t="shared" si="0"/>
        <v>Детские школы искусств (музыкальные, хореографические школы и т.п.)
2 квартал -
гр.7</v>
      </c>
      <c r="CM2" s="246" t="str">
        <f t="shared" si="0"/>
        <v>ДШИ
2 квартал -
гр.8</v>
      </c>
      <c r="CN2" s="246" t="str">
        <f t="shared" si="0"/>
        <v>ДШИ
2 квартал -
гр.9</v>
      </c>
      <c r="CO2" s="246" t="str">
        <f t="shared" si="0"/>
        <v>Детские школы искусств (музыкальные, хореографические школы и т.п.)
2 квартал -
гр.10</v>
      </c>
      <c r="CP2" s="246" t="str">
        <f t="shared" si="0"/>
        <v>ДШИ
2 квартал -
гр.11</v>
      </c>
      <c r="CQ2" s="246" t="str">
        <f t="shared" si="0"/>
        <v>ДШИ
3 квартал -
гр.1</v>
      </c>
      <c r="CR2" s="246" t="str">
        <f t="shared" si="0"/>
        <v>ДШИ
3 квартал -
гр.2</v>
      </c>
      <c r="CS2" s="246" t="str">
        <f t="shared" si="0"/>
        <v>ДШИ
3 квартал -
гр.3</v>
      </c>
      <c r="CT2" s="246" t="str">
        <f t="shared" si="0"/>
        <v>ДШИ
3 квартал -
гр.4</v>
      </c>
      <c r="CU2" s="246" t="str">
        <f t="shared" si="0"/>
        <v>ДШИ
3 квартал -
гр.5</v>
      </c>
      <c r="CV2" s="246" t="str">
        <f t="shared" si="0"/>
        <v>ДШИ
3 квартал -
гр.6</v>
      </c>
      <c r="CW2" s="246" t="str">
        <f t="shared" si="0"/>
        <v>Детские школы искусств (музыкальные, хореографические школы и т.п.)
3 квартал -
гр.7</v>
      </c>
      <c r="CX2" s="246" t="str">
        <f t="shared" si="0"/>
        <v>ДШИ
3 квартал -
гр.8</v>
      </c>
      <c r="CY2" s="246" t="str">
        <f t="shared" si="0"/>
        <v>ДШИ
3 квартал -
гр.9</v>
      </c>
      <c r="CZ2" s="246" t="str">
        <f t="shared" si="0"/>
        <v>Детские школы искусств (музыкальные, хореографические школы и т.п.)
3 квартал -
гр.10</v>
      </c>
      <c r="DA2" s="246" t="str">
        <f t="shared" si="0"/>
        <v>ДШИ
3 квартал -
гр.11</v>
      </c>
      <c r="DB2" s="246" t="str">
        <f t="shared" si="0"/>
        <v>ДШИ
4 квартал -
гр.1</v>
      </c>
      <c r="DC2" s="246" t="str">
        <f t="shared" si="0"/>
        <v>ДШИ
4 квартал -
гр.2</v>
      </c>
      <c r="DD2" s="246" t="str">
        <f t="shared" si="0"/>
        <v>ДШИ
4 квартал -
гр.3</v>
      </c>
      <c r="DE2" s="246" t="str">
        <f t="shared" si="0"/>
        <v>ДШИ
4 квартал -
гр.4</v>
      </c>
      <c r="DF2" s="246" t="str">
        <f t="shared" si="0"/>
        <v>ДШИ
4 квартал -
гр.5</v>
      </c>
      <c r="DG2" s="246" t="str">
        <f t="shared" si="0"/>
        <v>ДШИ
4 квартал -
гр.6</v>
      </c>
      <c r="DH2" s="246" t="str">
        <f t="shared" si="0"/>
        <v>Детские школы искусств (музыкальные, хореографические школы и т.п.)
4 квартал -
гр.7</v>
      </c>
      <c r="DI2" s="246" t="str">
        <f t="shared" si="0"/>
        <v>ДШИ
4 квартал -
гр.8</v>
      </c>
      <c r="DJ2" s="246" t="str">
        <f t="shared" si="0"/>
        <v>ДШИ
4 квартал -
гр.9</v>
      </c>
      <c r="DK2" s="246" t="str">
        <f t="shared" si="0"/>
        <v>Детские школы искусств (музыкальные, хореографические школы и т.п.)
4 квартал -
гр.10</v>
      </c>
      <c r="DL2" s="246" t="str">
        <f t="shared" si="0"/>
        <v>ДШИ
4 квартал -
гр.11</v>
      </c>
      <c r="DM2" s="241"/>
      <c r="DN2" s="241"/>
    </row>
    <row r="3" spans="1:118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I3" s="697"/>
      <c r="BJ3" s="253">
        <f>IF(E34=E6,0,E34-E6)</f>
        <v>0</v>
      </c>
      <c r="BK3" s="253">
        <f>IF(F34=F6,0,F34-F6)</f>
        <v>0</v>
      </c>
      <c r="BL3" s="253">
        <f>IF(G34=G6,0,G34-G6)</f>
        <v>0</v>
      </c>
      <c r="BM3" s="247"/>
      <c r="BN3" s="253">
        <f>IF(I34=I6,0,I34-I6)</f>
        <v>0</v>
      </c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241"/>
      <c r="DN3" s="241"/>
    </row>
    <row r="4" spans="1:118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326" t="s">
        <v>239</v>
      </c>
      <c r="BJ4" s="357"/>
      <c r="BK4" s="357"/>
      <c r="BL4" s="358"/>
      <c r="BM4" s="247"/>
      <c r="BN4" s="247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CONCATENATE("ДШИ","
",P1," -
гр.",$E$5)</f>
        <v>ДШИ
1 квартал -
гр.1</v>
      </c>
      <c r="Q5" s="218" t="str">
        <f>CONCATENATE("ДШИ","
",P1," -
гр.",$F$5)</f>
        <v>ДШИ
1 квартал -
гр.2</v>
      </c>
      <c r="R5" s="218" t="str">
        <f>CONCATENATE("ДШИ","
",P1," -
гр.",$G$5)</f>
        <v>ДШИ
1 квартал -
гр.3</v>
      </c>
      <c r="S5" s="218" t="str">
        <f>CONCATENATE("ДШИ","
",P1," -
гр.",$H$5)</f>
        <v>ДШИ
1 квартал -
гр.4</v>
      </c>
      <c r="T5" s="218" t="str">
        <f>CONCATENATE("ДШИ","
",P1," -
гр.",$I$5)</f>
        <v>ДШИ
1 квартал -
гр.5</v>
      </c>
      <c r="U5" s="218" t="str">
        <f>CONCATENATE("ДШИ","
",P1," -
гр.",$J$5)</f>
        <v>ДШИ
1 квартал -
гр.6</v>
      </c>
      <c r="V5" s="218" t="str">
        <f>CONCATENATE($B$1,"
",P1," -
гр.",$K$5)</f>
        <v>Детские школы искусств (музыкальные, хореографические школы и т.п.)
1 квартал -
гр.7</v>
      </c>
      <c r="W5" s="218" t="str">
        <f>CONCATENATE("ДШИ","
",P1," -
гр.",$L$5)</f>
        <v>ДШИ
1 квартал -
гр.8</v>
      </c>
      <c r="X5" s="218" t="str">
        <f>CONCATENATE("ДШИ","
",P1," -
гр.",$M$5)</f>
        <v>ДШИ
1 квартал -
гр.9</v>
      </c>
      <c r="Y5" s="218" t="str">
        <f>CONCATENATE($B$1,"
",P1," -
гр.",$N$5)</f>
        <v>Детские школы искусств (музыкальные, хореографические школы и т.п.)
1 квартал -
гр.10</v>
      </c>
      <c r="Z5" s="219" t="str">
        <f>CONCATENATE("ДШИ","
",P1," -
гр.",$O$5)</f>
        <v>ДШИ
1 квартал -
гр.11</v>
      </c>
      <c r="AA5" s="210" t="str">
        <f>CONCATENATE("ДШИ","
",AA1," -
гр.",$E$5)</f>
        <v>ДШИ
2 квартал -
гр.1</v>
      </c>
      <c r="AB5" s="218" t="str">
        <f>CONCATENATE("ДШИ","
",AA1," -
гр.",$F$5)</f>
        <v>ДШИ
2 квартал -
гр.2</v>
      </c>
      <c r="AC5" s="218" t="str">
        <f>CONCATENATE("ДШИ","
",AA1," -
гр.",$G$5)</f>
        <v>ДШИ
2 квартал -
гр.3</v>
      </c>
      <c r="AD5" s="218" t="str">
        <f>CONCATENATE("ДШИ","
",AA1," -
гр.",$H$5)</f>
        <v>ДШИ
2 квартал -
гр.4</v>
      </c>
      <c r="AE5" s="218" t="str">
        <f>CONCATENATE("ДШИ","
",AA1," -
гр.",$I$5)</f>
        <v>ДШИ
2 квартал -
гр.5</v>
      </c>
      <c r="AF5" s="218" t="str">
        <f>CONCATENATE("ДШИ","
",AA1," -
гр.",$J$5)</f>
        <v>ДШИ
2 квартал -
гр.6</v>
      </c>
      <c r="AG5" s="218" t="str">
        <f>CONCATENATE($B$1,"
",AA1," -
гр.",$K$5)</f>
        <v>Детские школы искусств (музыкальные, хореографические школы и т.п.)
2 квартал -
гр.7</v>
      </c>
      <c r="AH5" s="218" t="str">
        <f>CONCATENATE("ДШИ","
",AA1," -
гр.",$L$5)</f>
        <v>ДШИ
2 квартал -
гр.8</v>
      </c>
      <c r="AI5" s="218" t="str">
        <f>CONCATENATE("ДШИ","
",AA1," -
гр.",$M$5)</f>
        <v>ДШИ
2 квартал -
гр.9</v>
      </c>
      <c r="AJ5" s="218" t="str">
        <f>CONCATENATE($B$1,"
",AA1," -
гр.",$N$5)</f>
        <v>Детские школы искусств (музыкальные, хореографические школы и т.п.)
2 квартал -
гр.10</v>
      </c>
      <c r="AK5" s="219" t="str">
        <f>CONCATENATE("ДШИ","
",AA1," -
гр.",$O$5)</f>
        <v>ДШИ
2 квартал -
гр.11</v>
      </c>
      <c r="AL5" s="210" t="str">
        <f>CONCATENATE("ДШИ","
",AL1," -
гр.",$E$5)</f>
        <v>ДШИ
3 квартал -
гр.1</v>
      </c>
      <c r="AM5" s="218" t="str">
        <f>CONCATENATE("ДШИ","
",AL1," -
гр.",$F$5)</f>
        <v>ДШИ
3 квартал -
гр.2</v>
      </c>
      <c r="AN5" s="218" t="str">
        <f>CONCATENATE("ДШИ","
",AL1," -
гр.",$G$5)</f>
        <v>ДШИ
3 квартал -
гр.3</v>
      </c>
      <c r="AO5" s="218" t="str">
        <f>CONCATENATE("ДШИ","
",AL1," -
гр.",$H$5)</f>
        <v>ДШИ
3 квартал -
гр.4</v>
      </c>
      <c r="AP5" s="218" t="str">
        <f>CONCATENATE("ДШИ","
",AL1," -
гр.",$I$5)</f>
        <v>ДШИ
3 квартал -
гр.5</v>
      </c>
      <c r="AQ5" s="218" t="str">
        <f>CONCATENATE("ДШИ","
",AL1," -
гр.",$J$5)</f>
        <v>ДШИ
3 квартал -
гр.6</v>
      </c>
      <c r="AR5" s="218" t="str">
        <f>CONCATENATE($B$1,"
",AL1," -
гр.",$K$5)</f>
        <v>Детские школы искусств (музыкальные, хореографические школы и т.п.)
3 квартал -
гр.7</v>
      </c>
      <c r="AS5" s="218" t="str">
        <f>CONCATENATE("ДШИ","
",AL1," -
гр.",$L$5)</f>
        <v>ДШИ
3 квартал -
гр.8</v>
      </c>
      <c r="AT5" s="218" t="str">
        <f>CONCATENATE("ДШИ","
",AL1," -
гр.",$M$5)</f>
        <v>ДШИ
3 квартал -
гр.9</v>
      </c>
      <c r="AU5" s="218" t="str">
        <f>CONCATENATE($B$1,"
",AL1," -
гр.",$N$5)</f>
        <v>Детские школы искусств (музыкальные, хореографические школы и т.п.)
3 квартал -
гр.10</v>
      </c>
      <c r="AV5" s="219" t="str">
        <f>CONCATENATE("ДШИ","
",AL1," -
гр.",$O$5)</f>
        <v>ДШИ
3 квартал -
гр.11</v>
      </c>
      <c r="AW5" s="210" t="str">
        <f>CONCATENATE("ДШИ","
",AW1," -
гр.",$E$5)</f>
        <v>ДШИ
4 квартал -
гр.1</v>
      </c>
      <c r="AX5" s="218" t="str">
        <f>CONCATENATE("ДШИ","
",AW1," -
гр.",$F$5)</f>
        <v>ДШИ
4 квартал -
гр.2</v>
      </c>
      <c r="AY5" s="218" t="str">
        <f>CONCATENATE("ДШИ","
",AW1," -
гр.",$G$5)</f>
        <v>ДШИ
4 квартал -
гр.3</v>
      </c>
      <c r="AZ5" s="218" t="str">
        <f>CONCATENATE("ДШИ","
",AW1," -
гр.",$H$5)</f>
        <v>ДШИ
4 квартал -
гр.4</v>
      </c>
      <c r="BA5" s="218" t="str">
        <f>CONCATENATE("ДШИ","
",AW1," -
гр.",$I$5)</f>
        <v>ДШИ
4 квартал -
гр.5</v>
      </c>
      <c r="BB5" s="218" t="str">
        <f>CONCATENATE("ДШИ","
",AW1," -
гр.",$J$5)</f>
        <v>ДШИ
4 квартал -
гр.6</v>
      </c>
      <c r="BC5" s="218" t="str">
        <f>CONCATENATE($B$1,"
",AW1," -
гр.",$K$5)</f>
        <v>Детские школы искусств (музыкальные, хореографические школы и т.п.)
4 квартал -
гр.7</v>
      </c>
      <c r="BD5" s="218" t="str">
        <f>CONCATENATE("ДШИ","
",AW1," -
гр.",$L$5)</f>
        <v>ДШИ
4 квартал -
гр.8</v>
      </c>
      <c r="BE5" s="218" t="str">
        <f>CONCATENATE("ДШИ","
",AW1," -
гр.",$M$5)</f>
        <v>ДШИ
4 квартал -
гр.9</v>
      </c>
      <c r="BF5" s="218" t="str">
        <f>CONCATENATE($B$1,"
",AW1," -
гр.",$N$5)</f>
        <v>Детские школы искусств (музыкальные, хореографические школы и т.п.)
4 квартал -
гр.10</v>
      </c>
      <c r="BG5" s="219" t="str">
        <f>CONCATENATE("ДШИ","
",AW1," -
гр.",$O$5)</f>
        <v>ДШИ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CONCATENATE(D16," по отношению к ",D17,", ",D18)</f>
        <v>11 по отношению к 12, 13</v>
      </c>
      <c r="BJ5" s="285">
        <f t="shared" ref="BJ5:BT5" si="1">IF(ROUND(E16-SUM(E17:E18),5)&gt;=0,0,"Ошибка")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47"/>
      <c r="DN5" s="47"/>
    </row>
    <row r="6" spans="1:118" s="27" customFormat="1" ht="36">
      <c r="A6" s="273" t="s">
        <v>329</v>
      </c>
      <c r="B6" s="274" t="s">
        <v>356</v>
      </c>
      <c r="C6" s="275" t="s">
        <v>47</v>
      </c>
      <c r="D6" s="275" t="s">
        <v>6</v>
      </c>
      <c r="E6" s="301">
        <f t="shared" ref="E6:N6" si="2">SUM(E7:E10,E12:E13,E16,E19,E22:E24,E26,E28:E33)</f>
        <v>101</v>
      </c>
      <c r="F6" s="276">
        <f t="shared" si="2"/>
        <v>1.5</v>
      </c>
      <c r="G6" s="276">
        <f t="shared" si="2"/>
        <v>7047.4</v>
      </c>
      <c r="H6" s="276">
        <f t="shared" si="2"/>
        <v>537.9</v>
      </c>
      <c r="I6" s="276">
        <f t="shared" si="2"/>
        <v>90.2</v>
      </c>
      <c r="J6" s="276">
        <f t="shared" si="2"/>
        <v>6765.9000000000005</v>
      </c>
      <c r="K6" s="276">
        <f t="shared" si="2"/>
        <v>0</v>
      </c>
      <c r="L6" s="276">
        <f t="shared" si="2"/>
        <v>281.50000000000006</v>
      </c>
      <c r="M6" s="276">
        <f t="shared" si="2"/>
        <v>74.099999999999994</v>
      </c>
      <c r="N6" s="276">
        <f t="shared" si="2"/>
        <v>0</v>
      </c>
      <c r="O6" s="276">
        <f>SUM(O7:O10,O12:O13,O16,O19,O22:O24,O26,O28:O33)</f>
        <v>16.100000000000001</v>
      </c>
      <c r="P6" s="297" t="s">
        <v>237</v>
      </c>
      <c r="Q6" s="293" t="s">
        <v>237</v>
      </c>
      <c r="R6" s="293" t="s">
        <v>237</v>
      </c>
      <c r="S6" s="293" t="s">
        <v>237</v>
      </c>
      <c r="T6" s="293" t="s">
        <v>237</v>
      </c>
      <c r="U6" s="293" t="s">
        <v>237</v>
      </c>
      <c r="V6" s="293" t="s">
        <v>237</v>
      </c>
      <c r="W6" s="293" t="s">
        <v>237</v>
      </c>
      <c r="X6" s="293" t="s">
        <v>237</v>
      </c>
      <c r="Y6" s="293" t="s">
        <v>237</v>
      </c>
      <c r="Z6" s="298" t="s">
        <v>237</v>
      </c>
      <c r="AA6" s="297" t="s">
        <v>237</v>
      </c>
      <c r="AB6" s="293" t="s">
        <v>237</v>
      </c>
      <c r="AC6" s="293" t="s">
        <v>237</v>
      </c>
      <c r="AD6" s="293" t="s">
        <v>237</v>
      </c>
      <c r="AE6" s="293" t="s">
        <v>237</v>
      </c>
      <c r="AF6" s="293" t="s">
        <v>237</v>
      </c>
      <c r="AG6" s="293" t="s">
        <v>237</v>
      </c>
      <c r="AH6" s="293" t="s">
        <v>237</v>
      </c>
      <c r="AI6" s="293" t="s">
        <v>237</v>
      </c>
      <c r="AJ6" s="293" t="s">
        <v>237</v>
      </c>
      <c r="AK6" s="298" t="s">
        <v>237</v>
      </c>
      <c r="AL6" s="297" t="s">
        <v>237</v>
      </c>
      <c r="AM6" s="293" t="s">
        <v>237</v>
      </c>
      <c r="AN6" s="293" t="s">
        <v>237</v>
      </c>
      <c r="AO6" s="293" t="s">
        <v>237</v>
      </c>
      <c r="AP6" s="293" t="s">
        <v>237</v>
      </c>
      <c r="AQ6" s="293" t="s">
        <v>237</v>
      </c>
      <c r="AR6" s="293" t="s">
        <v>237</v>
      </c>
      <c r="AS6" s="293" t="s">
        <v>237</v>
      </c>
      <c r="AT6" s="293" t="s">
        <v>237</v>
      </c>
      <c r="AU6" s="293" t="s">
        <v>237</v>
      </c>
      <c r="AV6" s="298" t="s">
        <v>237</v>
      </c>
      <c r="AW6" s="297" t="s">
        <v>237</v>
      </c>
      <c r="AX6" s="293" t="s">
        <v>237</v>
      </c>
      <c r="AY6" s="293" t="s">
        <v>237</v>
      </c>
      <c r="AZ6" s="293" t="s">
        <v>237</v>
      </c>
      <c r="BA6" s="293" t="s">
        <v>237</v>
      </c>
      <c r="BB6" s="293" t="s">
        <v>237</v>
      </c>
      <c r="BC6" s="293" t="s">
        <v>237</v>
      </c>
      <c r="BD6" s="293" t="s">
        <v>237</v>
      </c>
      <c r="BE6" s="293" t="s">
        <v>237</v>
      </c>
      <c r="BF6" s="293" t="s">
        <v>237</v>
      </c>
      <c r="BG6" s="298" t="s">
        <v>237</v>
      </c>
      <c r="BH6" s="379">
        <f>IF((COUNTA(BJ6:DL6)-COUNTIF(BJ6:DL6,0))=0,0,CONCATENATE("Ошибки!-",COUNTA(BJ6:DL6)-COUNTIF(BJ6:DL6,0)))</f>
        <v>0</v>
      </c>
      <c r="BI6" s="255" t="str">
        <f>CONCATENATE(D19," по отношению к ",D20,", ",D21)</f>
        <v>14 по отношению к 15, 16</v>
      </c>
      <c r="BJ6" s="253">
        <f>IF(ROUND(E19-SUM(E20:E21),5)&gt;=0,0,"Ошибка")</f>
        <v>0</v>
      </c>
      <c r="BK6" s="253">
        <f t="shared" ref="BK6:BT6" si="3">IF(ROUND(F19-SUM(F20:F21),5)&gt;=0,0,"Ошибка")</f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2"/>
      <c r="DN6" s="2"/>
    </row>
    <row r="7" spans="1:118" s="27" customFormat="1" ht="24">
      <c r="A7" s="273" t="str">
        <f>A6</f>
        <v>Свод - ДШИ (ДМШ, ДХШ и т.п)</v>
      </c>
      <c r="B7" s="369" t="s">
        <v>233</v>
      </c>
      <c r="C7" s="370" t="s">
        <v>55</v>
      </c>
      <c r="D7" s="370" t="s">
        <v>7</v>
      </c>
      <c r="E7" s="301">
        <f>SUMIF($B$36:$B$673,$B7,E$36:E$673)</f>
        <v>5</v>
      </c>
      <c r="F7" s="276">
        <f>SUMIF($B$36:$B$673,$B7,F$36:F$673)</f>
        <v>0</v>
      </c>
      <c r="G7" s="276">
        <f t="shared" ref="G7:G15" si="4">SUM(J7:L7)</f>
        <v>653</v>
      </c>
      <c r="H7" s="276">
        <f>SUMIF($B$36:$B$673,$B7,H$36:H$673)</f>
        <v>242.9</v>
      </c>
      <c r="I7" s="276">
        <f t="shared" ref="I7:I15" si="5">SUM(M7:O7)</f>
        <v>0</v>
      </c>
      <c r="J7" s="276">
        <f t="shared" ref="J7:O7" si="6">SUMIF($B$36:$B$673,$B7,J$36:J$673)</f>
        <v>633.20000000000005</v>
      </c>
      <c r="K7" s="276">
        <f t="shared" si="6"/>
        <v>0</v>
      </c>
      <c r="L7" s="276">
        <f t="shared" si="6"/>
        <v>19.8</v>
      </c>
      <c r="M7" s="276">
        <f t="shared" si="6"/>
        <v>0</v>
      </c>
      <c r="N7" s="276">
        <f t="shared" si="6"/>
        <v>0</v>
      </c>
      <c r="O7" s="276">
        <f t="shared" si="6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33" si="7">IF((COUNTA(BJ7:DL7)-COUNTIF(BJ7:DL7,0))=0,0,CONCATENATE("Ошибки!-",COUNTA(BJ7:DL7)-COUNTIF(BJ7:DL7,0)))</f>
        <v>0</v>
      </c>
      <c r="BI7" s="255" t="str">
        <f t="shared" ref="BI7:BI33" si="8">D7</f>
        <v>02</v>
      </c>
      <c r="BJ7" s="361"/>
      <c r="BK7" s="253">
        <f>IF(ROUND((E7-F7),5)&gt;=0,0,"Ошибка!")</f>
        <v>0</v>
      </c>
      <c r="BL7" s="361"/>
      <c r="BM7" s="253">
        <f>IF(ROUND((G7-H7),5)&gt;=0,0,"Ошибка!")</f>
        <v>0</v>
      </c>
      <c r="BN7" s="247"/>
      <c r="BO7" s="358"/>
      <c r="BP7" s="361"/>
      <c r="BQ7" s="361"/>
      <c r="BR7" s="361"/>
      <c r="BS7" s="361"/>
      <c r="BT7" s="361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2"/>
      <c r="DN7" s="2"/>
    </row>
    <row r="8" spans="1:118" s="27" customFormat="1" ht="36">
      <c r="A8" s="273" t="str">
        <f t="shared" ref="A8:A34" si="9">A7</f>
        <v>Свод - ДШИ (ДМШ, ДХШ и т.п)</v>
      </c>
      <c r="B8" s="369" t="s">
        <v>229</v>
      </c>
      <c r="C8" s="370" t="s">
        <v>58</v>
      </c>
      <c r="D8" s="370" t="s">
        <v>8</v>
      </c>
      <c r="E8" s="301">
        <f t="shared" ref="E8:O33" si="10">SUMIF($B$36:$B$673,$B8,E$36:E$673)</f>
        <v>4</v>
      </c>
      <c r="F8" s="276">
        <f t="shared" si="10"/>
        <v>0</v>
      </c>
      <c r="G8" s="276">
        <f t="shared" si="4"/>
        <v>552</v>
      </c>
      <c r="H8" s="276">
        <f t="shared" si="10"/>
        <v>235.39999999999998</v>
      </c>
      <c r="I8" s="276">
        <f t="shared" si="5"/>
        <v>0</v>
      </c>
      <c r="J8" s="276">
        <f t="shared" si="10"/>
        <v>505.1</v>
      </c>
      <c r="K8" s="276">
        <f t="shared" si="10"/>
        <v>0</v>
      </c>
      <c r="L8" s="276">
        <f t="shared" si="10"/>
        <v>46.900000000000006</v>
      </c>
      <c r="M8" s="276">
        <f t="shared" si="10"/>
        <v>0</v>
      </c>
      <c r="N8" s="276">
        <f t="shared" si="10"/>
        <v>0</v>
      </c>
      <c r="O8" s="276">
        <f t="shared" si="10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7"/>
        <v>0</v>
      </c>
      <c r="BI8" s="255" t="str">
        <f t="shared" si="8"/>
        <v>03</v>
      </c>
      <c r="BJ8" s="361"/>
      <c r="BK8" s="253">
        <f t="shared" ref="BK8:BK33" si="11">IF(ROUND((E8-F8),5)&gt;=0,0,"Ошибка!")</f>
        <v>0</v>
      </c>
      <c r="BL8" s="361"/>
      <c r="BM8" s="253">
        <f t="shared" ref="BM8:BM33" si="12">IF(ROUND((G8-H8),5)&gt;=0,0,"Ошибка!")</f>
        <v>0</v>
      </c>
      <c r="BN8" s="247"/>
      <c r="BO8" s="358"/>
      <c r="BP8" s="361"/>
      <c r="BQ8" s="361"/>
      <c r="BR8" s="361"/>
      <c r="BS8" s="361"/>
      <c r="BT8" s="361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2"/>
      <c r="DN8" s="2"/>
    </row>
    <row r="9" spans="1:118" s="28" customFormat="1" ht="24">
      <c r="A9" s="273" t="str">
        <f t="shared" si="9"/>
        <v>Свод - ДШИ (ДМШ, ДХШ и т.п)</v>
      </c>
      <c r="B9" s="369" t="s">
        <v>331</v>
      </c>
      <c r="C9" s="370" t="s">
        <v>288</v>
      </c>
      <c r="D9" s="370" t="s">
        <v>9</v>
      </c>
      <c r="E9" s="301">
        <f t="shared" si="10"/>
        <v>0</v>
      </c>
      <c r="F9" s="276">
        <f t="shared" si="10"/>
        <v>0</v>
      </c>
      <c r="G9" s="276">
        <f t="shared" si="4"/>
        <v>0</v>
      </c>
      <c r="H9" s="276">
        <f t="shared" si="10"/>
        <v>0</v>
      </c>
      <c r="I9" s="276">
        <f t="shared" si="5"/>
        <v>0</v>
      </c>
      <c r="J9" s="276">
        <f t="shared" si="10"/>
        <v>0</v>
      </c>
      <c r="K9" s="276">
        <f t="shared" si="10"/>
        <v>0</v>
      </c>
      <c r="L9" s="276">
        <f t="shared" si="10"/>
        <v>0</v>
      </c>
      <c r="M9" s="276">
        <f t="shared" si="10"/>
        <v>0</v>
      </c>
      <c r="N9" s="276">
        <f t="shared" si="10"/>
        <v>0</v>
      </c>
      <c r="O9" s="276">
        <f t="shared" si="10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7"/>
        <v>0</v>
      </c>
      <c r="BI9" s="255" t="str">
        <f t="shared" si="8"/>
        <v>04</v>
      </c>
      <c r="BJ9" s="361"/>
      <c r="BK9" s="253">
        <f t="shared" si="11"/>
        <v>0</v>
      </c>
      <c r="BL9" s="361"/>
      <c r="BM9" s="253">
        <f t="shared" si="12"/>
        <v>0</v>
      </c>
      <c r="BN9" s="247"/>
      <c r="BO9" s="358"/>
      <c r="BP9" s="361"/>
      <c r="BQ9" s="361"/>
      <c r="BR9" s="361"/>
      <c r="BS9" s="361"/>
      <c r="BT9" s="361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242"/>
      <c r="DN9" s="242"/>
    </row>
    <row r="10" spans="1:118" s="28" customFormat="1" ht="24">
      <c r="A10" s="273" t="str">
        <f t="shared" si="9"/>
        <v>Свод - ДШИ (ДМШ, ДХШ и т.п)</v>
      </c>
      <c r="B10" s="369" t="s">
        <v>330</v>
      </c>
      <c r="C10" s="370" t="s">
        <v>289</v>
      </c>
      <c r="D10" s="370" t="s">
        <v>10</v>
      </c>
      <c r="E10" s="301">
        <f t="shared" si="10"/>
        <v>0</v>
      </c>
      <c r="F10" s="276">
        <f t="shared" si="10"/>
        <v>0</v>
      </c>
      <c r="G10" s="276">
        <f t="shared" si="4"/>
        <v>0</v>
      </c>
      <c r="H10" s="276">
        <f t="shared" si="10"/>
        <v>0</v>
      </c>
      <c r="I10" s="276">
        <f t="shared" si="5"/>
        <v>0</v>
      </c>
      <c r="J10" s="276">
        <f t="shared" si="10"/>
        <v>0</v>
      </c>
      <c r="K10" s="276">
        <f t="shared" si="10"/>
        <v>0</v>
      </c>
      <c r="L10" s="276">
        <f t="shared" si="10"/>
        <v>0</v>
      </c>
      <c r="M10" s="276">
        <f t="shared" si="10"/>
        <v>0</v>
      </c>
      <c r="N10" s="276">
        <f t="shared" si="10"/>
        <v>0</v>
      </c>
      <c r="O10" s="276">
        <f t="shared" si="10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7"/>
        <v>0</v>
      </c>
      <c r="BI10" s="255" t="str">
        <f t="shared" si="8"/>
        <v>05</v>
      </c>
      <c r="BJ10" s="361"/>
      <c r="BK10" s="253">
        <f t="shared" si="11"/>
        <v>0</v>
      </c>
      <c r="BL10" s="361"/>
      <c r="BM10" s="253">
        <f t="shared" si="12"/>
        <v>0</v>
      </c>
      <c r="BN10" s="247"/>
      <c r="BO10" s="358"/>
      <c r="BP10" s="361"/>
      <c r="BQ10" s="361"/>
      <c r="BR10" s="361"/>
      <c r="BS10" s="361"/>
      <c r="BT10" s="361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242"/>
      <c r="DN10" s="242"/>
    </row>
    <row r="11" spans="1:118" s="28" customFormat="1" ht="12">
      <c r="A11" s="273" t="str">
        <f t="shared" si="9"/>
        <v>Свод - ДШИ (ДМШ, ДХШ и т.п)</v>
      </c>
      <c r="B11" s="371" t="s">
        <v>290</v>
      </c>
      <c r="C11" s="370" t="s">
        <v>291</v>
      </c>
      <c r="D11" s="370" t="s">
        <v>59</v>
      </c>
      <c r="E11" s="301">
        <f t="shared" si="10"/>
        <v>0</v>
      </c>
      <c r="F11" s="276">
        <f t="shared" si="10"/>
        <v>0</v>
      </c>
      <c r="G11" s="276">
        <f t="shared" si="4"/>
        <v>0</v>
      </c>
      <c r="H11" s="276">
        <f t="shared" si="10"/>
        <v>0</v>
      </c>
      <c r="I11" s="276">
        <f t="shared" si="5"/>
        <v>0</v>
      </c>
      <c r="J11" s="276">
        <f t="shared" si="10"/>
        <v>0</v>
      </c>
      <c r="K11" s="276">
        <f t="shared" si="10"/>
        <v>0</v>
      </c>
      <c r="L11" s="276">
        <f t="shared" si="10"/>
        <v>0</v>
      </c>
      <c r="M11" s="276">
        <f t="shared" si="10"/>
        <v>0</v>
      </c>
      <c r="N11" s="276">
        <f t="shared" si="10"/>
        <v>0</v>
      </c>
      <c r="O11" s="276">
        <f t="shared" si="10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7"/>
        <v>0</v>
      </c>
      <c r="BI11" s="255" t="str">
        <f t="shared" si="8"/>
        <v>06</v>
      </c>
      <c r="BJ11" s="361"/>
      <c r="BK11" s="253">
        <f t="shared" si="11"/>
        <v>0</v>
      </c>
      <c r="BL11" s="361"/>
      <c r="BM11" s="253">
        <f t="shared" si="12"/>
        <v>0</v>
      </c>
      <c r="BN11" s="247"/>
      <c r="BO11" s="358"/>
      <c r="BP11" s="361"/>
      <c r="BQ11" s="361"/>
      <c r="BR11" s="361"/>
      <c r="BS11" s="361"/>
      <c r="BT11" s="361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242"/>
      <c r="DN11" s="242"/>
    </row>
    <row r="12" spans="1:118" s="27" customFormat="1" ht="36">
      <c r="A12" s="273" t="str">
        <f t="shared" si="9"/>
        <v>Свод - ДШИ (ДМШ, ДХШ и т.п)</v>
      </c>
      <c r="B12" s="369" t="s">
        <v>332</v>
      </c>
      <c r="C12" s="370" t="s">
        <v>292</v>
      </c>
      <c r="D12" s="370" t="s">
        <v>60</v>
      </c>
      <c r="E12" s="301">
        <f t="shared" si="10"/>
        <v>69</v>
      </c>
      <c r="F12" s="276">
        <f t="shared" si="10"/>
        <v>0.5</v>
      </c>
      <c r="G12" s="276">
        <f t="shared" si="4"/>
        <v>5155</v>
      </c>
      <c r="H12" s="276">
        <f t="shared" si="10"/>
        <v>59.6</v>
      </c>
      <c r="I12" s="276">
        <f t="shared" si="5"/>
        <v>37.700000000000003</v>
      </c>
      <c r="J12" s="276">
        <f t="shared" si="10"/>
        <v>4965.3</v>
      </c>
      <c r="K12" s="276">
        <f t="shared" si="10"/>
        <v>0</v>
      </c>
      <c r="L12" s="276">
        <f t="shared" si="10"/>
        <v>189.70000000000002</v>
      </c>
      <c r="M12" s="276">
        <f t="shared" si="10"/>
        <v>37.700000000000003</v>
      </c>
      <c r="N12" s="276">
        <f t="shared" si="10"/>
        <v>0</v>
      </c>
      <c r="O12" s="276">
        <f t="shared" si="10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7"/>
        <v>0</v>
      </c>
      <c r="BI12" s="255" t="str">
        <f t="shared" si="8"/>
        <v>07</v>
      </c>
      <c r="BJ12" s="361"/>
      <c r="BK12" s="253">
        <f t="shared" si="11"/>
        <v>0</v>
      </c>
      <c r="BL12" s="361"/>
      <c r="BM12" s="253">
        <f t="shared" si="12"/>
        <v>0</v>
      </c>
      <c r="BN12" s="247"/>
      <c r="BO12" s="358"/>
      <c r="BP12" s="361"/>
      <c r="BQ12" s="361"/>
      <c r="BR12" s="361"/>
      <c r="BS12" s="361"/>
      <c r="BT12" s="361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2"/>
      <c r="DN12" s="2"/>
    </row>
    <row r="13" spans="1:118" s="27" customFormat="1" ht="24">
      <c r="A13" s="273" t="str">
        <f t="shared" si="9"/>
        <v>Свод - ДШИ (ДМШ, ДХШ и т.п)</v>
      </c>
      <c r="B13" s="369" t="s">
        <v>333</v>
      </c>
      <c r="C13" s="370" t="s">
        <v>293</v>
      </c>
      <c r="D13" s="370" t="s">
        <v>61</v>
      </c>
      <c r="E13" s="301">
        <f t="shared" si="10"/>
        <v>0</v>
      </c>
      <c r="F13" s="276">
        <f t="shared" si="10"/>
        <v>0</v>
      </c>
      <c r="G13" s="276">
        <f t="shared" si="4"/>
        <v>0</v>
      </c>
      <c r="H13" s="276">
        <f t="shared" si="10"/>
        <v>0</v>
      </c>
      <c r="I13" s="276">
        <f t="shared" si="5"/>
        <v>0</v>
      </c>
      <c r="J13" s="276">
        <f t="shared" si="10"/>
        <v>0</v>
      </c>
      <c r="K13" s="276">
        <f t="shared" si="10"/>
        <v>0</v>
      </c>
      <c r="L13" s="276">
        <f t="shared" si="10"/>
        <v>0</v>
      </c>
      <c r="M13" s="276">
        <f t="shared" si="10"/>
        <v>0</v>
      </c>
      <c r="N13" s="276">
        <f t="shared" si="10"/>
        <v>0</v>
      </c>
      <c r="O13" s="276">
        <f t="shared" si="10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7"/>
        <v>0</v>
      </c>
      <c r="BI13" s="255" t="str">
        <f t="shared" si="8"/>
        <v>08</v>
      </c>
      <c r="BJ13" s="361"/>
      <c r="BK13" s="253">
        <f t="shared" si="11"/>
        <v>0</v>
      </c>
      <c r="BL13" s="361"/>
      <c r="BM13" s="253">
        <f t="shared" si="12"/>
        <v>0</v>
      </c>
      <c r="BN13" s="247"/>
      <c r="BO13" s="358"/>
      <c r="BP13" s="361"/>
      <c r="BQ13" s="361"/>
      <c r="BR13" s="361"/>
      <c r="BS13" s="361"/>
      <c r="BT13" s="361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2"/>
      <c r="DN13" s="2"/>
    </row>
    <row r="14" spans="1:118" s="28" customFormat="1" ht="24">
      <c r="A14" s="273" t="str">
        <f t="shared" si="9"/>
        <v>Свод - ДШИ (ДМШ, ДХШ и т.п)</v>
      </c>
      <c r="B14" s="372" t="s">
        <v>334</v>
      </c>
      <c r="C14" s="370" t="s">
        <v>294</v>
      </c>
      <c r="D14" s="370" t="s">
        <v>63</v>
      </c>
      <c r="E14" s="301">
        <f t="shared" si="10"/>
        <v>0</v>
      </c>
      <c r="F14" s="276">
        <f t="shared" si="10"/>
        <v>0</v>
      </c>
      <c r="G14" s="276">
        <f t="shared" si="4"/>
        <v>0</v>
      </c>
      <c r="H14" s="276">
        <f t="shared" si="10"/>
        <v>0</v>
      </c>
      <c r="I14" s="276">
        <f t="shared" si="5"/>
        <v>0</v>
      </c>
      <c r="J14" s="276">
        <f t="shared" si="10"/>
        <v>0</v>
      </c>
      <c r="K14" s="276">
        <f t="shared" si="10"/>
        <v>0</v>
      </c>
      <c r="L14" s="276">
        <f t="shared" si="10"/>
        <v>0</v>
      </c>
      <c r="M14" s="276">
        <f t="shared" si="10"/>
        <v>0</v>
      </c>
      <c r="N14" s="276">
        <f t="shared" si="10"/>
        <v>0</v>
      </c>
      <c r="O14" s="276">
        <f t="shared" si="10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7"/>
        <v>0</v>
      </c>
      <c r="BI14" s="255" t="str">
        <f t="shared" si="8"/>
        <v>09</v>
      </c>
      <c r="BJ14" s="361"/>
      <c r="BK14" s="253">
        <f t="shared" si="11"/>
        <v>0</v>
      </c>
      <c r="BL14" s="361"/>
      <c r="BM14" s="253">
        <f t="shared" si="12"/>
        <v>0</v>
      </c>
      <c r="BN14" s="247"/>
      <c r="BO14" s="358"/>
      <c r="BP14" s="361"/>
      <c r="BQ14" s="361"/>
      <c r="BR14" s="361"/>
      <c r="BS14" s="361"/>
      <c r="BT14" s="361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242"/>
      <c r="DN14" s="242"/>
    </row>
    <row r="15" spans="1:118" s="28" customFormat="1" ht="12">
      <c r="A15" s="273" t="str">
        <f t="shared" si="9"/>
        <v>Свод - ДШИ (ДМШ, ДХШ и т.п)</v>
      </c>
      <c r="B15" s="373" t="s">
        <v>335</v>
      </c>
      <c r="C15" s="370" t="s">
        <v>295</v>
      </c>
      <c r="D15" s="370" t="s">
        <v>64</v>
      </c>
      <c r="E15" s="301">
        <f t="shared" si="10"/>
        <v>0</v>
      </c>
      <c r="F15" s="276">
        <f t="shared" si="10"/>
        <v>0</v>
      </c>
      <c r="G15" s="276">
        <f t="shared" si="4"/>
        <v>0</v>
      </c>
      <c r="H15" s="276">
        <f t="shared" si="10"/>
        <v>0</v>
      </c>
      <c r="I15" s="276">
        <f t="shared" si="5"/>
        <v>0</v>
      </c>
      <c r="J15" s="276">
        <f t="shared" si="10"/>
        <v>0</v>
      </c>
      <c r="K15" s="276">
        <f t="shared" si="10"/>
        <v>0</v>
      </c>
      <c r="L15" s="276">
        <f t="shared" si="10"/>
        <v>0</v>
      </c>
      <c r="M15" s="276">
        <f t="shared" si="10"/>
        <v>0</v>
      </c>
      <c r="N15" s="276">
        <f t="shared" si="10"/>
        <v>0</v>
      </c>
      <c r="O15" s="276">
        <f t="shared" si="10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7"/>
        <v>0</v>
      </c>
      <c r="BI15" s="255" t="str">
        <f t="shared" si="8"/>
        <v>10</v>
      </c>
      <c r="BJ15" s="361"/>
      <c r="BK15" s="253">
        <f t="shared" si="11"/>
        <v>0</v>
      </c>
      <c r="BL15" s="361"/>
      <c r="BM15" s="253">
        <f t="shared" si="12"/>
        <v>0</v>
      </c>
      <c r="BN15" s="247"/>
      <c r="BO15" s="358"/>
      <c r="BP15" s="361"/>
      <c r="BQ15" s="361"/>
      <c r="BR15" s="361"/>
      <c r="BS15" s="361"/>
      <c r="BT15" s="361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242"/>
      <c r="DN15" s="242"/>
    </row>
    <row r="16" spans="1:118" s="28" customFormat="1" ht="24">
      <c r="A16" s="273" t="str">
        <f t="shared" si="9"/>
        <v>Свод - ДШИ (ДМШ, ДХШ и т.п)</v>
      </c>
      <c r="B16" s="369" t="s">
        <v>336</v>
      </c>
      <c r="C16" s="370" t="s">
        <v>296</v>
      </c>
      <c r="D16" s="370" t="s">
        <v>65</v>
      </c>
      <c r="E16" s="301">
        <f t="shared" si="10"/>
        <v>0</v>
      </c>
      <c r="F16" s="276">
        <f t="shared" si="10"/>
        <v>0</v>
      </c>
      <c r="G16" s="276"/>
      <c r="H16" s="276">
        <f t="shared" si="10"/>
        <v>0</v>
      </c>
      <c r="I16" s="276"/>
      <c r="J16" s="276">
        <f t="shared" si="10"/>
        <v>0</v>
      </c>
      <c r="K16" s="276">
        <f t="shared" si="10"/>
        <v>0</v>
      </c>
      <c r="L16" s="276">
        <f t="shared" si="10"/>
        <v>0</v>
      </c>
      <c r="M16" s="276">
        <f t="shared" si="10"/>
        <v>0</v>
      </c>
      <c r="N16" s="276">
        <f t="shared" si="10"/>
        <v>0</v>
      </c>
      <c r="O16" s="276">
        <f t="shared" si="10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7"/>
        <v>0</v>
      </c>
      <c r="BI16" s="255" t="str">
        <f t="shared" si="8"/>
        <v>11</v>
      </c>
      <c r="BJ16" s="361"/>
      <c r="BK16" s="253">
        <f t="shared" si="11"/>
        <v>0</v>
      </c>
      <c r="BL16" s="361"/>
      <c r="BM16" s="253">
        <f t="shared" si="12"/>
        <v>0</v>
      </c>
      <c r="BN16" s="247"/>
      <c r="BO16" s="358"/>
      <c r="BP16" s="361"/>
      <c r="BQ16" s="361"/>
      <c r="BR16" s="361"/>
      <c r="BS16" s="361"/>
      <c r="BT16" s="361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242"/>
      <c r="DN16" s="242"/>
    </row>
    <row r="17" spans="1:118" s="28" customFormat="1" ht="24">
      <c r="A17" s="273" t="str">
        <f t="shared" si="9"/>
        <v>Свод - ДШИ (ДМШ, ДХШ и т.п)</v>
      </c>
      <c r="B17" s="372" t="s">
        <v>334</v>
      </c>
      <c r="C17" s="370" t="s">
        <v>297</v>
      </c>
      <c r="D17" s="370" t="s">
        <v>66</v>
      </c>
      <c r="E17" s="301">
        <f t="shared" si="10"/>
        <v>0</v>
      </c>
      <c r="F17" s="276">
        <f t="shared" si="10"/>
        <v>0</v>
      </c>
      <c r="G17" s="276"/>
      <c r="H17" s="276">
        <f t="shared" si="10"/>
        <v>0</v>
      </c>
      <c r="I17" s="276"/>
      <c r="J17" s="276">
        <f t="shared" si="10"/>
        <v>0</v>
      </c>
      <c r="K17" s="276">
        <f t="shared" si="10"/>
        <v>0</v>
      </c>
      <c r="L17" s="276">
        <f t="shared" si="10"/>
        <v>0</v>
      </c>
      <c r="M17" s="276">
        <f t="shared" si="10"/>
        <v>0</v>
      </c>
      <c r="N17" s="276">
        <f t="shared" si="10"/>
        <v>0</v>
      </c>
      <c r="O17" s="276">
        <f t="shared" si="10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7"/>
        <v>0</v>
      </c>
      <c r="BI17" s="255" t="str">
        <f t="shared" si="8"/>
        <v>12</v>
      </c>
      <c r="BJ17" s="361"/>
      <c r="BK17" s="253">
        <f t="shared" si="11"/>
        <v>0</v>
      </c>
      <c r="BL17" s="361"/>
      <c r="BM17" s="253">
        <f t="shared" si="12"/>
        <v>0</v>
      </c>
      <c r="BN17" s="247"/>
      <c r="BO17" s="358"/>
      <c r="BP17" s="361"/>
      <c r="BQ17" s="361"/>
      <c r="BR17" s="361"/>
      <c r="BS17" s="361"/>
      <c r="BT17" s="361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242"/>
      <c r="DN17" s="242"/>
    </row>
    <row r="18" spans="1:118" s="28" customFormat="1" ht="12">
      <c r="A18" s="273" t="str">
        <f t="shared" si="9"/>
        <v>Свод - ДШИ (ДМШ, ДХШ и т.п)</v>
      </c>
      <c r="B18" s="373" t="s">
        <v>335</v>
      </c>
      <c r="C18" s="370" t="s">
        <v>298</v>
      </c>
      <c r="D18" s="370" t="s">
        <v>67</v>
      </c>
      <c r="E18" s="301">
        <f t="shared" si="10"/>
        <v>0</v>
      </c>
      <c r="F18" s="276">
        <f t="shared" si="10"/>
        <v>0</v>
      </c>
      <c r="G18" s="276"/>
      <c r="H18" s="276">
        <f t="shared" si="10"/>
        <v>0</v>
      </c>
      <c r="I18" s="276"/>
      <c r="J18" s="276">
        <f t="shared" si="10"/>
        <v>0</v>
      </c>
      <c r="K18" s="276">
        <f t="shared" si="10"/>
        <v>0</v>
      </c>
      <c r="L18" s="276">
        <f t="shared" si="10"/>
        <v>0</v>
      </c>
      <c r="M18" s="276">
        <f t="shared" si="10"/>
        <v>0</v>
      </c>
      <c r="N18" s="276">
        <f t="shared" si="10"/>
        <v>0</v>
      </c>
      <c r="O18" s="276">
        <f t="shared" si="10"/>
        <v>0</v>
      </c>
      <c r="P18" s="297" t="s">
        <v>237</v>
      </c>
      <c r="Q18" s="293" t="s">
        <v>237</v>
      </c>
      <c r="R18" s="293" t="s">
        <v>237</v>
      </c>
      <c r="S18" s="293" t="s">
        <v>237</v>
      </c>
      <c r="T18" s="293" t="s">
        <v>237</v>
      </c>
      <c r="U18" s="293" t="s">
        <v>237</v>
      </c>
      <c r="V18" s="293" t="s">
        <v>237</v>
      </c>
      <c r="W18" s="293" t="s">
        <v>237</v>
      </c>
      <c r="X18" s="293" t="s">
        <v>237</v>
      </c>
      <c r="Y18" s="293" t="s">
        <v>237</v>
      </c>
      <c r="Z18" s="298" t="s">
        <v>237</v>
      </c>
      <c r="AA18" s="297" t="s">
        <v>237</v>
      </c>
      <c r="AB18" s="293" t="s">
        <v>237</v>
      </c>
      <c r="AC18" s="293" t="s">
        <v>237</v>
      </c>
      <c r="AD18" s="293" t="s">
        <v>237</v>
      </c>
      <c r="AE18" s="293" t="s">
        <v>237</v>
      </c>
      <c r="AF18" s="293" t="s">
        <v>237</v>
      </c>
      <c r="AG18" s="293" t="s">
        <v>237</v>
      </c>
      <c r="AH18" s="293" t="s">
        <v>237</v>
      </c>
      <c r="AI18" s="293" t="s">
        <v>237</v>
      </c>
      <c r="AJ18" s="293" t="s">
        <v>237</v>
      </c>
      <c r="AK18" s="298" t="s">
        <v>237</v>
      </c>
      <c r="AL18" s="297" t="s">
        <v>237</v>
      </c>
      <c r="AM18" s="293" t="s">
        <v>237</v>
      </c>
      <c r="AN18" s="293" t="s">
        <v>237</v>
      </c>
      <c r="AO18" s="293" t="s">
        <v>237</v>
      </c>
      <c r="AP18" s="293" t="s">
        <v>237</v>
      </c>
      <c r="AQ18" s="293" t="s">
        <v>237</v>
      </c>
      <c r="AR18" s="293" t="s">
        <v>237</v>
      </c>
      <c r="AS18" s="293" t="s">
        <v>237</v>
      </c>
      <c r="AT18" s="293" t="s">
        <v>237</v>
      </c>
      <c r="AU18" s="293" t="s">
        <v>237</v>
      </c>
      <c r="AV18" s="298" t="s">
        <v>237</v>
      </c>
      <c r="AW18" s="297" t="s">
        <v>237</v>
      </c>
      <c r="AX18" s="293" t="s">
        <v>237</v>
      </c>
      <c r="AY18" s="293" t="s">
        <v>237</v>
      </c>
      <c r="AZ18" s="293" t="s">
        <v>237</v>
      </c>
      <c r="BA18" s="293" t="s">
        <v>237</v>
      </c>
      <c r="BB18" s="293" t="s">
        <v>237</v>
      </c>
      <c r="BC18" s="293" t="s">
        <v>237</v>
      </c>
      <c r="BD18" s="293" t="s">
        <v>237</v>
      </c>
      <c r="BE18" s="293" t="s">
        <v>237</v>
      </c>
      <c r="BF18" s="293" t="s">
        <v>237</v>
      </c>
      <c r="BG18" s="298" t="s">
        <v>237</v>
      </c>
      <c r="BH18" s="379">
        <f t="shared" si="7"/>
        <v>0</v>
      </c>
      <c r="BI18" s="255" t="str">
        <f t="shared" si="8"/>
        <v>13</v>
      </c>
      <c r="BJ18" s="361"/>
      <c r="BK18" s="253">
        <f t="shared" si="11"/>
        <v>0</v>
      </c>
      <c r="BL18" s="361"/>
      <c r="BM18" s="253">
        <f t="shared" si="12"/>
        <v>0</v>
      </c>
      <c r="BN18" s="247"/>
      <c r="BO18" s="358"/>
      <c r="BP18" s="361"/>
      <c r="BQ18" s="361"/>
      <c r="BR18" s="361"/>
      <c r="BS18" s="361"/>
      <c r="BT18" s="361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242"/>
      <c r="DN18" s="242"/>
    </row>
    <row r="19" spans="1:118" s="28" customFormat="1" ht="72">
      <c r="A19" s="273" t="str">
        <f t="shared" si="9"/>
        <v>Свод - ДШИ (ДМШ, ДХШ и т.п)</v>
      </c>
      <c r="B19" s="369" t="s">
        <v>337</v>
      </c>
      <c r="C19" s="370" t="s">
        <v>299</v>
      </c>
      <c r="D19" s="370" t="s">
        <v>300</v>
      </c>
      <c r="E19" s="301">
        <f t="shared" si="10"/>
        <v>0</v>
      </c>
      <c r="F19" s="276">
        <f t="shared" si="10"/>
        <v>0</v>
      </c>
      <c r="G19" s="276"/>
      <c r="H19" s="276">
        <f t="shared" si="10"/>
        <v>0</v>
      </c>
      <c r="I19" s="276"/>
      <c r="J19" s="276">
        <f t="shared" si="10"/>
        <v>0</v>
      </c>
      <c r="K19" s="276">
        <f t="shared" si="10"/>
        <v>0</v>
      </c>
      <c r="L19" s="276">
        <f t="shared" si="10"/>
        <v>0</v>
      </c>
      <c r="M19" s="276">
        <f t="shared" si="10"/>
        <v>0</v>
      </c>
      <c r="N19" s="276">
        <f t="shared" si="10"/>
        <v>0</v>
      </c>
      <c r="O19" s="276">
        <f t="shared" si="10"/>
        <v>0</v>
      </c>
      <c r="P19" s="297" t="s">
        <v>237</v>
      </c>
      <c r="Q19" s="293" t="s">
        <v>237</v>
      </c>
      <c r="R19" s="293" t="s">
        <v>237</v>
      </c>
      <c r="S19" s="293" t="s">
        <v>237</v>
      </c>
      <c r="T19" s="293" t="s">
        <v>237</v>
      </c>
      <c r="U19" s="293" t="s">
        <v>237</v>
      </c>
      <c r="V19" s="293" t="s">
        <v>237</v>
      </c>
      <c r="W19" s="293" t="s">
        <v>237</v>
      </c>
      <c r="X19" s="293" t="s">
        <v>237</v>
      </c>
      <c r="Y19" s="293" t="s">
        <v>237</v>
      </c>
      <c r="Z19" s="298" t="s">
        <v>237</v>
      </c>
      <c r="AA19" s="297" t="s">
        <v>237</v>
      </c>
      <c r="AB19" s="293" t="s">
        <v>237</v>
      </c>
      <c r="AC19" s="293" t="s">
        <v>237</v>
      </c>
      <c r="AD19" s="293" t="s">
        <v>237</v>
      </c>
      <c r="AE19" s="293" t="s">
        <v>237</v>
      </c>
      <c r="AF19" s="293" t="s">
        <v>237</v>
      </c>
      <c r="AG19" s="293" t="s">
        <v>237</v>
      </c>
      <c r="AH19" s="293" t="s">
        <v>237</v>
      </c>
      <c r="AI19" s="293" t="s">
        <v>237</v>
      </c>
      <c r="AJ19" s="293" t="s">
        <v>237</v>
      </c>
      <c r="AK19" s="298" t="s">
        <v>237</v>
      </c>
      <c r="AL19" s="297" t="s">
        <v>237</v>
      </c>
      <c r="AM19" s="293" t="s">
        <v>237</v>
      </c>
      <c r="AN19" s="293" t="s">
        <v>237</v>
      </c>
      <c r="AO19" s="293" t="s">
        <v>237</v>
      </c>
      <c r="AP19" s="293" t="s">
        <v>237</v>
      </c>
      <c r="AQ19" s="293" t="s">
        <v>237</v>
      </c>
      <c r="AR19" s="293" t="s">
        <v>237</v>
      </c>
      <c r="AS19" s="293" t="s">
        <v>237</v>
      </c>
      <c r="AT19" s="293" t="s">
        <v>237</v>
      </c>
      <c r="AU19" s="293" t="s">
        <v>237</v>
      </c>
      <c r="AV19" s="298" t="s">
        <v>237</v>
      </c>
      <c r="AW19" s="297" t="s">
        <v>237</v>
      </c>
      <c r="AX19" s="293" t="s">
        <v>237</v>
      </c>
      <c r="AY19" s="293" t="s">
        <v>237</v>
      </c>
      <c r="AZ19" s="293" t="s">
        <v>237</v>
      </c>
      <c r="BA19" s="293" t="s">
        <v>237</v>
      </c>
      <c r="BB19" s="293" t="s">
        <v>237</v>
      </c>
      <c r="BC19" s="293" t="s">
        <v>237</v>
      </c>
      <c r="BD19" s="293" t="s">
        <v>237</v>
      </c>
      <c r="BE19" s="293" t="s">
        <v>237</v>
      </c>
      <c r="BF19" s="293" t="s">
        <v>237</v>
      </c>
      <c r="BG19" s="298" t="s">
        <v>237</v>
      </c>
      <c r="BH19" s="379">
        <f t="shared" si="7"/>
        <v>0</v>
      </c>
      <c r="BI19" s="255" t="str">
        <f t="shared" si="8"/>
        <v>14</v>
      </c>
      <c r="BJ19" s="361"/>
      <c r="BK19" s="253">
        <f t="shared" si="11"/>
        <v>0</v>
      </c>
      <c r="BL19" s="361"/>
      <c r="BM19" s="253">
        <f t="shared" si="12"/>
        <v>0</v>
      </c>
      <c r="BN19" s="247"/>
      <c r="BO19" s="358"/>
      <c r="BP19" s="361"/>
      <c r="BQ19" s="361"/>
      <c r="BR19" s="361"/>
      <c r="BS19" s="361"/>
      <c r="BT19" s="361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242"/>
      <c r="DN19" s="242"/>
    </row>
    <row r="20" spans="1:118" s="28" customFormat="1" ht="24">
      <c r="A20" s="273" t="str">
        <f t="shared" si="9"/>
        <v>Свод - ДШИ (ДМШ, ДХШ и т.п)</v>
      </c>
      <c r="B20" s="372" t="s">
        <v>334</v>
      </c>
      <c r="C20" s="370" t="s">
        <v>301</v>
      </c>
      <c r="D20" s="370" t="s">
        <v>302</v>
      </c>
      <c r="E20" s="301">
        <f t="shared" si="10"/>
        <v>0</v>
      </c>
      <c r="F20" s="276">
        <f t="shared" si="10"/>
        <v>0</v>
      </c>
      <c r="G20" s="276"/>
      <c r="H20" s="276">
        <f t="shared" si="10"/>
        <v>0</v>
      </c>
      <c r="I20" s="276"/>
      <c r="J20" s="276">
        <f t="shared" si="10"/>
        <v>0</v>
      </c>
      <c r="K20" s="276">
        <f t="shared" si="10"/>
        <v>0</v>
      </c>
      <c r="L20" s="276">
        <f t="shared" si="10"/>
        <v>0</v>
      </c>
      <c r="M20" s="276">
        <f t="shared" si="10"/>
        <v>0</v>
      </c>
      <c r="N20" s="276">
        <f t="shared" si="10"/>
        <v>0</v>
      </c>
      <c r="O20" s="276">
        <f t="shared" si="10"/>
        <v>0</v>
      </c>
      <c r="P20" s="297" t="s">
        <v>237</v>
      </c>
      <c r="Q20" s="293" t="s">
        <v>237</v>
      </c>
      <c r="R20" s="293" t="s">
        <v>237</v>
      </c>
      <c r="S20" s="293" t="s">
        <v>237</v>
      </c>
      <c r="T20" s="293" t="s">
        <v>237</v>
      </c>
      <c r="U20" s="293" t="s">
        <v>237</v>
      </c>
      <c r="V20" s="293" t="s">
        <v>237</v>
      </c>
      <c r="W20" s="293" t="s">
        <v>237</v>
      </c>
      <c r="X20" s="293" t="s">
        <v>237</v>
      </c>
      <c r="Y20" s="293" t="s">
        <v>237</v>
      </c>
      <c r="Z20" s="298" t="s">
        <v>237</v>
      </c>
      <c r="AA20" s="297" t="s">
        <v>237</v>
      </c>
      <c r="AB20" s="293" t="s">
        <v>237</v>
      </c>
      <c r="AC20" s="293" t="s">
        <v>237</v>
      </c>
      <c r="AD20" s="293" t="s">
        <v>237</v>
      </c>
      <c r="AE20" s="293" t="s">
        <v>237</v>
      </c>
      <c r="AF20" s="293" t="s">
        <v>237</v>
      </c>
      <c r="AG20" s="293" t="s">
        <v>237</v>
      </c>
      <c r="AH20" s="293" t="s">
        <v>237</v>
      </c>
      <c r="AI20" s="293" t="s">
        <v>237</v>
      </c>
      <c r="AJ20" s="293" t="s">
        <v>237</v>
      </c>
      <c r="AK20" s="298" t="s">
        <v>237</v>
      </c>
      <c r="AL20" s="297" t="s">
        <v>237</v>
      </c>
      <c r="AM20" s="293" t="s">
        <v>237</v>
      </c>
      <c r="AN20" s="293" t="s">
        <v>237</v>
      </c>
      <c r="AO20" s="293" t="s">
        <v>237</v>
      </c>
      <c r="AP20" s="293" t="s">
        <v>237</v>
      </c>
      <c r="AQ20" s="293" t="s">
        <v>237</v>
      </c>
      <c r="AR20" s="293" t="s">
        <v>237</v>
      </c>
      <c r="AS20" s="293" t="s">
        <v>237</v>
      </c>
      <c r="AT20" s="293" t="s">
        <v>237</v>
      </c>
      <c r="AU20" s="293" t="s">
        <v>237</v>
      </c>
      <c r="AV20" s="298" t="s">
        <v>237</v>
      </c>
      <c r="AW20" s="297" t="s">
        <v>237</v>
      </c>
      <c r="AX20" s="293" t="s">
        <v>237</v>
      </c>
      <c r="AY20" s="293" t="s">
        <v>237</v>
      </c>
      <c r="AZ20" s="293" t="s">
        <v>237</v>
      </c>
      <c r="BA20" s="293" t="s">
        <v>237</v>
      </c>
      <c r="BB20" s="293" t="s">
        <v>237</v>
      </c>
      <c r="BC20" s="293" t="s">
        <v>237</v>
      </c>
      <c r="BD20" s="293" t="s">
        <v>237</v>
      </c>
      <c r="BE20" s="293" t="s">
        <v>237</v>
      </c>
      <c r="BF20" s="293" t="s">
        <v>237</v>
      </c>
      <c r="BG20" s="298" t="s">
        <v>237</v>
      </c>
      <c r="BH20" s="379">
        <f t="shared" si="7"/>
        <v>0</v>
      </c>
      <c r="BI20" s="255" t="str">
        <f t="shared" si="8"/>
        <v>15</v>
      </c>
      <c r="BJ20" s="361"/>
      <c r="BK20" s="253">
        <f t="shared" si="11"/>
        <v>0</v>
      </c>
      <c r="BL20" s="361"/>
      <c r="BM20" s="253">
        <f t="shared" si="12"/>
        <v>0</v>
      </c>
      <c r="BN20" s="247"/>
      <c r="BO20" s="358"/>
      <c r="BP20" s="361"/>
      <c r="BQ20" s="361"/>
      <c r="BR20" s="361"/>
      <c r="BS20" s="361"/>
      <c r="BT20" s="361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242"/>
      <c r="DN20" s="242"/>
    </row>
    <row r="21" spans="1:118" s="28" customFormat="1" ht="12">
      <c r="A21" s="273" t="str">
        <f t="shared" si="9"/>
        <v>Свод - ДШИ (ДМШ, ДХШ и т.п)</v>
      </c>
      <c r="B21" s="373" t="s">
        <v>335</v>
      </c>
      <c r="C21" s="370" t="s">
        <v>303</v>
      </c>
      <c r="D21" s="370" t="s">
        <v>304</v>
      </c>
      <c r="E21" s="301">
        <f t="shared" si="10"/>
        <v>0</v>
      </c>
      <c r="F21" s="276">
        <f t="shared" si="10"/>
        <v>0</v>
      </c>
      <c r="G21" s="276"/>
      <c r="H21" s="276">
        <f t="shared" si="10"/>
        <v>0</v>
      </c>
      <c r="I21" s="276"/>
      <c r="J21" s="276">
        <f t="shared" si="10"/>
        <v>0</v>
      </c>
      <c r="K21" s="276">
        <f t="shared" si="10"/>
        <v>0</v>
      </c>
      <c r="L21" s="276">
        <f t="shared" si="10"/>
        <v>0</v>
      </c>
      <c r="M21" s="276">
        <f t="shared" si="10"/>
        <v>0</v>
      </c>
      <c r="N21" s="276">
        <f t="shared" si="10"/>
        <v>0</v>
      </c>
      <c r="O21" s="276">
        <f t="shared" si="10"/>
        <v>0</v>
      </c>
      <c r="P21" s="297" t="s">
        <v>237</v>
      </c>
      <c r="Q21" s="293" t="s">
        <v>237</v>
      </c>
      <c r="R21" s="293" t="s">
        <v>237</v>
      </c>
      <c r="S21" s="293" t="s">
        <v>237</v>
      </c>
      <c r="T21" s="293" t="s">
        <v>237</v>
      </c>
      <c r="U21" s="293" t="s">
        <v>237</v>
      </c>
      <c r="V21" s="293" t="s">
        <v>237</v>
      </c>
      <c r="W21" s="293" t="s">
        <v>237</v>
      </c>
      <c r="X21" s="293" t="s">
        <v>237</v>
      </c>
      <c r="Y21" s="293" t="s">
        <v>237</v>
      </c>
      <c r="Z21" s="298" t="s">
        <v>237</v>
      </c>
      <c r="AA21" s="297" t="s">
        <v>237</v>
      </c>
      <c r="AB21" s="293" t="s">
        <v>237</v>
      </c>
      <c r="AC21" s="293" t="s">
        <v>237</v>
      </c>
      <c r="AD21" s="293" t="s">
        <v>237</v>
      </c>
      <c r="AE21" s="293" t="s">
        <v>237</v>
      </c>
      <c r="AF21" s="293" t="s">
        <v>237</v>
      </c>
      <c r="AG21" s="293" t="s">
        <v>237</v>
      </c>
      <c r="AH21" s="293" t="s">
        <v>237</v>
      </c>
      <c r="AI21" s="293" t="s">
        <v>237</v>
      </c>
      <c r="AJ21" s="293" t="s">
        <v>237</v>
      </c>
      <c r="AK21" s="298" t="s">
        <v>237</v>
      </c>
      <c r="AL21" s="297" t="s">
        <v>237</v>
      </c>
      <c r="AM21" s="293" t="s">
        <v>237</v>
      </c>
      <c r="AN21" s="293" t="s">
        <v>237</v>
      </c>
      <c r="AO21" s="293" t="s">
        <v>237</v>
      </c>
      <c r="AP21" s="293" t="s">
        <v>237</v>
      </c>
      <c r="AQ21" s="293" t="s">
        <v>237</v>
      </c>
      <c r="AR21" s="293" t="s">
        <v>237</v>
      </c>
      <c r="AS21" s="293" t="s">
        <v>237</v>
      </c>
      <c r="AT21" s="293" t="s">
        <v>237</v>
      </c>
      <c r="AU21" s="293" t="s">
        <v>237</v>
      </c>
      <c r="AV21" s="298" t="s">
        <v>237</v>
      </c>
      <c r="AW21" s="297" t="s">
        <v>237</v>
      </c>
      <c r="AX21" s="293" t="s">
        <v>237</v>
      </c>
      <c r="AY21" s="293" t="s">
        <v>237</v>
      </c>
      <c r="AZ21" s="293" t="s">
        <v>237</v>
      </c>
      <c r="BA21" s="293" t="s">
        <v>237</v>
      </c>
      <c r="BB21" s="293" t="s">
        <v>237</v>
      </c>
      <c r="BC21" s="293" t="s">
        <v>237</v>
      </c>
      <c r="BD21" s="293" t="s">
        <v>237</v>
      </c>
      <c r="BE21" s="293" t="s">
        <v>237</v>
      </c>
      <c r="BF21" s="293" t="s">
        <v>237</v>
      </c>
      <c r="BG21" s="298" t="s">
        <v>237</v>
      </c>
      <c r="BH21" s="379">
        <f t="shared" si="7"/>
        <v>0</v>
      </c>
      <c r="BI21" s="255" t="str">
        <f t="shared" si="8"/>
        <v>16</v>
      </c>
      <c r="BJ21" s="361"/>
      <c r="BK21" s="253">
        <f t="shared" si="11"/>
        <v>0</v>
      </c>
      <c r="BL21" s="361"/>
      <c r="BM21" s="253">
        <f t="shared" si="12"/>
        <v>0</v>
      </c>
      <c r="BN21" s="247"/>
      <c r="BO21" s="358"/>
      <c r="BP21" s="361"/>
      <c r="BQ21" s="361"/>
      <c r="BR21" s="361"/>
      <c r="BS21" s="361"/>
      <c r="BT21" s="361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242"/>
      <c r="DN21" s="242"/>
    </row>
    <row r="22" spans="1:118" s="28" customFormat="1" ht="24">
      <c r="A22" s="273" t="str">
        <f t="shared" si="9"/>
        <v>Свод - ДШИ (ДМШ, ДХШ и т.п)</v>
      </c>
      <c r="B22" s="369" t="s">
        <v>338</v>
      </c>
      <c r="C22" s="370" t="s">
        <v>305</v>
      </c>
      <c r="D22" s="370" t="s">
        <v>306</v>
      </c>
      <c r="E22" s="301">
        <f t="shared" si="10"/>
        <v>0</v>
      </c>
      <c r="F22" s="276">
        <f t="shared" si="10"/>
        <v>0</v>
      </c>
      <c r="G22" s="276"/>
      <c r="H22" s="276">
        <f t="shared" si="10"/>
        <v>0</v>
      </c>
      <c r="I22" s="276"/>
      <c r="J22" s="276">
        <f t="shared" si="10"/>
        <v>0</v>
      </c>
      <c r="K22" s="276">
        <f t="shared" si="10"/>
        <v>0</v>
      </c>
      <c r="L22" s="276">
        <f t="shared" si="10"/>
        <v>0</v>
      </c>
      <c r="M22" s="276">
        <f t="shared" si="10"/>
        <v>0</v>
      </c>
      <c r="N22" s="276">
        <f t="shared" si="10"/>
        <v>0</v>
      </c>
      <c r="O22" s="276">
        <f t="shared" si="10"/>
        <v>0</v>
      </c>
      <c r="P22" s="297" t="s">
        <v>237</v>
      </c>
      <c r="Q22" s="293" t="s">
        <v>237</v>
      </c>
      <c r="R22" s="293" t="s">
        <v>237</v>
      </c>
      <c r="S22" s="293" t="s">
        <v>237</v>
      </c>
      <c r="T22" s="293" t="s">
        <v>237</v>
      </c>
      <c r="U22" s="293" t="s">
        <v>237</v>
      </c>
      <c r="V22" s="293" t="s">
        <v>237</v>
      </c>
      <c r="W22" s="293" t="s">
        <v>237</v>
      </c>
      <c r="X22" s="293" t="s">
        <v>237</v>
      </c>
      <c r="Y22" s="293" t="s">
        <v>237</v>
      </c>
      <c r="Z22" s="298" t="s">
        <v>237</v>
      </c>
      <c r="AA22" s="297" t="s">
        <v>237</v>
      </c>
      <c r="AB22" s="293" t="s">
        <v>237</v>
      </c>
      <c r="AC22" s="293" t="s">
        <v>237</v>
      </c>
      <c r="AD22" s="293" t="s">
        <v>237</v>
      </c>
      <c r="AE22" s="293" t="s">
        <v>237</v>
      </c>
      <c r="AF22" s="293" t="s">
        <v>237</v>
      </c>
      <c r="AG22" s="293" t="s">
        <v>237</v>
      </c>
      <c r="AH22" s="293" t="s">
        <v>237</v>
      </c>
      <c r="AI22" s="293" t="s">
        <v>237</v>
      </c>
      <c r="AJ22" s="293" t="s">
        <v>237</v>
      </c>
      <c r="AK22" s="298" t="s">
        <v>237</v>
      </c>
      <c r="AL22" s="297" t="s">
        <v>237</v>
      </c>
      <c r="AM22" s="293" t="s">
        <v>237</v>
      </c>
      <c r="AN22" s="293" t="s">
        <v>237</v>
      </c>
      <c r="AO22" s="293" t="s">
        <v>237</v>
      </c>
      <c r="AP22" s="293" t="s">
        <v>237</v>
      </c>
      <c r="AQ22" s="293" t="s">
        <v>237</v>
      </c>
      <c r="AR22" s="293" t="s">
        <v>237</v>
      </c>
      <c r="AS22" s="293" t="s">
        <v>237</v>
      </c>
      <c r="AT22" s="293" t="s">
        <v>237</v>
      </c>
      <c r="AU22" s="293" t="s">
        <v>237</v>
      </c>
      <c r="AV22" s="298" t="s">
        <v>237</v>
      </c>
      <c r="AW22" s="297" t="s">
        <v>237</v>
      </c>
      <c r="AX22" s="293" t="s">
        <v>237</v>
      </c>
      <c r="AY22" s="293" t="s">
        <v>237</v>
      </c>
      <c r="AZ22" s="293" t="s">
        <v>237</v>
      </c>
      <c r="BA22" s="293" t="s">
        <v>237</v>
      </c>
      <c r="BB22" s="293" t="s">
        <v>237</v>
      </c>
      <c r="BC22" s="293" t="s">
        <v>237</v>
      </c>
      <c r="BD22" s="293" t="s">
        <v>237</v>
      </c>
      <c r="BE22" s="293" t="s">
        <v>237</v>
      </c>
      <c r="BF22" s="293" t="s">
        <v>237</v>
      </c>
      <c r="BG22" s="298" t="s">
        <v>237</v>
      </c>
      <c r="BH22" s="379">
        <f t="shared" si="7"/>
        <v>0</v>
      </c>
      <c r="BI22" s="255" t="str">
        <f t="shared" si="8"/>
        <v>17</v>
      </c>
      <c r="BJ22" s="361"/>
      <c r="BK22" s="253">
        <f t="shared" si="11"/>
        <v>0</v>
      </c>
      <c r="BL22" s="361"/>
      <c r="BM22" s="253">
        <f t="shared" si="12"/>
        <v>0</v>
      </c>
      <c r="BN22" s="247"/>
      <c r="BO22" s="358"/>
      <c r="BP22" s="361"/>
      <c r="BQ22" s="361"/>
      <c r="BR22" s="361"/>
      <c r="BS22" s="361"/>
      <c r="BT22" s="361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242"/>
      <c r="DN22" s="242"/>
    </row>
    <row r="23" spans="1:118" s="28" customFormat="1" ht="72">
      <c r="A23" s="273" t="str">
        <f t="shared" si="9"/>
        <v>Свод - ДШИ (ДМШ, ДХШ и т.п)</v>
      </c>
      <c r="B23" s="369" t="s">
        <v>339</v>
      </c>
      <c r="C23" s="370" t="s">
        <v>307</v>
      </c>
      <c r="D23" s="370" t="s">
        <v>308</v>
      </c>
      <c r="E23" s="301">
        <f>SUMIF($B$36:$B$673,$B23,E$36:E$673)</f>
        <v>0</v>
      </c>
      <c r="F23" s="276">
        <f>SUMIF($B$36:$B$673,$B23,F$36:F$673)</f>
        <v>0</v>
      </c>
      <c r="G23" s="276"/>
      <c r="H23" s="276">
        <f>SUMIF($B$36:$B$673,$B23,H$36:H$673)</f>
        <v>0</v>
      </c>
      <c r="I23" s="276"/>
      <c r="J23" s="276">
        <f t="shared" ref="J23:O23" si="13">SUMIF($B$36:$B$673,$B23,J$36:J$673)</f>
        <v>0</v>
      </c>
      <c r="K23" s="276">
        <f t="shared" si="13"/>
        <v>0</v>
      </c>
      <c r="L23" s="276">
        <f t="shared" si="13"/>
        <v>0</v>
      </c>
      <c r="M23" s="276">
        <f t="shared" si="13"/>
        <v>0</v>
      </c>
      <c r="N23" s="276">
        <f t="shared" si="13"/>
        <v>0</v>
      </c>
      <c r="O23" s="276">
        <f t="shared" si="13"/>
        <v>0</v>
      </c>
      <c r="P23" s="297" t="s">
        <v>237</v>
      </c>
      <c r="Q23" s="293" t="s">
        <v>237</v>
      </c>
      <c r="R23" s="293" t="s">
        <v>237</v>
      </c>
      <c r="S23" s="293" t="s">
        <v>237</v>
      </c>
      <c r="T23" s="293" t="s">
        <v>237</v>
      </c>
      <c r="U23" s="293" t="s">
        <v>237</v>
      </c>
      <c r="V23" s="293" t="s">
        <v>237</v>
      </c>
      <c r="W23" s="293" t="s">
        <v>237</v>
      </c>
      <c r="X23" s="293" t="s">
        <v>237</v>
      </c>
      <c r="Y23" s="293" t="s">
        <v>237</v>
      </c>
      <c r="Z23" s="298" t="s">
        <v>237</v>
      </c>
      <c r="AA23" s="297" t="s">
        <v>237</v>
      </c>
      <c r="AB23" s="293" t="s">
        <v>237</v>
      </c>
      <c r="AC23" s="293" t="s">
        <v>237</v>
      </c>
      <c r="AD23" s="293" t="s">
        <v>237</v>
      </c>
      <c r="AE23" s="293" t="s">
        <v>237</v>
      </c>
      <c r="AF23" s="293" t="s">
        <v>237</v>
      </c>
      <c r="AG23" s="293" t="s">
        <v>237</v>
      </c>
      <c r="AH23" s="293" t="s">
        <v>237</v>
      </c>
      <c r="AI23" s="293" t="s">
        <v>237</v>
      </c>
      <c r="AJ23" s="293" t="s">
        <v>237</v>
      </c>
      <c r="AK23" s="298" t="s">
        <v>237</v>
      </c>
      <c r="AL23" s="297" t="s">
        <v>237</v>
      </c>
      <c r="AM23" s="293" t="s">
        <v>237</v>
      </c>
      <c r="AN23" s="293" t="s">
        <v>237</v>
      </c>
      <c r="AO23" s="293" t="s">
        <v>237</v>
      </c>
      <c r="AP23" s="293" t="s">
        <v>237</v>
      </c>
      <c r="AQ23" s="293" t="s">
        <v>237</v>
      </c>
      <c r="AR23" s="293" t="s">
        <v>237</v>
      </c>
      <c r="AS23" s="293" t="s">
        <v>237</v>
      </c>
      <c r="AT23" s="293" t="s">
        <v>237</v>
      </c>
      <c r="AU23" s="293" t="s">
        <v>237</v>
      </c>
      <c r="AV23" s="298" t="s">
        <v>237</v>
      </c>
      <c r="AW23" s="297" t="s">
        <v>237</v>
      </c>
      <c r="AX23" s="293" t="s">
        <v>237</v>
      </c>
      <c r="AY23" s="293" t="s">
        <v>237</v>
      </c>
      <c r="AZ23" s="293" t="s">
        <v>237</v>
      </c>
      <c r="BA23" s="293" t="s">
        <v>237</v>
      </c>
      <c r="BB23" s="293" t="s">
        <v>237</v>
      </c>
      <c r="BC23" s="293" t="s">
        <v>237</v>
      </c>
      <c r="BD23" s="293" t="s">
        <v>237</v>
      </c>
      <c r="BE23" s="293" t="s">
        <v>237</v>
      </c>
      <c r="BF23" s="293" t="s">
        <v>237</v>
      </c>
      <c r="BG23" s="298" t="s">
        <v>237</v>
      </c>
      <c r="BH23" s="379">
        <f t="shared" si="7"/>
        <v>0</v>
      </c>
      <c r="BI23" s="255" t="str">
        <f t="shared" si="8"/>
        <v>18</v>
      </c>
      <c r="BJ23" s="361"/>
      <c r="BK23" s="253">
        <f t="shared" si="11"/>
        <v>0</v>
      </c>
      <c r="BL23" s="361"/>
      <c r="BM23" s="253">
        <f t="shared" si="12"/>
        <v>0</v>
      </c>
      <c r="BN23" s="247"/>
      <c r="BO23" s="358"/>
      <c r="BP23" s="361"/>
      <c r="BQ23" s="361"/>
      <c r="BR23" s="361"/>
      <c r="BS23" s="361"/>
      <c r="BT23" s="361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242"/>
      <c r="DN23" s="242"/>
    </row>
    <row r="24" spans="1:118" s="28" customFormat="1" ht="12">
      <c r="A24" s="273" t="str">
        <f t="shared" si="9"/>
        <v>Свод - ДШИ (ДМШ, ДХШ и т.п)</v>
      </c>
      <c r="B24" s="369" t="s">
        <v>309</v>
      </c>
      <c r="C24" s="370" t="s">
        <v>71</v>
      </c>
      <c r="D24" s="370" t="s">
        <v>310</v>
      </c>
      <c r="E24" s="301">
        <f t="shared" si="10"/>
        <v>0</v>
      </c>
      <c r="F24" s="276">
        <f t="shared" si="10"/>
        <v>0</v>
      </c>
      <c r="G24" s="276"/>
      <c r="H24" s="276">
        <f t="shared" si="10"/>
        <v>0</v>
      </c>
      <c r="I24" s="276"/>
      <c r="J24" s="276">
        <f t="shared" si="10"/>
        <v>0</v>
      </c>
      <c r="K24" s="276">
        <f t="shared" si="10"/>
        <v>0</v>
      </c>
      <c r="L24" s="276">
        <f t="shared" si="10"/>
        <v>0</v>
      </c>
      <c r="M24" s="276">
        <f t="shared" si="10"/>
        <v>0</v>
      </c>
      <c r="N24" s="276">
        <f t="shared" si="10"/>
        <v>0</v>
      </c>
      <c r="O24" s="276">
        <f t="shared" si="10"/>
        <v>0</v>
      </c>
      <c r="P24" s="297" t="s">
        <v>237</v>
      </c>
      <c r="Q24" s="293" t="s">
        <v>237</v>
      </c>
      <c r="R24" s="293" t="s">
        <v>237</v>
      </c>
      <c r="S24" s="293" t="s">
        <v>237</v>
      </c>
      <c r="T24" s="293" t="s">
        <v>237</v>
      </c>
      <c r="U24" s="293" t="s">
        <v>237</v>
      </c>
      <c r="V24" s="293" t="s">
        <v>237</v>
      </c>
      <c r="W24" s="293" t="s">
        <v>237</v>
      </c>
      <c r="X24" s="293" t="s">
        <v>237</v>
      </c>
      <c r="Y24" s="293" t="s">
        <v>237</v>
      </c>
      <c r="Z24" s="298" t="s">
        <v>237</v>
      </c>
      <c r="AA24" s="297" t="s">
        <v>237</v>
      </c>
      <c r="AB24" s="293" t="s">
        <v>237</v>
      </c>
      <c r="AC24" s="293" t="s">
        <v>237</v>
      </c>
      <c r="AD24" s="293" t="s">
        <v>237</v>
      </c>
      <c r="AE24" s="293" t="s">
        <v>237</v>
      </c>
      <c r="AF24" s="293" t="s">
        <v>237</v>
      </c>
      <c r="AG24" s="293" t="s">
        <v>237</v>
      </c>
      <c r="AH24" s="293" t="s">
        <v>237</v>
      </c>
      <c r="AI24" s="293" t="s">
        <v>237</v>
      </c>
      <c r="AJ24" s="293" t="s">
        <v>237</v>
      </c>
      <c r="AK24" s="298" t="s">
        <v>237</v>
      </c>
      <c r="AL24" s="297" t="s">
        <v>237</v>
      </c>
      <c r="AM24" s="293" t="s">
        <v>237</v>
      </c>
      <c r="AN24" s="293" t="s">
        <v>237</v>
      </c>
      <c r="AO24" s="293" t="s">
        <v>237</v>
      </c>
      <c r="AP24" s="293" t="s">
        <v>237</v>
      </c>
      <c r="AQ24" s="293" t="s">
        <v>237</v>
      </c>
      <c r="AR24" s="293" t="s">
        <v>237</v>
      </c>
      <c r="AS24" s="293" t="s">
        <v>237</v>
      </c>
      <c r="AT24" s="293" t="s">
        <v>237</v>
      </c>
      <c r="AU24" s="293" t="s">
        <v>237</v>
      </c>
      <c r="AV24" s="298" t="s">
        <v>237</v>
      </c>
      <c r="AW24" s="297" t="s">
        <v>237</v>
      </c>
      <c r="AX24" s="293" t="s">
        <v>237</v>
      </c>
      <c r="AY24" s="293" t="s">
        <v>237</v>
      </c>
      <c r="AZ24" s="293" t="s">
        <v>237</v>
      </c>
      <c r="BA24" s="293" t="s">
        <v>237</v>
      </c>
      <c r="BB24" s="293" t="s">
        <v>237</v>
      </c>
      <c r="BC24" s="293" t="s">
        <v>237</v>
      </c>
      <c r="BD24" s="293" t="s">
        <v>237</v>
      </c>
      <c r="BE24" s="293" t="s">
        <v>237</v>
      </c>
      <c r="BF24" s="293" t="s">
        <v>237</v>
      </c>
      <c r="BG24" s="298" t="s">
        <v>237</v>
      </c>
      <c r="BH24" s="379">
        <f t="shared" si="7"/>
        <v>0</v>
      </c>
      <c r="BI24" s="255" t="str">
        <f t="shared" si="8"/>
        <v>19</v>
      </c>
      <c r="BJ24" s="361"/>
      <c r="BK24" s="253">
        <f t="shared" si="11"/>
        <v>0</v>
      </c>
      <c r="BL24" s="361"/>
      <c r="BM24" s="253">
        <f t="shared" si="12"/>
        <v>0</v>
      </c>
      <c r="BN24" s="247"/>
      <c r="BO24" s="358"/>
      <c r="BP24" s="361"/>
      <c r="BQ24" s="361"/>
      <c r="BR24" s="361"/>
      <c r="BS24" s="361"/>
      <c r="BT24" s="361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242"/>
      <c r="DN24" s="242"/>
    </row>
    <row r="25" spans="1:118" s="28" customFormat="1" ht="12">
      <c r="A25" s="273" t="str">
        <f t="shared" si="9"/>
        <v>Свод - ДШИ (ДМШ, ДХШ и т.п)</v>
      </c>
      <c r="B25" s="371" t="s">
        <v>72</v>
      </c>
      <c r="C25" s="370" t="s">
        <v>73</v>
      </c>
      <c r="D25" s="370" t="s">
        <v>311</v>
      </c>
      <c r="E25" s="301">
        <f t="shared" si="10"/>
        <v>0</v>
      </c>
      <c r="F25" s="276">
        <f t="shared" si="10"/>
        <v>0</v>
      </c>
      <c r="G25" s="276"/>
      <c r="H25" s="276">
        <f t="shared" si="10"/>
        <v>0</v>
      </c>
      <c r="I25" s="276"/>
      <c r="J25" s="276">
        <f t="shared" si="10"/>
        <v>0</v>
      </c>
      <c r="K25" s="276">
        <f t="shared" si="10"/>
        <v>0</v>
      </c>
      <c r="L25" s="276">
        <f t="shared" si="10"/>
        <v>0</v>
      </c>
      <c r="M25" s="276">
        <f t="shared" si="10"/>
        <v>0</v>
      </c>
      <c r="N25" s="276">
        <f t="shared" si="10"/>
        <v>0</v>
      </c>
      <c r="O25" s="276">
        <f t="shared" si="10"/>
        <v>0</v>
      </c>
      <c r="P25" s="297" t="s">
        <v>237</v>
      </c>
      <c r="Q25" s="293" t="s">
        <v>237</v>
      </c>
      <c r="R25" s="293" t="s">
        <v>237</v>
      </c>
      <c r="S25" s="293" t="s">
        <v>237</v>
      </c>
      <c r="T25" s="293" t="s">
        <v>237</v>
      </c>
      <c r="U25" s="293" t="s">
        <v>237</v>
      </c>
      <c r="V25" s="293" t="s">
        <v>237</v>
      </c>
      <c r="W25" s="293" t="s">
        <v>237</v>
      </c>
      <c r="X25" s="293" t="s">
        <v>237</v>
      </c>
      <c r="Y25" s="293" t="s">
        <v>237</v>
      </c>
      <c r="Z25" s="298" t="s">
        <v>237</v>
      </c>
      <c r="AA25" s="297" t="s">
        <v>237</v>
      </c>
      <c r="AB25" s="293" t="s">
        <v>237</v>
      </c>
      <c r="AC25" s="293" t="s">
        <v>237</v>
      </c>
      <c r="AD25" s="293" t="s">
        <v>237</v>
      </c>
      <c r="AE25" s="293" t="s">
        <v>237</v>
      </c>
      <c r="AF25" s="293" t="s">
        <v>237</v>
      </c>
      <c r="AG25" s="293" t="s">
        <v>237</v>
      </c>
      <c r="AH25" s="293" t="s">
        <v>237</v>
      </c>
      <c r="AI25" s="293" t="s">
        <v>237</v>
      </c>
      <c r="AJ25" s="293" t="s">
        <v>237</v>
      </c>
      <c r="AK25" s="298" t="s">
        <v>237</v>
      </c>
      <c r="AL25" s="297" t="s">
        <v>237</v>
      </c>
      <c r="AM25" s="293" t="s">
        <v>237</v>
      </c>
      <c r="AN25" s="293" t="s">
        <v>237</v>
      </c>
      <c r="AO25" s="293" t="s">
        <v>237</v>
      </c>
      <c r="AP25" s="293" t="s">
        <v>237</v>
      </c>
      <c r="AQ25" s="293" t="s">
        <v>237</v>
      </c>
      <c r="AR25" s="293" t="s">
        <v>237</v>
      </c>
      <c r="AS25" s="293" t="s">
        <v>237</v>
      </c>
      <c r="AT25" s="293" t="s">
        <v>237</v>
      </c>
      <c r="AU25" s="293" t="s">
        <v>237</v>
      </c>
      <c r="AV25" s="298" t="s">
        <v>237</v>
      </c>
      <c r="AW25" s="297" t="s">
        <v>237</v>
      </c>
      <c r="AX25" s="293" t="s">
        <v>237</v>
      </c>
      <c r="AY25" s="293" t="s">
        <v>237</v>
      </c>
      <c r="AZ25" s="293" t="s">
        <v>237</v>
      </c>
      <c r="BA25" s="293" t="s">
        <v>237</v>
      </c>
      <c r="BB25" s="293" t="s">
        <v>237</v>
      </c>
      <c r="BC25" s="293" t="s">
        <v>237</v>
      </c>
      <c r="BD25" s="293" t="s">
        <v>237</v>
      </c>
      <c r="BE25" s="293" t="s">
        <v>237</v>
      </c>
      <c r="BF25" s="293" t="s">
        <v>237</v>
      </c>
      <c r="BG25" s="298" t="s">
        <v>237</v>
      </c>
      <c r="BH25" s="379">
        <f t="shared" si="7"/>
        <v>0</v>
      </c>
      <c r="BI25" s="255" t="str">
        <f t="shared" si="8"/>
        <v>20</v>
      </c>
      <c r="BJ25" s="361"/>
      <c r="BK25" s="253">
        <f t="shared" si="11"/>
        <v>0</v>
      </c>
      <c r="BL25" s="361"/>
      <c r="BM25" s="253">
        <f t="shared" si="12"/>
        <v>0</v>
      </c>
      <c r="BN25" s="247"/>
      <c r="BO25" s="358"/>
      <c r="BP25" s="361"/>
      <c r="BQ25" s="361"/>
      <c r="BR25" s="361"/>
      <c r="BS25" s="361"/>
      <c r="BT25" s="361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242"/>
      <c r="DN25" s="242"/>
    </row>
    <row r="26" spans="1:118" s="28" customFormat="1" ht="36">
      <c r="A26" s="273" t="str">
        <f t="shared" si="9"/>
        <v>Свод - ДШИ (ДМШ, ДХШ и т.п)</v>
      </c>
      <c r="B26" s="369" t="s">
        <v>340</v>
      </c>
      <c r="C26" s="370" t="s">
        <v>71</v>
      </c>
      <c r="D26" s="370" t="s">
        <v>312</v>
      </c>
      <c r="E26" s="301">
        <f t="shared" si="10"/>
        <v>0</v>
      </c>
      <c r="F26" s="276">
        <f t="shared" si="10"/>
        <v>0</v>
      </c>
      <c r="G26" s="276"/>
      <c r="H26" s="276">
        <f t="shared" si="10"/>
        <v>0</v>
      </c>
      <c r="I26" s="276"/>
      <c r="J26" s="276">
        <f t="shared" si="10"/>
        <v>0</v>
      </c>
      <c r="K26" s="276">
        <f t="shared" si="10"/>
        <v>0</v>
      </c>
      <c r="L26" s="276">
        <f t="shared" si="10"/>
        <v>0</v>
      </c>
      <c r="M26" s="276">
        <f t="shared" si="10"/>
        <v>0</v>
      </c>
      <c r="N26" s="276">
        <f t="shared" si="10"/>
        <v>0</v>
      </c>
      <c r="O26" s="276">
        <f t="shared" si="10"/>
        <v>0</v>
      </c>
      <c r="P26" s="297" t="s">
        <v>237</v>
      </c>
      <c r="Q26" s="293" t="s">
        <v>237</v>
      </c>
      <c r="R26" s="293" t="s">
        <v>237</v>
      </c>
      <c r="S26" s="293" t="s">
        <v>237</v>
      </c>
      <c r="T26" s="293" t="s">
        <v>237</v>
      </c>
      <c r="U26" s="293" t="s">
        <v>237</v>
      </c>
      <c r="V26" s="293" t="s">
        <v>237</v>
      </c>
      <c r="W26" s="293" t="s">
        <v>237</v>
      </c>
      <c r="X26" s="293" t="s">
        <v>237</v>
      </c>
      <c r="Y26" s="293" t="s">
        <v>237</v>
      </c>
      <c r="Z26" s="298" t="s">
        <v>237</v>
      </c>
      <c r="AA26" s="297" t="s">
        <v>237</v>
      </c>
      <c r="AB26" s="293" t="s">
        <v>237</v>
      </c>
      <c r="AC26" s="293" t="s">
        <v>237</v>
      </c>
      <c r="AD26" s="293" t="s">
        <v>237</v>
      </c>
      <c r="AE26" s="293" t="s">
        <v>237</v>
      </c>
      <c r="AF26" s="293" t="s">
        <v>237</v>
      </c>
      <c r="AG26" s="293" t="s">
        <v>237</v>
      </c>
      <c r="AH26" s="293" t="s">
        <v>237</v>
      </c>
      <c r="AI26" s="293" t="s">
        <v>237</v>
      </c>
      <c r="AJ26" s="293" t="s">
        <v>237</v>
      </c>
      <c r="AK26" s="298" t="s">
        <v>237</v>
      </c>
      <c r="AL26" s="297" t="s">
        <v>237</v>
      </c>
      <c r="AM26" s="293" t="s">
        <v>237</v>
      </c>
      <c r="AN26" s="293" t="s">
        <v>237</v>
      </c>
      <c r="AO26" s="293" t="s">
        <v>237</v>
      </c>
      <c r="AP26" s="293" t="s">
        <v>237</v>
      </c>
      <c r="AQ26" s="293" t="s">
        <v>237</v>
      </c>
      <c r="AR26" s="293" t="s">
        <v>237</v>
      </c>
      <c r="AS26" s="293" t="s">
        <v>237</v>
      </c>
      <c r="AT26" s="293" t="s">
        <v>237</v>
      </c>
      <c r="AU26" s="293" t="s">
        <v>237</v>
      </c>
      <c r="AV26" s="298" t="s">
        <v>237</v>
      </c>
      <c r="AW26" s="297" t="s">
        <v>237</v>
      </c>
      <c r="AX26" s="293" t="s">
        <v>237</v>
      </c>
      <c r="AY26" s="293" t="s">
        <v>237</v>
      </c>
      <c r="AZ26" s="293" t="s">
        <v>237</v>
      </c>
      <c r="BA26" s="293" t="s">
        <v>237</v>
      </c>
      <c r="BB26" s="293" t="s">
        <v>237</v>
      </c>
      <c r="BC26" s="293" t="s">
        <v>237</v>
      </c>
      <c r="BD26" s="293" t="s">
        <v>237</v>
      </c>
      <c r="BE26" s="293" t="s">
        <v>237</v>
      </c>
      <c r="BF26" s="293" t="s">
        <v>237</v>
      </c>
      <c r="BG26" s="298" t="s">
        <v>237</v>
      </c>
      <c r="BH26" s="379">
        <f t="shared" si="7"/>
        <v>0</v>
      </c>
      <c r="BI26" s="255" t="str">
        <f t="shared" si="8"/>
        <v>21</v>
      </c>
      <c r="BJ26" s="361"/>
      <c r="BK26" s="253">
        <f t="shared" si="11"/>
        <v>0</v>
      </c>
      <c r="BL26" s="361"/>
      <c r="BM26" s="253">
        <f t="shared" si="12"/>
        <v>0</v>
      </c>
      <c r="BN26" s="247"/>
      <c r="BO26" s="358"/>
      <c r="BP26" s="361"/>
      <c r="BQ26" s="361"/>
      <c r="BR26" s="361"/>
      <c r="BS26" s="361"/>
      <c r="BT26" s="361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242"/>
      <c r="DN26" s="242"/>
    </row>
    <row r="27" spans="1:118" s="28" customFormat="1" ht="12">
      <c r="A27" s="273" t="str">
        <f t="shared" si="9"/>
        <v>Свод - ДШИ (ДМШ, ДХШ и т.п)</v>
      </c>
      <c r="B27" s="371" t="s">
        <v>72</v>
      </c>
      <c r="C27" s="370" t="s">
        <v>73</v>
      </c>
      <c r="D27" s="370" t="s">
        <v>313</v>
      </c>
      <c r="E27" s="301">
        <f t="shared" si="10"/>
        <v>0</v>
      </c>
      <c r="F27" s="276">
        <f t="shared" si="10"/>
        <v>0</v>
      </c>
      <c r="G27" s="276"/>
      <c r="H27" s="276">
        <f t="shared" si="10"/>
        <v>0</v>
      </c>
      <c r="I27" s="276"/>
      <c r="J27" s="276">
        <f t="shared" si="10"/>
        <v>0</v>
      </c>
      <c r="K27" s="276">
        <f t="shared" si="10"/>
        <v>0</v>
      </c>
      <c r="L27" s="276">
        <f t="shared" si="10"/>
        <v>0</v>
      </c>
      <c r="M27" s="276">
        <f t="shared" si="10"/>
        <v>0</v>
      </c>
      <c r="N27" s="276">
        <f t="shared" si="10"/>
        <v>0</v>
      </c>
      <c r="O27" s="276">
        <f t="shared" si="10"/>
        <v>0</v>
      </c>
      <c r="P27" s="297" t="s">
        <v>237</v>
      </c>
      <c r="Q27" s="293" t="s">
        <v>237</v>
      </c>
      <c r="R27" s="293" t="s">
        <v>237</v>
      </c>
      <c r="S27" s="293" t="s">
        <v>237</v>
      </c>
      <c r="T27" s="293" t="s">
        <v>237</v>
      </c>
      <c r="U27" s="293" t="s">
        <v>237</v>
      </c>
      <c r="V27" s="293" t="s">
        <v>237</v>
      </c>
      <c r="W27" s="293" t="s">
        <v>237</v>
      </c>
      <c r="X27" s="293" t="s">
        <v>237</v>
      </c>
      <c r="Y27" s="293" t="s">
        <v>237</v>
      </c>
      <c r="Z27" s="298" t="s">
        <v>237</v>
      </c>
      <c r="AA27" s="297" t="s">
        <v>237</v>
      </c>
      <c r="AB27" s="293" t="s">
        <v>237</v>
      </c>
      <c r="AC27" s="293" t="s">
        <v>237</v>
      </c>
      <c r="AD27" s="293" t="s">
        <v>237</v>
      </c>
      <c r="AE27" s="293" t="s">
        <v>237</v>
      </c>
      <c r="AF27" s="293" t="s">
        <v>237</v>
      </c>
      <c r="AG27" s="293" t="s">
        <v>237</v>
      </c>
      <c r="AH27" s="293" t="s">
        <v>237</v>
      </c>
      <c r="AI27" s="293" t="s">
        <v>237</v>
      </c>
      <c r="AJ27" s="293" t="s">
        <v>237</v>
      </c>
      <c r="AK27" s="298" t="s">
        <v>237</v>
      </c>
      <c r="AL27" s="297" t="s">
        <v>237</v>
      </c>
      <c r="AM27" s="293" t="s">
        <v>237</v>
      </c>
      <c r="AN27" s="293" t="s">
        <v>237</v>
      </c>
      <c r="AO27" s="293" t="s">
        <v>237</v>
      </c>
      <c r="AP27" s="293" t="s">
        <v>237</v>
      </c>
      <c r="AQ27" s="293" t="s">
        <v>237</v>
      </c>
      <c r="AR27" s="293" t="s">
        <v>237</v>
      </c>
      <c r="AS27" s="293" t="s">
        <v>237</v>
      </c>
      <c r="AT27" s="293" t="s">
        <v>237</v>
      </c>
      <c r="AU27" s="293" t="s">
        <v>237</v>
      </c>
      <c r="AV27" s="298" t="s">
        <v>237</v>
      </c>
      <c r="AW27" s="297" t="s">
        <v>237</v>
      </c>
      <c r="AX27" s="293" t="s">
        <v>237</v>
      </c>
      <c r="AY27" s="293" t="s">
        <v>237</v>
      </c>
      <c r="AZ27" s="293" t="s">
        <v>237</v>
      </c>
      <c r="BA27" s="293" t="s">
        <v>237</v>
      </c>
      <c r="BB27" s="293" t="s">
        <v>237</v>
      </c>
      <c r="BC27" s="293" t="s">
        <v>237</v>
      </c>
      <c r="BD27" s="293" t="s">
        <v>237</v>
      </c>
      <c r="BE27" s="293" t="s">
        <v>237</v>
      </c>
      <c r="BF27" s="293" t="s">
        <v>237</v>
      </c>
      <c r="BG27" s="298" t="s">
        <v>237</v>
      </c>
      <c r="BH27" s="379">
        <f t="shared" si="7"/>
        <v>0</v>
      </c>
      <c r="BI27" s="255" t="str">
        <f t="shared" si="8"/>
        <v>22</v>
      </c>
      <c r="BJ27" s="361"/>
      <c r="BK27" s="253">
        <f t="shared" si="11"/>
        <v>0</v>
      </c>
      <c r="BL27" s="361"/>
      <c r="BM27" s="253">
        <f t="shared" si="12"/>
        <v>0</v>
      </c>
      <c r="BN27" s="247"/>
      <c r="BO27" s="358"/>
      <c r="BP27" s="361"/>
      <c r="BQ27" s="361"/>
      <c r="BR27" s="361"/>
      <c r="BS27" s="361"/>
      <c r="BT27" s="361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242"/>
      <c r="DN27" s="242"/>
    </row>
    <row r="28" spans="1:118" s="28" customFormat="1" ht="12">
      <c r="A28" s="273" t="str">
        <f t="shared" si="9"/>
        <v>Свод - ДШИ (ДМШ, ДХШ и т.п)</v>
      </c>
      <c r="B28" s="369" t="s">
        <v>74</v>
      </c>
      <c r="C28" s="370" t="s">
        <v>76</v>
      </c>
      <c r="D28" s="370" t="s">
        <v>314</v>
      </c>
      <c r="E28" s="301">
        <f t="shared" si="10"/>
        <v>0</v>
      </c>
      <c r="F28" s="276">
        <f t="shared" si="10"/>
        <v>0</v>
      </c>
      <c r="G28" s="276"/>
      <c r="H28" s="276">
        <f t="shared" si="10"/>
        <v>0</v>
      </c>
      <c r="I28" s="276"/>
      <c r="J28" s="276">
        <f t="shared" si="10"/>
        <v>0</v>
      </c>
      <c r="K28" s="276">
        <f t="shared" si="10"/>
        <v>0</v>
      </c>
      <c r="L28" s="276">
        <f t="shared" si="10"/>
        <v>0</v>
      </c>
      <c r="M28" s="276">
        <f t="shared" si="10"/>
        <v>0</v>
      </c>
      <c r="N28" s="276">
        <f t="shared" si="10"/>
        <v>0</v>
      </c>
      <c r="O28" s="276">
        <f t="shared" si="10"/>
        <v>0</v>
      </c>
      <c r="P28" s="297" t="s">
        <v>237</v>
      </c>
      <c r="Q28" s="293" t="s">
        <v>237</v>
      </c>
      <c r="R28" s="293" t="s">
        <v>237</v>
      </c>
      <c r="S28" s="293" t="s">
        <v>237</v>
      </c>
      <c r="T28" s="293" t="s">
        <v>237</v>
      </c>
      <c r="U28" s="293" t="s">
        <v>237</v>
      </c>
      <c r="V28" s="293" t="s">
        <v>237</v>
      </c>
      <c r="W28" s="293" t="s">
        <v>237</v>
      </c>
      <c r="X28" s="293" t="s">
        <v>237</v>
      </c>
      <c r="Y28" s="293" t="s">
        <v>237</v>
      </c>
      <c r="Z28" s="298" t="s">
        <v>237</v>
      </c>
      <c r="AA28" s="297" t="s">
        <v>237</v>
      </c>
      <c r="AB28" s="293" t="s">
        <v>237</v>
      </c>
      <c r="AC28" s="293" t="s">
        <v>237</v>
      </c>
      <c r="AD28" s="293" t="s">
        <v>237</v>
      </c>
      <c r="AE28" s="293" t="s">
        <v>237</v>
      </c>
      <c r="AF28" s="293" t="s">
        <v>237</v>
      </c>
      <c r="AG28" s="293" t="s">
        <v>237</v>
      </c>
      <c r="AH28" s="293" t="s">
        <v>237</v>
      </c>
      <c r="AI28" s="293" t="s">
        <v>237</v>
      </c>
      <c r="AJ28" s="293" t="s">
        <v>237</v>
      </c>
      <c r="AK28" s="298" t="s">
        <v>237</v>
      </c>
      <c r="AL28" s="297" t="s">
        <v>237</v>
      </c>
      <c r="AM28" s="293" t="s">
        <v>237</v>
      </c>
      <c r="AN28" s="293" t="s">
        <v>237</v>
      </c>
      <c r="AO28" s="293" t="s">
        <v>237</v>
      </c>
      <c r="AP28" s="293" t="s">
        <v>237</v>
      </c>
      <c r="AQ28" s="293" t="s">
        <v>237</v>
      </c>
      <c r="AR28" s="293" t="s">
        <v>237</v>
      </c>
      <c r="AS28" s="293" t="s">
        <v>237</v>
      </c>
      <c r="AT28" s="293" t="s">
        <v>237</v>
      </c>
      <c r="AU28" s="293" t="s">
        <v>237</v>
      </c>
      <c r="AV28" s="298" t="s">
        <v>237</v>
      </c>
      <c r="AW28" s="297" t="s">
        <v>237</v>
      </c>
      <c r="AX28" s="293" t="s">
        <v>237</v>
      </c>
      <c r="AY28" s="293" t="s">
        <v>237</v>
      </c>
      <c r="AZ28" s="293" t="s">
        <v>237</v>
      </c>
      <c r="BA28" s="293" t="s">
        <v>237</v>
      </c>
      <c r="BB28" s="293" t="s">
        <v>237</v>
      </c>
      <c r="BC28" s="293" t="s">
        <v>237</v>
      </c>
      <c r="BD28" s="293" t="s">
        <v>237</v>
      </c>
      <c r="BE28" s="293" t="s">
        <v>237</v>
      </c>
      <c r="BF28" s="293" t="s">
        <v>237</v>
      </c>
      <c r="BG28" s="298" t="s">
        <v>237</v>
      </c>
      <c r="BH28" s="379">
        <f t="shared" si="7"/>
        <v>0</v>
      </c>
      <c r="BI28" s="255" t="str">
        <f t="shared" si="8"/>
        <v>23</v>
      </c>
      <c r="BJ28" s="361"/>
      <c r="BK28" s="253">
        <f t="shared" si="11"/>
        <v>0</v>
      </c>
      <c r="BL28" s="361"/>
      <c r="BM28" s="253">
        <f t="shared" si="12"/>
        <v>0</v>
      </c>
      <c r="BN28" s="247"/>
      <c r="BO28" s="358"/>
      <c r="BP28" s="361"/>
      <c r="BQ28" s="361"/>
      <c r="BR28" s="361"/>
      <c r="BS28" s="361"/>
      <c r="BT28" s="361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242"/>
      <c r="DN28" s="242"/>
    </row>
    <row r="29" spans="1:118" s="28" customFormat="1" ht="12">
      <c r="A29" s="273" t="str">
        <f t="shared" si="9"/>
        <v>Свод - ДШИ (ДМШ, ДХШ и т.п)</v>
      </c>
      <c r="B29" s="369" t="s">
        <v>315</v>
      </c>
      <c r="C29" s="370" t="s">
        <v>77</v>
      </c>
      <c r="D29" s="370" t="s">
        <v>316</v>
      </c>
      <c r="E29" s="301">
        <f t="shared" si="10"/>
        <v>0</v>
      </c>
      <c r="F29" s="276">
        <f t="shared" si="10"/>
        <v>0</v>
      </c>
      <c r="G29" s="276"/>
      <c r="H29" s="276">
        <f t="shared" si="10"/>
        <v>0</v>
      </c>
      <c r="I29" s="276"/>
      <c r="J29" s="276">
        <f t="shared" si="10"/>
        <v>0</v>
      </c>
      <c r="K29" s="276">
        <f t="shared" si="10"/>
        <v>0</v>
      </c>
      <c r="L29" s="276">
        <f t="shared" si="10"/>
        <v>0</v>
      </c>
      <c r="M29" s="276">
        <f t="shared" si="10"/>
        <v>0</v>
      </c>
      <c r="N29" s="276">
        <f t="shared" si="10"/>
        <v>0</v>
      </c>
      <c r="O29" s="276">
        <f t="shared" si="10"/>
        <v>0</v>
      </c>
      <c r="P29" s="297" t="s">
        <v>237</v>
      </c>
      <c r="Q29" s="293" t="s">
        <v>237</v>
      </c>
      <c r="R29" s="293" t="s">
        <v>237</v>
      </c>
      <c r="S29" s="293" t="s">
        <v>237</v>
      </c>
      <c r="T29" s="293" t="s">
        <v>237</v>
      </c>
      <c r="U29" s="293" t="s">
        <v>237</v>
      </c>
      <c r="V29" s="293" t="s">
        <v>237</v>
      </c>
      <c r="W29" s="293" t="s">
        <v>237</v>
      </c>
      <c r="X29" s="293" t="s">
        <v>237</v>
      </c>
      <c r="Y29" s="293" t="s">
        <v>237</v>
      </c>
      <c r="Z29" s="298" t="s">
        <v>237</v>
      </c>
      <c r="AA29" s="297" t="s">
        <v>237</v>
      </c>
      <c r="AB29" s="293" t="s">
        <v>237</v>
      </c>
      <c r="AC29" s="293" t="s">
        <v>237</v>
      </c>
      <c r="AD29" s="293" t="s">
        <v>237</v>
      </c>
      <c r="AE29" s="293" t="s">
        <v>237</v>
      </c>
      <c r="AF29" s="293" t="s">
        <v>237</v>
      </c>
      <c r="AG29" s="293" t="s">
        <v>237</v>
      </c>
      <c r="AH29" s="293" t="s">
        <v>237</v>
      </c>
      <c r="AI29" s="293" t="s">
        <v>237</v>
      </c>
      <c r="AJ29" s="293" t="s">
        <v>237</v>
      </c>
      <c r="AK29" s="298" t="s">
        <v>237</v>
      </c>
      <c r="AL29" s="297" t="s">
        <v>237</v>
      </c>
      <c r="AM29" s="293" t="s">
        <v>237</v>
      </c>
      <c r="AN29" s="293" t="s">
        <v>237</v>
      </c>
      <c r="AO29" s="293" t="s">
        <v>237</v>
      </c>
      <c r="AP29" s="293" t="s">
        <v>237</v>
      </c>
      <c r="AQ29" s="293" t="s">
        <v>237</v>
      </c>
      <c r="AR29" s="293" t="s">
        <v>237</v>
      </c>
      <c r="AS29" s="293" t="s">
        <v>237</v>
      </c>
      <c r="AT29" s="293" t="s">
        <v>237</v>
      </c>
      <c r="AU29" s="293" t="s">
        <v>237</v>
      </c>
      <c r="AV29" s="298" t="s">
        <v>237</v>
      </c>
      <c r="AW29" s="297" t="s">
        <v>237</v>
      </c>
      <c r="AX29" s="293" t="s">
        <v>237</v>
      </c>
      <c r="AY29" s="293" t="s">
        <v>237</v>
      </c>
      <c r="AZ29" s="293" t="s">
        <v>237</v>
      </c>
      <c r="BA29" s="293" t="s">
        <v>237</v>
      </c>
      <c r="BB29" s="293" t="s">
        <v>237</v>
      </c>
      <c r="BC29" s="293" t="s">
        <v>237</v>
      </c>
      <c r="BD29" s="293" t="s">
        <v>237</v>
      </c>
      <c r="BE29" s="293" t="s">
        <v>237</v>
      </c>
      <c r="BF29" s="293" t="s">
        <v>237</v>
      </c>
      <c r="BG29" s="298" t="s">
        <v>237</v>
      </c>
      <c r="BH29" s="379">
        <f t="shared" si="7"/>
        <v>0</v>
      </c>
      <c r="BI29" s="255" t="str">
        <f t="shared" si="8"/>
        <v>24</v>
      </c>
      <c r="BJ29" s="361"/>
      <c r="BK29" s="253">
        <f t="shared" si="11"/>
        <v>0</v>
      </c>
      <c r="BL29" s="361"/>
      <c r="BM29" s="253">
        <f t="shared" si="12"/>
        <v>0</v>
      </c>
      <c r="BN29" s="247"/>
      <c r="BO29" s="358"/>
      <c r="BP29" s="361"/>
      <c r="BQ29" s="361"/>
      <c r="BR29" s="361"/>
      <c r="BS29" s="361"/>
      <c r="BT29" s="361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242"/>
      <c r="DN29" s="242"/>
    </row>
    <row r="30" spans="1:118" s="28" customFormat="1" ht="12">
      <c r="A30" s="273" t="str">
        <f t="shared" si="9"/>
        <v>Свод - ДШИ (ДМШ, ДХШ и т.п)</v>
      </c>
      <c r="B30" s="369" t="s">
        <v>317</v>
      </c>
      <c r="C30" s="370" t="s">
        <v>78</v>
      </c>
      <c r="D30" s="370" t="s">
        <v>318</v>
      </c>
      <c r="E30" s="301">
        <f t="shared" si="10"/>
        <v>0</v>
      </c>
      <c r="F30" s="276">
        <f t="shared" si="10"/>
        <v>0</v>
      </c>
      <c r="G30" s="276"/>
      <c r="H30" s="276">
        <f t="shared" si="10"/>
        <v>0</v>
      </c>
      <c r="I30" s="276"/>
      <c r="J30" s="276">
        <f t="shared" si="10"/>
        <v>0</v>
      </c>
      <c r="K30" s="276">
        <f t="shared" si="10"/>
        <v>0</v>
      </c>
      <c r="L30" s="276">
        <f t="shared" si="10"/>
        <v>0</v>
      </c>
      <c r="M30" s="276">
        <f t="shared" si="10"/>
        <v>0</v>
      </c>
      <c r="N30" s="276">
        <f t="shared" si="10"/>
        <v>0</v>
      </c>
      <c r="O30" s="276">
        <f t="shared" si="10"/>
        <v>0</v>
      </c>
      <c r="P30" s="297" t="s">
        <v>237</v>
      </c>
      <c r="Q30" s="293" t="s">
        <v>237</v>
      </c>
      <c r="R30" s="293" t="s">
        <v>237</v>
      </c>
      <c r="S30" s="293" t="s">
        <v>237</v>
      </c>
      <c r="T30" s="293" t="s">
        <v>237</v>
      </c>
      <c r="U30" s="293" t="s">
        <v>237</v>
      </c>
      <c r="V30" s="293" t="s">
        <v>237</v>
      </c>
      <c r="W30" s="293" t="s">
        <v>237</v>
      </c>
      <c r="X30" s="293" t="s">
        <v>237</v>
      </c>
      <c r="Y30" s="293" t="s">
        <v>237</v>
      </c>
      <c r="Z30" s="298" t="s">
        <v>237</v>
      </c>
      <c r="AA30" s="297" t="s">
        <v>237</v>
      </c>
      <c r="AB30" s="293" t="s">
        <v>237</v>
      </c>
      <c r="AC30" s="293" t="s">
        <v>237</v>
      </c>
      <c r="AD30" s="293" t="s">
        <v>237</v>
      </c>
      <c r="AE30" s="293" t="s">
        <v>237</v>
      </c>
      <c r="AF30" s="293" t="s">
        <v>237</v>
      </c>
      <c r="AG30" s="293" t="s">
        <v>237</v>
      </c>
      <c r="AH30" s="293" t="s">
        <v>237</v>
      </c>
      <c r="AI30" s="293" t="s">
        <v>237</v>
      </c>
      <c r="AJ30" s="293" t="s">
        <v>237</v>
      </c>
      <c r="AK30" s="298" t="s">
        <v>237</v>
      </c>
      <c r="AL30" s="297" t="s">
        <v>237</v>
      </c>
      <c r="AM30" s="293" t="s">
        <v>237</v>
      </c>
      <c r="AN30" s="293" t="s">
        <v>237</v>
      </c>
      <c r="AO30" s="293" t="s">
        <v>237</v>
      </c>
      <c r="AP30" s="293" t="s">
        <v>237</v>
      </c>
      <c r="AQ30" s="293" t="s">
        <v>237</v>
      </c>
      <c r="AR30" s="293" t="s">
        <v>237</v>
      </c>
      <c r="AS30" s="293" t="s">
        <v>237</v>
      </c>
      <c r="AT30" s="293" t="s">
        <v>237</v>
      </c>
      <c r="AU30" s="293" t="s">
        <v>237</v>
      </c>
      <c r="AV30" s="298" t="s">
        <v>237</v>
      </c>
      <c r="AW30" s="297" t="s">
        <v>237</v>
      </c>
      <c r="AX30" s="293" t="s">
        <v>237</v>
      </c>
      <c r="AY30" s="293" t="s">
        <v>237</v>
      </c>
      <c r="AZ30" s="293" t="s">
        <v>237</v>
      </c>
      <c r="BA30" s="293" t="s">
        <v>237</v>
      </c>
      <c r="BB30" s="293" t="s">
        <v>237</v>
      </c>
      <c r="BC30" s="293" t="s">
        <v>237</v>
      </c>
      <c r="BD30" s="293" t="s">
        <v>237</v>
      </c>
      <c r="BE30" s="293" t="s">
        <v>237</v>
      </c>
      <c r="BF30" s="293" t="s">
        <v>237</v>
      </c>
      <c r="BG30" s="298" t="s">
        <v>237</v>
      </c>
      <c r="BH30" s="379">
        <f t="shared" si="7"/>
        <v>0</v>
      </c>
      <c r="BI30" s="255" t="str">
        <f t="shared" si="8"/>
        <v>25</v>
      </c>
      <c r="BJ30" s="361"/>
      <c r="BK30" s="253">
        <f t="shared" si="11"/>
        <v>0</v>
      </c>
      <c r="BL30" s="361"/>
      <c r="BM30" s="253">
        <f t="shared" si="12"/>
        <v>0</v>
      </c>
      <c r="BN30" s="247"/>
      <c r="BO30" s="358"/>
      <c r="BP30" s="361"/>
      <c r="BQ30" s="361"/>
      <c r="BR30" s="361"/>
      <c r="BS30" s="361"/>
      <c r="BT30" s="361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242"/>
      <c r="DN30" s="242"/>
    </row>
    <row r="31" spans="1:118" s="27" customFormat="1" ht="12">
      <c r="A31" s="273" t="str">
        <f t="shared" si="9"/>
        <v>Свод - ДШИ (ДМШ, ДХШ и т.п)</v>
      </c>
      <c r="B31" s="369" t="s">
        <v>319</v>
      </c>
      <c r="C31" s="370" t="s">
        <v>320</v>
      </c>
      <c r="D31" s="370" t="s">
        <v>321</v>
      </c>
      <c r="E31" s="301">
        <f t="shared" si="10"/>
        <v>1</v>
      </c>
      <c r="F31" s="276">
        <f t="shared" si="10"/>
        <v>0</v>
      </c>
      <c r="G31" s="276">
        <f>SUM(J31:L31)</f>
        <v>33</v>
      </c>
      <c r="H31" s="276">
        <f t="shared" si="10"/>
        <v>0</v>
      </c>
      <c r="I31" s="276">
        <f>SUM(M31:O31)</f>
        <v>0</v>
      </c>
      <c r="J31" s="276">
        <f t="shared" si="10"/>
        <v>33</v>
      </c>
      <c r="K31" s="276">
        <f t="shared" si="10"/>
        <v>0</v>
      </c>
      <c r="L31" s="276">
        <f t="shared" si="10"/>
        <v>0</v>
      </c>
      <c r="M31" s="276">
        <f t="shared" si="10"/>
        <v>0</v>
      </c>
      <c r="N31" s="276">
        <f t="shared" si="10"/>
        <v>0</v>
      </c>
      <c r="O31" s="276">
        <f t="shared" si="10"/>
        <v>0</v>
      </c>
      <c r="P31" s="297" t="s">
        <v>237</v>
      </c>
      <c r="Q31" s="293" t="s">
        <v>237</v>
      </c>
      <c r="R31" s="293" t="s">
        <v>237</v>
      </c>
      <c r="S31" s="293" t="s">
        <v>237</v>
      </c>
      <c r="T31" s="293" t="s">
        <v>237</v>
      </c>
      <c r="U31" s="293" t="s">
        <v>237</v>
      </c>
      <c r="V31" s="293" t="s">
        <v>237</v>
      </c>
      <c r="W31" s="293" t="s">
        <v>237</v>
      </c>
      <c r="X31" s="293" t="s">
        <v>237</v>
      </c>
      <c r="Y31" s="293" t="s">
        <v>237</v>
      </c>
      <c r="Z31" s="298" t="s">
        <v>237</v>
      </c>
      <c r="AA31" s="297" t="s">
        <v>237</v>
      </c>
      <c r="AB31" s="293" t="s">
        <v>237</v>
      </c>
      <c r="AC31" s="293" t="s">
        <v>237</v>
      </c>
      <c r="AD31" s="293" t="s">
        <v>237</v>
      </c>
      <c r="AE31" s="293" t="s">
        <v>237</v>
      </c>
      <c r="AF31" s="293" t="s">
        <v>237</v>
      </c>
      <c r="AG31" s="293" t="s">
        <v>237</v>
      </c>
      <c r="AH31" s="293" t="s">
        <v>237</v>
      </c>
      <c r="AI31" s="293" t="s">
        <v>237</v>
      </c>
      <c r="AJ31" s="293" t="s">
        <v>237</v>
      </c>
      <c r="AK31" s="298" t="s">
        <v>237</v>
      </c>
      <c r="AL31" s="297" t="s">
        <v>237</v>
      </c>
      <c r="AM31" s="293" t="s">
        <v>237</v>
      </c>
      <c r="AN31" s="293" t="s">
        <v>237</v>
      </c>
      <c r="AO31" s="293" t="s">
        <v>237</v>
      </c>
      <c r="AP31" s="293" t="s">
        <v>237</v>
      </c>
      <c r="AQ31" s="293" t="s">
        <v>237</v>
      </c>
      <c r="AR31" s="293" t="s">
        <v>237</v>
      </c>
      <c r="AS31" s="293" t="s">
        <v>237</v>
      </c>
      <c r="AT31" s="293" t="s">
        <v>237</v>
      </c>
      <c r="AU31" s="293" t="s">
        <v>237</v>
      </c>
      <c r="AV31" s="298" t="s">
        <v>237</v>
      </c>
      <c r="AW31" s="297" t="s">
        <v>237</v>
      </c>
      <c r="AX31" s="293" t="s">
        <v>237</v>
      </c>
      <c r="AY31" s="293" t="s">
        <v>237</v>
      </c>
      <c r="AZ31" s="293" t="s">
        <v>237</v>
      </c>
      <c r="BA31" s="293" t="s">
        <v>237</v>
      </c>
      <c r="BB31" s="293" t="s">
        <v>237</v>
      </c>
      <c r="BC31" s="293" t="s">
        <v>237</v>
      </c>
      <c r="BD31" s="293" t="s">
        <v>237</v>
      </c>
      <c r="BE31" s="293" t="s">
        <v>237</v>
      </c>
      <c r="BF31" s="293" t="s">
        <v>237</v>
      </c>
      <c r="BG31" s="298" t="s">
        <v>237</v>
      </c>
      <c r="BH31" s="379">
        <f t="shared" si="7"/>
        <v>0</v>
      </c>
      <c r="BI31" s="255" t="str">
        <f t="shared" si="8"/>
        <v>26</v>
      </c>
      <c r="BJ31" s="361"/>
      <c r="BK31" s="253">
        <f t="shared" si="11"/>
        <v>0</v>
      </c>
      <c r="BL31" s="361"/>
      <c r="BM31" s="253">
        <f t="shared" si="12"/>
        <v>0</v>
      </c>
      <c r="BN31" s="247"/>
      <c r="BO31" s="358"/>
      <c r="BP31" s="361"/>
      <c r="BQ31" s="361"/>
      <c r="BR31" s="361"/>
      <c r="BS31" s="361"/>
      <c r="BT31" s="361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2"/>
      <c r="DN31" s="2"/>
    </row>
    <row r="32" spans="1:118" s="27" customFormat="1" ht="12">
      <c r="A32" s="273" t="str">
        <f t="shared" si="9"/>
        <v>Свод - ДШИ (ДМШ, ДХШ и т.п)</v>
      </c>
      <c r="B32" s="369" t="s">
        <v>322</v>
      </c>
      <c r="C32" s="370" t="s">
        <v>323</v>
      </c>
      <c r="D32" s="370" t="s">
        <v>324</v>
      </c>
      <c r="E32" s="301">
        <f t="shared" si="10"/>
        <v>0</v>
      </c>
      <c r="F32" s="276">
        <f t="shared" si="10"/>
        <v>0</v>
      </c>
      <c r="G32" s="276">
        <f>SUM(J32:L32)</f>
        <v>0</v>
      </c>
      <c r="H32" s="276">
        <f t="shared" si="10"/>
        <v>0</v>
      </c>
      <c r="I32" s="276">
        <f>SUM(M32:O32)</f>
        <v>0</v>
      </c>
      <c r="J32" s="276">
        <f t="shared" si="10"/>
        <v>0</v>
      </c>
      <c r="K32" s="276">
        <f t="shared" si="10"/>
        <v>0</v>
      </c>
      <c r="L32" s="276">
        <f t="shared" si="10"/>
        <v>0</v>
      </c>
      <c r="M32" s="276">
        <f t="shared" si="10"/>
        <v>0</v>
      </c>
      <c r="N32" s="276">
        <f t="shared" si="10"/>
        <v>0</v>
      </c>
      <c r="O32" s="276">
        <f t="shared" si="10"/>
        <v>0</v>
      </c>
      <c r="P32" s="297" t="s">
        <v>237</v>
      </c>
      <c r="Q32" s="293" t="s">
        <v>237</v>
      </c>
      <c r="R32" s="293" t="s">
        <v>237</v>
      </c>
      <c r="S32" s="293" t="s">
        <v>237</v>
      </c>
      <c r="T32" s="293" t="s">
        <v>237</v>
      </c>
      <c r="U32" s="293" t="s">
        <v>237</v>
      </c>
      <c r="V32" s="293" t="s">
        <v>237</v>
      </c>
      <c r="W32" s="293" t="s">
        <v>237</v>
      </c>
      <c r="X32" s="293" t="s">
        <v>237</v>
      </c>
      <c r="Y32" s="293" t="s">
        <v>237</v>
      </c>
      <c r="Z32" s="298" t="s">
        <v>237</v>
      </c>
      <c r="AA32" s="297" t="s">
        <v>237</v>
      </c>
      <c r="AB32" s="293" t="s">
        <v>237</v>
      </c>
      <c r="AC32" s="293" t="s">
        <v>237</v>
      </c>
      <c r="AD32" s="293" t="s">
        <v>237</v>
      </c>
      <c r="AE32" s="293" t="s">
        <v>237</v>
      </c>
      <c r="AF32" s="293" t="s">
        <v>237</v>
      </c>
      <c r="AG32" s="293" t="s">
        <v>237</v>
      </c>
      <c r="AH32" s="293" t="s">
        <v>237</v>
      </c>
      <c r="AI32" s="293" t="s">
        <v>237</v>
      </c>
      <c r="AJ32" s="293" t="s">
        <v>237</v>
      </c>
      <c r="AK32" s="298" t="s">
        <v>237</v>
      </c>
      <c r="AL32" s="297" t="s">
        <v>237</v>
      </c>
      <c r="AM32" s="293" t="s">
        <v>237</v>
      </c>
      <c r="AN32" s="293" t="s">
        <v>237</v>
      </c>
      <c r="AO32" s="293" t="s">
        <v>237</v>
      </c>
      <c r="AP32" s="293" t="s">
        <v>237</v>
      </c>
      <c r="AQ32" s="293" t="s">
        <v>237</v>
      </c>
      <c r="AR32" s="293" t="s">
        <v>237</v>
      </c>
      <c r="AS32" s="293" t="s">
        <v>237</v>
      </c>
      <c r="AT32" s="293" t="s">
        <v>237</v>
      </c>
      <c r="AU32" s="293" t="s">
        <v>237</v>
      </c>
      <c r="AV32" s="298" t="s">
        <v>237</v>
      </c>
      <c r="AW32" s="297" t="s">
        <v>237</v>
      </c>
      <c r="AX32" s="293" t="s">
        <v>237</v>
      </c>
      <c r="AY32" s="293" t="s">
        <v>237</v>
      </c>
      <c r="AZ32" s="293" t="s">
        <v>237</v>
      </c>
      <c r="BA32" s="293" t="s">
        <v>237</v>
      </c>
      <c r="BB32" s="293" t="s">
        <v>237</v>
      </c>
      <c r="BC32" s="293" t="s">
        <v>237</v>
      </c>
      <c r="BD32" s="293" t="s">
        <v>237</v>
      </c>
      <c r="BE32" s="293" t="s">
        <v>237</v>
      </c>
      <c r="BF32" s="293" t="s">
        <v>237</v>
      </c>
      <c r="BG32" s="298" t="s">
        <v>237</v>
      </c>
      <c r="BH32" s="379">
        <f t="shared" si="7"/>
        <v>0</v>
      </c>
      <c r="BI32" s="255" t="str">
        <f t="shared" si="8"/>
        <v>27</v>
      </c>
      <c r="BJ32" s="361"/>
      <c r="BK32" s="253">
        <f t="shared" si="11"/>
        <v>0</v>
      </c>
      <c r="BL32" s="361"/>
      <c r="BM32" s="253">
        <f t="shared" si="12"/>
        <v>0</v>
      </c>
      <c r="BN32" s="247"/>
      <c r="BO32" s="358"/>
      <c r="BP32" s="361"/>
      <c r="BQ32" s="361"/>
      <c r="BR32" s="361"/>
      <c r="BS32" s="361"/>
      <c r="BT32" s="361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2"/>
      <c r="DN32" s="2"/>
    </row>
    <row r="33" spans="1:118" s="28" customFormat="1" thickBot="1">
      <c r="A33" s="273" t="str">
        <f t="shared" si="9"/>
        <v>Свод - ДШИ (ДМШ, ДХШ и т.п)</v>
      </c>
      <c r="B33" s="374" t="s">
        <v>75</v>
      </c>
      <c r="C33" s="370" t="s">
        <v>79</v>
      </c>
      <c r="D33" s="370" t="s">
        <v>325</v>
      </c>
      <c r="E33" s="301">
        <f t="shared" si="10"/>
        <v>22</v>
      </c>
      <c r="F33" s="304">
        <f t="shared" si="10"/>
        <v>1</v>
      </c>
      <c r="G33" s="304">
        <f>SUM(J33:L33)</f>
        <v>654.40000000000009</v>
      </c>
      <c r="H33" s="304">
        <f t="shared" si="10"/>
        <v>0</v>
      </c>
      <c r="I33" s="304">
        <f>SUM(M33:O33)</f>
        <v>52.5</v>
      </c>
      <c r="J33" s="304">
        <f t="shared" si="10"/>
        <v>629.30000000000007</v>
      </c>
      <c r="K33" s="304">
        <f t="shared" si="10"/>
        <v>0</v>
      </c>
      <c r="L33" s="304">
        <f t="shared" si="10"/>
        <v>25.1</v>
      </c>
      <c r="M33" s="304">
        <f t="shared" si="10"/>
        <v>36.4</v>
      </c>
      <c r="N33" s="304">
        <f t="shared" si="10"/>
        <v>0</v>
      </c>
      <c r="O33" s="304">
        <f t="shared" si="10"/>
        <v>16.100000000000001</v>
      </c>
      <c r="P33" s="299" t="s">
        <v>237</v>
      </c>
      <c r="Q33" s="294" t="s">
        <v>237</v>
      </c>
      <c r="R33" s="294" t="s">
        <v>237</v>
      </c>
      <c r="S33" s="294" t="s">
        <v>237</v>
      </c>
      <c r="T33" s="294" t="s">
        <v>237</v>
      </c>
      <c r="U33" s="294" t="s">
        <v>237</v>
      </c>
      <c r="V33" s="294" t="s">
        <v>237</v>
      </c>
      <c r="W33" s="294" t="s">
        <v>237</v>
      </c>
      <c r="X33" s="294" t="s">
        <v>237</v>
      </c>
      <c r="Y33" s="294" t="s">
        <v>237</v>
      </c>
      <c r="Z33" s="300" t="s">
        <v>237</v>
      </c>
      <c r="AA33" s="299" t="s">
        <v>237</v>
      </c>
      <c r="AB33" s="294" t="s">
        <v>237</v>
      </c>
      <c r="AC33" s="294" t="s">
        <v>237</v>
      </c>
      <c r="AD33" s="294" t="s">
        <v>237</v>
      </c>
      <c r="AE33" s="294" t="s">
        <v>237</v>
      </c>
      <c r="AF33" s="294" t="s">
        <v>237</v>
      </c>
      <c r="AG33" s="294" t="s">
        <v>237</v>
      </c>
      <c r="AH33" s="294" t="s">
        <v>237</v>
      </c>
      <c r="AI33" s="294" t="s">
        <v>237</v>
      </c>
      <c r="AJ33" s="294" t="s">
        <v>237</v>
      </c>
      <c r="AK33" s="300" t="s">
        <v>237</v>
      </c>
      <c r="AL33" s="299" t="s">
        <v>237</v>
      </c>
      <c r="AM33" s="294" t="s">
        <v>237</v>
      </c>
      <c r="AN33" s="294" t="s">
        <v>237</v>
      </c>
      <c r="AO33" s="294" t="s">
        <v>237</v>
      </c>
      <c r="AP33" s="294" t="s">
        <v>237</v>
      </c>
      <c r="AQ33" s="294" t="s">
        <v>237</v>
      </c>
      <c r="AR33" s="294" t="s">
        <v>237</v>
      </c>
      <c r="AS33" s="294" t="s">
        <v>237</v>
      </c>
      <c r="AT33" s="294" t="s">
        <v>237</v>
      </c>
      <c r="AU33" s="294" t="s">
        <v>237</v>
      </c>
      <c r="AV33" s="300" t="s">
        <v>237</v>
      </c>
      <c r="AW33" s="299" t="s">
        <v>237</v>
      </c>
      <c r="AX33" s="294" t="s">
        <v>237</v>
      </c>
      <c r="AY33" s="294" t="s">
        <v>237</v>
      </c>
      <c r="AZ33" s="294" t="s">
        <v>237</v>
      </c>
      <c r="BA33" s="294" t="s">
        <v>237</v>
      </c>
      <c r="BB33" s="294" t="s">
        <v>237</v>
      </c>
      <c r="BC33" s="294" t="s">
        <v>237</v>
      </c>
      <c r="BD33" s="294" t="s">
        <v>237</v>
      </c>
      <c r="BE33" s="294" t="s">
        <v>237</v>
      </c>
      <c r="BF33" s="294" t="s">
        <v>237</v>
      </c>
      <c r="BG33" s="300" t="s">
        <v>237</v>
      </c>
      <c r="BH33" s="379">
        <f t="shared" si="7"/>
        <v>0</v>
      </c>
      <c r="BI33" s="319" t="str">
        <f t="shared" si="8"/>
        <v>28</v>
      </c>
      <c r="BJ33" s="359"/>
      <c r="BK33" s="321">
        <f t="shared" si="11"/>
        <v>0</v>
      </c>
      <c r="BL33" s="359"/>
      <c r="BM33" s="321">
        <f t="shared" si="12"/>
        <v>0</v>
      </c>
      <c r="BN33" s="322"/>
      <c r="BO33" s="362"/>
      <c r="BP33" s="359"/>
      <c r="BQ33" s="359"/>
      <c r="BR33" s="359"/>
      <c r="BS33" s="359"/>
      <c r="BT33" s="359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242"/>
      <c r="DN33" s="242"/>
    </row>
    <row r="34" spans="1:118" s="28" customFormat="1" ht="51">
      <c r="A34" s="273" t="str">
        <f t="shared" si="9"/>
        <v>Свод - ДШИ (ДМШ, ДХШ и т.п)</v>
      </c>
      <c r="B34" s="289" t="s">
        <v>352</v>
      </c>
      <c r="C34" s="230"/>
      <c r="D34" s="230"/>
      <c r="E34" s="306">
        <f>'П-4_стр.2,3_Авто'!CB18</f>
        <v>101</v>
      </c>
      <c r="F34" s="307">
        <f>'П-4_стр.2,3_Авто'!CY18</f>
        <v>1.5</v>
      </c>
      <c r="G34" s="307">
        <f>'П-4_стр.2,3_Авто'!BQ40</f>
        <v>7047.4</v>
      </c>
      <c r="H34" s="316" t="s">
        <v>237</v>
      </c>
      <c r="I34" s="307">
        <f>'П-4_стр.2,3_Авто'!CH40</f>
        <v>90.2</v>
      </c>
      <c r="J34" s="316" t="s">
        <v>237</v>
      </c>
      <c r="K34" s="316" t="s">
        <v>237</v>
      </c>
      <c r="L34" s="316" t="s">
        <v>237</v>
      </c>
      <c r="M34" s="316" t="s">
        <v>237</v>
      </c>
      <c r="N34" s="316" t="s">
        <v>237</v>
      </c>
      <c r="O34" s="316" t="s">
        <v>237</v>
      </c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I34" s="360"/>
      <c r="BJ34" s="360"/>
      <c r="BK34" s="360"/>
      <c r="BL34" s="360"/>
      <c r="BM34" s="360"/>
      <c r="BN34" s="360"/>
      <c r="BO34" s="360"/>
      <c r="BP34" s="360"/>
      <c r="BQ34" s="360"/>
      <c r="BR34" s="360"/>
      <c r="BS34" s="360"/>
      <c r="BT34" s="360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242"/>
      <c r="DN34" s="242"/>
    </row>
    <row r="35" spans="1:118" s="28" customFormat="1" ht="26.25" customHeight="1" thickBot="1">
      <c r="B35" s="354" t="s">
        <v>243</v>
      </c>
      <c r="C35" s="165"/>
      <c r="D35" s="165"/>
      <c r="E35" s="290"/>
      <c r="F35" s="291"/>
      <c r="G35" s="291"/>
      <c r="H35" s="256"/>
      <c r="I35" s="291"/>
      <c r="J35" s="256"/>
      <c r="K35" s="256"/>
      <c r="L35" s="256"/>
      <c r="M35" s="256"/>
      <c r="N35" s="256"/>
      <c r="O35" s="256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I35" s="360"/>
      <c r="BJ35" s="360"/>
      <c r="BK35" s="360"/>
      <c r="BL35" s="360"/>
      <c r="BM35" s="360"/>
      <c r="BN35" s="360"/>
      <c r="BO35" s="360"/>
      <c r="BP35" s="360"/>
      <c r="BQ35" s="360"/>
      <c r="BR35" s="360"/>
      <c r="BS35" s="360"/>
      <c r="BT35" s="360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242"/>
      <c r="DN35" s="242"/>
    </row>
    <row r="36" spans="1:118" s="258" customFormat="1" ht="20.25" customHeight="1">
      <c r="A36" s="271" t="str">
        <f>B36</f>
        <v>МОУ ДОД ДМШ-1</v>
      </c>
      <c r="B36" s="712" t="s">
        <v>382</v>
      </c>
      <c r="C36" s="713"/>
      <c r="D36" s="713"/>
      <c r="E36" s="713"/>
      <c r="F36" s="713"/>
      <c r="G36" s="713"/>
      <c r="H36" s="713"/>
      <c r="I36" s="713"/>
      <c r="J36" s="713"/>
      <c r="K36" s="713"/>
      <c r="L36" s="713"/>
      <c r="M36" s="713"/>
      <c r="N36" s="713"/>
      <c r="O36" s="714"/>
      <c r="P36" s="715" t="str">
        <f>CONCATENATE(P$1," - ",$B36)</f>
        <v>1 квартал - МОУ ДОД ДМШ-1</v>
      </c>
      <c r="Q36" s="716"/>
      <c r="R36" s="716"/>
      <c r="S36" s="716"/>
      <c r="T36" s="716"/>
      <c r="U36" s="716"/>
      <c r="V36" s="716"/>
      <c r="W36" s="716"/>
      <c r="X36" s="716"/>
      <c r="Y36" s="716"/>
      <c r="Z36" s="717"/>
      <c r="AA36" s="715" t="str">
        <f>CONCATENATE(AA$1," - ",$B36)</f>
        <v>2 квартал - МОУ ДОД ДМШ-1</v>
      </c>
      <c r="AB36" s="716"/>
      <c r="AC36" s="716"/>
      <c r="AD36" s="716"/>
      <c r="AE36" s="716"/>
      <c r="AF36" s="716"/>
      <c r="AG36" s="716"/>
      <c r="AH36" s="716"/>
      <c r="AI36" s="716"/>
      <c r="AJ36" s="716"/>
      <c r="AK36" s="717"/>
      <c r="AL36" s="715" t="str">
        <f>CONCATENATE(AL$1," - ",$B36)</f>
        <v>3 квартал - МОУ ДОД ДМШ-1</v>
      </c>
      <c r="AM36" s="716"/>
      <c r="AN36" s="716"/>
      <c r="AO36" s="716"/>
      <c r="AP36" s="716"/>
      <c r="AQ36" s="716"/>
      <c r="AR36" s="716"/>
      <c r="AS36" s="716"/>
      <c r="AT36" s="716"/>
      <c r="AU36" s="716"/>
      <c r="AV36" s="717"/>
      <c r="AW36" s="715" t="str">
        <f>CONCATENATE(AW$1," - ",$B36)</f>
        <v>4 квартал - МОУ ДОД ДМШ-1</v>
      </c>
      <c r="AX36" s="716"/>
      <c r="AY36" s="716"/>
      <c r="AZ36" s="716"/>
      <c r="BA36" s="716"/>
      <c r="BB36" s="716"/>
      <c r="BC36" s="716"/>
      <c r="BD36" s="716"/>
      <c r="BE36" s="716"/>
      <c r="BF36" s="716"/>
      <c r="BG36" s="717"/>
      <c r="BH36" s="379">
        <f>IF((COUNTA(BJ36:DL36)-COUNTIF(BJ36:DL36,0))=0,0,CONCATENATE("Ошибки!-",COUNTA(BJ36:DL36)-COUNTIF(BJ36:DL36,0)))</f>
        <v>0</v>
      </c>
      <c r="BI36" s="284" t="str">
        <f>CONCATENATE(D47," по отношению к ",D48,", ",D49)</f>
        <v>11 по отношению к 12, 13</v>
      </c>
      <c r="BJ36" s="285">
        <f>IF(ROUND(E47-SUM(E48:E49),5)&gt;=0,0,"Ошибка")</f>
        <v>0</v>
      </c>
      <c r="BK36" s="285">
        <f t="shared" ref="BK36:DL36" si="14">IF(ROUND(F47-SUM(F48:F49),5)&gt;=0,0,"Ошибка")</f>
        <v>0</v>
      </c>
      <c r="BL36" s="285">
        <f t="shared" si="14"/>
        <v>0</v>
      </c>
      <c r="BM36" s="285">
        <f t="shared" si="14"/>
        <v>0</v>
      </c>
      <c r="BN36" s="285">
        <f t="shared" si="14"/>
        <v>0</v>
      </c>
      <c r="BO36" s="285">
        <f t="shared" si="14"/>
        <v>0</v>
      </c>
      <c r="BP36" s="285">
        <f t="shared" si="14"/>
        <v>0</v>
      </c>
      <c r="BQ36" s="285">
        <f t="shared" si="14"/>
        <v>0</v>
      </c>
      <c r="BR36" s="285">
        <f t="shared" si="14"/>
        <v>0</v>
      </c>
      <c r="BS36" s="285">
        <f t="shared" si="14"/>
        <v>0</v>
      </c>
      <c r="BT36" s="285">
        <f t="shared" si="14"/>
        <v>0</v>
      </c>
      <c r="BU36" s="285">
        <f t="shared" si="14"/>
        <v>0</v>
      </c>
      <c r="BV36" s="285">
        <f t="shared" si="14"/>
        <v>0</v>
      </c>
      <c r="BW36" s="285">
        <f t="shared" si="14"/>
        <v>0</v>
      </c>
      <c r="BX36" s="285">
        <f t="shared" si="14"/>
        <v>0</v>
      </c>
      <c r="BY36" s="285">
        <f t="shared" si="14"/>
        <v>0</v>
      </c>
      <c r="BZ36" s="285">
        <f t="shared" si="14"/>
        <v>0</v>
      </c>
      <c r="CA36" s="285">
        <f t="shared" si="14"/>
        <v>0</v>
      </c>
      <c r="CB36" s="285">
        <f t="shared" si="14"/>
        <v>0</v>
      </c>
      <c r="CC36" s="285">
        <f t="shared" si="14"/>
        <v>0</v>
      </c>
      <c r="CD36" s="285">
        <f t="shared" si="14"/>
        <v>0</v>
      </c>
      <c r="CE36" s="285">
        <f t="shared" si="14"/>
        <v>0</v>
      </c>
      <c r="CF36" s="285">
        <f t="shared" si="14"/>
        <v>0</v>
      </c>
      <c r="CG36" s="285">
        <f t="shared" si="14"/>
        <v>0</v>
      </c>
      <c r="CH36" s="285">
        <f t="shared" si="14"/>
        <v>0</v>
      </c>
      <c r="CI36" s="285">
        <f t="shared" si="14"/>
        <v>0</v>
      </c>
      <c r="CJ36" s="285">
        <f t="shared" si="14"/>
        <v>0</v>
      </c>
      <c r="CK36" s="285">
        <f t="shared" si="14"/>
        <v>0</v>
      </c>
      <c r="CL36" s="285">
        <f t="shared" si="14"/>
        <v>0</v>
      </c>
      <c r="CM36" s="285">
        <f t="shared" si="14"/>
        <v>0</v>
      </c>
      <c r="CN36" s="285">
        <f t="shared" si="14"/>
        <v>0</v>
      </c>
      <c r="CO36" s="285">
        <f t="shared" si="14"/>
        <v>0</v>
      </c>
      <c r="CP36" s="285">
        <f t="shared" si="14"/>
        <v>0</v>
      </c>
      <c r="CQ36" s="285">
        <f t="shared" si="14"/>
        <v>0</v>
      </c>
      <c r="CR36" s="285">
        <f t="shared" si="14"/>
        <v>0</v>
      </c>
      <c r="CS36" s="285">
        <f t="shared" si="14"/>
        <v>0</v>
      </c>
      <c r="CT36" s="285">
        <f t="shared" si="14"/>
        <v>0</v>
      </c>
      <c r="CU36" s="285">
        <f t="shared" si="14"/>
        <v>0</v>
      </c>
      <c r="CV36" s="285">
        <f t="shared" si="14"/>
        <v>0</v>
      </c>
      <c r="CW36" s="285">
        <f t="shared" si="14"/>
        <v>0</v>
      </c>
      <c r="CX36" s="285">
        <f t="shared" si="14"/>
        <v>0</v>
      </c>
      <c r="CY36" s="285">
        <f t="shared" si="14"/>
        <v>0</v>
      </c>
      <c r="CZ36" s="285">
        <f t="shared" si="14"/>
        <v>0</v>
      </c>
      <c r="DA36" s="285">
        <f t="shared" si="14"/>
        <v>0</v>
      </c>
      <c r="DB36" s="285">
        <f t="shared" si="14"/>
        <v>0</v>
      </c>
      <c r="DC36" s="285">
        <f t="shared" si="14"/>
        <v>0</v>
      </c>
      <c r="DD36" s="285">
        <f t="shared" si="14"/>
        <v>0</v>
      </c>
      <c r="DE36" s="285">
        <f t="shared" si="14"/>
        <v>0</v>
      </c>
      <c r="DF36" s="285">
        <f t="shared" si="14"/>
        <v>0</v>
      </c>
      <c r="DG36" s="285">
        <f t="shared" si="14"/>
        <v>0</v>
      </c>
      <c r="DH36" s="285">
        <f t="shared" si="14"/>
        <v>0</v>
      </c>
      <c r="DI36" s="285">
        <f t="shared" si="14"/>
        <v>0</v>
      </c>
      <c r="DJ36" s="285">
        <f t="shared" si="14"/>
        <v>0</v>
      </c>
      <c r="DK36" s="285">
        <f t="shared" si="14"/>
        <v>0</v>
      </c>
      <c r="DL36" s="285">
        <f t="shared" si="14"/>
        <v>0</v>
      </c>
      <c r="DM36" s="259"/>
      <c r="DN36" s="259"/>
    </row>
    <row r="37" spans="1:118" s="27" customFormat="1" ht="36">
      <c r="A37" s="272" t="str">
        <f>A36</f>
        <v>МОУ ДОД ДМШ-1</v>
      </c>
      <c r="B37" s="211" t="s">
        <v>356</v>
      </c>
      <c r="C37" s="37" t="s">
        <v>47</v>
      </c>
      <c r="D37" s="37" t="s">
        <v>6</v>
      </c>
      <c r="E37" s="308">
        <f>SUM(E38:E41,E43:E44,E47,E50,E53:E55,E57,E59:E64)</f>
        <v>48</v>
      </c>
      <c r="F37" s="236">
        <f t="shared" ref="F37:Y37" si="15">SUM(F38:F41,F43:F44,F47,F50,F53:F55,F57,F59:F64)</f>
        <v>1.5</v>
      </c>
      <c r="G37" s="236">
        <f t="shared" si="15"/>
        <v>3513.6</v>
      </c>
      <c r="H37" s="236">
        <f t="shared" si="15"/>
        <v>277.09999999999997</v>
      </c>
      <c r="I37" s="236">
        <f t="shared" si="15"/>
        <v>90.2</v>
      </c>
      <c r="J37" s="236">
        <f t="shared" si="15"/>
        <v>3465.7999999999997</v>
      </c>
      <c r="K37" s="236">
        <f t="shared" si="15"/>
        <v>0</v>
      </c>
      <c r="L37" s="236">
        <f t="shared" si="15"/>
        <v>47.8</v>
      </c>
      <c r="M37" s="236">
        <f t="shared" si="15"/>
        <v>74.099999999999994</v>
      </c>
      <c r="N37" s="236">
        <f t="shared" si="15"/>
        <v>0</v>
      </c>
      <c r="O37" s="236">
        <f t="shared" si="15"/>
        <v>16.100000000000001</v>
      </c>
      <c r="P37" s="228">
        <f t="shared" si="15"/>
        <v>48</v>
      </c>
      <c r="Q37" s="226">
        <f>SUM(Q38:Q41,Q43:Q44,Q47,Q50,Q53:Q55,Q57,Q59:Q64)</f>
        <v>1.5</v>
      </c>
      <c r="R37" s="236">
        <f t="shared" si="15"/>
        <v>3513.6</v>
      </c>
      <c r="S37" s="226">
        <f t="shared" si="15"/>
        <v>277.10000000000002</v>
      </c>
      <c r="T37" s="236">
        <f t="shared" si="15"/>
        <v>90.2</v>
      </c>
      <c r="U37" s="226">
        <f t="shared" si="15"/>
        <v>3465.7999999999997</v>
      </c>
      <c r="V37" s="235">
        <f t="shared" si="15"/>
        <v>0</v>
      </c>
      <c r="W37" s="226">
        <f t="shared" si="15"/>
        <v>47.8</v>
      </c>
      <c r="X37" s="226">
        <f t="shared" si="15"/>
        <v>74.099999999999994</v>
      </c>
      <c r="Y37" s="235">
        <f t="shared" si="15"/>
        <v>0</v>
      </c>
      <c r="Z37" s="227">
        <f t="shared" ref="Z37:BG37" si="16">SUM(Z38:Z41,Z43:Z44,Z47,Z50,Z53:Z55,Z57,Z59:Z64)</f>
        <v>16.100000000000001</v>
      </c>
      <c r="AA37" s="228">
        <f t="shared" si="16"/>
        <v>0</v>
      </c>
      <c r="AB37" s="226">
        <f t="shared" si="16"/>
        <v>0</v>
      </c>
      <c r="AC37" s="236">
        <f t="shared" si="16"/>
        <v>0</v>
      </c>
      <c r="AD37" s="226">
        <f t="shared" si="16"/>
        <v>0</v>
      </c>
      <c r="AE37" s="236">
        <f t="shared" si="16"/>
        <v>0</v>
      </c>
      <c r="AF37" s="226">
        <f t="shared" si="16"/>
        <v>0</v>
      </c>
      <c r="AG37" s="235">
        <f t="shared" si="16"/>
        <v>0</v>
      </c>
      <c r="AH37" s="226">
        <f t="shared" si="16"/>
        <v>0</v>
      </c>
      <c r="AI37" s="226">
        <f t="shared" si="16"/>
        <v>0</v>
      </c>
      <c r="AJ37" s="235">
        <f t="shared" si="16"/>
        <v>0</v>
      </c>
      <c r="AK37" s="227">
        <f t="shared" si="16"/>
        <v>0</v>
      </c>
      <c r="AL37" s="228">
        <f t="shared" si="16"/>
        <v>0</v>
      </c>
      <c r="AM37" s="226">
        <f t="shared" si="16"/>
        <v>0</v>
      </c>
      <c r="AN37" s="236">
        <f t="shared" si="16"/>
        <v>0</v>
      </c>
      <c r="AO37" s="226">
        <f t="shared" si="16"/>
        <v>0</v>
      </c>
      <c r="AP37" s="236">
        <f t="shared" si="16"/>
        <v>0</v>
      </c>
      <c r="AQ37" s="226">
        <f t="shared" si="16"/>
        <v>0</v>
      </c>
      <c r="AR37" s="235">
        <f t="shared" si="16"/>
        <v>0</v>
      </c>
      <c r="AS37" s="226">
        <f t="shared" si="16"/>
        <v>0</v>
      </c>
      <c r="AT37" s="226">
        <f t="shared" si="16"/>
        <v>0</v>
      </c>
      <c r="AU37" s="235">
        <f t="shared" si="16"/>
        <v>0</v>
      </c>
      <c r="AV37" s="227">
        <f t="shared" si="16"/>
        <v>0</v>
      </c>
      <c r="AW37" s="228">
        <f t="shared" si="16"/>
        <v>0</v>
      </c>
      <c r="AX37" s="226">
        <f t="shared" si="16"/>
        <v>0</v>
      </c>
      <c r="AY37" s="236">
        <f t="shared" si="16"/>
        <v>0</v>
      </c>
      <c r="AZ37" s="226">
        <f t="shared" si="16"/>
        <v>0</v>
      </c>
      <c r="BA37" s="236">
        <f t="shared" si="16"/>
        <v>0</v>
      </c>
      <c r="BB37" s="226">
        <f t="shared" si="16"/>
        <v>0</v>
      </c>
      <c r="BC37" s="235">
        <f t="shared" si="16"/>
        <v>0</v>
      </c>
      <c r="BD37" s="226">
        <f t="shared" si="16"/>
        <v>0</v>
      </c>
      <c r="BE37" s="226">
        <f t="shared" si="16"/>
        <v>0</v>
      </c>
      <c r="BF37" s="235">
        <f t="shared" si="16"/>
        <v>0</v>
      </c>
      <c r="BG37" s="227">
        <f t="shared" si="16"/>
        <v>0</v>
      </c>
      <c r="BH37" s="379">
        <f t="shared" ref="BH37:BH64" si="17">IF((COUNTA(BJ37:DL37)-COUNTIF(BJ37:DL37,0))=0,0,CONCATENATE("Ошибки!-",COUNTA(BJ37:DL37)-COUNTIF(BJ37:DL37,0)))</f>
        <v>0</v>
      </c>
      <c r="BI37" s="255" t="str">
        <f>CONCATENATE(D50," по отношению к ",D51,", ",D52)</f>
        <v>14 по отношению к 15, 16</v>
      </c>
      <c r="BJ37" s="253">
        <f>IF(ROUND(E50-SUM(E51:E52),5)&gt;=0,0,"Ошибка")</f>
        <v>0</v>
      </c>
      <c r="BK37" s="253">
        <f t="shared" ref="BK37:DL37" si="18">IF(ROUND(F50-SUM(F51:F52),5)&gt;=0,0,"Ошибка")</f>
        <v>0</v>
      </c>
      <c r="BL37" s="253">
        <f t="shared" si="18"/>
        <v>0</v>
      </c>
      <c r="BM37" s="253">
        <f t="shared" si="18"/>
        <v>0</v>
      </c>
      <c r="BN37" s="253">
        <f t="shared" si="18"/>
        <v>0</v>
      </c>
      <c r="BO37" s="253">
        <f t="shared" si="18"/>
        <v>0</v>
      </c>
      <c r="BP37" s="253">
        <f t="shared" si="18"/>
        <v>0</v>
      </c>
      <c r="BQ37" s="253">
        <f t="shared" si="18"/>
        <v>0</v>
      </c>
      <c r="BR37" s="253">
        <f t="shared" si="18"/>
        <v>0</v>
      </c>
      <c r="BS37" s="253">
        <f t="shared" si="18"/>
        <v>0</v>
      </c>
      <c r="BT37" s="253">
        <f t="shared" si="18"/>
        <v>0</v>
      </c>
      <c r="BU37" s="253">
        <f t="shared" si="18"/>
        <v>0</v>
      </c>
      <c r="BV37" s="253">
        <f t="shared" si="18"/>
        <v>0</v>
      </c>
      <c r="BW37" s="253">
        <f t="shared" si="18"/>
        <v>0</v>
      </c>
      <c r="BX37" s="253">
        <f t="shared" si="18"/>
        <v>0</v>
      </c>
      <c r="BY37" s="253">
        <f t="shared" si="18"/>
        <v>0</v>
      </c>
      <c r="BZ37" s="253">
        <f t="shared" si="18"/>
        <v>0</v>
      </c>
      <c r="CA37" s="253">
        <f t="shared" si="18"/>
        <v>0</v>
      </c>
      <c r="CB37" s="253">
        <f t="shared" si="18"/>
        <v>0</v>
      </c>
      <c r="CC37" s="253">
        <f t="shared" si="18"/>
        <v>0</v>
      </c>
      <c r="CD37" s="253">
        <f t="shared" si="18"/>
        <v>0</v>
      </c>
      <c r="CE37" s="253">
        <f t="shared" si="18"/>
        <v>0</v>
      </c>
      <c r="CF37" s="253">
        <f t="shared" si="18"/>
        <v>0</v>
      </c>
      <c r="CG37" s="253">
        <f t="shared" si="18"/>
        <v>0</v>
      </c>
      <c r="CH37" s="253">
        <f t="shared" si="18"/>
        <v>0</v>
      </c>
      <c r="CI37" s="253">
        <f t="shared" si="18"/>
        <v>0</v>
      </c>
      <c r="CJ37" s="253">
        <f t="shared" si="18"/>
        <v>0</v>
      </c>
      <c r="CK37" s="253">
        <f t="shared" si="18"/>
        <v>0</v>
      </c>
      <c r="CL37" s="253">
        <f t="shared" si="18"/>
        <v>0</v>
      </c>
      <c r="CM37" s="253">
        <f t="shared" si="18"/>
        <v>0</v>
      </c>
      <c r="CN37" s="253">
        <f t="shared" si="18"/>
        <v>0</v>
      </c>
      <c r="CO37" s="253">
        <f t="shared" si="18"/>
        <v>0</v>
      </c>
      <c r="CP37" s="253">
        <f t="shared" si="18"/>
        <v>0</v>
      </c>
      <c r="CQ37" s="253">
        <f t="shared" si="18"/>
        <v>0</v>
      </c>
      <c r="CR37" s="253">
        <f t="shared" si="18"/>
        <v>0</v>
      </c>
      <c r="CS37" s="253">
        <f t="shared" si="18"/>
        <v>0</v>
      </c>
      <c r="CT37" s="253">
        <f t="shared" si="18"/>
        <v>0</v>
      </c>
      <c r="CU37" s="253">
        <f t="shared" si="18"/>
        <v>0</v>
      </c>
      <c r="CV37" s="253">
        <f t="shared" si="18"/>
        <v>0</v>
      </c>
      <c r="CW37" s="253">
        <f t="shared" si="18"/>
        <v>0</v>
      </c>
      <c r="CX37" s="253">
        <f t="shared" si="18"/>
        <v>0</v>
      </c>
      <c r="CY37" s="253">
        <f t="shared" si="18"/>
        <v>0</v>
      </c>
      <c r="CZ37" s="253">
        <f t="shared" si="18"/>
        <v>0</v>
      </c>
      <c r="DA37" s="253">
        <f t="shared" si="18"/>
        <v>0</v>
      </c>
      <c r="DB37" s="253">
        <f t="shared" si="18"/>
        <v>0</v>
      </c>
      <c r="DC37" s="253">
        <f t="shared" si="18"/>
        <v>0</v>
      </c>
      <c r="DD37" s="253">
        <f t="shared" si="18"/>
        <v>0</v>
      </c>
      <c r="DE37" s="253">
        <f t="shared" si="18"/>
        <v>0</v>
      </c>
      <c r="DF37" s="253">
        <f t="shared" si="18"/>
        <v>0</v>
      </c>
      <c r="DG37" s="253">
        <f t="shared" si="18"/>
        <v>0</v>
      </c>
      <c r="DH37" s="253">
        <f t="shared" si="18"/>
        <v>0</v>
      </c>
      <c r="DI37" s="253">
        <f t="shared" si="18"/>
        <v>0</v>
      </c>
      <c r="DJ37" s="253">
        <f t="shared" si="18"/>
        <v>0</v>
      </c>
      <c r="DK37" s="253">
        <f t="shared" si="18"/>
        <v>0</v>
      </c>
      <c r="DL37" s="253">
        <f t="shared" si="18"/>
        <v>0</v>
      </c>
      <c r="DM37" s="2"/>
      <c r="DN37" s="2"/>
    </row>
    <row r="38" spans="1:118" s="27" customFormat="1" ht="24">
      <c r="A38" s="272" t="str">
        <f t="shared" ref="A38:A64" si="19">A37</f>
        <v>МОУ ДОД ДМШ-1</v>
      </c>
      <c r="B38" s="348" t="s">
        <v>233</v>
      </c>
      <c r="C38" s="349" t="s">
        <v>55</v>
      </c>
      <c r="D38" s="349" t="s">
        <v>7</v>
      </c>
      <c r="E38" s="308">
        <f>ROUND(SUM(P38,AA38,AL38,AW38),0)</f>
        <v>1</v>
      </c>
      <c r="F38" s="236">
        <f>ROUND(SUM(Q38,AB38,AM38,AX38),1)</f>
        <v>0</v>
      </c>
      <c r="G38" s="236">
        <f>SUM(J38:L38)</f>
        <v>153.6</v>
      </c>
      <c r="H38" s="236">
        <f>ROUND(SUM(S38,AD38,AO38,AZ38),1)</f>
        <v>61.8</v>
      </c>
      <c r="I38" s="236">
        <f>SUM(M38:O38)</f>
        <v>0</v>
      </c>
      <c r="J38" s="236">
        <f t="shared" ref="J38:O38" si="20">ROUND(SUM(U38,AF38,AQ38,BB38),1)</f>
        <v>153.6</v>
      </c>
      <c r="K38" s="236">
        <f t="shared" si="20"/>
        <v>0</v>
      </c>
      <c r="L38" s="236">
        <f t="shared" si="20"/>
        <v>0</v>
      </c>
      <c r="M38" s="236">
        <f t="shared" si="20"/>
        <v>0</v>
      </c>
      <c r="N38" s="236">
        <f t="shared" si="20"/>
        <v>0</v>
      </c>
      <c r="O38" s="236">
        <f t="shared" si="20"/>
        <v>0</v>
      </c>
      <c r="P38" s="220">
        <v>1</v>
      </c>
      <c r="Q38" s="221"/>
      <c r="R38" s="237">
        <f t="shared" ref="R38:R64" si="21">SUM(U38:W38)</f>
        <v>153.6</v>
      </c>
      <c r="S38" s="221">
        <f>20.6+20.6+20.6</f>
        <v>61.800000000000004</v>
      </c>
      <c r="T38" s="237">
        <f t="shared" ref="T38:T64" si="22">SUM(X38:Z38)</f>
        <v>0</v>
      </c>
      <c r="U38" s="221">
        <f>28.9+28.9+34+20.6+20.6+20.6</f>
        <v>153.6</v>
      </c>
      <c r="V38" s="233"/>
      <c r="W38" s="221"/>
      <c r="X38" s="221"/>
      <c r="Y38" s="233"/>
      <c r="Z38" s="221"/>
      <c r="AA38" s="220"/>
      <c r="AB38" s="221"/>
      <c r="AC38" s="237">
        <f t="shared" ref="AC38:AC64" si="23">SUM(AF38:AH38)</f>
        <v>0</v>
      </c>
      <c r="AD38" s="221"/>
      <c r="AE38" s="237">
        <f t="shared" ref="AE38:AE64" si="24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64" si="25">SUM(AQ38:AS38)</f>
        <v>0</v>
      </c>
      <c r="AO38" s="221"/>
      <c r="AP38" s="237">
        <f t="shared" ref="AP38:AP64" si="26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64" si="27">SUM(BB38:BD38)</f>
        <v>0</v>
      </c>
      <c r="AZ38" s="221"/>
      <c r="BA38" s="237">
        <f t="shared" ref="BA38:BA64" si="28">SUM(BE38:BG38)</f>
        <v>0</v>
      </c>
      <c r="BB38" s="221"/>
      <c r="BC38" s="233"/>
      <c r="BD38" s="221"/>
      <c r="BE38" s="221"/>
      <c r="BF38" s="233"/>
      <c r="BG38" s="221"/>
      <c r="BH38" s="379">
        <f t="shared" si="17"/>
        <v>0</v>
      </c>
      <c r="BI38" s="255" t="str">
        <f t="shared" ref="BI38:BI64" si="29">D38</f>
        <v>02</v>
      </c>
      <c r="BJ38" s="361"/>
      <c r="BK38" s="253">
        <f>IF(ROUND((E38-F38),5)&gt;=0,0,"Ошибка!")</f>
        <v>0</v>
      </c>
      <c r="BL38" s="361"/>
      <c r="BM38" s="253">
        <f>IF(ROUND((G38-H38),5)&gt;=0,0,"Ошибка!")</f>
        <v>0</v>
      </c>
      <c r="BN38" s="247"/>
      <c r="BO38" s="358"/>
      <c r="BP38" s="361"/>
      <c r="BQ38" s="361"/>
      <c r="BR38" s="361"/>
      <c r="BS38" s="361"/>
      <c r="BT38" s="361"/>
      <c r="BU38" s="361"/>
      <c r="BV38" s="253">
        <f>IF(ROUND((P38-Q38),5)&gt;=0,0,"Ошибка!")</f>
        <v>0</v>
      </c>
      <c r="BW38" s="361"/>
      <c r="BX38" s="253">
        <f>IF(ROUND((R38-S38),5)&gt;=0,0,"Ошибка!")</f>
        <v>0</v>
      </c>
      <c r="BY38" s="361"/>
      <c r="BZ38" s="361"/>
      <c r="CA38" s="361"/>
      <c r="CB38" s="361"/>
      <c r="CC38" s="361"/>
      <c r="CD38" s="361"/>
      <c r="CE38" s="361"/>
      <c r="CF38" s="361"/>
      <c r="CG38" s="253">
        <f>IF(ROUND((AA38-AB38),5)&gt;=0,0,"Ошибка!")</f>
        <v>0</v>
      </c>
      <c r="CH38" s="361"/>
      <c r="CI38" s="253">
        <f>IF(ROUND((AC38-AD38),5)&gt;=0,0,"Ошибка!")</f>
        <v>0</v>
      </c>
      <c r="CJ38" s="361"/>
      <c r="CK38" s="361"/>
      <c r="CL38" s="361"/>
      <c r="CM38" s="361"/>
      <c r="CN38" s="361"/>
      <c r="CO38" s="361"/>
      <c r="CP38" s="361"/>
      <c r="CQ38" s="361"/>
      <c r="CR38" s="253">
        <f>IF(ROUND((AL38-AM38),5)&gt;=0,0,"Ошибка!")</f>
        <v>0</v>
      </c>
      <c r="CS38" s="361"/>
      <c r="CT38" s="253">
        <f>IF(ROUND((AN38-AO38),5)&gt;=0,0,"Ошибка!")</f>
        <v>0</v>
      </c>
      <c r="CU38" s="361"/>
      <c r="CV38" s="361"/>
      <c r="CW38" s="361"/>
      <c r="CX38" s="361"/>
      <c r="CY38" s="361"/>
      <c r="CZ38" s="361"/>
      <c r="DA38" s="361"/>
      <c r="DB38" s="361"/>
      <c r="DC38" s="253">
        <f>IF(ROUND((AW38-AX38),5)&gt;=0,0,"Ошибка!")</f>
        <v>0</v>
      </c>
      <c r="DD38" s="361"/>
      <c r="DE38" s="253">
        <f>IF(ROUND((AY38-AZ38),5)&gt;=0,0,"Ошибка!")</f>
        <v>0</v>
      </c>
      <c r="DF38" s="361"/>
      <c r="DG38" s="361"/>
      <c r="DH38" s="361"/>
      <c r="DI38" s="361"/>
      <c r="DJ38" s="361"/>
      <c r="DK38" s="361"/>
      <c r="DL38" s="361"/>
      <c r="DM38" s="2"/>
      <c r="DN38" s="2"/>
    </row>
    <row r="39" spans="1:118" s="27" customFormat="1" ht="36">
      <c r="A39" s="272" t="str">
        <f t="shared" si="19"/>
        <v>МОУ ДОД ДМШ-1</v>
      </c>
      <c r="B39" s="348" t="s">
        <v>229</v>
      </c>
      <c r="C39" s="349" t="s">
        <v>58</v>
      </c>
      <c r="D39" s="349" t="s">
        <v>8</v>
      </c>
      <c r="E39" s="308">
        <f t="shared" ref="E39:E64" si="30">ROUND(SUM(P39,AA39,AL39,AW39),0)</f>
        <v>2</v>
      </c>
      <c r="F39" s="236">
        <f t="shared" ref="F39:H64" si="31">ROUND(SUM(Q39,AB39,AM39,AX39),1)</f>
        <v>0</v>
      </c>
      <c r="G39" s="236">
        <f t="shared" ref="G39:G64" si="32">SUM(J39:L39)</f>
        <v>319.3</v>
      </c>
      <c r="H39" s="236">
        <f t="shared" si="31"/>
        <v>174.1</v>
      </c>
      <c r="I39" s="236">
        <f t="shared" ref="I39:I64" si="33">SUM(M39:O39)</f>
        <v>0</v>
      </c>
      <c r="J39" s="236">
        <f t="shared" ref="J39:J51" si="34">ROUND(SUM(U39,AF39,AQ39,BB39),1)</f>
        <v>318.60000000000002</v>
      </c>
      <c r="K39" s="236">
        <f t="shared" ref="K39:K51" si="35">ROUND(SUM(V39,AG39,AR39,BC39),1)</f>
        <v>0</v>
      </c>
      <c r="L39" s="236">
        <f t="shared" ref="L39:L51" si="36">ROUND(SUM(W39,AH39,AS39,BD39),1)</f>
        <v>0.7</v>
      </c>
      <c r="M39" s="236">
        <f t="shared" ref="M39:M51" si="37">ROUND(SUM(X39,AI39,AT39,BE39),1)</f>
        <v>0</v>
      </c>
      <c r="N39" s="236">
        <f t="shared" ref="N39:N52" si="38">ROUND(SUM(Y39,AJ39,AU39,BF39),1)</f>
        <v>0</v>
      </c>
      <c r="O39" s="236">
        <f t="shared" ref="O39:O51" si="39">ROUND(SUM(Z39,AK39,AV39,BG39),1)</f>
        <v>0</v>
      </c>
      <c r="P39" s="220">
        <v>2</v>
      </c>
      <c r="Q39" s="221"/>
      <c r="R39" s="237">
        <f t="shared" si="21"/>
        <v>319.30000000000007</v>
      </c>
      <c r="S39" s="221">
        <f>56.9+0.5+60.9+55.6+0.2</f>
        <v>174.1</v>
      </c>
      <c r="T39" s="237">
        <f t="shared" si="22"/>
        <v>0</v>
      </c>
      <c r="U39" s="221">
        <f>26.2+26.2+28.5+56.9+60.9+55.6+21.1+22.1+21.1</f>
        <v>318.60000000000008</v>
      </c>
      <c r="V39" s="233"/>
      <c r="W39" s="221">
        <f>0.5+0.2</f>
        <v>0.7</v>
      </c>
      <c r="X39" s="221"/>
      <c r="Y39" s="233"/>
      <c r="Z39" s="221"/>
      <c r="AA39" s="220"/>
      <c r="AB39" s="221"/>
      <c r="AC39" s="237">
        <f t="shared" si="23"/>
        <v>0</v>
      </c>
      <c r="AD39" s="221"/>
      <c r="AE39" s="237">
        <f t="shared" si="24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25"/>
        <v>0</v>
      </c>
      <c r="AO39" s="221"/>
      <c r="AP39" s="237">
        <f t="shared" si="26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27"/>
        <v>0</v>
      </c>
      <c r="AZ39" s="221"/>
      <c r="BA39" s="237">
        <f t="shared" si="28"/>
        <v>0</v>
      </c>
      <c r="BB39" s="221"/>
      <c r="BC39" s="233"/>
      <c r="BD39" s="221"/>
      <c r="BE39" s="221"/>
      <c r="BF39" s="233"/>
      <c r="BG39" s="221"/>
      <c r="BH39" s="379">
        <f t="shared" si="17"/>
        <v>0</v>
      </c>
      <c r="BI39" s="255" t="str">
        <f t="shared" si="29"/>
        <v>03</v>
      </c>
      <c r="BJ39" s="361"/>
      <c r="BK39" s="253">
        <f t="shared" ref="BK39:BK64" si="40">IF(ROUND((E39-F39),5)&gt;=0,0,"Ошибка!")</f>
        <v>0</v>
      </c>
      <c r="BL39" s="361"/>
      <c r="BM39" s="253">
        <f t="shared" ref="BM39:BM64" si="41">IF(ROUND((G39-H39),5)&gt;=0,0,"Ошибка!")</f>
        <v>0</v>
      </c>
      <c r="BN39" s="247"/>
      <c r="BO39" s="358"/>
      <c r="BP39" s="361"/>
      <c r="BQ39" s="361"/>
      <c r="BR39" s="361"/>
      <c r="BS39" s="361"/>
      <c r="BT39" s="361"/>
      <c r="BU39" s="361"/>
      <c r="BV39" s="253">
        <f t="shared" ref="BV39:BV64" si="42">IF(ROUND((P39-Q39),5)&gt;=0,0,"Ошибка!")</f>
        <v>0</v>
      </c>
      <c r="BW39" s="361"/>
      <c r="BX39" s="253">
        <f t="shared" ref="BX39:BX64" si="43">IF(ROUND((R39-S39),5)&gt;=0,0,"Ошибка!")</f>
        <v>0</v>
      </c>
      <c r="BY39" s="361"/>
      <c r="BZ39" s="361"/>
      <c r="CA39" s="361"/>
      <c r="CB39" s="361"/>
      <c r="CC39" s="361"/>
      <c r="CD39" s="361"/>
      <c r="CE39" s="361"/>
      <c r="CF39" s="361"/>
      <c r="CG39" s="253">
        <f t="shared" ref="CG39:CG64" si="44">IF(ROUND((AA39-AB39),5)&gt;=0,0,"Ошибка!")</f>
        <v>0</v>
      </c>
      <c r="CH39" s="361"/>
      <c r="CI39" s="253">
        <f t="shared" ref="CI39:CI64" si="45">IF(ROUND((AC39-AD39),5)&gt;=0,0,"Ошибка!")</f>
        <v>0</v>
      </c>
      <c r="CJ39" s="361"/>
      <c r="CK39" s="361"/>
      <c r="CL39" s="361"/>
      <c r="CM39" s="361"/>
      <c r="CN39" s="361"/>
      <c r="CO39" s="361"/>
      <c r="CP39" s="361"/>
      <c r="CQ39" s="361"/>
      <c r="CR39" s="253">
        <f t="shared" ref="CR39:CR64" si="46">IF(ROUND((AL39-AM39),5)&gt;=0,0,"Ошибка!")</f>
        <v>0</v>
      </c>
      <c r="CS39" s="361"/>
      <c r="CT39" s="253">
        <f t="shared" ref="CT39:CT64" si="47">IF(ROUND((AN39-AO39),5)&gt;=0,0,"Ошибка!")</f>
        <v>0</v>
      </c>
      <c r="CU39" s="361"/>
      <c r="CV39" s="361"/>
      <c r="CW39" s="361"/>
      <c r="CX39" s="361"/>
      <c r="CY39" s="361"/>
      <c r="CZ39" s="361"/>
      <c r="DA39" s="361"/>
      <c r="DB39" s="361"/>
      <c r="DC39" s="253">
        <f t="shared" ref="DC39:DC64" si="48">IF(ROUND((AW39-AX39),5)&gt;=0,0,"Ошибка!")</f>
        <v>0</v>
      </c>
      <c r="DD39" s="361"/>
      <c r="DE39" s="253">
        <f t="shared" ref="DE39:DE64" si="49">IF(ROUND((AY39-AZ39),5)&gt;=0,0,"Ошибка!")</f>
        <v>0</v>
      </c>
      <c r="DF39" s="361"/>
      <c r="DG39" s="361"/>
      <c r="DH39" s="361"/>
      <c r="DI39" s="361"/>
      <c r="DJ39" s="361"/>
      <c r="DK39" s="361"/>
      <c r="DL39" s="361"/>
      <c r="DM39" s="2"/>
      <c r="DN39" s="2"/>
    </row>
    <row r="40" spans="1:118" s="28" customFormat="1" ht="24">
      <c r="A40" s="272" t="str">
        <f t="shared" si="19"/>
        <v>МОУ ДОД ДМШ-1</v>
      </c>
      <c r="B40" s="348" t="s">
        <v>331</v>
      </c>
      <c r="C40" s="349" t="s">
        <v>288</v>
      </c>
      <c r="D40" s="349" t="s">
        <v>9</v>
      </c>
      <c r="E40" s="308">
        <f t="shared" si="30"/>
        <v>0</v>
      </c>
      <c r="F40" s="236">
        <f t="shared" si="31"/>
        <v>0</v>
      </c>
      <c r="G40" s="236">
        <f t="shared" si="32"/>
        <v>0</v>
      </c>
      <c r="H40" s="236">
        <f t="shared" si="31"/>
        <v>0</v>
      </c>
      <c r="I40" s="236">
        <f t="shared" si="33"/>
        <v>0</v>
      </c>
      <c r="J40" s="236">
        <f t="shared" si="34"/>
        <v>0</v>
      </c>
      <c r="K40" s="236">
        <f t="shared" si="35"/>
        <v>0</v>
      </c>
      <c r="L40" s="236">
        <f t="shared" si="36"/>
        <v>0</v>
      </c>
      <c r="M40" s="236">
        <f t="shared" si="37"/>
        <v>0</v>
      </c>
      <c r="N40" s="236">
        <f t="shared" si="38"/>
        <v>0</v>
      </c>
      <c r="O40" s="236">
        <f t="shared" si="39"/>
        <v>0</v>
      </c>
      <c r="P40" s="367"/>
      <c r="Q40" s="368"/>
      <c r="R40" s="237">
        <f t="shared" si="21"/>
        <v>0</v>
      </c>
      <c r="S40" s="368"/>
      <c r="T40" s="237">
        <f t="shared" si="22"/>
        <v>0</v>
      </c>
      <c r="U40" s="368"/>
      <c r="V40" s="368"/>
      <c r="W40" s="368"/>
      <c r="X40" s="368"/>
      <c r="Y40" s="368"/>
      <c r="Z40" s="368"/>
      <c r="AA40" s="367"/>
      <c r="AB40" s="368"/>
      <c r="AC40" s="237">
        <f t="shared" si="23"/>
        <v>0</v>
      </c>
      <c r="AD40" s="368"/>
      <c r="AE40" s="237">
        <f t="shared" si="24"/>
        <v>0</v>
      </c>
      <c r="AF40" s="368"/>
      <c r="AG40" s="368"/>
      <c r="AH40" s="368"/>
      <c r="AI40" s="368"/>
      <c r="AJ40" s="368"/>
      <c r="AK40" s="368"/>
      <c r="AL40" s="367"/>
      <c r="AM40" s="368"/>
      <c r="AN40" s="237">
        <f t="shared" si="25"/>
        <v>0</v>
      </c>
      <c r="AO40" s="368"/>
      <c r="AP40" s="237">
        <f t="shared" si="26"/>
        <v>0</v>
      </c>
      <c r="AQ40" s="368"/>
      <c r="AR40" s="368"/>
      <c r="AS40" s="368"/>
      <c r="AT40" s="368"/>
      <c r="AU40" s="368"/>
      <c r="AV40" s="368"/>
      <c r="AW40" s="367"/>
      <c r="AX40" s="368"/>
      <c r="AY40" s="237">
        <f t="shared" si="27"/>
        <v>0</v>
      </c>
      <c r="AZ40" s="368"/>
      <c r="BA40" s="237">
        <f t="shared" si="28"/>
        <v>0</v>
      </c>
      <c r="BB40" s="368"/>
      <c r="BC40" s="368"/>
      <c r="BD40" s="368"/>
      <c r="BE40" s="368"/>
      <c r="BF40" s="368"/>
      <c r="BG40" s="368"/>
      <c r="BH40" s="379">
        <f t="shared" si="17"/>
        <v>0</v>
      </c>
      <c r="BI40" s="255" t="str">
        <f t="shared" si="29"/>
        <v>04</v>
      </c>
      <c r="BJ40" s="361"/>
      <c r="BK40" s="253">
        <f t="shared" si="40"/>
        <v>0</v>
      </c>
      <c r="BL40" s="361"/>
      <c r="BM40" s="253">
        <f t="shared" si="41"/>
        <v>0</v>
      </c>
      <c r="BN40" s="247"/>
      <c r="BO40" s="358"/>
      <c r="BP40" s="361"/>
      <c r="BQ40" s="361"/>
      <c r="BR40" s="361"/>
      <c r="BS40" s="361"/>
      <c r="BT40" s="361"/>
      <c r="BU40" s="361"/>
      <c r="BV40" s="253">
        <f t="shared" si="42"/>
        <v>0</v>
      </c>
      <c r="BW40" s="361"/>
      <c r="BX40" s="253">
        <f t="shared" si="43"/>
        <v>0</v>
      </c>
      <c r="BY40" s="361"/>
      <c r="BZ40" s="361"/>
      <c r="CA40" s="361"/>
      <c r="CB40" s="361"/>
      <c r="CC40" s="361"/>
      <c r="CD40" s="361"/>
      <c r="CE40" s="361"/>
      <c r="CF40" s="361"/>
      <c r="CG40" s="253">
        <f t="shared" si="44"/>
        <v>0</v>
      </c>
      <c r="CH40" s="361"/>
      <c r="CI40" s="253">
        <f t="shared" si="45"/>
        <v>0</v>
      </c>
      <c r="CJ40" s="361"/>
      <c r="CK40" s="361"/>
      <c r="CL40" s="361"/>
      <c r="CM40" s="361"/>
      <c r="CN40" s="361"/>
      <c r="CO40" s="361"/>
      <c r="CP40" s="361"/>
      <c r="CQ40" s="361"/>
      <c r="CR40" s="253">
        <f t="shared" si="46"/>
        <v>0</v>
      </c>
      <c r="CS40" s="361"/>
      <c r="CT40" s="253">
        <f t="shared" si="47"/>
        <v>0</v>
      </c>
      <c r="CU40" s="361"/>
      <c r="CV40" s="361"/>
      <c r="CW40" s="361"/>
      <c r="CX40" s="361"/>
      <c r="CY40" s="361"/>
      <c r="CZ40" s="361"/>
      <c r="DA40" s="361"/>
      <c r="DB40" s="361"/>
      <c r="DC40" s="253">
        <f t="shared" si="48"/>
        <v>0</v>
      </c>
      <c r="DD40" s="361"/>
      <c r="DE40" s="253">
        <f t="shared" si="49"/>
        <v>0</v>
      </c>
      <c r="DF40" s="361"/>
      <c r="DG40" s="361"/>
      <c r="DH40" s="361"/>
      <c r="DI40" s="361"/>
      <c r="DJ40" s="361"/>
      <c r="DK40" s="361"/>
      <c r="DL40" s="361"/>
      <c r="DM40" s="242"/>
      <c r="DN40" s="242"/>
    </row>
    <row r="41" spans="1:118" s="28" customFormat="1" ht="24">
      <c r="A41" s="272" t="str">
        <f t="shared" si="19"/>
        <v>МОУ ДОД ДМШ-1</v>
      </c>
      <c r="B41" s="348" t="s">
        <v>330</v>
      </c>
      <c r="C41" s="349" t="s">
        <v>289</v>
      </c>
      <c r="D41" s="349" t="s">
        <v>10</v>
      </c>
      <c r="E41" s="308">
        <f t="shared" si="30"/>
        <v>0</v>
      </c>
      <c r="F41" s="236">
        <f t="shared" si="31"/>
        <v>0</v>
      </c>
      <c r="G41" s="236">
        <f t="shared" si="32"/>
        <v>0</v>
      </c>
      <c r="H41" s="236">
        <f t="shared" si="31"/>
        <v>0</v>
      </c>
      <c r="I41" s="236">
        <f t="shared" si="33"/>
        <v>0</v>
      </c>
      <c r="J41" s="236">
        <f t="shared" si="34"/>
        <v>0</v>
      </c>
      <c r="K41" s="236">
        <f t="shared" si="35"/>
        <v>0</v>
      </c>
      <c r="L41" s="236">
        <f t="shared" si="36"/>
        <v>0</v>
      </c>
      <c r="M41" s="236">
        <f t="shared" si="37"/>
        <v>0</v>
      </c>
      <c r="N41" s="236">
        <f t="shared" si="38"/>
        <v>0</v>
      </c>
      <c r="O41" s="236">
        <f t="shared" si="39"/>
        <v>0</v>
      </c>
      <c r="P41" s="367"/>
      <c r="Q41" s="368"/>
      <c r="R41" s="237">
        <f t="shared" si="21"/>
        <v>0</v>
      </c>
      <c r="S41" s="368"/>
      <c r="T41" s="237">
        <f t="shared" si="22"/>
        <v>0</v>
      </c>
      <c r="U41" s="368"/>
      <c r="V41" s="368"/>
      <c r="W41" s="368"/>
      <c r="X41" s="368"/>
      <c r="Y41" s="368"/>
      <c r="Z41" s="368"/>
      <c r="AA41" s="367"/>
      <c r="AB41" s="368"/>
      <c r="AC41" s="237">
        <f t="shared" si="23"/>
        <v>0</v>
      </c>
      <c r="AD41" s="368"/>
      <c r="AE41" s="237">
        <f t="shared" si="24"/>
        <v>0</v>
      </c>
      <c r="AF41" s="368"/>
      <c r="AG41" s="368"/>
      <c r="AH41" s="368"/>
      <c r="AI41" s="368"/>
      <c r="AJ41" s="368"/>
      <c r="AK41" s="368"/>
      <c r="AL41" s="367"/>
      <c r="AM41" s="368"/>
      <c r="AN41" s="237">
        <f t="shared" si="25"/>
        <v>0</v>
      </c>
      <c r="AO41" s="368"/>
      <c r="AP41" s="237">
        <f t="shared" si="26"/>
        <v>0</v>
      </c>
      <c r="AQ41" s="368"/>
      <c r="AR41" s="368"/>
      <c r="AS41" s="368"/>
      <c r="AT41" s="368"/>
      <c r="AU41" s="368"/>
      <c r="AV41" s="368"/>
      <c r="AW41" s="367"/>
      <c r="AX41" s="368"/>
      <c r="AY41" s="237">
        <f t="shared" si="27"/>
        <v>0</v>
      </c>
      <c r="AZ41" s="368"/>
      <c r="BA41" s="237">
        <f t="shared" si="28"/>
        <v>0</v>
      </c>
      <c r="BB41" s="368"/>
      <c r="BC41" s="368"/>
      <c r="BD41" s="368"/>
      <c r="BE41" s="368"/>
      <c r="BF41" s="368"/>
      <c r="BG41" s="368"/>
      <c r="BH41" s="379">
        <f t="shared" si="17"/>
        <v>0</v>
      </c>
      <c r="BI41" s="255" t="str">
        <f t="shared" si="29"/>
        <v>05</v>
      </c>
      <c r="BJ41" s="361"/>
      <c r="BK41" s="253">
        <f t="shared" si="40"/>
        <v>0</v>
      </c>
      <c r="BL41" s="361"/>
      <c r="BM41" s="253">
        <f t="shared" si="41"/>
        <v>0</v>
      </c>
      <c r="BN41" s="247"/>
      <c r="BO41" s="358"/>
      <c r="BP41" s="361"/>
      <c r="BQ41" s="361"/>
      <c r="BR41" s="361"/>
      <c r="BS41" s="361"/>
      <c r="BT41" s="361"/>
      <c r="BU41" s="361"/>
      <c r="BV41" s="253">
        <f t="shared" si="42"/>
        <v>0</v>
      </c>
      <c r="BW41" s="361"/>
      <c r="BX41" s="253">
        <f t="shared" si="43"/>
        <v>0</v>
      </c>
      <c r="BY41" s="361"/>
      <c r="BZ41" s="361"/>
      <c r="CA41" s="361"/>
      <c r="CB41" s="361"/>
      <c r="CC41" s="361"/>
      <c r="CD41" s="361"/>
      <c r="CE41" s="361"/>
      <c r="CF41" s="361"/>
      <c r="CG41" s="253">
        <f t="shared" si="44"/>
        <v>0</v>
      </c>
      <c r="CH41" s="361"/>
      <c r="CI41" s="253">
        <f t="shared" si="45"/>
        <v>0</v>
      </c>
      <c r="CJ41" s="361"/>
      <c r="CK41" s="361"/>
      <c r="CL41" s="361"/>
      <c r="CM41" s="361"/>
      <c r="CN41" s="361"/>
      <c r="CO41" s="361"/>
      <c r="CP41" s="361"/>
      <c r="CQ41" s="361"/>
      <c r="CR41" s="253">
        <f t="shared" si="46"/>
        <v>0</v>
      </c>
      <c r="CS41" s="361"/>
      <c r="CT41" s="253">
        <f t="shared" si="47"/>
        <v>0</v>
      </c>
      <c r="CU41" s="361"/>
      <c r="CV41" s="361"/>
      <c r="CW41" s="361"/>
      <c r="CX41" s="361"/>
      <c r="CY41" s="361"/>
      <c r="CZ41" s="361"/>
      <c r="DA41" s="361"/>
      <c r="DB41" s="361"/>
      <c r="DC41" s="253">
        <f t="shared" si="48"/>
        <v>0</v>
      </c>
      <c r="DD41" s="361"/>
      <c r="DE41" s="253">
        <f t="shared" si="49"/>
        <v>0</v>
      </c>
      <c r="DF41" s="361"/>
      <c r="DG41" s="361"/>
      <c r="DH41" s="361"/>
      <c r="DI41" s="361"/>
      <c r="DJ41" s="361"/>
      <c r="DK41" s="361"/>
      <c r="DL41" s="361"/>
      <c r="DM41" s="242"/>
      <c r="DN41" s="242"/>
    </row>
    <row r="42" spans="1:118" s="27" customFormat="1" ht="12">
      <c r="A42" s="272" t="str">
        <f t="shared" si="19"/>
        <v>МОУ ДОД ДМШ-1</v>
      </c>
      <c r="B42" s="350" t="s">
        <v>290</v>
      </c>
      <c r="C42" s="349" t="s">
        <v>291</v>
      </c>
      <c r="D42" s="349" t="s">
        <v>59</v>
      </c>
      <c r="E42" s="308">
        <f t="shared" si="30"/>
        <v>0</v>
      </c>
      <c r="F42" s="236">
        <f t="shared" si="31"/>
        <v>0</v>
      </c>
      <c r="G42" s="236">
        <f t="shared" si="32"/>
        <v>0</v>
      </c>
      <c r="H42" s="236">
        <f t="shared" si="31"/>
        <v>0</v>
      </c>
      <c r="I42" s="236">
        <f t="shared" si="33"/>
        <v>0</v>
      </c>
      <c r="J42" s="236">
        <f t="shared" si="34"/>
        <v>0</v>
      </c>
      <c r="K42" s="236">
        <f t="shared" si="35"/>
        <v>0</v>
      </c>
      <c r="L42" s="236">
        <f t="shared" si="36"/>
        <v>0</v>
      </c>
      <c r="M42" s="236">
        <f t="shared" si="37"/>
        <v>0</v>
      </c>
      <c r="N42" s="236">
        <f t="shared" si="38"/>
        <v>0</v>
      </c>
      <c r="O42" s="236">
        <f t="shared" si="39"/>
        <v>0</v>
      </c>
      <c r="P42" s="367"/>
      <c r="Q42" s="368"/>
      <c r="R42" s="237">
        <f t="shared" si="21"/>
        <v>0</v>
      </c>
      <c r="S42" s="368"/>
      <c r="T42" s="237">
        <f t="shared" si="22"/>
        <v>0</v>
      </c>
      <c r="U42" s="368"/>
      <c r="V42" s="368"/>
      <c r="W42" s="368"/>
      <c r="X42" s="368"/>
      <c r="Y42" s="368"/>
      <c r="Z42" s="368"/>
      <c r="AA42" s="367"/>
      <c r="AB42" s="368"/>
      <c r="AC42" s="237">
        <f t="shared" si="23"/>
        <v>0</v>
      </c>
      <c r="AD42" s="368"/>
      <c r="AE42" s="237">
        <f t="shared" si="24"/>
        <v>0</v>
      </c>
      <c r="AF42" s="368"/>
      <c r="AG42" s="368"/>
      <c r="AH42" s="368"/>
      <c r="AI42" s="368"/>
      <c r="AJ42" s="368"/>
      <c r="AK42" s="368"/>
      <c r="AL42" s="367"/>
      <c r="AM42" s="368"/>
      <c r="AN42" s="237">
        <f t="shared" si="25"/>
        <v>0</v>
      </c>
      <c r="AO42" s="368"/>
      <c r="AP42" s="237">
        <f t="shared" si="26"/>
        <v>0</v>
      </c>
      <c r="AQ42" s="368"/>
      <c r="AR42" s="368"/>
      <c r="AS42" s="368"/>
      <c r="AT42" s="368"/>
      <c r="AU42" s="368"/>
      <c r="AV42" s="368"/>
      <c r="AW42" s="367"/>
      <c r="AX42" s="368"/>
      <c r="AY42" s="237">
        <f t="shared" si="27"/>
        <v>0</v>
      </c>
      <c r="AZ42" s="368"/>
      <c r="BA42" s="237">
        <f t="shared" si="28"/>
        <v>0</v>
      </c>
      <c r="BB42" s="368"/>
      <c r="BC42" s="368"/>
      <c r="BD42" s="368"/>
      <c r="BE42" s="368"/>
      <c r="BF42" s="368"/>
      <c r="BG42" s="368"/>
      <c r="BH42" s="379">
        <f t="shared" si="17"/>
        <v>0</v>
      </c>
      <c r="BI42" s="255" t="str">
        <f t="shared" si="29"/>
        <v>06</v>
      </c>
      <c r="BJ42" s="361"/>
      <c r="BK42" s="253">
        <f t="shared" si="40"/>
        <v>0</v>
      </c>
      <c r="BL42" s="361"/>
      <c r="BM42" s="253">
        <f t="shared" si="41"/>
        <v>0</v>
      </c>
      <c r="BN42" s="247"/>
      <c r="BO42" s="358"/>
      <c r="BP42" s="361"/>
      <c r="BQ42" s="361"/>
      <c r="BR42" s="361"/>
      <c r="BS42" s="361"/>
      <c r="BT42" s="361"/>
      <c r="BU42" s="361"/>
      <c r="BV42" s="253">
        <f t="shared" si="42"/>
        <v>0</v>
      </c>
      <c r="BW42" s="361"/>
      <c r="BX42" s="253">
        <f t="shared" si="43"/>
        <v>0</v>
      </c>
      <c r="BY42" s="361"/>
      <c r="BZ42" s="361"/>
      <c r="CA42" s="361"/>
      <c r="CB42" s="361"/>
      <c r="CC42" s="361"/>
      <c r="CD42" s="361"/>
      <c r="CE42" s="361"/>
      <c r="CF42" s="361"/>
      <c r="CG42" s="253">
        <f t="shared" si="44"/>
        <v>0</v>
      </c>
      <c r="CH42" s="361"/>
      <c r="CI42" s="253">
        <f t="shared" si="45"/>
        <v>0</v>
      </c>
      <c r="CJ42" s="361"/>
      <c r="CK42" s="361"/>
      <c r="CL42" s="361"/>
      <c r="CM42" s="361"/>
      <c r="CN42" s="361"/>
      <c r="CO42" s="361"/>
      <c r="CP42" s="361"/>
      <c r="CQ42" s="361"/>
      <c r="CR42" s="253">
        <f t="shared" si="46"/>
        <v>0</v>
      </c>
      <c r="CS42" s="361"/>
      <c r="CT42" s="253">
        <f t="shared" si="47"/>
        <v>0</v>
      </c>
      <c r="CU42" s="361"/>
      <c r="CV42" s="361"/>
      <c r="CW42" s="361"/>
      <c r="CX42" s="361"/>
      <c r="CY42" s="361"/>
      <c r="CZ42" s="361"/>
      <c r="DA42" s="361"/>
      <c r="DB42" s="361"/>
      <c r="DC42" s="253">
        <f t="shared" si="48"/>
        <v>0</v>
      </c>
      <c r="DD42" s="361"/>
      <c r="DE42" s="253">
        <f t="shared" si="49"/>
        <v>0</v>
      </c>
      <c r="DF42" s="361"/>
      <c r="DG42" s="361"/>
      <c r="DH42" s="361"/>
      <c r="DI42" s="361"/>
      <c r="DJ42" s="361"/>
      <c r="DK42" s="361"/>
      <c r="DL42" s="361"/>
      <c r="DM42" s="2"/>
      <c r="DN42" s="2"/>
    </row>
    <row r="43" spans="1:118" s="28" customFormat="1" ht="36">
      <c r="A43" s="272" t="str">
        <f t="shared" si="19"/>
        <v>МОУ ДОД ДМШ-1</v>
      </c>
      <c r="B43" s="348" t="s">
        <v>332</v>
      </c>
      <c r="C43" s="349" t="s">
        <v>292</v>
      </c>
      <c r="D43" s="349" t="s">
        <v>60</v>
      </c>
      <c r="E43" s="308">
        <f t="shared" si="30"/>
        <v>36</v>
      </c>
      <c r="F43" s="236">
        <f t="shared" si="31"/>
        <v>0.5</v>
      </c>
      <c r="G43" s="236">
        <f t="shared" si="32"/>
        <v>2780</v>
      </c>
      <c r="H43" s="236">
        <f t="shared" si="31"/>
        <v>41.2</v>
      </c>
      <c r="I43" s="236">
        <f t="shared" si="33"/>
        <v>37.700000000000003</v>
      </c>
      <c r="J43" s="236">
        <f t="shared" si="34"/>
        <v>2758</v>
      </c>
      <c r="K43" s="236">
        <f t="shared" si="35"/>
        <v>0</v>
      </c>
      <c r="L43" s="236">
        <f t="shared" si="36"/>
        <v>22</v>
      </c>
      <c r="M43" s="236">
        <f t="shared" si="37"/>
        <v>37.700000000000003</v>
      </c>
      <c r="N43" s="236">
        <f t="shared" si="38"/>
        <v>0</v>
      </c>
      <c r="O43" s="236">
        <f t="shared" si="39"/>
        <v>0</v>
      </c>
      <c r="P43" s="220">
        <v>36</v>
      </c>
      <c r="Q43" s="221">
        <v>0.5</v>
      </c>
      <c r="R43" s="237">
        <f t="shared" si="21"/>
        <v>2780</v>
      </c>
      <c r="S43" s="221">
        <v>41.2</v>
      </c>
      <c r="T43" s="237">
        <f t="shared" si="22"/>
        <v>37.700000000000003</v>
      </c>
      <c r="U43" s="221">
        <f>882.2+932.9+942.9</f>
        <v>2758</v>
      </c>
      <c r="V43" s="233"/>
      <c r="W43" s="221">
        <f>6.1+8.1+7.8</f>
        <v>22</v>
      </c>
      <c r="X43" s="221">
        <f>12.4+12.9+12.4</f>
        <v>37.700000000000003</v>
      </c>
      <c r="Y43" s="233"/>
      <c r="Z43" s="221"/>
      <c r="AA43" s="220"/>
      <c r="AB43" s="221"/>
      <c r="AC43" s="237">
        <f t="shared" si="23"/>
        <v>0</v>
      </c>
      <c r="AD43" s="221"/>
      <c r="AE43" s="237">
        <f t="shared" si="24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25"/>
        <v>0</v>
      </c>
      <c r="AO43" s="221"/>
      <c r="AP43" s="237">
        <f t="shared" si="26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27"/>
        <v>0</v>
      </c>
      <c r="AZ43" s="221"/>
      <c r="BA43" s="237">
        <f t="shared" si="28"/>
        <v>0</v>
      </c>
      <c r="BB43" s="221"/>
      <c r="BC43" s="233"/>
      <c r="BD43" s="221"/>
      <c r="BE43" s="221"/>
      <c r="BF43" s="233"/>
      <c r="BG43" s="221"/>
      <c r="BH43" s="379">
        <f t="shared" si="17"/>
        <v>0</v>
      </c>
      <c r="BI43" s="255" t="str">
        <f t="shared" si="29"/>
        <v>07</v>
      </c>
      <c r="BJ43" s="361"/>
      <c r="BK43" s="253">
        <f t="shared" si="40"/>
        <v>0</v>
      </c>
      <c r="BL43" s="361"/>
      <c r="BM43" s="253">
        <f t="shared" si="41"/>
        <v>0</v>
      </c>
      <c r="BN43" s="247"/>
      <c r="BO43" s="358"/>
      <c r="BP43" s="361"/>
      <c r="BQ43" s="361"/>
      <c r="BR43" s="361"/>
      <c r="BS43" s="361"/>
      <c r="BT43" s="361"/>
      <c r="BU43" s="361"/>
      <c r="BV43" s="253">
        <f t="shared" si="42"/>
        <v>0</v>
      </c>
      <c r="BW43" s="361"/>
      <c r="BX43" s="253">
        <f t="shared" si="43"/>
        <v>0</v>
      </c>
      <c r="BY43" s="361"/>
      <c r="BZ43" s="361"/>
      <c r="CA43" s="361"/>
      <c r="CB43" s="361"/>
      <c r="CC43" s="361"/>
      <c r="CD43" s="361"/>
      <c r="CE43" s="361"/>
      <c r="CF43" s="361"/>
      <c r="CG43" s="253">
        <f t="shared" si="44"/>
        <v>0</v>
      </c>
      <c r="CH43" s="361"/>
      <c r="CI43" s="253">
        <f t="shared" si="45"/>
        <v>0</v>
      </c>
      <c r="CJ43" s="361"/>
      <c r="CK43" s="361"/>
      <c r="CL43" s="361"/>
      <c r="CM43" s="361"/>
      <c r="CN43" s="361"/>
      <c r="CO43" s="361"/>
      <c r="CP43" s="361"/>
      <c r="CQ43" s="361"/>
      <c r="CR43" s="253">
        <f t="shared" si="46"/>
        <v>0</v>
      </c>
      <c r="CS43" s="361"/>
      <c r="CT43" s="253">
        <f t="shared" si="47"/>
        <v>0</v>
      </c>
      <c r="CU43" s="361"/>
      <c r="CV43" s="361"/>
      <c r="CW43" s="361"/>
      <c r="CX43" s="361"/>
      <c r="CY43" s="361"/>
      <c r="CZ43" s="361"/>
      <c r="DA43" s="361"/>
      <c r="DB43" s="361"/>
      <c r="DC43" s="253">
        <f t="shared" si="48"/>
        <v>0</v>
      </c>
      <c r="DD43" s="361"/>
      <c r="DE43" s="253">
        <f t="shared" si="49"/>
        <v>0</v>
      </c>
      <c r="DF43" s="361"/>
      <c r="DG43" s="361"/>
      <c r="DH43" s="361"/>
      <c r="DI43" s="361"/>
      <c r="DJ43" s="361"/>
      <c r="DK43" s="361"/>
      <c r="DL43" s="361"/>
      <c r="DM43" s="242"/>
      <c r="DN43" s="242"/>
    </row>
    <row r="44" spans="1:118" s="28" customFormat="1" ht="24">
      <c r="A44" s="272" t="str">
        <f t="shared" si="19"/>
        <v>МОУ ДОД ДМШ-1</v>
      </c>
      <c r="B44" s="348" t="s">
        <v>333</v>
      </c>
      <c r="C44" s="349" t="s">
        <v>293</v>
      </c>
      <c r="D44" s="349" t="s">
        <v>61</v>
      </c>
      <c r="E44" s="308">
        <f t="shared" si="30"/>
        <v>0</v>
      </c>
      <c r="F44" s="236">
        <f t="shared" si="31"/>
        <v>0</v>
      </c>
      <c r="G44" s="236">
        <f t="shared" si="32"/>
        <v>0</v>
      </c>
      <c r="H44" s="236">
        <f t="shared" si="31"/>
        <v>0</v>
      </c>
      <c r="I44" s="236">
        <f t="shared" si="33"/>
        <v>0</v>
      </c>
      <c r="J44" s="236">
        <f t="shared" si="34"/>
        <v>0</v>
      </c>
      <c r="K44" s="236">
        <f t="shared" si="35"/>
        <v>0</v>
      </c>
      <c r="L44" s="236">
        <f t="shared" si="36"/>
        <v>0</v>
      </c>
      <c r="M44" s="236">
        <f t="shared" si="37"/>
        <v>0</v>
      </c>
      <c r="N44" s="236">
        <f t="shared" si="38"/>
        <v>0</v>
      </c>
      <c r="O44" s="236">
        <f t="shared" si="39"/>
        <v>0</v>
      </c>
      <c r="P44" s="367"/>
      <c r="Q44" s="368"/>
      <c r="R44" s="237">
        <f t="shared" si="21"/>
        <v>0</v>
      </c>
      <c r="S44" s="368"/>
      <c r="T44" s="237">
        <f t="shared" si="22"/>
        <v>0</v>
      </c>
      <c r="U44" s="368"/>
      <c r="V44" s="368"/>
      <c r="W44" s="368"/>
      <c r="X44" s="368"/>
      <c r="Y44" s="368"/>
      <c r="Z44" s="368"/>
      <c r="AA44" s="367"/>
      <c r="AB44" s="368"/>
      <c r="AC44" s="237">
        <f t="shared" si="23"/>
        <v>0</v>
      </c>
      <c r="AD44" s="368"/>
      <c r="AE44" s="237">
        <f t="shared" si="24"/>
        <v>0</v>
      </c>
      <c r="AF44" s="368"/>
      <c r="AG44" s="368"/>
      <c r="AH44" s="368"/>
      <c r="AI44" s="368"/>
      <c r="AJ44" s="368"/>
      <c r="AK44" s="368"/>
      <c r="AL44" s="367"/>
      <c r="AM44" s="368"/>
      <c r="AN44" s="237">
        <f t="shared" si="25"/>
        <v>0</v>
      </c>
      <c r="AO44" s="368"/>
      <c r="AP44" s="237">
        <f t="shared" si="26"/>
        <v>0</v>
      </c>
      <c r="AQ44" s="368"/>
      <c r="AR44" s="368"/>
      <c r="AS44" s="368"/>
      <c r="AT44" s="368"/>
      <c r="AU44" s="368"/>
      <c r="AV44" s="368"/>
      <c r="AW44" s="367"/>
      <c r="AX44" s="368"/>
      <c r="AY44" s="237">
        <f t="shared" si="27"/>
        <v>0</v>
      </c>
      <c r="AZ44" s="368"/>
      <c r="BA44" s="237">
        <f t="shared" si="28"/>
        <v>0</v>
      </c>
      <c r="BB44" s="368"/>
      <c r="BC44" s="368"/>
      <c r="BD44" s="368"/>
      <c r="BE44" s="368"/>
      <c r="BF44" s="368"/>
      <c r="BG44" s="368"/>
      <c r="BH44" s="379">
        <f t="shared" si="17"/>
        <v>0</v>
      </c>
      <c r="BI44" s="255" t="str">
        <f t="shared" si="29"/>
        <v>08</v>
      </c>
      <c r="BJ44" s="361"/>
      <c r="BK44" s="253">
        <f t="shared" si="40"/>
        <v>0</v>
      </c>
      <c r="BL44" s="361"/>
      <c r="BM44" s="253">
        <f t="shared" si="41"/>
        <v>0</v>
      </c>
      <c r="BN44" s="247"/>
      <c r="BO44" s="358"/>
      <c r="BP44" s="361"/>
      <c r="BQ44" s="361"/>
      <c r="BR44" s="361"/>
      <c r="BS44" s="361"/>
      <c r="BT44" s="361"/>
      <c r="BU44" s="361"/>
      <c r="BV44" s="253">
        <f t="shared" si="42"/>
        <v>0</v>
      </c>
      <c r="BW44" s="361"/>
      <c r="BX44" s="253">
        <f t="shared" si="43"/>
        <v>0</v>
      </c>
      <c r="BY44" s="361"/>
      <c r="BZ44" s="361"/>
      <c r="CA44" s="361"/>
      <c r="CB44" s="361"/>
      <c r="CC44" s="361"/>
      <c r="CD44" s="361"/>
      <c r="CE44" s="361"/>
      <c r="CF44" s="361"/>
      <c r="CG44" s="253">
        <f t="shared" si="44"/>
        <v>0</v>
      </c>
      <c r="CH44" s="361"/>
      <c r="CI44" s="253">
        <f t="shared" si="45"/>
        <v>0</v>
      </c>
      <c r="CJ44" s="361"/>
      <c r="CK44" s="361"/>
      <c r="CL44" s="361"/>
      <c r="CM44" s="361"/>
      <c r="CN44" s="361"/>
      <c r="CO44" s="361"/>
      <c r="CP44" s="361"/>
      <c r="CQ44" s="361"/>
      <c r="CR44" s="253">
        <f t="shared" si="46"/>
        <v>0</v>
      </c>
      <c r="CS44" s="361"/>
      <c r="CT44" s="253">
        <f t="shared" si="47"/>
        <v>0</v>
      </c>
      <c r="CU44" s="361"/>
      <c r="CV44" s="361"/>
      <c r="CW44" s="361"/>
      <c r="CX44" s="361"/>
      <c r="CY44" s="361"/>
      <c r="CZ44" s="361"/>
      <c r="DA44" s="361"/>
      <c r="DB44" s="361"/>
      <c r="DC44" s="253">
        <f t="shared" si="48"/>
        <v>0</v>
      </c>
      <c r="DD44" s="361"/>
      <c r="DE44" s="253">
        <f t="shared" si="49"/>
        <v>0</v>
      </c>
      <c r="DF44" s="361"/>
      <c r="DG44" s="361"/>
      <c r="DH44" s="361"/>
      <c r="DI44" s="361"/>
      <c r="DJ44" s="361"/>
      <c r="DK44" s="361"/>
      <c r="DL44" s="361"/>
      <c r="DM44" s="242"/>
      <c r="DN44" s="242"/>
    </row>
    <row r="45" spans="1:118" s="27" customFormat="1" ht="24">
      <c r="A45" s="272" t="str">
        <f t="shared" si="19"/>
        <v>МОУ ДОД ДМШ-1</v>
      </c>
      <c r="B45" s="351" t="s">
        <v>334</v>
      </c>
      <c r="C45" s="349" t="s">
        <v>294</v>
      </c>
      <c r="D45" s="349" t="s">
        <v>63</v>
      </c>
      <c r="E45" s="308">
        <f t="shared" si="30"/>
        <v>0</v>
      </c>
      <c r="F45" s="236">
        <f t="shared" si="31"/>
        <v>0</v>
      </c>
      <c r="G45" s="236">
        <f t="shared" si="32"/>
        <v>0</v>
      </c>
      <c r="H45" s="236">
        <f t="shared" si="31"/>
        <v>0</v>
      </c>
      <c r="I45" s="236">
        <f t="shared" si="33"/>
        <v>0</v>
      </c>
      <c r="J45" s="236">
        <f t="shared" si="34"/>
        <v>0</v>
      </c>
      <c r="K45" s="236">
        <f t="shared" si="35"/>
        <v>0</v>
      </c>
      <c r="L45" s="236">
        <f t="shared" si="36"/>
        <v>0</v>
      </c>
      <c r="M45" s="236">
        <f t="shared" si="37"/>
        <v>0</v>
      </c>
      <c r="N45" s="236">
        <f t="shared" si="38"/>
        <v>0</v>
      </c>
      <c r="O45" s="236">
        <f t="shared" si="39"/>
        <v>0</v>
      </c>
      <c r="P45" s="367"/>
      <c r="Q45" s="368"/>
      <c r="R45" s="237">
        <f t="shared" si="21"/>
        <v>0</v>
      </c>
      <c r="S45" s="368"/>
      <c r="T45" s="237">
        <f t="shared" si="22"/>
        <v>0</v>
      </c>
      <c r="U45" s="368"/>
      <c r="V45" s="368"/>
      <c r="W45" s="368"/>
      <c r="X45" s="368"/>
      <c r="Y45" s="368"/>
      <c r="Z45" s="368"/>
      <c r="AA45" s="367"/>
      <c r="AB45" s="368"/>
      <c r="AC45" s="237">
        <f t="shared" si="23"/>
        <v>0</v>
      </c>
      <c r="AD45" s="368"/>
      <c r="AE45" s="237">
        <f t="shared" si="24"/>
        <v>0</v>
      </c>
      <c r="AF45" s="368"/>
      <c r="AG45" s="368"/>
      <c r="AH45" s="368"/>
      <c r="AI45" s="368"/>
      <c r="AJ45" s="368"/>
      <c r="AK45" s="368"/>
      <c r="AL45" s="367"/>
      <c r="AM45" s="368"/>
      <c r="AN45" s="237">
        <f t="shared" si="25"/>
        <v>0</v>
      </c>
      <c r="AO45" s="368"/>
      <c r="AP45" s="237">
        <f t="shared" si="26"/>
        <v>0</v>
      </c>
      <c r="AQ45" s="368"/>
      <c r="AR45" s="368"/>
      <c r="AS45" s="368"/>
      <c r="AT45" s="368"/>
      <c r="AU45" s="368"/>
      <c r="AV45" s="368"/>
      <c r="AW45" s="367"/>
      <c r="AX45" s="368"/>
      <c r="AY45" s="237">
        <f t="shared" si="27"/>
        <v>0</v>
      </c>
      <c r="AZ45" s="368"/>
      <c r="BA45" s="237">
        <f t="shared" si="28"/>
        <v>0</v>
      </c>
      <c r="BB45" s="368"/>
      <c r="BC45" s="368"/>
      <c r="BD45" s="368"/>
      <c r="BE45" s="368"/>
      <c r="BF45" s="368"/>
      <c r="BG45" s="368"/>
      <c r="BH45" s="379">
        <f t="shared" si="17"/>
        <v>0</v>
      </c>
      <c r="BI45" s="255" t="str">
        <f t="shared" si="29"/>
        <v>09</v>
      </c>
      <c r="BJ45" s="361"/>
      <c r="BK45" s="253">
        <f t="shared" si="40"/>
        <v>0</v>
      </c>
      <c r="BL45" s="361"/>
      <c r="BM45" s="253">
        <f t="shared" si="41"/>
        <v>0</v>
      </c>
      <c r="BN45" s="247"/>
      <c r="BO45" s="358"/>
      <c r="BP45" s="361"/>
      <c r="BQ45" s="361"/>
      <c r="BR45" s="361"/>
      <c r="BS45" s="361"/>
      <c r="BT45" s="361"/>
      <c r="BU45" s="361"/>
      <c r="BV45" s="253">
        <f t="shared" si="42"/>
        <v>0</v>
      </c>
      <c r="BW45" s="361"/>
      <c r="BX45" s="253">
        <f t="shared" si="43"/>
        <v>0</v>
      </c>
      <c r="BY45" s="361"/>
      <c r="BZ45" s="361"/>
      <c r="CA45" s="361"/>
      <c r="CB45" s="361"/>
      <c r="CC45" s="361"/>
      <c r="CD45" s="361"/>
      <c r="CE45" s="361"/>
      <c r="CF45" s="361"/>
      <c r="CG45" s="253">
        <f t="shared" si="44"/>
        <v>0</v>
      </c>
      <c r="CH45" s="361"/>
      <c r="CI45" s="253">
        <f t="shared" si="45"/>
        <v>0</v>
      </c>
      <c r="CJ45" s="361"/>
      <c r="CK45" s="361"/>
      <c r="CL45" s="361"/>
      <c r="CM45" s="361"/>
      <c r="CN45" s="361"/>
      <c r="CO45" s="361"/>
      <c r="CP45" s="361"/>
      <c r="CQ45" s="361"/>
      <c r="CR45" s="253">
        <f t="shared" si="46"/>
        <v>0</v>
      </c>
      <c r="CS45" s="361"/>
      <c r="CT45" s="253">
        <f t="shared" si="47"/>
        <v>0</v>
      </c>
      <c r="CU45" s="361"/>
      <c r="CV45" s="361"/>
      <c r="CW45" s="361"/>
      <c r="CX45" s="361"/>
      <c r="CY45" s="361"/>
      <c r="CZ45" s="361"/>
      <c r="DA45" s="361"/>
      <c r="DB45" s="361"/>
      <c r="DC45" s="253">
        <f t="shared" si="48"/>
        <v>0</v>
      </c>
      <c r="DD45" s="361"/>
      <c r="DE45" s="253">
        <f t="shared" si="49"/>
        <v>0</v>
      </c>
      <c r="DF45" s="361"/>
      <c r="DG45" s="361"/>
      <c r="DH45" s="361"/>
      <c r="DI45" s="361"/>
      <c r="DJ45" s="361"/>
      <c r="DK45" s="361"/>
      <c r="DL45" s="361"/>
      <c r="DM45" s="2"/>
      <c r="DN45" s="2"/>
    </row>
    <row r="46" spans="1:118" s="27" customFormat="1" ht="12">
      <c r="A46" s="272" t="str">
        <f t="shared" si="19"/>
        <v>МОУ ДОД ДМШ-1</v>
      </c>
      <c r="B46" s="366" t="s">
        <v>335</v>
      </c>
      <c r="C46" s="349" t="s">
        <v>295</v>
      </c>
      <c r="D46" s="349" t="s">
        <v>64</v>
      </c>
      <c r="E46" s="308">
        <f t="shared" si="30"/>
        <v>0</v>
      </c>
      <c r="F46" s="236">
        <f t="shared" si="31"/>
        <v>0</v>
      </c>
      <c r="G46" s="236">
        <f t="shared" si="32"/>
        <v>0</v>
      </c>
      <c r="H46" s="236">
        <f t="shared" si="31"/>
        <v>0</v>
      </c>
      <c r="I46" s="236">
        <f t="shared" si="33"/>
        <v>0</v>
      </c>
      <c r="J46" s="236">
        <f t="shared" si="34"/>
        <v>0</v>
      </c>
      <c r="K46" s="236">
        <f t="shared" si="35"/>
        <v>0</v>
      </c>
      <c r="L46" s="236">
        <f t="shared" si="36"/>
        <v>0</v>
      </c>
      <c r="M46" s="236">
        <f t="shared" si="37"/>
        <v>0</v>
      </c>
      <c r="N46" s="236">
        <f t="shared" si="38"/>
        <v>0</v>
      </c>
      <c r="O46" s="236">
        <f t="shared" si="39"/>
        <v>0</v>
      </c>
      <c r="P46" s="367"/>
      <c r="Q46" s="368"/>
      <c r="R46" s="237">
        <f t="shared" si="21"/>
        <v>0</v>
      </c>
      <c r="S46" s="368"/>
      <c r="T46" s="237">
        <f t="shared" si="22"/>
        <v>0</v>
      </c>
      <c r="U46" s="368"/>
      <c r="V46" s="368"/>
      <c r="W46" s="368"/>
      <c r="X46" s="368"/>
      <c r="Y46" s="368"/>
      <c r="Z46" s="368"/>
      <c r="AA46" s="367"/>
      <c r="AB46" s="368"/>
      <c r="AC46" s="237">
        <f t="shared" si="23"/>
        <v>0</v>
      </c>
      <c r="AD46" s="368"/>
      <c r="AE46" s="237">
        <f t="shared" si="24"/>
        <v>0</v>
      </c>
      <c r="AF46" s="368"/>
      <c r="AG46" s="368"/>
      <c r="AH46" s="368"/>
      <c r="AI46" s="368"/>
      <c r="AJ46" s="368"/>
      <c r="AK46" s="368"/>
      <c r="AL46" s="367"/>
      <c r="AM46" s="368"/>
      <c r="AN46" s="237">
        <f t="shared" si="25"/>
        <v>0</v>
      </c>
      <c r="AO46" s="368"/>
      <c r="AP46" s="237">
        <f t="shared" si="26"/>
        <v>0</v>
      </c>
      <c r="AQ46" s="368"/>
      <c r="AR46" s="368"/>
      <c r="AS46" s="368"/>
      <c r="AT46" s="368"/>
      <c r="AU46" s="368"/>
      <c r="AV46" s="368"/>
      <c r="AW46" s="367"/>
      <c r="AX46" s="368"/>
      <c r="AY46" s="237">
        <f t="shared" si="27"/>
        <v>0</v>
      </c>
      <c r="AZ46" s="368"/>
      <c r="BA46" s="237">
        <f t="shared" si="28"/>
        <v>0</v>
      </c>
      <c r="BB46" s="368"/>
      <c r="BC46" s="368"/>
      <c r="BD46" s="368"/>
      <c r="BE46" s="368"/>
      <c r="BF46" s="368"/>
      <c r="BG46" s="368"/>
      <c r="BH46" s="379">
        <f t="shared" si="17"/>
        <v>0</v>
      </c>
      <c r="BI46" s="255" t="str">
        <f t="shared" si="29"/>
        <v>10</v>
      </c>
      <c r="BJ46" s="361"/>
      <c r="BK46" s="253">
        <f t="shared" si="40"/>
        <v>0</v>
      </c>
      <c r="BL46" s="361"/>
      <c r="BM46" s="253">
        <f t="shared" si="41"/>
        <v>0</v>
      </c>
      <c r="BN46" s="247"/>
      <c r="BO46" s="358"/>
      <c r="BP46" s="361"/>
      <c r="BQ46" s="361"/>
      <c r="BR46" s="361"/>
      <c r="BS46" s="361"/>
      <c r="BT46" s="361"/>
      <c r="BU46" s="361"/>
      <c r="BV46" s="253">
        <f t="shared" si="42"/>
        <v>0</v>
      </c>
      <c r="BW46" s="361"/>
      <c r="BX46" s="253">
        <f t="shared" si="43"/>
        <v>0</v>
      </c>
      <c r="BY46" s="361"/>
      <c r="BZ46" s="361"/>
      <c r="CA46" s="361"/>
      <c r="CB46" s="361"/>
      <c r="CC46" s="361"/>
      <c r="CD46" s="361"/>
      <c r="CE46" s="361"/>
      <c r="CF46" s="361"/>
      <c r="CG46" s="253">
        <f t="shared" si="44"/>
        <v>0</v>
      </c>
      <c r="CH46" s="361"/>
      <c r="CI46" s="253">
        <f t="shared" si="45"/>
        <v>0</v>
      </c>
      <c r="CJ46" s="361"/>
      <c r="CK46" s="361"/>
      <c r="CL46" s="361"/>
      <c r="CM46" s="361"/>
      <c r="CN46" s="361"/>
      <c r="CO46" s="361"/>
      <c r="CP46" s="361"/>
      <c r="CQ46" s="361"/>
      <c r="CR46" s="253">
        <f t="shared" si="46"/>
        <v>0</v>
      </c>
      <c r="CS46" s="361"/>
      <c r="CT46" s="253">
        <f t="shared" si="47"/>
        <v>0</v>
      </c>
      <c r="CU46" s="361"/>
      <c r="CV46" s="361"/>
      <c r="CW46" s="361"/>
      <c r="CX46" s="361"/>
      <c r="CY46" s="361"/>
      <c r="CZ46" s="361"/>
      <c r="DA46" s="361"/>
      <c r="DB46" s="361"/>
      <c r="DC46" s="253">
        <f t="shared" si="48"/>
        <v>0</v>
      </c>
      <c r="DD46" s="361"/>
      <c r="DE46" s="253">
        <f t="shared" si="49"/>
        <v>0</v>
      </c>
      <c r="DF46" s="361"/>
      <c r="DG46" s="361"/>
      <c r="DH46" s="361"/>
      <c r="DI46" s="361"/>
      <c r="DJ46" s="361"/>
      <c r="DK46" s="361"/>
      <c r="DL46" s="361"/>
      <c r="DM46" s="2"/>
      <c r="DN46" s="2"/>
    </row>
    <row r="47" spans="1:118" s="28" customFormat="1" ht="24">
      <c r="A47" s="272" t="str">
        <f t="shared" si="19"/>
        <v>МОУ ДОД ДМШ-1</v>
      </c>
      <c r="B47" s="348" t="s">
        <v>336</v>
      </c>
      <c r="C47" s="349" t="s">
        <v>296</v>
      </c>
      <c r="D47" s="349" t="s">
        <v>65</v>
      </c>
      <c r="E47" s="308">
        <f t="shared" si="30"/>
        <v>0</v>
      </c>
      <c r="F47" s="236">
        <f t="shared" si="31"/>
        <v>0</v>
      </c>
      <c r="G47" s="236">
        <f t="shared" si="32"/>
        <v>0</v>
      </c>
      <c r="H47" s="236">
        <f t="shared" si="31"/>
        <v>0</v>
      </c>
      <c r="I47" s="236">
        <f t="shared" si="33"/>
        <v>0</v>
      </c>
      <c r="J47" s="236">
        <f t="shared" si="34"/>
        <v>0</v>
      </c>
      <c r="K47" s="236">
        <f t="shared" si="35"/>
        <v>0</v>
      </c>
      <c r="L47" s="236">
        <f t="shared" si="36"/>
        <v>0</v>
      </c>
      <c r="M47" s="236">
        <f t="shared" si="37"/>
        <v>0</v>
      </c>
      <c r="N47" s="236">
        <f t="shared" si="38"/>
        <v>0</v>
      </c>
      <c r="O47" s="236">
        <f t="shared" si="39"/>
        <v>0</v>
      </c>
      <c r="P47" s="220"/>
      <c r="Q47" s="221"/>
      <c r="R47" s="237">
        <f t="shared" si="21"/>
        <v>0</v>
      </c>
      <c r="S47" s="221"/>
      <c r="T47" s="237">
        <f t="shared" si="22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23"/>
        <v>0</v>
      </c>
      <c r="AD47" s="221"/>
      <c r="AE47" s="237">
        <f t="shared" si="24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25"/>
        <v>0</v>
      </c>
      <c r="AO47" s="221"/>
      <c r="AP47" s="237">
        <f t="shared" si="26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27"/>
        <v>0</v>
      </c>
      <c r="AZ47" s="221"/>
      <c r="BA47" s="237">
        <f t="shared" si="28"/>
        <v>0</v>
      </c>
      <c r="BB47" s="221"/>
      <c r="BC47" s="233"/>
      <c r="BD47" s="221"/>
      <c r="BE47" s="221"/>
      <c r="BF47" s="233"/>
      <c r="BG47" s="221"/>
      <c r="BH47" s="379">
        <f t="shared" si="17"/>
        <v>0</v>
      </c>
      <c r="BI47" s="255" t="str">
        <f t="shared" si="29"/>
        <v>11</v>
      </c>
      <c r="BJ47" s="361"/>
      <c r="BK47" s="253">
        <f t="shared" si="40"/>
        <v>0</v>
      </c>
      <c r="BL47" s="361"/>
      <c r="BM47" s="253">
        <f t="shared" si="41"/>
        <v>0</v>
      </c>
      <c r="BN47" s="247"/>
      <c r="BO47" s="358"/>
      <c r="BP47" s="361"/>
      <c r="BQ47" s="361"/>
      <c r="BR47" s="361"/>
      <c r="BS47" s="361"/>
      <c r="BT47" s="361"/>
      <c r="BU47" s="361"/>
      <c r="BV47" s="253">
        <f t="shared" si="42"/>
        <v>0</v>
      </c>
      <c r="BW47" s="361"/>
      <c r="BX47" s="253">
        <f t="shared" si="43"/>
        <v>0</v>
      </c>
      <c r="BY47" s="361"/>
      <c r="BZ47" s="361"/>
      <c r="CA47" s="361"/>
      <c r="CB47" s="361"/>
      <c r="CC47" s="361"/>
      <c r="CD47" s="361"/>
      <c r="CE47" s="361"/>
      <c r="CF47" s="361"/>
      <c r="CG47" s="253">
        <f t="shared" si="44"/>
        <v>0</v>
      </c>
      <c r="CH47" s="361"/>
      <c r="CI47" s="253">
        <f t="shared" si="45"/>
        <v>0</v>
      </c>
      <c r="CJ47" s="361"/>
      <c r="CK47" s="361"/>
      <c r="CL47" s="361"/>
      <c r="CM47" s="361"/>
      <c r="CN47" s="361"/>
      <c r="CO47" s="361"/>
      <c r="CP47" s="361"/>
      <c r="CQ47" s="361"/>
      <c r="CR47" s="253">
        <f t="shared" si="46"/>
        <v>0</v>
      </c>
      <c r="CS47" s="361"/>
      <c r="CT47" s="253">
        <f t="shared" si="47"/>
        <v>0</v>
      </c>
      <c r="CU47" s="361"/>
      <c r="CV47" s="361"/>
      <c r="CW47" s="361"/>
      <c r="CX47" s="361"/>
      <c r="CY47" s="361"/>
      <c r="CZ47" s="361"/>
      <c r="DA47" s="361"/>
      <c r="DB47" s="361"/>
      <c r="DC47" s="253">
        <f t="shared" si="48"/>
        <v>0</v>
      </c>
      <c r="DD47" s="361"/>
      <c r="DE47" s="253">
        <f t="shared" si="49"/>
        <v>0</v>
      </c>
      <c r="DF47" s="361"/>
      <c r="DG47" s="361"/>
      <c r="DH47" s="361"/>
      <c r="DI47" s="361"/>
      <c r="DJ47" s="361"/>
      <c r="DK47" s="361"/>
      <c r="DL47" s="361"/>
      <c r="DM47" s="242"/>
      <c r="DN47" s="242"/>
    </row>
    <row r="48" spans="1:118" s="27" customFormat="1" ht="24">
      <c r="A48" s="272" t="str">
        <f t="shared" si="19"/>
        <v>МОУ ДОД ДМШ-1</v>
      </c>
      <c r="B48" s="351" t="s">
        <v>334</v>
      </c>
      <c r="C48" s="349" t="s">
        <v>297</v>
      </c>
      <c r="D48" s="349" t="s">
        <v>66</v>
      </c>
      <c r="E48" s="308">
        <f t="shared" si="30"/>
        <v>0</v>
      </c>
      <c r="F48" s="236">
        <f t="shared" si="31"/>
        <v>0</v>
      </c>
      <c r="G48" s="236">
        <f t="shared" si="32"/>
        <v>0</v>
      </c>
      <c r="H48" s="236">
        <f t="shared" si="31"/>
        <v>0</v>
      </c>
      <c r="I48" s="236">
        <f t="shared" si="33"/>
        <v>0</v>
      </c>
      <c r="J48" s="236">
        <f t="shared" si="34"/>
        <v>0</v>
      </c>
      <c r="K48" s="236">
        <f t="shared" si="35"/>
        <v>0</v>
      </c>
      <c r="L48" s="236">
        <f t="shared" si="36"/>
        <v>0</v>
      </c>
      <c r="M48" s="236">
        <f t="shared" si="37"/>
        <v>0</v>
      </c>
      <c r="N48" s="236">
        <f t="shared" si="38"/>
        <v>0</v>
      </c>
      <c r="O48" s="236">
        <f t="shared" si="39"/>
        <v>0</v>
      </c>
      <c r="P48" s="220"/>
      <c r="Q48" s="221"/>
      <c r="R48" s="237">
        <f t="shared" si="21"/>
        <v>0</v>
      </c>
      <c r="S48" s="221"/>
      <c r="T48" s="237">
        <f t="shared" si="22"/>
        <v>0</v>
      </c>
      <c r="U48" s="221"/>
      <c r="V48" s="233"/>
      <c r="W48" s="221"/>
      <c r="X48" s="221"/>
      <c r="Y48" s="233"/>
      <c r="Z48" s="221"/>
      <c r="AA48" s="220"/>
      <c r="AB48" s="221"/>
      <c r="AC48" s="237">
        <f t="shared" si="23"/>
        <v>0</v>
      </c>
      <c r="AD48" s="221"/>
      <c r="AE48" s="237">
        <f t="shared" si="24"/>
        <v>0</v>
      </c>
      <c r="AF48" s="221"/>
      <c r="AG48" s="233"/>
      <c r="AH48" s="221"/>
      <c r="AI48" s="221"/>
      <c r="AJ48" s="233"/>
      <c r="AK48" s="221"/>
      <c r="AL48" s="220"/>
      <c r="AM48" s="221"/>
      <c r="AN48" s="237">
        <f t="shared" si="25"/>
        <v>0</v>
      </c>
      <c r="AO48" s="221"/>
      <c r="AP48" s="237">
        <f t="shared" si="26"/>
        <v>0</v>
      </c>
      <c r="AQ48" s="221"/>
      <c r="AR48" s="233"/>
      <c r="AS48" s="221"/>
      <c r="AT48" s="221"/>
      <c r="AU48" s="233"/>
      <c r="AV48" s="221"/>
      <c r="AW48" s="220"/>
      <c r="AX48" s="221"/>
      <c r="AY48" s="237">
        <f t="shared" si="27"/>
        <v>0</v>
      </c>
      <c r="AZ48" s="221"/>
      <c r="BA48" s="237">
        <f t="shared" si="28"/>
        <v>0</v>
      </c>
      <c r="BB48" s="221"/>
      <c r="BC48" s="233"/>
      <c r="BD48" s="221"/>
      <c r="BE48" s="221"/>
      <c r="BF48" s="233"/>
      <c r="BG48" s="221"/>
      <c r="BH48" s="379">
        <f t="shared" si="17"/>
        <v>0</v>
      </c>
      <c r="BI48" s="255" t="str">
        <f t="shared" si="29"/>
        <v>12</v>
      </c>
      <c r="BJ48" s="361"/>
      <c r="BK48" s="253">
        <f t="shared" si="40"/>
        <v>0</v>
      </c>
      <c r="BL48" s="361"/>
      <c r="BM48" s="253">
        <f t="shared" si="41"/>
        <v>0</v>
      </c>
      <c r="BN48" s="247"/>
      <c r="BO48" s="358"/>
      <c r="BP48" s="361"/>
      <c r="BQ48" s="361"/>
      <c r="BR48" s="361"/>
      <c r="BS48" s="361"/>
      <c r="BT48" s="361"/>
      <c r="BU48" s="361"/>
      <c r="BV48" s="253">
        <f t="shared" si="42"/>
        <v>0</v>
      </c>
      <c r="BW48" s="361"/>
      <c r="BX48" s="253">
        <f t="shared" si="43"/>
        <v>0</v>
      </c>
      <c r="BY48" s="361"/>
      <c r="BZ48" s="361"/>
      <c r="CA48" s="361"/>
      <c r="CB48" s="361"/>
      <c r="CC48" s="361"/>
      <c r="CD48" s="361"/>
      <c r="CE48" s="361"/>
      <c r="CF48" s="361"/>
      <c r="CG48" s="253">
        <f t="shared" si="44"/>
        <v>0</v>
      </c>
      <c r="CH48" s="361"/>
      <c r="CI48" s="253">
        <f t="shared" si="45"/>
        <v>0</v>
      </c>
      <c r="CJ48" s="361"/>
      <c r="CK48" s="361"/>
      <c r="CL48" s="361"/>
      <c r="CM48" s="361"/>
      <c r="CN48" s="361"/>
      <c r="CO48" s="361"/>
      <c r="CP48" s="361"/>
      <c r="CQ48" s="361"/>
      <c r="CR48" s="253">
        <f t="shared" si="46"/>
        <v>0</v>
      </c>
      <c r="CS48" s="361"/>
      <c r="CT48" s="253">
        <f t="shared" si="47"/>
        <v>0</v>
      </c>
      <c r="CU48" s="361"/>
      <c r="CV48" s="361"/>
      <c r="CW48" s="361"/>
      <c r="CX48" s="361"/>
      <c r="CY48" s="361"/>
      <c r="CZ48" s="361"/>
      <c r="DA48" s="361"/>
      <c r="DB48" s="361"/>
      <c r="DC48" s="253">
        <f t="shared" si="48"/>
        <v>0</v>
      </c>
      <c r="DD48" s="361"/>
      <c r="DE48" s="253">
        <f t="shared" si="49"/>
        <v>0</v>
      </c>
      <c r="DF48" s="361"/>
      <c r="DG48" s="361"/>
      <c r="DH48" s="361"/>
      <c r="DI48" s="361"/>
      <c r="DJ48" s="361"/>
      <c r="DK48" s="361"/>
      <c r="DL48" s="361"/>
      <c r="DM48" s="2"/>
      <c r="DN48" s="2"/>
    </row>
    <row r="49" spans="1:118" s="27" customFormat="1" ht="12">
      <c r="A49" s="272" t="str">
        <f t="shared" si="19"/>
        <v>МОУ ДОД ДМШ-1</v>
      </c>
      <c r="B49" s="366" t="s">
        <v>335</v>
      </c>
      <c r="C49" s="349" t="s">
        <v>298</v>
      </c>
      <c r="D49" s="349" t="s">
        <v>67</v>
      </c>
      <c r="E49" s="308">
        <f t="shared" si="30"/>
        <v>0</v>
      </c>
      <c r="F49" s="236">
        <f t="shared" si="31"/>
        <v>0</v>
      </c>
      <c r="G49" s="236">
        <f t="shared" si="32"/>
        <v>0</v>
      </c>
      <c r="H49" s="236">
        <f t="shared" si="31"/>
        <v>0</v>
      </c>
      <c r="I49" s="236">
        <f t="shared" si="33"/>
        <v>0</v>
      </c>
      <c r="J49" s="236">
        <f t="shared" si="34"/>
        <v>0</v>
      </c>
      <c r="K49" s="236">
        <f t="shared" si="35"/>
        <v>0</v>
      </c>
      <c r="L49" s="236">
        <f t="shared" si="36"/>
        <v>0</v>
      </c>
      <c r="M49" s="236">
        <f t="shared" si="37"/>
        <v>0</v>
      </c>
      <c r="N49" s="236">
        <f t="shared" si="38"/>
        <v>0</v>
      </c>
      <c r="O49" s="236">
        <f t="shared" si="39"/>
        <v>0</v>
      </c>
      <c r="P49" s="220"/>
      <c r="Q49" s="221"/>
      <c r="R49" s="237">
        <f t="shared" si="21"/>
        <v>0</v>
      </c>
      <c r="S49" s="221"/>
      <c r="T49" s="237">
        <f t="shared" si="22"/>
        <v>0</v>
      </c>
      <c r="U49" s="221"/>
      <c r="V49" s="233"/>
      <c r="W49" s="221"/>
      <c r="X49" s="221"/>
      <c r="Y49" s="233"/>
      <c r="Z49" s="221"/>
      <c r="AA49" s="220"/>
      <c r="AB49" s="221"/>
      <c r="AC49" s="237">
        <f t="shared" si="23"/>
        <v>0</v>
      </c>
      <c r="AD49" s="221"/>
      <c r="AE49" s="237">
        <f t="shared" si="24"/>
        <v>0</v>
      </c>
      <c r="AF49" s="221"/>
      <c r="AG49" s="233"/>
      <c r="AH49" s="221"/>
      <c r="AI49" s="221"/>
      <c r="AJ49" s="233"/>
      <c r="AK49" s="221"/>
      <c r="AL49" s="220"/>
      <c r="AM49" s="221"/>
      <c r="AN49" s="237">
        <f t="shared" si="25"/>
        <v>0</v>
      </c>
      <c r="AO49" s="221"/>
      <c r="AP49" s="237">
        <f t="shared" si="26"/>
        <v>0</v>
      </c>
      <c r="AQ49" s="221"/>
      <c r="AR49" s="233"/>
      <c r="AS49" s="221"/>
      <c r="AT49" s="221"/>
      <c r="AU49" s="233"/>
      <c r="AV49" s="221"/>
      <c r="AW49" s="220"/>
      <c r="AX49" s="221"/>
      <c r="AY49" s="237">
        <f t="shared" si="27"/>
        <v>0</v>
      </c>
      <c r="AZ49" s="221"/>
      <c r="BA49" s="237">
        <f t="shared" si="28"/>
        <v>0</v>
      </c>
      <c r="BB49" s="221"/>
      <c r="BC49" s="233"/>
      <c r="BD49" s="221"/>
      <c r="BE49" s="221"/>
      <c r="BF49" s="233"/>
      <c r="BG49" s="221"/>
      <c r="BH49" s="379">
        <f t="shared" si="17"/>
        <v>0</v>
      </c>
      <c r="BI49" s="255" t="str">
        <f t="shared" si="29"/>
        <v>13</v>
      </c>
      <c r="BJ49" s="361"/>
      <c r="BK49" s="253">
        <f t="shared" si="40"/>
        <v>0</v>
      </c>
      <c r="BL49" s="361"/>
      <c r="BM49" s="253">
        <f t="shared" si="41"/>
        <v>0</v>
      </c>
      <c r="BN49" s="247"/>
      <c r="BO49" s="358"/>
      <c r="BP49" s="361"/>
      <c r="BQ49" s="361"/>
      <c r="BR49" s="361"/>
      <c r="BS49" s="361"/>
      <c r="BT49" s="361"/>
      <c r="BU49" s="361"/>
      <c r="BV49" s="253">
        <f t="shared" si="42"/>
        <v>0</v>
      </c>
      <c r="BW49" s="361"/>
      <c r="BX49" s="253">
        <f t="shared" si="43"/>
        <v>0</v>
      </c>
      <c r="BY49" s="361"/>
      <c r="BZ49" s="361"/>
      <c r="CA49" s="361"/>
      <c r="CB49" s="361"/>
      <c r="CC49" s="361"/>
      <c r="CD49" s="361"/>
      <c r="CE49" s="361"/>
      <c r="CF49" s="361"/>
      <c r="CG49" s="253">
        <f t="shared" si="44"/>
        <v>0</v>
      </c>
      <c r="CH49" s="361"/>
      <c r="CI49" s="253">
        <f t="shared" si="45"/>
        <v>0</v>
      </c>
      <c r="CJ49" s="361"/>
      <c r="CK49" s="361"/>
      <c r="CL49" s="361"/>
      <c r="CM49" s="361"/>
      <c r="CN49" s="361"/>
      <c r="CO49" s="361"/>
      <c r="CP49" s="361"/>
      <c r="CQ49" s="361"/>
      <c r="CR49" s="253">
        <f t="shared" si="46"/>
        <v>0</v>
      </c>
      <c r="CS49" s="361"/>
      <c r="CT49" s="253">
        <f t="shared" si="47"/>
        <v>0</v>
      </c>
      <c r="CU49" s="361"/>
      <c r="CV49" s="361"/>
      <c r="CW49" s="361"/>
      <c r="CX49" s="361"/>
      <c r="CY49" s="361"/>
      <c r="CZ49" s="361"/>
      <c r="DA49" s="361"/>
      <c r="DB49" s="361"/>
      <c r="DC49" s="253">
        <f t="shared" si="48"/>
        <v>0</v>
      </c>
      <c r="DD49" s="361"/>
      <c r="DE49" s="253">
        <f t="shared" si="49"/>
        <v>0</v>
      </c>
      <c r="DF49" s="361"/>
      <c r="DG49" s="361"/>
      <c r="DH49" s="361"/>
      <c r="DI49" s="361"/>
      <c r="DJ49" s="361"/>
      <c r="DK49" s="361"/>
      <c r="DL49" s="361"/>
      <c r="DM49" s="2"/>
      <c r="DN49" s="2"/>
    </row>
    <row r="50" spans="1:118" s="28" customFormat="1" ht="72">
      <c r="A50" s="272" t="str">
        <f t="shared" si="19"/>
        <v>МОУ ДОД ДМШ-1</v>
      </c>
      <c r="B50" s="348" t="s">
        <v>337</v>
      </c>
      <c r="C50" s="349" t="s">
        <v>299</v>
      </c>
      <c r="D50" s="349" t="s">
        <v>300</v>
      </c>
      <c r="E50" s="308">
        <f t="shared" si="30"/>
        <v>0</v>
      </c>
      <c r="F50" s="236">
        <f t="shared" si="31"/>
        <v>0</v>
      </c>
      <c r="G50" s="236">
        <f t="shared" si="32"/>
        <v>0</v>
      </c>
      <c r="H50" s="236">
        <f t="shared" si="31"/>
        <v>0</v>
      </c>
      <c r="I50" s="236">
        <f t="shared" si="33"/>
        <v>0</v>
      </c>
      <c r="J50" s="236">
        <f t="shared" si="34"/>
        <v>0</v>
      </c>
      <c r="K50" s="236">
        <f t="shared" si="35"/>
        <v>0</v>
      </c>
      <c r="L50" s="236">
        <f t="shared" si="36"/>
        <v>0</v>
      </c>
      <c r="M50" s="236">
        <f t="shared" si="37"/>
        <v>0</v>
      </c>
      <c r="N50" s="236">
        <f t="shared" si="38"/>
        <v>0</v>
      </c>
      <c r="O50" s="236">
        <f t="shared" si="39"/>
        <v>0</v>
      </c>
      <c r="P50" s="220"/>
      <c r="Q50" s="221"/>
      <c r="R50" s="237">
        <f t="shared" si="21"/>
        <v>0</v>
      </c>
      <c r="S50" s="221"/>
      <c r="T50" s="237">
        <f t="shared" si="22"/>
        <v>0</v>
      </c>
      <c r="U50" s="221"/>
      <c r="V50" s="233"/>
      <c r="W50" s="221"/>
      <c r="X50" s="221"/>
      <c r="Y50" s="233"/>
      <c r="Z50" s="221"/>
      <c r="AA50" s="220"/>
      <c r="AB50" s="221"/>
      <c r="AC50" s="237">
        <f t="shared" si="23"/>
        <v>0</v>
      </c>
      <c r="AD50" s="221"/>
      <c r="AE50" s="237">
        <f t="shared" si="24"/>
        <v>0</v>
      </c>
      <c r="AF50" s="221"/>
      <c r="AG50" s="233"/>
      <c r="AH50" s="221"/>
      <c r="AI50" s="221"/>
      <c r="AJ50" s="233"/>
      <c r="AK50" s="221"/>
      <c r="AL50" s="220"/>
      <c r="AM50" s="221"/>
      <c r="AN50" s="237">
        <f t="shared" si="25"/>
        <v>0</v>
      </c>
      <c r="AO50" s="221"/>
      <c r="AP50" s="237">
        <f t="shared" si="26"/>
        <v>0</v>
      </c>
      <c r="AQ50" s="221"/>
      <c r="AR50" s="233"/>
      <c r="AS50" s="221"/>
      <c r="AT50" s="221"/>
      <c r="AU50" s="233"/>
      <c r="AV50" s="221"/>
      <c r="AW50" s="220"/>
      <c r="AX50" s="221"/>
      <c r="AY50" s="237">
        <f t="shared" si="27"/>
        <v>0</v>
      </c>
      <c r="AZ50" s="221"/>
      <c r="BA50" s="237">
        <f t="shared" si="28"/>
        <v>0</v>
      </c>
      <c r="BB50" s="221"/>
      <c r="BC50" s="233"/>
      <c r="BD50" s="221"/>
      <c r="BE50" s="221"/>
      <c r="BF50" s="233"/>
      <c r="BG50" s="221"/>
      <c r="BH50" s="379">
        <f t="shared" si="17"/>
        <v>0</v>
      </c>
      <c r="BI50" s="255" t="str">
        <f t="shared" si="29"/>
        <v>14</v>
      </c>
      <c r="BJ50" s="361"/>
      <c r="BK50" s="253">
        <f t="shared" si="40"/>
        <v>0</v>
      </c>
      <c r="BL50" s="361"/>
      <c r="BM50" s="253">
        <f t="shared" si="41"/>
        <v>0</v>
      </c>
      <c r="BN50" s="247"/>
      <c r="BO50" s="358"/>
      <c r="BP50" s="361"/>
      <c r="BQ50" s="361"/>
      <c r="BR50" s="361"/>
      <c r="BS50" s="361"/>
      <c r="BT50" s="361"/>
      <c r="BU50" s="361"/>
      <c r="BV50" s="253">
        <f t="shared" si="42"/>
        <v>0</v>
      </c>
      <c r="BW50" s="361"/>
      <c r="BX50" s="253">
        <f t="shared" si="43"/>
        <v>0</v>
      </c>
      <c r="BY50" s="361"/>
      <c r="BZ50" s="361"/>
      <c r="CA50" s="361"/>
      <c r="CB50" s="361"/>
      <c r="CC50" s="361"/>
      <c r="CD50" s="361"/>
      <c r="CE50" s="361"/>
      <c r="CF50" s="361"/>
      <c r="CG50" s="253">
        <f t="shared" si="44"/>
        <v>0</v>
      </c>
      <c r="CH50" s="361"/>
      <c r="CI50" s="253">
        <f t="shared" si="45"/>
        <v>0</v>
      </c>
      <c r="CJ50" s="361"/>
      <c r="CK50" s="361"/>
      <c r="CL50" s="361"/>
      <c r="CM50" s="361"/>
      <c r="CN50" s="361"/>
      <c r="CO50" s="361"/>
      <c r="CP50" s="361"/>
      <c r="CQ50" s="361"/>
      <c r="CR50" s="253">
        <f t="shared" si="46"/>
        <v>0</v>
      </c>
      <c r="CS50" s="361"/>
      <c r="CT50" s="253">
        <f t="shared" si="47"/>
        <v>0</v>
      </c>
      <c r="CU50" s="361"/>
      <c r="CV50" s="361"/>
      <c r="CW50" s="361"/>
      <c r="CX50" s="361"/>
      <c r="CY50" s="361"/>
      <c r="CZ50" s="361"/>
      <c r="DA50" s="361"/>
      <c r="DB50" s="361"/>
      <c r="DC50" s="253">
        <f t="shared" si="48"/>
        <v>0</v>
      </c>
      <c r="DD50" s="361"/>
      <c r="DE50" s="253">
        <f t="shared" si="49"/>
        <v>0</v>
      </c>
      <c r="DF50" s="361"/>
      <c r="DG50" s="361"/>
      <c r="DH50" s="361"/>
      <c r="DI50" s="361"/>
      <c r="DJ50" s="361"/>
      <c r="DK50" s="361"/>
      <c r="DL50" s="361"/>
      <c r="DM50" s="242"/>
      <c r="DN50" s="242"/>
    </row>
    <row r="51" spans="1:118" s="27" customFormat="1" ht="24">
      <c r="A51" s="272" t="str">
        <f t="shared" si="19"/>
        <v>МОУ ДОД ДМШ-1</v>
      </c>
      <c r="B51" s="351" t="s">
        <v>334</v>
      </c>
      <c r="C51" s="349" t="s">
        <v>301</v>
      </c>
      <c r="D51" s="349" t="s">
        <v>302</v>
      </c>
      <c r="E51" s="308">
        <f t="shared" si="30"/>
        <v>0</v>
      </c>
      <c r="F51" s="236">
        <f t="shared" si="31"/>
        <v>0</v>
      </c>
      <c r="G51" s="236">
        <f t="shared" si="32"/>
        <v>0</v>
      </c>
      <c r="H51" s="236">
        <f t="shared" si="31"/>
        <v>0</v>
      </c>
      <c r="I51" s="236">
        <f t="shared" si="33"/>
        <v>0</v>
      </c>
      <c r="J51" s="236">
        <f t="shared" si="34"/>
        <v>0</v>
      </c>
      <c r="K51" s="236">
        <f t="shared" si="35"/>
        <v>0</v>
      </c>
      <c r="L51" s="236">
        <f t="shared" si="36"/>
        <v>0</v>
      </c>
      <c r="M51" s="236">
        <f t="shared" si="37"/>
        <v>0</v>
      </c>
      <c r="N51" s="236">
        <f t="shared" si="38"/>
        <v>0</v>
      </c>
      <c r="O51" s="236">
        <f t="shared" si="39"/>
        <v>0</v>
      </c>
      <c r="P51" s="220"/>
      <c r="Q51" s="221"/>
      <c r="R51" s="237">
        <f t="shared" si="21"/>
        <v>0</v>
      </c>
      <c r="S51" s="221"/>
      <c r="T51" s="237">
        <f t="shared" si="22"/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 t="shared" si="23"/>
        <v>0</v>
      </c>
      <c r="AD51" s="221"/>
      <c r="AE51" s="237">
        <f t="shared" si="24"/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 t="shared" si="25"/>
        <v>0</v>
      </c>
      <c r="AO51" s="221"/>
      <c r="AP51" s="237">
        <f t="shared" si="26"/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 t="shared" si="27"/>
        <v>0</v>
      </c>
      <c r="AZ51" s="221"/>
      <c r="BA51" s="237">
        <f t="shared" si="28"/>
        <v>0</v>
      </c>
      <c r="BB51" s="221"/>
      <c r="BC51" s="233"/>
      <c r="BD51" s="221"/>
      <c r="BE51" s="221"/>
      <c r="BF51" s="233"/>
      <c r="BG51" s="221"/>
      <c r="BH51" s="379">
        <f t="shared" si="17"/>
        <v>0</v>
      </c>
      <c r="BI51" s="255" t="str">
        <f t="shared" si="29"/>
        <v>15</v>
      </c>
      <c r="BJ51" s="361"/>
      <c r="BK51" s="253">
        <f t="shared" si="40"/>
        <v>0</v>
      </c>
      <c r="BL51" s="361"/>
      <c r="BM51" s="253">
        <f t="shared" si="41"/>
        <v>0</v>
      </c>
      <c r="BN51" s="247"/>
      <c r="BO51" s="358"/>
      <c r="BP51" s="361"/>
      <c r="BQ51" s="361"/>
      <c r="BR51" s="361"/>
      <c r="BS51" s="361"/>
      <c r="BT51" s="361"/>
      <c r="BU51" s="361"/>
      <c r="BV51" s="253">
        <f t="shared" si="42"/>
        <v>0</v>
      </c>
      <c r="BW51" s="361"/>
      <c r="BX51" s="253">
        <f t="shared" si="43"/>
        <v>0</v>
      </c>
      <c r="BY51" s="361"/>
      <c r="BZ51" s="361"/>
      <c r="CA51" s="361"/>
      <c r="CB51" s="361"/>
      <c r="CC51" s="361"/>
      <c r="CD51" s="361"/>
      <c r="CE51" s="361"/>
      <c r="CF51" s="361"/>
      <c r="CG51" s="253">
        <f t="shared" si="44"/>
        <v>0</v>
      </c>
      <c r="CH51" s="361"/>
      <c r="CI51" s="253">
        <f t="shared" si="45"/>
        <v>0</v>
      </c>
      <c r="CJ51" s="361"/>
      <c r="CK51" s="361"/>
      <c r="CL51" s="361"/>
      <c r="CM51" s="361"/>
      <c r="CN51" s="361"/>
      <c r="CO51" s="361"/>
      <c r="CP51" s="361"/>
      <c r="CQ51" s="361"/>
      <c r="CR51" s="253">
        <f t="shared" si="46"/>
        <v>0</v>
      </c>
      <c r="CS51" s="361"/>
      <c r="CT51" s="253">
        <f t="shared" si="47"/>
        <v>0</v>
      </c>
      <c r="CU51" s="361"/>
      <c r="CV51" s="361"/>
      <c r="CW51" s="361"/>
      <c r="CX51" s="361"/>
      <c r="CY51" s="361"/>
      <c r="CZ51" s="361"/>
      <c r="DA51" s="361"/>
      <c r="DB51" s="361"/>
      <c r="DC51" s="253">
        <f t="shared" si="48"/>
        <v>0</v>
      </c>
      <c r="DD51" s="361"/>
      <c r="DE51" s="253">
        <f t="shared" si="49"/>
        <v>0</v>
      </c>
      <c r="DF51" s="361"/>
      <c r="DG51" s="361"/>
      <c r="DH51" s="361"/>
      <c r="DI51" s="361"/>
      <c r="DJ51" s="361"/>
      <c r="DK51" s="361"/>
      <c r="DL51" s="361"/>
      <c r="DM51" s="2"/>
      <c r="DN51" s="2"/>
    </row>
    <row r="52" spans="1:118" s="27" customFormat="1" ht="12">
      <c r="A52" s="272" t="str">
        <f t="shared" si="19"/>
        <v>МОУ ДОД ДМШ-1</v>
      </c>
      <c r="B52" s="366" t="s">
        <v>335</v>
      </c>
      <c r="C52" s="349" t="s">
        <v>303</v>
      </c>
      <c r="D52" s="349" t="s">
        <v>304</v>
      </c>
      <c r="E52" s="308">
        <f t="shared" si="30"/>
        <v>0</v>
      </c>
      <c r="F52" s="236">
        <f t="shared" si="31"/>
        <v>0</v>
      </c>
      <c r="G52" s="236">
        <f t="shared" si="32"/>
        <v>0</v>
      </c>
      <c r="H52" s="236">
        <f t="shared" si="31"/>
        <v>0</v>
      </c>
      <c r="I52" s="236">
        <f t="shared" si="33"/>
        <v>0</v>
      </c>
      <c r="J52" s="236">
        <f>ROUND(SUM(U52,AF52,AQ52,BB52),1)</f>
        <v>0</v>
      </c>
      <c r="K52" s="236">
        <f>ROUND(SUM(V52,AG52,AR52,BC52),1)</f>
        <v>0</v>
      </c>
      <c r="L52" s="236">
        <f>ROUND(SUM(W52,AH52,AS52,BD52),1)</f>
        <v>0</v>
      </c>
      <c r="M52" s="236">
        <f>ROUND(SUM(X52,AI52,AT52,BE52),1)</f>
        <v>0</v>
      </c>
      <c r="N52" s="236">
        <f t="shared" si="38"/>
        <v>0</v>
      </c>
      <c r="O52" s="236">
        <f>ROUND(SUM(Z52,AK52,AV52,BG52),1)</f>
        <v>0</v>
      </c>
      <c r="P52" s="220"/>
      <c r="Q52" s="221"/>
      <c r="R52" s="237">
        <f t="shared" si="21"/>
        <v>0</v>
      </c>
      <c r="S52" s="221"/>
      <c r="T52" s="237">
        <f t="shared" si="22"/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si="23"/>
        <v>0</v>
      </c>
      <c r="AD52" s="221"/>
      <c r="AE52" s="237">
        <f t="shared" si="24"/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si="25"/>
        <v>0</v>
      </c>
      <c r="AO52" s="221"/>
      <c r="AP52" s="237">
        <f t="shared" si="26"/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si="27"/>
        <v>0</v>
      </c>
      <c r="AZ52" s="221"/>
      <c r="BA52" s="237">
        <f t="shared" si="28"/>
        <v>0</v>
      </c>
      <c r="BB52" s="221"/>
      <c r="BC52" s="233"/>
      <c r="BD52" s="221"/>
      <c r="BE52" s="221"/>
      <c r="BF52" s="233"/>
      <c r="BG52" s="221"/>
      <c r="BH52" s="379">
        <f t="shared" si="17"/>
        <v>0</v>
      </c>
      <c r="BI52" s="255" t="str">
        <f t="shared" si="29"/>
        <v>16</v>
      </c>
      <c r="BJ52" s="361"/>
      <c r="BK52" s="253">
        <f t="shared" si="40"/>
        <v>0</v>
      </c>
      <c r="BL52" s="361"/>
      <c r="BM52" s="253">
        <f t="shared" si="41"/>
        <v>0</v>
      </c>
      <c r="BN52" s="247"/>
      <c r="BO52" s="358"/>
      <c r="BP52" s="361"/>
      <c r="BQ52" s="361"/>
      <c r="BR52" s="361"/>
      <c r="BS52" s="361"/>
      <c r="BT52" s="361"/>
      <c r="BU52" s="361"/>
      <c r="BV52" s="253">
        <f t="shared" si="42"/>
        <v>0</v>
      </c>
      <c r="BW52" s="361"/>
      <c r="BX52" s="253">
        <f t="shared" si="43"/>
        <v>0</v>
      </c>
      <c r="BY52" s="361"/>
      <c r="BZ52" s="361"/>
      <c r="CA52" s="361"/>
      <c r="CB52" s="361"/>
      <c r="CC52" s="361"/>
      <c r="CD52" s="361"/>
      <c r="CE52" s="361"/>
      <c r="CF52" s="361"/>
      <c r="CG52" s="253">
        <f t="shared" si="44"/>
        <v>0</v>
      </c>
      <c r="CH52" s="361"/>
      <c r="CI52" s="253">
        <f t="shared" si="45"/>
        <v>0</v>
      </c>
      <c r="CJ52" s="361"/>
      <c r="CK52" s="361"/>
      <c r="CL52" s="361"/>
      <c r="CM52" s="361"/>
      <c r="CN52" s="361"/>
      <c r="CO52" s="361"/>
      <c r="CP52" s="361"/>
      <c r="CQ52" s="361"/>
      <c r="CR52" s="253">
        <f t="shared" si="46"/>
        <v>0</v>
      </c>
      <c r="CS52" s="361"/>
      <c r="CT52" s="253">
        <f t="shared" si="47"/>
        <v>0</v>
      </c>
      <c r="CU52" s="361"/>
      <c r="CV52" s="361"/>
      <c r="CW52" s="361"/>
      <c r="CX52" s="361"/>
      <c r="CY52" s="361"/>
      <c r="CZ52" s="361"/>
      <c r="DA52" s="361"/>
      <c r="DB52" s="361"/>
      <c r="DC52" s="253">
        <f t="shared" si="48"/>
        <v>0</v>
      </c>
      <c r="DD52" s="361"/>
      <c r="DE52" s="253">
        <f t="shared" si="49"/>
        <v>0</v>
      </c>
      <c r="DF52" s="361"/>
      <c r="DG52" s="361"/>
      <c r="DH52" s="361"/>
      <c r="DI52" s="361"/>
      <c r="DJ52" s="361"/>
      <c r="DK52" s="361"/>
      <c r="DL52" s="361"/>
      <c r="DM52" s="2"/>
      <c r="DN52" s="2"/>
    </row>
    <row r="53" spans="1:118" s="28" customFormat="1" ht="24">
      <c r="A53" s="272" t="str">
        <f t="shared" si="19"/>
        <v>МОУ ДОД ДМШ-1</v>
      </c>
      <c r="B53" s="348" t="s">
        <v>338</v>
      </c>
      <c r="C53" s="349" t="s">
        <v>305</v>
      </c>
      <c r="D53" s="349" t="s">
        <v>306</v>
      </c>
      <c r="E53" s="308">
        <f t="shared" si="30"/>
        <v>0</v>
      </c>
      <c r="F53" s="236">
        <f t="shared" si="31"/>
        <v>0</v>
      </c>
      <c r="G53" s="236">
        <f t="shared" si="32"/>
        <v>0</v>
      </c>
      <c r="H53" s="236">
        <f t="shared" si="31"/>
        <v>0</v>
      </c>
      <c r="I53" s="236">
        <f t="shared" si="33"/>
        <v>0</v>
      </c>
      <c r="J53" s="236">
        <f t="shared" ref="J53:J64" si="50">ROUND(SUM(U53,AF53,AQ53,BB53),1)</f>
        <v>0</v>
      </c>
      <c r="K53" s="236">
        <f t="shared" ref="K53:K64" si="51">ROUND(SUM(V53,AG53,AR53,BC53),1)</f>
        <v>0</v>
      </c>
      <c r="L53" s="236">
        <f t="shared" ref="L53:L64" si="52">ROUND(SUM(W53,AH53,AS53,BD53),1)</f>
        <v>0</v>
      </c>
      <c r="M53" s="236">
        <f t="shared" ref="M53:M64" si="53">ROUND(SUM(X53,AI53,AT53,BE53),1)</f>
        <v>0</v>
      </c>
      <c r="N53" s="236">
        <f t="shared" ref="N53:N64" si="54">ROUND(SUM(Y53,AJ53,AU53,BF53),1)</f>
        <v>0</v>
      </c>
      <c r="O53" s="236">
        <f t="shared" ref="O53:O64" si="55">ROUND(SUM(Z53,AK53,AV53,BG53),1)</f>
        <v>0</v>
      </c>
      <c r="P53" s="367"/>
      <c r="Q53" s="368"/>
      <c r="R53" s="237">
        <f t="shared" si="21"/>
        <v>0</v>
      </c>
      <c r="S53" s="368"/>
      <c r="T53" s="237">
        <f t="shared" si="22"/>
        <v>0</v>
      </c>
      <c r="U53" s="368"/>
      <c r="V53" s="368"/>
      <c r="W53" s="368"/>
      <c r="X53" s="368"/>
      <c r="Y53" s="368"/>
      <c r="Z53" s="368"/>
      <c r="AA53" s="367"/>
      <c r="AB53" s="368"/>
      <c r="AC53" s="237">
        <f t="shared" si="23"/>
        <v>0</v>
      </c>
      <c r="AD53" s="368"/>
      <c r="AE53" s="237">
        <f t="shared" si="24"/>
        <v>0</v>
      </c>
      <c r="AF53" s="368"/>
      <c r="AG53" s="368"/>
      <c r="AH53" s="368"/>
      <c r="AI53" s="368"/>
      <c r="AJ53" s="368"/>
      <c r="AK53" s="368"/>
      <c r="AL53" s="367"/>
      <c r="AM53" s="368"/>
      <c r="AN53" s="237">
        <f t="shared" si="25"/>
        <v>0</v>
      </c>
      <c r="AO53" s="368"/>
      <c r="AP53" s="237">
        <f t="shared" si="26"/>
        <v>0</v>
      </c>
      <c r="AQ53" s="368"/>
      <c r="AR53" s="368"/>
      <c r="AS53" s="368"/>
      <c r="AT53" s="368"/>
      <c r="AU53" s="368"/>
      <c r="AV53" s="368"/>
      <c r="AW53" s="367"/>
      <c r="AX53" s="368"/>
      <c r="AY53" s="237">
        <f t="shared" si="27"/>
        <v>0</v>
      </c>
      <c r="AZ53" s="368"/>
      <c r="BA53" s="237">
        <f t="shared" si="28"/>
        <v>0</v>
      </c>
      <c r="BB53" s="368"/>
      <c r="BC53" s="368"/>
      <c r="BD53" s="368"/>
      <c r="BE53" s="368"/>
      <c r="BF53" s="368"/>
      <c r="BG53" s="368"/>
      <c r="BH53" s="379">
        <f t="shared" si="17"/>
        <v>0</v>
      </c>
      <c r="BI53" s="255" t="str">
        <f t="shared" si="29"/>
        <v>17</v>
      </c>
      <c r="BJ53" s="361"/>
      <c r="BK53" s="253">
        <f t="shared" si="40"/>
        <v>0</v>
      </c>
      <c r="BL53" s="361"/>
      <c r="BM53" s="253">
        <f t="shared" si="41"/>
        <v>0</v>
      </c>
      <c r="BN53" s="247"/>
      <c r="BO53" s="358"/>
      <c r="BP53" s="361"/>
      <c r="BQ53" s="361"/>
      <c r="BR53" s="361"/>
      <c r="BS53" s="361"/>
      <c r="BT53" s="361"/>
      <c r="BU53" s="361"/>
      <c r="BV53" s="253">
        <f t="shared" si="42"/>
        <v>0</v>
      </c>
      <c r="BW53" s="361"/>
      <c r="BX53" s="253">
        <f t="shared" si="43"/>
        <v>0</v>
      </c>
      <c r="BY53" s="361"/>
      <c r="BZ53" s="361"/>
      <c r="CA53" s="361"/>
      <c r="CB53" s="361"/>
      <c r="CC53" s="361"/>
      <c r="CD53" s="361"/>
      <c r="CE53" s="361"/>
      <c r="CF53" s="361"/>
      <c r="CG53" s="253">
        <f t="shared" si="44"/>
        <v>0</v>
      </c>
      <c r="CH53" s="361"/>
      <c r="CI53" s="253">
        <f t="shared" si="45"/>
        <v>0</v>
      </c>
      <c r="CJ53" s="361"/>
      <c r="CK53" s="361"/>
      <c r="CL53" s="361"/>
      <c r="CM53" s="361"/>
      <c r="CN53" s="361"/>
      <c r="CO53" s="361"/>
      <c r="CP53" s="361"/>
      <c r="CQ53" s="361"/>
      <c r="CR53" s="253">
        <f t="shared" si="46"/>
        <v>0</v>
      </c>
      <c r="CS53" s="361"/>
      <c r="CT53" s="253">
        <f t="shared" si="47"/>
        <v>0</v>
      </c>
      <c r="CU53" s="361"/>
      <c r="CV53" s="361"/>
      <c r="CW53" s="361"/>
      <c r="CX53" s="361"/>
      <c r="CY53" s="361"/>
      <c r="CZ53" s="361"/>
      <c r="DA53" s="361"/>
      <c r="DB53" s="361"/>
      <c r="DC53" s="253">
        <f t="shared" si="48"/>
        <v>0</v>
      </c>
      <c r="DD53" s="361"/>
      <c r="DE53" s="253">
        <f t="shared" si="49"/>
        <v>0</v>
      </c>
      <c r="DF53" s="361"/>
      <c r="DG53" s="361"/>
      <c r="DH53" s="361"/>
      <c r="DI53" s="361"/>
      <c r="DJ53" s="361"/>
      <c r="DK53" s="361"/>
      <c r="DL53" s="361"/>
      <c r="DM53" s="242"/>
      <c r="DN53" s="242"/>
    </row>
    <row r="54" spans="1:118" s="28" customFormat="1" ht="72">
      <c r="A54" s="272" t="str">
        <f t="shared" si="19"/>
        <v>МОУ ДОД ДМШ-1</v>
      </c>
      <c r="B54" s="348" t="s">
        <v>339</v>
      </c>
      <c r="C54" s="349" t="s">
        <v>307</v>
      </c>
      <c r="D54" s="349" t="s">
        <v>308</v>
      </c>
      <c r="E54" s="308">
        <f t="shared" si="30"/>
        <v>0</v>
      </c>
      <c r="F54" s="236">
        <f t="shared" si="31"/>
        <v>0</v>
      </c>
      <c r="G54" s="236">
        <f t="shared" si="32"/>
        <v>0</v>
      </c>
      <c r="H54" s="236">
        <f t="shared" si="31"/>
        <v>0</v>
      </c>
      <c r="I54" s="236">
        <f t="shared" si="33"/>
        <v>0</v>
      </c>
      <c r="J54" s="236">
        <f t="shared" si="50"/>
        <v>0</v>
      </c>
      <c r="K54" s="236">
        <f t="shared" si="51"/>
        <v>0</v>
      </c>
      <c r="L54" s="236">
        <f t="shared" si="52"/>
        <v>0</v>
      </c>
      <c r="M54" s="236">
        <f t="shared" si="53"/>
        <v>0</v>
      </c>
      <c r="N54" s="236">
        <f t="shared" si="54"/>
        <v>0</v>
      </c>
      <c r="O54" s="236">
        <f t="shared" si="55"/>
        <v>0</v>
      </c>
      <c r="P54" s="367"/>
      <c r="Q54" s="368"/>
      <c r="R54" s="237">
        <f t="shared" si="21"/>
        <v>0</v>
      </c>
      <c r="S54" s="368"/>
      <c r="T54" s="237">
        <f t="shared" si="22"/>
        <v>0</v>
      </c>
      <c r="U54" s="368"/>
      <c r="V54" s="368"/>
      <c r="W54" s="368"/>
      <c r="X54" s="368"/>
      <c r="Y54" s="368"/>
      <c r="Z54" s="368"/>
      <c r="AA54" s="367"/>
      <c r="AB54" s="368"/>
      <c r="AC54" s="237">
        <f t="shared" si="23"/>
        <v>0</v>
      </c>
      <c r="AD54" s="368"/>
      <c r="AE54" s="237">
        <f t="shared" si="24"/>
        <v>0</v>
      </c>
      <c r="AF54" s="368"/>
      <c r="AG54" s="368"/>
      <c r="AH54" s="368"/>
      <c r="AI54" s="368"/>
      <c r="AJ54" s="368"/>
      <c r="AK54" s="368"/>
      <c r="AL54" s="367"/>
      <c r="AM54" s="368"/>
      <c r="AN54" s="237">
        <f t="shared" si="25"/>
        <v>0</v>
      </c>
      <c r="AO54" s="368"/>
      <c r="AP54" s="237">
        <f t="shared" si="26"/>
        <v>0</v>
      </c>
      <c r="AQ54" s="368"/>
      <c r="AR54" s="368"/>
      <c r="AS54" s="368"/>
      <c r="AT54" s="368"/>
      <c r="AU54" s="368"/>
      <c r="AV54" s="368"/>
      <c r="AW54" s="367"/>
      <c r="AX54" s="368"/>
      <c r="AY54" s="237">
        <f t="shared" si="27"/>
        <v>0</v>
      </c>
      <c r="AZ54" s="368"/>
      <c r="BA54" s="237">
        <f t="shared" si="28"/>
        <v>0</v>
      </c>
      <c r="BB54" s="368"/>
      <c r="BC54" s="368"/>
      <c r="BD54" s="368"/>
      <c r="BE54" s="368"/>
      <c r="BF54" s="368"/>
      <c r="BG54" s="368"/>
      <c r="BH54" s="379">
        <f t="shared" si="17"/>
        <v>0</v>
      </c>
      <c r="BI54" s="255" t="str">
        <f t="shared" si="29"/>
        <v>18</v>
      </c>
      <c r="BJ54" s="361"/>
      <c r="BK54" s="253">
        <f t="shared" si="40"/>
        <v>0</v>
      </c>
      <c r="BL54" s="361"/>
      <c r="BM54" s="253">
        <f t="shared" si="41"/>
        <v>0</v>
      </c>
      <c r="BN54" s="247"/>
      <c r="BO54" s="358"/>
      <c r="BP54" s="361"/>
      <c r="BQ54" s="361"/>
      <c r="BR54" s="361"/>
      <c r="BS54" s="361"/>
      <c r="BT54" s="361"/>
      <c r="BU54" s="361"/>
      <c r="BV54" s="253">
        <f t="shared" si="42"/>
        <v>0</v>
      </c>
      <c r="BW54" s="361"/>
      <c r="BX54" s="253">
        <f t="shared" si="43"/>
        <v>0</v>
      </c>
      <c r="BY54" s="361"/>
      <c r="BZ54" s="361"/>
      <c r="CA54" s="361"/>
      <c r="CB54" s="361"/>
      <c r="CC54" s="361"/>
      <c r="CD54" s="361"/>
      <c r="CE54" s="361"/>
      <c r="CF54" s="361"/>
      <c r="CG54" s="253">
        <f t="shared" si="44"/>
        <v>0</v>
      </c>
      <c r="CH54" s="361"/>
      <c r="CI54" s="253">
        <f t="shared" si="45"/>
        <v>0</v>
      </c>
      <c r="CJ54" s="361"/>
      <c r="CK54" s="361"/>
      <c r="CL54" s="361"/>
      <c r="CM54" s="361"/>
      <c r="CN54" s="361"/>
      <c r="CO54" s="361"/>
      <c r="CP54" s="361"/>
      <c r="CQ54" s="361"/>
      <c r="CR54" s="253">
        <f t="shared" si="46"/>
        <v>0</v>
      </c>
      <c r="CS54" s="361"/>
      <c r="CT54" s="253">
        <f t="shared" si="47"/>
        <v>0</v>
      </c>
      <c r="CU54" s="361"/>
      <c r="CV54" s="361"/>
      <c r="CW54" s="361"/>
      <c r="CX54" s="361"/>
      <c r="CY54" s="361"/>
      <c r="CZ54" s="361"/>
      <c r="DA54" s="361"/>
      <c r="DB54" s="361"/>
      <c r="DC54" s="253">
        <f t="shared" si="48"/>
        <v>0</v>
      </c>
      <c r="DD54" s="361"/>
      <c r="DE54" s="253">
        <f t="shared" si="49"/>
        <v>0</v>
      </c>
      <c r="DF54" s="361"/>
      <c r="DG54" s="361"/>
      <c r="DH54" s="361"/>
      <c r="DI54" s="361"/>
      <c r="DJ54" s="361"/>
      <c r="DK54" s="361"/>
      <c r="DL54" s="361"/>
      <c r="DM54" s="242"/>
      <c r="DN54" s="242"/>
    </row>
    <row r="55" spans="1:118" s="28" customFormat="1" ht="12">
      <c r="A55" s="272" t="str">
        <f t="shared" si="19"/>
        <v>МОУ ДОД ДМШ-1</v>
      </c>
      <c r="B55" s="348" t="s">
        <v>309</v>
      </c>
      <c r="C55" s="349" t="s">
        <v>71</v>
      </c>
      <c r="D55" s="349" t="s">
        <v>310</v>
      </c>
      <c r="E55" s="308">
        <f t="shared" si="30"/>
        <v>0</v>
      </c>
      <c r="F55" s="236">
        <f t="shared" si="31"/>
        <v>0</v>
      </c>
      <c r="G55" s="236">
        <f t="shared" si="32"/>
        <v>0</v>
      </c>
      <c r="H55" s="236">
        <f t="shared" si="31"/>
        <v>0</v>
      </c>
      <c r="I55" s="236">
        <f t="shared" si="33"/>
        <v>0</v>
      </c>
      <c r="J55" s="236">
        <f t="shared" si="50"/>
        <v>0</v>
      </c>
      <c r="K55" s="236">
        <f t="shared" si="51"/>
        <v>0</v>
      </c>
      <c r="L55" s="236">
        <f t="shared" si="52"/>
        <v>0</v>
      </c>
      <c r="M55" s="236">
        <f t="shared" si="53"/>
        <v>0</v>
      </c>
      <c r="N55" s="236">
        <f t="shared" si="54"/>
        <v>0</v>
      </c>
      <c r="O55" s="236">
        <f t="shared" si="55"/>
        <v>0</v>
      </c>
      <c r="P55" s="367"/>
      <c r="Q55" s="368"/>
      <c r="R55" s="237">
        <f t="shared" si="21"/>
        <v>0</v>
      </c>
      <c r="S55" s="368"/>
      <c r="T55" s="237">
        <f t="shared" si="22"/>
        <v>0</v>
      </c>
      <c r="U55" s="368"/>
      <c r="V55" s="368"/>
      <c r="W55" s="368"/>
      <c r="X55" s="368"/>
      <c r="Y55" s="368"/>
      <c r="Z55" s="368"/>
      <c r="AA55" s="367"/>
      <c r="AB55" s="368"/>
      <c r="AC55" s="237">
        <f t="shared" si="23"/>
        <v>0</v>
      </c>
      <c r="AD55" s="368"/>
      <c r="AE55" s="237">
        <f t="shared" si="24"/>
        <v>0</v>
      </c>
      <c r="AF55" s="368"/>
      <c r="AG55" s="368"/>
      <c r="AH55" s="368"/>
      <c r="AI55" s="368"/>
      <c r="AJ55" s="368"/>
      <c r="AK55" s="368"/>
      <c r="AL55" s="367"/>
      <c r="AM55" s="368"/>
      <c r="AN55" s="237">
        <f t="shared" si="25"/>
        <v>0</v>
      </c>
      <c r="AO55" s="368"/>
      <c r="AP55" s="237">
        <f t="shared" si="26"/>
        <v>0</v>
      </c>
      <c r="AQ55" s="368"/>
      <c r="AR55" s="368"/>
      <c r="AS55" s="368"/>
      <c r="AT55" s="368"/>
      <c r="AU55" s="368"/>
      <c r="AV55" s="368"/>
      <c r="AW55" s="367"/>
      <c r="AX55" s="368"/>
      <c r="AY55" s="237">
        <f t="shared" si="27"/>
        <v>0</v>
      </c>
      <c r="AZ55" s="368"/>
      <c r="BA55" s="237">
        <f t="shared" si="28"/>
        <v>0</v>
      </c>
      <c r="BB55" s="368"/>
      <c r="BC55" s="368"/>
      <c r="BD55" s="368"/>
      <c r="BE55" s="368"/>
      <c r="BF55" s="368"/>
      <c r="BG55" s="368"/>
      <c r="BH55" s="379">
        <f t="shared" si="17"/>
        <v>0</v>
      </c>
      <c r="BI55" s="255" t="str">
        <f t="shared" si="29"/>
        <v>19</v>
      </c>
      <c r="BJ55" s="361"/>
      <c r="BK55" s="253">
        <f t="shared" si="40"/>
        <v>0</v>
      </c>
      <c r="BL55" s="361"/>
      <c r="BM55" s="253">
        <f t="shared" si="41"/>
        <v>0</v>
      </c>
      <c r="BN55" s="247"/>
      <c r="BO55" s="358"/>
      <c r="BP55" s="361"/>
      <c r="BQ55" s="361"/>
      <c r="BR55" s="361"/>
      <c r="BS55" s="361"/>
      <c r="BT55" s="361"/>
      <c r="BU55" s="361"/>
      <c r="BV55" s="253">
        <f t="shared" si="42"/>
        <v>0</v>
      </c>
      <c r="BW55" s="361"/>
      <c r="BX55" s="253">
        <f t="shared" si="43"/>
        <v>0</v>
      </c>
      <c r="BY55" s="361"/>
      <c r="BZ55" s="361"/>
      <c r="CA55" s="361"/>
      <c r="CB55" s="361"/>
      <c r="CC55" s="361"/>
      <c r="CD55" s="361"/>
      <c r="CE55" s="361"/>
      <c r="CF55" s="361"/>
      <c r="CG55" s="253">
        <f t="shared" si="44"/>
        <v>0</v>
      </c>
      <c r="CH55" s="361"/>
      <c r="CI55" s="253">
        <f t="shared" si="45"/>
        <v>0</v>
      </c>
      <c r="CJ55" s="361"/>
      <c r="CK55" s="361"/>
      <c r="CL55" s="361"/>
      <c r="CM55" s="361"/>
      <c r="CN55" s="361"/>
      <c r="CO55" s="361"/>
      <c r="CP55" s="361"/>
      <c r="CQ55" s="361"/>
      <c r="CR55" s="253">
        <f t="shared" si="46"/>
        <v>0</v>
      </c>
      <c r="CS55" s="361"/>
      <c r="CT55" s="253">
        <f t="shared" si="47"/>
        <v>0</v>
      </c>
      <c r="CU55" s="361"/>
      <c r="CV55" s="361"/>
      <c r="CW55" s="361"/>
      <c r="CX55" s="361"/>
      <c r="CY55" s="361"/>
      <c r="CZ55" s="361"/>
      <c r="DA55" s="361"/>
      <c r="DB55" s="361"/>
      <c r="DC55" s="253">
        <f t="shared" si="48"/>
        <v>0</v>
      </c>
      <c r="DD55" s="361"/>
      <c r="DE55" s="253">
        <f t="shared" si="49"/>
        <v>0</v>
      </c>
      <c r="DF55" s="361"/>
      <c r="DG55" s="361"/>
      <c r="DH55" s="361"/>
      <c r="DI55" s="361"/>
      <c r="DJ55" s="361"/>
      <c r="DK55" s="361"/>
      <c r="DL55" s="361"/>
      <c r="DM55" s="242"/>
      <c r="DN55" s="242"/>
    </row>
    <row r="56" spans="1:118" s="27" customFormat="1" ht="12">
      <c r="A56" s="272" t="str">
        <f t="shared" si="19"/>
        <v>МОУ ДОД ДМШ-1</v>
      </c>
      <c r="B56" s="350" t="s">
        <v>72</v>
      </c>
      <c r="C56" s="349" t="s">
        <v>73</v>
      </c>
      <c r="D56" s="349" t="s">
        <v>311</v>
      </c>
      <c r="E56" s="308">
        <f t="shared" si="30"/>
        <v>0</v>
      </c>
      <c r="F56" s="236">
        <f t="shared" si="31"/>
        <v>0</v>
      </c>
      <c r="G56" s="236">
        <f t="shared" si="32"/>
        <v>0</v>
      </c>
      <c r="H56" s="236">
        <f t="shared" si="31"/>
        <v>0</v>
      </c>
      <c r="I56" s="236">
        <f t="shared" si="33"/>
        <v>0</v>
      </c>
      <c r="J56" s="236">
        <f t="shared" si="50"/>
        <v>0</v>
      </c>
      <c r="K56" s="236">
        <f t="shared" si="51"/>
        <v>0</v>
      </c>
      <c r="L56" s="236">
        <f t="shared" si="52"/>
        <v>0</v>
      </c>
      <c r="M56" s="236">
        <f t="shared" si="53"/>
        <v>0</v>
      </c>
      <c r="N56" s="236">
        <f t="shared" si="54"/>
        <v>0</v>
      </c>
      <c r="O56" s="236">
        <f t="shared" si="55"/>
        <v>0</v>
      </c>
      <c r="P56" s="367"/>
      <c r="Q56" s="368"/>
      <c r="R56" s="237">
        <f t="shared" si="21"/>
        <v>0</v>
      </c>
      <c r="S56" s="368"/>
      <c r="T56" s="237">
        <f t="shared" si="22"/>
        <v>0</v>
      </c>
      <c r="U56" s="368"/>
      <c r="V56" s="368"/>
      <c r="W56" s="368"/>
      <c r="X56" s="368"/>
      <c r="Y56" s="368"/>
      <c r="Z56" s="368"/>
      <c r="AA56" s="367"/>
      <c r="AB56" s="368"/>
      <c r="AC56" s="237">
        <f t="shared" si="23"/>
        <v>0</v>
      </c>
      <c r="AD56" s="368"/>
      <c r="AE56" s="237">
        <f t="shared" si="24"/>
        <v>0</v>
      </c>
      <c r="AF56" s="368"/>
      <c r="AG56" s="368"/>
      <c r="AH56" s="368"/>
      <c r="AI56" s="368"/>
      <c r="AJ56" s="368"/>
      <c r="AK56" s="368"/>
      <c r="AL56" s="367"/>
      <c r="AM56" s="368"/>
      <c r="AN56" s="237">
        <f t="shared" si="25"/>
        <v>0</v>
      </c>
      <c r="AO56" s="368"/>
      <c r="AP56" s="237">
        <f t="shared" si="26"/>
        <v>0</v>
      </c>
      <c r="AQ56" s="368"/>
      <c r="AR56" s="368"/>
      <c r="AS56" s="368"/>
      <c r="AT56" s="368"/>
      <c r="AU56" s="368"/>
      <c r="AV56" s="368"/>
      <c r="AW56" s="367"/>
      <c r="AX56" s="368"/>
      <c r="AY56" s="237">
        <f t="shared" si="27"/>
        <v>0</v>
      </c>
      <c r="AZ56" s="368"/>
      <c r="BA56" s="237">
        <f t="shared" si="28"/>
        <v>0</v>
      </c>
      <c r="BB56" s="368"/>
      <c r="BC56" s="368"/>
      <c r="BD56" s="368"/>
      <c r="BE56" s="368"/>
      <c r="BF56" s="368"/>
      <c r="BG56" s="368"/>
      <c r="BH56" s="379">
        <f t="shared" si="17"/>
        <v>0</v>
      </c>
      <c r="BI56" s="255" t="str">
        <f t="shared" si="29"/>
        <v>20</v>
      </c>
      <c r="BJ56" s="361"/>
      <c r="BK56" s="253">
        <f t="shared" si="40"/>
        <v>0</v>
      </c>
      <c r="BL56" s="361"/>
      <c r="BM56" s="253">
        <f t="shared" si="41"/>
        <v>0</v>
      </c>
      <c r="BN56" s="247"/>
      <c r="BO56" s="358"/>
      <c r="BP56" s="361"/>
      <c r="BQ56" s="361"/>
      <c r="BR56" s="361"/>
      <c r="BS56" s="361"/>
      <c r="BT56" s="361"/>
      <c r="BU56" s="361"/>
      <c r="BV56" s="253">
        <f t="shared" si="42"/>
        <v>0</v>
      </c>
      <c r="BW56" s="361"/>
      <c r="BX56" s="253">
        <f t="shared" si="43"/>
        <v>0</v>
      </c>
      <c r="BY56" s="361"/>
      <c r="BZ56" s="361"/>
      <c r="CA56" s="361"/>
      <c r="CB56" s="361"/>
      <c r="CC56" s="361"/>
      <c r="CD56" s="361"/>
      <c r="CE56" s="361"/>
      <c r="CF56" s="361"/>
      <c r="CG56" s="253">
        <f t="shared" si="44"/>
        <v>0</v>
      </c>
      <c r="CH56" s="361"/>
      <c r="CI56" s="253">
        <f t="shared" si="45"/>
        <v>0</v>
      </c>
      <c r="CJ56" s="361"/>
      <c r="CK56" s="361"/>
      <c r="CL56" s="361"/>
      <c r="CM56" s="361"/>
      <c r="CN56" s="361"/>
      <c r="CO56" s="361"/>
      <c r="CP56" s="361"/>
      <c r="CQ56" s="361"/>
      <c r="CR56" s="253">
        <f t="shared" si="46"/>
        <v>0</v>
      </c>
      <c r="CS56" s="361"/>
      <c r="CT56" s="253">
        <f t="shared" si="47"/>
        <v>0</v>
      </c>
      <c r="CU56" s="361"/>
      <c r="CV56" s="361"/>
      <c r="CW56" s="361"/>
      <c r="CX56" s="361"/>
      <c r="CY56" s="361"/>
      <c r="CZ56" s="361"/>
      <c r="DA56" s="361"/>
      <c r="DB56" s="361"/>
      <c r="DC56" s="253">
        <f t="shared" si="48"/>
        <v>0</v>
      </c>
      <c r="DD56" s="361"/>
      <c r="DE56" s="253">
        <f t="shared" si="49"/>
        <v>0</v>
      </c>
      <c r="DF56" s="361"/>
      <c r="DG56" s="361"/>
      <c r="DH56" s="361"/>
      <c r="DI56" s="361"/>
      <c r="DJ56" s="361"/>
      <c r="DK56" s="361"/>
      <c r="DL56" s="361"/>
      <c r="DM56" s="2"/>
      <c r="DN56" s="2"/>
    </row>
    <row r="57" spans="1:118" s="28" customFormat="1" ht="36">
      <c r="A57" s="272" t="str">
        <f t="shared" si="19"/>
        <v>МОУ ДОД ДМШ-1</v>
      </c>
      <c r="B57" s="348" t="s">
        <v>340</v>
      </c>
      <c r="C57" s="349" t="s">
        <v>71</v>
      </c>
      <c r="D57" s="349" t="s">
        <v>312</v>
      </c>
      <c r="E57" s="308">
        <f t="shared" si="30"/>
        <v>0</v>
      </c>
      <c r="F57" s="236">
        <f t="shared" si="31"/>
        <v>0</v>
      </c>
      <c r="G57" s="236">
        <f t="shared" si="32"/>
        <v>0</v>
      </c>
      <c r="H57" s="236">
        <f t="shared" si="31"/>
        <v>0</v>
      </c>
      <c r="I57" s="236">
        <f t="shared" si="33"/>
        <v>0</v>
      </c>
      <c r="J57" s="236">
        <f t="shared" si="50"/>
        <v>0</v>
      </c>
      <c r="K57" s="236">
        <f t="shared" si="51"/>
        <v>0</v>
      </c>
      <c r="L57" s="236">
        <f t="shared" si="52"/>
        <v>0</v>
      </c>
      <c r="M57" s="236">
        <f t="shared" si="53"/>
        <v>0</v>
      </c>
      <c r="N57" s="236">
        <f t="shared" si="54"/>
        <v>0</v>
      </c>
      <c r="O57" s="236">
        <f t="shared" si="55"/>
        <v>0</v>
      </c>
      <c r="P57" s="367"/>
      <c r="Q57" s="368"/>
      <c r="R57" s="237">
        <f t="shared" si="21"/>
        <v>0</v>
      </c>
      <c r="S57" s="368"/>
      <c r="T57" s="237">
        <f t="shared" si="22"/>
        <v>0</v>
      </c>
      <c r="U57" s="368"/>
      <c r="V57" s="368"/>
      <c r="W57" s="368"/>
      <c r="X57" s="368"/>
      <c r="Y57" s="368"/>
      <c r="Z57" s="368"/>
      <c r="AA57" s="367"/>
      <c r="AB57" s="368"/>
      <c r="AC57" s="237">
        <f t="shared" si="23"/>
        <v>0</v>
      </c>
      <c r="AD57" s="368"/>
      <c r="AE57" s="237">
        <f t="shared" si="24"/>
        <v>0</v>
      </c>
      <c r="AF57" s="368"/>
      <c r="AG57" s="368"/>
      <c r="AH57" s="368"/>
      <c r="AI57" s="368"/>
      <c r="AJ57" s="368"/>
      <c r="AK57" s="368"/>
      <c r="AL57" s="367"/>
      <c r="AM57" s="368"/>
      <c r="AN57" s="237">
        <f t="shared" si="25"/>
        <v>0</v>
      </c>
      <c r="AO57" s="368"/>
      <c r="AP57" s="237">
        <f t="shared" si="26"/>
        <v>0</v>
      </c>
      <c r="AQ57" s="368"/>
      <c r="AR57" s="368"/>
      <c r="AS57" s="368"/>
      <c r="AT57" s="368"/>
      <c r="AU57" s="368"/>
      <c r="AV57" s="368"/>
      <c r="AW57" s="367"/>
      <c r="AX57" s="368"/>
      <c r="AY57" s="237">
        <f t="shared" si="27"/>
        <v>0</v>
      </c>
      <c r="AZ57" s="368"/>
      <c r="BA57" s="237">
        <f t="shared" si="28"/>
        <v>0</v>
      </c>
      <c r="BB57" s="368"/>
      <c r="BC57" s="368"/>
      <c r="BD57" s="368"/>
      <c r="BE57" s="368"/>
      <c r="BF57" s="368"/>
      <c r="BG57" s="368"/>
      <c r="BH57" s="379">
        <f t="shared" si="17"/>
        <v>0</v>
      </c>
      <c r="BI57" s="255" t="str">
        <f t="shared" si="29"/>
        <v>21</v>
      </c>
      <c r="BJ57" s="361"/>
      <c r="BK57" s="253">
        <f t="shared" si="40"/>
        <v>0</v>
      </c>
      <c r="BL57" s="361"/>
      <c r="BM57" s="253">
        <f t="shared" si="41"/>
        <v>0</v>
      </c>
      <c r="BN57" s="247"/>
      <c r="BO57" s="358"/>
      <c r="BP57" s="361"/>
      <c r="BQ57" s="361"/>
      <c r="BR57" s="361"/>
      <c r="BS57" s="361"/>
      <c r="BT57" s="361"/>
      <c r="BU57" s="361"/>
      <c r="BV57" s="253">
        <f t="shared" si="42"/>
        <v>0</v>
      </c>
      <c r="BW57" s="361"/>
      <c r="BX57" s="253">
        <f t="shared" si="43"/>
        <v>0</v>
      </c>
      <c r="BY57" s="361"/>
      <c r="BZ57" s="361"/>
      <c r="CA57" s="361"/>
      <c r="CB57" s="361"/>
      <c r="CC57" s="361"/>
      <c r="CD57" s="361"/>
      <c r="CE57" s="361"/>
      <c r="CF57" s="361"/>
      <c r="CG57" s="253">
        <f t="shared" si="44"/>
        <v>0</v>
      </c>
      <c r="CH57" s="361"/>
      <c r="CI57" s="253">
        <f t="shared" si="45"/>
        <v>0</v>
      </c>
      <c r="CJ57" s="361"/>
      <c r="CK57" s="361"/>
      <c r="CL57" s="361"/>
      <c r="CM57" s="361"/>
      <c r="CN57" s="361"/>
      <c r="CO57" s="361"/>
      <c r="CP57" s="361"/>
      <c r="CQ57" s="361"/>
      <c r="CR57" s="253">
        <f t="shared" si="46"/>
        <v>0</v>
      </c>
      <c r="CS57" s="361"/>
      <c r="CT57" s="253">
        <f t="shared" si="47"/>
        <v>0</v>
      </c>
      <c r="CU57" s="361"/>
      <c r="CV57" s="361"/>
      <c r="CW57" s="361"/>
      <c r="CX57" s="361"/>
      <c r="CY57" s="361"/>
      <c r="CZ57" s="361"/>
      <c r="DA57" s="361"/>
      <c r="DB57" s="361"/>
      <c r="DC57" s="253">
        <f t="shared" si="48"/>
        <v>0</v>
      </c>
      <c r="DD57" s="361"/>
      <c r="DE57" s="253">
        <f t="shared" si="49"/>
        <v>0</v>
      </c>
      <c r="DF57" s="361"/>
      <c r="DG57" s="361"/>
      <c r="DH57" s="361"/>
      <c r="DI57" s="361"/>
      <c r="DJ57" s="361"/>
      <c r="DK57" s="361"/>
      <c r="DL57" s="361"/>
      <c r="DM57" s="242"/>
      <c r="DN57" s="242"/>
    </row>
    <row r="58" spans="1:118" s="27" customFormat="1" ht="12">
      <c r="A58" s="272" t="str">
        <f t="shared" si="19"/>
        <v>МОУ ДОД ДМШ-1</v>
      </c>
      <c r="B58" s="350" t="s">
        <v>72</v>
      </c>
      <c r="C58" s="349" t="s">
        <v>73</v>
      </c>
      <c r="D58" s="349" t="s">
        <v>313</v>
      </c>
      <c r="E58" s="308">
        <f t="shared" si="30"/>
        <v>0</v>
      </c>
      <c r="F58" s="236">
        <f t="shared" si="31"/>
        <v>0</v>
      </c>
      <c r="G58" s="236">
        <f t="shared" si="32"/>
        <v>0</v>
      </c>
      <c r="H58" s="236">
        <f t="shared" si="31"/>
        <v>0</v>
      </c>
      <c r="I58" s="236">
        <f t="shared" si="33"/>
        <v>0</v>
      </c>
      <c r="J58" s="236">
        <f t="shared" si="50"/>
        <v>0</v>
      </c>
      <c r="K58" s="236">
        <f t="shared" si="51"/>
        <v>0</v>
      </c>
      <c r="L58" s="236">
        <f t="shared" si="52"/>
        <v>0</v>
      </c>
      <c r="M58" s="236">
        <f t="shared" si="53"/>
        <v>0</v>
      </c>
      <c r="N58" s="236">
        <f t="shared" si="54"/>
        <v>0</v>
      </c>
      <c r="O58" s="236">
        <f t="shared" si="55"/>
        <v>0</v>
      </c>
      <c r="P58" s="367"/>
      <c r="Q58" s="368"/>
      <c r="R58" s="237">
        <f t="shared" si="21"/>
        <v>0</v>
      </c>
      <c r="S58" s="368"/>
      <c r="T58" s="237">
        <f t="shared" si="22"/>
        <v>0</v>
      </c>
      <c r="U58" s="368"/>
      <c r="V58" s="368"/>
      <c r="W58" s="368"/>
      <c r="X58" s="368"/>
      <c r="Y58" s="368"/>
      <c r="Z58" s="368"/>
      <c r="AA58" s="367"/>
      <c r="AB58" s="368"/>
      <c r="AC58" s="237">
        <f t="shared" si="23"/>
        <v>0</v>
      </c>
      <c r="AD58" s="368"/>
      <c r="AE58" s="237">
        <f t="shared" si="24"/>
        <v>0</v>
      </c>
      <c r="AF58" s="368"/>
      <c r="AG58" s="368"/>
      <c r="AH58" s="368"/>
      <c r="AI58" s="368"/>
      <c r="AJ58" s="368"/>
      <c r="AK58" s="368"/>
      <c r="AL58" s="367"/>
      <c r="AM58" s="368"/>
      <c r="AN58" s="237">
        <f t="shared" si="25"/>
        <v>0</v>
      </c>
      <c r="AO58" s="368"/>
      <c r="AP58" s="237">
        <f t="shared" si="26"/>
        <v>0</v>
      </c>
      <c r="AQ58" s="368"/>
      <c r="AR58" s="368"/>
      <c r="AS58" s="368"/>
      <c r="AT58" s="368"/>
      <c r="AU58" s="368"/>
      <c r="AV58" s="368"/>
      <c r="AW58" s="367"/>
      <c r="AX58" s="368"/>
      <c r="AY58" s="237">
        <f t="shared" si="27"/>
        <v>0</v>
      </c>
      <c r="AZ58" s="368"/>
      <c r="BA58" s="237">
        <f t="shared" si="28"/>
        <v>0</v>
      </c>
      <c r="BB58" s="368"/>
      <c r="BC58" s="368"/>
      <c r="BD58" s="368"/>
      <c r="BE58" s="368"/>
      <c r="BF58" s="368"/>
      <c r="BG58" s="368"/>
      <c r="BH58" s="379">
        <f t="shared" si="17"/>
        <v>0</v>
      </c>
      <c r="BI58" s="255" t="str">
        <f t="shared" si="29"/>
        <v>22</v>
      </c>
      <c r="BJ58" s="361"/>
      <c r="BK58" s="253">
        <f t="shared" si="40"/>
        <v>0</v>
      </c>
      <c r="BL58" s="361"/>
      <c r="BM58" s="253">
        <f t="shared" si="41"/>
        <v>0</v>
      </c>
      <c r="BN58" s="247"/>
      <c r="BO58" s="358"/>
      <c r="BP58" s="361"/>
      <c r="BQ58" s="361"/>
      <c r="BR58" s="361"/>
      <c r="BS58" s="361"/>
      <c r="BT58" s="361"/>
      <c r="BU58" s="361"/>
      <c r="BV58" s="253">
        <f t="shared" si="42"/>
        <v>0</v>
      </c>
      <c r="BW58" s="361"/>
      <c r="BX58" s="253">
        <f t="shared" si="43"/>
        <v>0</v>
      </c>
      <c r="BY58" s="361"/>
      <c r="BZ58" s="361"/>
      <c r="CA58" s="361"/>
      <c r="CB58" s="361"/>
      <c r="CC58" s="361"/>
      <c r="CD58" s="361"/>
      <c r="CE58" s="361"/>
      <c r="CF58" s="361"/>
      <c r="CG58" s="253">
        <f t="shared" si="44"/>
        <v>0</v>
      </c>
      <c r="CH58" s="361"/>
      <c r="CI58" s="253">
        <f t="shared" si="45"/>
        <v>0</v>
      </c>
      <c r="CJ58" s="361"/>
      <c r="CK58" s="361"/>
      <c r="CL58" s="361"/>
      <c r="CM58" s="361"/>
      <c r="CN58" s="361"/>
      <c r="CO58" s="361"/>
      <c r="CP58" s="361"/>
      <c r="CQ58" s="361"/>
      <c r="CR58" s="253">
        <f t="shared" si="46"/>
        <v>0</v>
      </c>
      <c r="CS58" s="361"/>
      <c r="CT58" s="253">
        <f t="shared" si="47"/>
        <v>0</v>
      </c>
      <c r="CU58" s="361"/>
      <c r="CV58" s="361"/>
      <c r="CW58" s="361"/>
      <c r="CX58" s="361"/>
      <c r="CY58" s="361"/>
      <c r="CZ58" s="361"/>
      <c r="DA58" s="361"/>
      <c r="DB58" s="361"/>
      <c r="DC58" s="253">
        <f t="shared" si="48"/>
        <v>0</v>
      </c>
      <c r="DD58" s="361"/>
      <c r="DE58" s="253">
        <f t="shared" si="49"/>
        <v>0</v>
      </c>
      <c r="DF58" s="361"/>
      <c r="DG58" s="361"/>
      <c r="DH58" s="361"/>
      <c r="DI58" s="361"/>
      <c r="DJ58" s="361"/>
      <c r="DK58" s="361"/>
      <c r="DL58" s="361"/>
      <c r="DM58" s="2"/>
      <c r="DN58" s="2"/>
    </row>
    <row r="59" spans="1:118" s="27" customFormat="1" ht="12">
      <c r="A59" s="272" t="str">
        <f t="shared" si="19"/>
        <v>МОУ ДОД ДМШ-1</v>
      </c>
      <c r="B59" s="348" t="s">
        <v>74</v>
      </c>
      <c r="C59" s="349" t="s">
        <v>76</v>
      </c>
      <c r="D59" s="349" t="s">
        <v>314</v>
      </c>
      <c r="E59" s="308">
        <f t="shared" si="30"/>
        <v>0</v>
      </c>
      <c r="F59" s="236">
        <f t="shared" si="31"/>
        <v>0</v>
      </c>
      <c r="G59" s="236">
        <f t="shared" si="32"/>
        <v>0</v>
      </c>
      <c r="H59" s="236">
        <f t="shared" si="31"/>
        <v>0</v>
      </c>
      <c r="I59" s="236">
        <f t="shared" si="33"/>
        <v>0</v>
      </c>
      <c r="J59" s="236">
        <f t="shared" si="50"/>
        <v>0</v>
      </c>
      <c r="K59" s="236">
        <f t="shared" si="51"/>
        <v>0</v>
      </c>
      <c r="L59" s="236">
        <f t="shared" si="52"/>
        <v>0</v>
      </c>
      <c r="M59" s="236">
        <f t="shared" si="53"/>
        <v>0</v>
      </c>
      <c r="N59" s="236">
        <f t="shared" si="54"/>
        <v>0</v>
      </c>
      <c r="O59" s="236">
        <f t="shared" si="55"/>
        <v>0</v>
      </c>
      <c r="P59" s="220"/>
      <c r="Q59" s="221"/>
      <c r="R59" s="237">
        <f t="shared" si="21"/>
        <v>0</v>
      </c>
      <c r="S59" s="221"/>
      <c r="T59" s="237">
        <f t="shared" si="2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23"/>
        <v>0</v>
      </c>
      <c r="AD59" s="221"/>
      <c r="AE59" s="237">
        <f t="shared" si="2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25"/>
        <v>0</v>
      </c>
      <c r="AO59" s="221"/>
      <c r="AP59" s="237">
        <f t="shared" si="2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27"/>
        <v>0</v>
      </c>
      <c r="AZ59" s="221"/>
      <c r="BA59" s="237">
        <f t="shared" si="28"/>
        <v>0</v>
      </c>
      <c r="BB59" s="221"/>
      <c r="BC59" s="233"/>
      <c r="BD59" s="221"/>
      <c r="BE59" s="221"/>
      <c r="BF59" s="233"/>
      <c r="BG59" s="221"/>
      <c r="BH59" s="379">
        <f t="shared" si="17"/>
        <v>0</v>
      </c>
      <c r="BI59" s="255" t="str">
        <f t="shared" si="29"/>
        <v>23</v>
      </c>
      <c r="BJ59" s="361"/>
      <c r="BK59" s="253">
        <f t="shared" si="40"/>
        <v>0</v>
      </c>
      <c r="BL59" s="361"/>
      <c r="BM59" s="253">
        <f t="shared" si="41"/>
        <v>0</v>
      </c>
      <c r="BN59" s="247"/>
      <c r="BO59" s="358"/>
      <c r="BP59" s="361"/>
      <c r="BQ59" s="361"/>
      <c r="BR59" s="361"/>
      <c r="BS59" s="361"/>
      <c r="BT59" s="361"/>
      <c r="BU59" s="361"/>
      <c r="BV59" s="253">
        <f t="shared" si="42"/>
        <v>0</v>
      </c>
      <c r="BW59" s="361"/>
      <c r="BX59" s="253">
        <f t="shared" si="43"/>
        <v>0</v>
      </c>
      <c r="BY59" s="361"/>
      <c r="BZ59" s="361"/>
      <c r="CA59" s="361"/>
      <c r="CB59" s="361"/>
      <c r="CC59" s="361"/>
      <c r="CD59" s="361"/>
      <c r="CE59" s="361"/>
      <c r="CF59" s="361"/>
      <c r="CG59" s="253">
        <f t="shared" si="44"/>
        <v>0</v>
      </c>
      <c r="CH59" s="361"/>
      <c r="CI59" s="253">
        <f t="shared" si="45"/>
        <v>0</v>
      </c>
      <c r="CJ59" s="361"/>
      <c r="CK59" s="361"/>
      <c r="CL59" s="361"/>
      <c r="CM59" s="361"/>
      <c r="CN59" s="361"/>
      <c r="CO59" s="361"/>
      <c r="CP59" s="361"/>
      <c r="CQ59" s="361"/>
      <c r="CR59" s="253">
        <f t="shared" si="46"/>
        <v>0</v>
      </c>
      <c r="CS59" s="361"/>
      <c r="CT59" s="253">
        <f t="shared" si="47"/>
        <v>0</v>
      </c>
      <c r="CU59" s="361"/>
      <c r="CV59" s="361"/>
      <c r="CW59" s="361"/>
      <c r="CX59" s="361"/>
      <c r="CY59" s="361"/>
      <c r="CZ59" s="361"/>
      <c r="DA59" s="361"/>
      <c r="DB59" s="361"/>
      <c r="DC59" s="253">
        <f t="shared" si="48"/>
        <v>0</v>
      </c>
      <c r="DD59" s="361"/>
      <c r="DE59" s="253">
        <f t="shared" si="49"/>
        <v>0</v>
      </c>
      <c r="DF59" s="361"/>
      <c r="DG59" s="361"/>
      <c r="DH59" s="361"/>
      <c r="DI59" s="361"/>
      <c r="DJ59" s="361"/>
      <c r="DK59" s="361"/>
      <c r="DL59" s="361"/>
      <c r="DM59" s="2"/>
      <c r="DN59" s="2"/>
    </row>
    <row r="60" spans="1:118" s="27" customFormat="1" ht="12">
      <c r="A60" s="272" t="str">
        <f t="shared" si="19"/>
        <v>МОУ ДОД ДМШ-1</v>
      </c>
      <c r="B60" s="348" t="s">
        <v>315</v>
      </c>
      <c r="C60" s="349" t="s">
        <v>77</v>
      </c>
      <c r="D60" s="349" t="s">
        <v>316</v>
      </c>
      <c r="E60" s="308">
        <f t="shared" si="30"/>
        <v>0</v>
      </c>
      <c r="F60" s="236">
        <f t="shared" si="31"/>
        <v>0</v>
      </c>
      <c r="G60" s="236">
        <f t="shared" si="32"/>
        <v>0</v>
      </c>
      <c r="H60" s="236">
        <f t="shared" si="31"/>
        <v>0</v>
      </c>
      <c r="I60" s="236">
        <f t="shared" si="33"/>
        <v>0</v>
      </c>
      <c r="J60" s="236">
        <f t="shared" si="50"/>
        <v>0</v>
      </c>
      <c r="K60" s="236">
        <f t="shared" si="51"/>
        <v>0</v>
      </c>
      <c r="L60" s="236">
        <f t="shared" si="52"/>
        <v>0</v>
      </c>
      <c r="M60" s="236">
        <f t="shared" si="53"/>
        <v>0</v>
      </c>
      <c r="N60" s="236">
        <f t="shared" si="54"/>
        <v>0</v>
      </c>
      <c r="O60" s="236">
        <f t="shared" si="55"/>
        <v>0</v>
      </c>
      <c r="P60" s="220"/>
      <c r="Q60" s="221"/>
      <c r="R60" s="237">
        <f t="shared" si="21"/>
        <v>0</v>
      </c>
      <c r="S60" s="221"/>
      <c r="T60" s="237">
        <f t="shared" si="2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23"/>
        <v>0</v>
      </c>
      <c r="AD60" s="221"/>
      <c r="AE60" s="237">
        <f t="shared" si="2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25"/>
        <v>0</v>
      </c>
      <c r="AO60" s="221"/>
      <c r="AP60" s="237">
        <f t="shared" si="2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27"/>
        <v>0</v>
      </c>
      <c r="AZ60" s="221"/>
      <c r="BA60" s="237">
        <f t="shared" si="28"/>
        <v>0</v>
      </c>
      <c r="BB60" s="221"/>
      <c r="BC60" s="233"/>
      <c r="BD60" s="221"/>
      <c r="BE60" s="221"/>
      <c r="BF60" s="233"/>
      <c r="BG60" s="221"/>
      <c r="BH60" s="379">
        <f t="shared" si="17"/>
        <v>0</v>
      </c>
      <c r="BI60" s="255" t="str">
        <f t="shared" si="29"/>
        <v>24</v>
      </c>
      <c r="BJ60" s="361"/>
      <c r="BK60" s="253">
        <f t="shared" si="40"/>
        <v>0</v>
      </c>
      <c r="BL60" s="361"/>
      <c r="BM60" s="253">
        <f t="shared" si="41"/>
        <v>0</v>
      </c>
      <c r="BN60" s="247"/>
      <c r="BO60" s="358"/>
      <c r="BP60" s="361"/>
      <c r="BQ60" s="361"/>
      <c r="BR60" s="361"/>
      <c r="BS60" s="361"/>
      <c r="BT60" s="361"/>
      <c r="BU60" s="361"/>
      <c r="BV60" s="253">
        <f t="shared" si="42"/>
        <v>0</v>
      </c>
      <c r="BW60" s="361"/>
      <c r="BX60" s="253">
        <f t="shared" si="43"/>
        <v>0</v>
      </c>
      <c r="BY60" s="361"/>
      <c r="BZ60" s="361"/>
      <c r="CA60" s="361"/>
      <c r="CB60" s="361"/>
      <c r="CC60" s="361"/>
      <c r="CD60" s="361"/>
      <c r="CE60" s="361"/>
      <c r="CF60" s="361"/>
      <c r="CG60" s="253">
        <f t="shared" si="44"/>
        <v>0</v>
      </c>
      <c r="CH60" s="361"/>
      <c r="CI60" s="253">
        <f t="shared" si="45"/>
        <v>0</v>
      </c>
      <c r="CJ60" s="361"/>
      <c r="CK60" s="361"/>
      <c r="CL60" s="361"/>
      <c r="CM60" s="361"/>
      <c r="CN60" s="361"/>
      <c r="CO60" s="361"/>
      <c r="CP60" s="361"/>
      <c r="CQ60" s="361"/>
      <c r="CR60" s="253">
        <f t="shared" si="46"/>
        <v>0</v>
      </c>
      <c r="CS60" s="361"/>
      <c r="CT60" s="253">
        <f t="shared" si="47"/>
        <v>0</v>
      </c>
      <c r="CU60" s="361"/>
      <c r="CV60" s="361"/>
      <c r="CW60" s="361"/>
      <c r="CX60" s="361"/>
      <c r="CY60" s="361"/>
      <c r="CZ60" s="361"/>
      <c r="DA60" s="361"/>
      <c r="DB60" s="361"/>
      <c r="DC60" s="253">
        <f t="shared" si="48"/>
        <v>0</v>
      </c>
      <c r="DD60" s="361"/>
      <c r="DE60" s="253">
        <f t="shared" si="49"/>
        <v>0</v>
      </c>
      <c r="DF60" s="361"/>
      <c r="DG60" s="361"/>
      <c r="DH60" s="361"/>
      <c r="DI60" s="361"/>
      <c r="DJ60" s="361"/>
      <c r="DK60" s="361"/>
      <c r="DL60" s="361"/>
      <c r="DM60" s="2"/>
      <c r="DN60" s="2"/>
    </row>
    <row r="61" spans="1:118" s="27" customFormat="1" ht="12">
      <c r="A61" s="272" t="str">
        <f t="shared" si="19"/>
        <v>МОУ ДОД ДМШ-1</v>
      </c>
      <c r="B61" s="348" t="s">
        <v>317</v>
      </c>
      <c r="C61" s="349" t="s">
        <v>78</v>
      </c>
      <c r="D61" s="349" t="s">
        <v>318</v>
      </c>
      <c r="E61" s="308">
        <f t="shared" si="30"/>
        <v>0</v>
      </c>
      <c r="F61" s="236">
        <f t="shared" si="31"/>
        <v>0</v>
      </c>
      <c r="G61" s="236">
        <f t="shared" si="32"/>
        <v>0</v>
      </c>
      <c r="H61" s="236">
        <f t="shared" si="31"/>
        <v>0</v>
      </c>
      <c r="I61" s="236">
        <f t="shared" si="33"/>
        <v>0</v>
      </c>
      <c r="J61" s="236">
        <f t="shared" si="50"/>
        <v>0</v>
      </c>
      <c r="K61" s="236">
        <f t="shared" si="51"/>
        <v>0</v>
      </c>
      <c r="L61" s="236">
        <f t="shared" si="52"/>
        <v>0</v>
      </c>
      <c r="M61" s="236">
        <f t="shared" si="53"/>
        <v>0</v>
      </c>
      <c r="N61" s="236">
        <f t="shared" si="54"/>
        <v>0</v>
      </c>
      <c r="O61" s="236">
        <f t="shared" si="55"/>
        <v>0</v>
      </c>
      <c r="P61" s="220"/>
      <c r="Q61" s="221"/>
      <c r="R61" s="237">
        <f t="shared" si="21"/>
        <v>0</v>
      </c>
      <c r="S61" s="221"/>
      <c r="T61" s="237">
        <f t="shared" si="2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23"/>
        <v>0</v>
      </c>
      <c r="AD61" s="221"/>
      <c r="AE61" s="237">
        <f t="shared" si="2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25"/>
        <v>0</v>
      </c>
      <c r="AO61" s="221"/>
      <c r="AP61" s="237">
        <f t="shared" si="2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27"/>
        <v>0</v>
      </c>
      <c r="AZ61" s="221"/>
      <c r="BA61" s="237">
        <f t="shared" si="28"/>
        <v>0</v>
      </c>
      <c r="BB61" s="221"/>
      <c r="BC61" s="233"/>
      <c r="BD61" s="221"/>
      <c r="BE61" s="221"/>
      <c r="BF61" s="233"/>
      <c r="BG61" s="221"/>
      <c r="BH61" s="379">
        <f t="shared" si="17"/>
        <v>0</v>
      </c>
      <c r="BI61" s="255" t="str">
        <f t="shared" si="29"/>
        <v>25</v>
      </c>
      <c r="BJ61" s="361"/>
      <c r="BK61" s="253">
        <f t="shared" si="40"/>
        <v>0</v>
      </c>
      <c r="BL61" s="361"/>
      <c r="BM61" s="253">
        <f t="shared" si="41"/>
        <v>0</v>
      </c>
      <c r="BN61" s="247"/>
      <c r="BO61" s="358"/>
      <c r="BP61" s="361"/>
      <c r="BQ61" s="361"/>
      <c r="BR61" s="361"/>
      <c r="BS61" s="361"/>
      <c r="BT61" s="361"/>
      <c r="BU61" s="361"/>
      <c r="BV61" s="253">
        <f t="shared" si="42"/>
        <v>0</v>
      </c>
      <c r="BW61" s="361"/>
      <c r="BX61" s="253">
        <f t="shared" si="43"/>
        <v>0</v>
      </c>
      <c r="BY61" s="361"/>
      <c r="BZ61" s="361"/>
      <c r="CA61" s="361"/>
      <c r="CB61" s="361"/>
      <c r="CC61" s="361"/>
      <c r="CD61" s="361"/>
      <c r="CE61" s="361"/>
      <c r="CF61" s="361"/>
      <c r="CG61" s="253">
        <f t="shared" si="44"/>
        <v>0</v>
      </c>
      <c r="CH61" s="361"/>
      <c r="CI61" s="253">
        <f t="shared" si="45"/>
        <v>0</v>
      </c>
      <c r="CJ61" s="361"/>
      <c r="CK61" s="361"/>
      <c r="CL61" s="361"/>
      <c r="CM61" s="361"/>
      <c r="CN61" s="361"/>
      <c r="CO61" s="361"/>
      <c r="CP61" s="361"/>
      <c r="CQ61" s="361"/>
      <c r="CR61" s="253">
        <f t="shared" si="46"/>
        <v>0</v>
      </c>
      <c r="CS61" s="361"/>
      <c r="CT61" s="253">
        <f t="shared" si="47"/>
        <v>0</v>
      </c>
      <c r="CU61" s="361"/>
      <c r="CV61" s="361"/>
      <c r="CW61" s="361"/>
      <c r="CX61" s="361"/>
      <c r="CY61" s="361"/>
      <c r="CZ61" s="361"/>
      <c r="DA61" s="361"/>
      <c r="DB61" s="361"/>
      <c r="DC61" s="253">
        <f t="shared" si="48"/>
        <v>0</v>
      </c>
      <c r="DD61" s="361"/>
      <c r="DE61" s="253">
        <f t="shared" si="49"/>
        <v>0</v>
      </c>
      <c r="DF61" s="361"/>
      <c r="DG61" s="361"/>
      <c r="DH61" s="361"/>
      <c r="DI61" s="361"/>
      <c r="DJ61" s="361"/>
      <c r="DK61" s="361"/>
      <c r="DL61" s="361"/>
      <c r="DM61" s="2"/>
      <c r="DN61" s="2"/>
    </row>
    <row r="62" spans="1:118" s="27" customFormat="1" ht="12">
      <c r="A62" s="272" t="str">
        <f t="shared" si="19"/>
        <v>МОУ ДОД ДМШ-1</v>
      </c>
      <c r="B62" s="348" t="s">
        <v>319</v>
      </c>
      <c r="C62" s="349" t="s">
        <v>320</v>
      </c>
      <c r="D62" s="349" t="s">
        <v>321</v>
      </c>
      <c r="E62" s="308">
        <f t="shared" si="30"/>
        <v>1</v>
      </c>
      <c r="F62" s="236">
        <f t="shared" si="31"/>
        <v>0</v>
      </c>
      <c r="G62" s="236">
        <f t="shared" si="32"/>
        <v>33</v>
      </c>
      <c r="H62" s="236">
        <f t="shared" si="31"/>
        <v>0</v>
      </c>
      <c r="I62" s="236">
        <f t="shared" si="33"/>
        <v>0</v>
      </c>
      <c r="J62" s="236">
        <f t="shared" si="50"/>
        <v>33</v>
      </c>
      <c r="K62" s="236">
        <f t="shared" si="51"/>
        <v>0</v>
      </c>
      <c r="L62" s="236">
        <f t="shared" si="52"/>
        <v>0</v>
      </c>
      <c r="M62" s="236">
        <f t="shared" si="53"/>
        <v>0</v>
      </c>
      <c r="N62" s="236">
        <f t="shared" si="54"/>
        <v>0</v>
      </c>
      <c r="O62" s="236">
        <f t="shared" si="55"/>
        <v>0</v>
      </c>
      <c r="P62" s="220">
        <v>1</v>
      </c>
      <c r="Q62" s="221"/>
      <c r="R62" s="237">
        <f t="shared" si="21"/>
        <v>33</v>
      </c>
      <c r="S62" s="221"/>
      <c r="T62" s="237">
        <f t="shared" si="22"/>
        <v>0</v>
      </c>
      <c r="U62" s="221">
        <f>10.8+11.4+10.8</f>
        <v>33</v>
      </c>
      <c r="V62" s="233"/>
      <c r="W62" s="221"/>
      <c r="X62" s="221"/>
      <c r="Y62" s="233"/>
      <c r="Z62" s="221"/>
      <c r="AA62" s="220"/>
      <c r="AB62" s="221"/>
      <c r="AC62" s="237">
        <f t="shared" si="23"/>
        <v>0</v>
      </c>
      <c r="AD62" s="221"/>
      <c r="AE62" s="237">
        <f t="shared" si="24"/>
        <v>0</v>
      </c>
      <c r="AF62" s="221"/>
      <c r="AG62" s="233"/>
      <c r="AH62" s="221"/>
      <c r="AI62" s="221"/>
      <c r="AJ62" s="233"/>
      <c r="AK62" s="221"/>
      <c r="AL62" s="220"/>
      <c r="AM62" s="221"/>
      <c r="AN62" s="237">
        <f t="shared" si="25"/>
        <v>0</v>
      </c>
      <c r="AO62" s="221"/>
      <c r="AP62" s="237">
        <f t="shared" si="26"/>
        <v>0</v>
      </c>
      <c r="AQ62" s="221"/>
      <c r="AR62" s="233"/>
      <c r="AS62" s="221"/>
      <c r="AT62" s="221"/>
      <c r="AU62" s="233"/>
      <c r="AV62" s="221"/>
      <c r="AW62" s="220"/>
      <c r="AX62" s="221"/>
      <c r="AY62" s="237">
        <f t="shared" si="27"/>
        <v>0</v>
      </c>
      <c r="AZ62" s="221"/>
      <c r="BA62" s="237">
        <f t="shared" si="28"/>
        <v>0</v>
      </c>
      <c r="BB62" s="221"/>
      <c r="BC62" s="233"/>
      <c r="BD62" s="221"/>
      <c r="BE62" s="221"/>
      <c r="BF62" s="233"/>
      <c r="BG62" s="221"/>
      <c r="BH62" s="379">
        <f t="shared" si="17"/>
        <v>0</v>
      </c>
      <c r="BI62" s="255" t="str">
        <f t="shared" si="29"/>
        <v>26</v>
      </c>
      <c r="BJ62" s="361"/>
      <c r="BK62" s="253">
        <f t="shared" si="40"/>
        <v>0</v>
      </c>
      <c r="BL62" s="361"/>
      <c r="BM62" s="253">
        <f t="shared" si="41"/>
        <v>0</v>
      </c>
      <c r="BN62" s="247"/>
      <c r="BO62" s="358"/>
      <c r="BP62" s="361"/>
      <c r="BQ62" s="361"/>
      <c r="BR62" s="361"/>
      <c r="BS62" s="361"/>
      <c r="BT62" s="361"/>
      <c r="BU62" s="361"/>
      <c r="BV62" s="253">
        <f t="shared" si="42"/>
        <v>0</v>
      </c>
      <c r="BW62" s="361"/>
      <c r="BX62" s="253">
        <f t="shared" si="43"/>
        <v>0</v>
      </c>
      <c r="BY62" s="361"/>
      <c r="BZ62" s="361"/>
      <c r="CA62" s="361"/>
      <c r="CB62" s="361"/>
      <c r="CC62" s="361"/>
      <c r="CD62" s="361"/>
      <c r="CE62" s="361"/>
      <c r="CF62" s="361"/>
      <c r="CG62" s="253">
        <f t="shared" si="44"/>
        <v>0</v>
      </c>
      <c r="CH62" s="361"/>
      <c r="CI62" s="253">
        <f t="shared" si="45"/>
        <v>0</v>
      </c>
      <c r="CJ62" s="361"/>
      <c r="CK62" s="361"/>
      <c r="CL62" s="361"/>
      <c r="CM62" s="361"/>
      <c r="CN62" s="361"/>
      <c r="CO62" s="361"/>
      <c r="CP62" s="361"/>
      <c r="CQ62" s="361"/>
      <c r="CR62" s="253">
        <f t="shared" si="46"/>
        <v>0</v>
      </c>
      <c r="CS62" s="361"/>
      <c r="CT62" s="253">
        <f t="shared" si="47"/>
        <v>0</v>
      </c>
      <c r="CU62" s="361"/>
      <c r="CV62" s="361"/>
      <c r="CW62" s="361"/>
      <c r="CX62" s="361"/>
      <c r="CY62" s="361"/>
      <c r="CZ62" s="361"/>
      <c r="DA62" s="361"/>
      <c r="DB62" s="361"/>
      <c r="DC62" s="253">
        <f t="shared" si="48"/>
        <v>0</v>
      </c>
      <c r="DD62" s="361"/>
      <c r="DE62" s="253">
        <f t="shared" si="49"/>
        <v>0</v>
      </c>
      <c r="DF62" s="361"/>
      <c r="DG62" s="361"/>
      <c r="DH62" s="361"/>
      <c r="DI62" s="361"/>
      <c r="DJ62" s="361"/>
      <c r="DK62" s="361"/>
      <c r="DL62" s="361"/>
      <c r="DM62" s="2"/>
      <c r="DN62" s="2"/>
    </row>
    <row r="63" spans="1:118" s="27" customFormat="1" ht="12">
      <c r="A63" s="272" t="str">
        <f t="shared" si="19"/>
        <v>МОУ ДОД ДМШ-1</v>
      </c>
      <c r="B63" s="348" t="s">
        <v>322</v>
      </c>
      <c r="C63" s="349" t="s">
        <v>323</v>
      </c>
      <c r="D63" s="349" t="s">
        <v>324</v>
      </c>
      <c r="E63" s="308">
        <f t="shared" si="30"/>
        <v>0</v>
      </c>
      <c r="F63" s="236">
        <f t="shared" si="31"/>
        <v>0</v>
      </c>
      <c r="G63" s="236">
        <f t="shared" si="32"/>
        <v>0</v>
      </c>
      <c r="H63" s="236">
        <f t="shared" si="31"/>
        <v>0</v>
      </c>
      <c r="I63" s="236">
        <f t="shared" si="33"/>
        <v>0</v>
      </c>
      <c r="J63" s="236">
        <f t="shared" si="50"/>
        <v>0</v>
      </c>
      <c r="K63" s="236">
        <f t="shared" si="51"/>
        <v>0</v>
      </c>
      <c r="L63" s="236">
        <f t="shared" si="52"/>
        <v>0</v>
      </c>
      <c r="M63" s="236">
        <f t="shared" si="53"/>
        <v>0</v>
      </c>
      <c r="N63" s="236">
        <f t="shared" si="54"/>
        <v>0</v>
      </c>
      <c r="O63" s="236">
        <f t="shared" si="55"/>
        <v>0</v>
      </c>
      <c r="P63" s="220"/>
      <c r="Q63" s="221"/>
      <c r="R63" s="237">
        <f t="shared" si="21"/>
        <v>0</v>
      </c>
      <c r="S63" s="221"/>
      <c r="T63" s="237">
        <f t="shared" si="22"/>
        <v>0</v>
      </c>
      <c r="U63" s="221"/>
      <c r="V63" s="233"/>
      <c r="W63" s="221"/>
      <c r="X63" s="221"/>
      <c r="Y63" s="233"/>
      <c r="Z63" s="221"/>
      <c r="AA63" s="220"/>
      <c r="AB63" s="221"/>
      <c r="AC63" s="237">
        <f t="shared" si="23"/>
        <v>0</v>
      </c>
      <c r="AD63" s="221"/>
      <c r="AE63" s="237">
        <f t="shared" si="24"/>
        <v>0</v>
      </c>
      <c r="AF63" s="221"/>
      <c r="AG63" s="233"/>
      <c r="AH63" s="221"/>
      <c r="AI63" s="221"/>
      <c r="AJ63" s="233"/>
      <c r="AK63" s="221"/>
      <c r="AL63" s="220"/>
      <c r="AM63" s="221"/>
      <c r="AN63" s="237">
        <f t="shared" si="25"/>
        <v>0</v>
      </c>
      <c r="AO63" s="221"/>
      <c r="AP63" s="237">
        <f t="shared" si="26"/>
        <v>0</v>
      </c>
      <c r="AQ63" s="221"/>
      <c r="AR63" s="233"/>
      <c r="AS63" s="221"/>
      <c r="AT63" s="221"/>
      <c r="AU63" s="233"/>
      <c r="AV63" s="221"/>
      <c r="AW63" s="220"/>
      <c r="AX63" s="221"/>
      <c r="AY63" s="237">
        <f t="shared" si="27"/>
        <v>0</v>
      </c>
      <c r="AZ63" s="221"/>
      <c r="BA63" s="237">
        <f t="shared" si="28"/>
        <v>0</v>
      </c>
      <c r="BB63" s="221"/>
      <c r="BC63" s="233"/>
      <c r="BD63" s="221"/>
      <c r="BE63" s="221"/>
      <c r="BF63" s="233"/>
      <c r="BG63" s="221"/>
      <c r="BH63" s="379">
        <f t="shared" si="17"/>
        <v>0</v>
      </c>
      <c r="BI63" s="255" t="str">
        <f t="shared" si="29"/>
        <v>27</v>
      </c>
      <c r="BJ63" s="361"/>
      <c r="BK63" s="253">
        <f t="shared" si="40"/>
        <v>0</v>
      </c>
      <c r="BL63" s="361"/>
      <c r="BM63" s="253">
        <f t="shared" si="41"/>
        <v>0</v>
      </c>
      <c r="BN63" s="247"/>
      <c r="BO63" s="358"/>
      <c r="BP63" s="361"/>
      <c r="BQ63" s="361"/>
      <c r="BR63" s="361"/>
      <c r="BS63" s="361"/>
      <c r="BT63" s="361"/>
      <c r="BU63" s="361"/>
      <c r="BV63" s="253">
        <f t="shared" si="42"/>
        <v>0</v>
      </c>
      <c r="BW63" s="361"/>
      <c r="BX63" s="253">
        <f t="shared" si="43"/>
        <v>0</v>
      </c>
      <c r="BY63" s="361"/>
      <c r="BZ63" s="361"/>
      <c r="CA63" s="361"/>
      <c r="CB63" s="361"/>
      <c r="CC63" s="361"/>
      <c r="CD63" s="361"/>
      <c r="CE63" s="361"/>
      <c r="CF63" s="361"/>
      <c r="CG63" s="253">
        <f t="shared" si="44"/>
        <v>0</v>
      </c>
      <c r="CH63" s="361"/>
      <c r="CI63" s="253">
        <f t="shared" si="45"/>
        <v>0</v>
      </c>
      <c r="CJ63" s="361"/>
      <c r="CK63" s="361"/>
      <c r="CL63" s="361"/>
      <c r="CM63" s="361"/>
      <c r="CN63" s="361"/>
      <c r="CO63" s="361"/>
      <c r="CP63" s="361"/>
      <c r="CQ63" s="361"/>
      <c r="CR63" s="253">
        <f t="shared" si="46"/>
        <v>0</v>
      </c>
      <c r="CS63" s="361"/>
      <c r="CT63" s="253">
        <f t="shared" si="47"/>
        <v>0</v>
      </c>
      <c r="CU63" s="361"/>
      <c r="CV63" s="361"/>
      <c r="CW63" s="361"/>
      <c r="CX63" s="361"/>
      <c r="CY63" s="361"/>
      <c r="CZ63" s="361"/>
      <c r="DA63" s="361"/>
      <c r="DB63" s="361"/>
      <c r="DC63" s="253">
        <f t="shared" si="48"/>
        <v>0</v>
      </c>
      <c r="DD63" s="361"/>
      <c r="DE63" s="253">
        <f t="shared" si="49"/>
        <v>0</v>
      </c>
      <c r="DF63" s="361"/>
      <c r="DG63" s="361"/>
      <c r="DH63" s="361"/>
      <c r="DI63" s="361"/>
      <c r="DJ63" s="361"/>
      <c r="DK63" s="361"/>
      <c r="DL63" s="361"/>
      <c r="DM63" s="2"/>
      <c r="DN63" s="2"/>
    </row>
    <row r="64" spans="1:118" s="28" customFormat="1" thickBot="1">
      <c r="A64" s="272" t="str">
        <f t="shared" si="19"/>
        <v>МОУ ДОД ДМШ-1</v>
      </c>
      <c r="B64" s="352" t="s">
        <v>75</v>
      </c>
      <c r="C64" s="349" t="s">
        <v>79</v>
      </c>
      <c r="D64" s="349" t="s">
        <v>325</v>
      </c>
      <c r="E64" s="308">
        <f t="shared" si="30"/>
        <v>8</v>
      </c>
      <c r="F64" s="236">
        <f t="shared" si="31"/>
        <v>1</v>
      </c>
      <c r="G64" s="236">
        <f t="shared" si="32"/>
        <v>227.7</v>
      </c>
      <c r="H64" s="236">
        <f t="shared" si="31"/>
        <v>0</v>
      </c>
      <c r="I64" s="236">
        <f t="shared" si="33"/>
        <v>52.5</v>
      </c>
      <c r="J64" s="236">
        <f t="shared" si="50"/>
        <v>202.6</v>
      </c>
      <c r="K64" s="236">
        <f t="shared" si="51"/>
        <v>0</v>
      </c>
      <c r="L64" s="236">
        <f t="shared" si="52"/>
        <v>25.1</v>
      </c>
      <c r="M64" s="236">
        <f t="shared" si="53"/>
        <v>36.4</v>
      </c>
      <c r="N64" s="236">
        <f t="shared" si="54"/>
        <v>0</v>
      </c>
      <c r="O64" s="236">
        <f t="shared" si="55"/>
        <v>16.100000000000001</v>
      </c>
      <c r="P64" s="223">
        <v>8</v>
      </c>
      <c r="Q64" s="224">
        <v>1</v>
      </c>
      <c r="R64" s="238">
        <f t="shared" si="21"/>
        <v>227.7</v>
      </c>
      <c r="S64" s="224"/>
      <c r="T64" s="238">
        <f t="shared" si="22"/>
        <v>52.5</v>
      </c>
      <c r="U64" s="224">
        <f>62+72.2+68.4</f>
        <v>202.6</v>
      </c>
      <c r="V64" s="234"/>
      <c r="W64" s="224">
        <v>25.1</v>
      </c>
      <c r="X64" s="224">
        <f>12.1+12.2+12.1</f>
        <v>36.4</v>
      </c>
      <c r="Y64" s="234"/>
      <c r="Z64" s="224">
        <v>16.100000000000001</v>
      </c>
      <c r="AA64" s="223"/>
      <c r="AB64" s="224"/>
      <c r="AC64" s="238">
        <f t="shared" si="23"/>
        <v>0</v>
      </c>
      <c r="AD64" s="224"/>
      <c r="AE64" s="238">
        <f t="shared" si="24"/>
        <v>0</v>
      </c>
      <c r="AF64" s="224"/>
      <c r="AG64" s="234"/>
      <c r="AH64" s="224"/>
      <c r="AI64" s="224"/>
      <c r="AJ64" s="234"/>
      <c r="AK64" s="224"/>
      <c r="AL64" s="223"/>
      <c r="AM64" s="224"/>
      <c r="AN64" s="238">
        <f t="shared" si="25"/>
        <v>0</v>
      </c>
      <c r="AO64" s="224"/>
      <c r="AP64" s="238">
        <f t="shared" si="26"/>
        <v>0</v>
      </c>
      <c r="AQ64" s="224"/>
      <c r="AR64" s="234"/>
      <c r="AS64" s="224"/>
      <c r="AT64" s="224"/>
      <c r="AU64" s="234"/>
      <c r="AV64" s="224"/>
      <c r="AW64" s="223"/>
      <c r="AX64" s="224"/>
      <c r="AY64" s="238">
        <f t="shared" si="27"/>
        <v>0</v>
      </c>
      <c r="AZ64" s="224"/>
      <c r="BA64" s="238">
        <f t="shared" si="28"/>
        <v>0</v>
      </c>
      <c r="BB64" s="224"/>
      <c r="BC64" s="234"/>
      <c r="BD64" s="224"/>
      <c r="BE64" s="224"/>
      <c r="BF64" s="234"/>
      <c r="BG64" s="224"/>
      <c r="BH64" s="379">
        <f t="shared" si="17"/>
        <v>0</v>
      </c>
      <c r="BI64" s="255" t="str">
        <f t="shared" si="29"/>
        <v>28</v>
      </c>
      <c r="BJ64" s="359"/>
      <c r="BK64" s="253">
        <f t="shared" si="40"/>
        <v>0</v>
      </c>
      <c r="BL64" s="359"/>
      <c r="BM64" s="253">
        <f t="shared" si="41"/>
        <v>0</v>
      </c>
      <c r="BN64" s="322"/>
      <c r="BO64" s="362"/>
      <c r="BP64" s="359"/>
      <c r="BQ64" s="359"/>
      <c r="BR64" s="359"/>
      <c r="BS64" s="359"/>
      <c r="BT64" s="359"/>
      <c r="BU64" s="359"/>
      <c r="BV64" s="253">
        <f t="shared" si="42"/>
        <v>0</v>
      </c>
      <c r="BW64" s="361"/>
      <c r="BX64" s="253">
        <f t="shared" si="43"/>
        <v>0</v>
      </c>
      <c r="BY64" s="359"/>
      <c r="BZ64" s="359"/>
      <c r="CA64" s="359"/>
      <c r="CB64" s="359"/>
      <c r="CC64" s="359"/>
      <c r="CD64" s="359"/>
      <c r="CE64" s="359"/>
      <c r="CF64" s="359"/>
      <c r="CG64" s="253">
        <f t="shared" si="44"/>
        <v>0</v>
      </c>
      <c r="CH64" s="361"/>
      <c r="CI64" s="253">
        <f t="shared" si="45"/>
        <v>0</v>
      </c>
      <c r="CJ64" s="359"/>
      <c r="CK64" s="359"/>
      <c r="CL64" s="359"/>
      <c r="CM64" s="359"/>
      <c r="CN64" s="359"/>
      <c r="CO64" s="359"/>
      <c r="CP64" s="359"/>
      <c r="CQ64" s="359"/>
      <c r="CR64" s="253">
        <f t="shared" si="46"/>
        <v>0</v>
      </c>
      <c r="CS64" s="361"/>
      <c r="CT64" s="253">
        <f t="shared" si="47"/>
        <v>0</v>
      </c>
      <c r="CU64" s="359"/>
      <c r="CV64" s="359"/>
      <c r="CW64" s="359"/>
      <c r="CX64" s="359"/>
      <c r="CY64" s="359"/>
      <c r="CZ64" s="359"/>
      <c r="DA64" s="359"/>
      <c r="DB64" s="359"/>
      <c r="DC64" s="253">
        <f t="shared" si="48"/>
        <v>0</v>
      </c>
      <c r="DD64" s="361"/>
      <c r="DE64" s="253">
        <f t="shared" si="49"/>
        <v>0</v>
      </c>
      <c r="DF64" s="359"/>
      <c r="DG64" s="359"/>
      <c r="DH64" s="359"/>
      <c r="DI64" s="359"/>
      <c r="DJ64" s="359"/>
      <c r="DK64" s="359"/>
      <c r="DL64" s="359"/>
      <c r="DM64" s="242"/>
      <c r="DN64" s="242"/>
    </row>
    <row r="65" spans="1:118" s="258" customFormat="1" ht="20.25" customHeight="1">
      <c r="A65" s="271" t="str">
        <f>B65</f>
        <v>МОУ ДОД ДМШ-2</v>
      </c>
      <c r="B65" s="712" t="s">
        <v>383</v>
      </c>
      <c r="C65" s="713"/>
      <c r="D65" s="713"/>
      <c r="E65" s="713"/>
      <c r="F65" s="713"/>
      <c r="G65" s="713"/>
      <c r="H65" s="713"/>
      <c r="I65" s="713"/>
      <c r="J65" s="713"/>
      <c r="K65" s="713"/>
      <c r="L65" s="713"/>
      <c r="M65" s="713"/>
      <c r="N65" s="713"/>
      <c r="O65" s="714"/>
      <c r="P65" s="715" t="str">
        <f>CONCATENATE(P$1," - ",$B65)</f>
        <v>1 квартал - МОУ ДОД ДМШ-2</v>
      </c>
      <c r="Q65" s="716"/>
      <c r="R65" s="716"/>
      <c r="S65" s="716"/>
      <c r="T65" s="716"/>
      <c r="U65" s="716"/>
      <c r="V65" s="716"/>
      <c r="W65" s="716"/>
      <c r="X65" s="716"/>
      <c r="Y65" s="716"/>
      <c r="Z65" s="717"/>
      <c r="AA65" s="715" t="str">
        <f>CONCATENATE(AA$1," - ",$B65)</f>
        <v>2 квартал - МОУ ДОД ДМШ-2</v>
      </c>
      <c r="AB65" s="716"/>
      <c r="AC65" s="716"/>
      <c r="AD65" s="716"/>
      <c r="AE65" s="716"/>
      <c r="AF65" s="716"/>
      <c r="AG65" s="716"/>
      <c r="AH65" s="716"/>
      <c r="AI65" s="716"/>
      <c r="AJ65" s="716"/>
      <c r="AK65" s="717"/>
      <c r="AL65" s="715" t="str">
        <f>CONCATENATE(AL$1," - ",$B65)</f>
        <v>3 квартал - МОУ ДОД ДМШ-2</v>
      </c>
      <c r="AM65" s="716"/>
      <c r="AN65" s="716"/>
      <c r="AO65" s="716"/>
      <c r="AP65" s="716"/>
      <c r="AQ65" s="716"/>
      <c r="AR65" s="716"/>
      <c r="AS65" s="716"/>
      <c r="AT65" s="716"/>
      <c r="AU65" s="716"/>
      <c r="AV65" s="717"/>
      <c r="AW65" s="715" t="str">
        <f>CONCATENATE(AW$1," - ",$B65)</f>
        <v>4 квартал - МОУ ДОД ДМШ-2</v>
      </c>
      <c r="AX65" s="716"/>
      <c r="AY65" s="716"/>
      <c r="AZ65" s="716"/>
      <c r="BA65" s="716"/>
      <c r="BB65" s="716"/>
      <c r="BC65" s="716"/>
      <c r="BD65" s="716"/>
      <c r="BE65" s="716"/>
      <c r="BF65" s="716"/>
      <c r="BG65" s="717"/>
      <c r="BH65" s="379">
        <f>IF((COUNTA(BJ65:DL65)-COUNTIF(BJ65:DL65,0))=0,0,CONCATENATE("Ошибки!-",COUNTA(BJ65:DL65)-COUNTIF(BJ65:DL65,0)))</f>
        <v>0</v>
      </c>
      <c r="BI65" s="284" t="str">
        <f>CONCATENATE(D76," по отношению к ",D77,", ",D78)</f>
        <v>11 по отношению к 12, 13</v>
      </c>
      <c r="BJ65" s="285">
        <f t="shared" ref="BJ65:CO65" si="56">IF(ROUND(E76-SUM(E77:E78),5)&gt;=0,0,"Ошибка")</f>
        <v>0</v>
      </c>
      <c r="BK65" s="285">
        <f t="shared" si="56"/>
        <v>0</v>
      </c>
      <c r="BL65" s="285">
        <f t="shared" si="56"/>
        <v>0</v>
      </c>
      <c r="BM65" s="285">
        <f t="shared" si="56"/>
        <v>0</v>
      </c>
      <c r="BN65" s="285">
        <f t="shared" si="56"/>
        <v>0</v>
      </c>
      <c r="BO65" s="285">
        <f t="shared" si="56"/>
        <v>0</v>
      </c>
      <c r="BP65" s="285">
        <f t="shared" si="56"/>
        <v>0</v>
      </c>
      <c r="BQ65" s="285">
        <f t="shared" si="56"/>
        <v>0</v>
      </c>
      <c r="BR65" s="285">
        <f t="shared" si="56"/>
        <v>0</v>
      </c>
      <c r="BS65" s="285">
        <f t="shared" si="56"/>
        <v>0</v>
      </c>
      <c r="BT65" s="285">
        <f t="shared" si="56"/>
        <v>0</v>
      </c>
      <c r="BU65" s="285">
        <f t="shared" si="56"/>
        <v>0</v>
      </c>
      <c r="BV65" s="285">
        <f t="shared" si="56"/>
        <v>0</v>
      </c>
      <c r="BW65" s="285">
        <f t="shared" si="56"/>
        <v>0</v>
      </c>
      <c r="BX65" s="285">
        <f t="shared" si="56"/>
        <v>0</v>
      </c>
      <c r="BY65" s="285">
        <f t="shared" si="56"/>
        <v>0</v>
      </c>
      <c r="BZ65" s="285">
        <f t="shared" si="56"/>
        <v>0</v>
      </c>
      <c r="CA65" s="285">
        <f t="shared" si="56"/>
        <v>0</v>
      </c>
      <c r="CB65" s="285">
        <f t="shared" si="56"/>
        <v>0</v>
      </c>
      <c r="CC65" s="285">
        <f t="shared" si="56"/>
        <v>0</v>
      </c>
      <c r="CD65" s="285">
        <f t="shared" si="56"/>
        <v>0</v>
      </c>
      <c r="CE65" s="285">
        <f t="shared" si="56"/>
        <v>0</v>
      </c>
      <c r="CF65" s="285">
        <f t="shared" si="56"/>
        <v>0</v>
      </c>
      <c r="CG65" s="285">
        <f t="shared" si="56"/>
        <v>0</v>
      </c>
      <c r="CH65" s="285">
        <f t="shared" si="56"/>
        <v>0</v>
      </c>
      <c r="CI65" s="285">
        <f t="shared" si="56"/>
        <v>0</v>
      </c>
      <c r="CJ65" s="285">
        <f t="shared" si="56"/>
        <v>0</v>
      </c>
      <c r="CK65" s="285">
        <f t="shared" si="56"/>
        <v>0</v>
      </c>
      <c r="CL65" s="285">
        <f t="shared" si="56"/>
        <v>0</v>
      </c>
      <c r="CM65" s="285">
        <f t="shared" si="56"/>
        <v>0</v>
      </c>
      <c r="CN65" s="285">
        <f t="shared" si="56"/>
        <v>0</v>
      </c>
      <c r="CO65" s="285">
        <f t="shared" si="56"/>
        <v>0</v>
      </c>
      <c r="CP65" s="285">
        <f t="shared" ref="CP65:DL65" si="57">IF(ROUND(AK76-SUM(AK77:AK78),5)&gt;=0,0,"Ошибка")</f>
        <v>0</v>
      </c>
      <c r="CQ65" s="285">
        <f t="shared" si="57"/>
        <v>0</v>
      </c>
      <c r="CR65" s="285">
        <f t="shared" si="57"/>
        <v>0</v>
      </c>
      <c r="CS65" s="285">
        <f t="shared" si="57"/>
        <v>0</v>
      </c>
      <c r="CT65" s="285">
        <f t="shared" si="57"/>
        <v>0</v>
      </c>
      <c r="CU65" s="285">
        <f t="shared" si="57"/>
        <v>0</v>
      </c>
      <c r="CV65" s="285">
        <f t="shared" si="57"/>
        <v>0</v>
      </c>
      <c r="CW65" s="285">
        <f t="shared" si="57"/>
        <v>0</v>
      </c>
      <c r="CX65" s="285">
        <f t="shared" si="57"/>
        <v>0</v>
      </c>
      <c r="CY65" s="285">
        <f t="shared" si="57"/>
        <v>0</v>
      </c>
      <c r="CZ65" s="285">
        <f t="shared" si="57"/>
        <v>0</v>
      </c>
      <c r="DA65" s="285">
        <f t="shared" si="57"/>
        <v>0</v>
      </c>
      <c r="DB65" s="285">
        <f t="shared" si="57"/>
        <v>0</v>
      </c>
      <c r="DC65" s="285">
        <f t="shared" si="57"/>
        <v>0</v>
      </c>
      <c r="DD65" s="285">
        <f t="shared" si="57"/>
        <v>0</v>
      </c>
      <c r="DE65" s="285">
        <f t="shared" si="57"/>
        <v>0</v>
      </c>
      <c r="DF65" s="285">
        <f t="shared" si="57"/>
        <v>0</v>
      </c>
      <c r="DG65" s="285">
        <f t="shared" si="57"/>
        <v>0</v>
      </c>
      <c r="DH65" s="285">
        <f t="shared" si="57"/>
        <v>0</v>
      </c>
      <c r="DI65" s="285">
        <f t="shared" si="57"/>
        <v>0</v>
      </c>
      <c r="DJ65" s="285">
        <f t="shared" si="57"/>
        <v>0</v>
      </c>
      <c r="DK65" s="285">
        <f t="shared" si="57"/>
        <v>0</v>
      </c>
      <c r="DL65" s="285">
        <f t="shared" si="57"/>
        <v>0</v>
      </c>
      <c r="DM65" s="259"/>
      <c r="DN65" s="259"/>
    </row>
    <row r="66" spans="1:118" s="27" customFormat="1" ht="36">
      <c r="A66" s="272" t="str">
        <f>A65</f>
        <v>МОУ ДОД ДМШ-2</v>
      </c>
      <c r="B66" s="211" t="s">
        <v>356</v>
      </c>
      <c r="C66" s="37" t="s">
        <v>47</v>
      </c>
      <c r="D66" s="37" t="s">
        <v>6</v>
      </c>
      <c r="E66" s="308">
        <f t="shared" ref="E66:AJ66" si="58">SUM(E67:E70,E72:E73,E76,E79,E82:E84,E86,E88:E93)</f>
        <v>17</v>
      </c>
      <c r="F66" s="236">
        <f t="shared" si="58"/>
        <v>0</v>
      </c>
      <c r="G66" s="236">
        <f t="shared" si="58"/>
        <v>1304</v>
      </c>
      <c r="H66" s="236">
        <f t="shared" si="58"/>
        <v>103.4</v>
      </c>
      <c r="I66" s="236">
        <f t="shared" si="58"/>
        <v>0</v>
      </c>
      <c r="J66" s="236">
        <f t="shared" si="58"/>
        <v>1253.5</v>
      </c>
      <c r="K66" s="236">
        <f t="shared" si="58"/>
        <v>0</v>
      </c>
      <c r="L66" s="236">
        <f t="shared" si="58"/>
        <v>50.5</v>
      </c>
      <c r="M66" s="236">
        <f t="shared" si="58"/>
        <v>0</v>
      </c>
      <c r="N66" s="236">
        <f t="shared" si="58"/>
        <v>0</v>
      </c>
      <c r="O66" s="236">
        <f t="shared" si="58"/>
        <v>0</v>
      </c>
      <c r="P66" s="228">
        <f t="shared" si="58"/>
        <v>17</v>
      </c>
      <c r="Q66" s="226">
        <f t="shared" si="58"/>
        <v>0</v>
      </c>
      <c r="R66" s="236">
        <f t="shared" si="58"/>
        <v>1304</v>
      </c>
      <c r="S66" s="226">
        <f t="shared" si="58"/>
        <v>103.4</v>
      </c>
      <c r="T66" s="236">
        <f t="shared" si="58"/>
        <v>0</v>
      </c>
      <c r="U66" s="226">
        <f t="shared" si="58"/>
        <v>1253.5</v>
      </c>
      <c r="V66" s="235">
        <f t="shared" si="58"/>
        <v>0</v>
      </c>
      <c r="W66" s="226">
        <f t="shared" si="58"/>
        <v>50.5</v>
      </c>
      <c r="X66" s="226">
        <f t="shared" si="58"/>
        <v>0</v>
      </c>
      <c r="Y66" s="235">
        <f t="shared" si="58"/>
        <v>0</v>
      </c>
      <c r="Z66" s="227">
        <f t="shared" si="58"/>
        <v>0</v>
      </c>
      <c r="AA66" s="228">
        <f t="shared" si="58"/>
        <v>0</v>
      </c>
      <c r="AB66" s="226">
        <f t="shared" si="58"/>
        <v>0</v>
      </c>
      <c r="AC66" s="236">
        <f t="shared" si="58"/>
        <v>0</v>
      </c>
      <c r="AD66" s="226">
        <f t="shared" si="58"/>
        <v>0</v>
      </c>
      <c r="AE66" s="236">
        <f t="shared" si="58"/>
        <v>0</v>
      </c>
      <c r="AF66" s="226">
        <f t="shared" si="58"/>
        <v>0</v>
      </c>
      <c r="AG66" s="235">
        <f t="shared" si="58"/>
        <v>0</v>
      </c>
      <c r="AH66" s="226">
        <f t="shared" si="58"/>
        <v>0</v>
      </c>
      <c r="AI66" s="226">
        <f t="shared" si="58"/>
        <v>0</v>
      </c>
      <c r="AJ66" s="235">
        <f t="shared" si="58"/>
        <v>0</v>
      </c>
      <c r="AK66" s="227">
        <f t="shared" ref="AK66:BG66" si="59">SUM(AK67:AK70,AK72:AK73,AK76,AK79,AK82:AK84,AK86,AK88:AK93)</f>
        <v>0</v>
      </c>
      <c r="AL66" s="228">
        <f t="shared" si="59"/>
        <v>0</v>
      </c>
      <c r="AM66" s="226">
        <f t="shared" si="59"/>
        <v>0</v>
      </c>
      <c r="AN66" s="236">
        <f t="shared" si="59"/>
        <v>0</v>
      </c>
      <c r="AO66" s="226">
        <f t="shared" si="59"/>
        <v>0</v>
      </c>
      <c r="AP66" s="236">
        <f t="shared" si="59"/>
        <v>0</v>
      </c>
      <c r="AQ66" s="226">
        <f t="shared" si="59"/>
        <v>0</v>
      </c>
      <c r="AR66" s="235">
        <f t="shared" si="59"/>
        <v>0</v>
      </c>
      <c r="AS66" s="226">
        <f t="shared" si="59"/>
        <v>0</v>
      </c>
      <c r="AT66" s="226">
        <f t="shared" si="59"/>
        <v>0</v>
      </c>
      <c r="AU66" s="235">
        <f t="shared" si="59"/>
        <v>0</v>
      </c>
      <c r="AV66" s="227">
        <f t="shared" si="59"/>
        <v>0</v>
      </c>
      <c r="AW66" s="228">
        <f t="shared" si="59"/>
        <v>0</v>
      </c>
      <c r="AX66" s="226">
        <f t="shared" si="59"/>
        <v>0</v>
      </c>
      <c r="AY66" s="236">
        <f t="shared" si="59"/>
        <v>0</v>
      </c>
      <c r="AZ66" s="226">
        <f t="shared" si="59"/>
        <v>0</v>
      </c>
      <c r="BA66" s="236">
        <f t="shared" si="59"/>
        <v>0</v>
      </c>
      <c r="BB66" s="226">
        <f t="shared" si="59"/>
        <v>0</v>
      </c>
      <c r="BC66" s="235">
        <f t="shared" si="59"/>
        <v>0</v>
      </c>
      <c r="BD66" s="226">
        <f t="shared" si="59"/>
        <v>0</v>
      </c>
      <c r="BE66" s="226">
        <f t="shared" si="59"/>
        <v>0</v>
      </c>
      <c r="BF66" s="235">
        <f t="shared" si="59"/>
        <v>0</v>
      </c>
      <c r="BG66" s="227">
        <f t="shared" si="59"/>
        <v>0</v>
      </c>
      <c r="BH66" s="379">
        <f t="shared" ref="BH66:BH93" si="60">IF((COUNTA(BJ66:DL66)-COUNTIF(BJ66:DL66,0))=0,0,CONCATENATE("Ошибки!-",COUNTA(BJ66:DL66)-COUNTIF(BJ66:DL66,0)))</f>
        <v>0</v>
      </c>
      <c r="BI66" s="255" t="str">
        <f>CONCATENATE(D79," по отношению к ",D80,", ",D81)</f>
        <v>14 по отношению к 15, 16</v>
      </c>
      <c r="BJ66" s="253">
        <f t="shared" ref="BJ66:CO66" si="61">IF(ROUND(E79-SUM(E80:E81),5)&gt;=0,0,"Ошибка")</f>
        <v>0</v>
      </c>
      <c r="BK66" s="253">
        <f t="shared" si="61"/>
        <v>0</v>
      </c>
      <c r="BL66" s="253">
        <f t="shared" si="61"/>
        <v>0</v>
      </c>
      <c r="BM66" s="253">
        <f t="shared" si="61"/>
        <v>0</v>
      </c>
      <c r="BN66" s="253">
        <f t="shared" si="61"/>
        <v>0</v>
      </c>
      <c r="BO66" s="253">
        <f t="shared" si="61"/>
        <v>0</v>
      </c>
      <c r="BP66" s="253">
        <f t="shared" si="61"/>
        <v>0</v>
      </c>
      <c r="BQ66" s="253">
        <f t="shared" si="61"/>
        <v>0</v>
      </c>
      <c r="BR66" s="253">
        <f t="shared" si="61"/>
        <v>0</v>
      </c>
      <c r="BS66" s="253">
        <f t="shared" si="61"/>
        <v>0</v>
      </c>
      <c r="BT66" s="253">
        <f t="shared" si="61"/>
        <v>0</v>
      </c>
      <c r="BU66" s="253">
        <f t="shared" si="61"/>
        <v>0</v>
      </c>
      <c r="BV66" s="253">
        <f t="shared" si="61"/>
        <v>0</v>
      </c>
      <c r="BW66" s="253">
        <f t="shared" si="61"/>
        <v>0</v>
      </c>
      <c r="BX66" s="253">
        <f t="shared" si="61"/>
        <v>0</v>
      </c>
      <c r="BY66" s="253">
        <f t="shared" si="61"/>
        <v>0</v>
      </c>
      <c r="BZ66" s="253">
        <f t="shared" si="61"/>
        <v>0</v>
      </c>
      <c r="CA66" s="253">
        <f t="shared" si="61"/>
        <v>0</v>
      </c>
      <c r="CB66" s="253">
        <f t="shared" si="61"/>
        <v>0</v>
      </c>
      <c r="CC66" s="253">
        <f t="shared" si="61"/>
        <v>0</v>
      </c>
      <c r="CD66" s="253">
        <f t="shared" si="61"/>
        <v>0</v>
      </c>
      <c r="CE66" s="253">
        <f t="shared" si="61"/>
        <v>0</v>
      </c>
      <c r="CF66" s="253">
        <f t="shared" si="61"/>
        <v>0</v>
      </c>
      <c r="CG66" s="253">
        <f t="shared" si="61"/>
        <v>0</v>
      </c>
      <c r="CH66" s="253">
        <f t="shared" si="61"/>
        <v>0</v>
      </c>
      <c r="CI66" s="253">
        <f t="shared" si="61"/>
        <v>0</v>
      </c>
      <c r="CJ66" s="253">
        <f t="shared" si="61"/>
        <v>0</v>
      </c>
      <c r="CK66" s="253">
        <f t="shared" si="61"/>
        <v>0</v>
      </c>
      <c r="CL66" s="253">
        <f t="shared" si="61"/>
        <v>0</v>
      </c>
      <c r="CM66" s="253">
        <f t="shared" si="61"/>
        <v>0</v>
      </c>
      <c r="CN66" s="253">
        <f t="shared" si="61"/>
        <v>0</v>
      </c>
      <c r="CO66" s="253">
        <f t="shared" si="61"/>
        <v>0</v>
      </c>
      <c r="CP66" s="253">
        <f t="shared" ref="CP66:DL66" si="62">IF(ROUND(AK79-SUM(AK80:AK81),5)&gt;=0,0,"Ошибка")</f>
        <v>0</v>
      </c>
      <c r="CQ66" s="253">
        <f t="shared" si="62"/>
        <v>0</v>
      </c>
      <c r="CR66" s="253">
        <f t="shared" si="62"/>
        <v>0</v>
      </c>
      <c r="CS66" s="253">
        <f t="shared" si="62"/>
        <v>0</v>
      </c>
      <c r="CT66" s="253">
        <f t="shared" si="62"/>
        <v>0</v>
      </c>
      <c r="CU66" s="253">
        <f t="shared" si="62"/>
        <v>0</v>
      </c>
      <c r="CV66" s="253">
        <f t="shared" si="62"/>
        <v>0</v>
      </c>
      <c r="CW66" s="253">
        <f t="shared" si="62"/>
        <v>0</v>
      </c>
      <c r="CX66" s="253">
        <f t="shared" si="62"/>
        <v>0</v>
      </c>
      <c r="CY66" s="253">
        <f t="shared" si="62"/>
        <v>0</v>
      </c>
      <c r="CZ66" s="253">
        <f t="shared" si="62"/>
        <v>0</v>
      </c>
      <c r="DA66" s="253">
        <f t="shared" si="62"/>
        <v>0</v>
      </c>
      <c r="DB66" s="253">
        <f t="shared" si="62"/>
        <v>0</v>
      </c>
      <c r="DC66" s="253">
        <f t="shared" si="62"/>
        <v>0</v>
      </c>
      <c r="DD66" s="253">
        <f t="shared" si="62"/>
        <v>0</v>
      </c>
      <c r="DE66" s="253">
        <f t="shared" si="62"/>
        <v>0</v>
      </c>
      <c r="DF66" s="253">
        <f t="shared" si="62"/>
        <v>0</v>
      </c>
      <c r="DG66" s="253">
        <f t="shared" si="62"/>
        <v>0</v>
      </c>
      <c r="DH66" s="253">
        <f t="shared" si="62"/>
        <v>0</v>
      </c>
      <c r="DI66" s="253">
        <f t="shared" si="62"/>
        <v>0</v>
      </c>
      <c r="DJ66" s="253">
        <f t="shared" si="62"/>
        <v>0</v>
      </c>
      <c r="DK66" s="253">
        <f t="shared" si="62"/>
        <v>0</v>
      </c>
      <c r="DL66" s="253">
        <f t="shared" si="62"/>
        <v>0</v>
      </c>
      <c r="DM66" s="2"/>
      <c r="DN66" s="2"/>
    </row>
    <row r="67" spans="1:118" s="27" customFormat="1" ht="24">
      <c r="A67" s="272" t="str">
        <f t="shared" ref="A67:A93" si="63">A66</f>
        <v>МОУ ДОД ДМШ-2</v>
      </c>
      <c r="B67" s="348" t="s">
        <v>233</v>
      </c>
      <c r="C67" s="349" t="s">
        <v>55</v>
      </c>
      <c r="D67" s="349" t="s">
        <v>7</v>
      </c>
      <c r="E67" s="308">
        <f>ROUND(SUM(P67,AA67,AL67,AW67),0)</f>
        <v>1</v>
      </c>
      <c r="F67" s="236">
        <f>ROUND(SUM(Q67,AB67,AM67,AX67),1)</f>
        <v>0</v>
      </c>
      <c r="G67" s="236">
        <f>SUM(J67:L67)</f>
        <v>164.10000000000002</v>
      </c>
      <c r="H67" s="236">
        <f>ROUND(SUM(S67,AD67,AO67,AZ67),1)</f>
        <v>85</v>
      </c>
      <c r="I67" s="236">
        <f>SUM(M67:O67)</f>
        <v>0</v>
      </c>
      <c r="J67" s="236">
        <f>ROUND(SUM(U67,AF67,AQ67,BB67),1)</f>
        <v>162.80000000000001</v>
      </c>
      <c r="K67" s="236">
        <f>ROUND(SUM(V67,AG67,AR67,BC67),1)</f>
        <v>0</v>
      </c>
      <c r="L67" s="236">
        <f>ROUND(SUM(W67,AH67,AS67,BD67),1)</f>
        <v>1.3</v>
      </c>
      <c r="M67" s="236">
        <f>ROUND(SUM(X67,AI67,AT67,BE67),1)</f>
        <v>0</v>
      </c>
      <c r="N67" s="236">
        <f t="shared" ref="N67:N93" si="64">ROUND(SUM(Y67,AJ67,AU67,BF67),1)</f>
        <v>0</v>
      </c>
      <c r="O67" s="236">
        <f>ROUND(SUM(Z67,AK67,AV67,BG67),1)</f>
        <v>0</v>
      </c>
      <c r="P67" s="220">
        <v>1</v>
      </c>
      <c r="Q67" s="221"/>
      <c r="R67" s="237">
        <f t="shared" ref="R67:R72" si="65">SUM(U67:W67)</f>
        <v>164.10000000000002</v>
      </c>
      <c r="S67" s="221">
        <v>85</v>
      </c>
      <c r="T67" s="237">
        <f t="shared" ref="T67:T72" si="66">SUM(X67:Z67)</f>
        <v>0</v>
      </c>
      <c r="U67" s="221">
        <v>162.80000000000001</v>
      </c>
      <c r="V67" s="233"/>
      <c r="W67" s="221">
        <v>1.3</v>
      </c>
      <c r="X67" s="221"/>
      <c r="Y67" s="233"/>
      <c r="Z67" s="221"/>
      <c r="AA67" s="220"/>
      <c r="AB67" s="221"/>
      <c r="AC67" s="237">
        <f t="shared" ref="AC67:AC72" si="67">SUM(AF67:AH67)</f>
        <v>0</v>
      </c>
      <c r="AD67" s="221"/>
      <c r="AE67" s="237">
        <f t="shared" ref="AE67:AE72" si="68">SUM(AI67:AK67)</f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ref="AN67:AN72" si="69">SUM(AQ67:AS67)</f>
        <v>0</v>
      </c>
      <c r="AO67" s="221"/>
      <c r="AP67" s="237">
        <f t="shared" ref="AP67:AP72" si="70">SUM(AT67:AV67)</f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ref="AY67:AY72" si="71">SUM(BB67:BD67)</f>
        <v>0</v>
      </c>
      <c r="AZ67" s="221"/>
      <c r="BA67" s="237">
        <f t="shared" ref="BA67:BA72" si="72">SUM(BE67:BG67)</f>
        <v>0</v>
      </c>
      <c r="BB67" s="221"/>
      <c r="BC67" s="233"/>
      <c r="BD67" s="221"/>
      <c r="BE67" s="221"/>
      <c r="BF67" s="233"/>
      <c r="BG67" s="221"/>
      <c r="BH67" s="379">
        <f t="shared" si="60"/>
        <v>0</v>
      </c>
      <c r="BI67" s="255" t="str">
        <f t="shared" ref="BI67:BI93" si="73">D67</f>
        <v>02</v>
      </c>
      <c r="BJ67" s="361"/>
      <c r="BK67" s="253">
        <f>IF(ROUND((E67-F67),5)&gt;=0,0,"Ошибка!")</f>
        <v>0</v>
      </c>
      <c r="BL67" s="361"/>
      <c r="BM67" s="253">
        <f>IF(ROUND((G67-H67),5)&gt;=0,0,"Ошибка!")</f>
        <v>0</v>
      </c>
      <c r="BN67" s="247"/>
      <c r="BO67" s="358"/>
      <c r="BP67" s="361"/>
      <c r="BQ67" s="361"/>
      <c r="BR67" s="361"/>
      <c r="BS67" s="361"/>
      <c r="BT67" s="361"/>
      <c r="BU67" s="361"/>
      <c r="BV67" s="253">
        <f>IF(ROUND((P67-Q67),5)&gt;=0,0,"Ошибка!")</f>
        <v>0</v>
      </c>
      <c r="BW67" s="361"/>
      <c r="BX67" s="253">
        <f>IF(ROUND((R67-S67),5)&gt;=0,0,"Ошибка!")</f>
        <v>0</v>
      </c>
      <c r="BY67" s="361"/>
      <c r="BZ67" s="361"/>
      <c r="CA67" s="361"/>
      <c r="CB67" s="361"/>
      <c r="CC67" s="361"/>
      <c r="CD67" s="361"/>
      <c r="CE67" s="361"/>
      <c r="CF67" s="361"/>
      <c r="CG67" s="253">
        <f>IF(ROUND((AA67-AB67),5)&gt;=0,0,"Ошибка!")</f>
        <v>0</v>
      </c>
      <c r="CH67" s="361"/>
      <c r="CI67" s="253">
        <f>IF(ROUND((AC67-AD67),5)&gt;=0,0,"Ошибка!")</f>
        <v>0</v>
      </c>
      <c r="CJ67" s="361"/>
      <c r="CK67" s="361"/>
      <c r="CL67" s="361"/>
      <c r="CM67" s="361"/>
      <c r="CN67" s="361"/>
      <c r="CO67" s="361"/>
      <c r="CP67" s="361"/>
      <c r="CQ67" s="361"/>
      <c r="CR67" s="253">
        <f>IF(ROUND((AL67-AM67),5)&gt;=0,0,"Ошибка!")</f>
        <v>0</v>
      </c>
      <c r="CS67" s="361"/>
      <c r="CT67" s="253">
        <f>IF(ROUND((AN67-AO67),5)&gt;=0,0,"Ошибка!")</f>
        <v>0</v>
      </c>
      <c r="CU67" s="361"/>
      <c r="CV67" s="361"/>
      <c r="CW67" s="361"/>
      <c r="CX67" s="361"/>
      <c r="CY67" s="361"/>
      <c r="CZ67" s="361"/>
      <c r="DA67" s="361"/>
      <c r="DB67" s="361"/>
      <c r="DC67" s="253">
        <f>IF(ROUND((AW67-AX67),5)&gt;=0,0,"Ошибка!")</f>
        <v>0</v>
      </c>
      <c r="DD67" s="361"/>
      <c r="DE67" s="253">
        <f>IF(ROUND((AY67-AZ67),5)&gt;=0,0,"Ошибка!")</f>
        <v>0</v>
      </c>
      <c r="DF67" s="361"/>
      <c r="DG67" s="361"/>
      <c r="DH67" s="361"/>
      <c r="DI67" s="361"/>
      <c r="DJ67" s="361"/>
      <c r="DK67" s="361"/>
      <c r="DL67" s="361"/>
      <c r="DM67" s="2"/>
      <c r="DN67" s="2"/>
    </row>
    <row r="68" spans="1:118" s="27" customFormat="1" ht="36">
      <c r="A68" s="272" t="str">
        <f t="shared" si="63"/>
        <v>МОУ ДОД ДМШ-2</v>
      </c>
      <c r="B68" s="348" t="s">
        <v>229</v>
      </c>
      <c r="C68" s="349" t="s">
        <v>58</v>
      </c>
      <c r="D68" s="349" t="s">
        <v>8</v>
      </c>
      <c r="E68" s="308">
        <f t="shared" ref="E68:E93" si="74">ROUND(SUM(P68,AA68,AL68,AW68),0)</f>
        <v>0</v>
      </c>
      <c r="F68" s="236">
        <f t="shared" ref="F68:F93" si="75">ROUND(SUM(Q68,AB68,AM68,AX68),1)</f>
        <v>0</v>
      </c>
      <c r="G68" s="236">
        <f t="shared" ref="G68:G93" si="76">SUM(J68:L68)</f>
        <v>0</v>
      </c>
      <c r="H68" s="236">
        <f t="shared" ref="H68:H93" si="77">ROUND(SUM(S68,AD68,AO68,AZ68),1)</f>
        <v>0</v>
      </c>
      <c r="I68" s="236">
        <f t="shared" ref="I68:I93" si="78">SUM(M68:O68)</f>
        <v>0</v>
      </c>
      <c r="J68" s="236">
        <f t="shared" ref="J68:J80" si="79">ROUND(SUM(U68,AF68,AQ68,BB68),1)</f>
        <v>0</v>
      </c>
      <c r="K68" s="236">
        <f t="shared" ref="K68:K80" si="80">ROUND(SUM(V68,AG68,AR68,BC68),1)</f>
        <v>0</v>
      </c>
      <c r="L68" s="236">
        <f t="shared" ref="L68:L80" si="81">ROUND(SUM(W68,AH68,AS68,BD68),1)</f>
        <v>0</v>
      </c>
      <c r="M68" s="236">
        <f t="shared" ref="M68:M80" si="82">ROUND(SUM(X68,AI68,AT68,BE68),1)</f>
        <v>0</v>
      </c>
      <c r="N68" s="236">
        <f t="shared" si="64"/>
        <v>0</v>
      </c>
      <c r="O68" s="236">
        <f t="shared" ref="O68:O80" si="83">ROUND(SUM(Z68,AK68,AV68,BG68),1)</f>
        <v>0</v>
      </c>
      <c r="P68" s="220"/>
      <c r="Q68" s="221"/>
      <c r="R68" s="237">
        <f t="shared" si="65"/>
        <v>0</v>
      </c>
      <c r="S68" s="221"/>
      <c r="T68" s="237">
        <f t="shared" si="66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67"/>
        <v>0</v>
      </c>
      <c r="AD68" s="221"/>
      <c r="AE68" s="237">
        <f t="shared" si="68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69"/>
        <v>0</v>
      </c>
      <c r="AO68" s="221"/>
      <c r="AP68" s="237">
        <f t="shared" si="70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71"/>
        <v>0</v>
      </c>
      <c r="AZ68" s="221"/>
      <c r="BA68" s="237">
        <f t="shared" si="72"/>
        <v>0</v>
      </c>
      <c r="BB68" s="221"/>
      <c r="BC68" s="233"/>
      <c r="BD68" s="221"/>
      <c r="BE68" s="221"/>
      <c r="BF68" s="233"/>
      <c r="BG68" s="221"/>
      <c r="BH68" s="379">
        <f t="shared" si="60"/>
        <v>0</v>
      </c>
      <c r="BI68" s="255" t="str">
        <f t="shared" si="73"/>
        <v>03</v>
      </c>
      <c r="BJ68" s="361"/>
      <c r="BK68" s="253">
        <f t="shared" ref="BK68:BK93" si="84">IF(ROUND((E68-F68),5)&gt;=0,0,"Ошибка!")</f>
        <v>0</v>
      </c>
      <c r="BL68" s="361"/>
      <c r="BM68" s="253">
        <f t="shared" ref="BM68:BM93" si="85">IF(ROUND((G68-H68),5)&gt;=0,0,"Ошибка!")</f>
        <v>0</v>
      </c>
      <c r="BN68" s="247"/>
      <c r="BO68" s="358"/>
      <c r="BP68" s="361"/>
      <c r="BQ68" s="361"/>
      <c r="BR68" s="361"/>
      <c r="BS68" s="361"/>
      <c r="BT68" s="361"/>
      <c r="BU68" s="361"/>
      <c r="BV68" s="253">
        <f t="shared" ref="BV68:BV93" si="86">IF(ROUND((P68-Q68),5)&gt;=0,0,"Ошибка!")</f>
        <v>0</v>
      </c>
      <c r="BW68" s="361"/>
      <c r="BX68" s="253">
        <f t="shared" ref="BX68:BX93" si="87">IF(ROUND((R68-S68),5)&gt;=0,0,"Ошибка!")</f>
        <v>0</v>
      </c>
      <c r="BY68" s="361"/>
      <c r="BZ68" s="361"/>
      <c r="CA68" s="361"/>
      <c r="CB68" s="361"/>
      <c r="CC68" s="361"/>
      <c r="CD68" s="361"/>
      <c r="CE68" s="361"/>
      <c r="CF68" s="361"/>
      <c r="CG68" s="253">
        <f t="shared" ref="CG68:CG93" si="88">IF(ROUND((AA68-AB68),5)&gt;=0,0,"Ошибка!")</f>
        <v>0</v>
      </c>
      <c r="CH68" s="361"/>
      <c r="CI68" s="253">
        <f t="shared" ref="CI68:CI93" si="89">IF(ROUND((AC68-AD68),5)&gt;=0,0,"Ошибка!")</f>
        <v>0</v>
      </c>
      <c r="CJ68" s="361"/>
      <c r="CK68" s="361"/>
      <c r="CL68" s="361"/>
      <c r="CM68" s="361"/>
      <c r="CN68" s="361"/>
      <c r="CO68" s="361"/>
      <c r="CP68" s="361"/>
      <c r="CQ68" s="361"/>
      <c r="CR68" s="253">
        <f t="shared" ref="CR68:CR93" si="90">IF(ROUND((AL68-AM68),5)&gt;=0,0,"Ошибка!")</f>
        <v>0</v>
      </c>
      <c r="CS68" s="361"/>
      <c r="CT68" s="253">
        <f t="shared" ref="CT68:CT93" si="91">IF(ROUND((AN68-AO68),5)&gt;=0,0,"Ошибка!")</f>
        <v>0</v>
      </c>
      <c r="CU68" s="361"/>
      <c r="CV68" s="361"/>
      <c r="CW68" s="361"/>
      <c r="CX68" s="361"/>
      <c r="CY68" s="361"/>
      <c r="CZ68" s="361"/>
      <c r="DA68" s="361"/>
      <c r="DB68" s="361"/>
      <c r="DC68" s="253">
        <f t="shared" ref="DC68:DC93" si="92">IF(ROUND((AW68-AX68),5)&gt;=0,0,"Ошибка!")</f>
        <v>0</v>
      </c>
      <c r="DD68" s="361"/>
      <c r="DE68" s="253">
        <f t="shared" ref="DE68:DE93" si="93">IF(ROUND((AY68-AZ68),5)&gt;=0,0,"Ошибка!")</f>
        <v>0</v>
      </c>
      <c r="DF68" s="361"/>
      <c r="DG68" s="361"/>
      <c r="DH68" s="361"/>
      <c r="DI68" s="361"/>
      <c r="DJ68" s="361"/>
      <c r="DK68" s="361"/>
      <c r="DL68" s="361"/>
      <c r="DM68" s="2"/>
      <c r="DN68" s="2"/>
    </row>
    <row r="69" spans="1:118" s="28" customFormat="1" ht="24">
      <c r="A69" s="272" t="str">
        <f t="shared" si="63"/>
        <v>МОУ ДОД ДМШ-2</v>
      </c>
      <c r="B69" s="348" t="s">
        <v>331</v>
      </c>
      <c r="C69" s="349" t="s">
        <v>288</v>
      </c>
      <c r="D69" s="349" t="s">
        <v>9</v>
      </c>
      <c r="E69" s="308">
        <f t="shared" si="74"/>
        <v>0</v>
      </c>
      <c r="F69" s="236">
        <f t="shared" si="75"/>
        <v>0</v>
      </c>
      <c r="G69" s="236">
        <f t="shared" si="76"/>
        <v>0</v>
      </c>
      <c r="H69" s="236">
        <f t="shared" si="77"/>
        <v>0</v>
      </c>
      <c r="I69" s="236">
        <f t="shared" si="78"/>
        <v>0</v>
      </c>
      <c r="J69" s="236">
        <f t="shared" si="79"/>
        <v>0</v>
      </c>
      <c r="K69" s="236">
        <f t="shared" si="80"/>
        <v>0</v>
      </c>
      <c r="L69" s="236">
        <f t="shared" si="81"/>
        <v>0</v>
      </c>
      <c r="M69" s="236">
        <f t="shared" si="82"/>
        <v>0</v>
      </c>
      <c r="N69" s="236">
        <f t="shared" si="64"/>
        <v>0</v>
      </c>
      <c r="O69" s="236">
        <f t="shared" si="83"/>
        <v>0</v>
      </c>
      <c r="P69" s="367"/>
      <c r="Q69" s="368"/>
      <c r="R69" s="237">
        <f t="shared" si="65"/>
        <v>0</v>
      </c>
      <c r="S69" s="368"/>
      <c r="T69" s="237">
        <f t="shared" si="66"/>
        <v>0</v>
      </c>
      <c r="U69" s="368"/>
      <c r="V69" s="368"/>
      <c r="W69" s="368"/>
      <c r="X69" s="368"/>
      <c r="Y69" s="368"/>
      <c r="Z69" s="368"/>
      <c r="AA69" s="367"/>
      <c r="AB69" s="368"/>
      <c r="AC69" s="237">
        <f t="shared" si="67"/>
        <v>0</v>
      </c>
      <c r="AD69" s="368"/>
      <c r="AE69" s="237">
        <f t="shared" si="68"/>
        <v>0</v>
      </c>
      <c r="AF69" s="368"/>
      <c r="AG69" s="368"/>
      <c r="AH69" s="368"/>
      <c r="AI69" s="368"/>
      <c r="AJ69" s="368"/>
      <c r="AK69" s="368"/>
      <c r="AL69" s="367"/>
      <c r="AM69" s="368"/>
      <c r="AN69" s="237">
        <f t="shared" si="69"/>
        <v>0</v>
      </c>
      <c r="AO69" s="368"/>
      <c r="AP69" s="237">
        <f t="shared" si="70"/>
        <v>0</v>
      </c>
      <c r="AQ69" s="368"/>
      <c r="AR69" s="368"/>
      <c r="AS69" s="368"/>
      <c r="AT69" s="368"/>
      <c r="AU69" s="368"/>
      <c r="AV69" s="368"/>
      <c r="AW69" s="367"/>
      <c r="AX69" s="368"/>
      <c r="AY69" s="237">
        <f t="shared" si="71"/>
        <v>0</v>
      </c>
      <c r="AZ69" s="368"/>
      <c r="BA69" s="237">
        <f t="shared" si="72"/>
        <v>0</v>
      </c>
      <c r="BB69" s="368"/>
      <c r="BC69" s="368"/>
      <c r="BD69" s="368"/>
      <c r="BE69" s="368"/>
      <c r="BF69" s="368"/>
      <c r="BG69" s="368"/>
      <c r="BH69" s="379">
        <f t="shared" si="60"/>
        <v>0</v>
      </c>
      <c r="BI69" s="255" t="str">
        <f t="shared" si="73"/>
        <v>04</v>
      </c>
      <c r="BJ69" s="361"/>
      <c r="BK69" s="253">
        <f t="shared" si="84"/>
        <v>0</v>
      </c>
      <c r="BL69" s="361"/>
      <c r="BM69" s="253">
        <f t="shared" si="85"/>
        <v>0</v>
      </c>
      <c r="BN69" s="247"/>
      <c r="BO69" s="358"/>
      <c r="BP69" s="361"/>
      <c r="BQ69" s="361"/>
      <c r="BR69" s="361"/>
      <c r="BS69" s="361"/>
      <c r="BT69" s="361"/>
      <c r="BU69" s="361"/>
      <c r="BV69" s="253">
        <f t="shared" si="86"/>
        <v>0</v>
      </c>
      <c r="BW69" s="361"/>
      <c r="BX69" s="253">
        <f t="shared" si="87"/>
        <v>0</v>
      </c>
      <c r="BY69" s="361"/>
      <c r="BZ69" s="361"/>
      <c r="CA69" s="361"/>
      <c r="CB69" s="361"/>
      <c r="CC69" s="361"/>
      <c r="CD69" s="361"/>
      <c r="CE69" s="361"/>
      <c r="CF69" s="361"/>
      <c r="CG69" s="253">
        <f t="shared" si="88"/>
        <v>0</v>
      </c>
      <c r="CH69" s="361"/>
      <c r="CI69" s="253">
        <f t="shared" si="89"/>
        <v>0</v>
      </c>
      <c r="CJ69" s="361"/>
      <c r="CK69" s="361"/>
      <c r="CL69" s="361"/>
      <c r="CM69" s="361"/>
      <c r="CN69" s="361"/>
      <c r="CO69" s="361"/>
      <c r="CP69" s="361"/>
      <c r="CQ69" s="361"/>
      <c r="CR69" s="253">
        <f t="shared" si="90"/>
        <v>0</v>
      </c>
      <c r="CS69" s="361"/>
      <c r="CT69" s="253">
        <f t="shared" si="91"/>
        <v>0</v>
      </c>
      <c r="CU69" s="361"/>
      <c r="CV69" s="361"/>
      <c r="CW69" s="361"/>
      <c r="CX69" s="361"/>
      <c r="CY69" s="361"/>
      <c r="CZ69" s="361"/>
      <c r="DA69" s="361"/>
      <c r="DB69" s="361"/>
      <c r="DC69" s="253">
        <f t="shared" si="92"/>
        <v>0</v>
      </c>
      <c r="DD69" s="361"/>
      <c r="DE69" s="253">
        <f t="shared" si="93"/>
        <v>0</v>
      </c>
      <c r="DF69" s="361"/>
      <c r="DG69" s="361"/>
      <c r="DH69" s="361"/>
      <c r="DI69" s="361"/>
      <c r="DJ69" s="361"/>
      <c r="DK69" s="361"/>
      <c r="DL69" s="361"/>
      <c r="DM69" s="242"/>
      <c r="DN69" s="242"/>
    </row>
    <row r="70" spans="1:118" s="28" customFormat="1" ht="24">
      <c r="A70" s="272" t="str">
        <f t="shared" si="63"/>
        <v>МОУ ДОД ДМШ-2</v>
      </c>
      <c r="B70" s="348" t="s">
        <v>330</v>
      </c>
      <c r="C70" s="349" t="s">
        <v>289</v>
      </c>
      <c r="D70" s="349" t="s">
        <v>10</v>
      </c>
      <c r="E70" s="308">
        <f t="shared" si="74"/>
        <v>0</v>
      </c>
      <c r="F70" s="236">
        <f t="shared" si="75"/>
        <v>0</v>
      </c>
      <c r="G70" s="236">
        <f t="shared" si="76"/>
        <v>0</v>
      </c>
      <c r="H70" s="236">
        <f t="shared" si="77"/>
        <v>0</v>
      </c>
      <c r="I70" s="236">
        <f t="shared" si="78"/>
        <v>0</v>
      </c>
      <c r="J70" s="236">
        <f t="shared" si="79"/>
        <v>0</v>
      </c>
      <c r="K70" s="236">
        <f t="shared" si="80"/>
        <v>0</v>
      </c>
      <c r="L70" s="236">
        <f t="shared" si="81"/>
        <v>0</v>
      </c>
      <c r="M70" s="236">
        <f t="shared" si="82"/>
        <v>0</v>
      </c>
      <c r="N70" s="236">
        <f t="shared" si="64"/>
        <v>0</v>
      </c>
      <c r="O70" s="236">
        <f t="shared" si="83"/>
        <v>0</v>
      </c>
      <c r="P70" s="367"/>
      <c r="Q70" s="368"/>
      <c r="R70" s="237">
        <f t="shared" si="65"/>
        <v>0</v>
      </c>
      <c r="S70" s="368"/>
      <c r="T70" s="237">
        <f t="shared" si="66"/>
        <v>0</v>
      </c>
      <c r="U70" s="368"/>
      <c r="V70" s="368"/>
      <c r="W70" s="368"/>
      <c r="X70" s="368"/>
      <c r="Y70" s="368"/>
      <c r="Z70" s="368"/>
      <c r="AA70" s="367"/>
      <c r="AB70" s="368"/>
      <c r="AC70" s="237">
        <f t="shared" si="67"/>
        <v>0</v>
      </c>
      <c r="AD70" s="368"/>
      <c r="AE70" s="237">
        <f t="shared" si="68"/>
        <v>0</v>
      </c>
      <c r="AF70" s="368"/>
      <c r="AG70" s="368"/>
      <c r="AH70" s="368"/>
      <c r="AI70" s="368"/>
      <c r="AJ70" s="368"/>
      <c r="AK70" s="368"/>
      <c r="AL70" s="367"/>
      <c r="AM70" s="368"/>
      <c r="AN70" s="237">
        <f t="shared" si="69"/>
        <v>0</v>
      </c>
      <c r="AO70" s="368"/>
      <c r="AP70" s="237">
        <f t="shared" si="70"/>
        <v>0</v>
      </c>
      <c r="AQ70" s="368"/>
      <c r="AR70" s="368"/>
      <c r="AS70" s="368"/>
      <c r="AT70" s="368"/>
      <c r="AU70" s="368"/>
      <c r="AV70" s="368"/>
      <c r="AW70" s="367"/>
      <c r="AX70" s="368"/>
      <c r="AY70" s="237">
        <f t="shared" si="71"/>
        <v>0</v>
      </c>
      <c r="AZ70" s="368"/>
      <c r="BA70" s="237">
        <f t="shared" si="72"/>
        <v>0</v>
      </c>
      <c r="BB70" s="368"/>
      <c r="BC70" s="368"/>
      <c r="BD70" s="368"/>
      <c r="BE70" s="368"/>
      <c r="BF70" s="368"/>
      <c r="BG70" s="368"/>
      <c r="BH70" s="379">
        <f t="shared" si="60"/>
        <v>0</v>
      </c>
      <c r="BI70" s="255" t="str">
        <f t="shared" si="73"/>
        <v>05</v>
      </c>
      <c r="BJ70" s="361"/>
      <c r="BK70" s="253">
        <f t="shared" si="84"/>
        <v>0</v>
      </c>
      <c r="BL70" s="361"/>
      <c r="BM70" s="253">
        <f t="shared" si="85"/>
        <v>0</v>
      </c>
      <c r="BN70" s="247"/>
      <c r="BO70" s="358"/>
      <c r="BP70" s="361"/>
      <c r="BQ70" s="361"/>
      <c r="BR70" s="361"/>
      <c r="BS70" s="361"/>
      <c r="BT70" s="361"/>
      <c r="BU70" s="361"/>
      <c r="BV70" s="253">
        <f t="shared" si="86"/>
        <v>0</v>
      </c>
      <c r="BW70" s="361"/>
      <c r="BX70" s="253">
        <f t="shared" si="87"/>
        <v>0</v>
      </c>
      <c r="BY70" s="361"/>
      <c r="BZ70" s="361"/>
      <c r="CA70" s="361"/>
      <c r="CB70" s="361"/>
      <c r="CC70" s="361"/>
      <c r="CD70" s="361"/>
      <c r="CE70" s="361"/>
      <c r="CF70" s="361"/>
      <c r="CG70" s="253">
        <f t="shared" si="88"/>
        <v>0</v>
      </c>
      <c r="CH70" s="361"/>
      <c r="CI70" s="253">
        <f t="shared" si="89"/>
        <v>0</v>
      </c>
      <c r="CJ70" s="361"/>
      <c r="CK70" s="361"/>
      <c r="CL70" s="361"/>
      <c r="CM70" s="361"/>
      <c r="CN70" s="361"/>
      <c r="CO70" s="361"/>
      <c r="CP70" s="361"/>
      <c r="CQ70" s="361"/>
      <c r="CR70" s="253">
        <f t="shared" si="90"/>
        <v>0</v>
      </c>
      <c r="CS70" s="361"/>
      <c r="CT70" s="253">
        <f t="shared" si="91"/>
        <v>0</v>
      </c>
      <c r="CU70" s="361"/>
      <c r="CV70" s="361"/>
      <c r="CW70" s="361"/>
      <c r="CX70" s="361"/>
      <c r="CY70" s="361"/>
      <c r="CZ70" s="361"/>
      <c r="DA70" s="361"/>
      <c r="DB70" s="361"/>
      <c r="DC70" s="253">
        <f t="shared" si="92"/>
        <v>0</v>
      </c>
      <c r="DD70" s="361"/>
      <c r="DE70" s="253">
        <f t="shared" si="93"/>
        <v>0</v>
      </c>
      <c r="DF70" s="361"/>
      <c r="DG70" s="361"/>
      <c r="DH70" s="361"/>
      <c r="DI70" s="361"/>
      <c r="DJ70" s="361"/>
      <c r="DK70" s="361"/>
      <c r="DL70" s="361"/>
      <c r="DM70" s="242"/>
      <c r="DN70" s="242"/>
    </row>
    <row r="71" spans="1:118" s="27" customFormat="1" ht="12">
      <c r="A71" s="272" t="str">
        <f t="shared" si="63"/>
        <v>МОУ ДОД ДМШ-2</v>
      </c>
      <c r="B71" s="350" t="s">
        <v>290</v>
      </c>
      <c r="C71" s="349" t="s">
        <v>291</v>
      </c>
      <c r="D71" s="349" t="s">
        <v>59</v>
      </c>
      <c r="E71" s="308">
        <f t="shared" si="74"/>
        <v>0</v>
      </c>
      <c r="F71" s="236">
        <f t="shared" si="75"/>
        <v>0</v>
      </c>
      <c r="G71" s="236">
        <f t="shared" si="76"/>
        <v>0</v>
      </c>
      <c r="H71" s="236">
        <f t="shared" si="77"/>
        <v>0</v>
      </c>
      <c r="I71" s="236">
        <f t="shared" si="78"/>
        <v>0</v>
      </c>
      <c r="J71" s="236">
        <f t="shared" si="79"/>
        <v>0</v>
      </c>
      <c r="K71" s="236">
        <f t="shared" si="80"/>
        <v>0</v>
      </c>
      <c r="L71" s="236">
        <f t="shared" si="81"/>
        <v>0</v>
      </c>
      <c r="M71" s="236">
        <f t="shared" si="82"/>
        <v>0</v>
      </c>
      <c r="N71" s="236">
        <f t="shared" si="64"/>
        <v>0</v>
      </c>
      <c r="O71" s="236">
        <f t="shared" si="83"/>
        <v>0</v>
      </c>
      <c r="P71" s="367"/>
      <c r="Q71" s="368"/>
      <c r="R71" s="237">
        <f t="shared" si="65"/>
        <v>0</v>
      </c>
      <c r="S71" s="368"/>
      <c r="T71" s="237">
        <f t="shared" si="66"/>
        <v>0</v>
      </c>
      <c r="U71" s="368"/>
      <c r="V71" s="368"/>
      <c r="W71" s="368"/>
      <c r="X71" s="368"/>
      <c r="Y71" s="368"/>
      <c r="Z71" s="368"/>
      <c r="AA71" s="367"/>
      <c r="AB71" s="368"/>
      <c r="AC71" s="237">
        <f t="shared" si="67"/>
        <v>0</v>
      </c>
      <c r="AD71" s="368"/>
      <c r="AE71" s="237">
        <f t="shared" si="68"/>
        <v>0</v>
      </c>
      <c r="AF71" s="368"/>
      <c r="AG71" s="368"/>
      <c r="AH71" s="368"/>
      <c r="AI71" s="368"/>
      <c r="AJ71" s="368"/>
      <c r="AK71" s="368"/>
      <c r="AL71" s="367"/>
      <c r="AM71" s="368"/>
      <c r="AN71" s="237">
        <f t="shared" si="69"/>
        <v>0</v>
      </c>
      <c r="AO71" s="368"/>
      <c r="AP71" s="237">
        <f t="shared" si="70"/>
        <v>0</v>
      </c>
      <c r="AQ71" s="368"/>
      <c r="AR71" s="368"/>
      <c r="AS71" s="368"/>
      <c r="AT71" s="368"/>
      <c r="AU71" s="368"/>
      <c r="AV71" s="368"/>
      <c r="AW71" s="367"/>
      <c r="AX71" s="368"/>
      <c r="AY71" s="237">
        <f t="shared" si="71"/>
        <v>0</v>
      </c>
      <c r="AZ71" s="368"/>
      <c r="BA71" s="237">
        <f t="shared" si="72"/>
        <v>0</v>
      </c>
      <c r="BB71" s="368"/>
      <c r="BC71" s="368"/>
      <c r="BD71" s="368"/>
      <c r="BE71" s="368"/>
      <c r="BF71" s="368"/>
      <c r="BG71" s="368"/>
      <c r="BH71" s="379">
        <f t="shared" si="60"/>
        <v>0</v>
      </c>
      <c r="BI71" s="255" t="str">
        <f t="shared" si="73"/>
        <v>06</v>
      </c>
      <c r="BJ71" s="361"/>
      <c r="BK71" s="253">
        <f t="shared" si="84"/>
        <v>0</v>
      </c>
      <c r="BL71" s="361"/>
      <c r="BM71" s="253">
        <f t="shared" si="85"/>
        <v>0</v>
      </c>
      <c r="BN71" s="247"/>
      <c r="BO71" s="358"/>
      <c r="BP71" s="361"/>
      <c r="BQ71" s="361"/>
      <c r="BR71" s="361"/>
      <c r="BS71" s="361"/>
      <c r="BT71" s="361"/>
      <c r="BU71" s="361"/>
      <c r="BV71" s="253">
        <f t="shared" si="86"/>
        <v>0</v>
      </c>
      <c r="BW71" s="361"/>
      <c r="BX71" s="253">
        <f t="shared" si="87"/>
        <v>0</v>
      </c>
      <c r="BY71" s="361"/>
      <c r="BZ71" s="361"/>
      <c r="CA71" s="361"/>
      <c r="CB71" s="361"/>
      <c r="CC71" s="361"/>
      <c r="CD71" s="361"/>
      <c r="CE71" s="361"/>
      <c r="CF71" s="361"/>
      <c r="CG71" s="253">
        <f t="shared" si="88"/>
        <v>0</v>
      </c>
      <c r="CH71" s="361"/>
      <c r="CI71" s="253">
        <f t="shared" si="89"/>
        <v>0</v>
      </c>
      <c r="CJ71" s="361"/>
      <c r="CK71" s="361"/>
      <c r="CL71" s="361"/>
      <c r="CM71" s="361"/>
      <c r="CN71" s="361"/>
      <c r="CO71" s="361"/>
      <c r="CP71" s="361"/>
      <c r="CQ71" s="361"/>
      <c r="CR71" s="253">
        <f t="shared" si="90"/>
        <v>0</v>
      </c>
      <c r="CS71" s="361"/>
      <c r="CT71" s="253">
        <f t="shared" si="91"/>
        <v>0</v>
      </c>
      <c r="CU71" s="361"/>
      <c r="CV71" s="361"/>
      <c r="CW71" s="361"/>
      <c r="CX71" s="361"/>
      <c r="CY71" s="361"/>
      <c r="CZ71" s="361"/>
      <c r="DA71" s="361"/>
      <c r="DB71" s="361"/>
      <c r="DC71" s="253">
        <f t="shared" si="92"/>
        <v>0</v>
      </c>
      <c r="DD71" s="361"/>
      <c r="DE71" s="253">
        <f t="shared" si="93"/>
        <v>0</v>
      </c>
      <c r="DF71" s="361"/>
      <c r="DG71" s="361"/>
      <c r="DH71" s="361"/>
      <c r="DI71" s="361"/>
      <c r="DJ71" s="361"/>
      <c r="DK71" s="361"/>
      <c r="DL71" s="361"/>
      <c r="DM71" s="2"/>
      <c r="DN71" s="2"/>
    </row>
    <row r="72" spans="1:118" s="28" customFormat="1" ht="36">
      <c r="A72" s="272" t="str">
        <f t="shared" si="63"/>
        <v>МОУ ДОД ДМШ-2</v>
      </c>
      <c r="B72" s="348" t="s">
        <v>332</v>
      </c>
      <c r="C72" s="349" t="s">
        <v>292</v>
      </c>
      <c r="D72" s="349" t="s">
        <v>60</v>
      </c>
      <c r="E72" s="308">
        <f t="shared" si="74"/>
        <v>13</v>
      </c>
      <c r="F72" s="236">
        <f t="shared" si="75"/>
        <v>0</v>
      </c>
      <c r="G72" s="236">
        <f t="shared" si="76"/>
        <v>1059.5</v>
      </c>
      <c r="H72" s="236">
        <f t="shared" si="77"/>
        <v>18.399999999999999</v>
      </c>
      <c r="I72" s="236">
        <f t="shared" si="78"/>
        <v>0</v>
      </c>
      <c r="J72" s="236">
        <f t="shared" si="79"/>
        <v>1010.3</v>
      </c>
      <c r="K72" s="236">
        <f t="shared" si="80"/>
        <v>0</v>
      </c>
      <c r="L72" s="236">
        <f t="shared" si="81"/>
        <v>49.2</v>
      </c>
      <c r="M72" s="236">
        <f t="shared" si="82"/>
        <v>0</v>
      </c>
      <c r="N72" s="236">
        <f t="shared" si="64"/>
        <v>0</v>
      </c>
      <c r="O72" s="236">
        <f t="shared" si="83"/>
        <v>0</v>
      </c>
      <c r="P72" s="220">
        <v>13</v>
      </c>
      <c r="Q72" s="221"/>
      <c r="R72" s="237">
        <f t="shared" si="65"/>
        <v>1059.5</v>
      </c>
      <c r="S72" s="221">
        <v>18.399999999999999</v>
      </c>
      <c r="T72" s="237">
        <f t="shared" si="66"/>
        <v>0</v>
      </c>
      <c r="U72" s="221">
        <v>1010.3</v>
      </c>
      <c r="V72" s="233"/>
      <c r="W72" s="221">
        <f>30.8+18.4</f>
        <v>49.2</v>
      </c>
      <c r="X72" s="221"/>
      <c r="Y72" s="233"/>
      <c r="Z72" s="221"/>
      <c r="AA72" s="220"/>
      <c r="AB72" s="221"/>
      <c r="AC72" s="237">
        <f t="shared" si="67"/>
        <v>0</v>
      </c>
      <c r="AD72" s="221"/>
      <c r="AE72" s="237">
        <f t="shared" si="68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69"/>
        <v>0</v>
      </c>
      <c r="AO72" s="221"/>
      <c r="AP72" s="237">
        <f t="shared" si="70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71"/>
        <v>0</v>
      </c>
      <c r="AZ72" s="221"/>
      <c r="BA72" s="237">
        <f t="shared" si="72"/>
        <v>0</v>
      </c>
      <c r="BB72" s="221"/>
      <c r="BC72" s="233"/>
      <c r="BD72" s="221"/>
      <c r="BE72" s="221"/>
      <c r="BF72" s="233"/>
      <c r="BG72" s="221"/>
      <c r="BH72" s="379">
        <f t="shared" si="60"/>
        <v>0</v>
      </c>
      <c r="BI72" s="255" t="str">
        <f t="shared" si="73"/>
        <v>07</v>
      </c>
      <c r="BJ72" s="361"/>
      <c r="BK72" s="253">
        <f t="shared" si="84"/>
        <v>0</v>
      </c>
      <c r="BL72" s="361"/>
      <c r="BM72" s="253">
        <f t="shared" si="85"/>
        <v>0</v>
      </c>
      <c r="BN72" s="247"/>
      <c r="BO72" s="358"/>
      <c r="BP72" s="361"/>
      <c r="BQ72" s="361"/>
      <c r="BR72" s="361"/>
      <c r="BS72" s="361"/>
      <c r="BT72" s="361"/>
      <c r="BU72" s="361"/>
      <c r="BV72" s="253">
        <f t="shared" si="86"/>
        <v>0</v>
      </c>
      <c r="BW72" s="361"/>
      <c r="BX72" s="253">
        <f t="shared" si="87"/>
        <v>0</v>
      </c>
      <c r="BY72" s="361"/>
      <c r="BZ72" s="361"/>
      <c r="CA72" s="361"/>
      <c r="CB72" s="361"/>
      <c r="CC72" s="361"/>
      <c r="CD72" s="361"/>
      <c r="CE72" s="361"/>
      <c r="CF72" s="361"/>
      <c r="CG72" s="253">
        <f t="shared" si="88"/>
        <v>0</v>
      </c>
      <c r="CH72" s="361"/>
      <c r="CI72" s="253">
        <f t="shared" si="89"/>
        <v>0</v>
      </c>
      <c r="CJ72" s="361"/>
      <c r="CK72" s="361"/>
      <c r="CL72" s="361"/>
      <c r="CM72" s="361"/>
      <c r="CN72" s="361"/>
      <c r="CO72" s="361"/>
      <c r="CP72" s="361"/>
      <c r="CQ72" s="361"/>
      <c r="CR72" s="253">
        <f t="shared" si="90"/>
        <v>0</v>
      </c>
      <c r="CS72" s="361"/>
      <c r="CT72" s="253">
        <f t="shared" si="91"/>
        <v>0</v>
      </c>
      <c r="CU72" s="361"/>
      <c r="CV72" s="361"/>
      <c r="CW72" s="361"/>
      <c r="CX72" s="361"/>
      <c r="CY72" s="361"/>
      <c r="CZ72" s="361"/>
      <c r="DA72" s="361"/>
      <c r="DB72" s="361"/>
      <c r="DC72" s="253">
        <f t="shared" si="92"/>
        <v>0</v>
      </c>
      <c r="DD72" s="361"/>
      <c r="DE72" s="253">
        <f t="shared" si="93"/>
        <v>0</v>
      </c>
      <c r="DF72" s="361"/>
      <c r="DG72" s="361"/>
      <c r="DH72" s="361"/>
      <c r="DI72" s="361"/>
      <c r="DJ72" s="361"/>
      <c r="DK72" s="361"/>
      <c r="DL72" s="361"/>
      <c r="DM72" s="242"/>
      <c r="DN72" s="242"/>
    </row>
    <row r="73" spans="1:118" s="28" customFormat="1" ht="24">
      <c r="A73" s="272" t="str">
        <f t="shared" si="63"/>
        <v>МОУ ДОД ДМШ-2</v>
      </c>
      <c r="B73" s="348" t="s">
        <v>333</v>
      </c>
      <c r="C73" s="349" t="s">
        <v>293</v>
      </c>
      <c r="D73" s="349" t="s">
        <v>61</v>
      </c>
      <c r="E73" s="308">
        <f t="shared" si="74"/>
        <v>0</v>
      </c>
      <c r="F73" s="236">
        <f t="shared" si="75"/>
        <v>0</v>
      </c>
      <c r="G73" s="236">
        <f t="shared" si="76"/>
        <v>0</v>
      </c>
      <c r="H73" s="236">
        <f t="shared" si="77"/>
        <v>0</v>
      </c>
      <c r="I73" s="236">
        <f t="shared" si="78"/>
        <v>0</v>
      </c>
      <c r="J73" s="236">
        <f t="shared" si="79"/>
        <v>0</v>
      </c>
      <c r="K73" s="236">
        <f t="shared" si="80"/>
        <v>0</v>
      </c>
      <c r="L73" s="236">
        <f t="shared" si="81"/>
        <v>0</v>
      </c>
      <c r="M73" s="236">
        <f t="shared" si="82"/>
        <v>0</v>
      </c>
      <c r="N73" s="236">
        <f t="shared" si="64"/>
        <v>0</v>
      </c>
      <c r="O73" s="236">
        <f t="shared" si="83"/>
        <v>0</v>
      </c>
      <c r="P73" s="367"/>
      <c r="Q73" s="368"/>
      <c r="R73" s="237">
        <f t="shared" ref="R73:R90" si="94">SUM(U73:W73)</f>
        <v>0</v>
      </c>
      <c r="S73" s="368"/>
      <c r="T73" s="237">
        <f t="shared" ref="T73:T90" si="95">SUM(X73:Z73)</f>
        <v>0</v>
      </c>
      <c r="U73" s="368"/>
      <c r="V73" s="368"/>
      <c r="W73" s="368"/>
      <c r="X73" s="368"/>
      <c r="Y73" s="368"/>
      <c r="Z73" s="368"/>
      <c r="AA73" s="367"/>
      <c r="AB73" s="368"/>
      <c r="AC73" s="237">
        <f t="shared" ref="AC73:AC90" si="96">SUM(AF73:AH73)</f>
        <v>0</v>
      </c>
      <c r="AD73" s="368"/>
      <c r="AE73" s="237">
        <f t="shared" ref="AE73:AE90" si="97">SUM(AI73:AK73)</f>
        <v>0</v>
      </c>
      <c r="AF73" s="368"/>
      <c r="AG73" s="368"/>
      <c r="AH73" s="368"/>
      <c r="AI73" s="368"/>
      <c r="AJ73" s="368"/>
      <c r="AK73" s="368"/>
      <c r="AL73" s="367"/>
      <c r="AM73" s="368"/>
      <c r="AN73" s="237">
        <f t="shared" ref="AN73:AN90" si="98">SUM(AQ73:AS73)</f>
        <v>0</v>
      </c>
      <c r="AO73" s="368"/>
      <c r="AP73" s="237">
        <f t="shared" ref="AP73:AP90" si="99">SUM(AT73:AV73)</f>
        <v>0</v>
      </c>
      <c r="AQ73" s="368"/>
      <c r="AR73" s="368"/>
      <c r="AS73" s="368"/>
      <c r="AT73" s="368"/>
      <c r="AU73" s="368"/>
      <c r="AV73" s="368"/>
      <c r="AW73" s="367"/>
      <c r="AX73" s="368"/>
      <c r="AY73" s="237">
        <f t="shared" ref="AY73:AY90" si="100">SUM(BB73:BD73)</f>
        <v>0</v>
      </c>
      <c r="AZ73" s="368"/>
      <c r="BA73" s="237">
        <f t="shared" ref="BA73:BA90" si="101">SUM(BE73:BG73)</f>
        <v>0</v>
      </c>
      <c r="BB73" s="368"/>
      <c r="BC73" s="368"/>
      <c r="BD73" s="368"/>
      <c r="BE73" s="368"/>
      <c r="BF73" s="368"/>
      <c r="BG73" s="368"/>
      <c r="BH73" s="379">
        <f t="shared" si="60"/>
        <v>0</v>
      </c>
      <c r="BI73" s="255" t="str">
        <f t="shared" si="73"/>
        <v>08</v>
      </c>
      <c r="BJ73" s="361"/>
      <c r="BK73" s="253">
        <f t="shared" si="84"/>
        <v>0</v>
      </c>
      <c r="BL73" s="361"/>
      <c r="BM73" s="253">
        <f t="shared" si="85"/>
        <v>0</v>
      </c>
      <c r="BN73" s="247"/>
      <c r="BO73" s="358"/>
      <c r="BP73" s="361"/>
      <c r="BQ73" s="361"/>
      <c r="BR73" s="361"/>
      <c r="BS73" s="361"/>
      <c r="BT73" s="361"/>
      <c r="BU73" s="361"/>
      <c r="BV73" s="253">
        <f t="shared" si="86"/>
        <v>0</v>
      </c>
      <c r="BW73" s="361"/>
      <c r="BX73" s="253">
        <f t="shared" si="87"/>
        <v>0</v>
      </c>
      <c r="BY73" s="361"/>
      <c r="BZ73" s="361"/>
      <c r="CA73" s="361"/>
      <c r="CB73" s="361"/>
      <c r="CC73" s="361"/>
      <c r="CD73" s="361"/>
      <c r="CE73" s="361"/>
      <c r="CF73" s="361"/>
      <c r="CG73" s="253">
        <f t="shared" si="88"/>
        <v>0</v>
      </c>
      <c r="CH73" s="361"/>
      <c r="CI73" s="253">
        <f t="shared" si="89"/>
        <v>0</v>
      </c>
      <c r="CJ73" s="361"/>
      <c r="CK73" s="361"/>
      <c r="CL73" s="361"/>
      <c r="CM73" s="361"/>
      <c r="CN73" s="361"/>
      <c r="CO73" s="361"/>
      <c r="CP73" s="361"/>
      <c r="CQ73" s="361"/>
      <c r="CR73" s="253">
        <f t="shared" si="90"/>
        <v>0</v>
      </c>
      <c r="CS73" s="361"/>
      <c r="CT73" s="253">
        <f t="shared" si="91"/>
        <v>0</v>
      </c>
      <c r="CU73" s="361"/>
      <c r="CV73" s="361"/>
      <c r="CW73" s="361"/>
      <c r="CX73" s="361"/>
      <c r="CY73" s="361"/>
      <c r="CZ73" s="361"/>
      <c r="DA73" s="361"/>
      <c r="DB73" s="361"/>
      <c r="DC73" s="253">
        <f t="shared" si="92"/>
        <v>0</v>
      </c>
      <c r="DD73" s="361"/>
      <c r="DE73" s="253">
        <f t="shared" si="93"/>
        <v>0</v>
      </c>
      <c r="DF73" s="361"/>
      <c r="DG73" s="361"/>
      <c r="DH73" s="361"/>
      <c r="DI73" s="361"/>
      <c r="DJ73" s="361"/>
      <c r="DK73" s="361"/>
      <c r="DL73" s="361"/>
      <c r="DM73" s="242"/>
      <c r="DN73" s="242"/>
    </row>
    <row r="74" spans="1:118" s="27" customFormat="1" ht="24">
      <c r="A74" s="272" t="str">
        <f t="shared" si="63"/>
        <v>МОУ ДОД ДМШ-2</v>
      </c>
      <c r="B74" s="351" t="s">
        <v>334</v>
      </c>
      <c r="C74" s="349" t="s">
        <v>294</v>
      </c>
      <c r="D74" s="349" t="s">
        <v>63</v>
      </c>
      <c r="E74" s="308">
        <f t="shared" si="74"/>
        <v>0</v>
      </c>
      <c r="F74" s="236">
        <f t="shared" si="75"/>
        <v>0</v>
      </c>
      <c r="G74" s="236">
        <f t="shared" si="76"/>
        <v>0</v>
      </c>
      <c r="H74" s="236">
        <f t="shared" si="77"/>
        <v>0</v>
      </c>
      <c r="I74" s="236">
        <f t="shared" si="78"/>
        <v>0</v>
      </c>
      <c r="J74" s="236">
        <f t="shared" si="79"/>
        <v>0</v>
      </c>
      <c r="K74" s="236">
        <f t="shared" si="80"/>
        <v>0</v>
      </c>
      <c r="L74" s="236">
        <f t="shared" si="81"/>
        <v>0</v>
      </c>
      <c r="M74" s="236">
        <f t="shared" si="82"/>
        <v>0</v>
      </c>
      <c r="N74" s="236">
        <f t="shared" si="64"/>
        <v>0</v>
      </c>
      <c r="O74" s="236">
        <f t="shared" si="83"/>
        <v>0</v>
      </c>
      <c r="P74" s="367"/>
      <c r="Q74" s="368"/>
      <c r="R74" s="237">
        <f t="shared" si="94"/>
        <v>0</v>
      </c>
      <c r="S74" s="368"/>
      <c r="T74" s="237">
        <f t="shared" si="95"/>
        <v>0</v>
      </c>
      <c r="U74" s="368"/>
      <c r="V74" s="368"/>
      <c r="W74" s="368"/>
      <c r="X74" s="368"/>
      <c r="Y74" s="368"/>
      <c r="Z74" s="368"/>
      <c r="AA74" s="367"/>
      <c r="AB74" s="368"/>
      <c r="AC74" s="237">
        <f t="shared" si="96"/>
        <v>0</v>
      </c>
      <c r="AD74" s="368"/>
      <c r="AE74" s="237">
        <f t="shared" si="97"/>
        <v>0</v>
      </c>
      <c r="AF74" s="368"/>
      <c r="AG74" s="368"/>
      <c r="AH74" s="368"/>
      <c r="AI74" s="368"/>
      <c r="AJ74" s="368"/>
      <c r="AK74" s="368"/>
      <c r="AL74" s="367"/>
      <c r="AM74" s="368"/>
      <c r="AN74" s="237">
        <f t="shared" si="98"/>
        <v>0</v>
      </c>
      <c r="AO74" s="368"/>
      <c r="AP74" s="237">
        <f t="shared" si="99"/>
        <v>0</v>
      </c>
      <c r="AQ74" s="368"/>
      <c r="AR74" s="368"/>
      <c r="AS74" s="368"/>
      <c r="AT74" s="368"/>
      <c r="AU74" s="368"/>
      <c r="AV74" s="368"/>
      <c r="AW74" s="367"/>
      <c r="AX74" s="368"/>
      <c r="AY74" s="237">
        <f t="shared" si="100"/>
        <v>0</v>
      </c>
      <c r="AZ74" s="368"/>
      <c r="BA74" s="237">
        <f t="shared" si="101"/>
        <v>0</v>
      </c>
      <c r="BB74" s="368"/>
      <c r="BC74" s="368"/>
      <c r="BD74" s="368"/>
      <c r="BE74" s="368"/>
      <c r="BF74" s="368"/>
      <c r="BG74" s="368"/>
      <c r="BH74" s="379">
        <f t="shared" si="60"/>
        <v>0</v>
      </c>
      <c r="BI74" s="255" t="str">
        <f t="shared" si="73"/>
        <v>09</v>
      </c>
      <c r="BJ74" s="361"/>
      <c r="BK74" s="253">
        <f t="shared" si="84"/>
        <v>0</v>
      </c>
      <c r="BL74" s="361"/>
      <c r="BM74" s="253">
        <f t="shared" si="85"/>
        <v>0</v>
      </c>
      <c r="BN74" s="247"/>
      <c r="BO74" s="358"/>
      <c r="BP74" s="361"/>
      <c r="BQ74" s="361"/>
      <c r="BR74" s="361"/>
      <c r="BS74" s="361"/>
      <c r="BT74" s="361"/>
      <c r="BU74" s="361"/>
      <c r="BV74" s="253">
        <f t="shared" si="86"/>
        <v>0</v>
      </c>
      <c r="BW74" s="361"/>
      <c r="BX74" s="253">
        <f t="shared" si="87"/>
        <v>0</v>
      </c>
      <c r="BY74" s="361"/>
      <c r="BZ74" s="361"/>
      <c r="CA74" s="361"/>
      <c r="CB74" s="361"/>
      <c r="CC74" s="361"/>
      <c r="CD74" s="361"/>
      <c r="CE74" s="361"/>
      <c r="CF74" s="361"/>
      <c r="CG74" s="253">
        <f t="shared" si="88"/>
        <v>0</v>
      </c>
      <c r="CH74" s="361"/>
      <c r="CI74" s="253">
        <f t="shared" si="89"/>
        <v>0</v>
      </c>
      <c r="CJ74" s="361"/>
      <c r="CK74" s="361"/>
      <c r="CL74" s="361"/>
      <c r="CM74" s="361"/>
      <c r="CN74" s="361"/>
      <c r="CO74" s="361"/>
      <c r="CP74" s="361"/>
      <c r="CQ74" s="361"/>
      <c r="CR74" s="253">
        <f t="shared" si="90"/>
        <v>0</v>
      </c>
      <c r="CS74" s="361"/>
      <c r="CT74" s="253">
        <f t="shared" si="91"/>
        <v>0</v>
      </c>
      <c r="CU74" s="361"/>
      <c r="CV74" s="361"/>
      <c r="CW74" s="361"/>
      <c r="CX74" s="361"/>
      <c r="CY74" s="361"/>
      <c r="CZ74" s="361"/>
      <c r="DA74" s="361"/>
      <c r="DB74" s="361"/>
      <c r="DC74" s="253">
        <f t="shared" si="92"/>
        <v>0</v>
      </c>
      <c r="DD74" s="361"/>
      <c r="DE74" s="253">
        <f t="shared" si="93"/>
        <v>0</v>
      </c>
      <c r="DF74" s="361"/>
      <c r="DG74" s="361"/>
      <c r="DH74" s="361"/>
      <c r="DI74" s="361"/>
      <c r="DJ74" s="361"/>
      <c r="DK74" s="361"/>
      <c r="DL74" s="361"/>
      <c r="DM74" s="2"/>
      <c r="DN74" s="2"/>
    </row>
    <row r="75" spans="1:118" s="27" customFormat="1" ht="12">
      <c r="A75" s="272" t="str">
        <f t="shared" si="63"/>
        <v>МОУ ДОД ДМШ-2</v>
      </c>
      <c r="B75" s="366" t="s">
        <v>335</v>
      </c>
      <c r="C75" s="349" t="s">
        <v>295</v>
      </c>
      <c r="D75" s="349" t="s">
        <v>64</v>
      </c>
      <c r="E75" s="308">
        <f t="shared" si="74"/>
        <v>0</v>
      </c>
      <c r="F75" s="236">
        <f t="shared" si="75"/>
        <v>0</v>
      </c>
      <c r="G75" s="236">
        <f t="shared" si="76"/>
        <v>0</v>
      </c>
      <c r="H75" s="236">
        <f t="shared" si="77"/>
        <v>0</v>
      </c>
      <c r="I75" s="236">
        <f t="shared" si="78"/>
        <v>0</v>
      </c>
      <c r="J75" s="236">
        <f t="shared" si="79"/>
        <v>0</v>
      </c>
      <c r="K75" s="236">
        <f t="shared" si="80"/>
        <v>0</v>
      </c>
      <c r="L75" s="236">
        <f t="shared" si="81"/>
        <v>0</v>
      </c>
      <c r="M75" s="236">
        <f t="shared" si="82"/>
        <v>0</v>
      </c>
      <c r="N75" s="236">
        <f t="shared" si="64"/>
        <v>0</v>
      </c>
      <c r="O75" s="236">
        <f t="shared" si="83"/>
        <v>0</v>
      </c>
      <c r="P75" s="367"/>
      <c r="Q75" s="368"/>
      <c r="R75" s="237">
        <f t="shared" si="94"/>
        <v>0</v>
      </c>
      <c r="S75" s="368"/>
      <c r="T75" s="237">
        <f t="shared" si="95"/>
        <v>0</v>
      </c>
      <c r="U75" s="368"/>
      <c r="V75" s="368"/>
      <c r="W75" s="368"/>
      <c r="X75" s="368"/>
      <c r="Y75" s="368"/>
      <c r="Z75" s="368"/>
      <c r="AA75" s="367"/>
      <c r="AB75" s="368"/>
      <c r="AC75" s="237">
        <f t="shared" si="96"/>
        <v>0</v>
      </c>
      <c r="AD75" s="368"/>
      <c r="AE75" s="237">
        <f t="shared" si="97"/>
        <v>0</v>
      </c>
      <c r="AF75" s="368"/>
      <c r="AG75" s="368"/>
      <c r="AH75" s="368"/>
      <c r="AI75" s="368"/>
      <c r="AJ75" s="368"/>
      <c r="AK75" s="368"/>
      <c r="AL75" s="367"/>
      <c r="AM75" s="368"/>
      <c r="AN75" s="237">
        <f t="shared" si="98"/>
        <v>0</v>
      </c>
      <c r="AO75" s="368"/>
      <c r="AP75" s="237">
        <f t="shared" si="99"/>
        <v>0</v>
      </c>
      <c r="AQ75" s="368"/>
      <c r="AR75" s="368"/>
      <c r="AS75" s="368"/>
      <c r="AT75" s="368"/>
      <c r="AU75" s="368"/>
      <c r="AV75" s="368"/>
      <c r="AW75" s="367"/>
      <c r="AX75" s="368"/>
      <c r="AY75" s="237">
        <f t="shared" si="100"/>
        <v>0</v>
      </c>
      <c r="AZ75" s="368"/>
      <c r="BA75" s="237">
        <f t="shared" si="101"/>
        <v>0</v>
      </c>
      <c r="BB75" s="368"/>
      <c r="BC75" s="368"/>
      <c r="BD75" s="368"/>
      <c r="BE75" s="368"/>
      <c r="BF75" s="368"/>
      <c r="BG75" s="368"/>
      <c r="BH75" s="379">
        <f t="shared" si="60"/>
        <v>0</v>
      </c>
      <c r="BI75" s="255" t="str">
        <f t="shared" si="73"/>
        <v>10</v>
      </c>
      <c r="BJ75" s="361"/>
      <c r="BK75" s="253">
        <f t="shared" si="84"/>
        <v>0</v>
      </c>
      <c r="BL75" s="361"/>
      <c r="BM75" s="253">
        <f t="shared" si="85"/>
        <v>0</v>
      </c>
      <c r="BN75" s="247"/>
      <c r="BO75" s="358"/>
      <c r="BP75" s="361"/>
      <c r="BQ75" s="361"/>
      <c r="BR75" s="361"/>
      <c r="BS75" s="361"/>
      <c r="BT75" s="361"/>
      <c r="BU75" s="361"/>
      <c r="BV75" s="253">
        <f t="shared" si="86"/>
        <v>0</v>
      </c>
      <c r="BW75" s="361"/>
      <c r="BX75" s="253">
        <f t="shared" si="87"/>
        <v>0</v>
      </c>
      <c r="BY75" s="361"/>
      <c r="BZ75" s="361"/>
      <c r="CA75" s="361"/>
      <c r="CB75" s="361"/>
      <c r="CC75" s="361"/>
      <c r="CD75" s="361"/>
      <c r="CE75" s="361"/>
      <c r="CF75" s="361"/>
      <c r="CG75" s="253">
        <f t="shared" si="88"/>
        <v>0</v>
      </c>
      <c r="CH75" s="361"/>
      <c r="CI75" s="253">
        <f t="shared" si="89"/>
        <v>0</v>
      </c>
      <c r="CJ75" s="361"/>
      <c r="CK75" s="361"/>
      <c r="CL75" s="361"/>
      <c r="CM75" s="361"/>
      <c r="CN75" s="361"/>
      <c r="CO75" s="361"/>
      <c r="CP75" s="361"/>
      <c r="CQ75" s="361"/>
      <c r="CR75" s="253">
        <f t="shared" si="90"/>
        <v>0</v>
      </c>
      <c r="CS75" s="361"/>
      <c r="CT75" s="253">
        <f t="shared" si="91"/>
        <v>0</v>
      </c>
      <c r="CU75" s="361"/>
      <c r="CV75" s="361"/>
      <c r="CW75" s="361"/>
      <c r="CX75" s="361"/>
      <c r="CY75" s="361"/>
      <c r="CZ75" s="361"/>
      <c r="DA75" s="361"/>
      <c r="DB75" s="361"/>
      <c r="DC75" s="253">
        <f t="shared" si="92"/>
        <v>0</v>
      </c>
      <c r="DD75" s="361"/>
      <c r="DE75" s="253">
        <f t="shared" si="93"/>
        <v>0</v>
      </c>
      <c r="DF75" s="361"/>
      <c r="DG75" s="361"/>
      <c r="DH75" s="361"/>
      <c r="DI75" s="361"/>
      <c r="DJ75" s="361"/>
      <c r="DK75" s="361"/>
      <c r="DL75" s="361"/>
      <c r="DM75" s="2"/>
      <c r="DN75" s="2"/>
    </row>
    <row r="76" spans="1:118" s="28" customFormat="1" ht="24">
      <c r="A76" s="272" t="str">
        <f t="shared" si="63"/>
        <v>МОУ ДОД ДМШ-2</v>
      </c>
      <c r="B76" s="348" t="s">
        <v>336</v>
      </c>
      <c r="C76" s="349" t="s">
        <v>296</v>
      </c>
      <c r="D76" s="349" t="s">
        <v>65</v>
      </c>
      <c r="E76" s="308">
        <f t="shared" si="74"/>
        <v>0</v>
      </c>
      <c r="F76" s="236">
        <f t="shared" si="75"/>
        <v>0</v>
      </c>
      <c r="G76" s="236">
        <f t="shared" si="76"/>
        <v>0</v>
      </c>
      <c r="H76" s="236">
        <f t="shared" si="77"/>
        <v>0</v>
      </c>
      <c r="I76" s="236">
        <f t="shared" si="78"/>
        <v>0</v>
      </c>
      <c r="J76" s="236">
        <f t="shared" si="79"/>
        <v>0</v>
      </c>
      <c r="K76" s="236">
        <f t="shared" si="80"/>
        <v>0</v>
      </c>
      <c r="L76" s="236">
        <f t="shared" si="81"/>
        <v>0</v>
      </c>
      <c r="M76" s="236">
        <f t="shared" si="82"/>
        <v>0</v>
      </c>
      <c r="N76" s="236">
        <f t="shared" si="64"/>
        <v>0</v>
      </c>
      <c r="O76" s="236">
        <f t="shared" si="83"/>
        <v>0</v>
      </c>
      <c r="P76" s="220"/>
      <c r="Q76" s="221"/>
      <c r="R76" s="237">
        <f t="shared" si="94"/>
        <v>0</v>
      </c>
      <c r="S76" s="221"/>
      <c r="T76" s="237">
        <f t="shared" si="95"/>
        <v>0</v>
      </c>
      <c r="U76" s="221"/>
      <c r="V76" s="233"/>
      <c r="W76" s="221"/>
      <c r="X76" s="221"/>
      <c r="Y76" s="233"/>
      <c r="Z76" s="221"/>
      <c r="AA76" s="220"/>
      <c r="AB76" s="221"/>
      <c r="AC76" s="237">
        <f t="shared" si="96"/>
        <v>0</v>
      </c>
      <c r="AD76" s="221"/>
      <c r="AE76" s="237">
        <f t="shared" si="97"/>
        <v>0</v>
      </c>
      <c r="AF76" s="221"/>
      <c r="AG76" s="233"/>
      <c r="AH76" s="221"/>
      <c r="AI76" s="221"/>
      <c r="AJ76" s="233"/>
      <c r="AK76" s="221"/>
      <c r="AL76" s="220"/>
      <c r="AM76" s="221"/>
      <c r="AN76" s="237">
        <f t="shared" si="98"/>
        <v>0</v>
      </c>
      <c r="AO76" s="221"/>
      <c r="AP76" s="237">
        <f t="shared" si="99"/>
        <v>0</v>
      </c>
      <c r="AQ76" s="221"/>
      <c r="AR76" s="233"/>
      <c r="AS76" s="221"/>
      <c r="AT76" s="221"/>
      <c r="AU76" s="233"/>
      <c r="AV76" s="221"/>
      <c r="AW76" s="220"/>
      <c r="AX76" s="221"/>
      <c r="AY76" s="237">
        <f t="shared" si="100"/>
        <v>0</v>
      </c>
      <c r="AZ76" s="221"/>
      <c r="BA76" s="237">
        <f t="shared" si="101"/>
        <v>0</v>
      </c>
      <c r="BB76" s="221"/>
      <c r="BC76" s="233"/>
      <c r="BD76" s="221"/>
      <c r="BE76" s="221"/>
      <c r="BF76" s="233"/>
      <c r="BG76" s="221"/>
      <c r="BH76" s="379">
        <f t="shared" si="60"/>
        <v>0</v>
      </c>
      <c r="BI76" s="255" t="str">
        <f t="shared" si="73"/>
        <v>11</v>
      </c>
      <c r="BJ76" s="361"/>
      <c r="BK76" s="253">
        <f t="shared" si="84"/>
        <v>0</v>
      </c>
      <c r="BL76" s="361"/>
      <c r="BM76" s="253">
        <f t="shared" si="85"/>
        <v>0</v>
      </c>
      <c r="BN76" s="247"/>
      <c r="BO76" s="358"/>
      <c r="BP76" s="361"/>
      <c r="BQ76" s="361"/>
      <c r="BR76" s="361"/>
      <c r="BS76" s="361"/>
      <c r="BT76" s="361"/>
      <c r="BU76" s="361"/>
      <c r="BV76" s="253">
        <f t="shared" si="86"/>
        <v>0</v>
      </c>
      <c r="BW76" s="361"/>
      <c r="BX76" s="253">
        <f t="shared" si="87"/>
        <v>0</v>
      </c>
      <c r="BY76" s="361"/>
      <c r="BZ76" s="361"/>
      <c r="CA76" s="361"/>
      <c r="CB76" s="361"/>
      <c r="CC76" s="361"/>
      <c r="CD76" s="361"/>
      <c r="CE76" s="361"/>
      <c r="CF76" s="361"/>
      <c r="CG76" s="253">
        <f t="shared" si="88"/>
        <v>0</v>
      </c>
      <c r="CH76" s="361"/>
      <c r="CI76" s="253">
        <f t="shared" si="89"/>
        <v>0</v>
      </c>
      <c r="CJ76" s="361"/>
      <c r="CK76" s="361"/>
      <c r="CL76" s="361"/>
      <c r="CM76" s="361"/>
      <c r="CN76" s="361"/>
      <c r="CO76" s="361"/>
      <c r="CP76" s="361"/>
      <c r="CQ76" s="361"/>
      <c r="CR76" s="253">
        <f t="shared" si="90"/>
        <v>0</v>
      </c>
      <c r="CS76" s="361"/>
      <c r="CT76" s="253">
        <f t="shared" si="91"/>
        <v>0</v>
      </c>
      <c r="CU76" s="361"/>
      <c r="CV76" s="361"/>
      <c r="CW76" s="361"/>
      <c r="CX76" s="361"/>
      <c r="CY76" s="361"/>
      <c r="CZ76" s="361"/>
      <c r="DA76" s="361"/>
      <c r="DB76" s="361"/>
      <c r="DC76" s="253">
        <f t="shared" si="92"/>
        <v>0</v>
      </c>
      <c r="DD76" s="361"/>
      <c r="DE76" s="253">
        <f t="shared" si="93"/>
        <v>0</v>
      </c>
      <c r="DF76" s="361"/>
      <c r="DG76" s="361"/>
      <c r="DH76" s="361"/>
      <c r="DI76" s="361"/>
      <c r="DJ76" s="361"/>
      <c r="DK76" s="361"/>
      <c r="DL76" s="361"/>
      <c r="DM76" s="242"/>
      <c r="DN76" s="242"/>
    </row>
    <row r="77" spans="1:118" s="27" customFormat="1" ht="24">
      <c r="A77" s="272" t="str">
        <f t="shared" si="63"/>
        <v>МОУ ДОД ДМШ-2</v>
      </c>
      <c r="B77" s="351" t="s">
        <v>334</v>
      </c>
      <c r="C77" s="349" t="s">
        <v>297</v>
      </c>
      <c r="D77" s="349" t="s">
        <v>66</v>
      </c>
      <c r="E77" s="308">
        <f t="shared" si="74"/>
        <v>0</v>
      </c>
      <c r="F77" s="236">
        <f t="shared" si="75"/>
        <v>0</v>
      </c>
      <c r="G77" s="236">
        <f t="shared" si="76"/>
        <v>0</v>
      </c>
      <c r="H77" s="236">
        <f t="shared" si="77"/>
        <v>0</v>
      </c>
      <c r="I77" s="236">
        <f t="shared" si="78"/>
        <v>0</v>
      </c>
      <c r="J77" s="236">
        <f t="shared" si="79"/>
        <v>0</v>
      </c>
      <c r="K77" s="236">
        <f t="shared" si="80"/>
        <v>0</v>
      </c>
      <c r="L77" s="236">
        <f t="shared" si="81"/>
        <v>0</v>
      </c>
      <c r="M77" s="236">
        <f t="shared" si="82"/>
        <v>0</v>
      </c>
      <c r="N77" s="236">
        <f t="shared" si="64"/>
        <v>0</v>
      </c>
      <c r="O77" s="236">
        <f t="shared" si="83"/>
        <v>0</v>
      </c>
      <c r="P77" s="220"/>
      <c r="Q77" s="221"/>
      <c r="R77" s="237">
        <f t="shared" si="94"/>
        <v>0</v>
      </c>
      <c r="S77" s="221"/>
      <c r="T77" s="237">
        <f t="shared" si="95"/>
        <v>0</v>
      </c>
      <c r="U77" s="221"/>
      <c r="V77" s="233"/>
      <c r="W77" s="221"/>
      <c r="X77" s="221"/>
      <c r="Y77" s="233"/>
      <c r="Z77" s="221"/>
      <c r="AA77" s="220"/>
      <c r="AB77" s="221"/>
      <c r="AC77" s="237">
        <f t="shared" si="96"/>
        <v>0</v>
      </c>
      <c r="AD77" s="221"/>
      <c r="AE77" s="237">
        <f t="shared" si="97"/>
        <v>0</v>
      </c>
      <c r="AF77" s="221"/>
      <c r="AG77" s="233"/>
      <c r="AH77" s="221"/>
      <c r="AI77" s="221"/>
      <c r="AJ77" s="233"/>
      <c r="AK77" s="221"/>
      <c r="AL77" s="220"/>
      <c r="AM77" s="221"/>
      <c r="AN77" s="237">
        <f t="shared" si="98"/>
        <v>0</v>
      </c>
      <c r="AO77" s="221"/>
      <c r="AP77" s="237">
        <f t="shared" si="99"/>
        <v>0</v>
      </c>
      <c r="AQ77" s="221"/>
      <c r="AR77" s="233"/>
      <c r="AS77" s="221"/>
      <c r="AT77" s="221"/>
      <c r="AU77" s="233"/>
      <c r="AV77" s="221"/>
      <c r="AW77" s="220"/>
      <c r="AX77" s="221"/>
      <c r="AY77" s="237">
        <f t="shared" si="100"/>
        <v>0</v>
      </c>
      <c r="AZ77" s="221"/>
      <c r="BA77" s="237">
        <f t="shared" si="101"/>
        <v>0</v>
      </c>
      <c r="BB77" s="221"/>
      <c r="BC77" s="233"/>
      <c r="BD77" s="221"/>
      <c r="BE77" s="221"/>
      <c r="BF77" s="233"/>
      <c r="BG77" s="221"/>
      <c r="BH77" s="379">
        <f t="shared" si="60"/>
        <v>0</v>
      </c>
      <c r="BI77" s="255" t="str">
        <f t="shared" si="73"/>
        <v>12</v>
      </c>
      <c r="BJ77" s="361"/>
      <c r="BK77" s="253">
        <f t="shared" si="84"/>
        <v>0</v>
      </c>
      <c r="BL77" s="361"/>
      <c r="BM77" s="253">
        <f t="shared" si="85"/>
        <v>0</v>
      </c>
      <c r="BN77" s="247"/>
      <c r="BO77" s="358"/>
      <c r="BP77" s="361"/>
      <c r="BQ77" s="361"/>
      <c r="BR77" s="361"/>
      <c r="BS77" s="361"/>
      <c r="BT77" s="361"/>
      <c r="BU77" s="361"/>
      <c r="BV77" s="253">
        <f t="shared" si="86"/>
        <v>0</v>
      </c>
      <c r="BW77" s="361"/>
      <c r="BX77" s="253">
        <f t="shared" si="87"/>
        <v>0</v>
      </c>
      <c r="BY77" s="361"/>
      <c r="BZ77" s="361"/>
      <c r="CA77" s="361"/>
      <c r="CB77" s="361"/>
      <c r="CC77" s="361"/>
      <c r="CD77" s="361"/>
      <c r="CE77" s="361"/>
      <c r="CF77" s="361"/>
      <c r="CG77" s="253">
        <f t="shared" si="88"/>
        <v>0</v>
      </c>
      <c r="CH77" s="361"/>
      <c r="CI77" s="253">
        <f t="shared" si="89"/>
        <v>0</v>
      </c>
      <c r="CJ77" s="361"/>
      <c r="CK77" s="361"/>
      <c r="CL77" s="361"/>
      <c r="CM77" s="361"/>
      <c r="CN77" s="361"/>
      <c r="CO77" s="361"/>
      <c r="CP77" s="361"/>
      <c r="CQ77" s="361"/>
      <c r="CR77" s="253">
        <f t="shared" si="90"/>
        <v>0</v>
      </c>
      <c r="CS77" s="361"/>
      <c r="CT77" s="253">
        <f t="shared" si="91"/>
        <v>0</v>
      </c>
      <c r="CU77" s="361"/>
      <c r="CV77" s="361"/>
      <c r="CW77" s="361"/>
      <c r="CX77" s="361"/>
      <c r="CY77" s="361"/>
      <c r="CZ77" s="361"/>
      <c r="DA77" s="361"/>
      <c r="DB77" s="361"/>
      <c r="DC77" s="253">
        <f t="shared" si="92"/>
        <v>0</v>
      </c>
      <c r="DD77" s="361"/>
      <c r="DE77" s="253">
        <f t="shared" si="93"/>
        <v>0</v>
      </c>
      <c r="DF77" s="361"/>
      <c r="DG77" s="361"/>
      <c r="DH77" s="361"/>
      <c r="DI77" s="361"/>
      <c r="DJ77" s="361"/>
      <c r="DK77" s="361"/>
      <c r="DL77" s="361"/>
      <c r="DM77" s="2"/>
      <c r="DN77" s="2"/>
    </row>
    <row r="78" spans="1:118" s="27" customFormat="1" ht="12">
      <c r="A78" s="272" t="str">
        <f t="shared" si="63"/>
        <v>МОУ ДОД ДМШ-2</v>
      </c>
      <c r="B78" s="366" t="s">
        <v>335</v>
      </c>
      <c r="C78" s="349" t="s">
        <v>298</v>
      </c>
      <c r="D78" s="349" t="s">
        <v>67</v>
      </c>
      <c r="E78" s="308">
        <f t="shared" si="74"/>
        <v>0</v>
      </c>
      <c r="F78" s="236">
        <f t="shared" si="75"/>
        <v>0</v>
      </c>
      <c r="G78" s="236">
        <f t="shared" si="76"/>
        <v>0</v>
      </c>
      <c r="H78" s="236">
        <f t="shared" si="77"/>
        <v>0</v>
      </c>
      <c r="I78" s="236">
        <f t="shared" si="78"/>
        <v>0</v>
      </c>
      <c r="J78" s="236">
        <f t="shared" si="79"/>
        <v>0</v>
      </c>
      <c r="K78" s="236">
        <f t="shared" si="80"/>
        <v>0</v>
      </c>
      <c r="L78" s="236">
        <f t="shared" si="81"/>
        <v>0</v>
      </c>
      <c r="M78" s="236">
        <f t="shared" si="82"/>
        <v>0</v>
      </c>
      <c r="N78" s="236">
        <f t="shared" si="64"/>
        <v>0</v>
      </c>
      <c r="O78" s="236">
        <f t="shared" si="83"/>
        <v>0</v>
      </c>
      <c r="P78" s="220"/>
      <c r="Q78" s="221"/>
      <c r="R78" s="237">
        <f t="shared" si="94"/>
        <v>0</v>
      </c>
      <c r="S78" s="221"/>
      <c r="T78" s="237">
        <f t="shared" si="95"/>
        <v>0</v>
      </c>
      <c r="U78" s="221"/>
      <c r="V78" s="233"/>
      <c r="W78" s="221"/>
      <c r="X78" s="221"/>
      <c r="Y78" s="233"/>
      <c r="Z78" s="221"/>
      <c r="AA78" s="220"/>
      <c r="AB78" s="221"/>
      <c r="AC78" s="237">
        <f t="shared" si="96"/>
        <v>0</v>
      </c>
      <c r="AD78" s="221"/>
      <c r="AE78" s="237">
        <f t="shared" si="97"/>
        <v>0</v>
      </c>
      <c r="AF78" s="221"/>
      <c r="AG78" s="233"/>
      <c r="AH78" s="221"/>
      <c r="AI78" s="221"/>
      <c r="AJ78" s="233"/>
      <c r="AK78" s="221"/>
      <c r="AL78" s="220"/>
      <c r="AM78" s="221"/>
      <c r="AN78" s="237">
        <f t="shared" si="98"/>
        <v>0</v>
      </c>
      <c r="AO78" s="221"/>
      <c r="AP78" s="237">
        <f t="shared" si="99"/>
        <v>0</v>
      </c>
      <c r="AQ78" s="221"/>
      <c r="AR78" s="233"/>
      <c r="AS78" s="221"/>
      <c r="AT78" s="221"/>
      <c r="AU78" s="233"/>
      <c r="AV78" s="221"/>
      <c r="AW78" s="220"/>
      <c r="AX78" s="221"/>
      <c r="AY78" s="237">
        <f t="shared" si="100"/>
        <v>0</v>
      </c>
      <c r="AZ78" s="221"/>
      <c r="BA78" s="237">
        <f t="shared" si="101"/>
        <v>0</v>
      </c>
      <c r="BB78" s="221"/>
      <c r="BC78" s="233"/>
      <c r="BD78" s="221"/>
      <c r="BE78" s="221"/>
      <c r="BF78" s="233"/>
      <c r="BG78" s="221"/>
      <c r="BH78" s="379">
        <f t="shared" si="60"/>
        <v>0</v>
      </c>
      <c r="BI78" s="255" t="str">
        <f t="shared" si="73"/>
        <v>13</v>
      </c>
      <c r="BJ78" s="361"/>
      <c r="BK78" s="253">
        <f t="shared" si="84"/>
        <v>0</v>
      </c>
      <c r="BL78" s="361"/>
      <c r="BM78" s="253">
        <f t="shared" si="85"/>
        <v>0</v>
      </c>
      <c r="BN78" s="247"/>
      <c r="BO78" s="358"/>
      <c r="BP78" s="361"/>
      <c r="BQ78" s="361"/>
      <c r="BR78" s="361"/>
      <c r="BS78" s="361"/>
      <c r="BT78" s="361"/>
      <c r="BU78" s="361"/>
      <c r="BV78" s="253">
        <f t="shared" si="86"/>
        <v>0</v>
      </c>
      <c r="BW78" s="361"/>
      <c r="BX78" s="253">
        <f t="shared" si="87"/>
        <v>0</v>
      </c>
      <c r="BY78" s="361"/>
      <c r="BZ78" s="361"/>
      <c r="CA78" s="361"/>
      <c r="CB78" s="361"/>
      <c r="CC78" s="361"/>
      <c r="CD78" s="361"/>
      <c r="CE78" s="361"/>
      <c r="CF78" s="361"/>
      <c r="CG78" s="253">
        <f t="shared" si="88"/>
        <v>0</v>
      </c>
      <c r="CH78" s="361"/>
      <c r="CI78" s="253">
        <f t="shared" si="89"/>
        <v>0</v>
      </c>
      <c r="CJ78" s="361"/>
      <c r="CK78" s="361"/>
      <c r="CL78" s="361"/>
      <c r="CM78" s="361"/>
      <c r="CN78" s="361"/>
      <c r="CO78" s="361"/>
      <c r="CP78" s="361"/>
      <c r="CQ78" s="361"/>
      <c r="CR78" s="253">
        <f t="shared" si="90"/>
        <v>0</v>
      </c>
      <c r="CS78" s="361"/>
      <c r="CT78" s="253">
        <f t="shared" si="91"/>
        <v>0</v>
      </c>
      <c r="CU78" s="361"/>
      <c r="CV78" s="361"/>
      <c r="CW78" s="361"/>
      <c r="CX78" s="361"/>
      <c r="CY78" s="361"/>
      <c r="CZ78" s="361"/>
      <c r="DA78" s="361"/>
      <c r="DB78" s="361"/>
      <c r="DC78" s="253">
        <f t="shared" si="92"/>
        <v>0</v>
      </c>
      <c r="DD78" s="361"/>
      <c r="DE78" s="253">
        <f t="shared" si="93"/>
        <v>0</v>
      </c>
      <c r="DF78" s="361"/>
      <c r="DG78" s="361"/>
      <c r="DH78" s="361"/>
      <c r="DI78" s="361"/>
      <c r="DJ78" s="361"/>
      <c r="DK78" s="361"/>
      <c r="DL78" s="361"/>
      <c r="DM78" s="2"/>
      <c r="DN78" s="2"/>
    </row>
    <row r="79" spans="1:118" s="28" customFormat="1" ht="72">
      <c r="A79" s="272" t="str">
        <f t="shared" si="63"/>
        <v>МОУ ДОД ДМШ-2</v>
      </c>
      <c r="B79" s="348" t="s">
        <v>337</v>
      </c>
      <c r="C79" s="349" t="s">
        <v>299</v>
      </c>
      <c r="D79" s="349" t="s">
        <v>300</v>
      </c>
      <c r="E79" s="308">
        <f t="shared" si="74"/>
        <v>0</v>
      </c>
      <c r="F79" s="236">
        <f t="shared" si="75"/>
        <v>0</v>
      </c>
      <c r="G79" s="236">
        <f t="shared" si="76"/>
        <v>0</v>
      </c>
      <c r="H79" s="236">
        <f t="shared" si="77"/>
        <v>0</v>
      </c>
      <c r="I79" s="236">
        <f t="shared" si="78"/>
        <v>0</v>
      </c>
      <c r="J79" s="236">
        <f t="shared" si="79"/>
        <v>0</v>
      </c>
      <c r="K79" s="236">
        <f t="shared" si="80"/>
        <v>0</v>
      </c>
      <c r="L79" s="236">
        <f t="shared" si="81"/>
        <v>0</v>
      </c>
      <c r="M79" s="236">
        <f t="shared" si="82"/>
        <v>0</v>
      </c>
      <c r="N79" s="236">
        <f t="shared" si="64"/>
        <v>0</v>
      </c>
      <c r="O79" s="236">
        <f t="shared" si="83"/>
        <v>0</v>
      </c>
      <c r="P79" s="220"/>
      <c r="Q79" s="221"/>
      <c r="R79" s="237">
        <f t="shared" si="94"/>
        <v>0</v>
      </c>
      <c r="S79" s="221"/>
      <c r="T79" s="237">
        <f t="shared" si="95"/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 t="shared" si="96"/>
        <v>0</v>
      </c>
      <c r="AD79" s="221"/>
      <c r="AE79" s="237">
        <f t="shared" si="97"/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 t="shared" si="98"/>
        <v>0</v>
      </c>
      <c r="AO79" s="221"/>
      <c r="AP79" s="237">
        <f t="shared" si="99"/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 t="shared" si="100"/>
        <v>0</v>
      </c>
      <c r="AZ79" s="221"/>
      <c r="BA79" s="237">
        <f t="shared" si="101"/>
        <v>0</v>
      </c>
      <c r="BB79" s="221"/>
      <c r="BC79" s="233"/>
      <c r="BD79" s="221"/>
      <c r="BE79" s="221"/>
      <c r="BF79" s="233"/>
      <c r="BG79" s="221"/>
      <c r="BH79" s="379">
        <f t="shared" si="60"/>
        <v>0</v>
      </c>
      <c r="BI79" s="255" t="str">
        <f t="shared" si="73"/>
        <v>14</v>
      </c>
      <c r="BJ79" s="361"/>
      <c r="BK79" s="253">
        <f t="shared" si="84"/>
        <v>0</v>
      </c>
      <c r="BL79" s="361"/>
      <c r="BM79" s="253">
        <f t="shared" si="85"/>
        <v>0</v>
      </c>
      <c r="BN79" s="247"/>
      <c r="BO79" s="358"/>
      <c r="BP79" s="361"/>
      <c r="BQ79" s="361"/>
      <c r="BR79" s="361"/>
      <c r="BS79" s="361"/>
      <c r="BT79" s="361"/>
      <c r="BU79" s="361"/>
      <c r="BV79" s="253">
        <f t="shared" si="86"/>
        <v>0</v>
      </c>
      <c r="BW79" s="361"/>
      <c r="BX79" s="253">
        <f t="shared" si="87"/>
        <v>0</v>
      </c>
      <c r="BY79" s="361"/>
      <c r="BZ79" s="361"/>
      <c r="CA79" s="361"/>
      <c r="CB79" s="361"/>
      <c r="CC79" s="361"/>
      <c r="CD79" s="361"/>
      <c r="CE79" s="361"/>
      <c r="CF79" s="361"/>
      <c r="CG79" s="253">
        <f t="shared" si="88"/>
        <v>0</v>
      </c>
      <c r="CH79" s="361"/>
      <c r="CI79" s="253">
        <f t="shared" si="89"/>
        <v>0</v>
      </c>
      <c r="CJ79" s="361"/>
      <c r="CK79" s="361"/>
      <c r="CL79" s="361"/>
      <c r="CM79" s="361"/>
      <c r="CN79" s="361"/>
      <c r="CO79" s="361"/>
      <c r="CP79" s="361"/>
      <c r="CQ79" s="361"/>
      <c r="CR79" s="253">
        <f t="shared" si="90"/>
        <v>0</v>
      </c>
      <c r="CS79" s="361"/>
      <c r="CT79" s="253">
        <f t="shared" si="91"/>
        <v>0</v>
      </c>
      <c r="CU79" s="361"/>
      <c r="CV79" s="361"/>
      <c r="CW79" s="361"/>
      <c r="CX79" s="361"/>
      <c r="CY79" s="361"/>
      <c r="CZ79" s="361"/>
      <c r="DA79" s="361"/>
      <c r="DB79" s="361"/>
      <c r="DC79" s="253">
        <f t="shared" si="92"/>
        <v>0</v>
      </c>
      <c r="DD79" s="361"/>
      <c r="DE79" s="253">
        <f t="shared" si="93"/>
        <v>0</v>
      </c>
      <c r="DF79" s="361"/>
      <c r="DG79" s="361"/>
      <c r="DH79" s="361"/>
      <c r="DI79" s="361"/>
      <c r="DJ79" s="361"/>
      <c r="DK79" s="361"/>
      <c r="DL79" s="361"/>
      <c r="DM79" s="242"/>
      <c r="DN79" s="242"/>
    </row>
    <row r="80" spans="1:118" s="27" customFormat="1" ht="24">
      <c r="A80" s="272" t="str">
        <f t="shared" si="63"/>
        <v>МОУ ДОД ДМШ-2</v>
      </c>
      <c r="B80" s="351" t="s">
        <v>334</v>
      </c>
      <c r="C80" s="349" t="s">
        <v>301</v>
      </c>
      <c r="D80" s="349" t="s">
        <v>302</v>
      </c>
      <c r="E80" s="308">
        <f t="shared" si="74"/>
        <v>0</v>
      </c>
      <c r="F80" s="236">
        <f t="shared" si="75"/>
        <v>0</v>
      </c>
      <c r="G80" s="236">
        <f t="shared" si="76"/>
        <v>0</v>
      </c>
      <c r="H80" s="236">
        <f t="shared" si="77"/>
        <v>0</v>
      </c>
      <c r="I80" s="236">
        <f t="shared" si="78"/>
        <v>0</v>
      </c>
      <c r="J80" s="236">
        <f t="shared" si="79"/>
        <v>0</v>
      </c>
      <c r="K80" s="236">
        <f t="shared" si="80"/>
        <v>0</v>
      </c>
      <c r="L80" s="236">
        <f t="shared" si="81"/>
        <v>0</v>
      </c>
      <c r="M80" s="236">
        <f t="shared" si="82"/>
        <v>0</v>
      </c>
      <c r="N80" s="236">
        <f t="shared" si="64"/>
        <v>0</v>
      </c>
      <c r="O80" s="236">
        <f t="shared" si="83"/>
        <v>0</v>
      </c>
      <c r="P80" s="220"/>
      <c r="Q80" s="221"/>
      <c r="R80" s="237">
        <f t="shared" si="94"/>
        <v>0</v>
      </c>
      <c r="S80" s="221"/>
      <c r="T80" s="237">
        <f t="shared" si="95"/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si="96"/>
        <v>0</v>
      </c>
      <c r="AD80" s="221"/>
      <c r="AE80" s="237">
        <f t="shared" si="97"/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si="98"/>
        <v>0</v>
      </c>
      <c r="AO80" s="221"/>
      <c r="AP80" s="237">
        <f t="shared" si="99"/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si="100"/>
        <v>0</v>
      </c>
      <c r="AZ80" s="221"/>
      <c r="BA80" s="237">
        <f t="shared" si="101"/>
        <v>0</v>
      </c>
      <c r="BB80" s="221"/>
      <c r="BC80" s="233"/>
      <c r="BD80" s="221"/>
      <c r="BE80" s="221"/>
      <c r="BF80" s="233"/>
      <c r="BG80" s="221"/>
      <c r="BH80" s="379">
        <f t="shared" si="60"/>
        <v>0</v>
      </c>
      <c r="BI80" s="255" t="str">
        <f t="shared" si="73"/>
        <v>15</v>
      </c>
      <c r="BJ80" s="361"/>
      <c r="BK80" s="253">
        <f t="shared" si="84"/>
        <v>0</v>
      </c>
      <c r="BL80" s="361"/>
      <c r="BM80" s="253">
        <f t="shared" si="85"/>
        <v>0</v>
      </c>
      <c r="BN80" s="247"/>
      <c r="BO80" s="358"/>
      <c r="BP80" s="361"/>
      <c r="BQ80" s="361"/>
      <c r="BR80" s="361"/>
      <c r="BS80" s="361"/>
      <c r="BT80" s="361"/>
      <c r="BU80" s="361"/>
      <c r="BV80" s="253">
        <f t="shared" si="86"/>
        <v>0</v>
      </c>
      <c r="BW80" s="361"/>
      <c r="BX80" s="253">
        <f t="shared" si="87"/>
        <v>0</v>
      </c>
      <c r="BY80" s="361"/>
      <c r="BZ80" s="361"/>
      <c r="CA80" s="361"/>
      <c r="CB80" s="361"/>
      <c r="CC80" s="361"/>
      <c r="CD80" s="361"/>
      <c r="CE80" s="361"/>
      <c r="CF80" s="361"/>
      <c r="CG80" s="253">
        <f t="shared" si="88"/>
        <v>0</v>
      </c>
      <c r="CH80" s="361"/>
      <c r="CI80" s="253">
        <f t="shared" si="89"/>
        <v>0</v>
      </c>
      <c r="CJ80" s="361"/>
      <c r="CK80" s="361"/>
      <c r="CL80" s="361"/>
      <c r="CM80" s="361"/>
      <c r="CN80" s="361"/>
      <c r="CO80" s="361"/>
      <c r="CP80" s="361"/>
      <c r="CQ80" s="361"/>
      <c r="CR80" s="253">
        <f t="shared" si="90"/>
        <v>0</v>
      </c>
      <c r="CS80" s="361"/>
      <c r="CT80" s="253">
        <f t="shared" si="91"/>
        <v>0</v>
      </c>
      <c r="CU80" s="361"/>
      <c r="CV80" s="361"/>
      <c r="CW80" s="361"/>
      <c r="CX80" s="361"/>
      <c r="CY80" s="361"/>
      <c r="CZ80" s="361"/>
      <c r="DA80" s="361"/>
      <c r="DB80" s="361"/>
      <c r="DC80" s="253">
        <f t="shared" si="92"/>
        <v>0</v>
      </c>
      <c r="DD80" s="361"/>
      <c r="DE80" s="253">
        <f t="shared" si="93"/>
        <v>0</v>
      </c>
      <c r="DF80" s="361"/>
      <c r="DG80" s="361"/>
      <c r="DH80" s="361"/>
      <c r="DI80" s="361"/>
      <c r="DJ80" s="361"/>
      <c r="DK80" s="361"/>
      <c r="DL80" s="361"/>
      <c r="DM80" s="2"/>
      <c r="DN80" s="2"/>
    </row>
    <row r="81" spans="1:118" s="27" customFormat="1" ht="12">
      <c r="A81" s="272" t="str">
        <f t="shared" si="63"/>
        <v>МОУ ДОД ДМШ-2</v>
      </c>
      <c r="B81" s="366" t="s">
        <v>335</v>
      </c>
      <c r="C81" s="349" t="s">
        <v>303</v>
      </c>
      <c r="D81" s="349" t="s">
        <v>304</v>
      </c>
      <c r="E81" s="308">
        <f t="shared" si="74"/>
        <v>0</v>
      </c>
      <c r="F81" s="236">
        <f t="shared" si="75"/>
        <v>0</v>
      </c>
      <c r="G81" s="236">
        <f t="shared" si="76"/>
        <v>0</v>
      </c>
      <c r="H81" s="236">
        <f t="shared" si="77"/>
        <v>0</v>
      </c>
      <c r="I81" s="236">
        <f t="shared" si="78"/>
        <v>0</v>
      </c>
      <c r="J81" s="236">
        <f>ROUND(SUM(U81,AF81,AQ81,BB81),1)</f>
        <v>0</v>
      </c>
      <c r="K81" s="236">
        <f>ROUND(SUM(V81,AG81,AR81,BC81),1)</f>
        <v>0</v>
      </c>
      <c r="L81" s="236">
        <f>ROUND(SUM(W81,AH81,AS81,BD81),1)</f>
        <v>0</v>
      </c>
      <c r="M81" s="236">
        <f>ROUND(SUM(X81,AI81,AT81,BE81),1)</f>
        <v>0</v>
      </c>
      <c r="N81" s="236">
        <f t="shared" si="64"/>
        <v>0</v>
      </c>
      <c r="O81" s="236">
        <f>ROUND(SUM(Z81,AK81,AV81,BG81),1)</f>
        <v>0</v>
      </c>
      <c r="P81" s="220"/>
      <c r="Q81" s="221"/>
      <c r="R81" s="237">
        <f t="shared" si="94"/>
        <v>0</v>
      </c>
      <c r="S81" s="221"/>
      <c r="T81" s="237">
        <f t="shared" si="95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96"/>
        <v>0</v>
      </c>
      <c r="AD81" s="221"/>
      <c r="AE81" s="237">
        <f t="shared" si="97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98"/>
        <v>0</v>
      </c>
      <c r="AO81" s="221"/>
      <c r="AP81" s="237">
        <f t="shared" si="99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00"/>
        <v>0</v>
      </c>
      <c r="AZ81" s="221"/>
      <c r="BA81" s="237">
        <f t="shared" si="101"/>
        <v>0</v>
      </c>
      <c r="BB81" s="221"/>
      <c r="BC81" s="233"/>
      <c r="BD81" s="221"/>
      <c r="BE81" s="221"/>
      <c r="BF81" s="233"/>
      <c r="BG81" s="221"/>
      <c r="BH81" s="379">
        <f t="shared" si="60"/>
        <v>0</v>
      </c>
      <c r="BI81" s="255" t="str">
        <f t="shared" si="73"/>
        <v>16</v>
      </c>
      <c r="BJ81" s="361"/>
      <c r="BK81" s="253">
        <f t="shared" si="84"/>
        <v>0</v>
      </c>
      <c r="BL81" s="361"/>
      <c r="BM81" s="253">
        <f t="shared" si="85"/>
        <v>0</v>
      </c>
      <c r="BN81" s="247"/>
      <c r="BO81" s="358"/>
      <c r="BP81" s="361"/>
      <c r="BQ81" s="361"/>
      <c r="BR81" s="361"/>
      <c r="BS81" s="361"/>
      <c r="BT81" s="361"/>
      <c r="BU81" s="361"/>
      <c r="BV81" s="253">
        <f t="shared" si="86"/>
        <v>0</v>
      </c>
      <c r="BW81" s="361"/>
      <c r="BX81" s="253">
        <f t="shared" si="87"/>
        <v>0</v>
      </c>
      <c r="BY81" s="361"/>
      <c r="BZ81" s="361"/>
      <c r="CA81" s="361"/>
      <c r="CB81" s="361"/>
      <c r="CC81" s="361"/>
      <c r="CD81" s="361"/>
      <c r="CE81" s="361"/>
      <c r="CF81" s="361"/>
      <c r="CG81" s="253">
        <f t="shared" si="88"/>
        <v>0</v>
      </c>
      <c r="CH81" s="361"/>
      <c r="CI81" s="253">
        <f t="shared" si="89"/>
        <v>0</v>
      </c>
      <c r="CJ81" s="361"/>
      <c r="CK81" s="361"/>
      <c r="CL81" s="361"/>
      <c r="CM81" s="361"/>
      <c r="CN81" s="361"/>
      <c r="CO81" s="361"/>
      <c r="CP81" s="361"/>
      <c r="CQ81" s="361"/>
      <c r="CR81" s="253">
        <f t="shared" si="90"/>
        <v>0</v>
      </c>
      <c r="CS81" s="361"/>
      <c r="CT81" s="253">
        <f t="shared" si="91"/>
        <v>0</v>
      </c>
      <c r="CU81" s="361"/>
      <c r="CV81" s="361"/>
      <c r="CW81" s="361"/>
      <c r="CX81" s="361"/>
      <c r="CY81" s="361"/>
      <c r="CZ81" s="361"/>
      <c r="DA81" s="361"/>
      <c r="DB81" s="361"/>
      <c r="DC81" s="253">
        <f t="shared" si="92"/>
        <v>0</v>
      </c>
      <c r="DD81" s="361"/>
      <c r="DE81" s="253">
        <f t="shared" si="93"/>
        <v>0</v>
      </c>
      <c r="DF81" s="361"/>
      <c r="DG81" s="361"/>
      <c r="DH81" s="361"/>
      <c r="DI81" s="361"/>
      <c r="DJ81" s="361"/>
      <c r="DK81" s="361"/>
      <c r="DL81" s="361"/>
      <c r="DM81" s="2"/>
      <c r="DN81" s="2"/>
    </row>
    <row r="82" spans="1:118" s="28" customFormat="1" ht="24">
      <c r="A82" s="272" t="str">
        <f t="shared" si="63"/>
        <v>МОУ ДОД ДМШ-2</v>
      </c>
      <c r="B82" s="348" t="s">
        <v>338</v>
      </c>
      <c r="C82" s="349" t="s">
        <v>305</v>
      </c>
      <c r="D82" s="349" t="s">
        <v>306</v>
      </c>
      <c r="E82" s="308">
        <f t="shared" si="74"/>
        <v>0</v>
      </c>
      <c r="F82" s="236">
        <f t="shared" si="75"/>
        <v>0</v>
      </c>
      <c r="G82" s="236">
        <f t="shared" si="76"/>
        <v>0</v>
      </c>
      <c r="H82" s="236">
        <f t="shared" si="77"/>
        <v>0</v>
      </c>
      <c r="I82" s="236">
        <f t="shared" si="78"/>
        <v>0</v>
      </c>
      <c r="J82" s="236">
        <f t="shared" ref="J82:J93" si="102">ROUND(SUM(U82,AF82,AQ82,BB82),1)</f>
        <v>0</v>
      </c>
      <c r="K82" s="236">
        <f t="shared" ref="K82:K93" si="103">ROUND(SUM(V82,AG82,AR82,BC82),1)</f>
        <v>0</v>
      </c>
      <c r="L82" s="236">
        <f t="shared" ref="L82:L93" si="104">ROUND(SUM(W82,AH82,AS82,BD82),1)</f>
        <v>0</v>
      </c>
      <c r="M82" s="236">
        <f t="shared" ref="M82:M93" si="105">ROUND(SUM(X82,AI82,AT82,BE82),1)</f>
        <v>0</v>
      </c>
      <c r="N82" s="236">
        <f t="shared" si="64"/>
        <v>0</v>
      </c>
      <c r="O82" s="236">
        <f t="shared" ref="O82:O93" si="106">ROUND(SUM(Z82,AK82,AV82,BG82),1)</f>
        <v>0</v>
      </c>
      <c r="P82" s="367"/>
      <c r="Q82" s="368"/>
      <c r="R82" s="237">
        <f t="shared" si="94"/>
        <v>0</v>
      </c>
      <c r="S82" s="368"/>
      <c r="T82" s="237">
        <f t="shared" si="95"/>
        <v>0</v>
      </c>
      <c r="U82" s="368"/>
      <c r="V82" s="368"/>
      <c r="W82" s="368"/>
      <c r="X82" s="368"/>
      <c r="Y82" s="368"/>
      <c r="Z82" s="368"/>
      <c r="AA82" s="367"/>
      <c r="AB82" s="368"/>
      <c r="AC82" s="237">
        <f t="shared" si="96"/>
        <v>0</v>
      </c>
      <c r="AD82" s="368"/>
      <c r="AE82" s="237">
        <f t="shared" si="97"/>
        <v>0</v>
      </c>
      <c r="AF82" s="368"/>
      <c r="AG82" s="368"/>
      <c r="AH82" s="368"/>
      <c r="AI82" s="368"/>
      <c r="AJ82" s="368"/>
      <c r="AK82" s="368"/>
      <c r="AL82" s="367"/>
      <c r="AM82" s="368"/>
      <c r="AN82" s="237">
        <f t="shared" si="98"/>
        <v>0</v>
      </c>
      <c r="AO82" s="368"/>
      <c r="AP82" s="237">
        <f t="shared" si="99"/>
        <v>0</v>
      </c>
      <c r="AQ82" s="368"/>
      <c r="AR82" s="368"/>
      <c r="AS82" s="368"/>
      <c r="AT82" s="368"/>
      <c r="AU82" s="368"/>
      <c r="AV82" s="368"/>
      <c r="AW82" s="367"/>
      <c r="AX82" s="368"/>
      <c r="AY82" s="237">
        <f t="shared" si="100"/>
        <v>0</v>
      </c>
      <c r="AZ82" s="368"/>
      <c r="BA82" s="237">
        <f t="shared" si="101"/>
        <v>0</v>
      </c>
      <c r="BB82" s="368"/>
      <c r="BC82" s="368"/>
      <c r="BD82" s="368"/>
      <c r="BE82" s="368"/>
      <c r="BF82" s="368"/>
      <c r="BG82" s="368"/>
      <c r="BH82" s="379">
        <f t="shared" si="60"/>
        <v>0</v>
      </c>
      <c r="BI82" s="255" t="str">
        <f t="shared" si="73"/>
        <v>17</v>
      </c>
      <c r="BJ82" s="361"/>
      <c r="BK82" s="253">
        <f t="shared" si="84"/>
        <v>0</v>
      </c>
      <c r="BL82" s="361"/>
      <c r="BM82" s="253">
        <f t="shared" si="85"/>
        <v>0</v>
      </c>
      <c r="BN82" s="247"/>
      <c r="BO82" s="358"/>
      <c r="BP82" s="361"/>
      <c r="BQ82" s="361"/>
      <c r="BR82" s="361"/>
      <c r="BS82" s="361"/>
      <c r="BT82" s="361"/>
      <c r="BU82" s="361"/>
      <c r="BV82" s="253">
        <f t="shared" si="86"/>
        <v>0</v>
      </c>
      <c r="BW82" s="361"/>
      <c r="BX82" s="253">
        <f t="shared" si="87"/>
        <v>0</v>
      </c>
      <c r="BY82" s="361"/>
      <c r="BZ82" s="361"/>
      <c r="CA82" s="361"/>
      <c r="CB82" s="361"/>
      <c r="CC82" s="361"/>
      <c r="CD82" s="361"/>
      <c r="CE82" s="361"/>
      <c r="CF82" s="361"/>
      <c r="CG82" s="253">
        <f t="shared" si="88"/>
        <v>0</v>
      </c>
      <c r="CH82" s="361"/>
      <c r="CI82" s="253">
        <f t="shared" si="89"/>
        <v>0</v>
      </c>
      <c r="CJ82" s="361"/>
      <c r="CK82" s="361"/>
      <c r="CL82" s="361"/>
      <c r="CM82" s="361"/>
      <c r="CN82" s="361"/>
      <c r="CO82" s="361"/>
      <c r="CP82" s="361"/>
      <c r="CQ82" s="361"/>
      <c r="CR82" s="253">
        <f t="shared" si="90"/>
        <v>0</v>
      </c>
      <c r="CS82" s="361"/>
      <c r="CT82" s="253">
        <f t="shared" si="91"/>
        <v>0</v>
      </c>
      <c r="CU82" s="361"/>
      <c r="CV82" s="361"/>
      <c r="CW82" s="361"/>
      <c r="CX82" s="361"/>
      <c r="CY82" s="361"/>
      <c r="CZ82" s="361"/>
      <c r="DA82" s="361"/>
      <c r="DB82" s="361"/>
      <c r="DC82" s="253">
        <f t="shared" si="92"/>
        <v>0</v>
      </c>
      <c r="DD82" s="361"/>
      <c r="DE82" s="253">
        <f t="shared" si="93"/>
        <v>0</v>
      </c>
      <c r="DF82" s="361"/>
      <c r="DG82" s="361"/>
      <c r="DH82" s="361"/>
      <c r="DI82" s="361"/>
      <c r="DJ82" s="361"/>
      <c r="DK82" s="361"/>
      <c r="DL82" s="361"/>
      <c r="DM82" s="242"/>
      <c r="DN82" s="242"/>
    </row>
    <row r="83" spans="1:118" s="28" customFormat="1" ht="72">
      <c r="A83" s="272" t="str">
        <f t="shared" si="63"/>
        <v>МОУ ДОД ДМШ-2</v>
      </c>
      <c r="B83" s="348" t="s">
        <v>339</v>
      </c>
      <c r="C83" s="349" t="s">
        <v>307</v>
      </c>
      <c r="D83" s="349" t="s">
        <v>308</v>
      </c>
      <c r="E83" s="308">
        <f t="shared" si="74"/>
        <v>0</v>
      </c>
      <c r="F83" s="236">
        <f t="shared" si="75"/>
        <v>0</v>
      </c>
      <c r="G83" s="236">
        <f t="shared" si="76"/>
        <v>0</v>
      </c>
      <c r="H83" s="236">
        <f t="shared" si="77"/>
        <v>0</v>
      </c>
      <c r="I83" s="236">
        <f t="shared" si="78"/>
        <v>0</v>
      </c>
      <c r="J83" s="236">
        <f t="shared" si="102"/>
        <v>0</v>
      </c>
      <c r="K83" s="236">
        <f t="shared" si="103"/>
        <v>0</v>
      </c>
      <c r="L83" s="236">
        <f t="shared" si="104"/>
        <v>0</v>
      </c>
      <c r="M83" s="236">
        <f t="shared" si="105"/>
        <v>0</v>
      </c>
      <c r="N83" s="236">
        <f t="shared" si="64"/>
        <v>0</v>
      </c>
      <c r="O83" s="236">
        <f t="shared" si="106"/>
        <v>0</v>
      </c>
      <c r="P83" s="367"/>
      <c r="Q83" s="368"/>
      <c r="R83" s="237">
        <f t="shared" si="94"/>
        <v>0</v>
      </c>
      <c r="S83" s="368"/>
      <c r="T83" s="237">
        <f t="shared" si="95"/>
        <v>0</v>
      </c>
      <c r="U83" s="368"/>
      <c r="V83" s="368"/>
      <c r="W83" s="368"/>
      <c r="X83" s="368"/>
      <c r="Y83" s="368"/>
      <c r="Z83" s="368"/>
      <c r="AA83" s="367"/>
      <c r="AB83" s="368"/>
      <c r="AC83" s="237">
        <f t="shared" si="96"/>
        <v>0</v>
      </c>
      <c r="AD83" s="368"/>
      <c r="AE83" s="237">
        <f t="shared" si="97"/>
        <v>0</v>
      </c>
      <c r="AF83" s="368"/>
      <c r="AG83" s="368"/>
      <c r="AH83" s="368"/>
      <c r="AI83" s="368"/>
      <c r="AJ83" s="368"/>
      <c r="AK83" s="368"/>
      <c r="AL83" s="367"/>
      <c r="AM83" s="368"/>
      <c r="AN83" s="237">
        <f t="shared" si="98"/>
        <v>0</v>
      </c>
      <c r="AO83" s="368"/>
      <c r="AP83" s="237">
        <f t="shared" si="99"/>
        <v>0</v>
      </c>
      <c r="AQ83" s="368"/>
      <c r="AR83" s="368"/>
      <c r="AS83" s="368"/>
      <c r="AT83" s="368"/>
      <c r="AU83" s="368"/>
      <c r="AV83" s="368"/>
      <c r="AW83" s="367"/>
      <c r="AX83" s="368"/>
      <c r="AY83" s="237">
        <f t="shared" si="100"/>
        <v>0</v>
      </c>
      <c r="AZ83" s="368"/>
      <c r="BA83" s="237">
        <f t="shared" si="101"/>
        <v>0</v>
      </c>
      <c r="BB83" s="368"/>
      <c r="BC83" s="368"/>
      <c r="BD83" s="368"/>
      <c r="BE83" s="368"/>
      <c r="BF83" s="368"/>
      <c r="BG83" s="368"/>
      <c r="BH83" s="379">
        <f t="shared" si="60"/>
        <v>0</v>
      </c>
      <c r="BI83" s="255" t="str">
        <f t="shared" si="73"/>
        <v>18</v>
      </c>
      <c r="BJ83" s="361"/>
      <c r="BK83" s="253">
        <f t="shared" si="84"/>
        <v>0</v>
      </c>
      <c r="BL83" s="361"/>
      <c r="BM83" s="253">
        <f t="shared" si="85"/>
        <v>0</v>
      </c>
      <c r="BN83" s="247"/>
      <c r="BO83" s="358"/>
      <c r="BP83" s="361"/>
      <c r="BQ83" s="361"/>
      <c r="BR83" s="361"/>
      <c r="BS83" s="361"/>
      <c r="BT83" s="361"/>
      <c r="BU83" s="361"/>
      <c r="BV83" s="253">
        <f t="shared" si="86"/>
        <v>0</v>
      </c>
      <c r="BW83" s="361"/>
      <c r="BX83" s="253">
        <f t="shared" si="87"/>
        <v>0</v>
      </c>
      <c r="BY83" s="361"/>
      <c r="BZ83" s="361"/>
      <c r="CA83" s="361"/>
      <c r="CB83" s="361"/>
      <c r="CC83" s="361"/>
      <c r="CD83" s="361"/>
      <c r="CE83" s="361"/>
      <c r="CF83" s="361"/>
      <c r="CG83" s="253">
        <f t="shared" si="88"/>
        <v>0</v>
      </c>
      <c r="CH83" s="361"/>
      <c r="CI83" s="253">
        <f t="shared" si="89"/>
        <v>0</v>
      </c>
      <c r="CJ83" s="361"/>
      <c r="CK83" s="361"/>
      <c r="CL83" s="361"/>
      <c r="CM83" s="361"/>
      <c r="CN83" s="361"/>
      <c r="CO83" s="361"/>
      <c r="CP83" s="361"/>
      <c r="CQ83" s="361"/>
      <c r="CR83" s="253">
        <f t="shared" si="90"/>
        <v>0</v>
      </c>
      <c r="CS83" s="361"/>
      <c r="CT83" s="253">
        <f t="shared" si="91"/>
        <v>0</v>
      </c>
      <c r="CU83" s="361"/>
      <c r="CV83" s="361"/>
      <c r="CW83" s="361"/>
      <c r="CX83" s="361"/>
      <c r="CY83" s="361"/>
      <c r="CZ83" s="361"/>
      <c r="DA83" s="361"/>
      <c r="DB83" s="361"/>
      <c r="DC83" s="253">
        <f t="shared" si="92"/>
        <v>0</v>
      </c>
      <c r="DD83" s="361"/>
      <c r="DE83" s="253">
        <f t="shared" si="93"/>
        <v>0</v>
      </c>
      <c r="DF83" s="361"/>
      <c r="DG83" s="361"/>
      <c r="DH83" s="361"/>
      <c r="DI83" s="361"/>
      <c r="DJ83" s="361"/>
      <c r="DK83" s="361"/>
      <c r="DL83" s="361"/>
      <c r="DM83" s="242"/>
      <c r="DN83" s="242"/>
    </row>
    <row r="84" spans="1:118" s="28" customFormat="1" ht="12">
      <c r="A84" s="272" t="str">
        <f t="shared" si="63"/>
        <v>МОУ ДОД ДМШ-2</v>
      </c>
      <c r="B84" s="348" t="s">
        <v>309</v>
      </c>
      <c r="C84" s="349" t="s">
        <v>71</v>
      </c>
      <c r="D84" s="349" t="s">
        <v>310</v>
      </c>
      <c r="E84" s="308">
        <f t="shared" si="74"/>
        <v>0</v>
      </c>
      <c r="F84" s="236">
        <f t="shared" si="75"/>
        <v>0</v>
      </c>
      <c r="G84" s="236">
        <f t="shared" si="76"/>
        <v>0</v>
      </c>
      <c r="H84" s="236">
        <f t="shared" si="77"/>
        <v>0</v>
      </c>
      <c r="I84" s="236">
        <f t="shared" si="78"/>
        <v>0</v>
      </c>
      <c r="J84" s="236">
        <f t="shared" si="102"/>
        <v>0</v>
      </c>
      <c r="K84" s="236">
        <f t="shared" si="103"/>
        <v>0</v>
      </c>
      <c r="L84" s="236">
        <f t="shared" si="104"/>
        <v>0</v>
      </c>
      <c r="M84" s="236">
        <f t="shared" si="105"/>
        <v>0</v>
      </c>
      <c r="N84" s="236">
        <f t="shared" si="64"/>
        <v>0</v>
      </c>
      <c r="O84" s="236">
        <f t="shared" si="106"/>
        <v>0</v>
      </c>
      <c r="P84" s="367"/>
      <c r="Q84" s="368"/>
      <c r="R84" s="237">
        <f t="shared" si="94"/>
        <v>0</v>
      </c>
      <c r="S84" s="368"/>
      <c r="T84" s="237">
        <f t="shared" si="95"/>
        <v>0</v>
      </c>
      <c r="U84" s="368"/>
      <c r="V84" s="368"/>
      <c r="W84" s="368"/>
      <c r="X84" s="368"/>
      <c r="Y84" s="368"/>
      <c r="Z84" s="368"/>
      <c r="AA84" s="367"/>
      <c r="AB84" s="368"/>
      <c r="AC84" s="237">
        <f t="shared" si="96"/>
        <v>0</v>
      </c>
      <c r="AD84" s="368"/>
      <c r="AE84" s="237">
        <f t="shared" si="97"/>
        <v>0</v>
      </c>
      <c r="AF84" s="368"/>
      <c r="AG84" s="368"/>
      <c r="AH84" s="368"/>
      <c r="AI84" s="368"/>
      <c r="AJ84" s="368"/>
      <c r="AK84" s="368"/>
      <c r="AL84" s="367"/>
      <c r="AM84" s="368"/>
      <c r="AN84" s="237">
        <f t="shared" si="98"/>
        <v>0</v>
      </c>
      <c r="AO84" s="368"/>
      <c r="AP84" s="237">
        <f t="shared" si="99"/>
        <v>0</v>
      </c>
      <c r="AQ84" s="368"/>
      <c r="AR84" s="368"/>
      <c r="AS84" s="368"/>
      <c r="AT84" s="368"/>
      <c r="AU84" s="368"/>
      <c r="AV84" s="368"/>
      <c r="AW84" s="367"/>
      <c r="AX84" s="368"/>
      <c r="AY84" s="237">
        <f t="shared" si="100"/>
        <v>0</v>
      </c>
      <c r="AZ84" s="368"/>
      <c r="BA84" s="237">
        <f t="shared" si="101"/>
        <v>0</v>
      </c>
      <c r="BB84" s="368"/>
      <c r="BC84" s="368"/>
      <c r="BD84" s="368"/>
      <c r="BE84" s="368"/>
      <c r="BF84" s="368"/>
      <c r="BG84" s="368"/>
      <c r="BH84" s="379">
        <f t="shared" si="60"/>
        <v>0</v>
      </c>
      <c r="BI84" s="255" t="str">
        <f t="shared" si="73"/>
        <v>19</v>
      </c>
      <c r="BJ84" s="361"/>
      <c r="BK84" s="253">
        <f t="shared" si="84"/>
        <v>0</v>
      </c>
      <c r="BL84" s="361"/>
      <c r="BM84" s="253">
        <f t="shared" si="85"/>
        <v>0</v>
      </c>
      <c r="BN84" s="247"/>
      <c r="BO84" s="358"/>
      <c r="BP84" s="361"/>
      <c r="BQ84" s="361"/>
      <c r="BR84" s="361"/>
      <c r="BS84" s="361"/>
      <c r="BT84" s="361"/>
      <c r="BU84" s="361"/>
      <c r="BV84" s="253">
        <f t="shared" si="86"/>
        <v>0</v>
      </c>
      <c r="BW84" s="361"/>
      <c r="BX84" s="253">
        <f t="shared" si="87"/>
        <v>0</v>
      </c>
      <c r="BY84" s="361"/>
      <c r="BZ84" s="361"/>
      <c r="CA84" s="361"/>
      <c r="CB84" s="361"/>
      <c r="CC84" s="361"/>
      <c r="CD84" s="361"/>
      <c r="CE84" s="361"/>
      <c r="CF84" s="361"/>
      <c r="CG84" s="253">
        <f t="shared" si="88"/>
        <v>0</v>
      </c>
      <c r="CH84" s="361"/>
      <c r="CI84" s="253">
        <f t="shared" si="89"/>
        <v>0</v>
      </c>
      <c r="CJ84" s="361"/>
      <c r="CK84" s="361"/>
      <c r="CL84" s="361"/>
      <c r="CM84" s="361"/>
      <c r="CN84" s="361"/>
      <c r="CO84" s="361"/>
      <c r="CP84" s="361"/>
      <c r="CQ84" s="361"/>
      <c r="CR84" s="253">
        <f t="shared" si="90"/>
        <v>0</v>
      </c>
      <c r="CS84" s="361"/>
      <c r="CT84" s="253">
        <f t="shared" si="91"/>
        <v>0</v>
      </c>
      <c r="CU84" s="361"/>
      <c r="CV84" s="361"/>
      <c r="CW84" s="361"/>
      <c r="CX84" s="361"/>
      <c r="CY84" s="361"/>
      <c r="CZ84" s="361"/>
      <c r="DA84" s="361"/>
      <c r="DB84" s="361"/>
      <c r="DC84" s="253">
        <f t="shared" si="92"/>
        <v>0</v>
      </c>
      <c r="DD84" s="361"/>
      <c r="DE84" s="253">
        <f t="shared" si="93"/>
        <v>0</v>
      </c>
      <c r="DF84" s="361"/>
      <c r="DG84" s="361"/>
      <c r="DH84" s="361"/>
      <c r="DI84" s="361"/>
      <c r="DJ84" s="361"/>
      <c r="DK84" s="361"/>
      <c r="DL84" s="361"/>
      <c r="DM84" s="242"/>
      <c r="DN84" s="242"/>
    </row>
    <row r="85" spans="1:118" s="27" customFormat="1" ht="12">
      <c r="A85" s="272" t="str">
        <f t="shared" si="63"/>
        <v>МОУ ДОД ДМШ-2</v>
      </c>
      <c r="B85" s="350" t="s">
        <v>72</v>
      </c>
      <c r="C85" s="349" t="s">
        <v>73</v>
      </c>
      <c r="D85" s="349" t="s">
        <v>311</v>
      </c>
      <c r="E85" s="308">
        <f t="shared" si="74"/>
        <v>0</v>
      </c>
      <c r="F85" s="236">
        <f t="shared" si="75"/>
        <v>0</v>
      </c>
      <c r="G85" s="236">
        <f t="shared" si="76"/>
        <v>0</v>
      </c>
      <c r="H85" s="236">
        <f t="shared" si="77"/>
        <v>0</v>
      </c>
      <c r="I85" s="236">
        <f t="shared" si="78"/>
        <v>0</v>
      </c>
      <c r="J85" s="236">
        <f t="shared" si="102"/>
        <v>0</v>
      </c>
      <c r="K85" s="236">
        <f t="shared" si="103"/>
        <v>0</v>
      </c>
      <c r="L85" s="236">
        <f t="shared" si="104"/>
        <v>0</v>
      </c>
      <c r="M85" s="236">
        <f t="shared" si="105"/>
        <v>0</v>
      </c>
      <c r="N85" s="236">
        <f t="shared" si="64"/>
        <v>0</v>
      </c>
      <c r="O85" s="236">
        <f t="shared" si="106"/>
        <v>0</v>
      </c>
      <c r="P85" s="367"/>
      <c r="Q85" s="368"/>
      <c r="R85" s="237">
        <f t="shared" si="94"/>
        <v>0</v>
      </c>
      <c r="S85" s="368"/>
      <c r="T85" s="237">
        <f t="shared" si="95"/>
        <v>0</v>
      </c>
      <c r="U85" s="368"/>
      <c r="V85" s="368"/>
      <c r="W85" s="368"/>
      <c r="X85" s="368"/>
      <c r="Y85" s="368"/>
      <c r="Z85" s="368"/>
      <c r="AA85" s="367"/>
      <c r="AB85" s="368"/>
      <c r="AC85" s="237">
        <f t="shared" si="96"/>
        <v>0</v>
      </c>
      <c r="AD85" s="368"/>
      <c r="AE85" s="237">
        <f t="shared" si="97"/>
        <v>0</v>
      </c>
      <c r="AF85" s="368"/>
      <c r="AG85" s="368"/>
      <c r="AH85" s="368"/>
      <c r="AI85" s="368"/>
      <c r="AJ85" s="368"/>
      <c r="AK85" s="368"/>
      <c r="AL85" s="367"/>
      <c r="AM85" s="368"/>
      <c r="AN85" s="237">
        <f t="shared" si="98"/>
        <v>0</v>
      </c>
      <c r="AO85" s="368"/>
      <c r="AP85" s="237">
        <f t="shared" si="99"/>
        <v>0</v>
      </c>
      <c r="AQ85" s="368"/>
      <c r="AR85" s="368"/>
      <c r="AS85" s="368"/>
      <c r="AT85" s="368"/>
      <c r="AU85" s="368"/>
      <c r="AV85" s="368"/>
      <c r="AW85" s="367"/>
      <c r="AX85" s="368"/>
      <c r="AY85" s="237">
        <f t="shared" si="100"/>
        <v>0</v>
      </c>
      <c r="AZ85" s="368"/>
      <c r="BA85" s="237">
        <f t="shared" si="101"/>
        <v>0</v>
      </c>
      <c r="BB85" s="368"/>
      <c r="BC85" s="368"/>
      <c r="BD85" s="368"/>
      <c r="BE85" s="368"/>
      <c r="BF85" s="368"/>
      <c r="BG85" s="368"/>
      <c r="BH85" s="379">
        <f t="shared" si="60"/>
        <v>0</v>
      </c>
      <c r="BI85" s="255" t="str">
        <f t="shared" si="73"/>
        <v>20</v>
      </c>
      <c r="BJ85" s="361"/>
      <c r="BK85" s="253">
        <f t="shared" si="84"/>
        <v>0</v>
      </c>
      <c r="BL85" s="361"/>
      <c r="BM85" s="253">
        <f t="shared" si="85"/>
        <v>0</v>
      </c>
      <c r="BN85" s="247"/>
      <c r="BO85" s="358"/>
      <c r="BP85" s="361"/>
      <c r="BQ85" s="361"/>
      <c r="BR85" s="361"/>
      <c r="BS85" s="361"/>
      <c r="BT85" s="361"/>
      <c r="BU85" s="361"/>
      <c r="BV85" s="253">
        <f t="shared" si="86"/>
        <v>0</v>
      </c>
      <c r="BW85" s="361"/>
      <c r="BX85" s="253">
        <f t="shared" si="87"/>
        <v>0</v>
      </c>
      <c r="BY85" s="361"/>
      <c r="BZ85" s="361"/>
      <c r="CA85" s="361"/>
      <c r="CB85" s="361"/>
      <c r="CC85" s="361"/>
      <c r="CD85" s="361"/>
      <c r="CE85" s="361"/>
      <c r="CF85" s="361"/>
      <c r="CG85" s="253">
        <f t="shared" si="88"/>
        <v>0</v>
      </c>
      <c r="CH85" s="361"/>
      <c r="CI85" s="253">
        <f t="shared" si="89"/>
        <v>0</v>
      </c>
      <c r="CJ85" s="361"/>
      <c r="CK85" s="361"/>
      <c r="CL85" s="361"/>
      <c r="CM85" s="361"/>
      <c r="CN85" s="361"/>
      <c r="CO85" s="361"/>
      <c r="CP85" s="361"/>
      <c r="CQ85" s="361"/>
      <c r="CR85" s="253">
        <f t="shared" si="90"/>
        <v>0</v>
      </c>
      <c r="CS85" s="361"/>
      <c r="CT85" s="253">
        <f t="shared" si="91"/>
        <v>0</v>
      </c>
      <c r="CU85" s="361"/>
      <c r="CV85" s="361"/>
      <c r="CW85" s="361"/>
      <c r="CX85" s="361"/>
      <c r="CY85" s="361"/>
      <c r="CZ85" s="361"/>
      <c r="DA85" s="361"/>
      <c r="DB85" s="361"/>
      <c r="DC85" s="253">
        <f t="shared" si="92"/>
        <v>0</v>
      </c>
      <c r="DD85" s="361"/>
      <c r="DE85" s="253">
        <f t="shared" si="93"/>
        <v>0</v>
      </c>
      <c r="DF85" s="361"/>
      <c r="DG85" s="361"/>
      <c r="DH85" s="361"/>
      <c r="DI85" s="361"/>
      <c r="DJ85" s="361"/>
      <c r="DK85" s="361"/>
      <c r="DL85" s="361"/>
      <c r="DM85" s="2"/>
      <c r="DN85" s="2"/>
    </row>
    <row r="86" spans="1:118" s="28" customFormat="1" ht="36">
      <c r="A86" s="272" t="str">
        <f t="shared" si="63"/>
        <v>МОУ ДОД ДМШ-2</v>
      </c>
      <c r="B86" s="348" t="s">
        <v>340</v>
      </c>
      <c r="C86" s="349" t="s">
        <v>71</v>
      </c>
      <c r="D86" s="349" t="s">
        <v>312</v>
      </c>
      <c r="E86" s="308">
        <f t="shared" si="74"/>
        <v>0</v>
      </c>
      <c r="F86" s="236">
        <f t="shared" si="75"/>
        <v>0</v>
      </c>
      <c r="G86" s="236">
        <f t="shared" si="76"/>
        <v>0</v>
      </c>
      <c r="H86" s="236">
        <f t="shared" si="77"/>
        <v>0</v>
      </c>
      <c r="I86" s="236">
        <f t="shared" si="78"/>
        <v>0</v>
      </c>
      <c r="J86" s="236">
        <f t="shared" si="102"/>
        <v>0</v>
      </c>
      <c r="K86" s="236">
        <f t="shared" si="103"/>
        <v>0</v>
      </c>
      <c r="L86" s="236">
        <f t="shared" si="104"/>
        <v>0</v>
      </c>
      <c r="M86" s="236">
        <f t="shared" si="105"/>
        <v>0</v>
      </c>
      <c r="N86" s="236">
        <f t="shared" si="64"/>
        <v>0</v>
      </c>
      <c r="O86" s="236">
        <f t="shared" si="106"/>
        <v>0</v>
      </c>
      <c r="P86" s="367"/>
      <c r="Q86" s="368"/>
      <c r="R86" s="237">
        <f t="shared" si="94"/>
        <v>0</v>
      </c>
      <c r="S86" s="368"/>
      <c r="T86" s="237">
        <f t="shared" si="95"/>
        <v>0</v>
      </c>
      <c r="U86" s="368"/>
      <c r="V86" s="368"/>
      <c r="W86" s="368"/>
      <c r="X86" s="368"/>
      <c r="Y86" s="368"/>
      <c r="Z86" s="368"/>
      <c r="AA86" s="367"/>
      <c r="AB86" s="368"/>
      <c r="AC86" s="237">
        <f t="shared" si="96"/>
        <v>0</v>
      </c>
      <c r="AD86" s="368"/>
      <c r="AE86" s="237">
        <f t="shared" si="97"/>
        <v>0</v>
      </c>
      <c r="AF86" s="368"/>
      <c r="AG86" s="368"/>
      <c r="AH86" s="368"/>
      <c r="AI86" s="368"/>
      <c r="AJ86" s="368"/>
      <c r="AK86" s="368"/>
      <c r="AL86" s="367"/>
      <c r="AM86" s="368"/>
      <c r="AN86" s="237">
        <f t="shared" si="98"/>
        <v>0</v>
      </c>
      <c r="AO86" s="368"/>
      <c r="AP86" s="237">
        <f t="shared" si="99"/>
        <v>0</v>
      </c>
      <c r="AQ86" s="368"/>
      <c r="AR86" s="368"/>
      <c r="AS86" s="368"/>
      <c r="AT86" s="368"/>
      <c r="AU86" s="368"/>
      <c r="AV86" s="368"/>
      <c r="AW86" s="367"/>
      <c r="AX86" s="368"/>
      <c r="AY86" s="237">
        <f t="shared" si="100"/>
        <v>0</v>
      </c>
      <c r="AZ86" s="368"/>
      <c r="BA86" s="237">
        <f t="shared" si="101"/>
        <v>0</v>
      </c>
      <c r="BB86" s="368"/>
      <c r="BC86" s="368"/>
      <c r="BD86" s="368"/>
      <c r="BE86" s="368"/>
      <c r="BF86" s="368"/>
      <c r="BG86" s="368"/>
      <c r="BH86" s="379">
        <f t="shared" si="60"/>
        <v>0</v>
      </c>
      <c r="BI86" s="255" t="str">
        <f t="shared" si="73"/>
        <v>21</v>
      </c>
      <c r="BJ86" s="361"/>
      <c r="BK86" s="253">
        <f t="shared" si="84"/>
        <v>0</v>
      </c>
      <c r="BL86" s="361"/>
      <c r="BM86" s="253">
        <f t="shared" si="85"/>
        <v>0</v>
      </c>
      <c r="BN86" s="247"/>
      <c r="BO86" s="358"/>
      <c r="BP86" s="361"/>
      <c r="BQ86" s="361"/>
      <c r="BR86" s="361"/>
      <c r="BS86" s="361"/>
      <c r="BT86" s="361"/>
      <c r="BU86" s="361"/>
      <c r="BV86" s="253">
        <f t="shared" si="86"/>
        <v>0</v>
      </c>
      <c r="BW86" s="361"/>
      <c r="BX86" s="253">
        <f t="shared" si="87"/>
        <v>0</v>
      </c>
      <c r="BY86" s="361"/>
      <c r="BZ86" s="361"/>
      <c r="CA86" s="361"/>
      <c r="CB86" s="361"/>
      <c r="CC86" s="361"/>
      <c r="CD86" s="361"/>
      <c r="CE86" s="361"/>
      <c r="CF86" s="361"/>
      <c r="CG86" s="253">
        <f t="shared" si="88"/>
        <v>0</v>
      </c>
      <c r="CH86" s="361"/>
      <c r="CI86" s="253">
        <f t="shared" si="89"/>
        <v>0</v>
      </c>
      <c r="CJ86" s="361"/>
      <c r="CK86" s="361"/>
      <c r="CL86" s="361"/>
      <c r="CM86" s="361"/>
      <c r="CN86" s="361"/>
      <c r="CO86" s="361"/>
      <c r="CP86" s="361"/>
      <c r="CQ86" s="361"/>
      <c r="CR86" s="253">
        <f t="shared" si="90"/>
        <v>0</v>
      </c>
      <c r="CS86" s="361"/>
      <c r="CT86" s="253">
        <f t="shared" si="91"/>
        <v>0</v>
      </c>
      <c r="CU86" s="361"/>
      <c r="CV86" s="361"/>
      <c r="CW86" s="361"/>
      <c r="CX86" s="361"/>
      <c r="CY86" s="361"/>
      <c r="CZ86" s="361"/>
      <c r="DA86" s="361"/>
      <c r="DB86" s="361"/>
      <c r="DC86" s="253">
        <f t="shared" si="92"/>
        <v>0</v>
      </c>
      <c r="DD86" s="361"/>
      <c r="DE86" s="253">
        <f t="shared" si="93"/>
        <v>0</v>
      </c>
      <c r="DF86" s="361"/>
      <c r="DG86" s="361"/>
      <c r="DH86" s="361"/>
      <c r="DI86" s="361"/>
      <c r="DJ86" s="361"/>
      <c r="DK86" s="361"/>
      <c r="DL86" s="361"/>
      <c r="DM86" s="242"/>
      <c r="DN86" s="242"/>
    </row>
    <row r="87" spans="1:118" s="27" customFormat="1" ht="12">
      <c r="A87" s="272" t="str">
        <f t="shared" si="63"/>
        <v>МОУ ДОД ДМШ-2</v>
      </c>
      <c r="B87" s="350" t="s">
        <v>72</v>
      </c>
      <c r="C87" s="349" t="s">
        <v>73</v>
      </c>
      <c r="D87" s="349" t="s">
        <v>313</v>
      </c>
      <c r="E87" s="308">
        <f t="shared" si="74"/>
        <v>0</v>
      </c>
      <c r="F87" s="236">
        <f t="shared" si="75"/>
        <v>0</v>
      </c>
      <c r="G87" s="236">
        <f t="shared" si="76"/>
        <v>0</v>
      </c>
      <c r="H87" s="236">
        <f t="shared" si="77"/>
        <v>0</v>
      </c>
      <c r="I87" s="236">
        <f t="shared" si="78"/>
        <v>0</v>
      </c>
      <c r="J87" s="236">
        <f t="shared" si="102"/>
        <v>0</v>
      </c>
      <c r="K87" s="236">
        <f t="shared" si="103"/>
        <v>0</v>
      </c>
      <c r="L87" s="236">
        <f t="shared" si="104"/>
        <v>0</v>
      </c>
      <c r="M87" s="236">
        <f t="shared" si="105"/>
        <v>0</v>
      </c>
      <c r="N87" s="236">
        <f t="shared" si="64"/>
        <v>0</v>
      </c>
      <c r="O87" s="236">
        <f t="shared" si="106"/>
        <v>0</v>
      </c>
      <c r="P87" s="367"/>
      <c r="Q87" s="368"/>
      <c r="R87" s="237">
        <f t="shared" si="94"/>
        <v>0</v>
      </c>
      <c r="S87" s="368"/>
      <c r="T87" s="237">
        <f t="shared" si="95"/>
        <v>0</v>
      </c>
      <c r="U87" s="368"/>
      <c r="V87" s="368"/>
      <c r="W87" s="368"/>
      <c r="X87" s="368"/>
      <c r="Y87" s="368"/>
      <c r="Z87" s="368"/>
      <c r="AA87" s="367"/>
      <c r="AB87" s="368"/>
      <c r="AC87" s="237">
        <f t="shared" si="96"/>
        <v>0</v>
      </c>
      <c r="AD87" s="368"/>
      <c r="AE87" s="237">
        <f t="shared" si="97"/>
        <v>0</v>
      </c>
      <c r="AF87" s="368"/>
      <c r="AG87" s="368"/>
      <c r="AH87" s="368"/>
      <c r="AI87" s="368"/>
      <c r="AJ87" s="368"/>
      <c r="AK87" s="368"/>
      <c r="AL87" s="367"/>
      <c r="AM87" s="368"/>
      <c r="AN87" s="237">
        <f t="shared" si="98"/>
        <v>0</v>
      </c>
      <c r="AO87" s="368"/>
      <c r="AP87" s="237">
        <f t="shared" si="99"/>
        <v>0</v>
      </c>
      <c r="AQ87" s="368"/>
      <c r="AR87" s="368"/>
      <c r="AS87" s="368"/>
      <c r="AT87" s="368"/>
      <c r="AU87" s="368"/>
      <c r="AV87" s="368"/>
      <c r="AW87" s="367"/>
      <c r="AX87" s="368"/>
      <c r="AY87" s="237">
        <f t="shared" si="100"/>
        <v>0</v>
      </c>
      <c r="AZ87" s="368"/>
      <c r="BA87" s="237">
        <f t="shared" si="101"/>
        <v>0</v>
      </c>
      <c r="BB87" s="368"/>
      <c r="BC87" s="368"/>
      <c r="BD87" s="368"/>
      <c r="BE87" s="368"/>
      <c r="BF87" s="368"/>
      <c r="BG87" s="368"/>
      <c r="BH87" s="379">
        <f t="shared" si="60"/>
        <v>0</v>
      </c>
      <c r="BI87" s="255" t="str">
        <f t="shared" si="73"/>
        <v>22</v>
      </c>
      <c r="BJ87" s="361"/>
      <c r="BK87" s="253">
        <f t="shared" si="84"/>
        <v>0</v>
      </c>
      <c r="BL87" s="361"/>
      <c r="BM87" s="253">
        <f t="shared" si="85"/>
        <v>0</v>
      </c>
      <c r="BN87" s="247"/>
      <c r="BO87" s="358"/>
      <c r="BP87" s="361"/>
      <c r="BQ87" s="361"/>
      <c r="BR87" s="361"/>
      <c r="BS87" s="361"/>
      <c r="BT87" s="361"/>
      <c r="BU87" s="361"/>
      <c r="BV87" s="253">
        <f t="shared" si="86"/>
        <v>0</v>
      </c>
      <c r="BW87" s="361"/>
      <c r="BX87" s="253">
        <f t="shared" si="87"/>
        <v>0</v>
      </c>
      <c r="BY87" s="361"/>
      <c r="BZ87" s="361"/>
      <c r="CA87" s="361"/>
      <c r="CB87" s="361"/>
      <c r="CC87" s="361"/>
      <c r="CD87" s="361"/>
      <c r="CE87" s="361"/>
      <c r="CF87" s="361"/>
      <c r="CG87" s="253">
        <f t="shared" si="88"/>
        <v>0</v>
      </c>
      <c r="CH87" s="361"/>
      <c r="CI87" s="253">
        <f t="shared" si="89"/>
        <v>0</v>
      </c>
      <c r="CJ87" s="361"/>
      <c r="CK87" s="361"/>
      <c r="CL87" s="361"/>
      <c r="CM87" s="361"/>
      <c r="CN87" s="361"/>
      <c r="CO87" s="361"/>
      <c r="CP87" s="361"/>
      <c r="CQ87" s="361"/>
      <c r="CR87" s="253">
        <f t="shared" si="90"/>
        <v>0</v>
      </c>
      <c r="CS87" s="361"/>
      <c r="CT87" s="253">
        <f t="shared" si="91"/>
        <v>0</v>
      </c>
      <c r="CU87" s="361"/>
      <c r="CV87" s="361"/>
      <c r="CW87" s="361"/>
      <c r="CX87" s="361"/>
      <c r="CY87" s="361"/>
      <c r="CZ87" s="361"/>
      <c r="DA87" s="361"/>
      <c r="DB87" s="361"/>
      <c r="DC87" s="253">
        <f t="shared" si="92"/>
        <v>0</v>
      </c>
      <c r="DD87" s="361"/>
      <c r="DE87" s="253">
        <f t="shared" si="93"/>
        <v>0</v>
      </c>
      <c r="DF87" s="361"/>
      <c r="DG87" s="361"/>
      <c r="DH87" s="361"/>
      <c r="DI87" s="361"/>
      <c r="DJ87" s="361"/>
      <c r="DK87" s="361"/>
      <c r="DL87" s="361"/>
      <c r="DM87" s="2"/>
      <c r="DN87" s="2"/>
    </row>
    <row r="88" spans="1:118" s="27" customFormat="1" ht="12">
      <c r="A88" s="272" t="str">
        <f t="shared" si="63"/>
        <v>МОУ ДОД ДМШ-2</v>
      </c>
      <c r="B88" s="348" t="s">
        <v>74</v>
      </c>
      <c r="C88" s="349" t="s">
        <v>76</v>
      </c>
      <c r="D88" s="349" t="s">
        <v>314</v>
      </c>
      <c r="E88" s="308">
        <f t="shared" si="74"/>
        <v>0</v>
      </c>
      <c r="F88" s="236">
        <f t="shared" si="75"/>
        <v>0</v>
      </c>
      <c r="G88" s="236">
        <f t="shared" si="76"/>
        <v>0</v>
      </c>
      <c r="H88" s="236">
        <f t="shared" si="77"/>
        <v>0</v>
      </c>
      <c r="I88" s="236">
        <f t="shared" si="78"/>
        <v>0</v>
      </c>
      <c r="J88" s="236">
        <f t="shared" si="102"/>
        <v>0</v>
      </c>
      <c r="K88" s="236">
        <f t="shared" si="103"/>
        <v>0</v>
      </c>
      <c r="L88" s="236">
        <f t="shared" si="104"/>
        <v>0</v>
      </c>
      <c r="M88" s="236">
        <f t="shared" si="105"/>
        <v>0</v>
      </c>
      <c r="N88" s="236">
        <f t="shared" si="64"/>
        <v>0</v>
      </c>
      <c r="O88" s="236">
        <f t="shared" si="106"/>
        <v>0</v>
      </c>
      <c r="P88" s="220"/>
      <c r="Q88" s="221"/>
      <c r="R88" s="237">
        <f t="shared" si="94"/>
        <v>0</v>
      </c>
      <c r="S88" s="221"/>
      <c r="T88" s="237">
        <f t="shared" si="95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96"/>
        <v>0</v>
      </c>
      <c r="AD88" s="221"/>
      <c r="AE88" s="237">
        <f t="shared" si="97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98"/>
        <v>0</v>
      </c>
      <c r="AO88" s="221"/>
      <c r="AP88" s="237">
        <f t="shared" si="99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00"/>
        <v>0</v>
      </c>
      <c r="AZ88" s="221"/>
      <c r="BA88" s="237">
        <f t="shared" si="101"/>
        <v>0</v>
      </c>
      <c r="BB88" s="221"/>
      <c r="BC88" s="233"/>
      <c r="BD88" s="221"/>
      <c r="BE88" s="221"/>
      <c r="BF88" s="233"/>
      <c r="BG88" s="221"/>
      <c r="BH88" s="379">
        <f t="shared" si="60"/>
        <v>0</v>
      </c>
      <c r="BI88" s="255" t="str">
        <f t="shared" si="73"/>
        <v>23</v>
      </c>
      <c r="BJ88" s="361"/>
      <c r="BK88" s="253">
        <f t="shared" si="84"/>
        <v>0</v>
      </c>
      <c r="BL88" s="361"/>
      <c r="BM88" s="253">
        <f t="shared" si="85"/>
        <v>0</v>
      </c>
      <c r="BN88" s="247"/>
      <c r="BO88" s="358"/>
      <c r="BP88" s="361"/>
      <c r="BQ88" s="361"/>
      <c r="BR88" s="361"/>
      <c r="BS88" s="361"/>
      <c r="BT88" s="361"/>
      <c r="BU88" s="361"/>
      <c r="BV88" s="253">
        <f t="shared" si="86"/>
        <v>0</v>
      </c>
      <c r="BW88" s="361"/>
      <c r="BX88" s="253">
        <f t="shared" si="87"/>
        <v>0</v>
      </c>
      <c r="BY88" s="361"/>
      <c r="BZ88" s="361"/>
      <c r="CA88" s="361"/>
      <c r="CB88" s="361"/>
      <c r="CC88" s="361"/>
      <c r="CD88" s="361"/>
      <c r="CE88" s="361"/>
      <c r="CF88" s="361"/>
      <c r="CG88" s="253">
        <f t="shared" si="88"/>
        <v>0</v>
      </c>
      <c r="CH88" s="361"/>
      <c r="CI88" s="253">
        <f t="shared" si="89"/>
        <v>0</v>
      </c>
      <c r="CJ88" s="361"/>
      <c r="CK88" s="361"/>
      <c r="CL88" s="361"/>
      <c r="CM88" s="361"/>
      <c r="CN88" s="361"/>
      <c r="CO88" s="361"/>
      <c r="CP88" s="361"/>
      <c r="CQ88" s="361"/>
      <c r="CR88" s="253">
        <f t="shared" si="90"/>
        <v>0</v>
      </c>
      <c r="CS88" s="361"/>
      <c r="CT88" s="253">
        <f t="shared" si="91"/>
        <v>0</v>
      </c>
      <c r="CU88" s="361"/>
      <c r="CV88" s="361"/>
      <c r="CW88" s="361"/>
      <c r="CX88" s="361"/>
      <c r="CY88" s="361"/>
      <c r="CZ88" s="361"/>
      <c r="DA88" s="361"/>
      <c r="DB88" s="361"/>
      <c r="DC88" s="253">
        <f t="shared" si="92"/>
        <v>0</v>
      </c>
      <c r="DD88" s="361"/>
      <c r="DE88" s="253">
        <f t="shared" si="93"/>
        <v>0</v>
      </c>
      <c r="DF88" s="361"/>
      <c r="DG88" s="361"/>
      <c r="DH88" s="361"/>
      <c r="DI88" s="361"/>
      <c r="DJ88" s="361"/>
      <c r="DK88" s="361"/>
      <c r="DL88" s="361"/>
      <c r="DM88" s="2"/>
      <c r="DN88" s="2"/>
    </row>
    <row r="89" spans="1:118" s="27" customFormat="1" ht="12">
      <c r="A89" s="272" t="str">
        <f t="shared" si="63"/>
        <v>МОУ ДОД ДМШ-2</v>
      </c>
      <c r="B89" s="348" t="s">
        <v>315</v>
      </c>
      <c r="C89" s="349" t="s">
        <v>77</v>
      </c>
      <c r="D89" s="349" t="s">
        <v>316</v>
      </c>
      <c r="E89" s="308">
        <f t="shared" si="74"/>
        <v>0</v>
      </c>
      <c r="F89" s="236">
        <f t="shared" si="75"/>
        <v>0</v>
      </c>
      <c r="G89" s="236">
        <f t="shared" si="76"/>
        <v>0</v>
      </c>
      <c r="H89" s="236">
        <f t="shared" si="77"/>
        <v>0</v>
      </c>
      <c r="I89" s="236">
        <f t="shared" si="78"/>
        <v>0</v>
      </c>
      <c r="J89" s="236">
        <f t="shared" si="102"/>
        <v>0</v>
      </c>
      <c r="K89" s="236">
        <f t="shared" si="103"/>
        <v>0</v>
      </c>
      <c r="L89" s="236">
        <f t="shared" si="104"/>
        <v>0</v>
      </c>
      <c r="M89" s="236">
        <f t="shared" si="105"/>
        <v>0</v>
      </c>
      <c r="N89" s="236">
        <f t="shared" si="64"/>
        <v>0</v>
      </c>
      <c r="O89" s="236">
        <f t="shared" si="106"/>
        <v>0</v>
      </c>
      <c r="P89" s="220"/>
      <c r="Q89" s="221"/>
      <c r="R89" s="237">
        <f t="shared" si="94"/>
        <v>0</v>
      </c>
      <c r="S89" s="221"/>
      <c r="T89" s="237">
        <f t="shared" si="95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96"/>
        <v>0</v>
      </c>
      <c r="AD89" s="221"/>
      <c r="AE89" s="237">
        <f t="shared" si="97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98"/>
        <v>0</v>
      </c>
      <c r="AO89" s="221"/>
      <c r="AP89" s="237">
        <f t="shared" si="99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00"/>
        <v>0</v>
      </c>
      <c r="AZ89" s="221"/>
      <c r="BA89" s="237">
        <f t="shared" si="101"/>
        <v>0</v>
      </c>
      <c r="BB89" s="221"/>
      <c r="BC89" s="233"/>
      <c r="BD89" s="221"/>
      <c r="BE89" s="221"/>
      <c r="BF89" s="233"/>
      <c r="BG89" s="221"/>
      <c r="BH89" s="379">
        <f t="shared" si="60"/>
        <v>0</v>
      </c>
      <c r="BI89" s="255" t="str">
        <f t="shared" si="73"/>
        <v>24</v>
      </c>
      <c r="BJ89" s="361"/>
      <c r="BK89" s="253">
        <f t="shared" si="84"/>
        <v>0</v>
      </c>
      <c r="BL89" s="361"/>
      <c r="BM89" s="253">
        <f t="shared" si="85"/>
        <v>0</v>
      </c>
      <c r="BN89" s="247"/>
      <c r="BO89" s="358"/>
      <c r="BP89" s="361"/>
      <c r="BQ89" s="361"/>
      <c r="BR89" s="361"/>
      <c r="BS89" s="361"/>
      <c r="BT89" s="361"/>
      <c r="BU89" s="361"/>
      <c r="BV89" s="253">
        <f t="shared" si="86"/>
        <v>0</v>
      </c>
      <c r="BW89" s="361"/>
      <c r="BX89" s="253">
        <f t="shared" si="87"/>
        <v>0</v>
      </c>
      <c r="BY89" s="361"/>
      <c r="BZ89" s="361"/>
      <c r="CA89" s="361"/>
      <c r="CB89" s="361"/>
      <c r="CC89" s="361"/>
      <c r="CD89" s="361"/>
      <c r="CE89" s="361"/>
      <c r="CF89" s="361"/>
      <c r="CG89" s="253">
        <f t="shared" si="88"/>
        <v>0</v>
      </c>
      <c r="CH89" s="361"/>
      <c r="CI89" s="253">
        <f t="shared" si="89"/>
        <v>0</v>
      </c>
      <c r="CJ89" s="361"/>
      <c r="CK89" s="361"/>
      <c r="CL89" s="361"/>
      <c r="CM89" s="361"/>
      <c r="CN89" s="361"/>
      <c r="CO89" s="361"/>
      <c r="CP89" s="361"/>
      <c r="CQ89" s="361"/>
      <c r="CR89" s="253">
        <f t="shared" si="90"/>
        <v>0</v>
      </c>
      <c r="CS89" s="361"/>
      <c r="CT89" s="253">
        <f t="shared" si="91"/>
        <v>0</v>
      </c>
      <c r="CU89" s="361"/>
      <c r="CV89" s="361"/>
      <c r="CW89" s="361"/>
      <c r="CX89" s="361"/>
      <c r="CY89" s="361"/>
      <c r="CZ89" s="361"/>
      <c r="DA89" s="361"/>
      <c r="DB89" s="361"/>
      <c r="DC89" s="253">
        <f t="shared" si="92"/>
        <v>0</v>
      </c>
      <c r="DD89" s="361"/>
      <c r="DE89" s="253">
        <f t="shared" si="93"/>
        <v>0</v>
      </c>
      <c r="DF89" s="361"/>
      <c r="DG89" s="361"/>
      <c r="DH89" s="361"/>
      <c r="DI89" s="361"/>
      <c r="DJ89" s="361"/>
      <c r="DK89" s="361"/>
      <c r="DL89" s="361"/>
      <c r="DM89" s="2"/>
      <c r="DN89" s="2"/>
    </row>
    <row r="90" spans="1:118" s="27" customFormat="1" ht="12">
      <c r="A90" s="272" t="str">
        <f t="shared" si="63"/>
        <v>МОУ ДОД ДМШ-2</v>
      </c>
      <c r="B90" s="348" t="s">
        <v>317</v>
      </c>
      <c r="C90" s="349" t="s">
        <v>78</v>
      </c>
      <c r="D90" s="349" t="s">
        <v>318</v>
      </c>
      <c r="E90" s="308">
        <f t="shared" si="74"/>
        <v>0</v>
      </c>
      <c r="F90" s="236">
        <f t="shared" si="75"/>
        <v>0</v>
      </c>
      <c r="G90" s="236">
        <f t="shared" si="76"/>
        <v>0</v>
      </c>
      <c r="H90" s="236">
        <f t="shared" si="77"/>
        <v>0</v>
      </c>
      <c r="I90" s="236">
        <f t="shared" si="78"/>
        <v>0</v>
      </c>
      <c r="J90" s="236">
        <f t="shared" si="102"/>
        <v>0</v>
      </c>
      <c r="K90" s="236">
        <f t="shared" si="103"/>
        <v>0</v>
      </c>
      <c r="L90" s="236">
        <f t="shared" si="104"/>
        <v>0</v>
      </c>
      <c r="M90" s="236">
        <f t="shared" si="105"/>
        <v>0</v>
      </c>
      <c r="N90" s="236">
        <f t="shared" si="64"/>
        <v>0</v>
      </c>
      <c r="O90" s="236">
        <f t="shared" si="106"/>
        <v>0</v>
      </c>
      <c r="P90" s="220"/>
      <c r="Q90" s="221"/>
      <c r="R90" s="237">
        <f t="shared" si="94"/>
        <v>0</v>
      </c>
      <c r="S90" s="221"/>
      <c r="T90" s="237">
        <f t="shared" si="95"/>
        <v>0</v>
      </c>
      <c r="U90" s="221"/>
      <c r="V90" s="233"/>
      <c r="W90" s="221"/>
      <c r="X90" s="221"/>
      <c r="Y90" s="233"/>
      <c r="Z90" s="221"/>
      <c r="AA90" s="220"/>
      <c r="AB90" s="221"/>
      <c r="AC90" s="237">
        <f t="shared" si="96"/>
        <v>0</v>
      </c>
      <c r="AD90" s="221"/>
      <c r="AE90" s="237">
        <f t="shared" si="97"/>
        <v>0</v>
      </c>
      <c r="AF90" s="221"/>
      <c r="AG90" s="233"/>
      <c r="AH90" s="221"/>
      <c r="AI90" s="221"/>
      <c r="AJ90" s="233"/>
      <c r="AK90" s="221"/>
      <c r="AL90" s="220"/>
      <c r="AM90" s="221"/>
      <c r="AN90" s="237">
        <f t="shared" si="98"/>
        <v>0</v>
      </c>
      <c r="AO90" s="221"/>
      <c r="AP90" s="237">
        <f t="shared" si="99"/>
        <v>0</v>
      </c>
      <c r="AQ90" s="221"/>
      <c r="AR90" s="233"/>
      <c r="AS90" s="221"/>
      <c r="AT90" s="221"/>
      <c r="AU90" s="233"/>
      <c r="AV90" s="221"/>
      <c r="AW90" s="220"/>
      <c r="AX90" s="221"/>
      <c r="AY90" s="237">
        <f t="shared" si="100"/>
        <v>0</v>
      </c>
      <c r="AZ90" s="221"/>
      <c r="BA90" s="237">
        <f t="shared" si="101"/>
        <v>0</v>
      </c>
      <c r="BB90" s="221"/>
      <c r="BC90" s="233"/>
      <c r="BD90" s="221"/>
      <c r="BE90" s="221"/>
      <c r="BF90" s="233"/>
      <c r="BG90" s="221"/>
      <c r="BH90" s="379">
        <f t="shared" si="60"/>
        <v>0</v>
      </c>
      <c r="BI90" s="255" t="str">
        <f t="shared" si="73"/>
        <v>25</v>
      </c>
      <c r="BJ90" s="361"/>
      <c r="BK90" s="253">
        <f t="shared" si="84"/>
        <v>0</v>
      </c>
      <c r="BL90" s="361"/>
      <c r="BM90" s="253">
        <f t="shared" si="85"/>
        <v>0</v>
      </c>
      <c r="BN90" s="247"/>
      <c r="BO90" s="358"/>
      <c r="BP90" s="361"/>
      <c r="BQ90" s="361"/>
      <c r="BR90" s="361"/>
      <c r="BS90" s="361"/>
      <c r="BT90" s="361"/>
      <c r="BU90" s="361"/>
      <c r="BV90" s="253">
        <f t="shared" si="86"/>
        <v>0</v>
      </c>
      <c r="BW90" s="361"/>
      <c r="BX90" s="253">
        <f t="shared" si="87"/>
        <v>0</v>
      </c>
      <c r="BY90" s="361"/>
      <c r="BZ90" s="361"/>
      <c r="CA90" s="361"/>
      <c r="CB90" s="361"/>
      <c r="CC90" s="361"/>
      <c r="CD90" s="361"/>
      <c r="CE90" s="361"/>
      <c r="CF90" s="361"/>
      <c r="CG90" s="253">
        <f t="shared" si="88"/>
        <v>0</v>
      </c>
      <c r="CH90" s="361"/>
      <c r="CI90" s="253">
        <f t="shared" si="89"/>
        <v>0</v>
      </c>
      <c r="CJ90" s="361"/>
      <c r="CK90" s="361"/>
      <c r="CL90" s="361"/>
      <c r="CM90" s="361"/>
      <c r="CN90" s="361"/>
      <c r="CO90" s="361"/>
      <c r="CP90" s="361"/>
      <c r="CQ90" s="361"/>
      <c r="CR90" s="253">
        <f t="shared" si="90"/>
        <v>0</v>
      </c>
      <c r="CS90" s="361"/>
      <c r="CT90" s="253">
        <f t="shared" si="91"/>
        <v>0</v>
      </c>
      <c r="CU90" s="361"/>
      <c r="CV90" s="361"/>
      <c r="CW90" s="361"/>
      <c r="CX90" s="361"/>
      <c r="CY90" s="361"/>
      <c r="CZ90" s="361"/>
      <c r="DA90" s="361"/>
      <c r="DB90" s="361"/>
      <c r="DC90" s="253">
        <f t="shared" si="92"/>
        <v>0</v>
      </c>
      <c r="DD90" s="361"/>
      <c r="DE90" s="253">
        <f t="shared" si="93"/>
        <v>0</v>
      </c>
      <c r="DF90" s="361"/>
      <c r="DG90" s="361"/>
      <c r="DH90" s="361"/>
      <c r="DI90" s="361"/>
      <c r="DJ90" s="361"/>
      <c r="DK90" s="361"/>
      <c r="DL90" s="361"/>
      <c r="DM90" s="2"/>
      <c r="DN90" s="2"/>
    </row>
    <row r="91" spans="1:118" s="27" customFormat="1" ht="12">
      <c r="A91" s="272" t="str">
        <f t="shared" si="63"/>
        <v>МОУ ДОД ДМШ-2</v>
      </c>
      <c r="B91" s="348" t="s">
        <v>319</v>
      </c>
      <c r="C91" s="349" t="s">
        <v>320</v>
      </c>
      <c r="D91" s="349" t="s">
        <v>321</v>
      </c>
      <c r="E91" s="308">
        <f t="shared" si="74"/>
        <v>0</v>
      </c>
      <c r="F91" s="236">
        <f t="shared" si="75"/>
        <v>0</v>
      </c>
      <c r="G91" s="236">
        <f t="shared" si="76"/>
        <v>0</v>
      </c>
      <c r="H91" s="236">
        <f t="shared" si="77"/>
        <v>0</v>
      </c>
      <c r="I91" s="236">
        <f t="shared" si="78"/>
        <v>0</v>
      </c>
      <c r="J91" s="236">
        <f t="shared" si="102"/>
        <v>0</v>
      </c>
      <c r="K91" s="236">
        <f t="shared" si="103"/>
        <v>0</v>
      </c>
      <c r="L91" s="236">
        <f t="shared" si="104"/>
        <v>0</v>
      </c>
      <c r="M91" s="236">
        <f t="shared" si="105"/>
        <v>0</v>
      </c>
      <c r="N91" s="236">
        <f t="shared" si="64"/>
        <v>0</v>
      </c>
      <c r="O91" s="236">
        <f t="shared" si="106"/>
        <v>0</v>
      </c>
      <c r="P91" s="220"/>
      <c r="Q91" s="221"/>
      <c r="R91" s="237">
        <f>SUM(U91:W91)</f>
        <v>0</v>
      </c>
      <c r="S91" s="221"/>
      <c r="T91" s="237">
        <f>SUM(X91:Z91)</f>
        <v>0</v>
      </c>
      <c r="U91" s="221"/>
      <c r="V91" s="233"/>
      <c r="W91" s="221"/>
      <c r="X91" s="221"/>
      <c r="Y91" s="233"/>
      <c r="Z91" s="221"/>
      <c r="AA91" s="220"/>
      <c r="AB91" s="221"/>
      <c r="AC91" s="237">
        <f>SUM(AF91:AH91)</f>
        <v>0</v>
      </c>
      <c r="AD91" s="221"/>
      <c r="AE91" s="237">
        <f>SUM(AI91:AK91)</f>
        <v>0</v>
      </c>
      <c r="AF91" s="221"/>
      <c r="AG91" s="233"/>
      <c r="AH91" s="221"/>
      <c r="AI91" s="221"/>
      <c r="AJ91" s="233"/>
      <c r="AK91" s="221"/>
      <c r="AL91" s="220"/>
      <c r="AM91" s="221"/>
      <c r="AN91" s="237">
        <f>SUM(AQ91:AS91)</f>
        <v>0</v>
      </c>
      <c r="AO91" s="221"/>
      <c r="AP91" s="237">
        <f>SUM(AT91:AV91)</f>
        <v>0</v>
      </c>
      <c r="AQ91" s="221"/>
      <c r="AR91" s="233"/>
      <c r="AS91" s="221"/>
      <c r="AT91" s="221"/>
      <c r="AU91" s="233"/>
      <c r="AV91" s="221"/>
      <c r="AW91" s="220"/>
      <c r="AX91" s="221"/>
      <c r="AY91" s="237">
        <f>SUM(BB91:BD91)</f>
        <v>0</v>
      </c>
      <c r="AZ91" s="221"/>
      <c r="BA91" s="237">
        <f>SUM(BE91:BG91)</f>
        <v>0</v>
      </c>
      <c r="BB91" s="221"/>
      <c r="BC91" s="233"/>
      <c r="BD91" s="221"/>
      <c r="BE91" s="221"/>
      <c r="BF91" s="233"/>
      <c r="BG91" s="221"/>
      <c r="BH91" s="379">
        <f t="shared" si="60"/>
        <v>0</v>
      </c>
      <c r="BI91" s="255" t="str">
        <f t="shared" si="73"/>
        <v>26</v>
      </c>
      <c r="BJ91" s="361"/>
      <c r="BK91" s="253">
        <f t="shared" si="84"/>
        <v>0</v>
      </c>
      <c r="BL91" s="361"/>
      <c r="BM91" s="253">
        <f t="shared" si="85"/>
        <v>0</v>
      </c>
      <c r="BN91" s="247"/>
      <c r="BO91" s="358"/>
      <c r="BP91" s="361"/>
      <c r="BQ91" s="361"/>
      <c r="BR91" s="361"/>
      <c r="BS91" s="361"/>
      <c r="BT91" s="361"/>
      <c r="BU91" s="361"/>
      <c r="BV91" s="253">
        <f t="shared" si="86"/>
        <v>0</v>
      </c>
      <c r="BW91" s="361"/>
      <c r="BX91" s="253">
        <f t="shared" si="87"/>
        <v>0</v>
      </c>
      <c r="BY91" s="361"/>
      <c r="BZ91" s="361"/>
      <c r="CA91" s="361"/>
      <c r="CB91" s="361"/>
      <c r="CC91" s="361"/>
      <c r="CD91" s="361"/>
      <c r="CE91" s="361"/>
      <c r="CF91" s="361"/>
      <c r="CG91" s="253">
        <f t="shared" si="88"/>
        <v>0</v>
      </c>
      <c r="CH91" s="361"/>
      <c r="CI91" s="253">
        <f t="shared" si="89"/>
        <v>0</v>
      </c>
      <c r="CJ91" s="361"/>
      <c r="CK91" s="361"/>
      <c r="CL91" s="361"/>
      <c r="CM91" s="361"/>
      <c r="CN91" s="361"/>
      <c r="CO91" s="361"/>
      <c r="CP91" s="361"/>
      <c r="CQ91" s="361"/>
      <c r="CR91" s="253">
        <f t="shared" si="90"/>
        <v>0</v>
      </c>
      <c r="CS91" s="361"/>
      <c r="CT91" s="253">
        <f t="shared" si="91"/>
        <v>0</v>
      </c>
      <c r="CU91" s="361"/>
      <c r="CV91" s="361"/>
      <c r="CW91" s="361"/>
      <c r="CX91" s="361"/>
      <c r="CY91" s="361"/>
      <c r="CZ91" s="361"/>
      <c r="DA91" s="361"/>
      <c r="DB91" s="361"/>
      <c r="DC91" s="253">
        <f t="shared" si="92"/>
        <v>0</v>
      </c>
      <c r="DD91" s="361"/>
      <c r="DE91" s="253">
        <f t="shared" si="93"/>
        <v>0</v>
      </c>
      <c r="DF91" s="361"/>
      <c r="DG91" s="361"/>
      <c r="DH91" s="361"/>
      <c r="DI91" s="361"/>
      <c r="DJ91" s="361"/>
      <c r="DK91" s="361"/>
      <c r="DL91" s="361"/>
      <c r="DM91" s="2"/>
      <c r="DN91" s="2"/>
    </row>
    <row r="92" spans="1:118" s="27" customFormat="1" ht="12">
      <c r="A92" s="272" t="str">
        <f t="shared" si="63"/>
        <v>МОУ ДОД ДМШ-2</v>
      </c>
      <c r="B92" s="348" t="s">
        <v>322</v>
      </c>
      <c r="C92" s="349" t="s">
        <v>323</v>
      </c>
      <c r="D92" s="349" t="s">
        <v>324</v>
      </c>
      <c r="E92" s="308">
        <f t="shared" si="74"/>
        <v>0</v>
      </c>
      <c r="F92" s="236">
        <f t="shared" si="75"/>
        <v>0</v>
      </c>
      <c r="G92" s="236">
        <f t="shared" si="76"/>
        <v>0</v>
      </c>
      <c r="H92" s="236">
        <f t="shared" si="77"/>
        <v>0</v>
      </c>
      <c r="I92" s="236">
        <f t="shared" si="78"/>
        <v>0</v>
      </c>
      <c r="J92" s="236">
        <f t="shared" si="102"/>
        <v>0</v>
      </c>
      <c r="K92" s="236">
        <f t="shared" si="103"/>
        <v>0</v>
      </c>
      <c r="L92" s="236">
        <f t="shared" si="104"/>
        <v>0</v>
      </c>
      <c r="M92" s="236">
        <f t="shared" si="105"/>
        <v>0</v>
      </c>
      <c r="N92" s="236">
        <f t="shared" si="64"/>
        <v>0</v>
      </c>
      <c r="O92" s="236">
        <f t="shared" si="106"/>
        <v>0</v>
      </c>
      <c r="P92" s="220"/>
      <c r="Q92" s="221"/>
      <c r="R92" s="237">
        <f>SUM(U92:W92)</f>
        <v>0</v>
      </c>
      <c r="S92" s="221"/>
      <c r="T92" s="237">
        <f>SUM(X92:Z92)</f>
        <v>0</v>
      </c>
      <c r="U92" s="221"/>
      <c r="V92" s="233"/>
      <c r="W92" s="221"/>
      <c r="X92" s="221"/>
      <c r="Y92" s="233"/>
      <c r="Z92" s="221"/>
      <c r="AA92" s="220"/>
      <c r="AB92" s="221"/>
      <c r="AC92" s="237">
        <f>SUM(AF92:AH92)</f>
        <v>0</v>
      </c>
      <c r="AD92" s="221"/>
      <c r="AE92" s="237">
        <f>SUM(AI92:AK92)</f>
        <v>0</v>
      </c>
      <c r="AF92" s="221"/>
      <c r="AG92" s="233"/>
      <c r="AH92" s="221"/>
      <c r="AI92" s="221"/>
      <c r="AJ92" s="233"/>
      <c r="AK92" s="221"/>
      <c r="AL92" s="220"/>
      <c r="AM92" s="221"/>
      <c r="AN92" s="237">
        <f>SUM(AQ92:AS92)</f>
        <v>0</v>
      </c>
      <c r="AO92" s="221"/>
      <c r="AP92" s="237">
        <f>SUM(AT92:AV92)</f>
        <v>0</v>
      </c>
      <c r="AQ92" s="221"/>
      <c r="AR92" s="233"/>
      <c r="AS92" s="221"/>
      <c r="AT92" s="221"/>
      <c r="AU92" s="233"/>
      <c r="AV92" s="221"/>
      <c r="AW92" s="220"/>
      <c r="AX92" s="221"/>
      <c r="AY92" s="237">
        <f>SUM(BB92:BD92)</f>
        <v>0</v>
      </c>
      <c r="AZ92" s="221"/>
      <c r="BA92" s="237">
        <f>SUM(BE92:BG92)</f>
        <v>0</v>
      </c>
      <c r="BB92" s="221"/>
      <c r="BC92" s="233"/>
      <c r="BD92" s="221"/>
      <c r="BE92" s="221"/>
      <c r="BF92" s="233"/>
      <c r="BG92" s="221"/>
      <c r="BH92" s="379">
        <f t="shared" si="60"/>
        <v>0</v>
      </c>
      <c r="BI92" s="255" t="str">
        <f t="shared" si="73"/>
        <v>27</v>
      </c>
      <c r="BJ92" s="361"/>
      <c r="BK92" s="253">
        <f t="shared" si="84"/>
        <v>0</v>
      </c>
      <c r="BL92" s="361"/>
      <c r="BM92" s="253">
        <f t="shared" si="85"/>
        <v>0</v>
      </c>
      <c r="BN92" s="247"/>
      <c r="BO92" s="358"/>
      <c r="BP92" s="361"/>
      <c r="BQ92" s="361"/>
      <c r="BR92" s="361"/>
      <c r="BS92" s="361"/>
      <c r="BT92" s="361"/>
      <c r="BU92" s="361"/>
      <c r="BV92" s="253">
        <f t="shared" si="86"/>
        <v>0</v>
      </c>
      <c r="BW92" s="361"/>
      <c r="BX92" s="253">
        <f t="shared" si="87"/>
        <v>0</v>
      </c>
      <c r="BY92" s="361"/>
      <c r="BZ92" s="361"/>
      <c r="CA92" s="361"/>
      <c r="CB92" s="361"/>
      <c r="CC92" s="361"/>
      <c r="CD92" s="361"/>
      <c r="CE92" s="361"/>
      <c r="CF92" s="361"/>
      <c r="CG92" s="253">
        <f t="shared" si="88"/>
        <v>0</v>
      </c>
      <c r="CH92" s="361"/>
      <c r="CI92" s="253">
        <f t="shared" si="89"/>
        <v>0</v>
      </c>
      <c r="CJ92" s="361"/>
      <c r="CK92" s="361"/>
      <c r="CL92" s="361"/>
      <c r="CM92" s="361"/>
      <c r="CN92" s="361"/>
      <c r="CO92" s="361"/>
      <c r="CP92" s="361"/>
      <c r="CQ92" s="361"/>
      <c r="CR92" s="253">
        <f t="shared" si="90"/>
        <v>0</v>
      </c>
      <c r="CS92" s="361"/>
      <c r="CT92" s="253">
        <f t="shared" si="91"/>
        <v>0</v>
      </c>
      <c r="CU92" s="361"/>
      <c r="CV92" s="361"/>
      <c r="CW92" s="361"/>
      <c r="CX92" s="361"/>
      <c r="CY92" s="361"/>
      <c r="CZ92" s="361"/>
      <c r="DA92" s="361"/>
      <c r="DB92" s="361"/>
      <c r="DC92" s="253">
        <f t="shared" si="92"/>
        <v>0</v>
      </c>
      <c r="DD92" s="361"/>
      <c r="DE92" s="253">
        <f t="shared" si="93"/>
        <v>0</v>
      </c>
      <c r="DF92" s="361"/>
      <c r="DG92" s="361"/>
      <c r="DH92" s="361"/>
      <c r="DI92" s="361"/>
      <c r="DJ92" s="361"/>
      <c r="DK92" s="361"/>
      <c r="DL92" s="361"/>
      <c r="DM92" s="2"/>
      <c r="DN92" s="2"/>
    </row>
    <row r="93" spans="1:118" s="28" customFormat="1" thickBot="1">
      <c r="A93" s="272" t="str">
        <f t="shared" si="63"/>
        <v>МОУ ДОД ДМШ-2</v>
      </c>
      <c r="B93" s="352" t="s">
        <v>75</v>
      </c>
      <c r="C93" s="349" t="s">
        <v>79</v>
      </c>
      <c r="D93" s="349" t="s">
        <v>325</v>
      </c>
      <c r="E93" s="308">
        <f t="shared" si="74"/>
        <v>3</v>
      </c>
      <c r="F93" s="236">
        <f t="shared" si="75"/>
        <v>0</v>
      </c>
      <c r="G93" s="236">
        <f t="shared" si="76"/>
        <v>80.400000000000006</v>
      </c>
      <c r="H93" s="236">
        <f t="shared" si="77"/>
        <v>0</v>
      </c>
      <c r="I93" s="236">
        <f t="shared" si="78"/>
        <v>0</v>
      </c>
      <c r="J93" s="236">
        <f t="shared" si="102"/>
        <v>80.400000000000006</v>
      </c>
      <c r="K93" s="236">
        <f t="shared" si="103"/>
        <v>0</v>
      </c>
      <c r="L93" s="236">
        <f t="shared" si="104"/>
        <v>0</v>
      </c>
      <c r="M93" s="236">
        <f t="shared" si="105"/>
        <v>0</v>
      </c>
      <c r="N93" s="236">
        <f t="shared" si="64"/>
        <v>0</v>
      </c>
      <c r="O93" s="236">
        <f t="shared" si="106"/>
        <v>0</v>
      </c>
      <c r="P93" s="223">
        <v>3</v>
      </c>
      <c r="Q93" s="224"/>
      <c r="R93" s="238">
        <f>SUM(U93:W93)</f>
        <v>80.400000000000006</v>
      </c>
      <c r="S93" s="224"/>
      <c r="T93" s="238">
        <f>SUM(X93:Z93)</f>
        <v>0</v>
      </c>
      <c r="U93" s="224">
        <v>80.400000000000006</v>
      </c>
      <c r="V93" s="234"/>
      <c r="W93" s="224"/>
      <c r="X93" s="224"/>
      <c r="Y93" s="234"/>
      <c r="Z93" s="224"/>
      <c r="AA93" s="223"/>
      <c r="AB93" s="224"/>
      <c r="AC93" s="238">
        <f>SUM(AF93:AH93)</f>
        <v>0</v>
      </c>
      <c r="AD93" s="224"/>
      <c r="AE93" s="238">
        <f>SUM(AI93:AK93)</f>
        <v>0</v>
      </c>
      <c r="AF93" s="224"/>
      <c r="AG93" s="234"/>
      <c r="AH93" s="224"/>
      <c r="AI93" s="224"/>
      <c r="AJ93" s="234"/>
      <c r="AK93" s="224"/>
      <c r="AL93" s="223"/>
      <c r="AM93" s="224"/>
      <c r="AN93" s="238">
        <f>SUM(AQ93:AS93)</f>
        <v>0</v>
      </c>
      <c r="AO93" s="224"/>
      <c r="AP93" s="238">
        <f>SUM(AT93:AV93)</f>
        <v>0</v>
      </c>
      <c r="AQ93" s="224"/>
      <c r="AR93" s="234"/>
      <c r="AS93" s="224"/>
      <c r="AT93" s="224"/>
      <c r="AU93" s="234"/>
      <c r="AV93" s="224"/>
      <c r="AW93" s="223"/>
      <c r="AX93" s="224"/>
      <c r="AY93" s="238">
        <f>SUM(BB93:BD93)</f>
        <v>0</v>
      </c>
      <c r="AZ93" s="224"/>
      <c r="BA93" s="238">
        <f>SUM(BE93:BG93)</f>
        <v>0</v>
      </c>
      <c r="BB93" s="224"/>
      <c r="BC93" s="234"/>
      <c r="BD93" s="224"/>
      <c r="BE93" s="224"/>
      <c r="BF93" s="234"/>
      <c r="BG93" s="224"/>
      <c r="BH93" s="379">
        <f t="shared" si="60"/>
        <v>0</v>
      </c>
      <c r="BI93" s="255" t="str">
        <f t="shared" si="73"/>
        <v>28</v>
      </c>
      <c r="BJ93" s="359"/>
      <c r="BK93" s="253">
        <f t="shared" si="84"/>
        <v>0</v>
      </c>
      <c r="BL93" s="359"/>
      <c r="BM93" s="253">
        <f t="shared" si="85"/>
        <v>0</v>
      </c>
      <c r="BN93" s="322"/>
      <c r="BO93" s="362"/>
      <c r="BP93" s="359"/>
      <c r="BQ93" s="359"/>
      <c r="BR93" s="359"/>
      <c r="BS93" s="359"/>
      <c r="BT93" s="359"/>
      <c r="BU93" s="359"/>
      <c r="BV93" s="253">
        <f t="shared" si="86"/>
        <v>0</v>
      </c>
      <c r="BW93" s="361"/>
      <c r="BX93" s="253">
        <f t="shared" si="87"/>
        <v>0</v>
      </c>
      <c r="BY93" s="359"/>
      <c r="BZ93" s="359"/>
      <c r="CA93" s="359"/>
      <c r="CB93" s="359"/>
      <c r="CC93" s="359"/>
      <c r="CD93" s="359"/>
      <c r="CE93" s="359"/>
      <c r="CF93" s="359"/>
      <c r="CG93" s="253">
        <f t="shared" si="88"/>
        <v>0</v>
      </c>
      <c r="CH93" s="361"/>
      <c r="CI93" s="253">
        <f t="shared" si="89"/>
        <v>0</v>
      </c>
      <c r="CJ93" s="359"/>
      <c r="CK93" s="359"/>
      <c r="CL93" s="359"/>
      <c r="CM93" s="359"/>
      <c r="CN93" s="359"/>
      <c r="CO93" s="359"/>
      <c r="CP93" s="359"/>
      <c r="CQ93" s="359"/>
      <c r="CR93" s="253">
        <f t="shared" si="90"/>
        <v>0</v>
      </c>
      <c r="CS93" s="361"/>
      <c r="CT93" s="253">
        <f t="shared" si="91"/>
        <v>0</v>
      </c>
      <c r="CU93" s="359"/>
      <c r="CV93" s="359"/>
      <c r="CW93" s="359"/>
      <c r="CX93" s="359"/>
      <c r="CY93" s="359"/>
      <c r="CZ93" s="359"/>
      <c r="DA93" s="359"/>
      <c r="DB93" s="359"/>
      <c r="DC93" s="253">
        <f t="shared" si="92"/>
        <v>0</v>
      </c>
      <c r="DD93" s="361"/>
      <c r="DE93" s="253">
        <f t="shared" si="93"/>
        <v>0</v>
      </c>
      <c r="DF93" s="359"/>
      <c r="DG93" s="359"/>
      <c r="DH93" s="359"/>
      <c r="DI93" s="359"/>
      <c r="DJ93" s="359"/>
      <c r="DK93" s="359"/>
      <c r="DL93" s="359"/>
      <c r="DM93" s="242"/>
      <c r="DN93" s="242"/>
    </row>
    <row r="94" spans="1:118" s="258" customFormat="1" ht="20.25" customHeight="1">
      <c r="A94" s="271" t="str">
        <f>B94</f>
        <v>МОУ ДОД ДХШ</v>
      </c>
      <c r="B94" s="712" t="s">
        <v>384</v>
      </c>
      <c r="C94" s="713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4"/>
      <c r="P94" s="715" t="str">
        <f>CONCATENATE(P$1," - ",$B94)</f>
        <v>1 квартал - МОУ ДОД ДХШ</v>
      </c>
      <c r="Q94" s="716"/>
      <c r="R94" s="716"/>
      <c r="S94" s="716"/>
      <c r="T94" s="716"/>
      <c r="U94" s="716"/>
      <c r="V94" s="716"/>
      <c r="W94" s="716"/>
      <c r="X94" s="716"/>
      <c r="Y94" s="716"/>
      <c r="Z94" s="717"/>
      <c r="AA94" s="715" t="str">
        <f>CONCATENATE(AA$1," - ",$B94)</f>
        <v>2 квартал - МОУ ДОД ДХШ</v>
      </c>
      <c r="AB94" s="716"/>
      <c r="AC94" s="716"/>
      <c r="AD94" s="716"/>
      <c r="AE94" s="716"/>
      <c r="AF94" s="716"/>
      <c r="AG94" s="716"/>
      <c r="AH94" s="716"/>
      <c r="AI94" s="716"/>
      <c r="AJ94" s="716"/>
      <c r="AK94" s="717"/>
      <c r="AL94" s="715" t="str">
        <f>CONCATENATE(AL$1," - ",$B94)</f>
        <v>3 квартал - МОУ ДОД ДХШ</v>
      </c>
      <c r="AM94" s="716"/>
      <c r="AN94" s="716"/>
      <c r="AO94" s="716"/>
      <c r="AP94" s="716"/>
      <c r="AQ94" s="716"/>
      <c r="AR94" s="716"/>
      <c r="AS94" s="716"/>
      <c r="AT94" s="716"/>
      <c r="AU94" s="716"/>
      <c r="AV94" s="717"/>
      <c r="AW94" s="715" t="str">
        <f>CONCATENATE(AW$1," - ",$B94)</f>
        <v>4 квартал - МОУ ДОД ДХШ</v>
      </c>
      <c r="AX94" s="716"/>
      <c r="AY94" s="716"/>
      <c r="AZ94" s="716"/>
      <c r="BA94" s="716"/>
      <c r="BB94" s="716"/>
      <c r="BC94" s="716"/>
      <c r="BD94" s="716"/>
      <c r="BE94" s="716"/>
      <c r="BF94" s="716"/>
      <c r="BG94" s="717"/>
      <c r="BH94" s="379">
        <f>IF((COUNTA(BJ94:DL94)-COUNTIF(BJ94:DL94,0))=0,0,CONCATENATE("Ошибки!-",COUNTA(BJ94:DL94)-COUNTIF(BJ94:DL94,0)))</f>
        <v>0</v>
      </c>
      <c r="BI94" s="284" t="str">
        <f>CONCATENATE(D105," по отношению к ",D106,", ",D107)</f>
        <v>11 по отношению к 12, 13</v>
      </c>
      <c r="BJ94" s="285">
        <f t="shared" ref="BJ94:CO94" si="107">IF(ROUND(E105-SUM(E106:E107),5)&gt;=0,0,"Ошибка")</f>
        <v>0</v>
      </c>
      <c r="BK94" s="285">
        <f t="shared" si="107"/>
        <v>0</v>
      </c>
      <c r="BL94" s="285">
        <f t="shared" si="107"/>
        <v>0</v>
      </c>
      <c r="BM94" s="285">
        <f t="shared" si="107"/>
        <v>0</v>
      </c>
      <c r="BN94" s="285">
        <f t="shared" si="107"/>
        <v>0</v>
      </c>
      <c r="BO94" s="285">
        <f t="shared" si="107"/>
        <v>0</v>
      </c>
      <c r="BP94" s="285">
        <f t="shared" si="107"/>
        <v>0</v>
      </c>
      <c r="BQ94" s="285">
        <f t="shared" si="107"/>
        <v>0</v>
      </c>
      <c r="BR94" s="285">
        <f t="shared" si="107"/>
        <v>0</v>
      </c>
      <c r="BS94" s="285">
        <f t="shared" si="107"/>
        <v>0</v>
      </c>
      <c r="BT94" s="285">
        <f t="shared" si="107"/>
        <v>0</v>
      </c>
      <c r="BU94" s="285">
        <f t="shared" si="107"/>
        <v>0</v>
      </c>
      <c r="BV94" s="285">
        <f t="shared" si="107"/>
        <v>0</v>
      </c>
      <c r="BW94" s="285">
        <f t="shared" si="107"/>
        <v>0</v>
      </c>
      <c r="BX94" s="285">
        <f t="shared" si="107"/>
        <v>0</v>
      </c>
      <c r="BY94" s="285">
        <f t="shared" si="107"/>
        <v>0</v>
      </c>
      <c r="BZ94" s="285">
        <f t="shared" si="107"/>
        <v>0</v>
      </c>
      <c r="CA94" s="285">
        <f t="shared" si="107"/>
        <v>0</v>
      </c>
      <c r="CB94" s="285">
        <f t="shared" si="107"/>
        <v>0</v>
      </c>
      <c r="CC94" s="285">
        <f t="shared" si="107"/>
        <v>0</v>
      </c>
      <c r="CD94" s="285">
        <f t="shared" si="107"/>
        <v>0</v>
      </c>
      <c r="CE94" s="285">
        <f t="shared" si="107"/>
        <v>0</v>
      </c>
      <c r="CF94" s="285">
        <f t="shared" si="107"/>
        <v>0</v>
      </c>
      <c r="CG94" s="285">
        <f t="shared" si="107"/>
        <v>0</v>
      </c>
      <c r="CH94" s="285">
        <f t="shared" si="107"/>
        <v>0</v>
      </c>
      <c r="CI94" s="285">
        <f t="shared" si="107"/>
        <v>0</v>
      </c>
      <c r="CJ94" s="285">
        <f t="shared" si="107"/>
        <v>0</v>
      </c>
      <c r="CK94" s="285">
        <f t="shared" si="107"/>
        <v>0</v>
      </c>
      <c r="CL94" s="285">
        <f t="shared" si="107"/>
        <v>0</v>
      </c>
      <c r="CM94" s="285">
        <f t="shared" si="107"/>
        <v>0</v>
      </c>
      <c r="CN94" s="285">
        <f t="shared" si="107"/>
        <v>0</v>
      </c>
      <c r="CO94" s="285">
        <f t="shared" si="107"/>
        <v>0</v>
      </c>
      <c r="CP94" s="285">
        <f t="shared" ref="CP94:DL94" si="108">IF(ROUND(AK105-SUM(AK106:AK107),5)&gt;=0,0,"Ошибка")</f>
        <v>0</v>
      </c>
      <c r="CQ94" s="285">
        <f t="shared" si="108"/>
        <v>0</v>
      </c>
      <c r="CR94" s="285">
        <f t="shared" si="108"/>
        <v>0</v>
      </c>
      <c r="CS94" s="285">
        <f t="shared" si="108"/>
        <v>0</v>
      </c>
      <c r="CT94" s="285">
        <f t="shared" si="108"/>
        <v>0</v>
      </c>
      <c r="CU94" s="285">
        <f t="shared" si="108"/>
        <v>0</v>
      </c>
      <c r="CV94" s="285">
        <f t="shared" si="108"/>
        <v>0</v>
      </c>
      <c r="CW94" s="285">
        <f t="shared" si="108"/>
        <v>0</v>
      </c>
      <c r="CX94" s="285">
        <f t="shared" si="108"/>
        <v>0</v>
      </c>
      <c r="CY94" s="285">
        <f t="shared" si="108"/>
        <v>0</v>
      </c>
      <c r="CZ94" s="285">
        <f t="shared" si="108"/>
        <v>0</v>
      </c>
      <c r="DA94" s="285">
        <f t="shared" si="108"/>
        <v>0</v>
      </c>
      <c r="DB94" s="285">
        <f t="shared" si="108"/>
        <v>0</v>
      </c>
      <c r="DC94" s="285">
        <f t="shared" si="108"/>
        <v>0</v>
      </c>
      <c r="DD94" s="285">
        <f t="shared" si="108"/>
        <v>0</v>
      </c>
      <c r="DE94" s="285">
        <f t="shared" si="108"/>
        <v>0</v>
      </c>
      <c r="DF94" s="285">
        <f t="shared" si="108"/>
        <v>0</v>
      </c>
      <c r="DG94" s="285">
        <f t="shared" si="108"/>
        <v>0</v>
      </c>
      <c r="DH94" s="285">
        <f t="shared" si="108"/>
        <v>0</v>
      </c>
      <c r="DI94" s="285">
        <f t="shared" si="108"/>
        <v>0</v>
      </c>
      <c r="DJ94" s="285">
        <f t="shared" si="108"/>
        <v>0</v>
      </c>
      <c r="DK94" s="285">
        <f t="shared" si="108"/>
        <v>0</v>
      </c>
      <c r="DL94" s="285">
        <f t="shared" si="108"/>
        <v>0</v>
      </c>
      <c r="DM94" s="259"/>
      <c r="DN94" s="259"/>
    </row>
    <row r="95" spans="1:118" s="27" customFormat="1" ht="36">
      <c r="A95" s="272" t="str">
        <f>A94</f>
        <v>МОУ ДОД ДХШ</v>
      </c>
      <c r="B95" s="211" t="s">
        <v>356</v>
      </c>
      <c r="C95" s="37" t="s">
        <v>47</v>
      </c>
      <c r="D95" s="37" t="s">
        <v>6</v>
      </c>
      <c r="E95" s="308">
        <f t="shared" ref="E95:AJ95" si="109">SUM(E96:E99,E101:E102,E105,E108,E111:E113,E115,E117:E122)</f>
        <v>22</v>
      </c>
      <c r="F95" s="236">
        <f t="shared" si="109"/>
        <v>0</v>
      </c>
      <c r="G95" s="236">
        <f t="shared" si="109"/>
        <v>1280.6999999999998</v>
      </c>
      <c r="H95" s="236">
        <f t="shared" si="109"/>
        <v>113.5</v>
      </c>
      <c r="I95" s="236">
        <f t="shared" si="109"/>
        <v>0</v>
      </c>
      <c r="J95" s="236">
        <f t="shared" si="109"/>
        <v>1124.0999999999999</v>
      </c>
      <c r="K95" s="236">
        <f t="shared" si="109"/>
        <v>0</v>
      </c>
      <c r="L95" s="236">
        <f t="shared" si="109"/>
        <v>156.60000000000002</v>
      </c>
      <c r="M95" s="236">
        <f t="shared" si="109"/>
        <v>0</v>
      </c>
      <c r="N95" s="236">
        <f t="shared" si="109"/>
        <v>0</v>
      </c>
      <c r="O95" s="236">
        <f t="shared" si="109"/>
        <v>0</v>
      </c>
      <c r="P95" s="228">
        <f t="shared" si="109"/>
        <v>22</v>
      </c>
      <c r="Q95" s="226">
        <f t="shared" si="109"/>
        <v>0</v>
      </c>
      <c r="R95" s="236">
        <f t="shared" si="109"/>
        <v>1280.6999999999998</v>
      </c>
      <c r="S95" s="226">
        <f t="shared" si="109"/>
        <v>113.5</v>
      </c>
      <c r="T95" s="236">
        <f t="shared" si="109"/>
        <v>0</v>
      </c>
      <c r="U95" s="226">
        <f t="shared" si="109"/>
        <v>1124.0999999999999</v>
      </c>
      <c r="V95" s="235">
        <f t="shared" si="109"/>
        <v>0</v>
      </c>
      <c r="W95" s="226">
        <f t="shared" si="109"/>
        <v>156.60000000000002</v>
      </c>
      <c r="X95" s="226">
        <f t="shared" si="109"/>
        <v>0</v>
      </c>
      <c r="Y95" s="235">
        <f t="shared" si="109"/>
        <v>0</v>
      </c>
      <c r="Z95" s="227">
        <f t="shared" si="109"/>
        <v>0</v>
      </c>
      <c r="AA95" s="228">
        <f t="shared" si="109"/>
        <v>0</v>
      </c>
      <c r="AB95" s="226">
        <f t="shared" si="109"/>
        <v>0</v>
      </c>
      <c r="AC95" s="236">
        <f t="shared" si="109"/>
        <v>0</v>
      </c>
      <c r="AD95" s="226">
        <f t="shared" si="109"/>
        <v>0</v>
      </c>
      <c r="AE95" s="236">
        <f t="shared" si="109"/>
        <v>0</v>
      </c>
      <c r="AF95" s="226">
        <f t="shared" si="109"/>
        <v>0</v>
      </c>
      <c r="AG95" s="235">
        <f t="shared" si="109"/>
        <v>0</v>
      </c>
      <c r="AH95" s="226">
        <f t="shared" si="109"/>
        <v>0</v>
      </c>
      <c r="AI95" s="226">
        <f t="shared" si="109"/>
        <v>0</v>
      </c>
      <c r="AJ95" s="235">
        <f t="shared" si="109"/>
        <v>0</v>
      </c>
      <c r="AK95" s="227">
        <f t="shared" ref="AK95:BG95" si="110">SUM(AK96:AK99,AK101:AK102,AK105,AK108,AK111:AK113,AK115,AK117:AK122)</f>
        <v>0</v>
      </c>
      <c r="AL95" s="228">
        <f t="shared" si="110"/>
        <v>0</v>
      </c>
      <c r="AM95" s="226">
        <f t="shared" si="110"/>
        <v>0</v>
      </c>
      <c r="AN95" s="236">
        <f t="shared" si="110"/>
        <v>0</v>
      </c>
      <c r="AO95" s="226">
        <f t="shared" si="110"/>
        <v>0</v>
      </c>
      <c r="AP95" s="236">
        <f t="shared" si="110"/>
        <v>0</v>
      </c>
      <c r="AQ95" s="226">
        <f t="shared" si="110"/>
        <v>0</v>
      </c>
      <c r="AR95" s="235">
        <f t="shared" si="110"/>
        <v>0</v>
      </c>
      <c r="AS95" s="226">
        <f t="shared" si="110"/>
        <v>0</v>
      </c>
      <c r="AT95" s="226">
        <f t="shared" si="110"/>
        <v>0</v>
      </c>
      <c r="AU95" s="235">
        <f t="shared" si="110"/>
        <v>0</v>
      </c>
      <c r="AV95" s="227">
        <f t="shared" si="110"/>
        <v>0</v>
      </c>
      <c r="AW95" s="228">
        <f t="shared" si="110"/>
        <v>0</v>
      </c>
      <c r="AX95" s="226">
        <f t="shared" si="110"/>
        <v>0</v>
      </c>
      <c r="AY95" s="236">
        <f t="shared" si="110"/>
        <v>0</v>
      </c>
      <c r="AZ95" s="226">
        <f t="shared" si="110"/>
        <v>0</v>
      </c>
      <c r="BA95" s="236">
        <f t="shared" si="110"/>
        <v>0</v>
      </c>
      <c r="BB95" s="226">
        <f t="shared" si="110"/>
        <v>0</v>
      </c>
      <c r="BC95" s="235">
        <f t="shared" si="110"/>
        <v>0</v>
      </c>
      <c r="BD95" s="226">
        <f t="shared" si="110"/>
        <v>0</v>
      </c>
      <c r="BE95" s="226">
        <f t="shared" si="110"/>
        <v>0</v>
      </c>
      <c r="BF95" s="235">
        <f t="shared" si="110"/>
        <v>0</v>
      </c>
      <c r="BG95" s="227">
        <f t="shared" si="110"/>
        <v>0</v>
      </c>
      <c r="BH95" s="379">
        <f t="shared" ref="BH95:BH122" si="111">IF((COUNTA(BJ95:DL95)-COUNTIF(BJ95:DL95,0))=0,0,CONCATENATE("Ошибки!-",COUNTA(BJ95:DL95)-COUNTIF(BJ95:DL95,0)))</f>
        <v>0</v>
      </c>
      <c r="BI95" s="255" t="str">
        <f>CONCATENATE(D108," по отношению к ",D109,", ",D110)</f>
        <v>14 по отношению к 15, 16</v>
      </c>
      <c r="BJ95" s="253">
        <f t="shared" ref="BJ95:CO95" si="112">IF(ROUND(E108-SUM(E109:E110),5)&gt;=0,0,"Ошибка")</f>
        <v>0</v>
      </c>
      <c r="BK95" s="253">
        <f t="shared" si="112"/>
        <v>0</v>
      </c>
      <c r="BL95" s="253">
        <f t="shared" si="112"/>
        <v>0</v>
      </c>
      <c r="BM95" s="253">
        <f t="shared" si="112"/>
        <v>0</v>
      </c>
      <c r="BN95" s="253">
        <f t="shared" si="112"/>
        <v>0</v>
      </c>
      <c r="BO95" s="253">
        <f t="shared" si="112"/>
        <v>0</v>
      </c>
      <c r="BP95" s="253">
        <f t="shared" si="112"/>
        <v>0</v>
      </c>
      <c r="BQ95" s="253">
        <f t="shared" si="112"/>
        <v>0</v>
      </c>
      <c r="BR95" s="253">
        <f t="shared" si="112"/>
        <v>0</v>
      </c>
      <c r="BS95" s="253">
        <f t="shared" si="112"/>
        <v>0</v>
      </c>
      <c r="BT95" s="253">
        <f t="shared" si="112"/>
        <v>0</v>
      </c>
      <c r="BU95" s="253">
        <f t="shared" si="112"/>
        <v>0</v>
      </c>
      <c r="BV95" s="253">
        <f t="shared" si="112"/>
        <v>0</v>
      </c>
      <c r="BW95" s="253">
        <f t="shared" si="112"/>
        <v>0</v>
      </c>
      <c r="BX95" s="253">
        <f t="shared" si="112"/>
        <v>0</v>
      </c>
      <c r="BY95" s="253">
        <f t="shared" si="112"/>
        <v>0</v>
      </c>
      <c r="BZ95" s="253">
        <f t="shared" si="112"/>
        <v>0</v>
      </c>
      <c r="CA95" s="253">
        <f t="shared" si="112"/>
        <v>0</v>
      </c>
      <c r="CB95" s="253">
        <f t="shared" si="112"/>
        <v>0</v>
      </c>
      <c r="CC95" s="253">
        <f t="shared" si="112"/>
        <v>0</v>
      </c>
      <c r="CD95" s="253">
        <f t="shared" si="112"/>
        <v>0</v>
      </c>
      <c r="CE95" s="253">
        <f t="shared" si="112"/>
        <v>0</v>
      </c>
      <c r="CF95" s="253">
        <f t="shared" si="112"/>
        <v>0</v>
      </c>
      <c r="CG95" s="253">
        <f t="shared" si="112"/>
        <v>0</v>
      </c>
      <c r="CH95" s="253">
        <f t="shared" si="112"/>
        <v>0</v>
      </c>
      <c r="CI95" s="253">
        <f t="shared" si="112"/>
        <v>0</v>
      </c>
      <c r="CJ95" s="253">
        <f t="shared" si="112"/>
        <v>0</v>
      </c>
      <c r="CK95" s="253">
        <f t="shared" si="112"/>
        <v>0</v>
      </c>
      <c r="CL95" s="253">
        <f t="shared" si="112"/>
        <v>0</v>
      </c>
      <c r="CM95" s="253">
        <f t="shared" si="112"/>
        <v>0</v>
      </c>
      <c r="CN95" s="253">
        <f t="shared" si="112"/>
        <v>0</v>
      </c>
      <c r="CO95" s="253">
        <f t="shared" si="112"/>
        <v>0</v>
      </c>
      <c r="CP95" s="253">
        <f t="shared" ref="CP95:DL95" si="113">IF(ROUND(AK108-SUM(AK109:AK110),5)&gt;=0,0,"Ошибка")</f>
        <v>0</v>
      </c>
      <c r="CQ95" s="253">
        <f t="shared" si="113"/>
        <v>0</v>
      </c>
      <c r="CR95" s="253">
        <f t="shared" si="113"/>
        <v>0</v>
      </c>
      <c r="CS95" s="253">
        <f t="shared" si="113"/>
        <v>0</v>
      </c>
      <c r="CT95" s="253">
        <f t="shared" si="113"/>
        <v>0</v>
      </c>
      <c r="CU95" s="253">
        <f t="shared" si="113"/>
        <v>0</v>
      </c>
      <c r="CV95" s="253">
        <f t="shared" si="113"/>
        <v>0</v>
      </c>
      <c r="CW95" s="253">
        <f t="shared" si="113"/>
        <v>0</v>
      </c>
      <c r="CX95" s="253">
        <f t="shared" si="113"/>
        <v>0</v>
      </c>
      <c r="CY95" s="253">
        <f t="shared" si="113"/>
        <v>0</v>
      </c>
      <c r="CZ95" s="253">
        <f t="shared" si="113"/>
        <v>0</v>
      </c>
      <c r="DA95" s="253">
        <f t="shared" si="113"/>
        <v>0</v>
      </c>
      <c r="DB95" s="253">
        <f t="shared" si="113"/>
        <v>0</v>
      </c>
      <c r="DC95" s="253">
        <f t="shared" si="113"/>
        <v>0</v>
      </c>
      <c r="DD95" s="253">
        <f t="shared" si="113"/>
        <v>0</v>
      </c>
      <c r="DE95" s="253">
        <f t="shared" si="113"/>
        <v>0</v>
      </c>
      <c r="DF95" s="253">
        <f t="shared" si="113"/>
        <v>0</v>
      </c>
      <c r="DG95" s="253">
        <f t="shared" si="113"/>
        <v>0</v>
      </c>
      <c r="DH95" s="253">
        <f t="shared" si="113"/>
        <v>0</v>
      </c>
      <c r="DI95" s="253">
        <f t="shared" si="113"/>
        <v>0</v>
      </c>
      <c r="DJ95" s="253">
        <f t="shared" si="113"/>
        <v>0</v>
      </c>
      <c r="DK95" s="253">
        <f t="shared" si="113"/>
        <v>0</v>
      </c>
      <c r="DL95" s="253">
        <f t="shared" si="113"/>
        <v>0</v>
      </c>
      <c r="DM95" s="2"/>
      <c r="DN95" s="2"/>
    </row>
    <row r="96" spans="1:118" s="27" customFormat="1" ht="24">
      <c r="A96" s="272" t="str">
        <f t="shared" ref="A96:A122" si="114">A95</f>
        <v>МОУ ДОД ДХШ</v>
      </c>
      <c r="B96" s="348" t="s">
        <v>233</v>
      </c>
      <c r="C96" s="349" t="s">
        <v>55</v>
      </c>
      <c r="D96" s="349" t="s">
        <v>7</v>
      </c>
      <c r="E96" s="308">
        <f>ROUND(SUM(P96,AA96,AL96,AW96),0)</f>
        <v>1</v>
      </c>
      <c r="F96" s="236">
        <f>ROUND(SUM(Q96,AB96,AM96,AX96),1)</f>
        <v>0</v>
      </c>
      <c r="G96" s="236">
        <f>SUM(J96:L96)</f>
        <v>137.30000000000001</v>
      </c>
      <c r="H96" s="236">
        <f>ROUND(SUM(S96,AD96,AO96,AZ96),1)</f>
        <v>52.2</v>
      </c>
      <c r="I96" s="236">
        <f>SUM(M96:O96)</f>
        <v>0</v>
      </c>
      <c r="J96" s="236">
        <f>ROUND(SUM(U96,AF96,AQ96,BB96),1)</f>
        <v>118.8</v>
      </c>
      <c r="K96" s="236">
        <f>ROUND(SUM(V96,AG96,AR96,BC96),1)</f>
        <v>0</v>
      </c>
      <c r="L96" s="236">
        <f>ROUND(SUM(W96,AH96,AS96,BD96),1)</f>
        <v>18.5</v>
      </c>
      <c r="M96" s="236">
        <f>ROUND(SUM(X96,AI96,AT96,BE96),1)</f>
        <v>0</v>
      </c>
      <c r="N96" s="236">
        <f t="shared" ref="N96:N122" si="115">ROUND(SUM(Y96,AJ96,AU96,BF96),1)</f>
        <v>0</v>
      </c>
      <c r="O96" s="236">
        <f>ROUND(SUM(Z96,AK96,AV96,BG96),1)</f>
        <v>0</v>
      </c>
      <c r="P96" s="220">
        <v>1</v>
      </c>
      <c r="Q96" s="221"/>
      <c r="R96" s="237">
        <f t="shared" ref="R96:R101" si="116">SUM(U96:W96)</f>
        <v>137.30000000000001</v>
      </c>
      <c r="S96" s="221">
        <v>52.2</v>
      </c>
      <c r="T96" s="237">
        <f t="shared" ref="T96:T101" si="117">SUM(X96:Z96)</f>
        <v>0</v>
      </c>
      <c r="U96" s="221">
        <v>118.8</v>
      </c>
      <c r="V96" s="233"/>
      <c r="W96" s="221">
        <v>18.5</v>
      </c>
      <c r="X96" s="221"/>
      <c r="Y96" s="233"/>
      <c r="Z96" s="221"/>
      <c r="AA96" s="220"/>
      <c r="AB96" s="221"/>
      <c r="AC96" s="237">
        <f t="shared" ref="AC96:AC101" si="118">SUM(AF96:AH96)</f>
        <v>0</v>
      </c>
      <c r="AD96" s="221"/>
      <c r="AE96" s="237">
        <f t="shared" ref="AE96:AE101" si="119">SUM(AI96:AK96)</f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ref="AN96:AN101" si="120">SUM(AQ96:AS96)</f>
        <v>0</v>
      </c>
      <c r="AO96" s="221"/>
      <c r="AP96" s="237">
        <f t="shared" ref="AP96:AP101" si="121">SUM(AT96:AV96)</f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ref="AY96:AY101" si="122">SUM(BB96:BD96)</f>
        <v>0</v>
      </c>
      <c r="AZ96" s="221"/>
      <c r="BA96" s="237">
        <f t="shared" ref="BA96:BA101" si="123">SUM(BE96:BG96)</f>
        <v>0</v>
      </c>
      <c r="BB96" s="221"/>
      <c r="BC96" s="233"/>
      <c r="BD96" s="221"/>
      <c r="BE96" s="221"/>
      <c r="BF96" s="233"/>
      <c r="BG96" s="221"/>
      <c r="BH96" s="379">
        <f t="shared" si="111"/>
        <v>0</v>
      </c>
      <c r="BI96" s="255" t="str">
        <f t="shared" ref="BI96:BI122" si="124">D96</f>
        <v>02</v>
      </c>
      <c r="BJ96" s="361"/>
      <c r="BK96" s="253">
        <f>IF(ROUND((E96-F96),5)&gt;=0,0,"Ошибка!")</f>
        <v>0</v>
      </c>
      <c r="BL96" s="361"/>
      <c r="BM96" s="253">
        <f>IF(ROUND((G96-H96),5)&gt;=0,0,"Ошибка!")</f>
        <v>0</v>
      </c>
      <c r="BN96" s="247"/>
      <c r="BO96" s="358"/>
      <c r="BP96" s="361"/>
      <c r="BQ96" s="361"/>
      <c r="BR96" s="361"/>
      <c r="BS96" s="361"/>
      <c r="BT96" s="361"/>
      <c r="BU96" s="361"/>
      <c r="BV96" s="253">
        <f>IF(ROUND((P96-Q96),5)&gt;=0,0,"Ошибка!")</f>
        <v>0</v>
      </c>
      <c r="BW96" s="361"/>
      <c r="BX96" s="253">
        <f>IF(ROUND((R96-S96),5)&gt;=0,0,"Ошибка!")</f>
        <v>0</v>
      </c>
      <c r="BY96" s="361"/>
      <c r="BZ96" s="361"/>
      <c r="CA96" s="361"/>
      <c r="CB96" s="361"/>
      <c r="CC96" s="361"/>
      <c r="CD96" s="361"/>
      <c r="CE96" s="361"/>
      <c r="CF96" s="361"/>
      <c r="CG96" s="253">
        <f>IF(ROUND((AA96-AB96),5)&gt;=0,0,"Ошибка!")</f>
        <v>0</v>
      </c>
      <c r="CH96" s="361"/>
      <c r="CI96" s="253">
        <f>IF(ROUND((AC96-AD96),5)&gt;=0,0,"Ошибка!")</f>
        <v>0</v>
      </c>
      <c r="CJ96" s="361"/>
      <c r="CK96" s="361"/>
      <c r="CL96" s="361"/>
      <c r="CM96" s="361"/>
      <c r="CN96" s="361"/>
      <c r="CO96" s="361"/>
      <c r="CP96" s="361"/>
      <c r="CQ96" s="361"/>
      <c r="CR96" s="253">
        <f>IF(ROUND((AL96-AM96),5)&gt;=0,0,"Ошибка!")</f>
        <v>0</v>
      </c>
      <c r="CS96" s="361"/>
      <c r="CT96" s="253">
        <f>IF(ROUND((AN96-AO96),5)&gt;=0,0,"Ошибка!")</f>
        <v>0</v>
      </c>
      <c r="CU96" s="361"/>
      <c r="CV96" s="361"/>
      <c r="CW96" s="361"/>
      <c r="CX96" s="361"/>
      <c r="CY96" s="361"/>
      <c r="CZ96" s="361"/>
      <c r="DA96" s="361"/>
      <c r="DB96" s="361"/>
      <c r="DC96" s="253">
        <f>IF(ROUND((AW96-AX96),5)&gt;=0,0,"Ошибка!")</f>
        <v>0</v>
      </c>
      <c r="DD96" s="361"/>
      <c r="DE96" s="253">
        <f>IF(ROUND((AY96-AZ96),5)&gt;=0,0,"Ошибка!")</f>
        <v>0</v>
      </c>
      <c r="DF96" s="361"/>
      <c r="DG96" s="361"/>
      <c r="DH96" s="361"/>
      <c r="DI96" s="361"/>
      <c r="DJ96" s="361"/>
      <c r="DK96" s="361"/>
      <c r="DL96" s="361"/>
      <c r="DM96" s="2"/>
      <c r="DN96" s="2"/>
    </row>
    <row r="97" spans="1:118" s="27" customFormat="1" ht="36">
      <c r="A97" s="272" t="str">
        <f t="shared" si="114"/>
        <v>МОУ ДОД ДХШ</v>
      </c>
      <c r="B97" s="348" t="s">
        <v>229</v>
      </c>
      <c r="C97" s="349" t="s">
        <v>58</v>
      </c>
      <c r="D97" s="349" t="s">
        <v>8</v>
      </c>
      <c r="E97" s="308">
        <f t="shared" ref="E97:E122" si="125">ROUND(SUM(P97,AA97,AL97,AW97),0)</f>
        <v>2</v>
      </c>
      <c r="F97" s="236">
        <f t="shared" ref="F97:F122" si="126">ROUND(SUM(Q97,AB97,AM97,AX97),1)</f>
        <v>0</v>
      </c>
      <c r="G97" s="236">
        <f t="shared" ref="G97:G122" si="127">SUM(J97:L97)</f>
        <v>232.7</v>
      </c>
      <c r="H97" s="236">
        <f t="shared" ref="H97:H122" si="128">ROUND(SUM(S97,AD97,AO97,AZ97),1)</f>
        <v>61.3</v>
      </c>
      <c r="I97" s="236">
        <f t="shared" ref="I97:I122" si="129">SUM(M97:O97)</f>
        <v>0</v>
      </c>
      <c r="J97" s="236">
        <f t="shared" ref="J97:J109" si="130">ROUND(SUM(U97,AF97,AQ97,BB97),1)</f>
        <v>186.5</v>
      </c>
      <c r="K97" s="236">
        <f t="shared" ref="K97:K109" si="131">ROUND(SUM(V97,AG97,AR97,BC97),1)</f>
        <v>0</v>
      </c>
      <c r="L97" s="236">
        <f t="shared" ref="L97:L109" si="132">ROUND(SUM(W97,AH97,AS97,BD97),1)</f>
        <v>46.2</v>
      </c>
      <c r="M97" s="236">
        <f t="shared" ref="M97:M109" si="133">ROUND(SUM(X97,AI97,AT97,BE97),1)</f>
        <v>0</v>
      </c>
      <c r="N97" s="236">
        <f t="shared" si="115"/>
        <v>0</v>
      </c>
      <c r="O97" s="236">
        <f t="shared" ref="O97:O109" si="134">ROUND(SUM(Z97,AK97,AV97,BG97),1)</f>
        <v>0</v>
      </c>
      <c r="P97" s="220">
        <v>2</v>
      </c>
      <c r="Q97" s="221"/>
      <c r="R97" s="237">
        <f t="shared" si="116"/>
        <v>232.7</v>
      </c>
      <c r="S97" s="221">
        <v>61.3</v>
      </c>
      <c r="T97" s="237">
        <f t="shared" si="117"/>
        <v>0</v>
      </c>
      <c r="U97" s="221">
        <v>186.5</v>
      </c>
      <c r="V97" s="233"/>
      <c r="W97" s="221">
        <v>46.2</v>
      </c>
      <c r="X97" s="221"/>
      <c r="Y97" s="233"/>
      <c r="Z97" s="221"/>
      <c r="AA97" s="220"/>
      <c r="AB97" s="221"/>
      <c r="AC97" s="237">
        <f t="shared" si="118"/>
        <v>0</v>
      </c>
      <c r="AD97" s="221"/>
      <c r="AE97" s="237">
        <f t="shared" si="119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20"/>
        <v>0</v>
      </c>
      <c r="AO97" s="221"/>
      <c r="AP97" s="237">
        <f t="shared" si="121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22"/>
        <v>0</v>
      </c>
      <c r="AZ97" s="221"/>
      <c r="BA97" s="237">
        <f t="shared" si="123"/>
        <v>0</v>
      </c>
      <c r="BB97" s="221"/>
      <c r="BC97" s="233"/>
      <c r="BD97" s="221"/>
      <c r="BE97" s="221"/>
      <c r="BF97" s="233"/>
      <c r="BG97" s="221"/>
      <c r="BH97" s="379">
        <f t="shared" si="111"/>
        <v>0</v>
      </c>
      <c r="BI97" s="255" t="str">
        <f t="shared" si="124"/>
        <v>03</v>
      </c>
      <c r="BJ97" s="361"/>
      <c r="BK97" s="253">
        <f t="shared" ref="BK97:BK122" si="135">IF(ROUND((E97-F97),5)&gt;=0,0,"Ошибка!")</f>
        <v>0</v>
      </c>
      <c r="BL97" s="361"/>
      <c r="BM97" s="253">
        <f t="shared" ref="BM97:BM122" si="136">IF(ROUND((G97-H97),5)&gt;=0,0,"Ошибка!")</f>
        <v>0</v>
      </c>
      <c r="BN97" s="247"/>
      <c r="BO97" s="358"/>
      <c r="BP97" s="361"/>
      <c r="BQ97" s="361"/>
      <c r="BR97" s="361"/>
      <c r="BS97" s="361"/>
      <c r="BT97" s="361"/>
      <c r="BU97" s="361"/>
      <c r="BV97" s="253">
        <f t="shared" ref="BV97:BV122" si="137">IF(ROUND((P97-Q97),5)&gt;=0,0,"Ошибка!")</f>
        <v>0</v>
      </c>
      <c r="BW97" s="361"/>
      <c r="BX97" s="253">
        <f t="shared" ref="BX97:BX122" si="138">IF(ROUND((R97-S97),5)&gt;=0,0,"Ошибка!")</f>
        <v>0</v>
      </c>
      <c r="BY97" s="361"/>
      <c r="BZ97" s="361"/>
      <c r="CA97" s="361"/>
      <c r="CB97" s="361"/>
      <c r="CC97" s="361"/>
      <c r="CD97" s="361"/>
      <c r="CE97" s="361"/>
      <c r="CF97" s="361"/>
      <c r="CG97" s="253">
        <f t="shared" ref="CG97:CG122" si="139">IF(ROUND((AA97-AB97),5)&gt;=0,0,"Ошибка!")</f>
        <v>0</v>
      </c>
      <c r="CH97" s="361"/>
      <c r="CI97" s="253">
        <f t="shared" ref="CI97:CI122" si="140">IF(ROUND((AC97-AD97),5)&gt;=0,0,"Ошибка!")</f>
        <v>0</v>
      </c>
      <c r="CJ97" s="361"/>
      <c r="CK97" s="361"/>
      <c r="CL97" s="361"/>
      <c r="CM97" s="361"/>
      <c r="CN97" s="361"/>
      <c r="CO97" s="361"/>
      <c r="CP97" s="361"/>
      <c r="CQ97" s="361"/>
      <c r="CR97" s="253">
        <f t="shared" ref="CR97:CR122" si="141">IF(ROUND((AL97-AM97),5)&gt;=0,0,"Ошибка!")</f>
        <v>0</v>
      </c>
      <c r="CS97" s="361"/>
      <c r="CT97" s="253">
        <f t="shared" ref="CT97:CT122" si="142">IF(ROUND((AN97-AO97),5)&gt;=0,0,"Ошибка!")</f>
        <v>0</v>
      </c>
      <c r="CU97" s="361"/>
      <c r="CV97" s="361"/>
      <c r="CW97" s="361"/>
      <c r="CX97" s="361"/>
      <c r="CY97" s="361"/>
      <c r="CZ97" s="361"/>
      <c r="DA97" s="361"/>
      <c r="DB97" s="361"/>
      <c r="DC97" s="253">
        <f t="shared" ref="DC97:DC122" si="143">IF(ROUND((AW97-AX97),5)&gt;=0,0,"Ошибка!")</f>
        <v>0</v>
      </c>
      <c r="DD97" s="361"/>
      <c r="DE97" s="253">
        <f t="shared" ref="DE97:DE122" si="144">IF(ROUND((AY97-AZ97),5)&gt;=0,0,"Ошибка!")</f>
        <v>0</v>
      </c>
      <c r="DF97" s="361"/>
      <c r="DG97" s="361"/>
      <c r="DH97" s="361"/>
      <c r="DI97" s="361"/>
      <c r="DJ97" s="361"/>
      <c r="DK97" s="361"/>
      <c r="DL97" s="361"/>
      <c r="DM97" s="2"/>
      <c r="DN97" s="2"/>
    </row>
    <row r="98" spans="1:118" s="28" customFormat="1" ht="24">
      <c r="A98" s="272" t="str">
        <f t="shared" si="114"/>
        <v>МОУ ДОД ДХШ</v>
      </c>
      <c r="B98" s="348" t="s">
        <v>331</v>
      </c>
      <c r="C98" s="349" t="s">
        <v>288</v>
      </c>
      <c r="D98" s="349" t="s">
        <v>9</v>
      </c>
      <c r="E98" s="308">
        <f t="shared" si="125"/>
        <v>0</v>
      </c>
      <c r="F98" s="236">
        <f t="shared" si="126"/>
        <v>0</v>
      </c>
      <c r="G98" s="236">
        <f t="shared" si="127"/>
        <v>0</v>
      </c>
      <c r="H98" s="236">
        <f t="shared" si="128"/>
        <v>0</v>
      </c>
      <c r="I98" s="236">
        <f t="shared" si="129"/>
        <v>0</v>
      </c>
      <c r="J98" s="236">
        <f t="shared" si="130"/>
        <v>0</v>
      </c>
      <c r="K98" s="236">
        <f t="shared" si="131"/>
        <v>0</v>
      </c>
      <c r="L98" s="236">
        <f t="shared" si="132"/>
        <v>0</v>
      </c>
      <c r="M98" s="236">
        <f t="shared" si="133"/>
        <v>0</v>
      </c>
      <c r="N98" s="236">
        <f t="shared" si="115"/>
        <v>0</v>
      </c>
      <c r="O98" s="236">
        <f t="shared" si="134"/>
        <v>0</v>
      </c>
      <c r="P98" s="367"/>
      <c r="Q98" s="368"/>
      <c r="R98" s="237">
        <f t="shared" si="116"/>
        <v>0</v>
      </c>
      <c r="S98" s="368"/>
      <c r="T98" s="237">
        <f t="shared" si="117"/>
        <v>0</v>
      </c>
      <c r="U98" s="368"/>
      <c r="V98" s="368"/>
      <c r="W98" s="368"/>
      <c r="X98" s="368"/>
      <c r="Y98" s="368"/>
      <c r="Z98" s="368"/>
      <c r="AA98" s="367"/>
      <c r="AB98" s="368"/>
      <c r="AC98" s="237">
        <f t="shared" si="118"/>
        <v>0</v>
      </c>
      <c r="AD98" s="368"/>
      <c r="AE98" s="237">
        <f t="shared" si="119"/>
        <v>0</v>
      </c>
      <c r="AF98" s="368"/>
      <c r="AG98" s="368"/>
      <c r="AH98" s="368"/>
      <c r="AI98" s="368"/>
      <c r="AJ98" s="368"/>
      <c r="AK98" s="368"/>
      <c r="AL98" s="367"/>
      <c r="AM98" s="368"/>
      <c r="AN98" s="237">
        <f t="shared" si="120"/>
        <v>0</v>
      </c>
      <c r="AO98" s="368"/>
      <c r="AP98" s="237">
        <f t="shared" si="121"/>
        <v>0</v>
      </c>
      <c r="AQ98" s="368"/>
      <c r="AR98" s="368"/>
      <c r="AS98" s="368"/>
      <c r="AT98" s="368"/>
      <c r="AU98" s="368"/>
      <c r="AV98" s="368"/>
      <c r="AW98" s="367"/>
      <c r="AX98" s="368"/>
      <c r="AY98" s="237">
        <f t="shared" si="122"/>
        <v>0</v>
      </c>
      <c r="AZ98" s="368"/>
      <c r="BA98" s="237">
        <f t="shared" si="123"/>
        <v>0</v>
      </c>
      <c r="BB98" s="368"/>
      <c r="BC98" s="368"/>
      <c r="BD98" s="368"/>
      <c r="BE98" s="368"/>
      <c r="BF98" s="368"/>
      <c r="BG98" s="368"/>
      <c r="BH98" s="379">
        <f t="shared" si="111"/>
        <v>0</v>
      </c>
      <c r="BI98" s="255" t="str">
        <f t="shared" si="124"/>
        <v>04</v>
      </c>
      <c r="BJ98" s="361"/>
      <c r="BK98" s="253">
        <f t="shared" si="135"/>
        <v>0</v>
      </c>
      <c r="BL98" s="361"/>
      <c r="BM98" s="253">
        <f t="shared" si="136"/>
        <v>0</v>
      </c>
      <c r="BN98" s="247"/>
      <c r="BO98" s="358"/>
      <c r="BP98" s="361"/>
      <c r="BQ98" s="361"/>
      <c r="BR98" s="361"/>
      <c r="BS98" s="361"/>
      <c r="BT98" s="361"/>
      <c r="BU98" s="361"/>
      <c r="BV98" s="253">
        <f t="shared" si="137"/>
        <v>0</v>
      </c>
      <c r="BW98" s="361"/>
      <c r="BX98" s="253">
        <f t="shared" si="138"/>
        <v>0</v>
      </c>
      <c r="BY98" s="361"/>
      <c r="BZ98" s="361"/>
      <c r="CA98" s="361"/>
      <c r="CB98" s="361"/>
      <c r="CC98" s="361"/>
      <c r="CD98" s="361"/>
      <c r="CE98" s="361"/>
      <c r="CF98" s="361"/>
      <c r="CG98" s="253">
        <f t="shared" si="139"/>
        <v>0</v>
      </c>
      <c r="CH98" s="361"/>
      <c r="CI98" s="253">
        <f t="shared" si="140"/>
        <v>0</v>
      </c>
      <c r="CJ98" s="361"/>
      <c r="CK98" s="361"/>
      <c r="CL98" s="361"/>
      <c r="CM98" s="361"/>
      <c r="CN98" s="361"/>
      <c r="CO98" s="361"/>
      <c r="CP98" s="361"/>
      <c r="CQ98" s="361"/>
      <c r="CR98" s="253">
        <f t="shared" si="141"/>
        <v>0</v>
      </c>
      <c r="CS98" s="361"/>
      <c r="CT98" s="253">
        <f t="shared" si="142"/>
        <v>0</v>
      </c>
      <c r="CU98" s="361"/>
      <c r="CV98" s="361"/>
      <c r="CW98" s="361"/>
      <c r="CX98" s="361"/>
      <c r="CY98" s="361"/>
      <c r="CZ98" s="361"/>
      <c r="DA98" s="361"/>
      <c r="DB98" s="361"/>
      <c r="DC98" s="253">
        <f t="shared" si="143"/>
        <v>0</v>
      </c>
      <c r="DD98" s="361"/>
      <c r="DE98" s="253">
        <f t="shared" si="144"/>
        <v>0</v>
      </c>
      <c r="DF98" s="361"/>
      <c r="DG98" s="361"/>
      <c r="DH98" s="361"/>
      <c r="DI98" s="361"/>
      <c r="DJ98" s="361"/>
      <c r="DK98" s="361"/>
      <c r="DL98" s="361"/>
      <c r="DM98" s="242"/>
      <c r="DN98" s="242"/>
    </row>
    <row r="99" spans="1:118" s="28" customFormat="1" ht="24">
      <c r="A99" s="272" t="str">
        <f t="shared" si="114"/>
        <v>МОУ ДОД ДХШ</v>
      </c>
      <c r="B99" s="348" t="s">
        <v>330</v>
      </c>
      <c r="C99" s="349" t="s">
        <v>289</v>
      </c>
      <c r="D99" s="349" t="s">
        <v>10</v>
      </c>
      <c r="E99" s="308">
        <f t="shared" si="125"/>
        <v>0</v>
      </c>
      <c r="F99" s="236">
        <f t="shared" si="126"/>
        <v>0</v>
      </c>
      <c r="G99" s="236">
        <f t="shared" si="127"/>
        <v>0</v>
      </c>
      <c r="H99" s="236">
        <f t="shared" si="128"/>
        <v>0</v>
      </c>
      <c r="I99" s="236">
        <f t="shared" si="129"/>
        <v>0</v>
      </c>
      <c r="J99" s="236">
        <f t="shared" si="130"/>
        <v>0</v>
      </c>
      <c r="K99" s="236">
        <f t="shared" si="131"/>
        <v>0</v>
      </c>
      <c r="L99" s="236">
        <f t="shared" si="132"/>
        <v>0</v>
      </c>
      <c r="M99" s="236">
        <f t="shared" si="133"/>
        <v>0</v>
      </c>
      <c r="N99" s="236">
        <f t="shared" si="115"/>
        <v>0</v>
      </c>
      <c r="O99" s="236">
        <f t="shared" si="134"/>
        <v>0</v>
      </c>
      <c r="P99" s="367"/>
      <c r="Q99" s="368"/>
      <c r="R99" s="237">
        <f t="shared" si="116"/>
        <v>0</v>
      </c>
      <c r="S99" s="368"/>
      <c r="T99" s="237">
        <f t="shared" si="117"/>
        <v>0</v>
      </c>
      <c r="U99" s="368"/>
      <c r="V99" s="368"/>
      <c r="W99" s="368"/>
      <c r="X99" s="368"/>
      <c r="Y99" s="368"/>
      <c r="Z99" s="368"/>
      <c r="AA99" s="367"/>
      <c r="AB99" s="368"/>
      <c r="AC99" s="237">
        <f t="shared" si="118"/>
        <v>0</v>
      </c>
      <c r="AD99" s="368"/>
      <c r="AE99" s="237">
        <f t="shared" si="119"/>
        <v>0</v>
      </c>
      <c r="AF99" s="368"/>
      <c r="AG99" s="368"/>
      <c r="AH99" s="368"/>
      <c r="AI99" s="368"/>
      <c r="AJ99" s="368"/>
      <c r="AK99" s="368"/>
      <c r="AL99" s="367"/>
      <c r="AM99" s="368"/>
      <c r="AN99" s="237">
        <f t="shared" si="120"/>
        <v>0</v>
      </c>
      <c r="AO99" s="368"/>
      <c r="AP99" s="237">
        <f t="shared" si="121"/>
        <v>0</v>
      </c>
      <c r="AQ99" s="368"/>
      <c r="AR99" s="368"/>
      <c r="AS99" s="368"/>
      <c r="AT99" s="368"/>
      <c r="AU99" s="368"/>
      <c r="AV99" s="368"/>
      <c r="AW99" s="367"/>
      <c r="AX99" s="368"/>
      <c r="AY99" s="237">
        <f t="shared" si="122"/>
        <v>0</v>
      </c>
      <c r="AZ99" s="368"/>
      <c r="BA99" s="237">
        <f t="shared" si="123"/>
        <v>0</v>
      </c>
      <c r="BB99" s="368"/>
      <c r="BC99" s="368"/>
      <c r="BD99" s="368"/>
      <c r="BE99" s="368"/>
      <c r="BF99" s="368"/>
      <c r="BG99" s="368"/>
      <c r="BH99" s="379">
        <f t="shared" si="111"/>
        <v>0</v>
      </c>
      <c r="BI99" s="255" t="str">
        <f t="shared" si="124"/>
        <v>05</v>
      </c>
      <c r="BJ99" s="361"/>
      <c r="BK99" s="253">
        <f t="shared" si="135"/>
        <v>0</v>
      </c>
      <c r="BL99" s="361"/>
      <c r="BM99" s="253">
        <f t="shared" si="136"/>
        <v>0</v>
      </c>
      <c r="BN99" s="247"/>
      <c r="BO99" s="358"/>
      <c r="BP99" s="361"/>
      <c r="BQ99" s="361"/>
      <c r="BR99" s="361"/>
      <c r="BS99" s="361"/>
      <c r="BT99" s="361"/>
      <c r="BU99" s="361"/>
      <c r="BV99" s="253">
        <f t="shared" si="137"/>
        <v>0</v>
      </c>
      <c r="BW99" s="361"/>
      <c r="BX99" s="253">
        <f t="shared" si="138"/>
        <v>0</v>
      </c>
      <c r="BY99" s="361"/>
      <c r="BZ99" s="361"/>
      <c r="CA99" s="361"/>
      <c r="CB99" s="361"/>
      <c r="CC99" s="361"/>
      <c r="CD99" s="361"/>
      <c r="CE99" s="361"/>
      <c r="CF99" s="361"/>
      <c r="CG99" s="253">
        <f t="shared" si="139"/>
        <v>0</v>
      </c>
      <c r="CH99" s="361"/>
      <c r="CI99" s="253">
        <f t="shared" si="140"/>
        <v>0</v>
      </c>
      <c r="CJ99" s="361"/>
      <c r="CK99" s="361"/>
      <c r="CL99" s="361"/>
      <c r="CM99" s="361"/>
      <c r="CN99" s="361"/>
      <c r="CO99" s="361"/>
      <c r="CP99" s="361"/>
      <c r="CQ99" s="361"/>
      <c r="CR99" s="253">
        <f t="shared" si="141"/>
        <v>0</v>
      </c>
      <c r="CS99" s="361"/>
      <c r="CT99" s="253">
        <f t="shared" si="142"/>
        <v>0</v>
      </c>
      <c r="CU99" s="361"/>
      <c r="CV99" s="361"/>
      <c r="CW99" s="361"/>
      <c r="CX99" s="361"/>
      <c r="CY99" s="361"/>
      <c r="CZ99" s="361"/>
      <c r="DA99" s="361"/>
      <c r="DB99" s="361"/>
      <c r="DC99" s="253">
        <f t="shared" si="143"/>
        <v>0</v>
      </c>
      <c r="DD99" s="361"/>
      <c r="DE99" s="253">
        <f t="shared" si="144"/>
        <v>0</v>
      </c>
      <c r="DF99" s="361"/>
      <c r="DG99" s="361"/>
      <c r="DH99" s="361"/>
      <c r="DI99" s="361"/>
      <c r="DJ99" s="361"/>
      <c r="DK99" s="361"/>
      <c r="DL99" s="361"/>
      <c r="DM99" s="242"/>
      <c r="DN99" s="242"/>
    </row>
    <row r="100" spans="1:118" s="27" customFormat="1" ht="12">
      <c r="A100" s="272" t="str">
        <f t="shared" si="114"/>
        <v>МОУ ДОД ДХШ</v>
      </c>
      <c r="B100" s="350" t="s">
        <v>290</v>
      </c>
      <c r="C100" s="349" t="s">
        <v>291</v>
      </c>
      <c r="D100" s="349" t="s">
        <v>59</v>
      </c>
      <c r="E100" s="308">
        <f t="shared" si="125"/>
        <v>0</v>
      </c>
      <c r="F100" s="236">
        <f t="shared" si="126"/>
        <v>0</v>
      </c>
      <c r="G100" s="236">
        <f t="shared" si="127"/>
        <v>0</v>
      </c>
      <c r="H100" s="236">
        <f t="shared" si="128"/>
        <v>0</v>
      </c>
      <c r="I100" s="236">
        <f t="shared" si="129"/>
        <v>0</v>
      </c>
      <c r="J100" s="236">
        <f t="shared" si="130"/>
        <v>0</v>
      </c>
      <c r="K100" s="236">
        <f t="shared" si="131"/>
        <v>0</v>
      </c>
      <c r="L100" s="236">
        <f t="shared" si="132"/>
        <v>0</v>
      </c>
      <c r="M100" s="236">
        <f t="shared" si="133"/>
        <v>0</v>
      </c>
      <c r="N100" s="236">
        <f t="shared" si="115"/>
        <v>0</v>
      </c>
      <c r="O100" s="236">
        <f t="shared" si="134"/>
        <v>0</v>
      </c>
      <c r="P100" s="367"/>
      <c r="Q100" s="368"/>
      <c r="R100" s="237">
        <f t="shared" si="116"/>
        <v>0</v>
      </c>
      <c r="S100" s="368"/>
      <c r="T100" s="237">
        <f t="shared" si="117"/>
        <v>0</v>
      </c>
      <c r="U100" s="368"/>
      <c r="V100" s="368"/>
      <c r="W100" s="368"/>
      <c r="X100" s="368"/>
      <c r="Y100" s="368"/>
      <c r="Z100" s="368"/>
      <c r="AA100" s="367"/>
      <c r="AB100" s="368"/>
      <c r="AC100" s="237">
        <f t="shared" si="118"/>
        <v>0</v>
      </c>
      <c r="AD100" s="368"/>
      <c r="AE100" s="237">
        <f t="shared" si="119"/>
        <v>0</v>
      </c>
      <c r="AF100" s="368"/>
      <c r="AG100" s="368"/>
      <c r="AH100" s="368"/>
      <c r="AI100" s="368"/>
      <c r="AJ100" s="368"/>
      <c r="AK100" s="368"/>
      <c r="AL100" s="367"/>
      <c r="AM100" s="368"/>
      <c r="AN100" s="237">
        <f t="shared" si="120"/>
        <v>0</v>
      </c>
      <c r="AO100" s="368"/>
      <c r="AP100" s="237">
        <f t="shared" si="121"/>
        <v>0</v>
      </c>
      <c r="AQ100" s="368"/>
      <c r="AR100" s="368"/>
      <c r="AS100" s="368"/>
      <c r="AT100" s="368"/>
      <c r="AU100" s="368"/>
      <c r="AV100" s="368"/>
      <c r="AW100" s="367"/>
      <c r="AX100" s="368"/>
      <c r="AY100" s="237">
        <f t="shared" si="122"/>
        <v>0</v>
      </c>
      <c r="AZ100" s="368"/>
      <c r="BA100" s="237">
        <f t="shared" si="123"/>
        <v>0</v>
      </c>
      <c r="BB100" s="368"/>
      <c r="BC100" s="368"/>
      <c r="BD100" s="368"/>
      <c r="BE100" s="368"/>
      <c r="BF100" s="368"/>
      <c r="BG100" s="368"/>
      <c r="BH100" s="379">
        <f t="shared" si="111"/>
        <v>0</v>
      </c>
      <c r="BI100" s="255" t="str">
        <f t="shared" si="124"/>
        <v>06</v>
      </c>
      <c r="BJ100" s="361"/>
      <c r="BK100" s="253">
        <f t="shared" si="135"/>
        <v>0</v>
      </c>
      <c r="BL100" s="361"/>
      <c r="BM100" s="253">
        <f t="shared" si="136"/>
        <v>0</v>
      </c>
      <c r="BN100" s="247"/>
      <c r="BO100" s="358"/>
      <c r="BP100" s="361"/>
      <c r="BQ100" s="361"/>
      <c r="BR100" s="361"/>
      <c r="BS100" s="361"/>
      <c r="BT100" s="361"/>
      <c r="BU100" s="361"/>
      <c r="BV100" s="253">
        <f t="shared" si="137"/>
        <v>0</v>
      </c>
      <c r="BW100" s="361"/>
      <c r="BX100" s="253">
        <f t="shared" si="138"/>
        <v>0</v>
      </c>
      <c r="BY100" s="361"/>
      <c r="BZ100" s="361"/>
      <c r="CA100" s="361"/>
      <c r="CB100" s="361"/>
      <c r="CC100" s="361"/>
      <c r="CD100" s="361"/>
      <c r="CE100" s="361"/>
      <c r="CF100" s="361"/>
      <c r="CG100" s="253">
        <f t="shared" si="139"/>
        <v>0</v>
      </c>
      <c r="CH100" s="361"/>
      <c r="CI100" s="253">
        <f t="shared" si="140"/>
        <v>0</v>
      </c>
      <c r="CJ100" s="361"/>
      <c r="CK100" s="361"/>
      <c r="CL100" s="361"/>
      <c r="CM100" s="361"/>
      <c r="CN100" s="361"/>
      <c r="CO100" s="361"/>
      <c r="CP100" s="361"/>
      <c r="CQ100" s="361"/>
      <c r="CR100" s="253">
        <f t="shared" si="141"/>
        <v>0</v>
      </c>
      <c r="CS100" s="361"/>
      <c r="CT100" s="253">
        <f t="shared" si="142"/>
        <v>0</v>
      </c>
      <c r="CU100" s="361"/>
      <c r="CV100" s="361"/>
      <c r="CW100" s="361"/>
      <c r="CX100" s="361"/>
      <c r="CY100" s="361"/>
      <c r="CZ100" s="361"/>
      <c r="DA100" s="361"/>
      <c r="DB100" s="361"/>
      <c r="DC100" s="253">
        <f t="shared" si="143"/>
        <v>0</v>
      </c>
      <c r="DD100" s="361"/>
      <c r="DE100" s="253">
        <f t="shared" si="144"/>
        <v>0</v>
      </c>
      <c r="DF100" s="361"/>
      <c r="DG100" s="361"/>
      <c r="DH100" s="361"/>
      <c r="DI100" s="361"/>
      <c r="DJ100" s="361"/>
      <c r="DK100" s="361"/>
      <c r="DL100" s="361"/>
      <c r="DM100" s="2"/>
      <c r="DN100" s="2"/>
    </row>
    <row r="101" spans="1:118" s="28" customFormat="1" ht="36">
      <c r="A101" s="272" t="str">
        <f t="shared" si="114"/>
        <v>МОУ ДОД ДХШ</v>
      </c>
      <c r="B101" s="348" t="s">
        <v>332</v>
      </c>
      <c r="C101" s="349" t="s">
        <v>292</v>
      </c>
      <c r="D101" s="349" t="s">
        <v>60</v>
      </c>
      <c r="E101" s="308">
        <f t="shared" si="125"/>
        <v>12</v>
      </c>
      <c r="F101" s="236">
        <f t="shared" si="126"/>
        <v>0</v>
      </c>
      <c r="G101" s="236">
        <f t="shared" si="127"/>
        <v>680.69999999999993</v>
      </c>
      <c r="H101" s="236">
        <f t="shared" si="128"/>
        <v>0</v>
      </c>
      <c r="I101" s="236">
        <f t="shared" si="129"/>
        <v>0</v>
      </c>
      <c r="J101" s="236">
        <f t="shared" si="130"/>
        <v>588.79999999999995</v>
      </c>
      <c r="K101" s="236">
        <f t="shared" si="131"/>
        <v>0</v>
      </c>
      <c r="L101" s="236">
        <f t="shared" si="132"/>
        <v>91.9</v>
      </c>
      <c r="M101" s="236">
        <f t="shared" si="133"/>
        <v>0</v>
      </c>
      <c r="N101" s="236">
        <f t="shared" si="115"/>
        <v>0</v>
      </c>
      <c r="O101" s="236">
        <f t="shared" si="134"/>
        <v>0</v>
      </c>
      <c r="P101" s="220">
        <v>12</v>
      </c>
      <c r="Q101" s="221"/>
      <c r="R101" s="237">
        <f t="shared" si="116"/>
        <v>680.69999999999993</v>
      </c>
      <c r="S101" s="221"/>
      <c r="T101" s="237">
        <f t="shared" si="117"/>
        <v>0</v>
      </c>
      <c r="U101" s="221">
        <v>588.79999999999995</v>
      </c>
      <c r="V101" s="233"/>
      <c r="W101" s="221">
        <v>91.9</v>
      </c>
      <c r="X101" s="221"/>
      <c r="Y101" s="233"/>
      <c r="Z101" s="221"/>
      <c r="AA101" s="220"/>
      <c r="AB101" s="221"/>
      <c r="AC101" s="237">
        <f t="shared" si="118"/>
        <v>0</v>
      </c>
      <c r="AD101" s="221"/>
      <c r="AE101" s="237">
        <f t="shared" si="119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20"/>
        <v>0</v>
      </c>
      <c r="AO101" s="221"/>
      <c r="AP101" s="237">
        <f t="shared" si="121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22"/>
        <v>0</v>
      </c>
      <c r="AZ101" s="221"/>
      <c r="BA101" s="237">
        <f t="shared" si="123"/>
        <v>0</v>
      </c>
      <c r="BB101" s="221"/>
      <c r="BC101" s="233"/>
      <c r="BD101" s="221"/>
      <c r="BE101" s="221"/>
      <c r="BF101" s="233"/>
      <c r="BG101" s="221"/>
      <c r="BH101" s="379">
        <f t="shared" si="111"/>
        <v>0</v>
      </c>
      <c r="BI101" s="255" t="str">
        <f t="shared" si="124"/>
        <v>07</v>
      </c>
      <c r="BJ101" s="361"/>
      <c r="BK101" s="253">
        <f t="shared" si="135"/>
        <v>0</v>
      </c>
      <c r="BL101" s="361"/>
      <c r="BM101" s="253">
        <f t="shared" si="136"/>
        <v>0</v>
      </c>
      <c r="BN101" s="247"/>
      <c r="BO101" s="358"/>
      <c r="BP101" s="361"/>
      <c r="BQ101" s="361"/>
      <c r="BR101" s="361"/>
      <c r="BS101" s="361"/>
      <c r="BT101" s="361"/>
      <c r="BU101" s="361"/>
      <c r="BV101" s="253">
        <f t="shared" si="137"/>
        <v>0</v>
      </c>
      <c r="BW101" s="361"/>
      <c r="BX101" s="253">
        <f t="shared" si="138"/>
        <v>0</v>
      </c>
      <c r="BY101" s="361"/>
      <c r="BZ101" s="361"/>
      <c r="CA101" s="361"/>
      <c r="CB101" s="361"/>
      <c r="CC101" s="361"/>
      <c r="CD101" s="361"/>
      <c r="CE101" s="361"/>
      <c r="CF101" s="361"/>
      <c r="CG101" s="253">
        <f t="shared" si="139"/>
        <v>0</v>
      </c>
      <c r="CH101" s="361"/>
      <c r="CI101" s="253">
        <f t="shared" si="140"/>
        <v>0</v>
      </c>
      <c r="CJ101" s="361"/>
      <c r="CK101" s="361"/>
      <c r="CL101" s="361"/>
      <c r="CM101" s="361"/>
      <c r="CN101" s="361"/>
      <c r="CO101" s="361"/>
      <c r="CP101" s="361"/>
      <c r="CQ101" s="361"/>
      <c r="CR101" s="253">
        <f t="shared" si="141"/>
        <v>0</v>
      </c>
      <c r="CS101" s="361"/>
      <c r="CT101" s="253">
        <f t="shared" si="142"/>
        <v>0</v>
      </c>
      <c r="CU101" s="361"/>
      <c r="CV101" s="361"/>
      <c r="CW101" s="361"/>
      <c r="CX101" s="361"/>
      <c r="CY101" s="361"/>
      <c r="CZ101" s="361"/>
      <c r="DA101" s="361"/>
      <c r="DB101" s="361"/>
      <c r="DC101" s="253">
        <f t="shared" si="143"/>
        <v>0</v>
      </c>
      <c r="DD101" s="361"/>
      <c r="DE101" s="253">
        <f t="shared" si="144"/>
        <v>0</v>
      </c>
      <c r="DF101" s="361"/>
      <c r="DG101" s="361"/>
      <c r="DH101" s="361"/>
      <c r="DI101" s="361"/>
      <c r="DJ101" s="361"/>
      <c r="DK101" s="361"/>
      <c r="DL101" s="361"/>
      <c r="DM101" s="242"/>
      <c r="DN101" s="242"/>
    </row>
    <row r="102" spans="1:118" s="28" customFormat="1" ht="24">
      <c r="A102" s="272" t="str">
        <f t="shared" si="114"/>
        <v>МОУ ДОД ДХШ</v>
      </c>
      <c r="B102" s="348" t="s">
        <v>333</v>
      </c>
      <c r="C102" s="349" t="s">
        <v>293</v>
      </c>
      <c r="D102" s="349" t="s">
        <v>61</v>
      </c>
      <c r="E102" s="308">
        <f t="shared" si="125"/>
        <v>0</v>
      </c>
      <c r="F102" s="236">
        <f t="shared" si="126"/>
        <v>0</v>
      </c>
      <c r="G102" s="236">
        <f t="shared" si="127"/>
        <v>0</v>
      </c>
      <c r="H102" s="236">
        <f t="shared" si="128"/>
        <v>0</v>
      </c>
      <c r="I102" s="236">
        <f t="shared" si="129"/>
        <v>0</v>
      </c>
      <c r="J102" s="236">
        <f t="shared" si="130"/>
        <v>0</v>
      </c>
      <c r="K102" s="236">
        <f t="shared" si="131"/>
        <v>0</v>
      </c>
      <c r="L102" s="236">
        <f t="shared" si="132"/>
        <v>0</v>
      </c>
      <c r="M102" s="236">
        <f t="shared" si="133"/>
        <v>0</v>
      </c>
      <c r="N102" s="236">
        <f t="shared" si="115"/>
        <v>0</v>
      </c>
      <c r="O102" s="236">
        <f t="shared" si="134"/>
        <v>0</v>
      </c>
      <c r="P102" s="367"/>
      <c r="Q102" s="368"/>
      <c r="R102" s="237">
        <f t="shared" ref="R102:R119" si="145">SUM(U102:W102)</f>
        <v>0</v>
      </c>
      <c r="S102" s="368"/>
      <c r="T102" s="237">
        <f t="shared" ref="T102:T119" si="146">SUM(X102:Z102)</f>
        <v>0</v>
      </c>
      <c r="U102" s="368"/>
      <c r="V102" s="368"/>
      <c r="W102" s="368"/>
      <c r="X102" s="368"/>
      <c r="Y102" s="368"/>
      <c r="Z102" s="368"/>
      <c r="AA102" s="367"/>
      <c r="AB102" s="368"/>
      <c r="AC102" s="237">
        <f t="shared" ref="AC102:AC119" si="147">SUM(AF102:AH102)</f>
        <v>0</v>
      </c>
      <c r="AD102" s="368"/>
      <c r="AE102" s="237">
        <f t="shared" ref="AE102:AE119" si="148">SUM(AI102:AK102)</f>
        <v>0</v>
      </c>
      <c r="AF102" s="368"/>
      <c r="AG102" s="368"/>
      <c r="AH102" s="368"/>
      <c r="AI102" s="368"/>
      <c r="AJ102" s="368"/>
      <c r="AK102" s="368"/>
      <c r="AL102" s="367"/>
      <c r="AM102" s="368"/>
      <c r="AN102" s="237">
        <f t="shared" ref="AN102:AN119" si="149">SUM(AQ102:AS102)</f>
        <v>0</v>
      </c>
      <c r="AO102" s="368"/>
      <c r="AP102" s="237">
        <f t="shared" ref="AP102:AP119" si="150">SUM(AT102:AV102)</f>
        <v>0</v>
      </c>
      <c r="AQ102" s="368"/>
      <c r="AR102" s="368"/>
      <c r="AS102" s="368"/>
      <c r="AT102" s="368"/>
      <c r="AU102" s="368"/>
      <c r="AV102" s="368"/>
      <c r="AW102" s="367"/>
      <c r="AX102" s="368"/>
      <c r="AY102" s="237">
        <f t="shared" ref="AY102:AY119" si="151">SUM(BB102:BD102)</f>
        <v>0</v>
      </c>
      <c r="AZ102" s="368"/>
      <c r="BA102" s="237">
        <f t="shared" ref="BA102:BA119" si="152">SUM(BE102:BG102)</f>
        <v>0</v>
      </c>
      <c r="BB102" s="368"/>
      <c r="BC102" s="368"/>
      <c r="BD102" s="368"/>
      <c r="BE102" s="368"/>
      <c r="BF102" s="368"/>
      <c r="BG102" s="368"/>
      <c r="BH102" s="379">
        <f t="shared" si="111"/>
        <v>0</v>
      </c>
      <c r="BI102" s="255" t="str">
        <f t="shared" si="124"/>
        <v>08</v>
      </c>
      <c r="BJ102" s="361"/>
      <c r="BK102" s="253">
        <f t="shared" si="135"/>
        <v>0</v>
      </c>
      <c r="BL102" s="361"/>
      <c r="BM102" s="253">
        <f t="shared" si="136"/>
        <v>0</v>
      </c>
      <c r="BN102" s="247"/>
      <c r="BO102" s="358"/>
      <c r="BP102" s="361"/>
      <c r="BQ102" s="361"/>
      <c r="BR102" s="361"/>
      <c r="BS102" s="361"/>
      <c r="BT102" s="361"/>
      <c r="BU102" s="361"/>
      <c r="BV102" s="253">
        <f t="shared" si="137"/>
        <v>0</v>
      </c>
      <c r="BW102" s="361"/>
      <c r="BX102" s="253">
        <f t="shared" si="138"/>
        <v>0</v>
      </c>
      <c r="BY102" s="361"/>
      <c r="BZ102" s="361"/>
      <c r="CA102" s="361"/>
      <c r="CB102" s="361"/>
      <c r="CC102" s="361"/>
      <c r="CD102" s="361"/>
      <c r="CE102" s="361"/>
      <c r="CF102" s="361"/>
      <c r="CG102" s="253">
        <f t="shared" si="139"/>
        <v>0</v>
      </c>
      <c r="CH102" s="361"/>
      <c r="CI102" s="253">
        <f t="shared" si="140"/>
        <v>0</v>
      </c>
      <c r="CJ102" s="361"/>
      <c r="CK102" s="361"/>
      <c r="CL102" s="361"/>
      <c r="CM102" s="361"/>
      <c r="CN102" s="361"/>
      <c r="CO102" s="361"/>
      <c r="CP102" s="361"/>
      <c r="CQ102" s="361"/>
      <c r="CR102" s="253">
        <f t="shared" si="141"/>
        <v>0</v>
      </c>
      <c r="CS102" s="361"/>
      <c r="CT102" s="253">
        <f t="shared" si="142"/>
        <v>0</v>
      </c>
      <c r="CU102" s="361"/>
      <c r="CV102" s="361"/>
      <c r="CW102" s="361"/>
      <c r="CX102" s="361"/>
      <c r="CY102" s="361"/>
      <c r="CZ102" s="361"/>
      <c r="DA102" s="361"/>
      <c r="DB102" s="361"/>
      <c r="DC102" s="253">
        <f t="shared" si="143"/>
        <v>0</v>
      </c>
      <c r="DD102" s="361"/>
      <c r="DE102" s="253">
        <f t="shared" si="144"/>
        <v>0</v>
      </c>
      <c r="DF102" s="361"/>
      <c r="DG102" s="361"/>
      <c r="DH102" s="361"/>
      <c r="DI102" s="361"/>
      <c r="DJ102" s="361"/>
      <c r="DK102" s="361"/>
      <c r="DL102" s="361"/>
      <c r="DM102" s="242"/>
      <c r="DN102" s="242"/>
    </row>
    <row r="103" spans="1:118" s="27" customFormat="1" ht="24">
      <c r="A103" s="272" t="str">
        <f t="shared" si="114"/>
        <v>МОУ ДОД ДХШ</v>
      </c>
      <c r="B103" s="351" t="s">
        <v>334</v>
      </c>
      <c r="C103" s="349" t="s">
        <v>294</v>
      </c>
      <c r="D103" s="349" t="s">
        <v>63</v>
      </c>
      <c r="E103" s="308">
        <f t="shared" si="125"/>
        <v>0</v>
      </c>
      <c r="F103" s="236">
        <f t="shared" si="126"/>
        <v>0</v>
      </c>
      <c r="G103" s="236">
        <f t="shared" si="127"/>
        <v>0</v>
      </c>
      <c r="H103" s="236">
        <f t="shared" si="128"/>
        <v>0</v>
      </c>
      <c r="I103" s="236">
        <f t="shared" si="129"/>
        <v>0</v>
      </c>
      <c r="J103" s="236">
        <f t="shared" si="130"/>
        <v>0</v>
      </c>
      <c r="K103" s="236">
        <f t="shared" si="131"/>
        <v>0</v>
      </c>
      <c r="L103" s="236">
        <f t="shared" si="132"/>
        <v>0</v>
      </c>
      <c r="M103" s="236">
        <f t="shared" si="133"/>
        <v>0</v>
      </c>
      <c r="N103" s="236">
        <f t="shared" si="115"/>
        <v>0</v>
      </c>
      <c r="O103" s="236">
        <f t="shared" si="134"/>
        <v>0</v>
      </c>
      <c r="P103" s="367"/>
      <c r="Q103" s="368"/>
      <c r="R103" s="237">
        <f t="shared" si="145"/>
        <v>0</v>
      </c>
      <c r="S103" s="368"/>
      <c r="T103" s="237">
        <f t="shared" si="146"/>
        <v>0</v>
      </c>
      <c r="U103" s="368"/>
      <c r="V103" s="368"/>
      <c r="W103" s="368"/>
      <c r="X103" s="368"/>
      <c r="Y103" s="368"/>
      <c r="Z103" s="368"/>
      <c r="AA103" s="367"/>
      <c r="AB103" s="368"/>
      <c r="AC103" s="237">
        <f t="shared" si="147"/>
        <v>0</v>
      </c>
      <c r="AD103" s="368"/>
      <c r="AE103" s="237">
        <f t="shared" si="148"/>
        <v>0</v>
      </c>
      <c r="AF103" s="368"/>
      <c r="AG103" s="368"/>
      <c r="AH103" s="368"/>
      <c r="AI103" s="368"/>
      <c r="AJ103" s="368"/>
      <c r="AK103" s="368"/>
      <c r="AL103" s="367"/>
      <c r="AM103" s="368"/>
      <c r="AN103" s="237">
        <f t="shared" si="149"/>
        <v>0</v>
      </c>
      <c r="AO103" s="368"/>
      <c r="AP103" s="237">
        <f t="shared" si="150"/>
        <v>0</v>
      </c>
      <c r="AQ103" s="368"/>
      <c r="AR103" s="368"/>
      <c r="AS103" s="368"/>
      <c r="AT103" s="368"/>
      <c r="AU103" s="368"/>
      <c r="AV103" s="368"/>
      <c r="AW103" s="367"/>
      <c r="AX103" s="368"/>
      <c r="AY103" s="237">
        <f t="shared" si="151"/>
        <v>0</v>
      </c>
      <c r="AZ103" s="368"/>
      <c r="BA103" s="237">
        <f t="shared" si="152"/>
        <v>0</v>
      </c>
      <c r="BB103" s="368"/>
      <c r="BC103" s="368"/>
      <c r="BD103" s="368"/>
      <c r="BE103" s="368"/>
      <c r="BF103" s="368"/>
      <c r="BG103" s="368"/>
      <c r="BH103" s="379">
        <f t="shared" si="111"/>
        <v>0</v>
      </c>
      <c r="BI103" s="255" t="str">
        <f t="shared" si="124"/>
        <v>09</v>
      </c>
      <c r="BJ103" s="361"/>
      <c r="BK103" s="253">
        <f t="shared" si="135"/>
        <v>0</v>
      </c>
      <c r="BL103" s="361"/>
      <c r="BM103" s="253">
        <f t="shared" si="136"/>
        <v>0</v>
      </c>
      <c r="BN103" s="247"/>
      <c r="BO103" s="358"/>
      <c r="BP103" s="361"/>
      <c r="BQ103" s="361"/>
      <c r="BR103" s="361"/>
      <c r="BS103" s="361"/>
      <c r="BT103" s="361"/>
      <c r="BU103" s="361"/>
      <c r="BV103" s="253">
        <f t="shared" si="137"/>
        <v>0</v>
      </c>
      <c r="BW103" s="361"/>
      <c r="BX103" s="253">
        <f t="shared" si="138"/>
        <v>0</v>
      </c>
      <c r="BY103" s="361"/>
      <c r="BZ103" s="361"/>
      <c r="CA103" s="361"/>
      <c r="CB103" s="361"/>
      <c r="CC103" s="361"/>
      <c r="CD103" s="361"/>
      <c r="CE103" s="361"/>
      <c r="CF103" s="361"/>
      <c r="CG103" s="253">
        <f t="shared" si="139"/>
        <v>0</v>
      </c>
      <c r="CH103" s="361"/>
      <c r="CI103" s="253">
        <f t="shared" si="140"/>
        <v>0</v>
      </c>
      <c r="CJ103" s="361"/>
      <c r="CK103" s="361"/>
      <c r="CL103" s="361"/>
      <c r="CM103" s="361"/>
      <c r="CN103" s="361"/>
      <c r="CO103" s="361"/>
      <c r="CP103" s="361"/>
      <c r="CQ103" s="361"/>
      <c r="CR103" s="253">
        <f t="shared" si="141"/>
        <v>0</v>
      </c>
      <c r="CS103" s="361"/>
      <c r="CT103" s="253">
        <f t="shared" si="142"/>
        <v>0</v>
      </c>
      <c r="CU103" s="361"/>
      <c r="CV103" s="361"/>
      <c r="CW103" s="361"/>
      <c r="CX103" s="361"/>
      <c r="CY103" s="361"/>
      <c r="CZ103" s="361"/>
      <c r="DA103" s="361"/>
      <c r="DB103" s="361"/>
      <c r="DC103" s="253">
        <f t="shared" si="143"/>
        <v>0</v>
      </c>
      <c r="DD103" s="361"/>
      <c r="DE103" s="253">
        <f t="shared" si="144"/>
        <v>0</v>
      </c>
      <c r="DF103" s="361"/>
      <c r="DG103" s="361"/>
      <c r="DH103" s="361"/>
      <c r="DI103" s="361"/>
      <c r="DJ103" s="361"/>
      <c r="DK103" s="361"/>
      <c r="DL103" s="361"/>
      <c r="DM103" s="2"/>
      <c r="DN103" s="2"/>
    </row>
    <row r="104" spans="1:118" s="27" customFormat="1" ht="12">
      <c r="A104" s="272" t="str">
        <f t="shared" si="114"/>
        <v>МОУ ДОД ДХШ</v>
      </c>
      <c r="B104" s="366" t="s">
        <v>335</v>
      </c>
      <c r="C104" s="349" t="s">
        <v>295</v>
      </c>
      <c r="D104" s="349" t="s">
        <v>64</v>
      </c>
      <c r="E104" s="308">
        <f t="shared" si="125"/>
        <v>0</v>
      </c>
      <c r="F104" s="236">
        <f t="shared" si="126"/>
        <v>0</v>
      </c>
      <c r="G104" s="236">
        <f t="shared" si="127"/>
        <v>0</v>
      </c>
      <c r="H104" s="236">
        <f t="shared" si="128"/>
        <v>0</v>
      </c>
      <c r="I104" s="236">
        <f t="shared" si="129"/>
        <v>0</v>
      </c>
      <c r="J104" s="236">
        <f t="shared" si="130"/>
        <v>0</v>
      </c>
      <c r="K104" s="236">
        <f t="shared" si="131"/>
        <v>0</v>
      </c>
      <c r="L104" s="236">
        <f t="shared" si="132"/>
        <v>0</v>
      </c>
      <c r="M104" s="236">
        <f t="shared" si="133"/>
        <v>0</v>
      </c>
      <c r="N104" s="236">
        <f t="shared" si="115"/>
        <v>0</v>
      </c>
      <c r="O104" s="236">
        <f t="shared" si="134"/>
        <v>0</v>
      </c>
      <c r="P104" s="367"/>
      <c r="Q104" s="368"/>
      <c r="R104" s="237">
        <f t="shared" si="145"/>
        <v>0</v>
      </c>
      <c r="S104" s="368"/>
      <c r="T104" s="237">
        <f t="shared" si="146"/>
        <v>0</v>
      </c>
      <c r="U104" s="368"/>
      <c r="V104" s="368"/>
      <c r="W104" s="368"/>
      <c r="X104" s="368"/>
      <c r="Y104" s="368"/>
      <c r="Z104" s="368"/>
      <c r="AA104" s="367"/>
      <c r="AB104" s="368"/>
      <c r="AC104" s="237">
        <f t="shared" si="147"/>
        <v>0</v>
      </c>
      <c r="AD104" s="368"/>
      <c r="AE104" s="237">
        <f t="shared" si="148"/>
        <v>0</v>
      </c>
      <c r="AF104" s="368"/>
      <c r="AG104" s="368"/>
      <c r="AH104" s="368"/>
      <c r="AI104" s="368"/>
      <c r="AJ104" s="368"/>
      <c r="AK104" s="368"/>
      <c r="AL104" s="367"/>
      <c r="AM104" s="368"/>
      <c r="AN104" s="237">
        <f t="shared" si="149"/>
        <v>0</v>
      </c>
      <c r="AO104" s="368"/>
      <c r="AP104" s="237">
        <f t="shared" si="150"/>
        <v>0</v>
      </c>
      <c r="AQ104" s="368"/>
      <c r="AR104" s="368"/>
      <c r="AS104" s="368"/>
      <c r="AT104" s="368"/>
      <c r="AU104" s="368"/>
      <c r="AV104" s="368"/>
      <c r="AW104" s="367"/>
      <c r="AX104" s="368"/>
      <c r="AY104" s="237">
        <f t="shared" si="151"/>
        <v>0</v>
      </c>
      <c r="AZ104" s="368"/>
      <c r="BA104" s="237">
        <f t="shared" si="152"/>
        <v>0</v>
      </c>
      <c r="BB104" s="368"/>
      <c r="BC104" s="368"/>
      <c r="BD104" s="368"/>
      <c r="BE104" s="368"/>
      <c r="BF104" s="368"/>
      <c r="BG104" s="368"/>
      <c r="BH104" s="379">
        <f t="shared" si="111"/>
        <v>0</v>
      </c>
      <c r="BI104" s="255" t="str">
        <f t="shared" si="124"/>
        <v>10</v>
      </c>
      <c r="BJ104" s="361"/>
      <c r="BK104" s="253">
        <f t="shared" si="135"/>
        <v>0</v>
      </c>
      <c r="BL104" s="361"/>
      <c r="BM104" s="253">
        <f t="shared" si="136"/>
        <v>0</v>
      </c>
      <c r="BN104" s="247"/>
      <c r="BO104" s="358"/>
      <c r="BP104" s="361"/>
      <c r="BQ104" s="361"/>
      <c r="BR104" s="361"/>
      <c r="BS104" s="361"/>
      <c r="BT104" s="361"/>
      <c r="BU104" s="361"/>
      <c r="BV104" s="253">
        <f t="shared" si="137"/>
        <v>0</v>
      </c>
      <c r="BW104" s="361"/>
      <c r="BX104" s="253">
        <f t="shared" si="138"/>
        <v>0</v>
      </c>
      <c r="BY104" s="361"/>
      <c r="BZ104" s="361"/>
      <c r="CA104" s="361"/>
      <c r="CB104" s="361"/>
      <c r="CC104" s="361"/>
      <c r="CD104" s="361"/>
      <c r="CE104" s="361"/>
      <c r="CF104" s="361"/>
      <c r="CG104" s="253">
        <f t="shared" si="139"/>
        <v>0</v>
      </c>
      <c r="CH104" s="361"/>
      <c r="CI104" s="253">
        <f t="shared" si="140"/>
        <v>0</v>
      </c>
      <c r="CJ104" s="361"/>
      <c r="CK104" s="361"/>
      <c r="CL104" s="361"/>
      <c r="CM104" s="361"/>
      <c r="CN104" s="361"/>
      <c r="CO104" s="361"/>
      <c r="CP104" s="361"/>
      <c r="CQ104" s="361"/>
      <c r="CR104" s="253">
        <f t="shared" si="141"/>
        <v>0</v>
      </c>
      <c r="CS104" s="361"/>
      <c r="CT104" s="253">
        <f t="shared" si="142"/>
        <v>0</v>
      </c>
      <c r="CU104" s="361"/>
      <c r="CV104" s="361"/>
      <c r="CW104" s="361"/>
      <c r="CX104" s="361"/>
      <c r="CY104" s="361"/>
      <c r="CZ104" s="361"/>
      <c r="DA104" s="361"/>
      <c r="DB104" s="361"/>
      <c r="DC104" s="253">
        <f t="shared" si="143"/>
        <v>0</v>
      </c>
      <c r="DD104" s="361"/>
      <c r="DE104" s="253">
        <f t="shared" si="144"/>
        <v>0</v>
      </c>
      <c r="DF104" s="361"/>
      <c r="DG104" s="361"/>
      <c r="DH104" s="361"/>
      <c r="DI104" s="361"/>
      <c r="DJ104" s="361"/>
      <c r="DK104" s="361"/>
      <c r="DL104" s="361"/>
      <c r="DM104" s="2"/>
      <c r="DN104" s="2"/>
    </row>
    <row r="105" spans="1:118" s="28" customFormat="1" ht="24">
      <c r="A105" s="272" t="str">
        <f t="shared" si="114"/>
        <v>МОУ ДОД ДХШ</v>
      </c>
      <c r="B105" s="348" t="s">
        <v>336</v>
      </c>
      <c r="C105" s="349" t="s">
        <v>296</v>
      </c>
      <c r="D105" s="349" t="s">
        <v>65</v>
      </c>
      <c r="E105" s="308">
        <f t="shared" si="125"/>
        <v>0</v>
      </c>
      <c r="F105" s="236">
        <f t="shared" si="126"/>
        <v>0</v>
      </c>
      <c r="G105" s="236">
        <f t="shared" si="127"/>
        <v>0</v>
      </c>
      <c r="H105" s="236">
        <f t="shared" si="128"/>
        <v>0</v>
      </c>
      <c r="I105" s="236">
        <f t="shared" si="129"/>
        <v>0</v>
      </c>
      <c r="J105" s="236">
        <f t="shared" si="130"/>
        <v>0</v>
      </c>
      <c r="K105" s="236">
        <f t="shared" si="131"/>
        <v>0</v>
      </c>
      <c r="L105" s="236">
        <f t="shared" si="132"/>
        <v>0</v>
      </c>
      <c r="M105" s="236">
        <f t="shared" si="133"/>
        <v>0</v>
      </c>
      <c r="N105" s="236">
        <f t="shared" si="115"/>
        <v>0</v>
      </c>
      <c r="O105" s="236">
        <f t="shared" si="134"/>
        <v>0</v>
      </c>
      <c r="P105" s="220"/>
      <c r="Q105" s="221"/>
      <c r="R105" s="237">
        <f t="shared" si="145"/>
        <v>0</v>
      </c>
      <c r="S105" s="221"/>
      <c r="T105" s="237">
        <f t="shared" si="146"/>
        <v>0</v>
      </c>
      <c r="U105" s="221"/>
      <c r="V105" s="233"/>
      <c r="W105" s="221"/>
      <c r="X105" s="221"/>
      <c r="Y105" s="233"/>
      <c r="Z105" s="221"/>
      <c r="AA105" s="220"/>
      <c r="AB105" s="221"/>
      <c r="AC105" s="237">
        <f t="shared" si="147"/>
        <v>0</v>
      </c>
      <c r="AD105" s="221"/>
      <c r="AE105" s="237">
        <f t="shared" si="148"/>
        <v>0</v>
      </c>
      <c r="AF105" s="221"/>
      <c r="AG105" s="233"/>
      <c r="AH105" s="221"/>
      <c r="AI105" s="221"/>
      <c r="AJ105" s="233"/>
      <c r="AK105" s="221"/>
      <c r="AL105" s="220"/>
      <c r="AM105" s="221"/>
      <c r="AN105" s="237">
        <f t="shared" si="149"/>
        <v>0</v>
      </c>
      <c r="AO105" s="221"/>
      <c r="AP105" s="237">
        <f t="shared" si="150"/>
        <v>0</v>
      </c>
      <c r="AQ105" s="221"/>
      <c r="AR105" s="233"/>
      <c r="AS105" s="221"/>
      <c r="AT105" s="221"/>
      <c r="AU105" s="233"/>
      <c r="AV105" s="221"/>
      <c r="AW105" s="220"/>
      <c r="AX105" s="221"/>
      <c r="AY105" s="237">
        <f t="shared" si="151"/>
        <v>0</v>
      </c>
      <c r="AZ105" s="221"/>
      <c r="BA105" s="237">
        <f t="shared" si="152"/>
        <v>0</v>
      </c>
      <c r="BB105" s="221"/>
      <c r="BC105" s="233"/>
      <c r="BD105" s="221"/>
      <c r="BE105" s="221"/>
      <c r="BF105" s="233"/>
      <c r="BG105" s="221"/>
      <c r="BH105" s="379">
        <f t="shared" si="111"/>
        <v>0</v>
      </c>
      <c r="BI105" s="255" t="str">
        <f t="shared" si="124"/>
        <v>11</v>
      </c>
      <c r="BJ105" s="361"/>
      <c r="BK105" s="253">
        <f t="shared" si="135"/>
        <v>0</v>
      </c>
      <c r="BL105" s="361"/>
      <c r="BM105" s="253">
        <f t="shared" si="136"/>
        <v>0</v>
      </c>
      <c r="BN105" s="247"/>
      <c r="BO105" s="358"/>
      <c r="BP105" s="361"/>
      <c r="BQ105" s="361"/>
      <c r="BR105" s="361"/>
      <c r="BS105" s="361"/>
      <c r="BT105" s="361"/>
      <c r="BU105" s="361"/>
      <c r="BV105" s="253">
        <f t="shared" si="137"/>
        <v>0</v>
      </c>
      <c r="BW105" s="361"/>
      <c r="BX105" s="253">
        <f t="shared" si="138"/>
        <v>0</v>
      </c>
      <c r="BY105" s="361"/>
      <c r="BZ105" s="361"/>
      <c r="CA105" s="361"/>
      <c r="CB105" s="361"/>
      <c r="CC105" s="361"/>
      <c r="CD105" s="361"/>
      <c r="CE105" s="361"/>
      <c r="CF105" s="361"/>
      <c r="CG105" s="253">
        <f t="shared" si="139"/>
        <v>0</v>
      </c>
      <c r="CH105" s="361"/>
      <c r="CI105" s="253">
        <f t="shared" si="140"/>
        <v>0</v>
      </c>
      <c r="CJ105" s="361"/>
      <c r="CK105" s="361"/>
      <c r="CL105" s="361"/>
      <c r="CM105" s="361"/>
      <c r="CN105" s="361"/>
      <c r="CO105" s="361"/>
      <c r="CP105" s="361"/>
      <c r="CQ105" s="361"/>
      <c r="CR105" s="253">
        <f t="shared" si="141"/>
        <v>0</v>
      </c>
      <c r="CS105" s="361"/>
      <c r="CT105" s="253">
        <f t="shared" si="142"/>
        <v>0</v>
      </c>
      <c r="CU105" s="361"/>
      <c r="CV105" s="361"/>
      <c r="CW105" s="361"/>
      <c r="CX105" s="361"/>
      <c r="CY105" s="361"/>
      <c r="CZ105" s="361"/>
      <c r="DA105" s="361"/>
      <c r="DB105" s="361"/>
      <c r="DC105" s="253">
        <f t="shared" si="143"/>
        <v>0</v>
      </c>
      <c r="DD105" s="361"/>
      <c r="DE105" s="253">
        <f t="shared" si="144"/>
        <v>0</v>
      </c>
      <c r="DF105" s="361"/>
      <c r="DG105" s="361"/>
      <c r="DH105" s="361"/>
      <c r="DI105" s="361"/>
      <c r="DJ105" s="361"/>
      <c r="DK105" s="361"/>
      <c r="DL105" s="361"/>
      <c r="DM105" s="242"/>
      <c r="DN105" s="242"/>
    </row>
    <row r="106" spans="1:118" s="27" customFormat="1" ht="24">
      <c r="A106" s="272" t="str">
        <f t="shared" si="114"/>
        <v>МОУ ДОД ДХШ</v>
      </c>
      <c r="B106" s="351" t="s">
        <v>334</v>
      </c>
      <c r="C106" s="349" t="s">
        <v>297</v>
      </c>
      <c r="D106" s="349" t="s">
        <v>66</v>
      </c>
      <c r="E106" s="308">
        <f t="shared" si="125"/>
        <v>0</v>
      </c>
      <c r="F106" s="236">
        <f t="shared" si="126"/>
        <v>0</v>
      </c>
      <c r="G106" s="236">
        <f t="shared" si="127"/>
        <v>0</v>
      </c>
      <c r="H106" s="236">
        <f t="shared" si="128"/>
        <v>0</v>
      </c>
      <c r="I106" s="236">
        <f t="shared" si="129"/>
        <v>0</v>
      </c>
      <c r="J106" s="236">
        <f t="shared" si="130"/>
        <v>0</v>
      </c>
      <c r="K106" s="236">
        <f t="shared" si="131"/>
        <v>0</v>
      </c>
      <c r="L106" s="236">
        <f t="shared" si="132"/>
        <v>0</v>
      </c>
      <c r="M106" s="236">
        <f t="shared" si="133"/>
        <v>0</v>
      </c>
      <c r="N106" s="236">
        <f t="shared" si="115"/>
        <v>0</v>
      </c>
      <c r="O106" s="236">
        <f t="shared" si="134"/>
        <v>0</v>
      </c>
      <c r="P106" s="220"/>
      <c r="Q106" s="221"/>
      <c r="R106" s="237">
        <f t="shared" si="145"/>
        <v>0</v>
      </c>
      <c r="S106" s="221"/>
      <c r="T106" s="237">
        <f t="shared" si="146"/>
        <v>0</v>
      </c>
      <c r="U106" s="221"/>
      <c r="V106" s="233"/>
      <c r="W106" s="221"/>
      <c r="X106" s="221"/>
      <c r="Y106" s="233"/>
      <c r="Z106" s="221"/>
      <c r="AA106" s="220"/>
      <c r="AB106" s="221"/>
      <c r="AC106" s="237">
        <f t="shared" si="147"/>
        <v>0</v>
      </c>
      <c r="AD106" s="221"/>
      <c r="AE106" s="237">
        <f t="shared" si="148"/>
        <v>0</v>
      </c>
      <c r="AF106" s="221"/>
      <c r="AG106" s="233"/>
      <c r="AH106" s="221"/>
      <c r="AI106" s="221"/>
      <c r="AJ106" s="233"/>
      <c r="AK106" s="221"/>
      <c r="AL106" s="220"/>
      <c r="AM106" s="221"/>
      <c r="AN106" s="237">
        <f t="shared" si="149"/>
        <v>0</v>
      </c>
      <c r="AO106" s="221"/>
      <c r="AP106" s="237">
        <f t="shared" si="150"/>
        <v>0</v>
      </c>
      <c r="AQ106" s="221"/>
      <c r="AR106" s="233"/>
      <c r="AS106" s="221"/>
      <c r="AT106" s="221"/>
      <c r="AU106" s="233"/>
      <c r="AV106" s="221"/>
      <c r="AW106" s="220"/>
      <c r="AX106" s="221"/>
      <c r="AY106" s="237">
        <f t="shared" si="151"/>
        <v>0</v>
      </c>
      <c r="AZ106" s="221"/>
      <c r="BA106" s="237">
        <f t="shared" si="152"/>
        <v>0</v>
      </c>
      <c r="BB106" s="221"/>
      <c r="BC106" s="233"/>
      <c r="BD106" s="221"/>
      <c r="BE106" s="221"/>
      <c r="BF106" s="233"/>
      <c r="BG106" s="221"/>
      <c r="BH106" s="379">
        <f t="shared" si="111"/>
        <v>0</v>
      </c>
      <c r="BI106" s="255" t="str">
        <f t="shared" si="124"/>
        <v>12</v>
      </c>
      <c r="BJ106" s="361"/>
      <c r="BK106" s="253">
        <f t="shared" si="135"/>
        <v>0</v>
      </c>
      <c r="BL106" s="361"/>
      <c r="BM106" s="253">
        <f t="shared" si="136"/>
        <v>0</v>
      </c>
      <c r="BN106" s="247"/>
      <c r="BO106" s="358"/>
      <c r="BP106" s="361"/>
      <c r="BQ106" s="361"/>
      <c r="BR106" s="361"/>
      <c r="BS106" s="361"/>
      <c r="BT106" s="361"/>
      <c r="BU106" s="361"/>
      <c r="BV106" s="253">
        <f t="shared" si="137"/>
        <v>0</v>
      </c>
      <c r="BW106" s="361"/>
      <c r="BX106" s="253">
        <f t="shared" si="138"/>
        <v>0</v>
      </c>
      <c r="BY106" s="361"/>
      <c r="BZ106" s="361"/>
      <c r="CA106" s="361"/>
      <c r="CB106" s="361"/>
      <c r="CC106" s="361"/>
      <c r="CD106" s="361"/>
      <c r="CE106" s="361"/>
      <c r="CF106" s="361"/>
      <c r="CG106" s="253">
        <f t="shared" si="139"/>
        <v>0</v>
      </c>
      <c r="CH106" s="361"/>
      <c r="CI106" s="253">
        <f t="shared" si="140"/>
        <v>0</v>
      </c>
      <c r="CJ106" s="361"/>
      <c r="CK106" s="361"/>
      <c r="CL106" s="361"/>
      <c r="CM106" s="361"/>
      <c r="CN106" s="361"/>
      <c r="CO106" s="361"/>
      <c r="CP106" s="361"/>
      <c r="CQ106" s="361"/>
      <c r="CR106" s="253">
        <f t="shared" si="141"/>
        <v>0</v>
      </c>
      <c r="CS106" s="361"/>
      <c r="CT106" s="253">
        <f t="shared" si="142"/>
        <v>0</v>
      </c>
      <c r="CU106" s="361"/>
      <c r="CV106" s="361"/>
      <c r="CW106" s="361"/>
      <c r="CX106" s="361"/>
      <c r="CY106" s="361"/>
      <c r="CZ106" s="361"/>
      <c r="DA106" s="361"/>
      <c r="DB106" s="361"/>
      <c r="DC106" s="253">
        <f t="shared" si="143"/>
        <v>0</v>
      </c>
      <c r="DD106" s="361"/>
      <c r="DE106" s="253">
        <f t="shared" si="144"/>
        <v>0</v>
      </c>
      <c r="DF106" s="361"/>
      <c r="DG106" s="361"/>
      <c r="DH106" s="361"/>
      <c r="DI106" s="361"/>
      <c r="DJ106" s="361"/>
      <c r="DK106" s="361"/>
      <c r="DL106" s="361"/>
      <c r="DM106" s="2"/>
      <c r="DN106" s="2"/>
    </row>
    <row r="107" spans="1:118" s="27" customFormat="1" ht="12">
      <c r="A107" s="272" t="str">
        <f t="shared" si="114"/>
        <v>МОУ ДОД ДХШ</v>
      </c>
      <c r="B107" s="366" t="s">
        <v>335</v>
      </c>
      <c r="C107" s="349" t="s">
        <v>298</v>
      </c>
      <c r="D107" s="349" t="s">
        <v>67</v>
      </c>
      <c r="E107" s="308">
        <f t="shared" si="125"/>
        <v>0</v>
      </c>
      <c r="F107" s="236">
        <f t="shared" si="126"/>
        <v>0</v>
      </c>
      <c r="G107" s="236">
        <f t="shared" si="127"/>
        <v>0</v>
      </c>
      <c r="H107" s="236">
        <f t="shared" si="128"/>
        <v>0</v>
      </c>
      <c r="I107" s="236">
        <f t="shared" si="129"/>
        <v>0</v>
      </c>
      <c r="J107" s="236">
        <f t="shared" si="130"/>
        <v>0</v>
      </c>
      <c r="K107" s="236">
        <f t="shared" si="131"/>
        <v>0</v>
      </c>
      <c r="L107" s="236">
        <f t="shared" si="132"/>
        <v>0</v>
      </c>
      <c r="M107" s="236">
        <f t="shared" si="133"/>
        <v>0</v>
      </c>
      <c r="N107" s="236">
        <f t="shared" si="115"/>
        <v>0</v>
      </c>
      <c r="O107" s="236">
        <f t="shared" si="134"/>
        <v>0</v>
      </c>
      <c r="P107" s="220"/>
      <c r="Q107" s="221"/>
      <c r="R107" s="237">
        <f t="shared" si="145"/>
        <v>0</v>
      </c>
      <c r="S107" s="221"/>
      <c r="T107" s="237">
        <f t="shared" si="146"/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 t="shared" si="147"/>
        <v>0</v>
      </c>
      <c r="AD107" s="221"/>
      <c r="AE107" s="237">
        <f t="shared" si="148"/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 t="shared" si="149"/>
        <v>0</v>
      </c>
      <c r="AO107" s="221"/>
      <c r="AP107" s="237">
        <f t="shared" si="150"/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 t="shared" si="151"/>
        <v>0</v>
      </c>
      <c r="AZ107" s="221"/>
      <c r="BA107" s="237">
        <f t="shared" si="152"/>
        <v>0</v>
      </c>
      <c r="BB107" s="221"/>
      <c r="BC107" s="233"/>
      <c r="BD107" s="221"/>
      <c r="BE107" s="221"/>
      <c r="BF107" s="233"/>
      <c r="BG107" s="221"/>
      <c r="BH107" s="379">
        <f t="shared" si="111"/>
        <v>0</v>
      </c>
      <c r="BI107" s="255" t="str">
        <f t="shared" si="124"/>
        <v>13</v>
      </c>
      <c r="BJ107" s="361"/>
      <c r="BK107" s="253">
        <f t="shared" si="135"/>
        <v>0</v>
      </c>
      <c r="BL107" s="361"/>
      <c r="BM107" s="253">
        <f t="shared" si="136"/>
        <v>0</v>
      </c>
      <c r="BN107" s="247"/>
      <c r="BO107" s="358"/>
      <c r="BP107" s="361"/>
      <c r="BQ107" s="361"/>
      <c r="BR107" s="361"/>
      <c r="BS107" s="361"/>
      <c r="BT107" s="361"/>
      <c r="BU107" s="361"/>
      <c r="BV107" s="253">
        <f t="shared" si="137"/>
        <v>0</v>
      </c>
      <c r="BW107" s="361"/>
      <c r="BX107" s="253">
        <f t="shared" si="138"/>
        <v>0</v>
      </c>
      <c r="BY107" s="361"/>
      <c r="BZ107" s="361"/>
      <c r="CA107" s="361"/>
      <c r="CB107" s="361"/>
      <c r="CC107" s="361"/>
      <c r="CD107" s="361"/>
      <c r="CE107" s="361"/>
      <c r="CF107" s="361"/>
      <c r="CG107" s="253">
        <f t="shared" si="139"/>
        <v>0</v>
      </c>
      <c r="CH107" s="361"/>
      <c r="CI107" s="253">
        <f t="shared" si="140"/>
        <v>0</v>
      </c>
      <c r="CJ107" s="361"/>
      <c r="CK107" s="361"/>
      <c r="CL107" s="361"/>
      <c r="CM107" s="361"/>
      <c r="CN107" s="361"/>
      <c r="CO107" s="361"/>
      <c r="CP107" s="361"/>
      <c r="CQ107" s="361"/>
      <c r="CR107" s="253">
        <f t="shared" si="141"/>
        <v>0</v>
      </c>
      <c r="CS107" s="361"/>
      <c r="CT107" s="253">
        <f t="shared" si="142"/>
        <v>0</v>
      </c>
      <c r="CU107" s="361"/>
      <c r="CV107" s="361"/>
      <c r="CW107" s="361"/>
      <c r="CX107" s="361"/>
      <c r="CY107" s="361"/>
      <c r="CZ107" s="361"/>
      <c r="DA107" s="361"/>
      <c r="DB107" s="361"/>
      <c r="DC107" s="253">
        <f t="shared" si="143"/>
        <v>0</v>
      </c>
      <c r="DD107" s="361"/>
      <c r="DE107" s="253">
        <f t="shared" si="144"/>
        <v>0</v>
      </c>
      <c r="DF107" s="361"/>
      <c r="DG107" s="361"/>
      <c r="DH107" s="361"/>
      <c r="DI107" s="361"/>
      <c r="DJ107" s="361"/>
      <c r="DK107" s="361"/>
      <c r="DL107" s="361"/>
      <c r="DM107" s="2"/>
      <c r="DN107" s="2"/>
    </row>
    <row r="108" spans="1:118" s="28" customFormat="1" ht="72">
      <c r="A108" s="272" t="str">
        <f t="shared" si="114"/>
        <v>МОУ ДОД ДХШ</v>
      </c>
      <c r="B108" s="348" t="s">
        <v>337</v>
      </c>
      <c r="C108" s="349" t="s">
        <v>299</v>
      </c>
      <c r="D108" s="349" t="s">
        <v>300</v>
      </c>
      <c r="E108" s="308">
        <f t="shared" si="125"/>
        <v>0</v>
      </c>
      <c r="F108" s="236">
        <f t="shared" si="126"/>
        <v>0</v>
      </c>
      <c r="G108" s="236">
        <f t="shared" si="127"/>
        <v>0</v>
      </c>
      <c r="H108" s="236">
        <f t="shared" si="128"/>
        <v>0</v>
      </c>
      <c r="I108" s="236">
        <f t="shared" si="129"/>
        <v>0</v>
      </c>
      <c r="J108" s="236">
        <f t="shared" si="130"/>
        <v>0</v>
      </c>
      <c r="K108" s="236">
        <f t="shared" si="131"/>
        <v>0</v>
      </c>
      <c r="L108" s="236">
        <f t="shared" si="132"/>
        <v>0</v>
      </c>
      <c r="M108" s="236">
        <f t="shared" si="133"/>
        <v>0</v>
      </c>
      <c r="N108" s="236">
        <f t="shared" si="115"/>
        <v>0</v>
      </c>
      <c r="O108" s="236">
        <f t="shared" si="134"/>
        <v>0</v>
      </c>
      <c r="P108" s="220"/>
      <c r="Q108" s="221"/>
      <c r="R108" s="237">
        <f t="shared" si="145"/>
        <v>0</v>
      </c>
      <c r="S108" s="221"/>
      <c r="T108" s="237">
        <f t="shared" si="146"/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si="147"/>
        <v>0</v>
      </c>
      <c r="AD108" s="221"/>
      <c r="AE108" s="237">
        <f t="shared" si="148"/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si="149"/>
        <v>0</v>
      </c>
      <c r="AO108" s="221"/>
      <c r="AP108" s="237">
        <f t="shared" si="150"/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si="151"/>
        <v>0</v>
      </c>
      <c r="AZ108" s="221"/>
      <c r="BA108" s="237">
        <f t="shared" si="152"/>
        <v>0</v>
      </c>
      <c r="BB108" s="221"/>
      <c r="BC108" s="233"/>
      <c r="BD108" s="221"/>
      <c r="BE108" s="221"/>
      <c r="BF108" s="233"/>
      <c r="BG108" s="221"/>
      <c r="BH108" s="379">
        <f t="shared" si="111"/>
        <v>0</v>
      </c>
      <c r="BI108" s="255" t="str">
        <f t="shared" si="124"/>
        <v>14</v>
      </c>
      <c r="BJ108" s="361"/>
      <c r="BK108" s="253">
        <f t="shared" si="135"/>
        <v>0</v>
      </c>
      <c r="BL108" s="361"/>
      <c r="BM108" s="253">
        <f t="shared" si="136"/>
        <v>0</v>
      </c>
      <c r="BN108" s="247"/>
      <c r="BO108" s="358"/>
      <c r="BP108" s="361"/>
      <c r="BQ108" s="361"/>
      <c r="BR108" s="361"/>
      <c r="BS108" s="361"/>
      <c r="BT108" s="361"/>
      <c r="BU108" s="361"/>
      <c r="BV108" s="253">
        <f t="shared" si="137"/>
        <v>0</v>
      </c>
      <c r="BW108" s="361"/>
      <c r="BX108" s="253">
        <f t="shared" si="138"/>
        <v>0</v>
      </c>
      <c r="BY108" s="361"/>
      <c r="BZ108" s="361"/>
      <c r="CA108" s="361"/>
      <c r="CB108" s="361"/>
      <c r="CC108" s="361"/>
      <c r="CD108" s="361"/>
      <c r="CE108" s="361"/>
      <c r="CF108" s="361"/>
      <c r="CG108" s="253">
        <f t="shared" si="139"/>
        <v>0</v>
      </c>
      <c r="CH108" s="361"/>
      <c r="CI108" s="253">
        <f t="shared" si="140"/>
        <v>0</v>
      </c>
      <c r="CJ108" s="361"/>
      <c r="CK108" s="361"/>
      <c r="CL108" s="361"/>
      <c r="CM108" s="361"/>
      <c r="CN108" s="361"/>
      <c r="CO108" s="361"/>
      <c r="CP108" s="361"/>
      <c r="CQ108" s="361"/>
      <c r="CR108" s="253">
        <f t="shared" si="141"/>
        <v>0</v>
      </c>
      <c r="CS108" s="361"/>
      <c r="CT108" s="253">
        <f t="shared" si="142"/>
        <v>0</v>
      </c>
      <c r="CU108" s="361"/>
      <c r="CV108" s="361"/>
      <c r="CW108" s="361"/>
      <c r="CX108" s="361"/>
      <c r="CY108" s="361"/>
      <c r="CZ108" s="361"/>
      <c r="DA108" s="361"/>
      <c r="DB108" s="361"/>
      <c r="DC108" s="253">
        <f t="shared" si="143"/>
        <v>0</v>
      </c>
      <c r="DD108" s="361"/>
      <c r="DE108" s="253">
        <f t="shared" si="144"/>
        <v>0</v>
      </c>
      <c r="DF108" s="361"/>
      <c r="DG108" s="361"/>
      <c r="DH108" s="361"/>
      <c r="DI108" s="361"/>
      <c r="DJ108" s="361"/>
      <c r="DK108" s="361"/>
      <c r="DL108" s="361"/>
      <c r="DM108" s="242"/>
      <c r="DN108" s="242"/>
    </row>
    <row r="109" spans="1:118" s="27" customFormat="1" ht="24">
      <c r="A109" s="272" t="str">
        <f t="shared" si="114"/>
        <v>МОУ ДОД ДХШ</v>
      </c>
      <c r="B109" s="351" t="s">
        <v>334</v>
      </c>
      <c r="C109" s="349" t="s">
        <v>301</v>
      </c>
      <c r="D109" s="349" t="s">
        <v>302</v>
      </c>
      <c r="E109" s="308">
        <f t="shared" si="125"/>
        <v>0</v>
      </c>
      <c r="F109" s="236">
        <f t="shared" si="126"/>
        <v>0</v>
      </c>
      <c r="G109" s="236">
        <f t="shared" si="127"/>
        <v>0</v>
      </c>
      <c r="H109" s="236">
        <f t="shared" si="128"/>
        <v>0</v>
      </c>
      <c r="I109" s="236">
        <f t="shared" si="129"/>
        <v>0</v>
      </c>
      <c r="J109" s="236">
        <f t="shared" si="130"/>
        <v>0</v>
      </c>
      <c r="K109" s="236">
        <f t="shared" si="131"/>
        <v>0</v>
      </c>
      <c r="L109" s="236">
        <f t="shared" si="132"/>
        <v>0</v>
      </c>
      <c r="M109" s="236">
        <f t="shared" si="133"/>
        <v>0</v>
      </c>
      <c r="N109" s="236">
        <f t="shared" si="115"/>
        <v>0</v>
      </c>
      <c r="O109" s="236">
        <f t="shared" si="134"/>
        <v>0</v>
      </c>
      <c r="P109" s="220"/>
      <c r="Q109" s="221"/>
      <c r="R109" s="237">
        <f t="shared" si="145"/>
        <v>0</v>
      </c>
      <c r="S109" s="221"/>
      <c r="T109" s="237">
        <f t="shared" si="14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147"/>
        <v>0</v>
      </c>
      <c r="AD109" s="221"/>
      <c r="AE109" s="237">
        <f t="shared" si="14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149"/>
        <v>0</v>
      </c>
      <c r="AO109" s="221"/>
      <c r="AP109" s="237">
        <f t="shared" si="15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151"/>
        <v>0</v>
      </c>
      <c r="AZ109" s="221"/>
      <c r="BA109" s="237">
        <f t="shared" si="152"/>
        <v>0</v>
      </c>
      <c r="BB109" s="221"/>
      <c r="BC109" s="233"/>
      <c r="BD109" s="221"/>
      <c r="BE109" s="221"/>
      <c r="BF109" s="233"/>
      <c r="BG109" s="221"/>
      <c r="BH109" s="379">
        <f t="shared" si="111"/>
        <v>0</v>
      </c>
      <c r="BI109" s="255" t="str">
        <f t="shared" si="124"/>
        <v>15</v>
      </c>
      <c r="BJ109" s="361"/>
      <c r="BK109" s="253">
        <f t="shared" si="135"/>
        <v>0</v>
      </c>
      <c r="BL109" s="361"/>
      <c r="BM109" s="253">
        <f t="shared" si="136"/>
        <v>0</v>
      </c>
      <c r="BN109" s="247"/>
      <c r="BO109" s="358"/>
      <c r="BP109" s="361"/>
      <c r="BQ109" s="361"/>
      <c r="BR109" s="361"/>
      <c r="BS109" s="361"/>
      <c r="BT109" s="361"/>
      <c r="BU109" s="361"/>
      <c r="BV109" s="253">
        <f t="shared" si="137"/>
        <v>0</v>
      </c>
      <c r="BW109" s="361"/>
      <c r="BX109" s="253">
        <f t="shared" si="138"/>
        <v>0</v>
      </c>
      <c r="BY109" s="361"/>
      <c r="BZ109" s="361"/>
      <c r="CA109" s="361"/>
      <c r="CB109" s="361"/>
      <c r="CC109" s="361"/>
      <c r="CD109" s="361"/>
      <c r="CE109" s="361"/>
      <c r="CF109" s="361"/>
      <c r="CG109" s="253">
        <f t="shared" si="139"/>
        <v>0</v>
      </c>
      <c r="CH109" s="361"/>
      <c r="CI109" s="253">
        <f t="shared" si="140"/>
        <v>0</v>
      </c>
      <c r="CJ109" s="361"/>
      <c r="CK109" s="361"/>
      <c r="CL109" s="361"/>
      <c r="CM109" s="361"/>
      <c r="CN109" s="361"/>
      <c r="CO109" s="361"/>
      <c r="CP109" s="361"/>
      <c r="CQ109" s="361"/>
      <c r="CR109" s="253">
        <f t="shared" si="141"/>
        <v>0</v>
      </c>
      <c r="CS109" s="361"/>
      <c r="CT109" s="253">
        <f t="shared" si="142"/>
        <v>0</v>
      </c>
      <c r="CU109" s="361"/>
      <c r="CV109" s="361"/>
      <c r="CW109" s="361"/>
      <c r="CX109" s="361"/>
      <c r="CY109" s="361"/>
      <c r="CZ109" s="361"/>
      <c r="DA109" s="361"/>
      <c r="DB109" s="361"/>
      <c r="DC109" s="253">
        <f t="shared" si="143"/>
        <v>0</v>
      </c>
      <c r="DD109" s="361"/>
      <c r="DE109" s="253">
        <f t="shared" si="144"/>
        <v>0</v>
      </c>
      <c r="DF109" s="361"/>
      <c r="DG109" s="361"/>
      <c r="DH109" s="361"/>
      <c r="DI109" s="361"/>
      <c r="DJ109" s="361"/>
      <c r="DK109" s="361"/>
      <c r="DL109" s="361"/>
      <c r="DM109" s="2"/>
      <c r="DN109" s="2"/>
    </row>
    <row r="110" spans="1:118" s="27" customFormat="1" ht="12">
      <c r="A110" s="272" t="str">
        <f t="shared" si="114"/>
        <v>МОУ ДОД ДХШ</v>
      </c>
      <c r="B110" s="366" t="s">
        <v>335</v>
      </c>
      <c r="C110" s="349" t="s">
        <v>303</v>
      </c>
      <c r="D110" s="349" t="s">
        <v>304</v>
      </c>
      <c r="E110" s="308">
        <f t="shared" si="125"/>
        <v>0</v>
      </c>
      <c r="F110" s="236">
        <f t="shared" si="126"/>
        <v>0</v>
      </c>
      <c r="G110" s="236">
        <f t="shared" si="127"/>
        <v>0</v>
      </c>
      <c r="H110" s="236">
        <f t="shared" si="128"/>
        <v>0</v>
      </c>
      <c r="I110" s="236">
        <f t="shared" si="129"/>
        <v>0</v>
      </c>
      <c r="J110" s="236">
        <f>ROUND(SUM(U110,AF110,AQ110,BB110),1)</f>
        <v>0</v>
      </c>
      <c r="K110" s="236">
        <f>ROUND(SUM(V110,AG110,AR110,BC110),1)</f>
        <v>0</v>
      </c>
      <c r="L110" s="236">
        <f>ROUND(SUM(W110,AH110,AS110,BD110),1)</f>
        <v>0</v>
      </c>
      <c r="M110" s="236">
        <f>ROUND(SUM(X110,AI110,AT110,BE110),1)</f>
        <v>0</v>
      </c>
      <c r="N110" s="236">
        <f t="shared" si="115"/>
        <v>0</v>
      </c>
      <c r="O110" s="236">
        <f>ROUND(SUM(Z110,AK110,AV110,BG110),1)</f>
        <v>0</v>
      </c>
      <c r="P110" s="220"/>
      <c r="Q110" s="221"/>
      <c r="R110" s="237">
        <f t="shared" si="145"/>
        <v>0</v>
      </c>
      <c r="S110" s="221"/>
      <c r="T110" s="237">
        <f t="shared" si="14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147"/>
        <v>0</v>
      </c>
      <c r="AD110" s="221"/>
      <c r="AE110" s="237">
        <f t="shared" si="14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149"/>
        <v>0</v>
      </c>
      <c r="AO110" s="221"/>
      <c r="AP110" s="237">
        <f t="shared" si="15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151"/>
        <v>0</v>
      </c>
      <c r="AZ110" s="221"/>
      <c r="BA110" s="237">
        <f t="shared" si="152"/>
        <v>0</v>
      </c>
      <c r="BB110" s="221"/>
      <c r="BC110" s="233"/>
      <c r="BD110" s="221"/>
      <c r="BE110" s="221"/>
      <c r="BF110" s="233"/>
      <c r="BG110" s="221"/>
      <c r="BH110" s="379">
        <f t="shared" si="111"/>
        <v>0</v>
      </c>
      <c r="BI110" s="255" t="str">
        <f t="shared" si="124"/>
        <v>16</v>
      </c>
      <c r="BJ110" s="361"/>
      <c r="BK110" s="253">
        <f t="shared" si="135"/>
        <v>0</v>
      </c>
      <c r="BL110" s="361"/>
      <c r="BM110" s="253">
        <f t="shared" si="136"/>
        <v>0</v>
      </c>
      <c r="BN110" s="247"/>
      <c r="BO110" s="358"/>
      <c r="BP110" s="361"/>
      <c r="BQ110" s="361"/>
      <c r="BR110" s="361"/>
      <c r="BS110" s="361"/>
      <c r="BT110" s="361"/>
      <c r="BU110" s="361"/>
      <c r="BV110" s="253">
        <f t="shared" si="137"/>
        <v>0</v>
      </c>
      <c r="BW110" s="361"/>
      <c r="BX110" s="253">
        <f t="shared" si="138"/>
        <v>0</v>
      </c>
      <c r="BY110" s="361"/>
      <c r="BZ110" s="361"/>
      <c r="CA110" s="361"/>
      <c r="CB110" s="361"/>
      <c r="CC110" s="361"/>
      <c r="CD110" s="361"/>
      <c r="CE110" s="361"/>
      <c r="CF110" s="361"/>
      <c r="CG110" s="253">
        <f t="shared" si="139"/>
        <v>0</v>
      </c>
      <c r="CH110" s="361"/>
      <c r="CI110" s="253">
        <f t="shared" si="140"/>
        <v>0</v>
      </c>
      <c r="CJ110" s="361"/>
      <c r="CK110" s="361"/>
      <c r="CL110" s="361"/>
      <c r="CM110" s="361"/>
      <c r="CN110" s="361"/>
      <c r="CO110" s="361"/>
      <c r="CP110" s="361"/>
      <c r="CQ110" s="361"/>
      <c r="CR110" s="253">
        <f t="shared" si="141"/>
        <v>0</v>
      </c>
      <c r="CS110" s="361"/>
      <c r="CT110" s="253">
        <f t="shared" si="142"/>
        <v>0</v>
      </c>
      <c r="CU110" s="361"/>
      <c r="CV110" s="361"/>
      <c r="CW110" s="361"/>
      <c r="CX110" s="361"/>
      <c r="CY110" s="361"/>
      <c r="CZ110" s="361"/>
      <c r="DA110" s="361"/>
      <c r="DB110" s="361"/>
      <c r="DC110" s="253">
        <f t="shared" si="143"/>
        <v>0</v>
      </c>
      <c r="DD110" s="361"/>
      <c r="DE110" s="253">
        <f t="shared" si="144"/>
        <v>0</v>
      </c>
      <c r="DF110" s="361"/>
      <c r="DG110" s="361"/>
      <c r="DH110" s="361"/>
      <c r="DI110" s="361"/>
      <c r="DJ110" s="361"/>
      <c r="DK110" s="361"/>
      <c r="DL110" s="361"/>
      <c r="DM110" s="2"/>
      <c r="DN110" s="2"/>
    </row>
    <row r="111" spans="1:118" s="28" customFormat="1" ht="24">
      <c r="A111" s="272" t="str">
        <f t="shared" si="114"/>
        <v>МОУ ДОД ДХШ</v>
      </c>
      <c r="B111" s="348" t="s">
        <v>338</v>
      </c>
      <c r="C111" s="349" t="s">
        <v>305</v>
      </c>
      <c r="D111" s="349" t="s">
        <v>306</v>
      </c>
      <c r="E111" s="308">
        <f t="shared" si="125"/>
        <v>0</v>
      </c>
      <c r="F111" s="236">
        <f t="shared" si="126"/>
        <v>0</v>
      </c>
      <c r="G111" s="236">
        <f t="shared" si="127"/>
        <v>0</v>
      </c>
      <c r="H111" s="236">
        <f t="shared" si="128"/>
        <v>0</v>
      </c>
      <c r="I111" s="236">
        <f t="shared" si="129"/>
        <v>0</v>
      </c>
      <c r="J111" s="236">
        <f t="shared" ref="J111:J122" si="153">ROUND(SUM(U111,AF111,AQ111,BB111),1)</f>
        <v>0</v>
      </c>
      <c r="K111" s="236">
        <f t="shared" ref="K111:K122" si="154">ROUND(SUM(V111,AG111,AR111,BC111),1)</f>
        <v>0</v>
      </c>
      <c r="L111" s="236">
        <f t="shared" ref="L111:L122" si="155">ROUND(SUM(W111,AH111,AS111,BD111),1)</f>
        <v>0</v>
      </c>
      <c r="M111" s="236">
        <f t="shared" ref="M111:M122" si="156">ROUND(SUM(X111,AI111,AT111,BE111),1)</f>
        <v>0</v>
      </c>
      <c r="N111" s="236">
        <f t="shared" si="115"/>
        <v>0</v>
      </c>
      <c r="O111" s="236">
        <f t="shared" ref="O111:O122" si="157">ROUND(SUM(Z111,AK111,AV111,BG111),1)</f>
        <v>0</v>
      </c>
      <c r="P111" s="367"/>
      <c r="Q111" s="368"/>
      <c r="R111" s="237">
        <f t="shared" si="145"/>
        <v>0</v>
      </c>
      <c r="S111" s="368"/>
      <c r="T111" s="237">
        <f t="shared" si="146"/>
        <v>0</v>
      </c>
      <c r="U111" s="368"/>
      <c r="V111" s="368"/>
      <c r="W111" s="368"/>
      <c r="X111" s="368"/>
      <c r="Y111" s="368"/>
      <c r="Z111" s="368"/>
      <c r="AA111" s="367"/>
      <c r="AB111" s="368"/>
      <c r="AC111" s="237">
        <f t="shared" si="147"/>
        <v>0</v>
      </c>
      <c r="AD111" s="368"/>
      <c r="AE111" s="237">
        <f t="shared" si="148"/>
        <v>0</v>
      </c>
      <c r="AF111" s="368"/>
      <c r="AG111" s="368"/>
      <c r="AH111" s="368"/>
      <c r="AI111" s="368"/>
      <c r="AJ111" s="368"/>
      <c r="AK111" s="368"/>
      <c r="AL111" s="367"/>
      <c r="AM111" s="368"/>
      <c r="AN111" s="237">
        <f t="shared" si="149"/>
        <v>0</v>
      </c>
      <c r="AO111" s="368"/>
      <c r="AP111" s="237">
        <f t="shared" si="150"/>
        <v>0</v>
      </c>
      <c r="AQ111" s="368"/>
      <c r="AR111" s="368"/>
      <c r="AS111" s="368"/>
      <c r="AT111" s="368"/>
      <c r="AU111" s="368"/>
      <c r="AV111" s="368"/>
      <c r="AW111" s="367"/>
      <c r="AX111" s="368"/>
      <c r="AY111" s="237">
        <f t="shared" si="151"/>
        <v>0</v>
      </c>
      <c r="AZ111" s="368"/>
      <c r="BA111" s="237">
        <f t="shared" si="152"/>
        <v>0</v>
      </c>
      <c r="BB111" s="368"/>
      <c r="BC111" s="368"/>
      <c r="BD111" s="368"/>
      <c r="BE111" s="368"/>
      <c r="BF111" s="368"/>
      <c r="BG111" s="368"/>
      <c r="BH111" s="379">
        <f t="shared" si="111"/>
        <v>0</v>
      </c>
      <c r="BI111" s="255" t="str">
        <f t="shared" si="124"/>
        <v>17</v>
      </c>
      <c r="BJ111" s="361"/>
      <c r="BK111" s="253">
        <f t="shared" si="135"/>
        <v>0</v>
      </c>
      <c r="BL111" s="361"/>
      <c r="BM111" s="253">
        <f t="shared" si="136"/>
        <v>0</v>
      </c>
      <c r="BN111" s="247"/>
      <c r="BO111" s="358"/>
      <c r="BP111" s="361"/>
      <c r="BQ111" s="361"/>
      <c r="BR111" s="361"/>
      <c r="BS111" s="361"/>
      <c r="BT111" s="361"/>
      <c r="BU111" s="361"/>
      <c r="BV111" s="253">
        <f t="shared" si="137"/>
        <v>0</v>
      </c>
      <c r="BW111" s="361"/>
      <c r="BX111" s="253">
        <f t="shared" si="138"/>
        <v>0</v>
      </c>
      <c r="BY111" s="361"/>
      <c r="BZ111" s="361"/>
      <c r="CA111" s="361"/>
      <c r="CB111" s="361"/>
      <c r="CC111" s="361"/>
      <c r="CD111" s="361"/>
      <c r="CE111" s="361"/>
      <c r="CF111" s="361"/>
      <c r="CG111" s="253">
        <f t="shared" si="139"/>
        <v>0</v>
      </c>
      <c r="CH111" s="361"/>
      <c r="CI111" s="253">
        <f t="shared" si="140"/>
        <v>0</v>
      </c>
      <c r="CJ111" s="361"/>
      <c r="CK111" s="361"/>
      <c r="CL111" s="361"/>
      <c r="CM111" s="361"/>
      <c r="CN111" s="361"/>
      <c r="CO111" s="361"/>
      <c r="CP111" s="361"/>
      <c r="CQ111" s="361"/>
      <c r="CR111" s="253">
        <f t="shared" si="141"/>
        <v>0</v>
      </c>
      <c r="CS111" s="361"/>
      <c r="CT111" s="253">
        <f t="shared" si="142"/>
        <v>0</v>
      </c>
      <c r="CU111" s="361"/>
      <c r="CV111" s="361"/>
      <c r="CW111" s="361"/>
      <c r="CX111" s="361"/>
      <c r="CY111" s="361"/>
      <c r="CZ111" s="361"/>
      <c r="DA111" s="361"/>
      <c r="DB111" s="361"/>
      <c r="DC111" s="253">
        <f t="shared" si="143"/>
        <v>0</v>
      </c>
      <c r="DD111" s="361"/>
      <c r="DE111" s="253">
        <f t="shared" si="144"/>
        <v>0</v>
      </c>
      <c r="DF111" s="361"/>
      <c r="DG111" s="361"/>
      <c r="DH111" s="361"/>
      <c r="DI111" s="361"/>
      <c r="DJ111" s="361"/>
      <c r="DK111" s="361"/>
      <c r="DL111" s="361"/>
      <c r="DM111" s="242"/>
      <c r="DN111" s="242"/>
    </row>
    <row r="112" spans="1:118" s="28" customFormat="1" ht="72">
      <c r="A112" s="272" t="str">
        <f t="shared" si="114"/>
        <v>МОУ ДОД ДХШ</v>
      </c>
      <c r="B112" s="348" t="s">
        <v>339</v>
      </c>
      <c r="C112" s="349" t="s">
        <v>307</v>
      </c>
      <c r="D112" s="349" t="s">
        <v>308</v>
      </c>
      <c r="E112" s="308">
        <f t="shared" si="125"/>
        <v>0</v>
      </c>
      <c r="F112" s="236">
        <f t="shared" si="126"/>
        <v>0</v>
      </c>
      <c r="G112" s="236">
        <f t="shared" si="127"/>
        <v>0</v>
      </c>
      <c r="H112" s="236">
        <f t="shared" si="128"/>
        <v>0</v>
      </c>
      <c r="I112" s="236">
        <f t="shared" si="129"/>
        <v>0</v>
      </c>
      <c r="J112" s="236">
        <f t="shared" si="153"/>
        <v>0</v>
      </c>
      <c r="K112" s="236">
        <f t="shared" si="154"/>
        <v>0</v>
      </c>
      <c r="L112" s="236">
        <f t="shared" si="155"/>
        <v>0</v>
      </c>
      <c r="M112" s="236">
        <f t="shared" si="156"/>
        <v>0</v>
      </c>
      <c r="N112" s="236">
        <f t="shared" si="115"/>
        <v>0</v>
      </c>
      <c r="O112" s="236">
        <f t="shared" si="157"/>
        <v>0</v>
      </c>
      <c r="P112" s="367"/>
      <c r="Q112" s="368"/>
      <c r="R112" s="237">
        <f t="shared" si="145"/>
        <v>0</v>
      </c>
      <c r="S112" s="368"/>
      <c r="T112" s="237">
        <f t="shared" si="146"/>
        <v>0</v>
      </c>
      <c r="U112" s="368"/>
      <c r="V112" s="368"/>
      <c r="W112" s="368"/>
      <c r="X112" s="368"/>
      <c r="Y112" s="368"/>
      <c r="Z112" s="368"/>
      <c r="AA112" s="367"/>
      <c r="AB112" s="368"/>
      <c r="AC112" s="237">
        <f t="shared" si="147"/>
        <v>0</v>
      </c>
      <c r="AD112" s="368"/>
      <c r="AE112" s="237">
        <f t="shared" si="148"/>
        <v>0</v>
      </c>
      <c r="AF112" s="368"/>
      <c r="AG112" s="368"/>
      <c r="AH112" s="368"/>
      <c r="AI112" s="368"/>
      <c r="AJ112" s="368"/>
      <c r="AK112" s="368"/>
      <c r="AL112" s="367"/>
      <c r="AM112" s="368"/>
      <c r="AN112" s="237">
        <f t="shared" si="149"/>
        <v>0</v>
      </c>
      <c r="AO112" s="368"/>
      <c r="AP112" s="237">
        <f t="shared" si="150"/>
        <v>0</v>
      </c>
      <c r="AQ112" s="368"/>
      <c r="AR112" s="368"/>
      <c r="AS112" s="368"/>
      <c r="AT112" s="368"/>
      <c r="AU112" s="368"/>
      <c r="AV112" s="368"/>
      <c r="AW112" s="367"/>
      <c r="AX112" s="368"/>
      <c r="AY112" s="237">
        <f t="shared" si="151"/>
        <v>0</v>
      </c>
      <c r="AZ112" s="368"/>
      <c r="BA112" s="237">
        <f t="shared" si="152"/>
        <v>0</v>
      </c>
      <c r="BB112" s="368"/>
      <c r="BC112" s="368"/>
      <c r="BD112" s="368"/>
      <c r="BE112" s="368"/>
      <c r="BF112" s="368"/>
      <c r="BG112" s="368"/>
      <c r="BH112" s="379">
        <f t="shared" si="111"/>
        <v>0</v>
      </c>
      <c r="BI112" s="255" t="str">
        <f t="shared" si="124"/>
        <v>18</v>
      </c>
      <c r="BJ112" s="361"/>
      <c r="BK112" s="253">
        <f t="shared" si="135"/>
        <v>0</v>
      </c>
      <c r="BL112" s="361"/>
      <c r="BM112" s="253">
        <f t="shared" si="136"/>
        <v>0</v>
      </c>
      <c r="BN112" s="247"/>
      <c r="BO112" s="358"/>
      <c r="BP112" s="361"/>
      <c r="BQ112" s="361"/>
      <c r="BR112" s="361"/>
      <c r="BS112" s="361"/>
      <c r="BT112" s="361"/>
      <c r="BU112" s="361"/>
      <c r="BV112" s="253">
        <f t="shared" si="137"/>
        <v>0</v>
      </c>
      <c r="BW112" s="361"/>
      <c r="BX112" s="253">
        <f t="shared" si="138"/>
        <v>0</v>
      </c>
      <c r="BY112" s="361"/>
      <c r="BZ112" s="361"/>
      <c r="CA112" s="361"/>
      <c r="CB112" s="361"/>
      <c r="CC112" s="361"/>
      <c r="CD112" s="361"/>
      <c r="CE112" s="361"/>
      <c r="CF112" s="361"/>
      <c r="CG112" s="253">
        <f t="shared" si="139"/>
        <v>0</v>
      </c>
      <c r="CH112" s="361"/>
      <c r="CI112" s="253">
        <f t="shared" si="140"/>
        <v>0</v>
      </c>
      <c r="CJ112" s="361"/>
      <c r="CK112" s="361"/>
      <c r="CL112" s="361"/>
      <c r="CM112" s="361"/>
      <c r="CN112" s="361"/>
      <c r="CO112" s="361"/>
      <c r="CP112" s="361"/>
      <c r="CQ112" s="361"/>
      <c r="CR112" s="253">
        <f t="shared" si="141"/>
        <v>0</v>
      </c>
      <c r="CS112" s="361"/>
      <c r="CT112" s="253">
        <f t="shared" si="142"/>
        <v>0</v>
      </c>
      <c r="CU112" s="361"/>
      <c r="CV112" s="361"/>
      <c r="CW112" s="361"/>
      <c r="CX112" s="361"/>
      <c r="CY112" s="361"/>
      <c r="CZ112" s="361"/>
      <c r="DA112" s="361"/>
      <c r="DB112" s="361"/>
      <c r="DC112" s="253">
        <f t="shared" si="143"/>
        <v>0</v>
      </c>
      <c r="DD112" s="361"/>
      <c r="DE112" s="253">
        <f t="shared" si="144"/>
        <v>0</v>
      </c>
      <c r="DF112" s="361"/>
      <c r="DG112" s="361"/>
      <c r="DH112" s="361"/>
      <c r="DI112" s="361"/>
      <c r="DJ112" s="361"/>
      <c r="DK112" s="361"/>
      <c r="DL112" s="361"/>
      <c r="DM112" s="242"/>
      <c r="DN112" s="242"/>
    </row>
    <row r="113" spans="1:118" s="28" customFormat="1" ht="12">
      <c r="A113" s="272" t="str">
        <f t="shared" si="114"/>
        <v>МОУ ДОД ДХШ</v>
      </c>
      <c r="B113" s="348" t="s">
        <v>309</v>
      </c>
      <c r="C113" s="349" t="s">
        <v>71</v>
      </c>
      <c r="D113" s="349" t="s">
        <v>310</v>
      </c>
      <c r="E113" s="308">
        <f t="shared" si="125"/>
        <v>0</v>
      </c>
      <c r="F113" s="236">
        <f t="shared" si="126"/>
        <v>0</v>
      </c>
      <c r="G113" s="236">
        <f t="shared" si="127"/>
        <v>0</v>
      </c>
      <c r="H113" s="236">
        <f t="shared" si="128"/>
        <v>0</v>
      </c>
      <c r="I113" s="236">
        <f t="shared" si="129"/>
        <v>0</v>
      </c>
      <c r="J113" s="236">
        <f t="shared" si="153"/>
        <v>0</v>
      </c>
      <c r="K113" s="236">
        <f t="shared" si="154"/>
        <v>0</v>
      </c>
      <c r="L113" s="236">
        <f t="shared" si="155"/>
        <v>0</v>
      </c>
      <c r="M113" s="236">
        <f t="shared" si="156"/>
        <v>0</v>
      </c>
      <c r="N113" s="236">
        <f t="shared" si="115"/>
        <v>0</v>
      </c>
      <c r="O113" s="236">
        <f t="shared" si="157"/>
        <v>0</v>
      </c>
      <c r="P113" s="367"/>
      <c r="Q113" s="368"/>
      <c r="R113" s="237">
        <f t="shared" si="145"/>
        <v>0</v>
      </c>
      <c r="S113" s="368"/>
      <c r="T113" s="237">
        <f t="shared" si="146"/>
        <v>0</v>
      </c>
      <c r="U113" s="368"/>
      <c r="V113" s="368"/>
      <c r="W113" s="368"/>
      <c r="X113" s="368"/>
      <c r="Y113" s="368"/>
      <c r="Z113" s="368"/>
      <c r="AA113" s="367"/>
      <c r="AB113" s="368"/>
      <c r="AC113" s="237">
        <f t="shared" si="147"/>
        <v>0</v>
      </c>
      <c r="AD113" s="368"/>
      <c r="AE113" s="237">
        <f t="shared" si="148"/>
        <v>0</v>
      </c>
      <c r="AF113" s="368"/>
      <c r="AG113" s="368"/>
      <c r="AH113" s="368"/>
      <c r="AI113" s="368"/>
      <c r="AJ113" s="368"/>
      <c r="AK113" s="368"/>
      <c r="AL113" s="367"/>
      <c r="AM113" s="368"/>
      <c r="AN113" s="237">
        <f t="shared" si="149"/>
        <v>0</v>
      </c>
      <c r="AO113" s="368"/>
      <c r="AP113" s="237">
        <f t="shared" si="150"/>
        <v>0</v>
      </c>
      <c r="AQ113" s="368"/>
      <c r="AR113" s="368"/>
      <c r="AS113" s="368"/>
      <c r="AT113" s="368"/>
      <c r="AU113" s="368"/>
      <c r="AV113" s="368"/>
      <c r="AW113" s="367"/>
      <c r="AX113" s="368"/>
      <c r="AY113" s="237">
        <f t="shared" si="151"/>
        <v>0</v>
      </c>
      <c r="AZ113" s="368"/>
      <c r="BA113" s="237">
        <f t="shared" si="152"/>
        <v>0</v>
      </c>
      <c r="BB113" s="368"/>
      <c r="BC113" s="368"/>
      <c r="BD113" s="368"/>
      <c r="BE113" s="368"/>
      <c r="BF113" s="368"/>
      <c r="BG113" s="368"/>
      <c r="BH113" s="379">
        <f t="shared" si="111"/>
        <v>0</v>
      </c>
      <c r="BI113" s="255" t="str">
        <f t="shared" si="124"/>
        <v>19</v>
      </c>
      <c r="BJ113" s="361"/>
      <c r="BK113" s="253">
        <f t="shared" si="135"/>
        <v>0</v>
      </c>
      <c r="BL113" s="361"/>
      <c r="BM113" s="253">
        <f t="shared" si="136"/>
        <v>0</v>
      </c>
      <c r="BN113" s="247"/>
      <c r="BO113" s="358"/>
      <c r="BP113" s="361"/>
      <c r="BQ113" s="361"/>
      <c r="BR113" s="361"/>
      <c r="BS113" s="361"/>
      <c r="BT113" s="361"/>
      <c r="BU113" s="361"/>
      <c r="BV113" s="253">
        <f t="shared" si="137"/>
        <v>0</v>
      </c>
      <c r="BW113" s="361"/>
      <c r="BX113" s="253">
        <f t="shared" si="138"/>
        <v>0</v>
      </c>
      <c r="BY113" s="361"/>
      <c r="BZ113" s="361"/>
      <c r="CA113" s="361"/>
      <c r="CB113" s="361"/>
      <c r="CC113" s="361"/>
      <c r="CD113" s="361"/>
      <c r="CE113" s="361"/>
      <c r="CF113" s="361"/>
      <c r="CG113" s="253">
        <f t="shared" si="139"/>
        <v>0</v>
      </c>
      <c r="CH113" s="361"/>
      <c r="CI113" s="253">
        <f t="shared" si="140"/>
        <v>0</v>
      </c>
      <c r="CJ113" s="361"/>
      <c r="CK113" s="361"/>
      <c r="CL113" s="361"/>
      <c r="CM113" s="361"/>
      <c r="CN113" s="361"/>
      <c r="CO113" s="361"/>
      <c r="CP113" s="361"/>
      <c r="CQ113" s="361"/>
      <c r="CR113" s="253">
        <f t="shared" si="141"/>
        <v>0</v>
      </c>
      <c r="CS113" s="361"/>
      <c r="CT113" s="253">
        <f t="shared" si="142"/>
        <v>0</v>
      </c>
      <c r="CU113" s="361"/>
      <c r="CV113" s="361"/>
      <c r="CW113" s="361"/>
      <c r="CX113" s="361"/>
      <c r="CY113" s="361"/>
      <c r="CZ113" s="361"/>
      <c r="DA113" s="361"/>
      <c r="DB113" s="361"/>
      <c r="DC113" s="253">
        <f t="shared" si="143"/>
        <v>0</v>
      </c>
      <c r="DD113" s="361"/>
      <c r="DE113" s="253">
        <f t="shared" si="144"/>
        <v>0</v>
      </c>
      <c r="DF113" s="361"/>
      <c r="DG113" s="361"/>
      <c r="DH113" s="361"/>
      <c r="DI113" s="361"/>
      <c r="DJ113" s="361"/>
      <c r="DK113" s="361"/>
      <c r="DL113" s="361"/>
      <c r="DM113" s="242"/>
      <c r="DN113" s="242"/>
    </row>
    <row r="114" spans="1:118" s="27" customFormat="1" ht="12">
      <c r="A114" s="272" t="str">
        <f t="shared" si="114"/>
        <v>МОУ ДОД ДХШ</v>
      </c>
      <c r="B114" s="350" t="s">
        <v>72</v>
      </c>
      <c r="C114" s="349" t="s">
        <v>73</v>
      </c>
      <c r="D114" s="349" t="s">
        <v>311</v>
      </c>
      <c r="E114" s="308">
        <f t="shared" si="125"/>
        <v>0</v>
      </c>
      <c r="F114" s="236">
        <f t="shared" si="126"/>
        <v>0</v>
      </c>
      <c r="G114" s="236">
        <f t="shared" si="127"/>
        <v>0</v>
      </c>
      <c r="H114" s="236">
        <f t="shared" si="128"/>
        <v>0</v>
      </c>
      <c r="I114" s="236">
        <f t="shared" si="129"/>
        <v>0</v>
      </c>
      <c r="J114" s="236">
        <f t="shared" si="153"/>
        <v>0</v>
      </c>
      <c r="K114" s="236">
        <f t="shared" si="154"/>
        <v>0</v>
      </c>
      <c r="L114" s="236">
        <f t="shared" si="155"/>
        <v>0</v>
      </c>
      <c r="M114" s="236">
        <f t="shared" si="156"/>
        <v>0</v>
      </c>
      <c r="N114" s="236">
        <f t="shared" si="115"/>
        <v>0</v>
      </c>
      <c r="O114" s="236">
        <f t="shared" si="157"/>
        <v>0</v>
      </c>
      <c r="P114" s="367"/>
      <c r="Q114" s="368"/>
      <c r="R114" s="237">
        <f t="shared" si="145"/>
        <v>0</v>
      </c>
      <c r="S114" s="368"/>
      <c r="T114" s="237">
        <f t="shared" si="146"/>
        <v>0</v>
      </c>
      <c r="U114" s="368"/>
      <c r="V114" s="368"/>
      <c r="W114" s="368"/>
      <c r="X114" s="368"/>
      <c r="Y114" s="368"/>
      <c r="Z114" s="368"/>
      <c r="AA114" s="367"/>
      <c r="AB114" s="368"/>
      <c r="AC114" s="237">
        <f t="shared" si="147"/>
        <v>0</v>
      </c>
      <c r="AD114" s="368"/>
      <c r="AE114" s="237">
        <f t="shared" si="148"/>
        <v>0</v>
      </c>
      <c r="AF114" s="368"/>
      <c r="AG114" s="368"/>
      <c r="AH114" s="368"/>
      <c r="AI114" s="368"/>
      <c r="AJ114" s="368"/>
      <c r="AK114" s="368"/>
      <c r="AL114" s="367"/>
      <c r="AM114" s="368"/>
      <c r="AN114" s="237">
        <f t="shared" si="149"/>
        <v>0</v>
      </c>
      <c r="AO114" s="368"/>
      <c r="AP114" s="237">
        <f t="shared" si="150"/>
        <v>0</v>
      </c>
      <c r="AQ114" s="368"/>
      <c r="AR114" s="368"/>
      <c r="AS114" s="368"/>
      <c r="AT114" s="368"/>
      <c r="AU114" s="368"/>
      <c r="AV114" s="368"/>
      <c r="AW114" s="367"/>
      <c r="AX114" s="368"/>
      <c r="AY114" s="237">
        <f t="shared" si="151"/>
        <v>0</v>
      </c>
      <c r="AZ114" s="368"/>
      <c r="BA114" s="237">
        <f t="shared" si="152"/>
        <v>0</v>
      </c>
      <c r="BB114" s="368"/>
      <c r="BC114" s="368"/>
      <c r="BD114" s="368"/>
      <c r="BE114" s="368"/>
      <c r="BF114" s="368"/>
      <c r="BG114" s="368"/>
      <c r="BH114" s="379">
        <f t="shared" si="111"/>
        <v>0</v>
      </c>
      <c r="BI114" s="255" t="str">
        <f t="shared" si="124"/>
        <v>20</v>
      </c>
      <c r="BJ114" s="361"/>
      <c r="BK114" s="253">
        <f t="shared" si="135"/>
        <v>0</v>
      </c>
      <c r="BL114" s="361"/>
      <c r="BM114" s="253">
        <f t="shared" si="136"/>
        <v>0</v>
      </c>
      <c r="BN114" s="247"/>
      <c r="BO114" s="358"/>
      <c r="BP114" s="361"/>
      <c r="BQ114" s="361"/>
      <c r="BR114" s="361"/>
      <c r="BS114" s="361"/>
      <c r="BT114" s="361"/>
      <c r="BU114" s="361"/>
      <c r="BV114" s="253">
        <f t="shared" si="137"/>
        <v>0</v>
      </c>
      <c r="BW114" s="361"/>
      <c r="BX114" s="253">
        <f t="shared" si="138"/>
        <v>0</v>
      </c>
      <c r="BY114" s="361"/>
      <c r="BZ114" s="361"/>
      <c r="CA114" s="361"/>
      <c r="CB114" s="361"/>
      <c r="CC114" s="361"/>
      <c r="CD114" s="361"/>
      <c r="CE114" s="361"/>
      <c r="CF114" s="361"/>
      <c r="CG114" s="253">
        <f t="shared" si="139"/>
        <v>0</v>
      </c>
      <c r="CH114" s="361"/>
      <c r="CI114" s="253">
        <f t="shared" si="140"/>
        <v>0</v>
      </c>
      <c r="CJ114" s="361"/>
      <c r="CK114" s="361"/>
      <c r="CL114" s="361"/>
      <c r="CM114" s="361"/>
      <c r="CN114" s="361"/>
      <c r="CO114" s="361"/>
      <c r="CP114" s="361"/>
      <c r="CQ114" s="361"/>
      <c r="CR114" s="253">
        <f t="shared" si="141"/>
        <v>0</v>
      </c>
      <c r="CS114" s="361"/>
      <c r="CT114" s="253">
        <f t="shared" si="142"/>
        <v>0</v>
      </c>
      <c r="CU114" s="361"/>
      <c r="CV114" s="361"/>
      <c r="CW114" s="361"/>
      <c r="CX114" s="361"/>
      <c r="CY114" s="361"/>
      <c r="CZ114" s="361"/>
      <c r="DA114" s="361"/>
      <c r="DB114" s="361"/>
      <c r="DC114" s="253">
        <f t="shared" si="143"/>
        <v>0</v>
      </c>
      <c r="DD114" s="361"/>
      <c r="DE114" s="253">
        <f t="shared" si="144"/>
        <v>0</v>
      </c>
      <c r="DF114" s="361"/>
      <c r="DG114" s="361"/>
      <c r="DH114" s="361"/>
      <c r="DI114" s="361"/>
      <c r="DJ114" s="361"/>
      <c r="DK114" s="361"/>
      <c r="DL114" s="361"/>
      <c r="DM114" s="2"/>
      <c r="DN114" s="2"/>
    </row>
    <row r="115" spans="1:118" s="28" customFormat="1" ht="36">
      <c r="A115" s="272" t="str">
        <f t="shared" si="114"/>
        <v>МОУ ДОД ДХШ</v>
      </c>
      <c r="B115" s="348" t="s">
        <v>340</v>
      </c>
      <c r="C115" s="349" t="s">
        <v>71</v>
      </c>
      <c r="D115" s="349" t="s">
        <v>312</v>
      </c>
      <c r="E115" s="308">
        <f t="shared" si="125"/>
        <v>0</v>
      </c>
      <c r="F115" s="236">
        <f t="shared" si="126"/>
        <v>0</v>
      </c>
      <c r="G115" s="236">
        <f t="shared" si="127"/>
        <v>0</v>
      </c>
      <c r="H115" s="236">
        <f t="shared" si="128"/>
        <v>0</v>
      </c>
      <c r="I115" s="236">
        <f t="shared" si="129"/>
        <v>0</v>
      </c>
      <c r="J115" s="236">
        <f t="shared" si="153"/>
        <v>0</v>
      </c>
      <c r="K115" s="236">
        <f t="shared" si="154"/>
        <v>0</v>
      </c>
      <c r="L115" s="236">
        <f t="shared" si="155"/>
        <v>0</v>
      </c>
      <c r="M115" s="236">
        <f t="shared" si="156"/>
        <v>0</v>
      </c>
      <c r="N115" s="236">
        <f t="shared" si="115"/>
        <v>0</v>
      </c>
      <c r="O115" s="236">
        <f t="shared" si="157"/>
        <v>0</v>
      </c>
      <c r="P115" s="367"/>
      <c r="Q115" s="368"/>
      <c r="R115" s="237">
        <f t="shared" si="145"/>
        <v>0</v>
      </c>
      <c r="S115" s="368"/>
      <c r="T115" s="237">
        <f t="shared" si="146"/>
        <v>0</v>
      </c>
      <c r="U115" s="368"/>
      <c r="V115" s="368"/>
      <c r="W115" s="368"/>
      <c r="X115" s="368"/>
      <c r="Y115" s="368"/>
      <c r="Z115" s="368"/>
      <c r="AA115" s="367"/>
      <c r="AB115" s="368"/>
      <c r="AC115" s="237">
        <f t="shared" si="147"/>
        <v>0</v>
      </c>
      <c r="AD115" s="368"/>
      <c r="AE115" s="237">
        <f t="shared" si="148"/>
        <v>0</v>
      </c>
      <c r="AF115" s="368"/>
      <c r="AG115" s="368"/>
      <c r="AH115" s="368"/>
      <c r="AI115" s="368"/>
      <c r="AJ115" s="368"/>
      <c r="AK115" s="368"/>
      <c r="AL115" s="367"/>
      <c r="AM115" s="368"/>
      <c r="AN115" s="237">
        <f t="shared" si="149"/>
        <v>0</v>
      </c>
      <c r="AO115" s="368"/>
      <c r="AP115" s="237">
        <f t="shared" si="150"/>
        <v>0</v>
      </c>
      <c r="AQ115" s="368"/>
      <c r="AR115" s="368"/>
      <c r="AS115" s="368"/>
      <c r="AT115" s="368"/>
      <c r="AU115" s="368"/>
      <c r="AV115" s="368"/>
      <c r="AW115" s="367"/>
      <c r="AX115" s="368"/>
      <c r="AY115" s="237">
        <f t="shared" si="151"/>
        <v>0</v>
      </c>
      <c r="AZ115" s="368"/>
      <c r="BA115" s="237">
        <f t="shared" si="152"/>
        <v>0</v>
      </c>
      <c r="BB115" s="368"/>
      <c r="BC115" s="368"/>
      <c r="BD115" s="368"/>
      <c r="BE115" s="368"/>
      <c r="BF115" s="368"/>
      <c r="BG115" s="368"/>
      <c r="BH115" s="379">
        <f t="shared" si="111"/>
        <v>0</v>
      </c>
      <c r="BI115" s="255" t="str">
        <f t="shared" si="124"/>
        <v>21</v>
      </c>
      <c r="BJ115" s="361"/>
      <c r="BK115" s="253">
        <f t="shared" si="135"/>
        <v>0</v>
      </c>
      <c r="BL115" s="361"/>
      <c r="BM115" s="253">
        <f t="shared" si="136"/>
        <v>0</v>
      </c>
      <c r="BN115" s="247"/>
      <c r="BO115" s="358"/>
      <c r="BP115" s="361"/>
      <c r="BQ115" s="361"/>
      <c r="BR115" s="361"/>
      <c r="BS115" s="361"/>
      <c r="BT115" s="361"/>
      <c r="BU115" s="361"/>
      <c r="BV115" s="253">
        <f t="shared" si="137"/>
        <v>0</v>
      </c>
      <c r="BW115" s="361"/>
      <c r="BX115" s="253">
        <f t="shared" si="138"/>
        <v>0</v>
      </c>
      <c r="BY115" s="361"/>
      <c r="BZ115" s="361"/>
      <c r="CA115" s="361"/>
      <c r="CB115" s="361"/>
      <c r="CC115" s="361"/>
      <c r="CD115" s="361"/>
      <c r="CE115" s="361"/>
      <c r="CF115" s="361"/>
      <c r="CG115" s="253">
        <f t="shared" si="139"/>
        <v>0</v>
      </c>
      <c r="CH115" s="361"/>
      <c r="CI115" s="253">
        <f t="shared" si="140"/>
        <v>0</v>
      </c>
      <c r="CJ115" s="361"/>
      <c r="CK115" s="361"/>
      <c r="CL115" s="361"/>
      <c r="CM115" s="361"/>
      <c r="CN115" s="361"/>
      <c r="CO115" s="361"/>
      <c r="CP115" s="361"/>
      <c r="CQ115" s="361"/>
      <c r="CR115" s="253">
        <f t="shared" si="141"/>
        <v>0</v>
      </c>
      <c r="CS115" s="361"/>
      <c r="CT115" s="253">
        <f t="shared" si="142"/>
        <v>0</v>
      </c>
      <c r="CU115" s="361"/>
      <c r="CV115" s="361"/>
      <c r="CW115" s="361"/>
      <c r="CX115" s="361"/>
      <c r="CY115" s="361"/>
      <c r="CZ115" s="361"/>
      <c r="DA115" s="361"/>
      <c r="DB115" s="361"/>
      <c r="DC115" s="253">
        <f t="shared" si="143"/>
        <v>0</v>
      </c>
      <c r="DD115" s="361"/>
      <c r="DE115" s="253">
        <f t="shared" si="144"/>
        <v>0</v>
      </c>
      <c r="DF115" s="361"/>
      <c r="DG115" s="361"/>
      <c r="DH115" s="361"/>
      <c r="DI115" s="361"/>
      <c r="DJ115" s="361"/>
      <c r="DK115" s="361"/>
      <c r="DL115" s="361"/>
      <c r="DM115" s="242"/>
      <c r="DN115" s="242"/>
    </row>
    <row r="116" spans="1:118" s="27" customFormat="1" ht="12">
      <c r="A116" s="272" t="str">
        <f t="shared" si="114"/>
        <v>МОУ ДОД ДХШ</v>
      </c>
      <c r="B116" s="350" t="s">
        <v>72</v>
      </c>
      <c r="C116" s="349" t="s">
        <v>73</v>
      </c>
      <c r="D116" s="349" t="s">
        <v>313</v>
      </c>
      <c r="E116" s="308">
        <f t="shared" si="125"/>
        <v>0</v>
      </c>
      <c r="F116" s="236">
        <f t="shared" si="126"/>
        <v>0</v>
      </c>
      <c r="G116" s="236">
        <f t="shared" si="127"/>
        <v>0</v>
      </c>
      <c r="H116" s="236">
        <f t="shared" si="128"/>
        <v>0</v>
      </c>
      <c r="I116" s="236">
        <f t="shared" si="129"/>
        <v>0</v>
      </c>
      <c r="J116" s="236">
        <f t="shared" si="153"/>
        <v>0</v>
      </c>
      <c r="K116" s="236">
        <f t="shared" si="154"/>
        <v>0</v>
      </c>
      <c r="L116" s="236">
        <f t="shared" si="155"/>
        <v>0</v>
      </c>
      <c r="M116" s="236">
        <f t="shared" si="156"/>
        <v>0</v>
      </c>
      <c r="N116" s="236">
        <f t="shared" si="115"/>
        <v>0</v>
      </c>
      <c r="O116" s="236">
        <f t="shared" si="157"/>
        <v>0</v>
      </c>
      <c r="P116" s="367"/>
      <c r="Q116" s="368"/>
      <c r="R116" s="237">
        <f t="shared" si="145"/>
        <v>0</v>
      </c>
      <c r="S116" s="368"/>
      <c r="T116" s="237">
        <f t="shared" si="146"/>
        <v>0</v>
      </c>
      <c r="U116" s="368"/>
      <c r="V116" s="368"/>
      <c r="W116" s="368"/>
      <c r="X116" s="368"/>
      <c r="Y116" s="368"/>
      <c r="Z116" s="368"/>
      <c r="AA116" s="367"/>
      <c r="AB116" s="368"/>
      <c r="AC116" s="237">
        <f t="shared" si="147"/>
        <v>0</v>
      </c>
      <c r="AD116" s="368"/>
      <c r="AE116" s="237">
        <f t="shared" si="148"/>
        <v>0</v>
      </c>
      <c r="AF116" s="368"/>
      <c r="AG116" s="368"/>
      <c r="AH116" s="368"/>
      <c r="AI116" s="368"/>
      <c r="AJ116" s="368"/>
      <c r="AK116" s="368"/>
      <c r="AL116" s="367"/>
      <c r="AM116" s="368"/>
      <c r="AN116" s="237">
        <f t="shared" si="149"/>
        <v>0</v>
      </c>
      <c r="AO116" s="368"/>
      <c r="AP116" s="237">
        <f t="shared" si="150"/>
        <v>0</v>
      </c>
      <c r="AQ116" s="368"/>
      <c r="AR116" s="368"/>
      <c r="AS116" s="368"/>
      <c r="AT116" s="368"/>
      <c r="AU116" s="368"/>
      <c r="AV116" s="368"/>
      <c r="AW116" s="367"/>
      <c r="AX116" s="368"/>
      <c r="AY116" s="237">
        <f t="shared" si="151"/>
        <v>0</v>
      </c>
      <c r="AZ116" s="368"/>
      <c r="BA116" s="237">
        <f t="shared" si="152"/>
        <v>0</v>
      </c>
      <c r="BB116" s="368"/>
      <c r="BC116" s="368"/>
      <c r="BD116" s="368"/>
      <c r="BE116" s="368"/>
      <c r="BF116" s="368"/>
      <c r="BG116" s="368"/>
      <c r="BH116" s="379">
        <f t="shared" si="111"/>
        <v>0</v>
      </c>
      <c r="BI116" s="255" t="str">
        <f t="shared" si="124"/>
        <v>22</v>
      </c>
      <c r="BJ116" s="361"/>
      <c r="BK116" s="253">
        <f t="shared" si="135"/>
        <v>0</v>
      </c>
      <c r="BL116" s="361"/>
      <c r="BM116" s="253">
        <f t="shared" si="136"/>
        <v>0</v>
      </c>
      <c r="BN116" s="247"/>
      <c r="BO116" s="358"/>
      <c r="BP116" s="361"/>
      <c r="BQ116" s="361"/>
      <c r="BR116" s="361"/>
      <c r="BS116" s="361"/>
      <c r="BT116" s="361"/>
      <c r="BU116" s="361"/>
      <c r="BV116" s="253">
        <f t="shared" si="137"/>
        <v>0</v>
      </c>
      <c r="BW116" s="361"/>
      <c r="BX116" s="253">
        <f t="shared" si="138"/>
        <v>0</v>
      </c>
      <c r="BY116" s="361"/>
      <c r="BZ116" s="361"/>
      <c r="CA116" s="361"/>
      <c r="CB116" s="361"/>
      <c r="CC116" s="361"/>
      <c r="CD116" s="361"/>
      <c r="CE116" s="361"/>
      <c r="CF116" s="361"/>
      <c r="CG116" s="253">
        <f t="shared" si="139"/>
        <v>0</v>
      </c>
      <c r="CH116" s="361"/>
      <c r="CI116" s="253">
        <f t="shared" si="140"/>
        <v>0</v>
      </c>
      <c r="CJ116" s="361"/>
      <c r="CK116" s="361"/>
      <c r="CL116" s="361"/>
      <c r="CM116" s="361"/>
      <c r="CN116" s="361"/>
      <c r="CO116" s="361"/>
      <c r="CP116" s="361"/>
      <c r="CQ116" s="361"/>
      <c r="CR116" s="253">
        <f t="shared" si="141"/>
        <v>0</v>
      </c>
      <c r="CS116" s="361"/>
      <c r="CT116" s="253">
        <f t="shared" si="142"/>
        <v>0</v>
      </c>
      <c r="CU116" s="361"/>
      <c r="CV116" s="361"/>
      <c r="CW116" s="361"/>
      <c r="CX116" s="361"/>
      <c r="CY116" s="361"/>
      <c r="CZ116" s="361"/>
      <c r="DA116" s="361"/>
      <c r="DB116" s="361"/>
      <c r="DC116" s="253">
        <f t="shared" si="143"/>
        <v>0</v>
      </c>
      <c r="DD116" s="361"/>
      <c r="DE116" s="253">
        <f t="shared" si="144"/>
        <v>0</v>
      </c>
      <c r="DF116" s="361"/>
      <c r="DG116" s="361"/>
      <c r="DH116" s="361"/>
      <c r="DI116" s="361"/>
      <c r="DJ116" s="361"/>
      <c r="DK116" s="361"/>
      <c r="DL116" s="361"/>
      <c r="DM116" s="2"/>
      <c r="DN116" s="2"/>
    </row>
    <row r="117" spans="1:118" s="27" customFormat="1" ht="12">
      <c r="A117" s="272" t="str">
        <f t="shared" si="114"/>
        <v>МОУ ДОД ДХШ</v>
      </c>
      <c r="B117" s="348" t="s">
        <v>74</v>
      </c>
      <c r="C117" s="349" t="s">
        <v>76</v>
      </c>
      <c r="D117" s="349" t="s">
        <v>314</v>
      </c>
      <c r="E117" s="308">
        <f t="shared" si="125"/>
        <v>0</v>
      </c>
      <c r="F117" s="236">
        <f t="shared" si="126"/>
        <v>0</v>
      </c>
      <c r="G117" s="236">
        <f t="shared" si="127"/>
        <v>0</v>
      </c>
      <c r="H117" s="236">
        <f t="shared" si="128"/>
        <v>0</v>
      </c>
      <c r="I117" s="236">
        <f t="shared" si="129"/>
        <v>0</v>
      </c>
      <c r="J117" s="236">
        <f t="shared" si="153"/>
        <v>0</v>
      </c>
      <c r="K117" s="236">
        <f t="shared" si="154"/>
        <v>0</v>
      </c>
      <c r="L117" s="236">
        <f t="shared" si="155"/>
        <v>0</v>
      </c>
      <c r="M117" s="236">
        <f t="shared" si="156"/>
        <v>0</v>
      </c>
      <c r="N117" s="236">
        <f t="shared" si="115"/>
        <v>0</v>
      </c>
      <c r="O117" s="236">
        <f t="shared" si="157"/>
        <v>0</v>
      </c>
      <c r="P117" s="220"/>
      <c r="Q117" s="221"/>
      <c r="R117" s="237">
        <f t="shared" si="145"/>
        <v>0</v>
      </c>
      <c r="S117" s="221"/>
      <c r="T117" s="237">
        <f t="shared" si="14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147"/>
        <v>0</v>
      </c>
      <c r="AD117" s="221"/>
      <c r="AE117" s="237">
        <f t="shared" si="14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149"/>
        <v>0</v>
      </c>
      <c r="AO117" s="221"/>
      <c r="AP117" s="237">
        <f t="shared" si="15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151"/>
        <v>0</v>
      </c>
      <c r="AZ117" s="221"/>
      <c r="BA117" s="237">
        <f t="shared" si="152"/>
        <v>0</v>
      </c>
      <c r="BB117" s="221"/>
      <c r="BC117" s="233"/>
      <c r="BD117" s="221"/>
      <c r="BE117" s="221"/>
      <c r="BF117" s="233"/>
      <c r="BG117" s="221"/>
      <c r="BH117" s="379">
        <f t="shared" si="111"/>
        <v>0</v>
      </c>
      <c r="BI117" s="255" t="str">
        <f t="shared" si="124"/>
        <v>23</v>
      </c>
      <c r="BJ117" s="361"/>
      <c r="BK117" s="253">
        <f t="shared" si="135"/>
        <v>0</v>
      </c>
      <c r="BL117" s="361"/>
      <c r="BM117" s="253">
        <f t="shared" si="136"/>
        <v>0</v>
      </c>
      <c r="BN117" s="247"/>
      <c r="BO117" s="358"/>
      <c r="BP117" s="361"/>
      <c r="BQ117" s="361"/>
      <c r="BR117" s="361"/>
      <c r="BS117" s="361"/>
      <c r="BT117" s="361"/>
      <c r="BU117" s="361"/>
      <c r="BV117" s="253">
        <f t="shared" si="137"/>
        <v>0</v>
      </c>
      <c r="BW117" s="361"/>
      <c r="BX117" s="253">
        <f t="shared" si="138"/>
        <v>0</v>
      </c>
      <c r="BY117" s="361"/>
      <c r="BZ117" s="361"/>
      <c r="CA117" s="361"/>
      <c r="CB117" s="361"/>
      <c r="CC117" s="361"/>
      <c r="CD117" s="361"/>
      <c r="CE117" s="361"/>
      <c r="CF117" s="361"/>
      <c r="CG117" s="253">
        <f t="shared" si="139"/>
        <v>0</v>
      </c>
      <c r="CH117" s="361"/>
      <c r="CI117" s="253">
        <f t="shared" si="140"/>
        <v>0</v>
      </c>
      <c r="CJ117" s="361"/>
      <c r="CK117" s="361"/>
      <c r="CL117" s="361"/>
      <c r="CM117" s="361"/>
      <c r="CN117" s="361"/>
      <c r="CO117" s="361"/>
      <c r="CP117" s="361"/>
      <c r="CQ117" s="361"/>
      <c r="CR117" s="253">
        <f t="shared" si="141"/>
        <v>0</v>
      </c>
      <c r="CS117" s="361"/>
      <c r="CT117" s="253">
        <f t="shared" si="142"/>
        <v>0</v>
      </c>
      <c r="CU117" s="361"/>
      <c r="CV117" s="361"/>
      <c r="CW117" s="361"/>
      <c r="CX117" s="361"/>
      <c r="CY117" s="361"/>
      <c r="CZ117" s="361"/>
      <c r="DA117" s="361"/>
      <c r="DB117" s="361"/>
      <c r="DC117" s="253">
        <f t="shared" si="143"/>
        <v>0</v>
      </c>
      <c r="DD117" s="361"/>
      <c r="DE117" s="253">
        <f t="shared" si="144"/>
        <v>0</v>
      </c>
      <c r="DF117" s="361"/>
      <c r="DG117" s="361"/>
      <c r="DH117" s="361"/>
      <c r="DI117" s="361"/>
      <c r="DJ117" s="361"/>
      <c r="DK117" s="361"/>
      <c r="DL117" s="361"/>
      <c r="DM117" s="2"/>
      <c r="DN117" s="2"/>
    </row>
    <row r="118" spans="1:118" s="27" customFormat="1" ht="12">
      <c r="A118" s="272" t="str">
        <f t="shared" si="114"/>
        <v>МОУ ДОД ДХШ</v>
      </c>
      <c r="B118" s="348" t="s">
        <v>315</v>
      </c>
      <c r="C118" s="349" t="s">
        <v>77</v>
      </c>
      <c r="D118" s="349" t="s">
        <v>316</v>
      </c>
      <c r="E118" s="308">
        <f t="shared" si="125"/>
        <v>0</v>
      </c>
      <c r="F118" s="236">
        <f t="shared" si="126"/>
        <v>0</v>
      </c>
      <c r="G118" s="236">
        <f t="shared" si="127"/>
        <v>0</v>
      </c>
      <c r="H118" s="236">
        <f t="shared" si="128"/>
        <v>0</v>
      </c>
      <c r="I118" s="236">
        <f t="shared" si="129"/>
        <v>0</v>
      </c>
      <c r="J118" s="236">
        <f t="shared" si="153"/>
        <v>0</v>
      </c>
      <c r="K118" s="236">
        <f t="shared" si="154"/>
        <v>0</v>
      </c>
      <c r="L118" s="236">
        <f t="shared" si="155"/>
        <v>0</v>
      </c>
      <c r="M118" s="236">
        <f t="shared" si="156"/>
        <v>0</v>
      </c>
      <c r="N118" s="236">
        <f t="shared" si="115"/>
        <v>0</v>
      </c>
      <c r="O118" s="236">
        <f t="shared" si="157"/>
        <v>0</v>
      </c>
      <c r="P118" s="220"/>
      <c r="Q118" s="221"/>
      <c r="R118" s="237">
        <f t="shared" si="145"/>
        <v>0</v>
      </c>
      <c r="S118" s="221"/>
      <c r="T118" s="237">
        <f t="shared" si="146"/>
        <v>0</v>
      </c>
      <c r="U118" s="221"/>
      <c r="V118" s="233"/>
      <c r="W118" s="221"/>
      <c r="X118" s="221"/>
      <c r="Y118" s="233"/>
      <c r="Z118" s="221"/>
      <c r="AA118" s="220"/>
      <c r="AB118" s="221"/>
      <c r="AC118" s="237">
        <f t="shared" si="147"/>
        <v>0</v>
      </c>
      <c r="AD118" s="221"/>
      <c r="AE118" s="237">
        <f t="shared" si="148"/>
        <v>0</v>
      </c>
      <c r="AF118" s="221"/>
      <c r="AG118" s="233"/>
      <c r="AH118" s="221"/>
      <c r="AI118" s="221"/>
      <c r="AJ118" s="233"/>
      <c r="AK118" s="221"/>
      <c r="AL118" s="220"/>
      <c r="AM118" s="221"/>
      <c r="AN118" s="237">
        <f t="shared" si="149"/>
        <v>0</v>
      </c>
      <c r="AO118" s="221"/>
      <c r="AP118" s="237">
        <f t="shared" si="150"/>
        <v>0</v>
      </c>
      <c r="AQ118" s="221"/>
      <c r="AR118" s="233"/>
      <c r="AS118" s="221"/>
      <c r="AT118" s="221"/>
      <c r="AU118" s="233"/>
      <c r="AV118" s="221"/>
      <c r="AW118" s="220"/>
      <c r="AX118" s="221"/>
      <c r="AY118" s="237">
        <f t="shared" si="151"/>
        <v>0</v>
      </c>
      <c r="AZ118" s="221"/>
      <c r="BA118" s="237">
        <f t="shared" si="152"/>
        <v>0</v>
      </c>
      <c r="BB118" s="221"/>
      <c r="BC118" s="233"/>
      <c r="BD118" s="221"/>
      <c r="BE118" s="221"/>
      <c r="BF118" s="233"/>
      <c r="BG118" s="221"/>
      <c r="BH118" s="379">
        <f t="shared" si="111"/>
        <v>0</v>
      </c>
      <c r="BI118" s="255" t="str">
        <f t="shared" si="124"/>
        <v>24</v>
      </c>
      <c r="BJ118" s="361"/>
      <c r="BK118" s="253">
        <f t="shared" si="135"/>
        <v>0</v>
      </c>
      <c r="BL118" s="361"/>
      <c r="BM118" s="253">
        <f t="shared" si="136"/>
        <v>0</v>
      </c>
      <c r="BN118" s="247"/>
      <c r="BO118" s="358"/>
      <c r="BP118" s="361"/>
      <c r="BQ118" s="361"/>
      <c r="BR118" s="361"/>
      <c r="BS118" s="361"/>
      <c r="BT118" s="361"/>
      <c r="BU118" s="361"/>
      <c r="BV118" s="253">
        <f t="shared" si="137"/>
        <v>0</v>
      </c>
      <c r="BW118" s="361"/>
      <c r="BX118" s="253">
        <f t="shared" si="138"/>
        <v>0</v>
      </c>
      <c r="BY118" s="361"/>
      <c r="BZ118" s="361"/>
      <c r="CA118" s="361"/>
      <c r="CB118" s="361"/>
      <c r="CC118" s="361"/>
      <c r="CD118" s="361"/>
      <c r="CE118" s="361"/>
      <c r="CF118" s="361"/>
      <c r="CG118" s="253">
        <f t="shared" si="139"/>
        <v>0</v>
      </c>
      <c r="CH118" s="361"/>
      <c r="CI118" s="253">
        <f t="shared" si="140"/>
        <v>0</v>
      </c>
      <c r="CJ118" s="361"/>
      <c r="CK118" s="361"/>
      <c r="CL118" s="361"/>
      <c r="CM118" s="361"/>
      <c r="CN118" s="361"/>
      <c r="CO118" s="361"/>
      <c r="CP118" s="361"/>
      <c r="CQ118" s="361"/>
      <c r="CR118" s="253">
        <f t="shared" si="141"/>
        <v>0</v>
      </c>
      <c r="CS118" s="361"/>
      <c r="CT118" s="253">
        <f t="shared" si="142"/>
        <v>0</v>
      </c>
      <c r="CU118" s="361"/>
      <c r="CV118" s="361"/>
      <c r="CW118" s="361"/>
      <c r="CX118" s="361"/>
      <c r="CY118" s="361"/>
      <c r="CZ118" s="361"/>
      <c r="DA118" s="361"/>
      <c r="DB118" s="361"/>
      <c r="DC118" s="253">
        <f t="shared" si="143"/>
        <v>0</v>
      </c>
      <c r="DD118" s="361"/>
      <c r="DE118" s="253">
        <f t="shared" si="144"/>
        <v>0</v>
      </c>
      <c r="DF118" s="361"/>
      <c r="DG118" s="361"/>
      <c r="DH118" s="361"/>
      <c r="DI118" s="361"/>
      <c r="DJ118" s="361"/>
      <c r="DK118" s="361"/>
      <c r="DL118" s="361"/>
      <c r="DM118" s="2"/>
      <c r="DN118" s="2"/>
    </row>
    <row r="119" spans="1:118" s="27" customFormat="1" ht="12">
      <c r="A119" s="272" t="str">
        <f t="shared" si="114"/>
        <v>МОУ ДОД ДХШ</v>
      </c>
      <c r="B119" s="348" t="s">
        <v>317</v>
      </c>
      <c r="C119" s="349" t="s">
        <v>78</v>
      </c>
      <c r="D119" s="349" t="s">
        <v>318</v>
      </c>
      <c r="E119" s="308">
        <f t="shared" si="125"/>
        <v>0</v>
      </c>
      <c r="F119" s="236">
        <f t="shared" si="126"/>
        <v>0</v>
      </c>
      <c r="G119" s="236">
        <f t="shared" si="127"/>
        <v>0</v>
      </c>
      <c r="H119" s="236">
        <f t="shared" si="128"/>
        <v>0</v>
      </c>
      <c r="I119" s="236">
        <f t="shared" si="129"/>
        <v>0</v>
      </c>
      <c r="J119" s="236">
        <f t="shared" si="153"/>
        <v>0</v>
      </c>
      <c r="K119" s="236">
        <f t="shared" si="154"/>
        <v>0</v>
      </c>
      <c r="L119" s="236">
        <f t="shared" si="155"/>
        <v>0</v>
      </c>
      <c r="M119" s="236">
        <f t="shared" si="156"/>
        <v>0</v>
      </c>
      <c r="N119" s="236">
        <f t="shared" si="115"/>
        <v>0</v>
      </c>
      <c r="O119" s="236">
        <f t="shared" si="157"/>
        <v>0</v>
      </c>
      <c r="P119" s="220"/>
      <c r="Q119" s="221"/>
      <c r="R119" s="237">
        <f t="shared" si="145"/>
        <v>0</v>
      </c>
      <c r="S119" s="221"/>
      <c r="T119" s="237">
        <f t="shared" si="146"/>
        <v>0</v>
      </c>
      <c r="U119" s="221"/>
      <c r="V119" s="233"/>
      <c r="W119" s="221"/>
      <c r="X119" s="221"/>
      <c r="Y119" s="233"/>
      <c r="Z119" s="221"/>
      <c r="AA119" s="220"/>
      <c r="AB119" s="221"/>
      <c r="AC119" s="237">
        <f t="shared" si="147"/>
        <v>0</v>
      </c>
      <c r="AD119" s="221"/>
      <c r="AE119" s="237">
        <f t="shared" si="148"/>
        <v>0</v>
      </c>
      <c r="AF119" s="221"/>
      <c r="AG119" s="233"/>
      <c r="AH119" s="221"/>
      <c r="AI119" s="221"/>
      <c r="AJ119" s="233"/>
      <c r="AK119" s="221"/>
      <c r="AL119" s="220"/>
      <c r="AM119" s="221"/>
      <c r="AN119" s="237">
        <f t="shared" si="149"/>
        <v>0</v>
      </c>
      <c r="AO119" s="221"/>
      <c r="AP119" s="237">
        <f t="shared" si="150"/>
        <v>0</v>
      </c>
      <c r="AQ119" s="221"/>
      <c r="AR119" s="233"/>
      <c r="AS119" s="221"/>
      <c r="AT119" s="221"/>
      <c r="AU119" s="233"/>
      <c r="AV119" s="221"/>
      <c r="AW119" s="220"/>
      <c r="AX119" s="221"/>
      <c r="AY119" s="237">
        <f t="shared" si="151"/>
        <v>0</v>
      </c>
      <c r="AZ119" s="221"/>
      <c r="BA119" s="237">
        <f t="shared" si="152"/>
        <v>0</v>
      </c>
      <c r="BB119" s="221"/>
      <c r="BC119" s="233"/>
      <c r="BD119" s="221"/>
      <c r="BE119" s="221"/>
      <c r="BF119" s="233"/>
      <c r="BG119" s="221"/>
      <c r="BH119" s="379">
        <f t="shared" si="111"/>
        <v>0</v>
      </c>
      <c r="BI119" s="255" t="str">
        <f t="shared" si="124"/>
        <v>25</v>
      </c>
      <c r="BJ119" s="361"/>
      <c r="BK119" s="253">
        <f t="shared" si="135"/>
        <v>0</v>
      </c>
      <c r="BL119" s="361"/>
      <c r="BM119" s="253">
        <f t="shared" si="136"/>
        <v>0</v>
      </c>
      <c r="BN119" s="247"/>
      <c r="BO119" s="358"/>
      <c r="BP119" s="361"/>
      <c r="BQ119" s="361"/>
      <c r="BR119" s="361"/>
      <c r="BS119" s="361"/>
      <c r="BT119" s="361"/>
      <c r="BU119" s="361"/>
      <c r="BV119" s="253">
        <f t="shared" si="137"/>
        <v>0</v>
      </c>
      <c r="BW119" s="361"/>
      <c r="BX119" s="253">
        <f t="shared" si="138"/>
        <v>0</v>
      </c>
      <c r="BY119" s="361"/>
      <c r="BZ119" s="361"/>
      <c r="CA119" s="361"/>
      <c r="CB119" s="361"/>
      <c r="CC119" s="361"/>
      <c r="CD119" s="361"/>
      <c r="CE119" s="361"/>
      <c r="CF119" s="361"/>
      <c r="CG119" s="253">
        <f t="shared" si="139"/>
        <v>0</v>
      </c>
      <c r="CH119" s="361"/>
      <c r="CI119" s="253">
        <f t="shared" si="140"/>
        <v>0</v>
      </c>
      <c r="CJ119" s="361"/>
      <c r="CK119" s="361"/>
      <c r="CL119" s="361"/>
      <c r="CM119" s="361"/>
      <c r="CN119" s="361"/>
      <c r="CO119" s="361"/>
      <c r="CP119" s="361"/>
      <c r="CQ119" s="361"/>
      <c r="CR119" s="253">
        <f t="shared" si="141"/>
        <v>0</v>
      </c>
      <c r="CS119" s="361"/>
      <c r="CT119" s="253">
        <f t="shared" si="142"/>
        <v>0</v>
      </c>
      <c r="CU119" s="361"/>
      <c r="CV119" s="361"/>
      <c r="CW119" s="361"/>
      <c r="CX119" s="361"/>
      <c r="CY119" s="361"/>
      <c r="CZ119" s="361"/>
      <c r="DA119" s="361"/>
      <c r="DB119" s="361"/>
      <c r="DC119" s="253">
        <f t="shared" si="143"/>
        <v>0</v>
      </c>
      <c r="DD119" s="361"/>
      <c r="DE119" s="253">
        <f t="shared" si="144"/>
        <v>0</v>
      </c>
      <c r="DF119" s="361"/>
      <c r="DG119" s="361"/>
      <c r="DH119" s="361"/>
      <c r="DI119" s="361"/>
      <c r="DJ119" s="361"/>
      <c r="DK119" s="361"/>
      <c r="DL119" s="361"/>
      <c r="DM119" s="2"/>
      <c r="DN119" s="2"/>
    </row>
    <row r="120" spans="1:118" s="27" customFormat="1" ht="12">
      <c r="A120" s="272" t="str">
        <f t="shared" si="114"/>
        <v>МОУ ДОД ДХШ</v>
      </c>
      <c r="B120" s="348" t="s">
        <v>319</v>
      </c>
      <c r="C120" s="349" t="s">
        <v>320</v>
      </c>
      <c r="D120" s="349" t="s">
        <v>321</v>
      </c>
      <c r="E120" s="308">
        <f t="shared" si="125"/>
        <v>0</v>
      </c>
      <c r="F120" s="236">
        <f t="shared" si="126"/>
        <v>0</v>
      </c>
      <c r="G120" s="236">
        <f t="shared" si="127"/>
        <v>0</v>
      </c>
      <c r="H120" s="236">
        <f t="shared" si="128"/>
        <v>0</v>
      </c>
      <c r="I120" s="236">
        <f t="shared" si="129"/>
        <v>0</v>
      </c>
      <c r="J120" s="236">
        <f t="shared" si="153"/>
        <v>0</v>
      </c>
      <c r="K120" s="236">
        <f t="shared" si="154"/>
        <v>0</v>
      </c>
      <c r="L120" s="236">
        <f t="shared" si="155"/>
        <v>0</v>
      </c>
      <c r="M120" s="236">
        <f t="shared" si="156"/>
        <v>0</v>
      </c>
      <c r="N120" s="236">
        <f t="shared" si="115"/>
        <v>0</v>
      </c>
      <c r="O120" s="236">
        <f t="shared" si="157"/>
        <v>0</v>
      </c>
      <c r="P120" s="220"/>
      <c r="Q120" s="221"/>
      <c r="R120" s="237">
        <f>SUM(U120:W120)</f>
        <v>0</v>
      </c>
      <c r="S120" s="221"/>
      <c r="T120" s="237">
        <f>SUM(X120:Z120)</f>
        <v>0</v>
      </c>
      <c r="U120" s="221"/>
      <c r="V120" s="233"/>
      <c r="W120" s="221"/>
      <c r="X120" s="221"/>
      <c r="Y120" s="233"/>
      <c r="Z120" s="221"/>
      <c r="AA120" s="220"/>
      <c r="AB120" s="221"/>
      <c r="AC120" s="237">
        <f>SUM(AF120:AH120)</f>
        <v>0</v>
      </c>
      <c r="AD120" s="221"/>
      <c r="AE120" s="237">
        <f>SUM(AI120:AK120)</f>
        <v>0</v>
      </c>
      <c r="AF120" s="221"/>
      <c r="AG120" s="233"/>
      <c r="AH120" s="221"/>
      <c r="AI120" s="221"/>
      <c r="AJ120" s="233"/>
      <c r="AK120" s="221"/>
      <c r="AL120" s="220"/>
      <c r="AM120" s="221"/>
      <c r="AN120" s="237">
        <f>SUM(AQ120:AS120)</f>
        <v>0</v>
      </c>
      <c r="AO120" s="221"/>
      <c r="AP120" s="237">
        <f>SUM(AT120:AV120)</f>
        <v>0</v>
      </c>
      <c r="AQ120" s="221"/>
      <c r="AR120" s="233"/>
      <c r="AS120" s="221"/>
      <c r="AT120" s="221"/>
      <c r="AU120" s="233"/>
      <c r="AV120" s="221"/>
      <c r="AW120" s="220"/>
      <c r="AX120" s="221"/>
      <c r="AY120" s="237">
        <f>SUM(BB120:BD120)</f>
        <v>0</v>
      </c>
      <c r="AZ120" s="221"/>
      <c r="BA120" s="237">
        <f>SUM(BE120:BG120)</f>
        <v>0</v>
      </c>
      <c r="BB120" s="221"/>
      <c r="BC120" s="233"/>
      <c r="BD120" s="221"/>
      <c r="BE120" s="221"/>
      <c r="BF120" s="233"/>
      <c r="BG120" s="221"/>
      <c r="BH120" s="379">
        <f t="shared" si="111"/>
        <v>0</v>
      </c>
      <c r="BI120" s="255" t="str">
        <f t="shared" si="124"/>
        <v>26</v>
      </c>
      <c r="BJ120" s="361"/>
      <c r="BK120" s="253">
        <f t="shared" si="135"/>
        <v>0</v>
      </c>
      <c r="BL120" s="361"/>
      <c r="BM120" s="253">
        <f t="shared" si="136"/>
        <v>0</v>
      </c>
      <c r="BN120" s="247"/>
      <c r="BO120" s="358"/>
      <c r="BP120" s="361"/>
      <c r="BQ120" s="361"/>
      <c r="BR120" s="361"/>
      <c r="BS120" s="361"/>
      <c r="BT120" s="361"/>
      <c r="BU120" s="361"/>
      <c r="BV120" s="253">
        <f t="shared" si="137"/>
        <v>0</v>
      </c>
      <c r="BW120" s="361"/>
      <c r="BX120" s="253">
        <f t="shared" si="138"/>
        <v>0</v>
      </c>
      <c r="BY120" s="361"/>
      <c r="BZ120" s="361"/>
      <c r="CA120" s="361"/>
      <c r="CB120" s="361"/>
      <c r="CC120" s="361"/>
      <c r="CD120" s="361"/>
      <c r="CE120" s="361"/>
      <c r="CF120" s="361"/>
      <c r="CG120" s="253">
        <f t="shared" si="139"/>
        <v>0</v>
      </c>
      <c r="CH120" s="361"/>
      <c r="CI120" s="253">
        <f t="shared" si="140"/>
        <v>0</v>
      </c>
      <c r="CJ120" s="361"/>
      <c r="CK120" s="361"/>
      <c r="CL120" s="361"/>
      <c r="CM120" s="361"/>
      <c r="CN120" s="361"/>
      <c r="CO120" s="361"/>
      <c r="CP120" s="361"/>
      <c r="CQ120" s="361"/>
      <c r="CR120" s="253">
        <f t="shared" si="141"/>
        <v>0</v>
      </c>
      <c r="CS120" s="361"/>
      <c r="CT120" s="253">
        <f t="shared" si="142"/>
        <v>0</v>
      </c>
      <c r="CU120" s="361"/>
      <c r="CV120" s="361"/>
      <c r="CW120" s="361"/>
      <c r="CX120" s="361"/>
      <c r="CY120" s="361"/>
      <c r="CZ120" s="361"/>
      <c r="DA120" s="361"/>
      <c r="DB120" s="361"/>
      <c r="DC120" s="253">
        <f t="shared" si="143"/>
        <v>0</v>
      </c>
      <c r="DD120" s="361"/>
      <c r="DE120" s="253">
        <f t="shared" si="144"/>
        <v>0</v>
      </c>
      <c r="DF120" s="361"/>
      <c r="DG120" s="361"/>
      <c r="DH120" s="361"/>
      <c r="DI120" s="361"/>
      <c r="DJ120" s="361"/>
      <c r="DK120" s="361"/>
      <c r="DL120" s="361"/>
      <c r="DM120" s="2"/>
      <c r="DN120" s="2"/>
    </row>
    <row r="121" spans="1:118" s="27" customFormat="1" ht="12">
      <c r="A121" s="272" t="str">
        <f t="shared" si="114"/>
        <v>МОУ ДОД ДХШ</v>
      </c>
      <c r="B121" s="348" t="s">
        <v>322</v>
      </c>
      <c r="C121" s="349" t="s">
        <v>323</v>
      </c>
      <c r="D121" s="349" t="s">
        <v>324</v>
      </c>
      <c r="E121" s="308">
        <f t="shared" si="125"/>
        <v>0</v>
      </c>
      <c r="F121" s="236">
        <f t="shared" si="126"/>
        <v>0</v>
      </c>
      <c r="G121" s="236">
        <f t="shared" si="127"/>
        <v>0</v>
      </c>
      <c r="H121" s="236">
        <f t="shared" si="128"/>
        <v>0</v>
      </c>
      <c r="I121" s="236">
        <f t="shared" si="129"/>
        <v>0</v>
      </c>
      <c r="J121" s="236">
        <f t="shared" si="153"/>
        <v>0</v>
      </c>
      <c r="K121" s="236">
        <f t="shared" si="154"/>
        <v>0</v>
      </c>
      <c r="L121" s="236">
        <f t="shared" si="155"/>
        <v>0</v>
      </c>
      <c r="M121" s="236">
        <f t="shared" si="156"/>
        <v>0</v>
      </c>
      <c r="N121" s="236">
        <f t="shared" si="115"/>
        <v>0</v>
      </c>
      <c r="O121" s="236">
        <f t="shared" si="157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si="111"/>
        <v>0</v>
      </c>
      <c r="BI121" s="255" t="str">
        <f t="shared" si="124"/>
        <v>27</v>
      </c>
      <c r="BJ121" s="361"/>
      <c r="BK121" s="253">
        <f t="shared" si="135"/>
        <v>0</v>
      </c>
      <c r="BL121" s="361"/>
      <c r="BM121" s="253">
        <f t="shared" si="136"/>
        <v>0</v>
      </c>
      <c r="BN121" s="247"/>
      <c r="BO121" s="358"/>
      <c r="BP121" s="361"/>
      <c r="BQ121" s="361"/>
      <c r="BR121" s="361"/>
      <c r="BS121" s="361"/>
      <c r="BT121" s="361"/>
      <c r="BU121" s="361"/>
      <c r="BV121" s="253">
        <f t="shared" si="137"/>
        <v>0</v>
      </c>
      <c r="BW121" s="361"/>
      <c r="BX121" s="253">
        <f t="shared" si="138"/>
        <v>0</v>
      </c>
      <c r="BY121" s="361"/>
      <c r="BZ121" s="361"/>
      <c r="CA121" s="361"/>
      <c r="CB121" s="361"/>
      <c r="CC121" s="361"/>
      <c r="CD121" s="361"/>
      <c r="CE121" s="361"/>
      <c r="CF121" s="361"/>
      <c r="CG121" s="253">
        <f t="shared" si="139"/>
        <v>0</v>
      </c>
      <c r="CH121" s="361"/>
      <c r="CI121" s="253">
        <f t="shared" si="140"/>
        <v>0</v>
      </c>
      <c r="CJ121" s="361"/>
      <c r="CK121" s="361"/>
      <c r="CL121" s="361"/>
      <c r="CM121" s="361"/>
      <c r="CN121" s="361"/>
      <c r="CO121" s="361"/>
      <c r="CP121" s="361"/>
      <c r="CQ121" s="361"/>
      <c r="CR121" s="253">
        <f t="shared" si="141"/>
        <v>0</v>
      </c>
      <c r="CS121" s="361"/>
      <c r="CT121" s="253">
        <f t="shared" si="142"/>
        <v>0</v>
      </c>
      <c r="CU121" s="361"/>
      <c r="CV121" s="361"/>
      <c r="CW121" s="361"/>
      <c r="CX121" s="361"/>
      <c r="CY121" s="361"/>
      <c r="CZ121" s="361"/>
      <c r="DA121" s="361"/>
      <c r="DB121" s="361"/>
      <c r="DC121" s="253">
        <f t="shared" si="143"/>
        <v>0</v>
      </c>
      <c r="DD121" s="361"/>
      <c r="DE121" s="253">
        <f t="shared" si="144"/>
        <v>0</v>
      </c>
      <c r="DF121" s="361"/>
      <c r="DG121" s="361"/>
      <c r="DH121" s="361"/>
      <c r="DI121" s="361"/>
      <c r="DJ121" s="361"/>
      <c r="DK121" s="361"/>
      <c r="DL121" s="361"/>
      <c r="DM121" s="2"/>
      <c r="DN121" s="2"/>
    </row>
    <row r="122" spans="1:118" s="28" customFormat="1" thickBot="1">
      <c r="A122" s="272" t="str">
        <f t="shared" si="114"/>
        <v>МОУ ДОД ДХШ</v>
      </c>
      <c r="B122" s="352" t="s">
        <v>75</v>
      </c>
      <c r="C122" s="349" t="s">
        <v>79</v>
      </c>
      <c r="D122" s="349" t="s">
        <v>325</v>
      </c>
      <c r="E122" s="308">
        <f t="shared" si="125"/>
        <v>7</v>
      </c>
      <c r="F122" s="236">
        <f t="shared" si="126"/>
        <v>0</v>
      </c>
      <c r="G122" s="236">
        <f t="shared" si="127"/>
        <v>230</v>
      </c>
      <c r="H122" s="236">
        <f t="shared" si="128"/>
        <v>0</v>
      </c>
      <c r="I122" s="236">
        <f t="shared" si="129"/>
        <v>0</v>
      </c>
      <c r="J122" s="236">
        <f t="shared" si="153"/>
        <v>230</v>
      </c>
      <c r="K122" s="236">
        <f t="shared" si="154"/>
        <v>0</v>
      </c>
      <c r="L122" s="236">
        <f t="shared" si="155"/>
        <v>0</v>
      </c>
      <c r="M122" s="236">
        <f t="shared" si="156"/>
        <v>0</v>
      </c>
      <c r="N122" s="236">
        <f t="shared" si="115"/>
        <v>0</v>
      </c>
      <c r="O122" s="236">
        <f t="shared" si="157"/>
        <v>0</v>
      </c>
      <c r="P122" s="223">
        <v>7</v>
      </c>
      <c r="Q122" s="224"/>
      <c r="R122" s="238">
        <f>SUM(U122:W122)</f>
        <v>230</v>
      </c>
      <c r="S122" s="224"/>
      <c r="T122" s="238">
        <f>SUM(X122:Z122)</f>
        <v>0</v>
      </c>
      <c r="U122" s="224">
        <v>230</v>
      </c>
      <c r="V122" s="234"/>
      <c r="W122" s="224"/>
      <c r="X122" s="224"/>
      <c r="Y122" s="234"/>
      <c r="Z122" s="224"/>
      <c r="AA122" s="223"/>
      <c r="AB122" s="224"/>
      <c r="AC122" s="238">
        <f>SUM(AF122:AH122)</f>
        <v>0</v>
      </c>
      <c r="AD122" s="224"/>
      <c r="AE122" s="238">
        <f>SUM(AI122:AK122)</f>
        <v>0</v>
      </c>
      <c r="AF122" s="224"/>
      <c r="AG122" s="234"/>
      <c r="AH122" s="224"/>
      <c r="AI122" s="224"/>
      <c r="AJ122" s="234"/>
      <c r="AK122" s="224"/>
      <c r="AL122" s="223"/>
      <c r="AM122" s="224"/>
      <c r="AN122" s="238">
        <f>SUM(AQ122:AS122)</f>
        <v>0</v>
      </c>
      <c r="AO122" s="224"/>
      <c r="AP122" s="238">
        <f>SUM(AT122:AV122)</f>
        <v>0</v>
      </c>
      <c r="AQ122" s="224"/>
      <c r="AR122" s="234"/>
      <c r="AS122" s="224"/>
      <c r="AT122" s="224"/>
      <c r="AU122" s="234"/>
      <c r="AV122" s="224"/>
      <c r="AW122" s="223"/>
      <c r="AX122" s="224"/>
      <c r="AY122" s="238">
        <f>SUM(BB122:BD122)</f>
        <v>0</v>
      </c>
      <c r="AZ122" s="224"/>
      <c r="BA122" s="238">
        <f>SUM(BE122:BG122)</f>
        <v>0</v>
      </c>
      <c r="BB122" s="224"/>
      <c r="BC122" s="234"/>
      <c r="BD122" s="224"/>
      <c r="BE122" s="224"/>
      <c r="BF122" s="234"/>
      <c r="BG122" s="224"/>
      <c r="BH122" s="379">
        <f t="shared" si="111"/>
        <v>0</v>
      </c>
      <c r="BI122" s="255" t="str">
        <f t="shared" si="124"/>
        <v>28</v>
      </c>
      <c r="BJ122" s="359"/>
      <c r="BK122" s="253">
        <f t="shared" si="135"/>
        <v>0</v>
      </c>
      <c r="BL122" s="359"/>
      <c r="BM122" s="253">
        <f t="shared" si="136"/>
        <v>0</v>
      </c>
      <c r="BN122" s="322"/>
      <c r="BO122" s="362"/>
      <c r="BP122" s="359"/>
      <c r="BQ122" s="359"/>
      <c r="BR122" s="359"/>
      <c r="BS122" s="359"/>
      <c r="BT122" s="359"/>
      <c r="BU122" s="359"/>
      <c r="BV122" s="253">
        <f t="shared" si="137"/>
        <v>0</v>
      </c>
      <c r="BW122" s="361"/>
      <c r="BX122" s="253">
        <f t="shared" si="138"/>
        <v>0</v>
      </c>
      <c r="BY122" s="359"/>
      <c r="BZ122" s="359"/>
      <c r="CA122" s="359"/>
      <c r="CB122" s="359"/>
      <c r="CC122" s="359"/>
      <c r="CD122" s="359"/>
      <c r="CE122" s="359"/>
      <c r="CF122" s="359"/>
      <c r="CG122" s="253">
        <f t="shared" si="139"/>
        <v>0</v>
      </c>
      <c r="CH122" s="361"/>
      <c r="CI122" s="253">
        <f t="shared" si="140"/>
        <v>0</v>
      </c>
      <c r="CJ122" s="359"/>
      <c r="CK122" s="359"/>
      <c r="CL122" s="359"/>
      <c r="CM122" s="359"/>
      <c r="CN122" s="359"/>
      <c r="CO122" s="359"/>
      <c r="CP122" s="359"/>
      <c r="CQ122" s="359"/>
      <c r="CR122" s="253">
        <f t="shared" si="141"/>
        <v>0</v>
      </c>
      <c r="CS122" s="361"/>
      <c r="CT122" s="253">
        <f t="shared" si="142"/>
        <v>0</v>
      </c>
      <c r="CU122" s="359"/>
      <c r="CV122" s="359"/>
      <c r="CW122" s="359"/>
      <c r="CX122" s="359"/>
      <c r="CY122" s="359"/>
      <c r="CZ122" s="359"/>
      <c r="DA122" s="359"/>
      <c r="DB122" s="359"/>
      <c r="DC122" s="253">
        <f t="shared" si="143"/>
        <v>0</v>
      </c>
      <c r="DD122" s="361"/>
      <c r="DE122" s="253">
        <f t="shared" si="144"/>
        <v>0</v>
      </c>
      <c r="DF122" s="359"/>
      <c r="DG122" s="359"/>
      <c r="DH122" s="359"/>
      <c r="DI122" s="359"/>
      <c r="DJ122" s="359"/>
      <c r="DK122" s="359"/>
      <c r="DL122" s="359"/>
      <c r="DM122" s="242"/>
      <c r="DN122" s="242"/>
    </row>
    <row r="123" spans="1:118" s="258" customFormat="1" ht="20.25" customHeight="1">
      <c r="A123" s="271" t="str">
        <f>B123</f>
        <v>МОУ ДОД Дмш п. Ярега</v>
      </c>
      <c r="B123" s="712" t="s">
        <v>385</v>
      </c>
      <c r="C123" s="713"/>
      <c r="D123" s="713"/>
      <c r="E123" s="713"/>
      <c r="F123" s="713"/>
      <c r="G123" s="713"/>
      <c r="H123" s="713"/>
      <c r="I123" s="713"/>
      <c r="J123" s="713"/>
      <c r="K123" s="713"/>
      <c r="L123" s="713"/>
      <c r="M123" s="713"/>
      <c r="N123" s="713"/>
      <c r="O123" s="714"/>
      <c r="P123" s="715" t="str">
        <f>CONCATENATE(P$1," - ",$B123)</f>
        <v>1 квартал - МОУ ДОД Дмш п. Ярега</v>
      </c>
      <c r="Q123" s="716"/>
      <c r="R123" s="716"/>
      <c r="S123" s="716"/>
      <c r="T123" s="716"/>
      <c r="U123" s="716"/>
      <c r="V123" s="716"/>
      <c r="W123" s="716"/>
      <c r="X123" s="716"/>
      <c r="Y123" s="716"/>
      <c r="Z123" s="717"/>
      <c r="AA123" s="715" t="str">
        <f>CONCATENATE(AA$1," - ",$B123)</f>
        <v>2 квартал - МОУ ДОД Дмш п. Ярега</v>
      </c>
      <c r="AB123" s="716"/>
      <c r="AC123" s="716"/>
      <c r="AD123" s="716"/>
      <c r="AE123" s="716"/>
      <c r="AF123" s="716"/>
      <c r="AG123" s="716"/>
      <c r="AH123" s="716"/>
      <c r="AI123" s="716"/>
      <c r="AJ123" s="716"/>
      <c r="AK123" s="717"/>
      <c r="AL123" s="715" t="str">
        <f>CONCATENATE(AL$1," - ",$B123)</f>
        <v>3 квартал - МОУ ДОД Дмш п. Ярега</v>
      </c>
      <c r="AM123" s="716"/>
      <c r="AN123" s="716"/>
      <c r="AO123" s="716"/>
      <c r="AP123" s="716"/>
      <c r="AQ123" s="716"/>
      <c r="AR123" s="716"/>
      <c r="AS123" s="716"/>
      <c r="AT123" s="716"/>
      <c r="AU123" s="716"/>
      <c r="AV123" s="717"/>
      <c r="AW123" s="715" t="str">
        <f>CONCATENATE(AW$1," - ",$B123)</f>
        <v>4 квартал - МОУ ДОД Дмш п. Ярега</v>
      </c>
      <c r="AX123" s="716"/>
      <c r="AY123" s="716"/>
      <c r="AZ123" s="716"/>
      <c r="BA123" s="716"/>
      <c r="BB123" s="716"/>
      <c r="BC123" s="716"/>
      <c r="BD123" s="716"/>
      <c r="BE123" s="716"/>
      <c r="BF123" s="716"/>
      <c r="BG123" s="717"/>
      <c r="BH123" s="379">
        <f>IF((COUNTA(BJ123:DL123)-COUNTIF(BJ123:DL123,0))=0,0,CONCATENATE("Ошибки!-",COUNTA(BJ123:DL123)-COUNTIF(BJ123:DL123,0)))</f>
        <v>0</v>
      </c>
      <c r="BI123" s="284" t="str">
        <f>CONCATENATE(D134," по отношению к ",D135,", ",D136)</f>
        <v>11 по отношению к 12, 13</v>
      </c>
      <c r="BJ123" s="285">
        <f t="shared" ref="BJ123:CO123" si="158">IF(ROUND(E134-SUM(E135:E136),5)&gt;=0,0,"Ошибка")</f>
        <v>0</v>
      </c>
      <c r="BK123" s="285">
        <f t="shared" si="158"/>
        <v>0</v>
      </c>
      <c r="BL123" s="285">
        <f t="shared" si="158"/>
        <v>0</v>
      </c>
      <c r="BM123" s="285">
        <f t="shared" si="158"/>
        <v>0</v>
      </c>
      <c r="BN123" s="285">
        <f t="shared" si="158"/>
        <v>0</v>
      </c>
      <c r="BO123" s="285">
        <f t="shared" si="158"/>
        <v>0</v>
      </c>
      <c r="BP123" s="285">
        <f t="shared" si="158"/>
        <v>0</v>
      </c>
      <c r="BQ123" s="285">
        <f t="shared" si="158"/>
        <v>0</v>
      </c>
      <c r="BR123" s="285">
        <f t="shared" si="158"/>
        <v>0</v>
      </c>
      <c r="BS123" s="285">
        <f t="shared" si="158"/>
        <v>0</v>
      </c>
      <c r="BT123" s="285">
        <f t="shared" si="158"/>
        <v>0</v>
      </c>
      <c r="BU123" s="285">
        <f t="shared" si="158"/>
        <v>0</v>
      </c>
      <c r="BV123" s="285">
        <f t="shared" si="158"/>
        <v>0</v>
      </c>
      <c r="BW123" s="285">
        <f t="shared" si="158"/>
        <v>0</v>
      </c>
      <c r="BX123" s="285">
        <f t="shared" si="158"/>
        <v>0</v>
      </c>
      <c r="BY123" s="285">
        <f t="shared" si="158"/>
        <v>0</v>
      </c>
      <c r="BZ123" s="285">
        <f t="shared" si="158"/>
        <v>0</v>
      </c>
      <c r="CA123" s="285">
        <f t="shared" si="158"/>
        <v>0</v>
      </c>
      <c r="CB123" s="285">
        <f t="shared" si="158"/>
        <v>0</v>
      </c>
      <c r="CC123" s="285">
        <f t="shared" si="158"/>
        <v>0</v>
      </c>
      <c r="CD123" s="285">
        <f t="shared" si="158"/>
        <v>0</v>
      </c>
      <c r="CE123" s="285">
        <f t="shared" si="158"/>
        <v>0</v>
      </c>
      <c r="CF123" s="285">
        <f t="shared" si="158"/>
        <v>0</v>
      </c>
      <c r="CG123" s="285">
        <f t="shared" si="158"/>
        <v>0</v>
      </c>
      <c r="CH123" s="285">
        <f t="shared" si="158"/>
        <v>0</v>
      </c>
      <c r="CI123" s="285">
        <f t="shared" si="158"/>
        <v>0</v>
      </c>
      <c r="CJ123" s="285">
        <f t="shared" si="158"/>
        <v>0</v>
      </c>
      <c r="CK123" s="285">
        <f t="shared" si="158"/>
        <v>0</v>
      </c>
      <c r="CL123" s="285">
        <f t="shared" si="158"/>
        <v>0</v>
      </c>
      <c r="CM123" s="285">
        <f t="shared" si="158"/>
        <v>0</v>
      </c>
      <c r="CN123" s="285">
        <f t="shared" si="158"/>
        <v>0</v>
      </c>
      <c r="CO123" s="285">
        <f t="shared" si="158"/>
        <v>0</v>
      </c>
      <c r="CP123" s="285">
        <f t="shared" ref="CP123:DL123" si="159">IF(ROUND(AK134-SUM(AK135:AK136),5)&gt;=0,0,"Ошибка")</f>
        <v>0</v>
      </c>
      <c r="CQ123" s="285">
        <f t="shared" si="159"/>
        <v>0</v>
      </c>
      <c r="CR123" s="285">
        <f t="shared" si="159"/>
        <v>0</v>
      </c>
      <c r="CS123" s="285">
        <f t="shared" si="159"/>
        <v>0</v>
      </c>
      <c r="CT123" s="285">
        <f t="shared" si="159"/>
        <v>0</v>
      </c>
      <c r="CU123" s="285">
        <f t="shared" si="159"/>
        <v>0</v>
      </c>
      <c r="CV123" s="285">
        <f t="shared" si="159"/>
        <v>0</v>
      </c>
      <c r="CW123" s="285">
        <f t="shared" si="159"/>
        <v>0</v>
      </c>
      <c r="CX123" s="285">
        <f t="shared" si="159"/>
        <v>0</v>
      </c>
      <c r="CY123" s="285">
        <f t="shared" si="159"/>
        <v>0</v>
      </c>
      <c r="CZ123" s="285">
        <f t="shared" si="159"/>
        <v>0</v>
      </c>
      <c r="DA123" s="285">
        <f t="shared" si="159"/>
        <v>0</v>
      </c>
      <c r="DB123" s="285">
        <f t="shared" si="159"/>
        <v>0</v>
      </c>
      <c r="DC123" s="285">
        <f t="shared" si="159"/>
        <v>0</v>
      </c>
      <c r="DD123" s="285">
        <f t="shared" si="159"/>
        <v>0</v>
      </c>
      <c r="DE123" s="285">
        <f t="shared" si="159"/>
        <v>0</v>
      </c>
      <c r="DF123" s="285">
        <f t="shared" si="159"/>
        <v>0</v>
      </c>
      <c r="DG123" s="285">
        <f t="shared" si="159"/>
        <v>0</v>
      </c>
      <c r="DH123" s="285">
        <f t="shared" si="159"/>
        <v>0</v>
      </c>
      <c r="DI123" s="285">
        <f t="shared" si="159"/>
        <v>0</v>
      </c>
      <c r="DJ123" s="285">
        <f t="shared" si="159"/>
        <v>0</v>
      </c>
      <c r="DK123" s="285">
        <f t="shared" si="159"/>
        <v>0</v>
      </c>
      <c r="DL123" s="285">
        <f t="shared" si="159"/>
        <v>0</v>
      </c>
      <c r="DM123" s="259"/>
      <c r="DN123" s="259"/>
    </row>
    <row r="124" spans="1:118" s="27" customFormat="1" ht="36">
      <c r="A124" s="272" t="str">
        <f>A123</f>
        <v>МОУ ДОД Дмш п. Ярега</v>
      </c>
      <c r="B124" s="211" t="s">
        <v>356</v>
      </c>
      <c r="C124" s="37" t="s">
        <v>47</v>
      </c>
      <c r="D124" s="37" t="s">
        <v>6</v>
      </c>
      <c r="E124" s="308">
        <f t="shared" ref="E124:AJ124" si="160">SUM(E125:E128,E130:E131,E134,E137,E140:E142,E144,E146:E151)</f>
        <v>11</v>
      </c>
      <c r="F124" s="236">
        <f t="shared" si="160"/>
        <v>0</v>
      </c>
      <c r="G124" s="236">
        <f t="shared" si="160"/>
        <v>673.7</v>
      </c>
      <c r="H124" s="236">
        <f t="shared" si="160"/>
        <v>0</v>
      </c>
      <c r="I124" s="236">
        <f t="shared" si="160"/>
        <v>0</v>
      </c>
      <c r="J124" s="236">
        <f t="shared" si="160"/>
        <v>647.1</v>
      </c>
      <c r="K124" s="236">
        <f t="shared" si="160"/>
        <v>0</v>
      </c>
      <c r="L124" s="236">
        <f t="shared" si="160"/>
        <v>26.6</v>
      </c>
      <c r="M124" s="236">
        <f t="shared" si="160"/>
        <v>0</v>
      </c>
      <c r="N124" s="236">
        <f t="shared" si="160"/>
        <v>0</v>
      </c>
      <c r="O124" s="236">
        <f t="shared" si="160"/>
        <v>0</v>
      </c>
      <c r="P124" s="228">
        <f t="shared" si="160"/>
        <v>11</v>
      </c>
      <c r="Q124" s="226">
        <f t="shared" si="160"/>
        <v>0</v>
      </c>
      <c r="R124" s="236">
        <f t="shared" si="160"/>
        <v>673.7</v>
      </c>
      <c r="S124" s="226">
        <f t="shared" si="160"/>
        <v>0</v>
      </c>
      <c r="T124" s="236">
        <f t="shared" si="160"/>
        <v>0</v>
      </c>
      <c r="U124" s="226">
        <f t="shared" si="160"/>
        <v>647.1</v>
      </c>
      <c r="V124" s="235">
        <f t="shared" si="160"/>
        <v>0</v>
      </c>
      <c r="W124" s="226">
        <f t="shared" si="160"/>
        <v>26.6</v>
      </c>
      <c r="X124" s="226">
        <f t="shared" si="160"/>
        <v>0</v>
      </c>
      <c r="Y124" s="235">
        <f t="shared" si="160"/>
        <v>0</v>
      </c>
      <c r="Z124" s="227">
        <f t="shared" si="160"/>
        <v>0</v>
      </c>
      <c r="AA124" s="228">
        <f t="shared" si="160"/>
        <v>0</v>
      </c>
      <c r="AB124" s="226">
        <f t="shared" si="160"/>
        <v>0</v>
      </c>
      <c r="AC124" s="236">
        <f t="shared" si="160"/>
        <v>0</v>
      </c>
      <c r="AD124" s="226">
        <f t="shared" si="160"/>
        <v>0</v>
      </c>
      <c r="AE124" s="236">
        <f t="shared" si="160"/>
        <v>0</v>
      </c>
      <c r="AF124" s="226">
        <f t="shared" si="160"/>
        <v>0</v>
      </c>
      <c r="AG124" s="235">
        <f t="shared" si="160"/>
        <v>0</v>
      </c>
      <c r="AH124" s="226">
        <f t="shared" si="160"/>
        <v>0</v>
      </c>
      <c r="AI124" s="226">
        <f t="shared" si="160"/>
        <v>0</v>
      </c>
      <c r="AJ124" s="235">
        <f t="shared" si="160"/>
        <v>0</v>
      </c>
      <c r="AK124" s="227">
        <f t="shared" ref="AK124:BG124" si="161">SUM(AK125:AK128,AK130:AK131,AK134,AK137,AK140:AK142,AK144,AK146:AK151)</f>
        <v>0</v>
      </c>
      <c r="AL124" s="228">
        <f t="shared" si="161"/>
        <v>0</v>
      </c>
      <c r="AM124" s="226">
        <f t="shared" si="161"/>
        <v>0</v>
      </c>
      <c r="AN124" s="236">
        <f t="shared" si="161"/>
        <v>0</v>
      </c>
      <c r="AO124" s="226">
        <f t="shared" si="161"/>
        <v>0</v>
      </c>
      <c r="AP124" s="236">
        <f t="shared" si="161"/>
        <v>0</v>
      </c>
      <c r="AQ124" s="226">
        <f t="shared" si="161"/>
        <v>0</v>
      </c>
      <c r="AR124" s="235">
        <f t="shared" si="161"/>
        <v>0</v>
      </c>
      <c r="AS124" s="226">
        <f t="shared" si="161"/>
        <v>0</v>
      </c>
      <c r="AT124" s="226">
        <f t="shared" si="161"/>
        <v>0</v>
      </c>
      <c r="AU124" s="235">
        <f t="shared" si="161"/>
        <v>0</v>
      </c>
      <c r="AV124" s="227">
        <f t="shared" si="161"/>
        <v>0</v>
      </c>
      <c r="AW124" s="228">
        <f t="shared" si="161"/>
        <v>0</v>
      </c>
      <c r="AX124" s="226">
        <f t="shared" si="161"/>
        <v>0</v>
      </c>
      <c r="AY124" s="236">
        <f t="shared" si="161"/>
        <v>0</v>
      </c>
      <c r="AZ124" s="226">
        <f t="shared" si="161"/>
        <v>0</v>
      </c>
      <c r="BA124" s="236">
        <f t="shared" si="161"/>
        <v>0</v>
      </c>
      <c r="BB124" s="226">
        <f t="shared" si="161"/>
        <v>0</v>
      </c>
      <c r="BC124" s="235">
        <f t="shared" si="161"/>
        <v>0</v>
      </c>
      <c r="BD124" s="226">
        <f t="shared" si="161"/>
        <v>0</v>
      </c>
      <c r="BE124" s="226">
        <f t="shared" si="161"/>
        <v>0</v>
      </c>
      <c r="BF124" s="235">
        <f t="shared" si="161"/>
        <v>0</v>
      </c>
      <c r="BG124" s="227">
        <f t="shared" si="161"/>
        <v>0</v>
      </c>
      <c r="BH124" s="379">
        <f t="shared" ref="BH124:BH151" si="162">IF((COUNTA(BJ124:DL124)-COUNTIF(BJ124:DL124,0))=0,0,CONCATENATE("Ошибки!-",COUNTA(BJ124:DL124)-COUNTIF(BJ124:DL124,0)))</f>
        <v>0</v>
      </c>
      <c r="BI124" s="255" t="str">
        <f>CONCATENATE(D137," по отношению к ",D138,", ",D139)</f>
        <v>14 по отношению к 15, 16</v>
      </c>
      <c r="BJ124" s="253">
        <f t="shared" ref="BJ124:CO124" si="163">IF(ROUND(E137-SUM(E138:E139),5)&gt;=0,0,"Ошибка")</f>
        <v>0</v>
      </c>
      <c r="BK124" s="253">
        <f t="shared" si="163"/>
        <v>0</v>
      </c>
      <c r="BL124" s="253">
        <f t="shared" si="163"/>
        <v>0</v>
      </c>
      <c r="BM124" s="253">
        <f t="shared" si="163"/>
        <v>0</v>
      </c>
      <c r="BN124" s="253">
        <f t="shared" si="163"/>
        <v>0</v>
      </c>
      <c r="BO124" s="253">
        <f t="shared" si="163"/>
        <v>0</v>
      </c>
      <c r="BP124" s="253">
        <f t="shared" si="163"/>
        <v>0</v>
      </c>
      <c r="BQ124" s="253">
        <f t="shared" si="163"/>
        <v>0</v>
      </c>
      <c r="BR124" s="253">
        <f t="shared" si="163"/>
        <v>0</v>
      </c>
      <c r="BS124" s="253">
        <f t="shared" si="163"/>
        <v>0</v>
      </c>
      <c r="BT124" s="253">
        <f t="shared" si="163"/>
        <v>0</v>
      </c>
      <c r="BU124" s="253">
        <f t="shared" si="163"/>
        <v>0</v>
      </c>
      <c r="BV124" s="253">
        <f t="shared" si="163"/>
        <v>0</v>
      </c>
      <c r="BW124" s="253">
        <f t="shared" si="163"/>
        <v>0</v>
      </c>
      <c r="BX124" s="253">
        <f t="shared" si="163"/>
        <v>0</v>
      </c>
      <c r="BY124" s="253">
        <f t="shared" si="163"/>
        <v>0</v>
      </c>
      <c r="BZ124" s="253">
        <f t="shared" si="163"/>
        <v>0</v>
      </c>
      <c r="CA124" s="253">
        <f t="shared" si="163"/>
        <v>0</v>
      </c>
      <c r="CB124" s="253">
        <f t="shared" si="163"/>
        <v>0</v>
      </c>
      <c r="CC124" s="253">
        <f t="shared" si="163"/>
        <v>0</v>
      </c>
      <c r="CD124" s="253">
        <f t="shared" si="163"/>
        <v>0</v>
      </c>
      <c r="CE124" s="253">
        <f t="shared" si="163"/>
        <v>0</v>
      </c>
      <c r="CF124" s="253">
        <f t="shared" si="163"/>
        <v>0</v>
      </c>
      <c r="CG124" s="253">
        <f t="shared" si="163"/>
        <v>0</v>
      </c>
      <c r="CH124" s="253">
        <f t="shared" si="163"/>
        <v>0</v>
      </c>
      <c r="CI124" s="253">
        <f t="shared" si="163"/>
        <v>0</v>
      </c>
      <c r="CJ124" s="253">
        <f t="shared" si="163"/>
        <v>0</v>
      </c>
      <c r="CK124" s="253">
        <f t="shared" si="163"/>
        <v>0</v>
      </c>
      <c r="CL124" s="253">
        <f t="shared" si="163"/>
        <v>0</v>
      </c>
      <c r="CM124" s="253">
        <f t="shared" si="163"/>
        <v>0</v>
      </c>
      <c r="CN124" s="253">
        <f t="shared" si="163"/>
        <v>0</v>
      </c>
      <c r="CO124" s="253">
        <f t="shared" si="163"/>
        <v>0</v>
      </c>
      <c r="CP124" s="253">
        <f t="shared" ref="CP124:DL124" si="164">IF(ROUND(AK137-SUM(AK138:AK139),5)&gt;=0,0,"Ошибка")</f>
        <v>0</v>
      </c>
      <c r="CQ124" s="253">
        <f t="shared" si="164"/>
        <v>0</v>
      </c>
      <c r="CR124" s="253">
        <f t="shared" si="164"/>
        <v>0</v>
      </c>
      <c r="CS124" s="253">
        <f t="shared" si="164"/>
        <v>0</v>
      </c>
      <c r="CT124" s="253">
        <f t="shared" si="164"/>
        <v>0</v>
      </c>
      <c r="CU124" s="253">
        <f t="shared" si="164"/>
        <v>0</v>
      </c>
      <c r="CV124" s="253">
        <f t="shared" si="164"/>
        <v>0</v>
      </c>
      <c r="CW124" s="253">
        <f t="shared" si="164"/>
        <v>0</v>
      </c>
      <c r="CX124" s="253">
        <f t="shared" si="164"/>
        <v>0</v>
      </c>
      <c r="CY124" s="253">
        <f t="shared" si="164"/>
        <v>0</v>
      </c>
      <c r="CZ124" s="253">
        <f t="shared" si="164"/>
        <v>0</v>
      </c>
      <c r="DA124" s="253">
        <f t="shared" si="164"/>
        <v>0</v>
      </c>
      <c r="DB124" s="253">
        <f t="shared" si="164"/>
        <v>0</v>
      </c>
      <c r="DC124" s="253">
        <f t="shared" si="164"/>
        <v>0</v>
      </c>
      <c r="DD124" s="253">
        <f t="shared" si="164"/>
        <v>0</v>
      </c>
      <c r="DE124" s="253">
        <f t="shared" si="164"/>
        <v>0</v>
      </c>
      <c r="DF124" s="253">
        <f t="shared" si="164"/>
        <v>0</v>
      </c>
      <c r="DG124" s="253">
        <f t="shared" si="164"/>
        <v>0</v>
      </c>
      <c r="DH124" s="253">
        <f t="shared" si="164"/>
        <v>0</v>
      </c>
      <c r="DI124" s="253">
        <f t="shared" si="164"/>
        <v>0</v>
      </c>
      <c r="DJ124" s="253">
        <f t="shared" si="164"/>
        <v>0</v>
      </c>
      <c r="DK124" s="253">
        <f t="shared" si="164"/>
        <v>0</v>
      </c>
      <c r="DL124" s="253">
        <f t="shared" si="164"/>
        <v>0</v>
      </c>
      <c r="DM124" s="2"/>
      <c r="DN124" s="2"/>
    </row>
    <row r="125" spans="1:118" s="27" customFormat="1" ht="24">
      <c r="A125" s="272" t="str">
        <f t="shared" ref="A125:A151" si="165">A124</f>
        <v>МОУ ДОД Дмш п. Ярега</v>
      </c>
      <c r="B125" s="348" t="s">
        <v>233</v>
      </c>
      <c r="C125" s="349" t="s">
        <v>55</v>
      </c>
      <c r="D125" s="349" t="s">
        <v>7</v>
      </c>
      <c r="E125" s="308">
        <f>ROUND(SUM(P125,AA125,AL125,AW125),0)</f>
        <v>1</v>
      </c>
      <c r="F125" s="236">
        <f>ROUND(SUM(Q125,AB125,AM125,AX125),1)</f>
        <v>0</v>
      </c>
      <c r="G125" s="236">
        <f>SUM(J125:L125)</f>
        <v>55.1</v>
      </c>
      <c r="H125" s="236">
        <f>ROUND(SUM(S125,AD125,AO125,AZ125),1)</f>
        <v>0</v>
      </c>
      <c r="I125" s="236">
        <f>SUM(M125:O125)</f>
        <v>0</v>
      </c>
      <c r="J125" s="236">
        <f>ROUND(SUM(U125,AF125,AQ125,BB125),1)</f>
        <v>55.1</v>
      </c>
      <c r="K125" s="236">
        <f>ROUND(SUM(V125,AG125,AR125,BC125),1)</f>
        <v>0</v>
      </c>
      <c r="L125" s="236">
        <f>ROUND(SUM(W125,AH125,AS125,BD125),1)</f>
        <v>0</v>
      </c>
      <c r="M125" s="236">
        <f>ROUND(SUM(X125,AI125,AT125,BE125),1)</f>
        <v>0</v>
      </c>
      <c r="N125" s="236">
        <f t="shared" ref="N125:N151" si="166">ROUND(SUM(Y125,AJ125,AU125,BF125),1)</f>
        <v>0</v>
      </c>
      <c r="O125" s="236">
        <f>ROUND(SUM(Z125,AK125,AV125,BG125),1)</f>
        <v>0</v>
      </c>
      <c r="P125" s="220">
        <v>1</v>
      </c>
      <c r="Q125" s="221"/>
      <c r="R125" s="237">
        <f t="shared" ref="R125:R130" si="167">SUM(U125:W125)</f>
        <v>55.1</v>
      </c>
      <c r="S125" s="221"/>
      <c r="T125" s="237">
        <f t="shared" ref="T125:T130" si="168">SUM(X125:Z125)</f>
        <v>0</v>
      </c>
      <c r="U125" s="221">
        <v>55.1</v>
      </c>
      <c r="V125" s="233"/>
      <c r="W125" s="221"/>
      <c r="X125" s="221"/>
      <c r="Y125" s="233"/>
      <c r="Z125" s="221"/>
      <c r="AA125" s="220"/>
      <c r="AB125" s="221"/>
      <c r="AC125" s="237">
        <f t="shared" ref="AC125:AC130" si="169">SUM(AF125:AH125)</f>
        <v>0</v>
      </c>
      <c r="AD125" s="221"/>
      <c r="AE125" s="237">
        <f t="shared" ref="AE125:AE130" si="170">SUM(AI125:AK125)</f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ref="AN125:AN130" si="171">SUM(AQ125:AS125)</f>
        <v>0</v>
      </c>
      <c r="AO125" s="221"/>
      <c r="AP125" s="237">
        <f t="shared" ref="AP125:AP130" si="172">SUM(AT125:AV125)</f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ref="AY125:AY130" si="173">SUM(BB125:BD125)</f>
        <v>0</v>
      </c>
      <c r="AZ125" s="221"/>
      <c r="BA125" s="237">
        <f t="shared" ref="BA125:BA130" si="174">SUM(BE125:BG125)</f>
        <v>0</v>
      </c>
      <c r="BB125" s="221"/>
      <c r="BC125" s="233"/>
      <c r="BD125" s="221"/>
      <c r="BE125" s="221"/>
      <c r="BF125" s="233"/>
      <c r="BG125" s="221"/>
      <c r="BH125" s="379">
        <f t="shared" si="162"/>
        <v>0</v>
      </c>
      <c r="BI125" s="255" t="str">
        <f t="shared" ref="BI125:BI151" si="175">D125</f>
        <v>02</v>
      </c>
      <c r="BJ125" s="361"/>
      <c r="BK125" s="253">
        <f>IF(ROUND((E125-F125),5)&gt;=0,0,"Ошибка!")</f>
        <v>0</v>
      </c>
      <c r="BL125" s="361"/>
      <c r="BM125" s="253">
        <f>IF(ROUND((G125-H125),5)&gt;=0,0,"Ошибка!")</f>
        <v>0</v>
      </c>
      <c r="BN125" s="247"/>
      <c r="BO125" s="358"/>
      <c r="BP125" s="361"/>
      <c r="BQ125" s="361"/>
      <c r="BR125" s="361"/>
      <c r="BS125" s="361"/>
      <c r="BT125" s="361"/>
      <c r="BU125" s="361"/>
      <c r="BV125" s="253">
        <f>IF(ROUND((P125-Q125),5)&gt;=0,0,"Ошибка!")</f>
        <v>0</v>
      </c>
      <c r="BW125" s="361"/>
      <c r="BX125" s="253">
        <f>IF(ROUND((R125-S125),5)&gt;=0,0,"Ошибка!")</f>
        <v>0</v>
      </c>
      <c r="BY125" s="361"/>
      <c r="BZ125" s="361"/>
      <c r="CA125" s="361"/>
      <c r="CB125" s="361"/>
      <c r="CC125" s="361"/>
      <c r="CD125" s="361"/>
      <c r="CE125" s="361"/>
      <c r="CF125" s="361"/>
      <c r="CG125" s="253">
        <f>IF(ROUND((AA125-AB125),5)&gt;=0,0,"Ошибка!")</f>
        <v>0</v>
      </c>
      <c r="CH125" s="361"/>
      <c r="CI125" s="253">
        <f>IF(ROUND((AC125-AD125),5)&gt;=0,0,"Ошибка!")</f>
        <v>0</v>
      </c>
      <c r="CJ125" s="361"/>
      <c r="CK125" s="361"/>
      <c r="CL125" s="361"/>
      <c r="CM125" s="361"/>
      <c r="CN125" s="361"/>
      <c r="CO125" s="361"/>
      <c r="CP125" s="361"/>
      <c r="CQ125" s="361"/>
      <c r="CR125" s="253">
        <f>IF(ROUND((AL125-AM125),5)&gt;=0,0,"Ошибка!")</f>
        <v>0</v>
      </c>
      <c r="CS125" s="361"/>
      <c r="CT125" s="253">
        <f>IF(ROUND((AN125-AO125),5)&gt;=0,0,"Ошибка!")</f>
        <v>0</v>
      </c>
      <c r="CU125" s="361"/>
      <c r="CV125" s="361"/>
      <c r="CW125" s="361"/>
      <c r="CX125" s="361"/>
      <c r="CY125" s="361"/>
      <c r="CZ125" s="361"/>
      <c r="DA125" s="361"/>
      <c r="DB125" s="361"/>
      <c r="DC125" s="253">
        <f>IF(ROUND((AW125-AX125),5)&gt;=0,0,"Ошибка!")</f>
        <v>0</v>
      </c>
      <c r="DD125" s="361"/>
      <c r="DE125" s="253">
        <f>IF(ROUND((AY125-AZ125),5)&gt;=0,0,"Ошибка!")</f>
        <v>0</v>
      </c>
      <c r="DF125" s="361"/>
      <c r="DG125" s="361"/>
      <c r="DH125" s="361"/>
      <c r="DI125" s="361"/>
      <c r="DJ125" s="361"/>
      <c r="DK125" s="361"/>
      <c r="DL125" s="361"/>
      <c r="DM125" s="2"/>
      <c r="DN125" s="2"/>
    </row>
    <row r="126" spans="1:118" s="27" customFormat="1" ht="36">
      <c r="A126" s="272" t="str">
        <f t="shared" si="165"/>
        <v>МОУ ДОД Дмш п. Ярега</v>
      </c>
      <c r="B126" s="348" t="s">
        <v>229</v>
      </c>
      <c r="C126" s="349" t="s">
        <v>58</v>
      </c>
      <c r="D126" s="349" t="s">
        <v>8</v>
      </c>
      <c r="E126" s="308">
        <f t="shared" ref="E126:E151" si="176">ROUND(SUM(P126,AA126,AL126,AW126),0)</f>
        <v>0</v>
      </c>
      <c r="F126" s="236">
        <f t="shared" ref="F126:F151" si="177">ROUND(SUM(Q126,AB126,AM126,AX126),1)</f>
        <v>0</v>
      </c>
      <c r="G126" s="236">
        <f t="shared" ref="G126:G151" si="178">SUM(J126:L126)</f>
        <v>0</v>
      </c>
      <c r="H126" s="236">
        <f t="shared" ref="H126:H151" si="179">ROUND(SUM(S126,AD126,AO126,AZ126),1)</f>
        <v>0</v>
      </c>
      <c r="I126" s="236">
        <f t="shared" ref="I126:I151" si="180">SUM(M126:O126)</f>
        <v>0</v>
      </c>
      <c r="J126" s="236">
        <f t="shared" ref="J126:J138" si="181">ROUND(SUM(U126,AF126,AQ126,BB126),1)</f>
        <v>0</v>
      </c>
      <c r="K126" s="236">
        <f t="shared" ref="K126:K138" si="182">ROUND(SUM(V126,AG126,AR126,BC126),1)</f>
        <v>0</v>
      </c>
      <c r="L126" s="236">
        <f t="shared" ref="L126:L138" si="183">ROUND(SUM(W126,AH126,AS126,BD126),1)</f>
        <v>0</v>
      </c>
      <c r="M126" s="236">
        <f t="shared" ref="M126:M138" si="184">ROUND(SUM(X126,AI126,AT126,BE126),1)</f>
        <v>0</v>
      </c>
      <c r="N126" s="236">
        <f t="shared" si="166"/>
        <v>0</v>
      </c>
      <c r="O126" s="236">
        <f t="shared" ref="O126:O138" si="185">ROUND(SUM(Z126,AK126,AV126,BG126),1)</f>
        <v>0</v>
      </c>
      <c r="P126" s="220"/>
      <c r="Q126" s="221"/>
      <c r="R126" s="237">
        <f t="shared" si="167"/>
        <v>0</v>
      </c>
      <c r="S126" s="221"/>
      <c r="T126" s="237">
        <f t="shared" si="168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169"/>
        <v>0</v>
      </c>
      <c r="AD126" s="221"/>
      <c r="AE126" s="237">
        <f t="shared" si="170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171"/>
        <v>0</v>
      </c>
      <c r="AO126" s="221"/>
      <c r="AP126" s="237">
        <f t="shared" si="172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173"/>
        <v>0</v>
      </c>
      <c r="AZ126" s="221"/>
      <c r="BA126" s="237">
        <f t="shared" si="174"/>
        <v>0</v>
      </c>
      <c r="BB126" s="221"/>
      <c r="BC126" s="233"/>
      <c r="BD126" s="221"/>
      <c r="BE126" s="221"/>
      <c r="BF126" s="233"/>
      <c r="BG126" s="221"/>
      <c r="BH126" s="379">
        <f t="shared" si="162"/>
        <v>0</v>
      </c>
      <c r="BI126" s="255" t="str">
        <f t="shared" si="175"/>
        <v>03</v>
      </c>
      <c r="BJ126" s="361"/>
      <c r="BK126" s="253">
        <f t="shared" ref="BK126:BK151" si="186">IF(ROUND((E126-F126),5)&gt;=0,0,"Ошибка!")</f>
        <v>0</v>
      </c>
      <c r="BL126" s="361"/>
      <c r="BM126" s="253">
        <f t="shared" ref="BM126:BM151" si="187">IF(ROUND((G126-H126),5)&gt;=0,0,"Ошибка!")</f>
        <v>0</v>
      </c>
      <c r="BN126" s="247"/>
      <c r="BO126" s="358"/>
      <c r="BP126" s="361"/>
      <c r="BQ126" s="361"/>
      <c r="BR126" s="361"/>
      <c r="BS126" s="361"/>
      <c r="BT126" s="361"/>
      <c r="BU126" s="361"/>
      <c r="BV126" s="253">
        <f t="shared" ref="BV126:BV151" si="188">IF(ROUND((P126-Q126),5)&gt;=0,0,"Ошибка!")</f>
        <v>0</v>
      </c>
      <c r="BW126" s="361"/>
      <c r="BX126" s="253">
        <f t="shared" ref="BX126:BX151" si="189">IF(ROUND((R126-S126),5)&gt;=0,0,"Ошибка!")</f>
        <v>0</v>
      </c>
      <c r="BY126" s="361"/>
      <c r="BZ126" s="361"/>
      <c r="CA126" s="361"/>
      <c r="CB126" s="361"/>
      <c r="CC126" s="361"/>
      <c r="CD126" s="361"/>
      <c r="CE126" s="361"/>
      <c r="CF126" s="361"/>
      <c r="CG126" s="253">
        <f t="shared" ref="CG126:CG151" si="190">IF(ROUND((AA126-AB126),5)&gt;=0,0,"Ошибка!")</f>
        <v>0</v>
      </c>
      <c r="CH126" s="361"/>
      <c r="CI126" s="253">
        <f t="shared" ref="CI126:CI151" si="191">IF(ROUND((AC126-AD126),5)&gt;=0,0,"Ошибка!")</f>
        <v>0</v>
      </c>
      <c r="CJ126" s="361"/>
      <c r="CK126" s="361"/>
      <c r="CL126" s="361"/>
      <c r="CM126" s="361"/>
      <c r="CN126" s="361"/>
      <c r="CO126" s="361"/>
      <c r="CP126" s="361"/>
      <c r="CQ126" s="361"/>
      <c r="CR126" s="253">
        <f t="shared" ref="CR126:CR151" si="192">IF(ROUND((AL126-AM126),5)&gt;=0,0,"Ошибка!")</f>
        <v>0</v>
      </c>
      <c r="CS126" s="361"/>
      <c r="CT126" s="253">
        <f t="shared" ref="CT126:CT151" si="193">IF(ROUND((AN126-AO126),5)&gt;=0,0,"Ошибка!")</f>
        <v>0</v>
      </c>
      <c r="CU126" s="361"/>
      <c r="CV126" s="361"/>
      <c r="CW126" s="361"/>
      <c r="CX126" s="361"/>
      <c r="CY126" s="361"/>
      <c r="CZ126" s="361"/>
      <c r="DA126" s="361"/>
      <c r="DB126" s="361"/>
      <c r="DC126" s="253">
        <f t="shared" ref="DC126:DC151" si="194">IF(ROUND((AW126-AX126),5)&gt;=0,0,"Ошибка!")</f>
        <v>0</v>
      </c>
      <c r="DD126" s="361"/>
      <c r="DE126" s="253">
        <f t="shared" ref="DE126:DE151" si="195">IF(ROUND((AY126-AZ126),5)&gt;=0,0,"Ошибка!")</f>
        <v>0</v>
      </c>
      <c r="DF126" s="361"/>
      <c r="DG126" s="361"/>
      <c r="DH126" s="361"/>
      <c r="DI126" s="361"/>
      <c r="DJ126" s="361"/>
      <c r="DK126" s="361"/>
      <c r="DL126" s="361"/>
      <c r="DM126" s="2"/>
      <c r="DN126" s="2"/>
    </row>
    <row r="127" spans="1:118" s="28" customFormat="1" ht="24">
      <c r="A127" s="272" t="str">
        <f t="shared" si="165"/>
        <v>МОУ ДОД Дмш п. Ярега</v>
      </c>
      <c r="B127" s="348" t="s">
        <v>331</v>
      </c>
      <c r="C127" s="349" t="s">
        <v>288</v>
      </c>
      <c r="D127" s="349" t="s">
        <v>9</v>
      </c>
      <c r="E127" s="308">
        <f t="shared" si="176"/>
        <v>0</v>
      </c>
      <c r="F127" s="236">
        <f t="shared" si="177"/>
        <v>0</v>
      </c>
      <c r="G127" s="236">
        <f t="shared" si="178"/>
        <v>0</v>
      </c>
      <c r="H127" s="236">
        <f t="shared" si="179"/>
        <v>0</v>
      </c>
      <c r="I127" s="236">
        <f t="shared" si="180"/>
        <v>0</v>
      </c>
      <c r="J127" s="236">
        <f t="shared" si="181"/>
        <v>0</v>
      </c>
      <c r="K127" s="236">
        <f t="shared" si="182"/>
        <v>0</v>
      </c>
      <c r="L127" s="236">
        <f t="shared" si="183"/>
        <v>0</v>
      </c>
      <c r="M127" s="236">
        <f t="shared" si="184"/>
        <v>0</v>
      </c>
      <c r="N127" s="236">
        <f t="shared" si="166"/>
        <v>0</v>
      </c>
      <c r="O127" s="236">
        <f t="shared" si="185"/>
        <v>0</v>
      </c>
      <c r="P127" s="367"/>
      <c r="Q127" s="368"/>
      <c r="R127" s="237">
        <f t="shared" si="167"/>
        <v>0</v>
      </c>
      <c r="S127" s="368"/>
      <c r="T127" s="237">
        <f t="shared" si="168"/>
        <v>0</v>
      </c>
      <c r="U127" s="368"/>
      <c r="V127" s="368"/>
      <c r="W127" s="368"/>
      <c r="X127" s="368"/>
      <c r="Y127" s="368"/>
      <c r="Z127" s="368"/>
      <c r="AA127" s="367"/>
      <c r="AB127" s="368"/>
      <c r="AC127" s="237">
        <f t="shared" si="169"/>
        <v>0</v>
      </c>
      <c r="AD127" s="368"/>
      <c r="AE127" s="237">
        <f t="shared" si="170"/>
        <v>0</v>
      </c>
      <c r="AF127" s="368"/>
      <c r="AG127" s="368"/>
      <c r="AH127" s="368"/>
      <c r="AI127" s="368"/>
      <c r="AJ127" s="368"/>
      <c r="AK127" s="368"/>
      <c r="AL127" s="367"/>
      <c r="AM127" s="368"/>
      <c r="AN127" s="237">
        <f t="shared" si="171"/>
        <v>0</v>
      </c>
      <c r="AO127" s="368"/>
      <c r="AP127" s="237">
        <f t="shared" si="172"/>
        <v>0</v>
      </c>
      <c r="AQ127" s="368"/>
      <c r="AR127" s="368"/>
      <c r="AS127" s="368"/>
      <c r="AT127" s="368"/>
      <c r="AU127" s="368"/>
      <c r="AV127" s="368"/>
      <c r="AW127" s="367"/>
      <c r="AX127" s="368"/>
      <c r="AY127" s="237">
        <f t="shared" si="173"/>
        <v>0</v>
      </c>
      <c r="AZ127" s="368"/>
      <c r="BA127" s="237">
        <f t="shared" si="174"/>
        <v>0</v>
      </c>
      <c r="BB127" s="368"/>
      <c r="BC127" s="368"/>
      <c r="BD127" s="368"/>
      <c r="BE127" s="368"/>
      <c r="BF127" s="368"/>
      <c r="BG127" s="368"/>
      <c r="BH127" s="379">
        <f t="shared" si="162"/>
        <v>0</v>
      </c>
      <c r="BI127" s="255" t="str">
        <f t="shared" si="175"/>
        <v>04</v>
      </c>
      <c r="BJ127" s="361"/>
      <c r="BK127" s="253">
        <f t="shared" si="186"/>
        <v>0</v>
      </c>
      <c r="BL127" s="361"/>
      <c r="BM127" s="253">
        <f t="shared" si="187"/>
        <v>0</v>
      </c>
      <c r="BN127" s="247"/>
      <c r="BO127" s="358"/>
      <c r="BP127" s="361"/>
      <c r="BQ127" s="361"/>
      <c r="BR127" s="361"/>
      <c r="BS127" s="361"/>
      <c r="BT127" s="361"/>
      <c r="BU127" s="361"/>
      <c r="BV127" s="253">
        <f t="shared" si="188"/>
        <v>0</v>
      </c>
      <c r="BW127" s="361"/>
      <c r="BX127" s="253">
        <f t="shared" si="189"/>
        <v>0</v>
      </c>
      <c r="BY127" s="361"/>
      <c r="BZ127" s="361"/>
      <c r="CA127" s="361"/>
      <c r="CB127" s="361"/>
      <c r="CC127" s="361"/>
      <c r="CD127" s="361"/>
      <c r="CE127" s="361"/>
      <c r="CF127" s="361"/>
      <c r="CG127" s="253">
        <f t="shared" si="190"/>
        <v>0</v>
      </c>
      <c r="CH127" s="361"/>
      <c r="CI127" s="253">
        <f t="shared" si="191"/>
        <v>0</v>
      </c>
      <c r="CJ127" s="361"/>
      <c r="CK127" s="361"/>
      <c r="CL127" s="361"/>
      <c r="CM127" s="361"/>
      <c r="CN127" s="361"/>
      <c r="CO127" s="361"/>
      <c r="CP127" s="361"/>
      <c r="CQ127" s="361"/>
      <c r="CR127" s="253">
        <f t="shared" si="192"/>
        <v>0</v>
      </c>
      <c r="CS127" s="361"/>
      <c r="CT127" s="253">
        <f t="shared" si="193"/>
        <v>0</v>
      </c>
      <c r="CU127" s="361"/>
      <c r="CV127" s="361"/>
      <c r="CW127" s="361"/>
      <c r="CX127" s="361"/>
      <c r="CY127" s="361"/>
      <c r="CZ127" s="361"/>
      <c r="DA127" s="361"/>
      <c r="DB127" s="361"/>
      <c r="DC127" s="253">
        <f t="shared" si="194"/>
        <v>0</v>
      </c>
      <c r="DD127" s="361"/>
      <c r="DE127" s="253">
        <f t="shared" si="195"/>
        <v>0</v>
      </c>
      <c r="DF127" s="361"/>
      <c r="DG127" s="361"/>
      <c r="DH127" s="361"/>
      <c r="DI127" s="361"/>
      <c r="DJ127" s="361"/>
      <c r="DK127" s="361"/>
      <c r="DL127" s="361"/>
      <c r="DM127" s="242"/>
      <c r="DN127" s="242"/>
    </row>
    <row r="128" spans="1:118" s="28" customFormat="1" ht="24">
      <c r="A128" s="272" t="str">
        <f t="shared" si="165"/>
        <v>МОУ ДОД Дмш п. Ярега</v>
      </c>
      <c r="B128" s="348" t="s">
        <v>330</v>
      </c>
      <c r="C128" s="349" t="s">
        <v>289</v>
      </c>
      <c r="D128" s="349" t="s">
        <v>10</v>
      </c>
      <c r="E128" s="308">
        <f t="shared" si="176"/>
        <v>0</v>
      </c>
      <c r="F128" s="236">
        <f t="shared" si="177"/>
        <v>0</v>
      </c>
      <c r="G128" s="236">
        <f t="shared" si="178"/>
        <v>0</v>
      </c>
      <c r="H128" s="236">
        <f t="shared" si="179"/>
        <v>0</v>
      </c>
      <c r="I128" s="236">
        <f t="shared" si="180"/>
        <v>0</v>
      </c>
      <c r="J128" s="236">
        <f t="shared" si="181"/>
        <v>0</v>
      </c>
      <c r="K128" s="236">
        <f t="shared" si="182"/>
        <v>0</v>
      </c>
      <c r="L128" s="236">
        <f t="shared" si="183"/>
        <v>0</v>
      </c>
      <c r="M128" s="236">
        <f t="shared" si="184"/>
        <v>0</v>
      </c>
      <c r="N128" s="236">
        <f t="shared" si="166"/>
        <v>0</v>
      </c>
      <c r="O128" s="236">
        <f t="shared" si="185"/>
        <v>0</v>
      </c>
      <c r="P128" s="367"/>
      <c r="Q128" s="368"/>
      <c r="R128" s="237">
        <f t="shared" si="167"/>
        <v>0</v>
      </c>
      <c r="S128" s="368"/>
      <c r="T128" s="237">
        <f t="shared" si="168"/>
        <v>0</v>
      </c>
      <c r="U128" s="368"/>
      <c r="V128" s="368"/>
      <c r="W128" s="368"/>
      <c r="X128" s="368"/>
      <c r="Y128" s="368"/>
      <c r="Z128" s="368"/>
      <c r="AA128" s="367"/>
      <c r="AB128" s="368"/>
      <c r="AC128" s="237">
        <f t="shared" si="169"/>
        <v>0</v>
      </c>
      <c r="AD128" s="368"/>
      <c r="AE128" s="237">
        <f t="shared" si="170"/>
        <v>0</v>
      </c>
      <c r="AF128" s="368"/>
      <c r="AG128" s="368"/>
      <c r="AH128" s="368"/>
      <c r="AI128" s="368"/>
      <c r="AJ128" s="368"/>
      <c r="AK128" s="368"/>
      <c r="AL128" s="367"/>
      <c r="AM128" s="368"/>
      <c r="AN128" s="237">
        <f t="shared" si="171"/>
        <v>0</v>
      </c>
      <c r="AO128" s="368"/>
      <c r="AP128" s="237">
        <f t="shared" si="172"/>
        <v>0</v>
      </c>
      <c r="AQ128" s="368"/>
      <c r="AR128" s="368"/>
      <c r="AS128" s="368"/>
      <c r="AT128" s="368"/>
      <c r="AU128" s="368"/>
      <c r="AV128" s="368"/>
      <c r="AW128" s="367"/>
      <c r="AX128" s="368"/>
      <c r="AY128" s="237">
        <f t="shared" si="173"/>
        <v>0</v>
      </c>
      <c r="AZ128" s="368"/>
      <c r="BA128" s="237">
        <f t="shared" si="174"/>
        <v>0</v>
      </c>
      <c r="BB128" s="368"/>
      <c r="BC128" s="368"/>
      <c r="BD128" s="368"/>
      <c r="BE128" s="368"/>
      <c r="BF128" s="368"/>
      <c r="BG128" s="368"/>
      <c r="BH128" s="379">
        <f t="shared" si="162"/>
        <v>0</v>
      </c>
      <c r="BI128" s="255" t="str">
        <f t="shared" si="175"/>
        <v>05</v>
      </c>
      <c r="BJ128" s="361"/>
      <c r="BK128" s="253">
        <f t="shared" si="186"/>
        <v>0</v>
      </c>
      <c r="BL128" s="361"/>
      <c r="BM128" s="253">
        <f t="shared" si="187"/>
        <v>0</v>
      </c>
      <c r="BN128" s="247"/>
      <c r="BO128" s="358"/>
      <c r="BP128" s="361"/>
      <c r="BQ128" s="361"/>
      <c r="BR128" s="361"/>
      <c r="BS128" s="361"/>
      <c r="BT128" s="361"/>
      <c r="BU128" s="361"/>
      <c r="BV128" s="253">
        <f t="shared" si="188"/>
        <v>0</v>
      </c>
      <c r="BW128" s="361"/>
      <c r="BX128" s="253">
        <f t="shared" si="189"/>
        <v>0</v>
      </c>
      <c r="BY128" s="361"/>
      <c r="BZ128" s="361"/>
      <c r="CA128" s="361"/>
      <c r="CB128" s="361"/>
      <c r="CC128" s="361"/>
      <c r="CD128" s="361"/>
      <c r="CE128" s="361"/>
      <c r="CF128" s="361"/>
      <c r="CG128" s="253">
        <f t="shared" si="190"/>
        <v>0</v>
      </c>
      <c r="CH128" s="361"/>
      <c r="CI128" s="253">
        <f t="shared" si="191"/>
        <v>0</v>
      </c>
      <c r="CJ128" s="361"/>
      <c r="CK128" s="361"/>
      <c r="CL128" s="361"/>
      <c r="CM128" s="361"/>
      <c r="CN128" s="361"/>
      <c r="CO128" s="361"/>
      <c r="CP128" s="361"/>
      <c r="CQ128" s="361"/>
      <c r="CR128" s="253">
        <f t="shared" si="192"/>
        <v>0</v>
      </c>
      <c r="CS128" s="361"/>
      <c r="CT128" s="253">
        <f t="shared" si="193"/>
        <v>0</v>
      </c>
      <c r="CU128" s="361"/>
      <c r="CV128" s="361"/>
      <c r="CW128" s="361"/>
      <c r="CX128" s="361"/>
      <c r="CY128" s="361"/>
      <c r="CZ128" s="361"/>
      <c r="DA128" s="361"/>
      <c r="DB128" s="361"/>
      <c r="DC128" s="253">
        <f t="shared" si="194"/>
        <v>0</v>
      </c>
      <c r="DD128" s="361"/>
      <c r="DE128" s="253">
        <f t="shared" si="195"/>
        <v>0</v>
      </c>
      <c r="DF128" s="361"/>
      <c r="DG128" s="361"/>
      <c r="DH128" s="361"/>
      <c r="DI128" s="361"/>
      <c r="DJ128" s="361"/>
      <c r="DK128" s="361"/>
      <c r="DL128" s="361"/>
      <c r="DM128" s="242"/>
      <c r="DN128" s="242"/>
    </row>
    <row r="129" spans="1:118" s="27" customFormat="1" ht="12">
      <c r="A129" s="272" t="str">
        <f t="shared" si="165"/>
        <v>МОУ ДОД Дмш п. Ярега</v>
      </c>
      <c r="B129" s="350" t="s">
        <v>290</v>
      </c>
      <c r="C129" s="349" t="s">
        <v>291</v>
      </c>
      <c r="D129" s="349" t="s">
        <v>59</v>
      </c>
      <c r="E129" s="308">
        <f t="shared" si="176"/>
        <v>0</v>
      </c>
      <c r="F129" s="236">
        <f t="shared" si="177"/>
        <v>0</v>
      </c>
      <c r="G129" s="236">
        <f t="shared" si="178"/>
        <v>0</v>
      </c>
      <c r="H129" s="236">
        <f t="shared" si="179"/>
        <v>0</v>
      </c>
      <c r="I129" s="236">
        <f t="shared" si="180"/>
        <v>0</v>
      </c>
      <c r="J129" s="236">
        <f t="shared" si="181"/>
        <v>0</v>
      </c>
      <c r="K129" s="236">
        <f t="shared" si="182"/>
        <v>0</v>
      </c>
      <c r="L129" s="236">
        <f t="shared" si="183"/>
        <v>0</v>
      </c>
      <c r="M129" s="236">
        <f t="shared" si="184"/>
        <v>0</v>
      </c>
      <c r="N129" s="236">
        <f t="shared" si="166"/>
        <v>0</v>
      </c>
      <c r="O129" s="236">
        <f t="shared" si="185"/>
        <v>0</v>
      </c>
      <c r="P129" s="367"/>
      <c r="Q129" s="368"/>
      <c r="R129" s="237">
        <f t="shared" si="167"/>
        <v>0</v>
      </c>
      <c r="S129" s="368"/>
      <c r="T129" s="237">
        <f t="shared" si="168"/>
        <v>0</v>
      </c>
      <c r="U129" s="368"/>
      <c r="V129" s="368"/>
      <c r="W129" s="368"/>
      <c r="X129" s="368"/>
      <c r="Y129" s="368"/>
      <c r="Z129" s="368"/>
      <c r="AA129" s="367"/>
      <c r="AB129" s="368"/>
      <c r="AC129" s="237">
        <f t="shared" si="169"/>
        <v>0</v>
      </c>
      <c r="AD129" s="368"/>
      <c r="AE129" s="237">
        <f t="shared" si="170"/>
        <v>0</v>
      </c>
      <c r="AF129" s="368"/>
      <c r="AG129" s="368"/>
      <c r="AH129" s="368"/>
      <c r="AI129" s="368"/>
      <c r="AJ129" s="368"/>
      <c r="AK129" s="368"/>
      <c r="AL129" s="367"/>
      <c r="AM129" s="368"/>
      <c r="AN129" s="237">
        <f t="shared" si="171"/>
        <v>0</v>
      </c>
      <c r="AO129" s="368"/>
      <c r="AP129" s="237">
        <f t="shared" si="172"/>
        <v>0</v>
      </c>
      <c r="AQ129" s="368"/>
      <c r="AR129" s="368"/>
      <c r="AS129" s="368"/>
      <c r="AT129" s="368"/>
      <c r="AU129" s="368"/>
      <c r="AV129" s="368"/>
      <c r="AW129" s="367"/>
      <c r="AX129" s="368"/>
      <c r="AY129" s="237">
        <f t="shared" si="173"/>
        <v>0</v>
      </c>
      <c r="AZ129" s="368"/>
      <c r="BA129" s="237">
        <f t="shared" si="174"/>
        <v>0</v>
      </c>
      <c r="BB129" s="368"/>
      <c r="BC129" s="368"/>
      <c r="BD129" s="368"/>
      <c r="BE129" s="368"/>
      <c r="BF129" s="368"/>
      <c r="BG129" s="368"/>
      <c r="BH129" s="379">
        <f t="shared" si="162"/>
        <v>0</v>
      </c>
      <c r="BI129" s="255" t="str">
        <f t="shared" si="175"/>
        <v>06</v>
      </c>
      <c r="BJ129" s="361"/>
      <c r="BK129" s="253">
        <f t="shared" si="186"/>
        <v>0</v>
      </c>
      <c r="BL129" s="361"/>
      <c r="BM129" s="253">
        <f t="shared" si="187"/>
        <v>0</v>
      </c>
      <c r="BN129" s="247"/>
      <c r="BO129" s="358"/>
      <c r="BP129" s="361"/>
      <c r="BQ129" s="361"/>
      <c r="BR129" s="361"/>
      <c r="BS129" s="361"/>
      <c r="BT129" s="361"/>
      <c r="BU129" s="361"/>
      <c r="BV129" s="253">
        <f t="shared" si="188"/>
        <v>0</v>
      </c>
      <c r="BW129" s="361"/>
      <c r="BX129" s="253">
        <f t="shared" si="189"/>
        <v>0</v>
      </c>
      <c r="BY129" s="361"/>
      <c r="BZ129" s="361"/>
      <c r="CA129" s="361"/>
      <c r="CB129" s="361"/>
      <c r="CC129" s="361"/>
      <c r="CD129" s="361"/>
      <c r="CE129" s="361"/>
      <c r="CF129" s="361"/>
      <c r="CG129" s="253">
        <f t="shared" si="190"/>
        <v>0</v>
      </c>
      <c r="CH129" s="361"/>
      <c r="CI129" s="253">
        <f t="shared" si="191"/>
        <v>0</v>
      </c>
      <c r="CJ129" s="361"/>
      <c r="CK129" s="361"/>
      <c r="CL129" s="361"/>
      <c r="CM129" s="361"/>
      <c r="CN129" s="361"/>
      <c r="CO129" s="361"/>
      <c r="CP129" s="361"/>
      <c r="CQ129" s="361"/>
      <c r="CR129" s="253">
        <f t="shared" si="192"/>
        <v>0</v>
      </c>
      <c r="CS129" s="361"/>
      <c r="CT129" s="253">
        <f t="shared" si="193"/>
        <v>0</v>
      </c>
      <c r="CU129" s="361"/>
      <c r="CV129" s="361"/>
      <c r="CW129" s="361"/>
      <c r="CX129" s="361"/>
      <c r="CY129" s="361"/>
      <c r="CZ129" s="361"/>
      <c r="DA129" s="361"/>
      <c r="DB129" s="361"/>
      <c r="DC129" s="253">
        <f t="shared" si="194"/>
        <v>0</v>
      </c>
      <c r="DD129" s="361"/>
      <c r="DE129" s="253">
        <f t="shared" si="195"/>
        <v>0</v>
      </c>
      <c r="DF129" s="361"/>
      <c r="DG129" s="361"/>
      <c r="DH129" s="361"/>
      <c r="DI129" s="361"/>
      <c r="DJ129" s="361"/>
      <c r="DK129" s="361"/>
      <c r="DL129" s="361"/>
      <c r="DM129" s="2"/>
      <c r="DN129" s="2"/>
    </row>
    <row r="130" spans="1:118" s="28" customFormat="1" ht="36">
      <c r="A130" s="272" t="str">
        <f t="shared" si="165"/>
        <v>МОУ ДОД Дмш п. Ярега</v>
      </c>
      <c r="B130" s="348" t="s">
        <v>332</v>
      </c>
      <c r="C130" s="349" t="s">
        <v>292</v>
      </c>
      <c r="D130" s="349" t="s">
        <v>60</v>
      </c>
      <c r="E130" s="308">
        <f t="shared" si="176"/>
        <v>7</v>
      </c>
      <c r="F130" s="236">
        <f t="shared" si="177"/>
        <v>0</v>
      </c>
      <c r="G130" s="236">
        <f t="shared" si="178"/>
        <v>513.9</v>
      </c>
      <c r="H130" s="236">
        <f t="shared" si="179"/>
        <v>0</v>
      </c>
      <c r="I130" s="236">
        <f t="shared" si="180"/>
        <v>0</v>
      </c>
      <c r="J130" s="236">
        <f t="shared" si="181"/>
        <v>487.3</v>
      </c>
      <c r="K130" s="236">
        <f t="shared" si="182"/>
        <v>0</v>
      </c>
      <c r="L130" s="236">
        <f t="shared" si="183"/>
        <v>26.6</v>
      </c>
      <c r="M130" s="236">
        <f t="shared" si="184"/>
        <v>0</v>
      </c>
      <c r="N130" s="236">
        <f t="shared" si="166"/>
        <v>0</v>
      </c>
      <c r="O130" s="236">
        <f t="shared" si="185"/>
        <v>0</v>
      </c>
      <c r="P130" s="220">
        <v>7</v>
      </c>
      <c r="Q130" s="221"/>
      <c r="R130" s="237">
        <f t="shared" si="167"/>
        <v>513.9</v>
      </c>
      <c r="S130" s="221"/>
      <c r="T130" s="237">
        <f t="shared" si="168"/>
        <v>0</v>
      </c>
      <c r="U130" s="221">
        <v>487.3</v>
      </c>
      <c r="V130" s="233"/>
      <c r="W130" s="221">
        <v>26.6</v>
      </c>
      <c r="X130" s="221"/>
      <c r="Y130" s="233"/>
      <c r="Z130" s="221"/>
      <c r="AA130" s="220"/>
      <c r="AB130" s="221"/>
      <c r="AC130" s="237">
        <f t="shared" si="169"/>
        <v>0</v>
      </c>
      <c r="AD130" s="221"/>
      <c r="AE130" s="237">
        <f t="shared" si="170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171"/>
        <v>0</v>
      </c>
      <c r="AO130" s="221"/>
      <c r="AP130" s="237">
        <f t="shared" si="172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173"/>
        <v>0</v>
      </c>
      <c r="AZ130" s="221"/>
      <c r="BA130" s="237">
        <f t="shared" si="174"/>
        <v>0</v>
      </c>
      <c r="BB130" s="221"/>
      <c r="BC130" s="233"/>
      <c r="BD130" s="221"/>
      <c r="BE130" s="221"/>
      <c r="BF130" s="233"/>
      <c r="BG130" s="221"/>
      <c r="BH130" s="379">
        <f t="shared" si="162"/>
        <v>0</v>
      </c>
      <c r="BI130" s="255" t="str">
        <f t="shared" si="175"/>
        <v>07</v>
      </c>
      <c r="BJ130" s="361"/>
      <c r="BK130" s="253">
        <f t="shared" si="186"/>
        <v>0</v>
      </c>
      <c r="BL130" s="361"/>
      <c r="BM130" s="253">
        <f t="shared" si="187"/>
        <v>0</v>
      </c>
      <c r="BN130" s="247"/>
      <c r="BO130" s="358"/>
      <c r="BP130" s="361"/>
      <c r="BQ130" s="361"/>
      <c r="BR130" s="361"/>
      <c r="BS130" s="361"/>
      <c r="BT130" s="361"/>
      <c r="BU130" s="361"/>
      <c r="BV130" s="253">
        <f t="shared" si="188"/>
        <v>0</v>
      </c>
      <c r="BW130" s="361"/>
      <c r="BX130" s="253">
        <f t="shared" si="189"/>
        <v>0</v>
      </c>
      <c r="BY130" s="361"/>
      <c r="BZ130" s="361"/>
      <c r="CA130" s="361"/>
      <c r="CB130" s="361"/>
      <c r="CC130" s="361"/>
      <c r="CD130" s="361"/>
      <c r="CE130" s="361"/>
      <c r="CF130" s="361"/>
      <c r="CG130" s="253">
        <f t="shared" si="190"/>
        <v>0</v>
      </c>
      <c r="CH130" s="361"/>
      <c r="CI130" s="253">
        <f t="shared" si="191"/>
        <v>0</v>
      </c>
      <c r="CJ130" s="361"/>
      <c r="CK130" s="361"/>
      <c r="CL130" s="361"/>
      <c r="CM130" s="361"/>
      <c r="CN130" s="361"/>
      <c r="CO130" s="361"/>
      <c r="CP130" s="361"/>
      <c r="CQ130" s="361"/>
      <c r="CR130" s="253">
        <f t="shared" si="192"/>
        <v>0</v>
      </c>
      <c r="CS130" s="361"/>
      <c r="CT130" s="253">
        <f t="shared" si="193"/>
        <v>0</v>
      </c>
      <c r="CU130" s="361"/>
      <c r="CV130" s="361"/>
      <c r="CW130" s="361"/>
      <c r="CX130" s="361"/>
      <c r="CY130" s="361"/>
      <c r="CZ130" s="361"/>
      <c r="DA130" s="361"/>
      <c r="DB130" s="361"/>
      <c r="DC130" s="253">
        <f t="shared" si="194"/>
        <v>0</v>
      </c>
      <c r="DD130" s="361"/>
      <c r="DE130" s="253">
        <f t="shared" si="195"/>
        <v>0</v>
      </c>
      <c r="DF130" s="361"/>
      <c r="DG130" s="361"/>
      <c r="DH130" s="361"/>
      <c r="DI130" s="361"/>
      <c r="DJ130" s="361"/>
      <c r="DK130" s="361"/>
      <c r="DL130" s="361"/>
      <c r="DM130" s="242"/>
      <c r="DN130" s="242"/>
    </row>
    <row r="131" spans="1:118" s="28" customFormat="1" ht="24">
      <c r="A131" s="272" t="str">
        <f t="shared" si="165"/>
        <v>МОУ ДОД Дмш п. Ярега</v>
      </c>
      <c r="B131" s="348" t="s">
        <v>333</v>
      </c>
      <c r="C131" s="349" t="s">
        <v>293</v>
      </c>
      <c r="D131" s="349" t="s">
        <v>61</v>
      </c>
      <c r="E131" s="308">
        <f t="shared" si="176"/>
        <v>0</v>
      </c>
      <c r="F131" s="236">
        <f t="shared" si="177"/>
        <v>0</v>
      </c>
      <c r="G131" s="236">
        <f t="shared" si="178"/>
        <v>0</v>
      </c>
      <c r="H131" s="236">
        <f t="shared" si="179"/>
        <v>0</v>
      </c>
      <c r="I131" s="236">
        <f t="shared" si="180"/>
        <v>0</v>
      </c>
      <c r="J131" s="236">
        <f t="shared" si="181"/>
        <v>0</v>
      </c>
      <c r="K131" s="236">
        <f t="shared" si="182"/>
        <v>0</v>
      </c>
      <c r="L131" s="236">
        <f t="shared" si="183"/>
        <v>0</v>
      </c>
      <c r="M131" s="236">
        <f t="shared" si="184"/>
        <v>0</v>
      </c>
      <c r="N131" s="236">
        <f t="shared" si="166"/>
        <v>0</v>
      </c>
      <c r="O131" s="236">
        <f t="shared" si="185"/>
        <v>0</v>
      </c>
      <c r="P131" s="367"/>
      <c r="Q131" s="368"/>
      <c r="R131" s="237">
        <f t="shared" ref="R131:R148" si="196">SUM(U131:W131)</f>
        <v>0</v>
      </c>
      <c r="S131" s="368"/>
      <c r="T131" s="237">
        <f t="shared" ref="T131:T148" si="197">SUM(X131:Z131)</f>
        <v>0</v>
      </c>
      <c r="U131" s="368"/>
      <c r="V131" s="368"/>
      <c r="W131" s="368"/>
      <c r="X131" s="368"/>
      <c r="Y131" s="368"/>
      <c r="Z131" s="368"/>
      <c r="AA131" s="367"/>
      <c r="AB131" s="368"/>
      <c r="AC131" s="237">
        <f t="shared" ref="AC131:AC148" si="198">SUM(AF131:AH131)</f>
        <v>0</v>
      </c>
      <c r="AD131" s="368"/>
      <c r="AE131" s="237">
        <f t="shared" ref="AE131:AE148" si="199">SUM(AI131:AK131)</f>
        <v>0</v>
      </c>
      <c r="AF131" s="368"/>
      <c r="AG131" s="368"/>
      <c r="AH131" s="368"/>
      <c r="AI131" s="368"/>
      <c r="AJ131" s="368"/>
      <c r="AK131" s="368"/>
      <c r="AL131" s="367"/>
      <c r="AM131" s="368"/>
      <c r="AN131" s="237">
        <f t="shared" ref="AN131:AN148" si="200">SUM(AQ131:AS131)</f>
        <v>0</v>
      </c>
      <c r="AO131" s="368"/>
      <c r="AP131" s="237">
        <f t="shared" ref="AP131:AP148" si="201">SUM(AT131:AV131)</f>
        <v>0</v>
      </c>
      <c r="AQ131" s="368"/>
      <c r="AR131" s="368"/>
      <c r="AS131" s="368"/>
      <c r="AT131" s="368"/>
      <c r="AU131" s="368"/>
      <c r="AV131" s="368"/>
      <c r="AW131" s="367"/>
      <c r="AX131" s="368"/>
      <c r="AY131" s="237">
        <f t="shared" ref="AY131:AY148" si="202">SUM(BB131:BD131)</f>
        <v>0</v>
      </c>
      <c r="AZ131" s="368"/>
      <c r="BA131" s="237">
        <f t="shared" ref="BA131:BA148" si="203">SUM(BE131:BG131)</f>
        <v>0</v>
      </c>
      <c r="BB131" s="368"/>
      <c r="BC131" s="368"/>
      <c r="BD131" s="368"/>
      <c r="BE131" s="368"/>
      <c r="BF131" s="368"/>
      <c r="BG131" s="368"/>
      <c r="BH131" s="379">
        <f t="shared" si="162"/>
        <v>0</v>
      </c>
      <c r="BI131" s="255" t="str">
        <f t="shared" si="175"/>
        <v>08</v>
      </c>
      <c r="BJ131" s="361"/>
      <c r="BK131" s="253">
        <f t="shared" si="186"/>
        <v>0</v>
      </c>
      <c r="BL131" s="361"/>
      <c r="BM131" s="253">
        <f t="shared" si="187"/>
        <v>0</v>
      </c>
      <c r="BN131" s="247"/>
      <c r="BO131" s="358"/>
      <c r="BP131" s="361"/>
      <c r="BQ131" s="361"/>
      <c r="BR131" s="361"/>
      <c r="BS131" s="361"/>
      <c r="BT131" s="361"/>
      <c r="BU131" s="361"/>
      <c r="BV131" s="253">
        <f t="shared" si="188"/>
        <v>0</v>
      </c>
      <c r="BW131" s="361"/>
      <c r="BX131" s="253">
        <f t="shared" si="189"/>
        <v>0</v>
      </c>
      <c r="BY131" s="361"/>
      <c r="BZ131" s="361"/>
      <c r="CA131" s="361"/>
      <c r="CB131" s="361"/>
      <c r="CC131" s="361"/>
      <c r="CD131" s="361"/>
      <c r="CE131" s="361"/>
      <c r="CF131" s="361"/>
      <c r="CG131" s="253">
        <f t="shared" si="190"/>
        <v>0</v>
      </c>
      <c r="CH131" s="361"/>
      <c r="CI131" s="253">
        <f t="shared" si="191"/>
        <v>0</v>
      </c>
      <c r="CJ131" s="361"/>
      <c r="CK131" s="361"/>
      <c r="CL131" s="361"/>
      <c r="CM131" s="361"/>
      <c r="CN131" s="361"/>
      <c r="CO131" s="361"/>
      <c r="CP131" s="361"/>
      <c r="CQ131" s="361"/>
      <c r="CR131" s="253">
        <f t="shared" si="192"/>
        <v>0</v>
      </c>
      <c r="CS131" s="361"/>
      <c r="CT131" s="253">
        <f t="shared" si="193"/>
        <v>0</v>
      </c>
      <c r="CU131" s="361"/>
      <c r="CV131" s="361"/>
      <c r="CW131" s="361"/>
      <c r="CX131" s="361"/>
      <c r="CY131" s="361"/>
      <c r="CZ131" s="361"/>
      <c r="DA131" s="361"/>
      <c r="DB131" s="361"/>
      <c r="DC131" s="253">
        <f t="shared" si="194"/>
        <v>0</v>
      </c>
      <c r="DD131" s="361"/>
      <c r="DE131" s="253">
        <f t="shared" si="195"/>
        <v>0</v>
      </c>
      <c r="DF131" s="361"/>
      <c r="DG131" s="361"/>
      <c r="DH131" s="361"/>
      <c r="DI131" s="361"/>
      <c r="DJ131" s="361"/>
      <c r="DK131" s="361"/>
      <c r="DL131" s="361"/>
      <c r="DM131" s="242"/>
      <c r="DN131" s="242"/>
    </row>
    <row r="132" spans="1:118" s="27" customFormat="1" ht="24">
      <c r="A132" s="272" t="str">
        <f t="shared" si="165"/>
        <v>МОУ ДОД Дмш п. Ярега</v>
      </c>
      <c r="B132" s="351" t="s">
        <v>334</v>
      </c>
      <c r="C132" s="349" t="s">
        <v>294</v>
      </c>
      <c r="D132" s="349" t="s">
        <v>63</v>
      </c>
      <c r="E132" s="308">
        <f t="shared" si="176"/>
        <v>0</v>
      </c>
      <c r="F132" s="236">
        <f t="shared" si="177"/>
        <v>0</v>
      </c>
      <c r="G132" s="236">
        <f t="shared" si="178"/>
        <v>0</v>
      </c>
      <c r="H132" s="236">
        <f t="shared" si="179"/>
        <v>0</v>
      </c>
      <c r="I132" s="236">
        <f t="shared" si="180"/>
        <v>0</v>
      </c>
      <c r="J132" s="236">
        <f t="shared" si="181"/>
        <v>0</v>
      </c>
      <c r="K132" s="236">
        <f t="shared" si="182"/>
        <v>0</v>
      </c>
      <c r="L132" s="236">
        <f t="shared" si="183"/>
        <v>0</v>
      </c>
      <c r="M132" s="236">
        <f t="shared" si="184"/>
        <v>0</v>
      </c>
      <c r="N132" s="236">
        <f t="shared" si="166"/>
        <v>0</v>
      </c>
      <c r="O132" s="236">
        <f t="shared" si="185"/>
        <v>0</v>
      </c>
      <c r="P132" s="367"/>
      <c r="Q132" s="368"/>
      <c r="R132" s="237">
        <f t="shared" si="196"/>
        <v>0</v>
      </c>
      <c r="S132" s="368"/>
      <c r="T132" s="237">
        <f t="shared" si="197"/>
        <v>0</v>
      </c>
      <c r="U132" s="368"/>
      <c r="V132" s="368"/>
      <c r="W132" s="368"/>
      <c r="X132" s="368"/>
      <c r="Y132" s="368"/>
      <c r="Z132" s="368"/>
      <c r="AA132" s="367"/>
      <c r="AB132" s="368"/>
      <c r="AC132" s="237">
        <f t="shared" si="198"/>
        <v>0</v>
      </c>
      <c r="AD132" s="368"/>
      <c r="AE132" s="237">
        <f t="shared" si="199"/>
        <v>0</v>
      </c>
      <c r="AF132" s="368"/>
      <c r="AG132" s="368"/>
      <c r="AH132" s="368"/>
      <c r="AI132" s="368"/>
      <c r="AJ132" s="368"/>
      <c r="AK132" s="368"/>
      <c r="AL132" s="367"/>
      <c r="AM132" s="368"/>
      <c r="AN132" s="237">
        <f t="shared" si="200"/>
        <v>0</v>
      </c>
      <c r="AO132" s="368"/>
      <c r="AP132" s="237">
        <f t="shared" si="201"/>
        <v>0</v>
      </c>
      <c r="AQ132" s="368"/>
      <c r="AR132" s="368"/>
      <c r="AS132" s="368"/>
      <c r="AT132" s="368"/>
      <c r="AU132" s="368"/>
      <c r="AV132" s="368"/>
      <c r="AW132" s="367"/>
      <c r="AX132" s="368"/>
      <c r="AY132" s="237">
        <f t="shared" si="202"/>
        <v>0</v>
      </c>
      <c r="AZ132" s="368"/>
      <c r="BA132" s="237">
        <f t="shared" si="203"/>
        <v>0</v>
      </c>
      <c r="BB132" s="368"/>
      <c r="BC132" s="368"/>
      <c r="BD132" s="368"/>
      <c r="BE132" s="368"/>
      <c r="BF132" s="368"/>
      <c r="BG132" s="368"/>
      <c r="BH132" s="379">
        <f t="shared" si="162"/>
        <v>0</v>
      </c>
      <c r="BI132" s="255" t="str">
        <f t="shared" si="175"/>
        <v>09</v>
      </c>
      <c r="BJ132" s="361"/>
      <c r="BK132" s="253">
        <f t="shared" si="186"/>
        <v>0</v>
      </c>
      <c r="BL132" s="361"/>
      <c r="BM132" s="253">
        <f t="shared" si="187"/>
        <v>0</v>
      </c>
      <c r="BN132" s="247"/>
      <c r="BO132" s="358"/>
      <c r="BP132" s="361"/>
      <c r="BQ132" s="361"/>
      <c r="BR132" s="361"/>
      <c r="BS132" s="361"/>
      <c r="BT132" s="361"/>
      <c r="BU132" s="361"/>
      <c r="BV132" s="253">
        <f t="shared" si="188"/>
        <v>0</v>
      </c>
      <c r="BW132" s="361"/>
      <c r="BX132" s="253">
        <f t="shared" si="189"/>
        <v>0</v>
      </c>
      <c r="BY132" s="361"/>
      <c r="BZ132" s="361"/>
      <c r="CA132" s="361"/>
      <c r="CB132" s="361"/>
      <c r="CC132" s="361"/>
      <c r="CD132" s="361"/>
      <c r="CE132" s="361"/>
      <c r="CF132" s="361"/>
      <c r="CG132" s="253">
        <f t="shared" si="190"/>
        <v>0</v>
      </c>
      <c r="CH132" s="361"/>
      <c r="CI132" s="253">
        <f t="shared" si="191"/>
        <v>0</v>
      </c>
      <c r="CJ132" s="361"/>
      <c r="CK132" s="361"/>
      <c r="CL132" s="361"/>
      <c r="CM132" s="361"/>
      <c r="CN132" s="361"/>
      <c r="CO132" s="361"/>
      <c r="CP132" s="361"/>
      <c r="CQ132" s="361"/>
      <c r="CR132" s="253">
        <f t="shared" si="192"/>
        <v>0</v>
      </c>
      <c r="CS132" s="361"/>
      <c r="CT132" s="253">
        <f t="shared" si="193"/>
        <v>0</v>
      </c>
      <c r="CU132" s="361"/>
      <c r="CV132" s="361"/>
      <c r="CW132" s="361"/>
      <c r="CX132" s="361"/>
      <c r="CY132" s="361"/>
      <c r="CZ132" s="361"/>
      <c r="DA132" s="361"/>
      <c r="DB132" s="361"/>
      <c r="DC132" s="253">
        <f t="shared" si="194"/>
        <v>0</v>
      </c>
      <c r="DD132" s="361"/>
      <c r="DE132" s="253">
        <f t="shared" si="195"/>
        <v>0</v>
      </c>
      <c r="DF132" s="361"/>
      <c r="DG132" s="361"/>
      <c r="DH132" s="361"/>
      <c r="DI132" s="361"/>
      <c r="DJ132" s="361"/>
      <c r="DK132" s="361"/>
      <c r="DL132" s="361"/>
      <c r="DM132" s="2"/>
      <c r="DN132" s="2"/>
    </row>
    <row r="133" spans="1:118" s="27" customFormat="1" ht="12">
      <c r="A133" s="272" t="str">
        <f t="shared" si="165"/>
        <v>МОУ ДОД Дмш п. Ярега</v>
      </c>
      <c r="B133" s="366" t="s">
        <v>335</v>
      </c>
      <c r="C133" s="349" t="s">
        <v>295</v>
      </c>
      <c r="D133" s="349" t="s">
        <v>64</v>
      </c>
      <c r="E133" s="308">
        <f t="shared" si="176"/>
        <v>0</v>
      </c>
      <c r="F133" s="236">
        <f t="shared" si="177"/>
        <v>0</v>
      </c>
      <c r="G133" s="236">
        <f t="shared" si="178"/>
        <v>0</v>
      </c>
      <c r="H133" s="236">
        <f t="shared" si="179"/>
        <v>0</v>
      </c>
      <c r="I133" s="236">
        <f t="shared" si="180"/>
        <v>0</v>
      </c>
      <c r="J133" s="236">
        <f t="shared" si="181"/>
        <v>0</v>
      </c>
      <c r="K133" s="236">
        <f t="shared" si="182"/>
        <v>0</v>
      </c>
      <c r="L133" s="236">
        <f t="shared" si="183"/>
        <v>0</v>
      </c>
      <c r="M133" s="236">
        <f t="shared" si="184"/>
        <v>0</v>
      </c>
      <c r="N133" s="236">
        <f t="shared" si="166"/>
        <v>0</v>
      </c>
      <c r="O133" s="236">
        <f t="shared" si="185"/>
        <v>0</v>
      </c>
      <c r="P133" s="367"/>
      <c r="Q133" s="368"/>
      <c r="R133" s="237">
        <f t="shared" si="196"/>
        <v>0</v>
      </c>
      <c r="S133" s="368"/>
      <c r="T133" s="237">
        <f t="shared" si="197"/>
        <v>0</v>
      </c>
      <c r="U133" s="368"/>
      <c r="V133" s="368"/>
      <c r="W133" s="368"/>
      <c r="X133" s="368"/>
      <c r="Y133" s="368"/>
      <c r="Z133" s="368"/>
      <c r="AA133" s="367"/>
      <c r="AB133" s="368"/>
      <c r="AC133" s="237">
        <f t="shared" si="198"/>
        <v>0</v>
      </c>
      <c r="AD133" s="368"/>
      <c r="AE133" s="237">
        <f t="shared" si="199"/>
        <v>0</v>
      </c>
      <c r="AF133" s="368"/>
      <c r="AG133" s="368"/>
      <c r="AH133" s="368"/>
      <c r="AI133" s="368"/>
      <c r="AJ133" s="368"/>
      <c r="AK133" s="368"/>
      <c r="AL133" s="367"/>
      <c r="AM133" s="368"/>
      <c r="AN133" s="237">
        <f t="shared" si="200"/>
        <v>0</v>
      </c>
      <c r="AO133" s="368"/>
      <c r="AP133" s="237">
        <f t="shared" si="201"/>
        <v>0</v>
      </c>
      <c r="AQ133" s="368"/>
      <c r="AR133" s="368"/>
      <c r="AS133" s="368"/>
      <c r="AT133" s="368"/>
      <c r="AU133" s="368"/>
      <c r="AV133" s="368"/>
      <c r="AW133" s="367"/>
      <c r="AX133" s="368"/>
      <c r="AY133" s="237">
        <f t="shared" si="202"/>
        <v>0</v>
      </c>
      <c r="AZ133" s="368"/>
      <c r="BA133" s="237">
        <f t="shared" si="203"/>
        <v>0</v>
      </c>
      <c r="BB133" s="368"/>
      <c r="BC133" s="368"/>
      <c r="BD133" s="368"/>
      <c r="BE133" s="368"/>
      <c r="BF133" s="368"/>
      <c r="BG133" s="368"/>
      <c r="BH133" s="379">
        <f t="shared" si="162"/>
        <v>0</v>
      </c>
      <c r="BI133" s="255" t="str">
        <f t="shared" si="175"/>
        <v>10</v>
      </c>
      <c r="BJ133" s="361"/>
      <c r="BK133" s="253">
        <f t="shared" si="186"/>
        <v>0</v>
      </c>
      <c r="BL133" s="361"/>
      <c r="BM133" s="253">
        <f t="shared" si="187"/>
        <v>0</v>
      </c>
      <c r="BN133" s="247"/>
      <c r="BO133" s="358"/>
      <c r="BP133" s="361"/>
      <c r="BQ133" s="361"/>
      <c r="BR133" s="361"/>
      <c r="BS133" s="361"/>
      <c r="BT133" s="361"/>
      <c r="BU133" s="361"/>
      <c r="BV133" s="253">
        <f t="shared" si="188"/>
        <v>0</v>
      </c>
      <c r="BW133" s="361"/>
      <c r="BX133" s="253">
        <f t="shared" si="189"/>
        <v>0</v>
      </c>
      <c r="BY133" s="361"/>
      <c r="BZ133" s="361"/>
      <c r="CA133" s="361"/>
      <c r="CB133" s="361"/>
      <c r="CC133" s="361"/>
      <c r="CD133" s="361"/>
      <c r="CE133" s="361"/>
      <c r="CF133" s="361"/>
      <c r="CG133" s="253">
        <f t="shared" si="190"/>
        <v>0</v>
      </c>
      <c r="CH133" s="361"/>
      <c r="CI133" s="253">
        <f t="shared" si="191"/>
        <v>0</v>
      </c>
      <c r="CJ133" s="361"/>
      <c r="CK133" s="361"/>
      <c r="CL133" s="361"/>
      <c r="CM133" s="361"/>
      <c r="CN133" s="361"/>
      <c r="CO133" s="361"/>
      <c r="CP133" s="361"/>
      <c r="CQ133" s="361"/>
      <c r="CR133" s="253">
        <f t="shared" si="192"/>
        <v>0</v>
      </c>
      <c r="CS133" s="361"/>
      <c r="CT133" s="253">
        <f t="shared" si="193"/>
        <v>0</v>
      </c>
      <c r="CU133" s="361"/>
      <c r="CV133" s="361"/>
      <c r="CW133" s="361"/>
      <c r="CX133" s="361"/>
      <c r="CY133" s="361"/>
      <c r="CZ133" s="361"/>
      <c r="DA133" s="361"/>
      <c r="DB133" s="361"/>
      <c r="DC133" s="253">
        <f t="shared" si="194"/>
        <v>0</v>
      </c>
      <c r="DD133" s="361"/>
      <c r="DE133" s="253">
        <f t="shared" si="195"/>
        <v>0</v>
      </c>
      <c r="DF133" s="361"/>
      <c r="DG133" s="361"/>
      <c r="DH133" s="361"/>
      <c r="DI133" s="361"/>
      <c r="DJ133" s="361"/>
      <c r="DK133" s="361"/>
      <c r="DL133" s="361"/>
      <c r="DM133" s="2"/>
      <c r="DN133" s="2"/>
    </row>
    <row r="134" spans="1:118" s="28" customFormat="1" ht="24">
      <c r="A134" s="272" t="str">
        <f t="shared" si="165"/>
        <v>МОУ ДОД Дмш п. Ярега</v>
      </c>
      <c r="B134" s="348" t="s">
        <v>336</v>
      </c>
      <c r="C134" s="349" t="s">
        <v>296</v>
      </c>
      <c r="D134" s="349" t="s">
        <v>65</v>
      </c>
      <c r="E134" s="308">
        <f t="shared" si="176"/>
        <v>0</v>
      </c>
      <c r="F134" s="236">
        <f t="shared" si="177"/>
        <v>0</v>
      </c>
      <c r="G134" s="236">
        <f t="shared" si="178"/>
        <v>0</v>
      </c>
      <c r="H134" s="236">
        <f t="shared" si="179"/>
        <v>0</v>
      </c>
      <c r="I134" s="236">
        <f t="shared" si="180"/>
        <v>0</v>
      </c>
      <c r="J134" s="236">
        <f t="shared" si="181"/>
        <v>0</v>
      </c>
      <c r="K134" s="236">
        <f t="shared" si="182"/>
        <v>0</v>
      </c>
      <c r="L134" s="236">
        <f t="shared" si="183"/>
        <v>0</v>
      </c>
      <c r="M134" s="236">
        <f t="shared" si="184"/>
        <v>0</v>
      </c>
      <c r="N134" s="236">
        <f t="shared" si="166"/>
        <v>0</v>
      </c>
      <c r="O134" s="236">
        <f t="shared" si="185"/>
        <v>0</v>
      </c>
      <c r="P134" s="220"/>
      <c r="Q134" s="221"/>
      <c r="R134" s="237">
        <f t="shared" si="196"/>
        <v>0</v>
      </c>
      <c r="S134" s="221"/>
      <c r="T134" s="237">
        <f t="shared" si="197"/>
        <v>0</v>
      </c>
      <c r="U134" s="221"/>
      <c r="V134" s="233"/>
      <c r="W134" s="221"/>
      <c r="X134" s="221"/>
      <c r="Y134" s="233"/>
      <c r="Z134" s="221"/>
      <c r="AA134" s="220"/>
      <c r="AB134" s="221"/>
      <c r="AC134" s="237">
        <f t="shared" si="198"/>
        <v>0</v>
      </c>
      <c r="AD134" s="221"/>
      <c r="AE134" s="237">
        <f t="shared" si="199"/>
        <v>0</v>
      </c>
      <c r="AF134" s="221"/>
      <c r="AG134" s="233"/>
      <c r="AH134" s="221"/>
      <c r="AI134" s="221"/>
      <c r="AJ134" s="233"/>
      <c r="AK134" s="221"/>
      <c r="AL134" s="220"/>
      <c r="AM134" s="221"/>
      <c r="AN134" s="237">
        <f t="shared" si="200"/>
        <v>0</v>
      </c>
      <c r="AO134" s="221"/>
      <c r="AP134" s="237">
        <f t="shared" si="201"/>
        <v>0</v>
      </c>
      <c r="AQ134" s="221"/>
      <c r="AR134" s="233"/>
      <c r="AS134" s="221"/>
      <c r="AT134" s="221"/>
      <c r="AU134" s="233"/>
      <c r="AV134" s="221"/>
      <c r="AW134" s="220"/>
      <c r="AX134" s="221"/>
      <c r="AY134" s="237">
        <f t="shared" si="202"/>
        <v>0</v>
      </c>
      <c r="AZ134" s="221"/>
      <c r="BA134" s="237">
        <f t="shared" si="203"/>
        <v>0</v>
      </c>
      <c r="BB134" s="221"/>
      <c r="BC134" s="233"/>
      <c r="BD134" s="221"/>
      <c r="BE134" s="221"/>
      <c r="BF134" s="233"/>
      <c r="BG134" s="221"/>
      <c r="BH134" s="379">
        <f t="shared" si="162"/>
        <v>0</v>
      </c>
      <c r="BI134" s="255" t="str">
        <f t="shared" si="175"/>
        <v>11</v>
      </c>
      <c r="BJ134" s="361"/>
      <c r="BK134" s="253">
        <f t="shared" si="186"/>
        <v>0</v>
      </c>
      <c r="BL134" s="361"/>
      <c r="BM134" s="253">
        <f t="shared" si="187"/>
        <v>0</v>
      </c>
      <c r="BN134" s="247"/>
      <c r="BO134" s="358"/>
      <c r="BP134" s="361"/>
      <c r="BQ134" s="361"/>
      <c r="BR134" s="361"/>
      <c r="BS134" s="361"/>
      <c r="BT134" s="361"/>
      <c r="BU134" s="361"/>
      <c r="BV134" s="253">
        <f t="shared" si="188"/>
        <v>0</v>
      </c>
      <c r="BW134" s="361"/>
      <c r="BX134" s="253">
        <f t="shared" si="189"/>
        <v>0</v>
      </c>
      <c r="BY134" s="361"/>
      <c r="BZ134" s="361"/>
      <c r="CA134" s="361"/>
      <c r="CB134" s="361"/>
      <c r="CC134" s="361"/>
      <c r="CD134" s="361"/>
      <c r="CE134" s="361"/>
      <c r="CF134" s="361"/>
      <c r="CG134" s="253">
        <f t="shared" si="190"/>
        <v>0</v>
      </c>
      <c r="CH134" s="361"/>
      <c r="CI134" s="253">
        <f t="shared" si="191"/>
        <v>0</v>
      </c>
      <c r="CJ134" s="361"/>
      <c r="CK134" s="361"/>
      <c r="CL134" s="361"/>
      <c r="CM134" s="361"/>
      <c r="CN134" s="361"/>
      <c r="CO134" s="361"/>
      <c r="CP134" s="361"/>
      <c r="CQ134" s="361"/>
      <c r="CR134" s="253">
        <f t="shared" si="192"/>
        <v>0</v>
      </c>
      <c r="CS134" s="361"/>
      <c r="CT134" s="253">
        <f t="shared" si="193"/>
        <v>0</v>
      </c>
      <c r="CU134" s="361"/>
      <c r="CV134" s="361"/>
      <c r="CW134" s="361"/>
      <c r="CX134" s="361"/>
      <c r="CY134" s="361"/>
      <c r="CZ134" s="361"/>
      <c r="DA134" s="361"/>
      <c r="DB134" s="361"/>
      <c r="DC134" s="253">
        <f t="shared" si="194"/>
        <v>0</v>
      </c>
      <c r="DD134" s="361"/>
      <c r="DE134" s="253">
        <f t="shared" si="195"/>
        <v>0</v>
      </c>
      <c r="DF134" s="361"/>
      <c r="DG134" s="361"/>
      <c r="DH134" s="361"/>
      <c r="DI134" s="361"/>
      <c r="DJ134" s="361"/>
      <c r="DK134" s="361"/>
      <c r="DL134" s="361"/>
      <c r="DM134" s="242"/>
      <c r="DN134" s="242"/>
    </row>
    <row r="135" spans="1:118" s="27" customFormat="1" ht="24">
      <c r="A135" s="272" t="str">
        <f t="shared" si="165"/>
        <v>МОУ ДОД Дмш п. Ярега</v>
      </c>
      <c r="B135" s="351" t="s">
        <v>334</v>
      </c>
      <c r="C135" s="349" t="s">
        <v>297</v>
      </c>
      <c r="D135" s="349" t="s">
        <v>66</v>
      </c>
      <c r="E135" s="308">
        <f t="shared" si="176"/>
        <v>0</v>
      </c>
      <c r="F135" s="236">
        <f t="shared" si="177"/>
        <v>0</v>
      </c>
      <c r="G135" s="236">
        <f t="shared" si="178"/>
        <v>0</v>
      </c>
      <c r="H135" s="236">
        <f t="shared" si="179"/>
        <v>0</v>
      </c>
      <c r="I135" s="236">
        <f t="shared" si="180"/>
        <v>0</v>
      </c>
      <c r="J135" s="236">
        <f t="shared" si="181"/>
        <v>0</v>
      </c>
      <c r="K135" s="236">
        <f t="shared" si="182"/>
        <v>0</v>
      </c>
      <c r="L135" s="236">
        <f t="shared" si="183"/>
        <v>0</v>
      </c>
      <c r="M135" s="236">
        <f t="shared" si="184"/>
        <v>0</v>
      </c>
      <c r="N135" s="236">
        <f t="shared" si="166"/>
        <v>0</v>
      </c>
      <c r="O135" s="236">
        <f t="shared" si="185"/>
        <v>0</v>
      </c>
      <c r="P135" s="220"/>
      <c r="Q135" s="221"/>
      <c r="R135" s="237">
        <f t="shared" si="196"/>
        <v>0</v>
      </c>
      <c r="S135" s="221"/>
      <c r="T135" s="237">
        <f t="shared" si="197"/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 t="shared" si="198"/>
        <v>0</v>
      </c>
      <c r="AD135" s="221"/>
      <c r="AE135" s="237">
        <f t="shared" si="199"/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 t="shared" si="200"/>
        <v>0</v>
      </c>
      <c r="AO135" s="221"/>
      <c r="AP135" s="237">
        <f t="shared" si="201"/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 t="shared" si="202"/>
        <v>0</v>
      </c>
      <c r="AZ135" s="221"/>
      <c r="BA135" s="237">
        <f t="shared" si="203"/>
        <v>0</v>
      </c>
      <c r="BB135" s="221"/>
      <c r="BC135" s="233"/>
      <c r="BD135" s="221"/>
      <c r="BE135" s="221"/>
      <c r="BF135" s="233"/>
      <c r="BG135" s="221"/>
      <c r="BH135" s="379">
        <f t="shared" si="162"/>
        <v>0</v>
      </c>
      <c r="BI135" s="255" t="str">
        <f t="shared" si="175"/>
        <v>12</v>
      </c>
      <c r="BJ135" s="361"/>
      <c r="BK135" s="253">
        <f t="shared" si="186"/>
        <v>0</v>
      </c>
      <c r="BL135" s="361"/>
      <c r="BM135" s="253">
        <f t="shared" si="187"/>
        <v>0</v>
      </c>
      <c r="BN135" s="247"/>
      <c r="BO135" s="358"/>
      <c r="BP135" s="361"/>
      <c r="BQ135" s="361"/>
      <c r="BR135" s="361"/>
      <c r="BS135" s="361"/>
      <c r="BT135" s="361"/>
      <c r="BU135" s="361"/>
      <c r="BV135" s="253">
        <f t="shared" si="188"/>
        <v>0</v>
      </c>
      <c r="BW135" s="361"/>
      <c r="BX135" s="253">
        <f t="shared" si="189"/>
        <v>0</v>
      </c>
      <c r="BY135" s="361"/>
      <c r="BZ135" s="361"/>
      <c r="CA135" s="361"/>
      <c r="CB135" s="361"/>
      <c r="CC135" s="361"/>
      <c r="CD135" s="361"/>
      <c r="CE135" s="361"/>
      <c r="CF135" s="361"/>
      <c r="CG135" s="253">
        <f t="shared" si="190"/>
        <v>0</v>
      </c>
      <c r="CH135" s="361"/>
      <c r="CI135" s="253">
        <f t="shared" si="191"/>
        <v>0</v>
      </c>
      <c r="CJ135" s="361"/>
      <c r="CK135" s="361"/>
      <c r="CL135" s="361"/>
      <c r="CM135" s="361"/>
      <c r="CN135" s="361"/>
      <c r="CO135" s="361"/>
      <c r="CP135" s="361"/>
      <c r="CQ135" s="361"/>
      <c r="CR135" s="253">
        <f t="shared" si="192"/>
        <v>0</v>
      </c>
      <c r="CS135" s="361"/>
      <c r="CT135" s="253">
        <f t="shared" si="193"/>
        <v>0</v>
      </c>
      <c r="CU135" s="361"/>
      <c r="CV135" s="361"/>
      <c r="CW135" s="361"/>
      <c r="CX135" s="361"/>
      <c r="CY135" s="361"/>
      <c r="CZ135" s="361"/>
      <c r="DA135" s="361"/>
      <c r="DB135" s="361"/>
      <c r="DC135" s="253">
        <f t="shared" si="194"/>
        <v>0</v>
      </c>
      <c r="DD135" s="361"/>
      <c r="DE135" s="253">
        <f t="shared" si="195"/>
        <v>0</v>
      </c>
      <c r="DF135" s="361"/>
      <c r="DG135" s="361"/>
      <c r="DH135" s="361"/>
      <c r="DI135" s="361"/>
      <c r="DJ135" s="361"/>
      <c r="DK135" s="361"/>
      <c r="DL135" s="361"/>
      <c r="DM135" s="2"/>
      <c r="DN135" s="2"/>
    </row>
    <row r="136" spans="1:118" s="27" customFormat="1" ht="12">
      <c r="A136" s="272" t="str">
        <f t="shared" si="165"/>
        <v>МОУ ДОД Дмш п. Ярега</v>
      </c>
      <c r="B136" s="366" t="s">
        <v>335</v>
      </c>
      <c r="C136" s="349" t="s">
        <v>298</v>
      </c>
      <c r="D136" s="349" t="s">
        <v>67</v>
      </c>
      <c r="E136" s="308">
        <f t="shared" si="176"/>
        <v>0</v>
      </c>
      <c r="F136" s="236">
        <f t="shared" si="177"/>
        <v>0</v>
      </c>
      <c r="G136" s="236">
        <f t="shared" si="178"/>
        <v>0</v>
      </c>
      <c r="H136" s="236">
        <f t="shared" si="179"/>
        <v>0</v>
      </c>
      <c r="I136" s="236">
        <f t="shared" si="180"/>
        <v>0</v>
      </c>
      <c r="J136" s="236">
        <f t="shared" si="181"/>
        <v>0</v>
      </c>
      <c r="K136" s="236">
        <f t="shared" si="182"/>
        <v>0</v>
      </c>
      <c r="L136" s="236">
        <f t="shared" si="183"/>
        <v>0</v>
      </c>
      <c r="M136" s="236">
        <f t="shared" si="184"/>
        <v>0</v>
      </c>
      <c r="N136" s="236">
        <f t="shared" si="166"/>
        <v>0</v>
      </c>
      <c r="O136" s="236">
        <f t="shared" si="185"/>
        <v>0</v>
      </c>
      <c r="P136" s="220"/>
      <c r="Q136" s="221"/>
      <c r="R136" s="237">
        <f t="shared" si="196"/>
        <v>0</v>
      </c>
      <c r="S136" s="221"/>
      <c r="T136" s="237">
        <f t="shared" si="197"/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si="198"/>
        <v>0</v>
      </c>
      <c r="AD136" s="221"/>
      <c r="AE136" s="237">
        <f t="shared" si="199"/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si="200"/>
        <v>0</v>
      </c>
      <c r="AO136" s="221"/>
      <c r="AP136" s="237">
        <f t="shared" si="201"/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si="202"/>
        <v>0</v>
      </c>
      <c r="AZ136" s="221"/>
      <c r="BA136" s="237">
        <f t="shared" si="203"/>
        <v>0</v>
      </c>
      <c r="BB136" s="221"/>
      <c r="BC136" s="233"/>
      <c r="BD136" s="221"/>
      <c r="BE136" s="221"/>
      <c r="BF136" s="233"/>
      <c r="BG136" s="221"/>
      <c r="BH136" s="379">
        <f t="shared" si="162"/>
        <v>0</v>
      </c>
      <c r="BI136" s="255" t="str">
        <f t="shared" si="175"/>
        <v>13</v>
      </c>
      <c r="BJ136" s="361"/>
      <c r="BK136" s="253">
        <f t="shared" si="186"/>
        <v>0</v>
      </c>
      <c r="BL136" s="361"/>
      <c r="BM136" s="253">
        <f t="shared" si="187"/>
        <v>0</v>
      </c>
      <c r="BN136" s="247"/>
      <c r="BO136" s="358"/>
      <c r="BP136" s="361"/>
      <c r="BQ136" s="361"/>
      <c r="BR136" s="361"/>
      <c r="BS136" s="361"/>
      <c r="BT136" s="361"/>
      <c r="BU136" s="361"/>
      <c r="BV136" s="253">
        <f t="shared" si="188"/>
        <v>0</v>
      </c>
      <c r="BW136" s="361"/>
      <c r="BX136" s="253">
        <f t="shared" si="189"/>
        <v>0</v>
      </c>
      <c r="BY136" s="361"/>
      <c r="BZ136" s="361"/>
      <c r="CA136" s="361"/>
      <c r="CB136" s="361"/>
      <c r="CC136" s="361"/>
      <c r="CD136" s="361"/>
      <c r="CE136" s="361"/>
      <c r="CF136" s="361"/>
      <c r="CG136" s="253">
        <f t="shared" si="190"/>
        <v>0</v>
      </c>
      <c r="CH136" s="361"/>
      <c r="CI136" s="253">
        <f t="shared" si="191"/>
        <v>0</v>
      </c>
      <c r="CJ136" s="361"/>
      <c r="CK136" s="361"/>
      <c r="CL136" s="361"/>
      <c r="CM136" s="361"/>
      <c r="CN136" s="361"/>
      <c r="CO136" s="361"/>
      <c r="CP136" s="361"/>
      <c r="CQ136" s="361"/>
      <c r="CR136" s="253">
        <f t="shared" si="192"/>
        <v>0</v>
      </c>
      <c r="CS136" s="361"/>
      <c r="CT136" s="253">
        <f t="shared" si="193"/>
        <v>0</v>
      </c>
      <c r="CU136" s="361"/>
      <c r="CV136" s="361"/>
      <c r="CW136" s="361"/>
      <c r="CX136" s="361"/>
      <c r="CY136" s="361"/>
      <c r="CZ136" s="361"/>
      <c r="DA136" s="361"/>
      <c r="DB136" s="361"/>
      <c r="DC136" s="253">
        <f t="shared" si="194"/>
        <v>0</v>
      </c>
      <c r="DD136" s="361"/>
      <c r="DE136" s="253">
        <f t="shared" si="195"/>
        <v>0</v>
      </c>
      <c r="DF136" s="361"/>
      <c r="DG136" s="361"/>
      <c r="DH136" s="361"/>
      <c r="DI136" s="361"/>
      <c r="DJ136" s="361"/>
      <c r="DK136" s="361"/>
      <c r="DL136" s="361"/>
      <c r="DM136" s="2"/>
      <c r="DN136" s="2"/>
    </row>
    <row r="137" spans="1:118" s="28" customFormat="1" ht="72">
      <c r="A137" s="272" t="str">
        <f t="shared" si="165"/>
        <v>МОУ ДОД Дмш п. Ярега</v>
      </c>
      <c r="B137" s="348" t="s">
        <v>337</v>
      </c>
      <c r="C137" s="349" t="s">
        <v>299</v>
      </c>
      <c r="D137" s="349" t="s">
        <v>300</v>
      </c>
      <c r="E137" s="308">
        <f t="shared" si="176"/>
        <v>0</v>
      </c>
      <c r="F137" s="236">
        <f t="shared" si="177"/>
        <v>0</v>
      </c>
      <c r="G137" s="236">
        <f t="shared" si="178"/>
        <v>0</v>
      </c>
      <c r="H137" s="236">
        <f t="shared" si="179"/>
        <v>0</v>
      </c>
      <c r="I137" s="236">
        <f t="shared" si="180"/>
        <v>0</v>
      </c>
      <c r="J137" s="236">
        <f t="shared" si="181"/>
        <v>0</v>
      </c>
      <c r="K137" s="236">
        <f t="shared" si="182"/>
        <v>0</v>
      </c>
      <c r="L137" s="236">
        <f t="shared" si="183"/>
        <v>0</v>
      </c>
      <c r="M137" s="236">
        <f t="shared" si="184"/>
        <v>0</v>
      </c>
      <c r="N137" s="236">
        <f t="shared" si="166"/>
        <v>0</v>
      </c>
      <c r="O137" s="236">
        <f t="shared" si="185"/>
        <v>0</v>
      </c>
      <c r="P137" s="220"/>
      <c r="Q137" s="221"/>
      <c r="R137" s="237">
        <f t="shared" si="196"/>
        <v>0</v>
      </c>
      <c r="S137" s="221"/>
      <c r="T137" s="237">
        <f t="shared" si="197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198"/>
        <v>0</v>
      </c>
      <c r="AD137" s="221"/>
      <c r="AE137" s="237">
        <f t="shared" si="199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00"/>
        <v>0</v>
      </c>
      <c r="AO137" s="221"/>
      <c r="AP137" s="237">
        <f t="shared" si="201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02"/>
        <v>0</v>
      </c>
      <c r="AZ137" s="221"/>
      <c r="BA137" s="237">
        <f t="shared" si="203"/>
        <v>0</v>
      </c>
      <c r="BB137" s="221"/>
      <c r="BC137" s="233"/>
      <c r="BD137" s="221"/>
      <c r="BE137" s="221"/>
      <c r="BF137" s="233"/>
      <c r="BG137" s="221"/>
      <c r="BH137" s="379">
        <f t="shared" si="162"/>
        <v>0</v>
      </c>
      <c r="BI137" s="255" t="str">
        <f t="shared" si="175"/>
        <v>14</v>
      </c>
      <c r="BJ137" s="361"/>
      <c r="BK137" s="253">
        <f t="shared" si="186"/>
        <v>0</v>
      </c>
      <c r="BL137" s="361"/>
      <c r="BM137" s="253">
        <f t="shared" si="187"/>
        <v>0</v>
      </c>
      <c r="BN137" s="247"/>
      <c r="BO137" s="358"/>
      <c r="BP137" s="361"/>
      <c r="BQ137" s="361"/>
      <c r="BR137" s="361"/>
      <c r="BS137" s="361"/>
      <c r="BT137" s="361"/>
      <c r="BU137" s="361"/>
      <c r="BV137" s="253">
        <f t="shared" si="188"/>
        <v>0</v>
      </c>
      <c r="BW137" s="361"/>
      <c r="BX137" s="253">
        <f t="shared" si="189"/>
        <v>0</v>
      </c>
      <c r="BY137" s="361"/>
      <c r="BZ137" s="361"/>
      <c r="CA137" s="361"/>
      <c r="CB137" s="361"/>
      <c r="CC137" s="361"/>
      <c r="CD137" s="361"/>
      <c r="CE137" s="361"/>
      <c r="CF137" s="361"/>
      <c r="CG137" s="253">
        <f t="shared" si="190"/>
        <v>0</v>
      </c>
      <c r="CH137" s="361"/>
      <c r="CI137" s="253">
        <f t="shared" si="191"/>
        <v>0</v>
      </c>
      <c r="CJ137" s="361"/>
      <c r="CK137" s="361"/>
      <c r="CL137" s="361"/>
      <c r="CM137" s="361"/>
      <c r="CN137" s="361"/>
      <c r="CO137" s="361"/>
      <c r="CP137" s="361"/>
      <c r="CQ137" s="361"/>
      <c r="CR137" s="253">
        <f t="shared" si="192"/>
        <v>0</v>
      </c>
      <c r="CS137" s="361"/>
      <c r="CT137" s="253">
        <f t="shared" si="193"/>
        <v>0</v>
      </c>
      <c r="CU137" s="361"/>
      <c r="CV137" s="361"/>
      <c r="CW137" s="361"/>
      <c r="CX137" s="361"/>
      <c r="CY137" s="361"/>
      <c r="CZ137" s="361"/>
      <c r="DA137" s="361"/>
      <c r="DB137" s="361"/>
      <c r="DC137" s="253">
        <f t="shared" si="194"/>
        <v>0</v>
      </c>
      <c r="DD137" s="361"/>
      <c r="DE137" s="253">
        <f t="shared" si="195"/>
        <v>0</v>
      </c>
      <c r="DF137" s="361"/>
      <c r="DG137" s="361"/>
      <c r="DH137" s="361"/>
      <c r="DI137" s="361"/>
      <c r="DJ137" s="361"/>
      <c r="DK137" s="361"/>
      <c r="DL137" s="361"/>
      <c r="DM137" s="242"/>
      <c r="DN137" s="242"/>
    </row>
    <row r="138" spans="1:118" s="27" customFormat="1" ht="24">
      <c r="A138" s="272" t="str">
        <f t="shared" si="165"/>
        <v>МОУ ДОД Дмш п. Ярега</v>
      </c>
      <c r="B138" s="351" t="s">
        <v>334</v>
      </c>
      <c r="C138" s="349" t="s">
        <v>301</v>
      </c>
      <c r="D138" s="349" t="s">
        <v>302</v>
      </c>
      <c r="E138" s="308">
        <f t="shared" si="176"/>
        <v>0</v>
      </c>
      <c r="F138" s="236">
        <f t="shared" si="177"/>
        <v>0</v>
      </c>
      <c r="G138" s="236">
        <f t="shared" si="178"/>
        <v>0</v>
      </c>
      <c r="H138" s="236">
        <f t="shared" si="179"/>
        <v>0</v>
      </c>
      <c r="I138" s="236">
        <f t="shared" si="180"/>
        <v>0</v>
      </c>
      <c r="J138" s="236">
        <f t="shared" si="181"/>
        <v>0</v>
      </c>
      <c r="K138" s="236">
        <f t="shared" si="182"/>
        <v>0</v>
      </c>
      <c r="L138" s="236">
        <f t="shared" si="183"/>
        <v>0</v>
      </c>
      <c r="M138" s="236">
        <f t="shared" si="184"/>
        <v>0</v>
      </c>
      <c r="N138" s="236">
        <f t="shared" si="166"/>
        <v>0</v>
      </c>
      <c r="O138" s="236">
        <f t="shared" si="185"/>
        <v>0</v>
      </c>
      <c r="P138" s="220"/>
      <c r="Q138" s="221"/>
      <c r="R138" s="237">
        <f t="shared" si="196"/>
        <v>0</v>
      </c>
      <c r="S138" s="221"/>
      <c r="T138" s="237">
        <f t="shared" si="197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198"/>
        <v>0</v>
      </c>
      <c r="AD138" s="221"/>
      <c r="AE138" s="237">
        <f t="shared" si="199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00"/>
        <v>0</v>
      </c>
      <c r="AO138" s="221"/>
      <c r="AP138" s="237">
        <f t="shared" si="201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02"/>
        <v>0</v>
      </c>
      <c r="AZ138" s="221"/>
      <c r="BA138" s="237">
        <f t="shared" si="203"/>
        <v>0</v>
      </c>
      <c r="BB138" s="221"/>
      <c r="BC138" s="233"/>
      <c r="BD138" s="221"/>
      <c r="BE138" s="221"/>
      <c r="BF138" s="233"/>
      <c r="BG138" s="221"/>
      <c r="BH138" s="379">
        <f t="shared" si="162"/>
        <v>0</v>
      </c>
      <c r="BI138" s="255" t="str">
        <f t="shared" si="175"/>
        <v>15</v>
      </c>
      <c r="BJ138" s="361"/>
      <c r="BK138" s="253">
        <f t="shared" si="186"/>
        <v>0</v>
      </c>
      <c r="BL138" s="361"/>
      <c r="BM138" s="253">
        <f t="shared" si="187"/>
        <v>0</v>
      </c>
      <c r="BN138" s="247"/>
      <c r="BO138" s="358"/>
      <c r="BP138" s="361"/>
      <c r="BQ138" s="361"/>
      <c r="BR138" s="361"/>
      <c r="BS138" s="361"/>
      <c r="BT138" s="361"/>
      <c r="BU138" s="361"/>
      <c r="BV138" s="253">
        <f t="shared" si="188"/>
        <v>0</v>
      </c>
      <c r="BW138" s="361"/>
      <c r="BX138" s="253">
        <f t="shared" si="189"/>
        <v>0</v>
      </c>
      <c r="BY138" s="361"/>
      <c r="BZ138" s="361"/>
      <c r="CA138" s="361"/>
      <c r="CB138" s="361"/>
      <c r="CC138" s="361"/>
      <c r="CD138" s="361"/>
      <c r="CE138" s="361"/>
      <c r="CF138" s="361"/>
      <c r="CG138" s="253">
        <f t="shared" si="190"/>
        <v>0</v>
      </c>
      <c r="CH138" s="361"/>
      <c r="CI138" s="253">
        <f t="shared" si="191"/>
        <v>0</v>
      </c>
      <c r="CJ138" s="361"/>
      <c r="CK138" s="361"/>
      <c r="CL138" s="361"/>
      <c r="CM138" s="361"/>
      <c r="CN138" s="361"/>
      <c r="CO138" s="361"/>
      <c r="CP138" s="361"/>
      <c r="CQ138" s="361"/>
      <c r="CR138" s="253">
        <f t="shared" si="192"/>
        <v>0</v>
      </c>
      <c r="CS138" s="361"/>
      <c r="CT138" s="253">
        <f t="shared" si="193"/>
        <v>0</v>
      </c>
      <c r="CU138" s="361"/>
      <c r="CV138" s="361"/>
      <c r="CW138" s="361"/>
      <c r="CX138" s="361"/>
      <c r="CY138" s="361"/>
      <c r="CZ138" s="361"/>
      <c r="DA138" s="361"/>
      <c r="DB138" s="361"/>
      <c r="DC138" s="253">
        <f t="shared" si="194"/>
        <v>0</v>
      </c>
      <c r="DD138" s="361"/>
      <c r="DE138" s="253">
        <f t="shared" si="195"/>
        <v>0</v>
      </c>
      <c r="DF138" s="361"/>
      <c r="DG138" s="361"/>
      <c r="DH138" s="361"/>
      <c r="DI138" s="361"/>
      <c r="DJ138" s="361"/>
      <c r="DK138" s="361"/>
      <c r="DL138" s="361"/>
      <c r="DM138" s="2"/>
      <c r="DN138" s="2"/>
    </row>
    <row r="139" spans="1:118" s="27" customFormat="1" ht="12">
      <c r="A139" s="272" t="str">
        <f t="shared" si="165"/>
        <v>МОУ ДОД Дмш п. Ярега</v>
      </c>
      <c r="B139" s="366" t="s">
        <v>335</v>
      </c>
      <c r="C139" s="349" t="s">
        <v>303</v>
      </c>
      <c r="D139" s="349" t="s">
        <v>304</v>
      </c>
      <c r="E139" s="308">
        <f t="shared" si="176"/>
        <v>0</v>
      </c>
      <c r="F139" s="236">
        <f t="shared" si="177"/>
        <v>0</v>
      </c>
      <c r="G139" s="236">
        <f t="shared" si="178"/>
        <v>0</v>
      </c>
      <c r="H139" s="236">
        <f t="shared" si="179"/>
        <v>0</v>
      </c>
      <c r="I139" s="236">
        <f t="shared" si="180"/>
        <v>0</v>
      </c>
      <c r="J139" s="236">
        <f>ROUND(SUM(U139,AF139,AQ139,BB139),1)</f>
        <v>0</v>
      </c>
      <c r="K139" s="236">
        <f>ROUND(SUM(V139,AG139,AR139,BC139),1)</f>
        <v>0</v>
      </c>
      <c r="L139" s="236">
        <f>ROUND(SUM(W139,AH139,AS139,BD139),1)</f>
        <v>0</v>
      </c>
      <c r="M139" s="236">
        <f>ROUND(SUM(X139,AI139,AT139,BE139),1)</f>
        <v>0</v>
      </c>
      <c r="N139" s="236">
        <f t="shared" si="166"/>
        <v>0</v>
      </c>
      <c r="O139" s="236">
        <f>ROUND(SUM(Z139,AK139,AV139,BG139),1)</f>
        <v>0</v>
      </c>
      <c r="P139" s="220"/>
      <c r="Q139" s="221"/>
      <c r="R139" s="237">
        <f t="shared" si="196"/>
        <v>0</v>
      </c>
      <c r="S139" s="221"/>
      <c r="T139" s="237">
        <f t="shared" si="197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198"/>
        <v>0</v>
      </c>
      <c r="AD139" s="221"/>
      <c r="AE139" s="237">
        <f t="shared" si="199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00"/>
        <v>0</v>
      </c>
      <c r="AO139" s="221"/>
      <c r="AP139" s="237">
        <f t="shared" si="201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02"/>
        <v>0</v>
      </c>
      <c r="AZ139" s="221"/>
      <c r="BA139" s="237">
        <f t="shared" si="203"/>
        <v>0</v>
      </c>
      <c r="BB139" s="221"/>
      <c r="BC139" s="233"/>
      <c r="BD139" s="221"/>
      <c r="BE139" s="221"/>
      <c r="BF139" s="233"/>
      <c r="BG139" s="221"/>
      <c r="BH139" s="379">
        <f t="shared" si="162"/>
        <v>0</v>
      </c>
      <c r="BI139" s="255" t="str">
        <f t="shared" si="175"/>
        <v>16</v>
      </c>
      <c r="BJ139" s="361"/>
      <c r="BK139" s="253">
        <f t="shared" si="186"/>
        <v>0</v>
      </c>
      <c r="BL139" s="361"/>
      <c r="BM139" s="253">
        <f t="shared" si="187"/>
        <v>0</v>
      </c>
      <c r="BN139" s="247"/>
      <c r="BO139" s="358"/>
      <c r="BP139" s="361"/>
      <c r="BQ139" s="361"/>
      <c r="BR139" s="361"/>
      <c r="BS139" s="361"/>
      <c r="BT139" s="361"/>
      <c r="BU139" s="361"/>
      <c r="BV139" s="253">
        <f t="shared" si="188"/>
        <v>0</v>
      </c>
      <c r="BW139" s="361"/>
      <c r="BX139" s="253">
        <f t="shared" si="189"/>
        <v>0</v>
      </c>
      <c r="BY139" s="361"/>
      <c r="BZ139" s="361"/>
      <c r="CA139" s="361"/>
      <c r="CB139" s="361"/>
      <c r="CC139" s="361"/>
      <c r="CD139" s="361"/>
      <c r="CE139" s="361"/>
      <c r="CF139" s="361"/>
      <c r="CG139" s="253">
        <f t="shared" si="190"/>
        <v>0</v>
      </c>
      <c r="CH139" s="361"/>
      <c r="CI139" s="253">
        <f t="shared" si="191"/>
        <v>0</v>
      </c>
      <c r="CJ139" s="361"/>
      <c r="CK139" s="361"/>
      <c r="CL139" s="361"/>
      <c r="CM139" s="361"/>
      <c r="CN139" s="361"/>
      <c r="CO139" s="361"/>
      <c r="CP139" s="361"/>
      <c r="CQ139" s="361"/>
      <c r="CR139" s="253">
        <f t="shared" si="192"/>
        <v>0</v>
      </c>
      <c r="CS139" s="361"/>
      <c r="CT139" s="253">
        <f t="shared" si="193"/>
        <v>0</v>
      </c>
      <c r="CU139" s="361"/>
      <c r="CV139" s="361"/>
      <c r="CW139" s="361"/>
      <c r="CX139" s="361"/>
      <c r="CY139" s="361"/>
      <c r="CZ139" s="361"/>
      <c r="DA139" s="361"/>
      <c r="DB139" s="361"/>
      <c r="DC139" s="253">
        <f t="shared" si="194"/>
        <v>0</v>
      </c>
      <c r="DD139" s="361"/>
      <c r="DE139" s="253">
        <f t="shared" si="195"/>
        <v>0</v>
      </c>
      <c r="DF139" s="361"/>
      <c r="DG139" s="361"/>
      <c r="DH139" s="361"/>
      <c r="DI139" s="361"/>
      <c r="DJ139" s="361"/>
      <c r="DK139" s="361"/>
      <c r="DL139" s="361"/>
      <c r="DM139" s="2"/>
      <c r="DN139" s="2"/>
    </row>
    <row r="140" spans="1:118" s="28" customFormat="1" ht="24">
      <c r="A140" s="272" t="str">
        <f t="shared" si="165"/>
        <v>МОУ ДОД Дмш п. Ярега</v>
      </c>
      <c r="B140" s="348" t="s">
        <v>338</v>
      </c>
      <c r="C140" s="349" t="s">
        <v>305</v>
      </c>
      <c r="D140" s="349" t="s">
        <v>306</v>
      </c>
      <c r="E140" s="308">
        <f t="shared" si="176"/>
        <v>0</v>
      </c>
      <c r="F140" s="236">
        <f t="shared" si="177"/>
        <v>0</v>
      </c>
      <c r="G140" s="236">
        <f t="shared" si="178"/>
        <v>0</v>
      </c>
      <c r="H140" s="236">
        <f t="shared" si="179"/>
        <v>0</v>
      </c>
      <c r="I140" s="236">
        <f t="shared" si="180"/>
        <v>0</v>
      </c>
      <c r="J140" s="236">
        <f t="shared" ref="J140:J151" si="204">ROUND(SUM(U140,AF140,AQ140,BB140),1)</f>
        <v>0</v>
      </c>
      <c r="K140" s="236">
        <f t="shared" ref="K140:K151" si="205">ROUND(SUM(V140,AG140,AR140,BC140),1)</f>
        <v>0</v>
      </c>
      <c r="L140" s="236">
        <f t="shared" ref="L140:L151" si="206">ROUND(SUM(W140,AH140,AS140,BD140),1)</f>
        <v>0</v>
      </c>
      <c r="M140" s="236">
        <f t="shared" ref="M140:M151" si="207">ROUND(SUM(X140,AI140,AT140,BE140),1)</f>
        <v>0</v>
      </c>
      <c r="N140" s="236">
        <f t="shared" si="166"/>
        <v>0</v>
      </c>
      <c r="O140" s="236">
        <f t="shared" ref="O140:O151" si="208">ROUND(SUM(Z140,AK140,AV140,BG140),1)</f>
        <v>0</v>
      </c>
      <c r="P140" s="367"/>
      <c r="Q140" s="368"/>
      <c r="R140" s="237">
        <f t="shared" si="196"/>
        <v>0</v>
      </c>
      <c r="S140" s="368"/>
      <c r="T140" s="237">
        <f t="shared" si="197"/>
        <v>0</v>
      </c>
      <c r="U140" s="368"/>
      <c r="V140" s="368"/>
      <c r="W140" s="368"/>
      <c r="X140" s="368"/>
      <c r="Y140" s="368"/>
      <c r="Z140" s="368"/>
      <c r="AA140" s="367"/>
      <c r="AB140" s="368"/>
      <c r="AC140" s="237">
        <f t="shared" si="198"/>
        <v>0</v>
      </c>
      <c r="AD140" s="368"/>
      <c r="AE140" s="237">
        <f t="shared" si="199"/>
        <v>0</v>
      </c>
      <c r="AF140" s="368"/>
      <c r="AG140" s="368"/>
      <c r="AH140" s="368"/>
      <c r="AI140" s="368"/>
      <c r="AJ140" s="368"/>
      <c r="AK140" s="368"/>
      <c r="AL140" s="367"/>
      <c r="AM140" s="368"/>
      <c r="AN140" s="237">
        <f t="shared" si="200"/>
        <v>0</v>
      </c>
      <c r="AO140" s="368"/>
      <c r="AP140" s="237">
        <f t="shared" si="201"/>
        <v>0</v>
      </c>
      <c r="AQ140" s="368"/>
      <c r="AR140" s="368"/>
      <c r="AS140" s="368"/>
      <c r="AT140" s="368"/>
      <c r="AU140" s="368"/>
      <c r="AV140" s="368"/>
      <c r="AW140" s="367"/>
      <c r="AX140" s="368"/>
      <c r="AY140" s="237">
        <f t="shared" si="202"/>
        <v>0</v>
      </c>
      <c r="AZ140" s="368"/>
      <c r="BA140" s="237">
        <f t="shared" si="203"/>
        <v>0</v>
      </c>
      <c r="BB140" s="368"/>
      <c r="BC140" s="368"/>
      <c r="BD140" s="368"/>
      <c r="BE140" s="368"/>
      <c r="BF140" s="368"/>
      <c r="BG140" s="368"/>
      <c r="BH140" s="379">
        <f t="shared" si="162"/>
        <v>0</v>
      </c>
      <c r="BI140" s="255" t="str">
        <f t="shared" si="175"/>
        <v>17</v>
      </c>
      <c r="BJ140" s="361"/>
      <c r="BK140" s="253">
        <f t="shared" si="186"/>
        <v>0</v>
      </c>
      <c r="BL140" s="361"/>
      <c r="BM140" s="253">
        <f t="shared" si="187"/>
        <v>0</v>
      </c>
      <c r="BN140" s="247"/>
      <c r="BO140" s="358"/>
      <c r="BP140" s="361"/>
      <c r="BQ140" s="361"/>
      <c r="BR140" s="361"/>
      <c r="BS140" s="361"/>
      <c r="BT140" s="361"/>
      <c r="BU140" s="361"/>
      <c r="BV140" s="253">
        <f t="shared" si="188"/>
        <v>0</v>
      </c>
      <c r="BW140" s="361"/>
      <c r="BX140" s="253">
        <f t="shared" si="189"/>
        <v>0</v>
      </c>
      <c r="BY140" s="361"/>
      <c r="BZ140" s="361"/>
      <c r="CA140" s="361"/>
      <c r="CB140" s="361"/>
      <c r="CC140" s="361"/>
      <c r="CD140" s="361"/>
      <c r="CE140" s="361"/>
      <c r="CF140" s="361"/>
      <c r="CG140" s="253">
        <f t="shared" si="190"/>
        <v>0</v>
      </c>
      <c r="CH140" s="361"/>
      <c r="CI140" s="253">
        <f t="shared" si="191"/>
        <v>0</v>
      </c>
      <c r="CJ140" s="361"/>
      <c r="CK140" s="361"/>
      <c r="CL140" s="361"/>
      <c r="CM140" s="361"/>
      <c r="CN140" s="361"/>
      <c r="CO140" s="361"/>
      <c r="CP140" s="361"/>
      <c r="CQ140" s="361"/>
      <c r="CR140" s="253">
        <f t="shared" si="192"/>
        <v>0</v>
      </c>
      <c r="CS140" s="361"/>
      <c r="CT140" s="253">
        <f t="shared" si="193"/>
        <v>0</v>
      </c>
      <c r="CU140" s="361"/>
      <c r="CV140" s="361"/>
      <c r="CW140" s="361"/>
      <c r="CX140" s="361"/>
      <c r="CY140" s="361"/>
      <c r="CZ140" s="361"/>
      <c r="DA140" s="361"/>
      <c r="DB140" s="361"/>
      <c r="DC140" s="253">
        <f t="shared" si="194"/>
        <v>0</v>
      </c>
      <c r="DD140" s="361"/>
      <c r="DE140" s="253">
        <f t="shared" si="195"/>
        <v>0</v>
      </c>
      <c r="DF140" s="361"/>
      <c r="DG140" s="361"/>
      <c r="DH140" s="361"/>
      <c r="DI140" s="361"/>
      <c r="DJ140" s="361"/>
      <c r="DK140" s="361"/>
      <c r="DL140" s="361"/>
      <c r="DM140" s="242"/>
      <c r="DN140" s="242"/>
    </row>
    <row r="141" spans="1:118" s="28" customFormat="1" ht="72">
      <c r="A141" s="272" t="str">
        <f t="shared" si="165"/>
        <v>МОУ ДОД Дмш п. Ярега</v>
      </c>
      <c r="B141" s="348" t="s">
        <v>339</v>
      </c>
      <c r="C141" s="349" t="s">
        <v>307</v>
      </c>
      <c r="D141" s="349" t="s">
        <v>308</v>
      </c>
      <c r="E141" s="308">
        <f t="shared" si="176"/>
        <v>0</v>
      </c>
      <c r="F141" s="236">
        <f t="shared" si="177"/>
        <v>0</v>
      </c>
      <c r="G141" s="236">
        <f t="shared" si="178"/>
        <v>0</v>
      </c>
      <c r="H141" s="236">
        <f t="shared" si="179"/>
        <v>0</v>
      </c>
      <c r="I141" s="236">
        <f t="shared" si="180"/>
        <v>0</v>
      </c>
      <c r="J141" s="236">
        <f t="shared" si="204"/>
        <v>0</v>
      </c>
      <c r="K141" s="236">
        <f t="shared" si="205"/>
        <v>0</v>
      </c>
      <c r="L141" s="236">
        <f t="shared" si="206"/>
        <v>0</v>
      </c>
      <c r="M141" s="236">
        <f t="shared" si="207"/>
        <v>0</v>
      </c>
      <c r="N141" s="236">
        <f t="shared" si="166"/>
        <v>0</v>
      </c>
      <c r="O141" s="236">
        <f t="shared" si="208"/>
        <v>0</v>
      </c>
      <c r="P141" s="367"/>
      <c r="Q141" s="368"/>
      <c r="R141" s="237">
        <f t="shared" si="196"/>
        <v>0</v>
      </c>
      <c r="S141" s="368"/>
      <c r="T141" s="237">
        <f t="shared" si="197"/>
        <v>0</v>
      </c>
      <c r="U141" s="368"/>
      <c r="V141" s="368"/>
      <c r="W141" s="368"/>
      <c r="X141" s="368"/>
      <c r="Y141" s="368"/>
      <c r="Z141" s="368"/>
      <c r="AA141" s="367"/>
      <c r="AB141" s="368"/>
      <c r="AC141" s="237">
        <f t="shared" si="198"/>
        <v>0</v>
      </c>
      <c r="AD141" s="368"/>
      <c r="AE141" s="237">
        <f t="shared" si="199"/>
        <v>0</v>
      </c>
      <c r="AF141" s="368"/>
      <c r="AG141" s="368"/>
      <c r="AH141" s="368"/>
      <c r="AI141" s="368"/>
      <c r="AJ141" s="368"/>
      <c r="AK141" s="368"/>
      <c r="AL141" s="367"/>
      <c r="AM141" s="368"/>
      <c r="AN141" s="237">
        <f t="shared" si="200"/>
        <v>0</v>
      </c>
      <c r="AO141" s="368"/>
      <c r="AP141" s="237">
        <f t="shared" si="201"/>
        <v>0</v>
      </c>
      <c r="AQ141" s="368"/>
      <c r="AR141" s="368"/>
      <c r="AS141" s="368"/>
      <c r="AT141" s="368"/>
      <c r="AU141" s="368"/>
      <c r="AV141" s="368"/>
      <c r="AW141" s="367"/>
      <c r="AX141" s="368"/>
      <c r="AY141" s="237">
        <f t="shared" si="202"/>
        <v>0</v>
      </c>
      <c r="AZ141" s="368"/>
      <c r="BA141" s="237">
        <f t="shared" si="203"/>
        <v>0</v>
      </c>
      <c r="BB141" s="368"/>
      <c r="BC141" s="368"/>
      <c r="BD141" s="368"/>
      <c r="BE141" s="368"/>
      <c r="BF141" s="368"/>
      <c r="BG141" s="368"/>
      <c r="BH141" s="379">
        <f t="shared" si="162"/>
        <v>0</v>
      </c>
      <c r="BI141" s="255" t="str">
        <f t="shared" si="175"/>
        <v>18</v>
      </c>
      <c r="BJ141" s="361"/>
      <c r="BK141" s="253">
        <f t="shared" si="186"/>
        <v>0</v>
      </c>
      <c r="BL141" s="361"/>
      <c r="BM141" s="253">
        <f t="shared" si="187"/>
        <v>0</v>
      </c>
      <c r="BN141" s="247"/>
      <c r="BO141" s="358"/>
      <c r="BP141" s="361"/>
      <c r="BQ141" s="361"/>
      <c r="BR141" s="361"/>
      <c r="BS141" s="361"/>
      <c r="BT141" s="361"/>
      <c r="BU141" s="361"/>
      <c r="BV141" s="253">
        <f t="shared" si="188"/>
        <v>0</v>
      </c>
      <c r="BW141" s="361"/>
      <c r="BX141" s="253">
        <f t="shared" si="189"/>
        <v>0</v>
      </c>
      <c r="BY141" s="361"/>
      <c r="BZ141" s="361"/>
      <c r="CA141" s="361"/>
      <c r="CB141" s="361"/>
      <c r="CC141" s="361"/>
      <c r="CD141" s="361"/>
      <c r="CE141" s="361"/>
      <c r="CF141" s="361"/>
      <c r="CG141" s="253">
        <f t="shared" si="190"/>
        <v>0</v>
      </c>
      <c r="CH141" s="361"/>
      <c r="CI141" s="253">
        <f t="shared" si="191"/>
        <v>0</v>
      </c>
      <c r="CJ141" s="361"/>
      <c r="CK141" s="361"/>
      <c r="CL141" s="361"/>
      <c r="CM141" s="361"/>
      <c r="CN141" s="361"/>
      <c r="CO141" s="361"/>
      <c r="CP141" s="361"/>
      <c r="CQ141" s="361"/>
      <c r="CR141" s="253">
        <f t="shared" si="192"/>
        <v>0</v>
      </c>
      <c r="CS141" s="361"/>
      <c r="CT141" s="253">
        <f t="shared" si="193"/>
        <v>0</v>
      </c>
      <c r="CU141" s="361"/>
      <c r="CV141" s="361"/>
      <c r="CW141" s="361"/>
      <c r="CX141" s="361"/>
      <c r="CY141" s="361"/>
      <c r="CZ141" s="361"/>
      <c r="DA141" s="361"/>
      <c r="DB141" s="361"/>
      <c r="DC141" s="253">
        <f t="shared" si="194"/>
        <v>0</v>
      </c>
      <c r="DD141" s="361"/>
      <c r="DE141" s="253">
        <f t="shared" si="195"/>
        <v>0</v>
      </c>
      <c r="DF141" s="361"/>
      <c r="DG141" s="361"/>
      <c r="DH141" s="361"/>
      <c r="DI141" s="361"/>
      <c r="DJ141" s="361"/>
      <c r="DK141" s="361"/>
      <c r="DL141" s="361"/>
      <c r="DM141" s="242"/>
      <c r="DN141" s="242"/>
    </row>
    <row r="142" spans="1:118" s="28" customFormat="1" ht="12">
      <c r="A142" s="272" t="str">
        <f t="shared" si="165"/>
        <v>МОУ ДОД Дмш п. Ярега</v>
      </c>
      <c r="B142" s="348" t="s">
        <v>309</v>
      </c>
      <c r="C142" s="349" t="s">
        <v>71</v>
      </c>
      <c r="D142" s="349" t="s">
        <v>310</v>
      </c>
      <c r="E142" s="308">
        <f t="shared" si="176"/>
        <v>0</v>
      </c>
      <c r="F142" s="236">
        <f t="shared" si="177"/>
        <v>0</v>
      </c>
      <c r="G142" s="236">
        <f t="shared" si="178"/>
        <v>0</v>
      </c>
      <c r="H142" s="236">
        <f t="shared" si="179"/>
        <v>0</v>
      </c>
      <c r="I142" s="236">
        <f t="shared" si="180"/>
        <v>0</v>
      </c>
      <c r="J142" s="236">
        <f t="shared" si="204"/>
        <v>0</v>
      </c>
      <c r="K142" s="236">
        <f t="shared" si="205"/>
        <v>0</v>
      </c>
      <c r="L142" s="236">
        <f t="shared" si="206"/>
        <v>0</v>
      </c>
      <c r="M142" s="236">
        <f t="shared" si="207"/>
        <v>0</v>
      </c>
      <c r="N142" s="236">
        <f t="shared" si="166"/>
        <v>0</v>
      </c>
      <c r="O142" s="236">
        <f t="shared" si="208"/>
        <v>0</v>
      </c>
      <c r="P142" s="367"/>
      <c r="Q142" s="368"/>
      <c r="R142" s="237">
        <f t="shared" si="196"/>
        <v>0</v>
      </c>
      <c r="S142" s="368"/>
      <c r="T142" s="237">
        <f t="shared" si="197"/>
        <v>0</v>
      </c>
      <c r="U142" s="368"/>
      <c r="V142" s="368"/>
      <c r="W142" s="368"/>
      <c r="X142" s="368"/>
      <c r="Y142" s="368"/>
      <c r="Z142" s="368"/>
      <c r="AA142" s="367"/>
      <c r="AB142" s="368"/>
      <c r="AC142" s="237">
        <f t="shared" si="198"/>
        <v>0</v>
      </c>
      <c r="AD142" s="368"/>
      <c r="AE142" s="237">
        <f t="shared" si="199"/>
        <v>0</v>
      </c>
      <c r="AF142" s="368"/>
      <c r="AG142" s="368"/>
      <c r="AH142" s="368"/>
      <c r="AI142" s="368"/>
      <c r="AJ142" s="368"/>
      <c r="AK142" s="368"/>
      <c r="AL142" s="367"/>
      <c r="AM142" s="368"/>
      <c r="AN142" s="237">
        <f t="shared" si="200"/>
        <v>0</v>
      </c>
      <c r="AO142" s="368"/>
      <c r="AP142" s="237">
        <f t="shared" si="201"/>
        <v>0</v>
      </c>
      <c r="AQ142" s="368"/>
      <c r="AR142" s="368"/>
      <c r="AS142" s="368"/>
      <c r="AT142" s="368"/>
      <c r="AU142" s="368"/>
      <c r="AV142" s="368"/>
      <c r="AW142" s="367"/>
      <c r="AX142" s="368"/>
      <c r="AY142" s="237">
        <f t="shared" si="202"/>
        <v>0</v>
      </c>
      <c r="AZ142" s="368"/>
      <c r="BA142" s="237">
        <f t="shared" si="203"/>
        <v>0</v>
      </c>
      <c r="BB142" s="368"/>
      <c r="BC142" s="368"/>
      <c r="BD142" s="368"/>
      <c r="BE142" s="368"/>
      <c r="BF142" s="368"/>
      <c r="BG142" s="368"/>
      <c r="BH142" s="379">
        <f t="shared" si="162"/>
        <v>0</v>
      </c>
      <c r="BI142" s="255" t="str">
        <f t="shared" si="175"/>
        <v>19</v>
      </c>
      <c r="BJ142" s="361"/>
      <c r="BK142" s="253">
        <f t="shared" si="186"/>
        <v>0</v>
      </c>
      <c r="BL142" s="361"/>
      <c r="BM142" s="253">
        <f t="shared" si="187"/>
        <v>0</v>
      </c>
      <c r="BN142" s="247"/>
      <c r="BO142" s="358"/>
      <c r="BP142" s="361"/>
      <c r="BQ142" s="361"/>
      <c r="BR142" s="361"/>
      <c r="BS142" s="361"/>
      <c r="BT142" s="361"/>
      <c r="BU142" s="361"/>
      <c r="BV142" s="253">
        <f t="shared" si="188"/>
        <v>0</v>
      </c>
      <c r="BW142" s="361"/>
      <c r="BX142" s="253">
        <f t="shared" si="189"/>
        <v>0</v>
      </c>
      <c r="BY142" s="361"/>
      <c r="BZ142" s="361"/>
      <c r="CA142" s="361"/>
      <c r="CB142" s="361"/>
      <c r="CC142" s="361"/>
      <c r="CD142" s="361"/>
      <c r="CE142" s="361"/>
      <c r="CF142" s="361"/>
      <c r="CG142" s="253">
        <f t="shared" si="190"/>
        <v>0</v>
      </c>
      <c r="CH142" s="361"/>
      <c r="CI142" s="253">
        <f t="shared" si="191"/>
        <v>0</v>
      </c>
      <c r="CJ142" s="361"/>
      <c r="CK142" s="361"/>
      <c r="CL142" s="361"/>
      <c r="CM142" s="361"/>
      <c r="CN142" s="361"/>
      <c r="CO142" s="361"/>
      <c r="CP142" s="361"/>
      <c r="CQ142" s="361"/>
      <c r="CR142" s="253">
        <f t="shared" si="192"/>
        <v>0</v>
      </c>
      <c r="CS142" s="361"/>
      <c r="CT142" s="253">
        <f t="shared" si="193"/>
        <v>0</v>
      </c>
      <c r="CU142" s="361"/>
      <c r="CV142" s="361"/>
      <c r="CW142" s="361"/>
      <c r="CX142" s="361"/>
      <c r="CY142" s="361"/>
      <c r="CZ142" s="361"/>
      <c r="DA142" s="361"/>
      <c r="DB142" s="361"/>
      <c r="DC142" s="253">
        <f t="shared" si="194"/>
        <v>0</v>
      </c>
      <c r="DD142" s="361"/>
      <c r="DE142" s="253">
        <f t="shared" si="195"/>
        <v>0</v>
      </c>
      <c r="DF142" s="361"/>
      <c r="DG142" s="361"/>
      <c r="DH142" s="361"/>
      <c r="DI142" s="361"/>
      <c r="DJ142" s="361"/>
      <c r="DK142" s="361"/>
      <c r="DL142" s="361"/>
      <c r="DM142" s="242"/>
      <c r="DN142" s="242"/>
    </row>
    <row r="143" spans="1:118" s="27" customFormat="1" ht="12">
      <c r="A143" s="272" t="str">
        <f t="shared" si="165"/>
        <v>МОУ ДОД Дмш п. Ярега</v>
      </c>
      <c r="B143" s="350" t="s">
        <v>72</v>
      </c>
      <c r="C143" s="349" t="s">
        <v>73</v>
      </c>
      <c r="D143" s="349" t="s">
        <v>311</v>
      </c>
      <c r="E143" s="308">
        <f t="shared" si="176"/>
        <v>0</v>
      </c>
      <c r="F143" s="236">
        <f t="shared" si="177"/>
        <v>0</v>
      </c>
      <c r="G143" s="236">
        <f t="shared" si="178"/>
        <v>0</v>
      </c>
      <c r="H143" s="236">
        <f t="shared" si="179"/>
        <v>0</v>
      </c>
      <c r="I143" s="236">
        <f t="shared" si="180"/>
        <v>0</v>
      </c>
      <c r="J143" s="236">
        <f t="shared" si="204"/>
        <v>0</v>
      </c>
      <c r="K143" s="236">
        <f t="shared" si="205"/>
        <v>0</v>
      </c>
      <c r="L143" s="236">
        <f t="shared" si="206"/>
        <v>0</v>
      </c>
      <c r="M143" s="236">
        <f t="shared" si="207"/>
        <v>0</v>
      </c>
      <c r="N143" s="236">
        <f t="shared" si="166"/>
        <v>0</v>
      </c>
      <c r="O143" s="236">
        <f t="shared" si="208"/>
        <v>0</v>
      </c>
      <c r="P143" s="367"/>
      <c r="Q143" s="368"/>
      <c r="R143" s="237">
        <f t="shared" si="196"/>
        <v>0</v>
      </c>
      <c r="S143" s="368"/>
      <c r="T143" s="237">
        <f t="shared" si="197"/>
        <v>0</v>
      </c>
      <c r="U143" s="368"/>
      <c r="V143" s="368"/>
      <c r="W143" s="368"/>
      <c r="X143" s="368"/>
      <c r="Y143" s="368"/>
      <c r="Z143" s="368"/>
      <c r="AA143" s="367"/>
      <c r="AB143" s="368"/>
      <c r="AC143" s="237">
        <f t="shared" si="198"/>
        <v>0</v>
      </c>
      <c r="AD143" s="368"/>
      <c r="AE143" s="237">
        <f t="shared" si="199"/>
        <v>0</v>
      </c>
      <c r="AF143" s="368"/>
      <c r="AG143" s="368"/>
      <c r="AH143" s="368"/>
      <c r="AI143" s="368"/>
      <c r="AJ143" s="368"/>
      <c r="AK143" s="368"/>
      <c r="AL143" s="367"/>
      <c r="AM143" s="368"/>
      <c r="AN143" s="237">
        <f t="shared" si="200"/>
        <v>0</v>
      </c>
      <c r="AO143" s="368"/>
      <c r="AP143" s="237">
        <f t="shared" si="201"/>
        <v>0</v>
      </c>
      <c r="AQ143" s="368"/>
      <c r="AR143" s="368"/>
      <c r="AS143" s="368"/>
      <c r="AT143" s="368"/>
      <c r="AU143" s="368"/>
      <c r="AV143" s="368"/>
      <c r="AW143" s="367"/>
      <c r="AX143" s="368"/>
      <c r="AY143" s="237">
        <f t="shared" si="202"/>
        <v>0</v>
      </c>
      <c r="AZ143" s="368"/>
      <c r="BA143" s="237">
        <f t="shared" si="203"/>
        <v>0</v>
      </c>
      <c r="BB143" s="368"/>
      <c r="BC143" s="368"/>
      <c r="BD143" s="368"/>
      <c r="BE143" s="368"/>
      <c r="BF143" s="368"/>
      <c r="BG143" s="368"/>
      <c r="BH143" s="379">
        <f t="shared" si="162"/>
        <v>0</v>
      </c>
      <c r="BI143" s="255" t="str">
        <f t="shared" si="175"/>
        <v>20</v>
      </c>
      <c r="BJ143" s="361"/>
      <c r="BK143" s="253">
        <f t="shared" si="186"/>
        <v>0</v>
      </c>
      <c r="BL143" s="361"/>
      <c r="BM143" s="253">
        <f t="shared" si="187"/>
        <v>0</v>
      </c>
      <c r="BN143" s="247"/>
      <c r="BO143" s="358"/>
      <c r="BP143" s="361"/>
      <c r="BQ143" s="361"/>
      <c r="BR143" s="361"/>
      <c r="BS143" s="361"/>
      <c r="BT143" s="361"/>
      <c r="BU143" s="361"/>
      <c r="BV143" s="253">
        <f t="shared" si="188"/>
        <v>0</v>
      </c>
      <c r="BW143" s="361"/>
      <c r="BX143" s="253">
        <f t="shared" si="189"/>
        <v>0</v>
      </c>
      <c r="BY143" s="361"/>
      <c r="BZ143" s="361"/>
      <c r="CA143" s="361"/>
      <c r="CB143" s="361"/>
      <c r="CC143" s="361"/>
      <c r="CD143" s="361"/>
      <c r="CE143" s="361"/>
      <c r="CF143" s="361"/>
      <c r="CG143" s="253">
        <f t="shared" si="190"/>
        <v>0</v>
      </c>
      <c r="CH143" s="361"/>
      <c r="CI143" s="253">
        <f t="shared" si="191"/>
        <v>0</v>
      </c>
      <c r="CJ143" s="361"/>
      <c r="CK143" s="361"/>
      <c r="CL143" s="361"/>
      <c r="CM143" s="361"/>
      <c r="CN143" s="361"/>
      <c r="CO143" s="361"/>
      <c r="CP143" s="361"/>
      <c r="CQ143" s="361"/>
      <c r="CR143" s="253">
        <f t="shared" si="192"/>
        <v>0</v>
      </c>
      <c r="CS143" s="361"/>
      <c r="CT143" s="253">
        <f t="shared" si="193"/>
        <v>0</v>
      </c>
      <c r="CU143" s="361"/>
      <c r="CV143" s="361"/>
      <c r="CW143" s="361"/>
      <c r="CX143" s="361"/>
      <c r="CY143" s="361"/>
      <c r="CZ143" s="361"/>
      <c r="DA143" s="361"/>
      <c r="DB143" s="361"/>
      <c r="DC143" s="253">
        <f t="shared" si="194"/>
        <v>0</v>
      </c>
      <c r="DD143" s="361"/>
      <c r="DE143" s="253">
        <f t="shared" si="195"/>
        <v>0</v>
      </c>
      <c r="DF143" s="361"/>
      <c r="DG143" s="361"/>
      <c r="DH143" s="361"/>
      <c r="DI143" s="361"/>
      <c r="DJ143" s="361"/>
      <c r="DK143" s="361"/>
      <c r="DL143" s="361"/>
      <c r="DM143" s="2"/>
      <c r="DN143" s="2"/>
    </row>
    <row r="144" spans="1:118" s="28" customFormat="1" ht="36">
      <c r="A144" s="272" t="str">
        <f t="shared" si="165"/>
        <v>МОУ ДОД Дмш п. Ярега</v>
      </c>
      <c r="B144" s="348" t="s">
        <v>340</v>
      </c>
      <c r="C144" s="349" t="s">
        <v>71</v>
      </c>
      <c r="D144" s="349" t="s">
        <v>312</v>
      </c>
      <c r="E144" s="308">
        <f t="shared" si="176"/>
        <v>0</v>
      </c>
      <c r="F144" s="236">
        <f t="shared" si="177"/>
        <v>0</v>
      </c>
      <c r="G144" s="236">
        <f t="shared" si="178"/>
        <v>0</v>
      </c>
      <c r="H144" s="236">
        <f t="shared" si="179"/>
        <v>0</v>
      </c>
      <c r="I144" s="236">
        <f t="shared" si="180"/>
        <v>0</v>
      </c>
      <c r="J144" s="236">
        <f t="shared" si="204"/>
        <v>0</v>
      </c>
      <c r="K144" s="236">
        <f t="shared" si="205"/>
        <v>0</v>
      </c>
      <c r="L144" s="236">
        <f t="shared" si="206"/>
        <v>0</v>
      </c>
      <c r="M144" s="236">
        <f t="shared" si="207"/>
        <v>0</v>
      </c>
      <c r="N144" s="236">
        <f t="shared" si="166"/>
        <v>0</v>
      </c>
      <c r="O144" s="236">
        <f t="shared" si="208"/>
        <v>0</v>
      </c>
      <c r="P144" s="367"/>
      <c r="Q144" s="368"/>
      <c r="R144" s="237">
        <f t="shared" si="196"/>
        <v>0</v>
      </c>
      <c r="S144" s="368"/>
      <c r="T144" s="237">
        <f t="shared" si="197"/>
        <v>0</v>
      </c>
      <c r="U144" s="368"/>
      <c r="V144" s="368"/>
      <c r="W144" s="368"/>
      <c r="X144" s="368"/>
      <c r="Y144" s="368"/>
      <c r="Z144" s="368"/>
      <c r="AA144" s="367"/>
      <c r="AB144" s="368"/>
      <c r="AC144" s="237">
        <f t="shared" si="198"/>
        <v>0</v>
      </c>
      <c r="AD144" s="368"/>
      <c r="AE144" s="237">
        <f t="shared" si="199"/>
        <v>0</v>
      </c>
      <c r="AF144" s="368"/>
      <c r="AG144" s="368"/>
      <c r="AH144" s="368"/>
      <c r="AI144" s="368"/>
      <c r="AJ144" s="368"/>
      <c r="AK144" s="368"/>
      <c r="AL144" s="367"/>
      <c r="AM144" s="368"/>
      <c r="AN144" s="237">
        <f t="shared" si="200"/>
        <v>0</v>
      </c>
      <c r="AO144" s="368"/>
      <c r="AP144" s="237">
        <f t="shared" si="201"/>
        <v>0</v>
      </c>
      <c r="AQ144" s="368"/>
      <c r="AR144" s="368"/>
      <c r="AS144" s="368"/>
      <c r="AT144" s="368"/>
      <c r="AU144" s="368"/>
      <c r="AV144" s="368"/>
      <c r="AW144" s="367"/>
      <c r="AX144" s="368"/>
      <c r="AY144" s="237">
        <f t="shared" si="202"/>
        <v>0</v>
      </c>
      <c r="AZ144" s="368"/>
      <c r="BA144" s="237">
        <f t="shared" si="203"/>
        <v>0</v>
      </c>
      <c r="BB144" s="368"/>
      <c r="BC144" s="368"/>
      <c r="BD144" s="368"/>
      <c r="BE144" s="368"/>
      <c r="BF144" s="368"/>
      <c r="BG144" s="368"/>
      <c r="BH144" s="379">
        <f t="shared" si="162"/>
        <v>0</v>
      </c>
      <c r="BI144" s="255" t="str">
        <f t="shared" si="175"/>
        <v>21</v>
      </c>
      <c r="BJ144" s="361"/>
      <c r="BK144" s="253">
        <f t="shared" si="186"/>
        <v>0</v>
      </c>
      <c r="BL144" s="361"/>
      <c r="BM144" s="253">
        <f t="shared" si="187"/>
        <v>0</v>
      </c>
      <c r="BN144" s="247"/>
      <c r="BO144" s="358"/>
      <c r="BP144" s="361"/>
      <c r="BQ144" s="361"/>
      <c r="BR144" s="361"/>
      <c r="BS144" s="361"/>
      <c r="BT144" s="361"/>
      <c r="BU144" s="361"/>
      <c r="BV144" s="253">
        <f t="shared" si="188"/>
        <v>0</v>
      </c>
      <c r="BW144" s="361"/>
      <c r="BX144" s="253">
        <f t="shared" si="189"/>
        <v>0</v>
      </c>
      <c r="BY144" s="361"/>
      <c r="BZ144" s="361"/>
      <c r="CA144" s="361"/>
      <c r="CB144" s="361"/>
      <c r="CC144" s="361"/>
      <c r="CD144" s="361"/>
      <c r="CE144" s="361"/>
      <c r="CF144" s="361"/>
      <c r="CG144" s="253">
        <f t="shared" si="190"/>
        <v>0</v>
      </c>
      <c r="CH144" s="361"/>
      <c r="CI144" s="253">
        <f t="shared" si="191"/>
        <v>0</v>
      </c>
      <c r="CJ144" s="361"/>
      <c r="CK144" s="361"/>
      <c r="CL144" s="361"/>
      <c r="CM144" s="361"/>
      <c r="CN144" s="361"/>
      <c r="CO144" s="361"/>
      <c r="CP144" s="361"/>
      <c r="CQ144" s="361"/>
      <c r="CR144" s="253">
        <f t="shared" si="192"/>
        <v>0</v>
      </c>
      <c r="CS144" s="361"/>
      <c r="CT144" s="253">
        <f t="shared" si="193"/>
        <v>0</v>
      </c>
      <c r="CU144" s="361"/>
      <c r="CV144" s="361"/>
      <c r="CW144" s="361"/>
      <c r="CX144" s="361"/>
      <c r="CY144" s="361"/>
      <c r="CZ144" s="361"/>
      <c r="DA144" s="361"/>
      <c r="DB144" s="361"/>
      <c r="DC144" s="253">
        <f t="shared" si="194"/>
        <v>0</v>
      </c>
      <c r="DD144" s="361"/>
      <c r="DE144" s="253">
        <f t="shared" si="195"/>
        <v>0</v>
      </c>
      <c r="DF144" s="361"/>
      <c r="DG144" s="361"/>
      <c r="DH144" s="361"/>
      <c r="DI144" s="361"/>
      <c r="DJ144" s="361"/>
      <c r="DK144" s="361"/>
      <c r="DL144" s="361"/>
      <c r="DM144" s="242"/>
      <c r="DN144" s="242"/>
    </row>
    <row r="145" spans="1:118" s="27" customFormat="1" ht="12">
      <c r="A145" s="272" t="str">
        <f t="shared" si="165"/>
        <v>МОУ ДОД Дмш п. Ярега</v>
      </c>
      <c r="B145" s="350" t="s">
        <v>72</v>
      </c>
      <c r="C145" s="349" t="s">
        <v>73</v>
      </c>
      <c r="D145" s="349" t="s">
        <v>313</v>
      </c>
      <c r="E145" s="308">
        <f t="shared" si="176"/>
        <v>0</v>
      </c>
      <c r="F145" s="236">
        <f t="shared" si="177"/>
        <v>0</v>
      </c>
      <c r="G145" s="236">
        <f t="shared" si="178"/>
        <v>0</v>
      </c>
      <c r="H145" s="236">
        <f t="shared" si="179"/>
        <v>0</v>
      </c>
      <c r="I145" s="236">
        <f t="shared" si="180"/>
        <v>0</v>
      </c>
      <c r="J145" s="236">
        <f t="shared" si="204"/>
        <v>0</v>
      </c>
      <c r="K145" s="236">
        <f t="shared" si="205"/>
        <v>0</v>
      </c>
      <c r="L145" s="236">
        <f t="shared" si="206"/>
        <v>0</v>
      </c>
      <c r="M145" s="236">
        <f t="shared" si="207"/>
        <v>0</v>
      </c>
      <c r="N145" s="236">
        <f t="shared" si="166"/>
        <v>0</v>
      </c>
      <c r="O145" s="236">
        <f t="shared" si="208"/>
        <v>0</v>
      </c>
      <c r="P145" s="367"/>
      <c r="Q145" s="368"/>
      <c r="R145" s="237">
        <f t="shared" si="196"/>
        <v>0</v>
      </c>
      <c r="S145" s="368"/>
      <c r="T145" s="237">
        <f t="shared" si="197"/>
        <v>0</v>
      </c>
      <c r="U145" s="368"/>
      <c r="V145" s="368"/>
      <c r="W145" s="368"/>
      <c r="X145" s="368"/>
      <c r="Y145" s="368"/>
      <c r="Z145" s="368"/>
      <c r="AA145" s="367"/>
      <c r="AB145" s="368"/>
      <c r="AC145" s="237">
        <f t="shared" si="198"/>
        <v>0</v>
      </c>
      <c r="AD145" s="368"/>
      <c r="AE145" s="237">
        <f t="shared" si="199"/>
        <v>0</v>
      </c>
      <c r="AF145" s="368"/>
      <c r="AG145" s="368"/>
      <c r="AH145" s="368"/>
      <c r="AI145" s="368"/>
      <c r="AJ145" s="368"/>
      <c r="AK145" s="368"/>
      <c r="AL145" s="367"/>
      <c r="AM145" s="368"/>
      <c r="AN145" s="237">
        <f t="shared" si="200"/>
        <v>0</v>
      </c>
      <c r="AO145" s="368"/>
      <c r="AP145" s="237">
        <f t="shared" si="201"/>
        <v>0</v>
      </c>
      <c r="AQ145" s="368"/>
      <c r="AR145" s="368"/>
      <c r="AS145" s="368"/>
      <c r="AT145" s="368"/>
      <c r="AU145" s="368"/>
      <c r="AV145" s="368"/>
      <c r="AW145" s="367"/>
      <c r="AX145" s="368"/>
      <c r="AY145" s="237">
        <f t="shared" si="202"/>
        <v>0</v>
      </c>
      <c r="AZ145" s="368"/>
      <c r="BA145" s="237">
        <f t="shared" si="203"/>
        <v>0</v>
      </c>
      <c r="BB145" s="368"/>
      <c r="BC145" s="368"/>
      <c r="BD145" s="368"/>
      <c r="BE145" s="368"/>
      <c r="BF145" s="368"/>
      <c r="BG145" s="368"/>
      <c r="BH145" s="379">
        <f t="shared" si="162"/>
        <v>0</v>
      </c>
      <c r="BI145" s="255" t="str">
        <f t="shared" si="175"/>
        <v>22</v>
      </c>
      <c r="BJ145" s="361"/>
      <c r="BK145" s="253">
        <f t="shared" si="186"/>
        <v>0</v>
      </c>
      <c r="BL145" s="361"/>
      <c r="BM145" s="253">
        <f t="shared" si="187"/>
        <v>0</v>
      </c>
      <c r="BN145" s="247"/>
      <c r="BO145" s="358"/>
      <c r="BP145" s="361"/>
      <c r="BQ145" s="361"/>
      <c r="BR145" s="361"/>
      <c r="BS145" s="361"/>
      <c r="BT145" s="361"/>
      <c r="BU145" s="361"/>
      <c r="BV145" s="253">
        <f t="shared" si="188"/>
        <v>0</v>
      </c>
      <c r="BW145" s="361"/>
      <c r="BX145" s="253">
        <f t="shared" si="189"/>
        <v>0</v>
      </c>
      <c r="BY145" s="361"/>
      <c r="BZ145" s="361"/>
      <c r="CA145" s="361"/>
      <c r="CB145" s="361"/>
      <c r="CC145" s="361"/>
      <c r="CD145" s="361"/>
      <c r="CE145" s="361"/>
      <c r="CF145" s="361"/>
      <c r="CG145" s="253">
        <f t="shared" si="190"/>
        <v>0</v>
      </c>
      <c r="CH145" s="361"/>
      <c r="CI145" s="253">
        <f t="shared" si="191"/>
        <v>0</v>
      </c>
      <c r="CJ145" s="361"/>
      <c r="CK145" s="361"/>
      <c r="CL145" s="361"/>
      <c r="CM145" s="361"/>
      <c r="CN145" s="361"/>
      <c r="CO145" s="361"/>
      <c r="CP145" s="361"/>
      <c r="CQ145" s="361"/>
      <c r="CR145" s="253">
        <f t="shared" si="192"/>
        <v>0</v>
      </c>
      <c r="CS145" s="361"/>
      <c r="CT145" s="253">
        <f t="shared" si="193"/>
        <v>0</v>
      </c>
      <c r="CU145" s="361"/>
      <c r="CV145" s="361"/>
      <c r="CW145" s="361"/>
      <c r="CX145" s="361"/>
      <c r="CY145" s="361"/>
      <c r="CZ145" s="361"/>
      <c r="DA145" s="361"/>
      <c r="DB145" s="361"/>
      <c r="DC145" s="253">
        <f t="shared" si="194"/>
        <v>0</v>
      </c>
      <c r="DD145" s="361"/>
      <c r="DE145" s="253">
        <f t="shared" si="195"/>
        <v>0</v>
      </c>
      <c r="DF145" s="361"/>
      <c r="DG145" s="361"/>
      <c r="DH145" s="361"/>
      <c r="DI145" s="361"/>
      <c r="DJ145" s="361"/>
      <c r="DK145" s="361"/>
      <c r="DL145" s="361"/>
      <c r="DM145" s="2"/>
      <c r="DN145" s="2"/>
    </row>
    <row r="146" spans="1:118" s="27" customFormat="1" ht="12">
      <c r="A146" s="272" t="str">
        <f t="shared" si="165"/>
        <v>МОУ ДОД Дмш п. Ярега</v>
      </c>
      <c r="B146" s="348" t="s">
        <v>74</v>
      </c>
      <c r="C146" s="349" t="s">
        <v>76</v>
      </c>
      <c r="D146" s="349" t="s">
        <v>314</v>
      </c>
      <c r="E146" s="308">
        <f t="shared" si="176"/>
        <v>0</v>
      </c>
      <c r="F146" s="236">
        <f t="shared" si="177"/>
        <v>0</v>
      </c>
      <c r="G146" s="236">
        <f t="shared" si="178"/>
        <v>0</v>
      </c>
      <c r="H146" s="236">
        <f t="shared" si="179"/>
        <v>0</v>
      </c>
      <c r="I146" s="236">
        <f t="shared" si="180"/>
        <v>0</v>
      </c>
      <c r="J146" s="236">
        <f t="shared" si="204"/>
        <v>0</v>
      </c>
      <c r="K146" s="236">
        <f t="shared" si="205"/>
        <v>0</v>
      </c>
      <c r="L146" s="236">
        <f t="shared" si="206"/>
        <v>0</v>
      </c>
      <c r="M146" s="236">
        <f t="shared" si="207"/>
        <v>0</v>
      </c>
      <c r="N146" s="236">
        <f t="shared" si="166"/>
        <v>0</v>
      </c>
      <c r="O146" s="236">
        <f t="shared" si="208"/>
        <v>0</v>
      </c>
      <c r="P146" s="220"/>
      <c r="Q146" s="221"/>
      <c r="R146" s="237">
        <f t="shared" si="196"/>
        <v>0</v>
      </c>
      <c r="S146" s="221"/>
      <c r="T146" s="237">
        <f t="shared" si="197"/>
        <v>0</v>
      </c>
      <c r="U146" s="221"/>
      <c r="V146" s="233"/>
      <c r="W146" s="221"/>
      <c r="X146" s="221"/>
      <c r="Y146" s="233"/>
      <c r="Z146" s="221"/>
      <c r="AA146" s="220"/>
      <c r="AB146" s="221"/>
      <c r="AC146" s="237">
        <f t="shared" si="198"/>
        <v>0</v>
      </c>
      <c r="AD146" s="221"/>
      <c r="AE146" s="237">
        <f t="shared" si="199"/>
        <v>0</v>
      </c>
      <c r="AF146" s="221"/>
      <c r="AG146" s="233"/>
      <c r="AH146" s="221"/>
      <c r="AI146" s="221"/>
      <c r="AJ146" s="233"/>
      <c r="AK146" s="221"/>
      <c r="AL146" s="220"/>
      <c r="AM146" s="221"/>
      <c r="AN146" s="237">
        <f t="shared" si="200"/>
        <v>0</v>
      </c>
      <c r="AO146" s="221"/>
      <c r="AP146" s="237">
        <f t="shared" si="201"/>
        <v>0</v>
      </c>
      <c r="AQ146" s="221"/>
      <c r="AR146" s="233"/>
      <c r="AS146" s="221"/>
      <c r="AT146" s="221"/>
      <c r="AU146" s="233"/>
      <c r="AV146" s="221"/>
      <c r="AW146" s="220"/>
      <c r="AX146" s="221"/>
      <c r="AY146" s="237">
        <f t="shared" si="202"/>
        <v>0</v>
      </c>
      <c r="AZ146" s="221"/>
      <c r="BA146" s="237">
        <f t="shared" si="203"/>
        <v>0</v>
      </c>
      <c r="BB146" s="221"/>
      <c r="BC146" s="233"/>
      <c r="BD146" s="221"/>
      <c r="BE146" s="221"/>
      <c r="BF146" s="233"/>
      <c r="BG146" s="221"/>
      <c r="BH146" s="379">
        <f t="shared" si="162"/>
        <v>0</v>
      </c>
      <c r="BI146" s="255" t="str">
        <f t="shared" si="175"/>
        <v>23</v>
      </c>
      <c r="BJ146" s="361"/>
      <c r="BK146" s="253">
        <f t="shared" si="186"/>
        <v>0</v>
      </c>
      <c r="BL146" s="361"/>
      <c r="BM146" s="253">
        <f t="shared" si="187"/>
        <v>0</v>
      </c>
      <c r="BN146" s="247"/>
      <c r="BO146" s="358"/>
      <c r="BP146" s="361"/>
      <c r="BQ146" s="361"/>
      <c r="BR146" s="361"/>
      <c r="BS146" s="361"/>
      <c r="BT146" s="361"/>
      <c r="BU146" s="361"/>
      <c r="BV146" s="253">
        <f t="shared" si="188"/>
        <v>0</v>
      </c>
      <c r="BW146" s="361"/>
      <c r="BX146" s="253">
        <f t="shared" si="189"/>
        <v>0</v>
      </c>
      <c r="BY146" s="361"/>
      <c r="BZ146" s="361"/>
      <c r="CA146" s="361"/>
      <c r="CB146" s="361"/>
      <c r="CC146" s="361"/>
      <c r="CD146" s="361"/>
      <c r="CE146" s="361"/>
      <c r="CF146" s="361"/>
      <c r="CG146" s="253">
        <f t="shared" si="190"/>
        <v>0</v>
      </c>
      <c r="CH146" s="361"/>
      <c r="CI146" s="253">
        <f t="shared" si="191"/>
        <v>0</v>
      </c>
      <c r="CJ146" s="361"/>
      <c r="CK146" s="361"/>
      <c r="CL146" s="361"/>
      <c r="CM146" s="361"/>
      <c r="CN146" s="361"/>
      <c r="CO146" s="361"/>
      <c r="CP146" s="361"/>
      <c r="CQ146" s="361"/>
      <c r="CR146" s="253">
        <f t="shared" si="192"/>
        <v>0</v>
      </c>
      <c r="CS146" s="361"/>
      <c r="CT146" s="253">
        <f t="shared" si="193"/>
        <v>0</v>
      </c>
      <c r="CU146" s="361"/>
      <c r="CV146" s="361"/>
      <c r="CW146" s="361"/>
      <c r="CX146" s="361"/>
      <c r="CY146" s="361"/>
      <c r="CZ146" s="361"/>
      <c r="DA146" s="361"/>
      <c r="DB146" s="361"/>
      <c r="DC146" s="253">
        <f t="shared" si="194"/>
        <v>0</v>
      </c>
      <c r="DD146" s="361"/>
      <c r="DE146" s="253">
        <f t="shared" si="195"/>
        <v>0</v>
      </c>
      <c r="DF146" s="361"/>
      <c r="DG146" s="361"/>
      <c r="DH146" s="361"/>
      <c r="DI146" s="361"/>
      <c r="DJ146" s="361"/>
      <c r="DK146" s="361"/>
      <c r="DL146" s="361"/>
      <c r="DM146" s="2"/>
      <c r="DN146" s="2"/>
    </row>
    <row r="147" spans="1:118" s="27" customFormat="1" ht="12">
      <c r="A147" s="272" t="str">
        <f t="shared" si="165"/>
        <v>МОУ ДОД Дмш п. Ярега</v>
      </c>
      <c r="B147" s="348" t="s">
        <v>315</v>
      </c>
      <c r="C147" s="349" t="s">
        <v>77</v>
      </c>
      <c r="D147" s="349" t="s">
        <v>316</v>
      </c>
      <c r="E147" s="308">
        <f t="shared" si="176"/>
        <v>0</v>
      </c>
      <c r="F147" s="236">
        <f t="shared" si="177"/>
        <v>0</v>
      </c>
      <c r="G147" s="236">
        <f t="shared" si="178"/>
        <v>0</v>
      </c>
      <c r="H147" s="236">
        <f t="shared" si="179"/>
        <v>0</v>
      </c>
      <c r="I147" s="236">
        <f t="shared" si="180"/>
        <v>0</v>
      </c>
      <c r="J147" s="236">
        <f t="shared" si="204"/>
        <v>0</v>
      </c>
      <c r="K147" s="236">
        <f t="shared" si="205"/>
        <v>0</v>
      </c>
      <c r="L147" s="236">
        <f t="shared" si="206"/>
        <v>0</v>
      </c>
      <c r="M147" s="236">
        <f t="shared" si="207"/>
        <v>0</v>
      </c>
      <c r="N147" s="236">
        <f t="shared" si="166"/>
        <v>0</v>
      </c>
      <c r="O147" s="236">
        <f t="shared" si="208"/>
        <v>0</v>
      </c>
      <c r="P147" s="220"/>
      <c r="Q147" s="221"/>
      <c r="R147" s="237">
        <f t="shared" si="196"/>
        <v>0</v>
      </c>
      <c r="S147" s="221"/>
      <c r="T147" s="237">
        <f t="shared" si="197"/>
        <v>0</v>
      </c>
      <c r="U147" s="221"/>
      <c r="V147" s="233"/>
      <c r="W147" s="221"/>
      <c r="X147" s="221"/>
      <c r="Y147" s="233"/>
      <c r="Z147" s="221"/>
      <c r="AA147" s="220"/>
      <c r="AB147" s="221"/>
      <c r="AC147" s="237">
        <f t="shared" si="198"/>
        <v>0</v>
      </c>
      <c r="AD147" s="221"/>
      <c r="AE147" s="237">
        <f t="shared" si="199"/>
        <v>0</v>
      </c>
      <c r="AF147" s="221"/>
      <c r="AG147" s="233"/>
      <c r="AH147" s="221"/>
      <c r="AI147" s="221"/>
      <c r="AJ147" s="233"/>
      <c r="AK147" s="221"/>
      <c r="AL147" s="220"/>
      <c r="AM147" s="221"/>
      <c r="AN147" s="237">
        <f t="shared" si="200"/>
        <v>0</v>
      </c>
      <c r="AO147" s="221"/>
      <c r="AP147" s="237">
        <f t="shared" si="201"/>
        <v>0</v>
      </c>
      <c r="AQ147" s="221"/>
      <c r="AR147" s="233"/>
      <c r="AS147" s="221"/>
      <c r="AT147" s="221"/>
      <c r="AU147" s="233"/>
      <c r="AV147" s="221"/>
      <c r="AW147" s="220"/>
      <c r="AX147" s="221"/>
      <c r="AY147" s="237">
        <f t="shared" si="202"/>
        <v>0</v>
      </c>
      <c r="AZ147" s="221"/>
      <c r="BA147" s="237">
        <f t="shared" si="203"/>
        <v>0</v>
      </c>
      <c r="BB147" s="221"/>
      <c r="BC147" s="233"/>
      <c r="BD147" s="221"/>
      <c r="BE147" s="221"/>
      <c r="BF147" s="233"/>
      <c r="BG147" s="221"/>
      <c r="BH147" s="379">
        <f t="shared" si="162"/>
        <v>0</v>
      </c>
      <c r="BI147" s="255" t="str">
        <f t="shared" si="175"/>
        <v>24</v>
      </c>
      <c r="BJ147" s="361"/>
      <c r="BK147" s="253">
        <f t="shared" si="186"/>
        <v>0</v>
      </c>
      <c r="BL147" s="361"/>
      <c r="BM147" s="253">
        <f t="shared" si="187"/>
        <v>0</v>
      </c>
      <c r="BN147" s="247"/>
      <c r="BO147" s="358"/>
      <c r="BP147" s="361"/>
      <c r="BQ147" s="361"/>
      <c r="BR147" s="361"/>
      <c r="BS147" s="361"/>
      <c r="BT147" s="361"/>
      <c r="BU147" s="361"/>
      <c r="BV147" s="253">
        <f t="shared" si="188"/>
        <v>0</v>
      </c>
      <c r="BW147" s="361"/>
      <c r="BX147" s="253">
        <f t="shared" si="189"/>
        <v>0</v>
      </c>
      <c r="BY147" s="361"/>
      <c r="BZ147" s="361"/>
      <c r="CA147" s="361"/>
      <c r="CB147" s="361"/>
      <c r="CC147" s="361"/>
      <c r="CD147" s="361"/>
      <c r="CE147" s="361"/>
      <c r="CF147" s="361"/>
      <c r="CG147" s="253">
        <f t="shared" si="190"/>
        <v>0</v>
      </c>
      <c r="CH147" s="361"/>
      <c r="CI147" s="253">
        <f t="shared" si="191"/>
        <v>0</v>
      </c>
      <c r="CJ147" s="361"/>
      <c r="CK147" s="361"/>
      <c r="CL147" s="361"/>
      <c r="CM147" s="361"/>
      <c r="CN147" s="361"/>
      <c r="CO147" s="361"/>
      <c r="CP147" s="361"/>
      <c r="CQ147" s="361"/>
      <c r="CR147" s="253">
        <f t="shared" si="192"/>
        <v>0</v>
      </c>
      <c r="CS147" s="361"/>
      <c r="CT147" s="253">
        <f t="shared" si="193"/>
        <v>0</v>
      </c>
      <c r="CU147" s="361"/>
      <c r="CV147" s="361"/>
      <c r="CW147" s="361"/>
      <c r="CX147" s="361"/>
      <c r="CY147" s="361"/>
      <c r="CZ147" s="361"/>
      <c r="DA147" s="361"/>
      <c r="DB147" s="361"/>
      <c r="DC147" s="253">
        <f t="shared" si="194"/>
        <v>0</v>
      </c>
      <c r="DD147" s="361"/>
      <c r="DE147" s="253">
        <f t="shared" si="195"/>
        <v>0</v>
      </c>
      <c r="DF147" s="361"/>
      <c r="DG147" s="361"/>
      <c r="DH147" s="361"/>
      <c r="DI147" s="361"/>
      <c r="DJ147" s="361"/>
      <c r="DK147" s="361"/>
      <c r="DL147" s="361"/>
      <c r="DM147" s="2"/>
      <c r="DN147" s="2"/>
    </row>
    <row r="148" spans="1:118" s="27" customFormat="1" ht="12">
      <c r="A148" s="272" t="str">
        <f t="shared" si="165"/>
        <v>МОУ ДОД Дмш п. Ярега</v>
      </c>
      <c r="B148" s="348" t="s">
        <v>317</v>
      </c>
      <c r="C148" s="349" t="s">
        <v>78</v>
      </c>
      <c r="D148" s="349" t="s">
        <v>318</v>
      </c>
      <c r="E148" s="308">
        <f t="shared" si="176"/>
        <v>0</v>
      </c>
      <c r="F148" s="236">
        <f t="shared" si="177"/>
        <v>0</v>
      </c>
      <c r="G148" s="236">
        <f t="shared" si="178"/>
        <v>0</v>
      </c>
      <c r="H148" s="236">
        <f t="shared" si="179"/>
        <v>0</v>
      </c>
      <c r="I148" s="236">
        <f t="shared" si="180"/>
        <v>0</v>
      </c>
      <c r="J148" s="236">
        <f t="shared" si="204"/>
        <v>0</v>
      </c>
      <c r="K148" s="236">
        <f t="shared" si="205"/>
        <v>0</v>
      </c>
      <c r="L148" s="236">
        <f t="shared" si="206"/>
        <v>0</v>
      </c>
      <c r="M148" s="236">
        <f t="shared" si="207"/>
        <v>0</v>
      </c>
      <c r="N148" s="236">
        <f t="shared" si="166"/>
        <v>0</v>
      </c>
      <c r="O148" s="236">
        <f t="shared" si="208"/>
        <v>0</v>
      </c>
      <c r="P148" s="220"/>
      <c r="Q148" s="221"/>
      <c r="R148" s="237">
        <f t="shared" si="196"/>
        <v>0</v>
      </c>
      <c r="S148" s="221"/>
      <c r="T148" s="237">
        <f t="shared" si="197"/>
        <v>0</v>
      </c>
      <c r="U148" s="221"/>
      <c r="V148" s="233"/>
      <c r="W148" s="221"/>
      <c r="X148" s="221"/>
      <c r="Y148" s="233"/>
      <c r="Z148" s="221"/>
      <c r="AA148" s="220"/>
      <c r="AB148" s="221"/>
      <c r="AC148" s="237">
        <f t="shared" si="198"/>
        <v>0</v>
      </c>
      <c r="AD148" s="221"/>
      <c r="AE148" s="237">
        <f t="shared" si="199"/>
        <v>0</v>
      </c>
      <c r="AF148" s="221"/>
      <c r="AG148" s="233"/>
      <c r="AH148" s="221"/>
      <c r="AI148" s="221"/>
      <c r="AJ148" s="233"/>
      <c r="AK148" s="221"/>
      <c r="AL148" s="220"/>
      <c r="AM148" s="221"/>
      <c r="AN148" s="237">
        <f t="shared" si="200"/>
        <v>0</v>
      </c>
      <c r="AO148" s="221"/>
      <c r="AP148" s="237">
        <f t="shared" si="201"/>
        <v>0</v>
      </c>
      <c r="AQ148" s="221"/>
      <c r="AR148" s="233"/>
      <c r="AS148" s="221"/>
      <c r="AT148" s="221"/>
      <c r="AU148" s="233"/>
      <c r="AV148" s="221"/>
      <c r="AW148" s="220"/>
      <c r="AX148" s="221"/>
      <c r="AY148" s="237">
        <f t="shared" si="202"/>
        <v>0</v>
      </c>
      <c r="AZ148" s="221"/>
      <c r="BA148" s="237">
        <f t="shared" si="203"/>
        <v>0</v>
      </c>
      <c r="BB148" s="221"/>
      <c r="BC148" s="233"/>
      <c r="BD148" s="221"/>
      <c r="BE148" s="221"/>
      <c r="BF148" s="233"/>
      <c r="BG148" s="221"/>
      <c r="BH148" s="379">
        <f t="shared" si="162"/>
        <v>0</v>
      </c>
      <c r="BI148" s="255" t="str">
        <f t="shared" si="175"/>
        <v>25</v>
      </c>
      <c r="BJ148" s="361"/>
      <c r="BK148" s="253">
        <f t="shared" si="186"/>
        <v>0</v>
      </c>
      <c r="BL148" s="361"/>
      <c r="BM148" s="253">
        <f t="shared" si="187"/>
        <v>0</v>
      </c>
      <c r="BN148" s="247"/>
      <c r="BO148" s="358"/>
      <c r="BP148" s="361"/>
      <c r="BQ148" s="361"/>
      <c r="BR148" s="361"/>
      <c r="BS148" s="361"/>
      <c r="BT148" s="361"/>
      <c r="BU148" s="361"/>
      <c r="BV148" s="253">
        <f t="shared" si="188"/>
        <v>0</v>
      </c>
      <c r="BW148" s="361"/>
      <c r="BX148" s="253">
        <f t="shared" si="189"/>
        <v>0</v>
      </c>
      <c r="BY148" s="361"/>
      <c r="BZ148" s="361"/>
      <c r="CA148" s="361"/>
      <c r="CB148" s="361"/>
      <c r="CC148" s="361"/>
      <c r="CD148" s="361"/>
      <c r="CE148" s="361"/>
      <c r="CF148" s="361"/>
      <c r="CG148" s="253">
        <f t="shared" si="190"/>
        <v>0</v>
      </c>
      <c r="CH148" s="361"/>
      <c r="CI148" s="253">
        <f t="shared" si="191"/>
        <v>0</v>
      </c>
      <c r="CJ148" s="361"/>
      <c r="CK148" s="361"/>
      <c r="CL148" s="361"/>
      <c r="CM148" s="361"/>
      <c r="CN148" s="361"/>
      <c r="CO148" s="361"/>
      <c r="CP148" s="361"/>
      <c r="CQ148" s="361"/>
      <c r="CR148" s="253">
        <f t="shared" si="192"/>
        <v>0</v>
      </c>
      <c r="CS148" s="361"/>
      <c r="CT148" s="253">
        <f t="shared" si="193"/>
        <v>0</v>
      </c>
      <c r="CU148" s="361"/>
      <c r="CV148" s="361"/>
      <c r="CW148" s="361"/>
      <c r="CX148" s="361"/>
      <c r="CY148" s="361"/>
      <c r="CZ148" s="361"/>
      <c r="DA148" s="361"/>
      <c r="DB148" s="361"/>
      <c r="DC148" s="253">
        <f t="shared" si="194"/>
        <v>0</v>
      </c>
      <c r="DD148" s="361"/>
      <c r="DE148" s="253">
        <f t="shared" si="195"/>
        <v>0</v>
      </c>
      <c r="DF148" s="361"/>
      <c r="DG148" s="361"/>
      <c r="DH148" s="361"/>
      <c r="DI148" s="361"/>
      <c r="DJ148" s="361"/>
      <c r="DK148" s="361"/>
      <c r="DL148" s="361"/>
      <c r="DM148" s="2"/>
      <c r="DN148" s="2"/>
    </row>
    <row r="149" spans="1:118" s="27" customFormat="1" ht="12">
      <c r="A149" s="272" t="str">
        <f t="shared" si="165"/>
        <v>МОУ ДОД Дмш п. Ярега</v>
      </c>
      <c r="B149" s="348" t="s">
        <v>319</v>
      </c>
      <c r="C149" s="349" t="s">
        <v>320</v>
      </c>
      <c r="D149" s="349" t="s">
        <v>321</v>
      </c>
      <c r="E149" s="308">
        <f t="shared" si="176"/>
        <v>0</v>
      </c>
      <c r="F149" s="236">
        <f t="shared" si="177"/>
        <v>0</v>
      </c>
      <c r="G149" s="236">
        <f t="shared" si="178"/>
        <v>0</v>
      </c>
      <c r="H149" s="236">
        <f t="shared" si="179"/>
        <v>0</v>
      </c>
      <c r="I149" s="236">
        <f t="shared" si="180"/>
        <v>0</v>
      </c>
      <c r="J149" s="236">
        <f t="shared" si="204"/>
        <v>0</v>
      </c>
      <c r="K149" s="236">
        <f t="shared" si="205"/>
        <v>0</v>
      </c>
      <c r="L149" s="236">
        <f t="shared" si="206"/>
        <v>0</v>
      </c>
      <c r="M149" s="236">
        <f t="shared" si="207"/>
        <v>0</v>
      </c>
      <c r="N149" s="236">
        <f t="shared" si="166"/>
        <v>0</v>
      </c>
      <c r="O149" s="236">
        <f t="shared" si="208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si="162"/>
        <v>0</v>
      </c>
      <c r="BI149" s="255" t="str">
        <f t="shared" si="175"/>
        <v>26</v>
      </c>
      <c r="BJ149" s="361"/>
      <c r="BK149" s="253">
        <f t="shared" si="186"/>
        <v>0</v>
      </c>
      <c r="BL149" s="361"/>
      <c r="BM149" s="253">
        <f t="shared" si="187"/>
        <v>0</v>
      </c>
      <c r="BN149" s="247"/>
      <c r="BO149" s="358"/>
      <c r="BP149" s="361"/>
      <c r="BQ149" s="361"/>
      <c r="BR149" s="361"/>
      <c r="BS149" s="361"/>
      <c r="BT149" s="361"/>
      <c r="BU149" s="361"/>
      <c r="BV149" s="253">
        <f t="shared" si="188"/>
        <v>0</v>
      </c>
      <c r="BW149" s="361"/>
      <c r="BX149" s="253">
        <f t="shared" si="189"/>
        <v>0</v>
      </c>
      <c r="BY149" s="361"/>
      <c r="BZ149" s="361"/>
      <c r="CA149" s="361"/>
      <c r="CB149" s="361"/>
      <c r="CC149" s="361"/>
      <c r="CD149" s="361"/>
      <c r="CE149" s="361"/>
      <c r="CF149" s="361"/>
      <c r="CG149" s="253">
        <f t="shared" si="190"/>
        <v>0</v>
      </c>
      <c r="CH149" s="361"/>
      <c r="CI149" s="253">
        <f t="shared" si="191"/>
        <v>0</v>
      </c>
      <c r="CJ149" s="361"/>
      <c r="CK149" s="361"/>
      <c r="CL149" s="361"/>
      <c r="CM149" s="361"/>
      <c r="CN149" s="361"/>
      <c r="CO149" s="361"/>
      <c r="CP149" s="361"/>
      <c r="CQ149" s="361"/>
      <c r="CR149" s="253">
        <f t="shared" si="192"/>
        <v>0</v>
      </c>
      <c r="CS149" s="361"/>
      <c r="CT149" s="253">
        <f t="shared" si="193"/>
        <v>0</v>
      </c>
      <c r="CU149" s="361"/>
      <c r="CV149" s="361"/>
      <c r="CW149" s="361"/>
      <c r="CX149" s="361"/>
      <c r="CY149" s="361"/>
      <c r="CZ149" s="361"/>
      <c r="DA149" s="361"/>
      <c r="DB149" s="361"/>
      <c r="DC149" s="253">
        <f t="shared" si="194"/>
        <v>0</v>
      </c>
      <c r="DD149" s="361"/>
      <c r="DE149" s="253">
        <f t="shared" si="195"/>
        <v>0</v>
      </c>
      <c r="DF149" s="361"/>
      <c r="DG149" s="361"/>
      <c r="DH149" s="361"/>
      <c r="DI149" s="361"/>
      <c r="DJ149" s="361"/>
      <c r="DK149" s="361"/>
      <c r="DL149" s="361"/>
      <c r="DM149" s="2"/>
      <c r="DN149" s="2"/>
    </row>
    <row r="150" spans="1:118" s="27" customFormat="1" ht="12">
      <c r="A150" s="272" t="str">
        <f t="shared" si="165"/>
        <v>МОУ ДОД Дмш п. Ярега</v>
      </c>
      <c r="B150" s="348" t="s">
        <v>322</v>
      </c>
      <c r="C150" s="349" t="s">
        <v>323</v>
      </c>
      <c r="D150" s="349" t="s">
        <v>324</v>
      </c>
      <c r="E150" s="308">
        <f t="shared" si="176"/>
        <v>0</v>
      </c>
      <c r="F150" s="236">
        <f t="shared" si="177"/>
        <v>0</v>
      </c>
      <c r="G150" s="236">
        <f t="shared" si="178"/>
        <v>0</v>
      </c>
      <c r="H150" s="236">
        <f t="shared" si="179"/>
        <v>0</v>
      </c>
      <c r="I150" s="236">
        <f t="shared" si="180"/>
        <v>0</v>
      </c>
      <c r="J150" s="236">
        <f t="shared" si="204"/>
        <v>0</v>
      </c>
      <c r="K150" s="236">
        <f t="shared" si="205"/>
        <v>0</v>
      </c>
      <c r="L150" s="236">
        <f t="shared" si="206"/>
        <v>0</v>
      </c>
      <c r="M150" s="236">
        <f t="shared" si="207"/>
        <v>0</v>
      </c>
      <c r="N150" s="236">
        <f t="shared" si="166"/>
        <v>0</v>
      </c>
      <c r="O150" s="236">
        <f t="shared" si="208"/>
        <v>0</v>
      </c>
      <c r="P150" s="220"/>
      <c r="Q150" s="221"/>
      <c r="R150" s="237">
        <f>SUM(U150:W150)</f>
        <v>0</v>
      </c>
      <c r="S150" s="221"/>
      <c r="T150" s="237">
        <f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>SUM(AF150:AH150)</f>
        <v>0</v>
      </c>
      <c r="AD150" s="221"/>
      <c r="AE150" s="237">
        <f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>SUM(AQ150:AS150)</f>
        <v>0</v>
      </c>
      <c r="AO150" s="221"/>
      <c r="AP150" s="237">
        <f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>SUM(BB150:BD150)</f>
        <v>0</v>
      </c>
      <c r="AZ150" s="221"/>
      <c r="BA150" s="237">
        <f>SUM(BE150:BG150)</f>
        <v>0</v>
      </c>
      <c r="BB150" s="221"/>
      <c r="BC150" s="233"/>
      <c r="BD150" s="221"/>
      <c r="BE150" s="221"/>
      <c r="BF150" s="233"/>
      <c r="BG150" s="221"/>
      <c r="BH150" s="379">
        <f t="shared" si="162"/>
        <v>0</v>
      </c>
      <c r="BI150" s="255" t="str">
        <f t="shared" si="175"/>
        <v>27</v>
      </c>
      <c r="BJ150" s="361"/>
      <c r="BK150" s="253">
        <f t="shared" si="186"/>
        <v>0</v>
      </c>
      <c r="BL150" s="361"/>
      <c r="BM150" s="253">
        <f t="shared" si="187"/>
        <v>0</v>
      </c>
      <c r="BN150" s="247"/>
      <c r="BO150" s="358"/>
      <c r="BP150" s="361"/>
      <c r="BQ150" s="361"/>
      <c r="BR150" s="361"/>
      <c r="BS150" s="361"/>
      <c r="BT150" s="361"/>
      <c r="BU150" s="361"/>
      <c r="BV150" s="253">
        <f t="shared" si="188"/>
        <v>0</v>
      </c>
      <c r="BW150" s="361"/>
      <c r="BX150" s="253">
        <f t="shared" si="189"/>
        <v>0</v>
      </c>
      <c r="BY150" s="361"/>
      <c r="BZ150" s="361"/>
      <c r="CA150" s="361"/>
      <c r="CB150" s="361"/>
      <c r="CC150" s="361"/>
      <c r="CD150" s="361"/>
      <c r="CE150" s="361"/>
      <c r="CF150" s="361"/>
      <c r="CG150" s="253">
        <f t="shared" si="190"/>
        <v>0</v>
      </c>
      <c r="CH150" s="361"/>
      <c r="CI150" s="253">
        <f t="shared" si="191"/>
        <v>0</v>
      </c>
      <c r="CJ150" s="361"/>
      <c r="CK150" s="361"/>
      <c r="CL150" s="361"/>
      <c r="CM150" s="361"/>
      <c r="CN150" s="361"/>
      <c r="CO150" s="361"/>
      <c r="CP150" s="361"/>
      <c r="CQ150" s="361"/>
      <c r="CR150" s="253">
        <f t="shared" si="192"/>
        <v>0</v>
      </c>
      <c r="CS150" s="361"/>
      <c r="CT150" s="253">
        <f t="shared" si="193"/>
        <v>0</v>
      </c>
      <c r="CU150" s="361"/>
      <c r="CV150" s="361"/>
      <c r="CW150" s="361"/>
      <c r="CX150" s="361"/>
      <c r="CY150" s="361"/>
      <c r="CZ150" s="361"/>
      <c r="DA150" s="361"/>
      <c r="DB150" s="361"/>
      <c r="DC150" s="253">
        <f t="shared" si="194"/>
        <v>0</v>
      </c>
      <c r="DD150" s="361"/>
      <c r="DE150" s="253">
        <f t="shared" si="195"/>
        <v>0</v>
      </c>
      <c r="DF150" s="361"/>
      <c r="DG150" s="361"/>
      <c r="DH150" s="361"/>
      <c r="DI150" s="361"/>
      <c r="DJ150" s="361"/>
      <c r="DK150" s="361"/>
      <c r="DL150" s="361"/>
      <c r="DM150" s="2"/>
      <c r="DN150" s="2"/>
    </row>
    <row r="151" spans="1:118" s="28" customFormat="1" thickBot="1">
      <c r="A151" s="272" t="str">
        <f t="shared" si="165"/>
        <v>МОУ ДОД Дмш п. Ярега</v>
      </c>
      <c r="B151" s="352" t="s">
        <v>75</v>
      </c>
      <c r="C151" s="349" t="s">
        <v>79</v>
      </c>
      <c r="D151" s="349" t="s">
        <v>325</v>
      </c>
      <c r="E151" s="308">
        <f t="shared" si="176"/>
        <v>3</v>
      </c>
      <c r="F151" s="236">
        <f t="shared" si="177"/>
        <v>0</v>
      </c>
      <c r="G151" s="236">
        <f t="shared" si="178"/>
        <v>104.7</v>
      </c>
      <c r="H151" s="236">
        <f t="shared" si="179"/>
        <v>0</v>
      </c>
      <c r="I151" s="236">
        <f t="shared" si="180"/>
        <v>0</v>
      </c>
      <c r="J151" s="236">
        <f t="shared" si="204"/>
        <v>104.7</v>
      </c>
      <c r="K151" s="236">
        <f t="shared" si="205"/>
        <v>0</v>
      </c>
      <c r="L151" s="236">
        <f t="shared" si="206"/>
        <v>0</v>
      </c>
      <c r="M151" s="236">
        <f t="shared" si="207"/>
        <v>0</v>
      </c>
      <c r="N151" s="236">
        <f t="shared" si="166"/>
        <v>0</v>
      </c>
      <c r="O151" s="236">
        <f t="shared" si="208"/>
        <v>0</v>
      </c>
      <c r="P151" s="223">
        <v>3</v>
      </c>
      <c r="Q151" s="224"/>
      <c r="R151" s="238">
        <f>SUM(U151:W151)</f>
        <v>104.7</v>
      </c>
      <c r="S151" s="224"/>
      <c r="T151" s="238">
        <f>SUM(X151:Z151)</f>
        <v>0</v>
      </c>
      <c r="U151" s="224">
        <v>104.7</v>
      </c>
      <c r="V151" s="234"/>
      <c r="W151" s="224"/>
      <c r="X151" s="224"/>
      <c r="Y151" s="234"/>
      <c r="Z151" s="224"/>
      <c r="AA151" s="223"/>
      <c r="AB151" s="224"/>
      <c r="AC151" s="238">
        <f>SUM(AF151:AH151)</f>
        <v>0</v>
      </c>
      <c r="AD151" s="224"/>
      <c r="AE151" s="238">
        <f>SUM(AI151:AK151)</f>
        <v>0</v>
      </c>
      <c r="AF151" s="224"/>
      <c r="AG151" s="234"/>
      <c r="AH151" s="224"/>
      <c r="AI151" s="224"/>
      <c r="AJ151" s="234"/>
      <c r="AK151" s="224"/>
      <c r="AL151" s="223"/>
      <c r="AM151" s="224"/>
      <c r="AN151" s="238">
        <f>SUM(AQ151:AS151)</f>
        <v>0</v>
      </c>
      <c r="AO151" s="224"/>
      <c r="AP151" s="238">
        <f>SUM(AT151:AV151)</f>
        <v>0</v>
      </c>
      <c r="AQ151" s="224"/>
      <c r="AR151" s="234"/>
      <c r="AS151" s="224"/>
      <c r="AT151" s="224"/>
      <c r="AU151" s="234"/>
      <c r="AV151" s="224"/>
      <c r="AW151" s="223"/>
      <c r="AX151" s="224"/>
      <c r="AY151" s="238">
        <f>SUM(BB151:BD151)</f>
        <v>0</v>
      </c>
      <c r="AZ151" s="224"/>
      <c r="BA151" s="238">
        <f>SUM(BE151:BG151)</f>
        <v>0</v>
      </c>
      <c r="BB151" s="224"/>
      <c r="BC151" s="234"/>
      <c r="BD151" s="224"/>
      <c r="BE151" s="224"/>
      <c r="BF151" s="234"/>
      <c r="BG151" s="224"/>
      <c r="BH151" s="379">
        <f t="shared" si="162"/>
        <v>0</v>
      </c>
      <c r="BI151" s="255" t="str">
        <f t="shared" si="175"/>
        <v>28</v>
      </c>
      <c r="BJ151" s="359"/>
      <c r="BK151" s="253">
        <f t="shared" si="186"/>
        <v>0</v>
      </c>
      <c r="BL151" s="359"/>
      <c r="BM151" s="253">
        <f t="shared" si="187"/>
        <v>0</v>
      </c>
      <c r="BN151" s="322"/>
      <c r="BO151" s="362"/>
      <c r="BP151" s="359"/>
      <c r="BQ151" s="359"/>
      <c r="BR151" s="359"/>
      <c r="BS151" s="359"/>
      <c r="BT151" s="359"/>
      <c r="BU151" s="359"/>
      <c r="BV151" s="253">
        <f t="shared" si="188"/>
        <v>0</v>
      </c>
      <c r="BW151" s="361"/>
      <c r="BX151" s="253">
        <f t="shared" si="189"/>
        <v>0</v>
      </c>
      <c r="BY151" s="359"/>
      <c r="BZ151" s="359"/>
      <c r="CA151" s="359"/>
      <c r="CB151" s="359"/>
      <c r="CC151" s="359"/>
      <c r="CD151" s="359"/>
      <c r="CE151" s="359"/>
      <c r="CF151" s="359"/>
      <c r="CG151" s="253">
        <f t="shared" si="190"/>
        <v>0</v>
      </c>
      <c r="CH151" s="361"/>
      <c r="CI151" s="253">
        <f t="shared" si="191"/>
        <v>0</v>
      </c>
      <c r="CJ151" s="359"/>
      <c r="CK151" s="359"/>
      <c r="CL151" s="359"/>
      <c r="CM151" s="359"/>
      <c r="CN151" s="359"/>
      <c r="CO151" s="359"/>
      <c r="CP151" s="359"/>
      <c r="CQ151" s="359"/>
      <c r="CR151" s="253">
        <f t="shared" si="192"/>
        <v>0</v>
      </c>
      <c r="CS151" s="361"/>
      <c r="CT151" s="253">
        <f t="shared" si="193"/>
        <v>0</v>
      </c>
      <c r="CU151" s="359"/>
      <c r="CV151" s="359"/>
      <c r="CW151" s="359"/>
      <c r="CX151" s="359"/>
      <c r="CY151" s="359"/>
      <c r="CZ151" s="359"/>
      <c r="DA151" s="359"/>
      <c r="DB151" s="359"/>
      <c r="DC151" s="253">
        <f t="shared" si="194"/>
        <v>0</v>
      </c>
      <c r="DD151" s="361"/>
      <c r="DE151" s="253">
        <f t="shared" si="195"/>
        <v>0</v>
      </c>
      <c r="DF151" s="359"/>
      <c r="DG151" s="359"/>
      <c r="DH151" s="359"/>
      <c r="DI151" s="359"/>
      <c r="DJ151" s="359"/>
      <c r="DK151" s="359"/>
      <c r="DL151" s="359"/>
      <c r="DM151" s="242"/>
      <c r="DN151" s="242"/>
    </row>
    <row r="152" spans="1:118" s="258" customFormat="1" ht="20.25" customHeight="1">
      <c r="A152" s="271" t="str">
        <f>B152</f>
        <v>МОУ ДОД Дмш п. Водный</v>
      </c>
      <c r="B152" s="712" t="s">
        <v>386</v>
      </c>
      <c r="C152" s="713"/>
      <c r="D152" s="713"/>
      <c r="E152" s="713"/>
      <c r="F152" s="713"/>
      <c r="G152" s="713"/>
      <c r="H152" s="713"/>
      <c r="I152" s="713"/>
      <c r="J152" s="713"/>
      <c r="K152" s="713"/>
      <c r="L152" s="713"/>
      <c r="M152" s="713"/>
      <c r="N152" s="713"/>
      <c r="O152" s="714"/>
      <c r="P152" s="715" t="str">
        <f>CONCATENATE(P$1," - ",$B152)</f>
        <v>1 квартал - МОУ ДОД Дмш п. Водный</v>
      </c>
      <c r="Q152" s="716"/>
      <c r="R152" s="716"/>
      <c r="S152" s="716"/>
      <c r="T152" s="716"/>
      <c r="U152" s="716"/>
      <c r="V152" s="716"/>
      <c r="W152" s="716"/>
      <c r="X152" s="716"/>
      <c r="Y152" s="716"/>
      <c r="Z152" s="717"/>
      <c r="AA152" s="715" t="str">
        <f>CONCATENATE(AA$1," - ",$B152)</f>
        <v>2 квартал - МОУ ДОД Дмш п. Водный</v>
      </c>
      <c r="AB152" s="716"/>
      <c r="AC152" s="716"/>
      <c r="AD152" s="716"/>
      <c r="AE152" s="716"/>
      <c r="AF152" s="716"/>
      <c r="AG152" s="716"/>
      <c r="AH152" s="716"/>
      <c r="AI152" s="716"/>
      <c r="AJ152" s="716"/>
      <c r="AK152" s="717"/>
      <c r="AL152" s="715" t="str">
        <f>CONCATENATE(AL$1," - ",$B152)</f>
        <v>3 квартал - МОУ ДОД Дмш п. Водный</v>
      </c>
      <c r="AM152" s="716"/>
      <c r="AN152" s="716"/>
      <c r="AO152" s="716"/>
      <c r="AP152" s="716"/>
      <c r="AQ152" s="716"/>
      <c r="AR152" s="716"/>
      <c r="AS152" s="716"/>
      <c r="AT152" s="716"/>
      <c r="AU152" s="716"/>
      <c r="AV152" s="717"/>
      <c r="AW152" s="715" t="str">
        <f>CONCATENATE(AW$1," - ",$B152)</f>
        <v>4 квартал - МОУ ДОД Дмш п. Водный</v>
      </c>
      <c r="AX152" s="716"/>
      <c r="AY152" s="716"/>
      <c r="AZ152" s="716"/>
      <c r="BA152" s="716"/>
      <c r="BB152" s="716"/>
      <c r="BC152" s="716"/>
      <c r="BD152" s="716"/>
      <c r="BE152" s="716"/>
      <c r="BF152" s="716"/>
      <c r="BG152" s="717"/>
      <c r="BH152" s="379">
        <f>IF((COUNTA(BJ152:DL152)-COUNTIF(BJ152:DL152,0))=0,0,CONCATENATE("Ошибки!-",COUNTA(BJ152:DL152)-COUNTIF(BJ152:DL152,0)))</f>
        <v>0</v>
      </c>
      <c r="BI152" s="284" t="str">
        <f>CONCATENATE(D163," по отношению к ",D164,", ",D165)</f>
        <v>11 по отношению к 12, 13</v>
      </c>
      <c r="BJ152" s="285">
        <f t="shared" ref="BJ152:CO152" si="209">IF(ROUND(E163-SUM(E164:E165),5)&gt;=0,0,"Ошибка")</f>
        <v>0</v>
      </c>
      <c r="BK152" s="285">
        <f t="shared" si="209"/>
        <v>0</v>
      </c>
      <c r="BL152" s="285">
        <f t="shared" si="209"/>
        <v>0</v>
      </c>
      <c r="BM152" s="285">
        <f t="shared" si="209"/>
        <v>0</v>
      </c>
      <c r="BN152" s="285">
        <f t="shared" si="209"/>
        <v>0</v>
      </c>
      <c r="BO152" s="285">
        <f t="shared" si="209"/>
        <v>0</v>
      </c>
      <c r="BP152" s="285">
        <f t="shared" si="209"/>
        <v>0</v>
      </c>
      <c r="BQ152" s="285">
        <f t="shared" si="209"/>
        <v>0</v>
      </c>
      <c r="BR152" s="285">
        <f t="shared" si="209"/>
        <v>0</v>
      </c>
      <c r="BS152" s="285">
        <f t="shared" si="209"/>
        <v>0</v>
      </c>
      <c r="BT152" s="285">
        <f t="shared" si="209"/>
        <v>0</v>
      </c>
      <c r="BU152" s="285">
        <f t="shared" si="209"/>
        <v>0</v>
      </c>
      <c r="BV152" s="285">
        <f t="shared" si="209"/>
        <v>0</v>
      </c>
      <c r="BW152" s="285">
        <f t="shared" si="209"/>
        <v>0</v>
      </c>
      <c r="BX152" s="285">
        <f t="shared" si="209"/>
        <v>0</v>
      </c>
      <c r="BY152" s="285">
        <f t="shared" si="209"/>
        <v>0</v>
      </c>
      <c r="BZ152" s="285">
        <f t="shared" si="209"/>
        <v>0</v>
      </c>
      <c r="CA152" s="285">
        <f t="shared" si="209"/>
        <v>0</v>
      </c>
      <c r="CB152" s="285">
        <f t="shared" si="209"/>
        <v>0</v>
      </c>
      <c r="CC152" s="285">
        <f t="shared" si="209"/>
        <v>0</v>
      </c>
      <c r="CD152" s="285">
        <f t="shared" si="209"/>
        <v>0</v>
      </c>
      <c r="CE152" s="285">
        <f t="shared" si="209"/>
        <v>0</v>
      </c>
      <c r="CF152" s="285">
        <f t="shared" si="209"/>
        <v>0</v>
      </c>
      <c r="CG152" s="285">
        <f t="shared" si="209"/>
        <v>0</v>
      </c>
      <c r="CH152" s="285">
        <f t="shared" si="209"/>
        <v>0</v>
      </c>
      <c r="CI152" s="285">
        <f t="shared" si="209"/>
        <v>0</v>
      </c>
      <c r="CJ152" s="285">
        <f t="shared" si="209"/>
        <v>0</v>
      </c>
      <c r="CK152" s="285">
        <f t="shared" si="209"/>
        <v>0</v>
      </c>
      <c r="CL152" s="285">
        <f t="shared" si="209"/>
        <v>0</v>
      </c>
      <c r="CM152" s="285">
        <f t="shared" si="209"/>
        <v>0</v>
      </c>
      <c r="CN152" s="285">
        <f t="shared" si="209"/>
        <v>0</v>
      </c>
      <c r="CO152" s="285">
        <f t="shared" si="209"/>
        <v>0</v>
      </c>
      <c r="CP152" s="285">
        <f t="shared" ref="CP152:DL152" si="210">IF(ROUND(AK163-SUM(AK164:AK165),5)&gt;=0,0,"Ошибка")</f>
        <v>0</v>
      </c>
      <c r="CQ152" s="285">
        <f t="shared" si="210"/>
        <v>0</v>
      </c>
      <c r="CR152" s="285">
        <f t="shared" si="210"/>
        <v>0</v>
      </c>
      <c r="CS152" s="285">
        <f t="shared" si="210"/>
        <v>0</v>
      </c>
      <c r="CT152" s="285">
        <f t="shared" si="210"/>
        <v>0</v>
      </c>
      <c r="CU152" s="285">
        <f t="shared" si="210"/>
        <v>0</v>
      </c>
      <c r="CV152" s="285">
        <f t="shared" si="210"/>
        <v>0</v>
      </c>
      <c r="CW152" s="285">
        <f t="shared" si="210"/>
        <v>0</v>
      </c>
      <c r="CX152" s="285">
        <f t="shared" si="210"/>
        <v>0</v>
      </c>
      <c r="CY152" s="285">
        <f t="shared" si="210"/>
        <v>0</v>
      </c>
      <c r="CZ152" s="285">
        <f t="shared" si="210"/>
        <v>0</v>
      </c>
      <c r="DA152" s="285">
        <f t="shared" si="210"/>
        <v>0</v>
      </c>
      <c r="DB152" s="285">
        <f t="shared" si="210"/>
        <v>0</v>
      </c>
      <c r="DC152" s="285">
        <f t="shared" si="210"/>
        <v>0</v>
      </c>
      <c r="DD152" s="285">
        <f t="shared" si="210"/>
        <v>0</v>
      </c>
      <c r="DE152" s="285">
        <f t="shared" si="210"/>
        <v>0</v>
      </c>
      <c r="DF152" s="285">
        <f t="shared" si="210"/>
        <v>0</v>
      </c>
      <c r="DG152" s="285">
        <f t="shared" si="210"/>
        <v>0</v>
      </c>
      <c r="DH152" s="285">
        <f t="shared" si="210"/>
        <v>0</v>
      </c>
      <c r="DI152" s="285">
        <f t="shared" si="210"/>
        <v>0</v>
      </c>
      <c r="DJ152" s="285">
        <f t="shared" si="210"/>
        <v>0</v>
      </c>
      <c r="DK152" s="285">
        <f t="shared" si="210"/>
        <v>0</v>
      </c>
      <c r="DL152" s="285">
        <f t="shared" si="210"/>
        <v>0</v>
      </c>
      <c r="DM152" s="259"/>
      <c r="DN152" s="259"/>
    </row>
    <row r="153" spans="1:118" s="27" customFormat="1" ht="36">
      <c r="A153" s="272" t="str">
        <f>A152</f>
        <v>МОУ ДОД Дмш п. Водный</v>
      </c>
      <c r="B153" s="211" t="s">
        <v>356</v>
      </c>
      <c r="C153" s="37" t="s">
        <v>47</v>
      </c>
      <c r="D153" s="37" t="s">
        <v>6</v>
      </c>
      <c r="E153" s="308">
        <f t="shared" ref="E153:AJ153" si="211">SUM(E154:E157,E159:E160,E163,E166,E169:E171,E173,E175:E180)</f>
        <v>3</v>
      </c>
      <c r="F153" s="236">
        <f t="shared" si="211"/>
        <v>0</v>
      </c>
      <c r="G153" s="236">
        <f t="shared" si="211"/>
        <v>275.40000000000003</v>
      </c>
      <c r="H153" s="236">
        <f t="shared" si="211"/>
        <v>43.9</v>
      </c>
      <c r="I153" s="236">
        <f t="shared" si="211"/>
        <v>0</v>
      </c>
      <c r="J153" s="236">
        <f t="shared" si="211"/>
        <v>275.40000000000003</v>
      </c>
      <c r="K153" s="236">
        <f t="shared" si="211"/>
        <v>0</v>
      </c>
      <c r="L153" s="236">
        <f t="shared" si="211"/>
        <v>0</v>
      </c>
      <c r="M153" s="236">
        <f t="shared" si="211"/>
        <v>0</v>
      </c>
      <c r="N153" s="236">
        <f t="shared" si="211"/>
        <v>0</v>
      </c>
      <c r="O153" s="236">
        <f t="shared" si="211"/>
        <v>0</v>
      </c>
      <c r="P153" s="228">
        <f t="shared" si="211"/>
        <v>2</v>
      </c>
      <c r="Q153" s="226">
        <f t="shared" si="211"/>
        <v>0</v>
      </c>
      <c r="R153" s="236">
        <f t="shared" si="211"/>
        <v>275.40000000000003</v>
      </c>
      <c r="S153" s="226">
        <f t="shared" si="211"/>
        <v>43.9</v>
      </c>
      <c r="T153" s="236">
        <f t="shared" si="211"/>
        <v>0</v>
      </c>
      <c r="U153" s="226">
        <f t="shared" si="211"/>
        <v>275.40000000000003</v>
      </c>
      <c r="V153" s="235">
        <f t="shared" si="211"/>
        <v>0</v>
      </c>
      <c r="W153" s="226">
        <f t="shared" si="211"/>
        <v>0</v>
      </c>
      <c r="X153" s="226">
        <f t="shared" si="211"/>
        <v>0</v>
      </c>
      <c r="Y153" s="235">
        <f t="shared" si="211"/>
        <v>0</v>
      </c>
      <c r="Z153" s="227">
        <f t="shared" si="211"/>
        <v>0</v>
      </c>
      <c r="AA153" s="228">
        <f t="shared" si="211"/>
        <v>0</v>
      </c>
      <c r="AB153" s="226">
        <f t="shared" si="211"/>
        <v>0</v>
      </c>
      <c r="AC153" s="236">
        <f t="shared" si="211"/>
        <v>0</v>
      </c>
      <c r="AD153" s="226">
        <f t="shared" si="211"/>
        <v>0</v>
      </c>
      <c r="AE153" s="236">
        <f t="shared" si="211"/>
        <v>0</v>
      </c>
      <c r="AF153" s="226">
        <f t="shared" si="211"/>
        <v>0</v>
      </c>
      <c r="AG153" s="235">
        <f t="shared" si="211"/>
        <v>0</v>
      </c>
      <c r="AH153" s="226">
        <f t="shared" si="211"/>
        <v>0</v>
      </c>
      <c r="AI153" s="226">
        <f t="shared" si="211"/>
        <v>0</v>
      </c>
      <c r="AJ153" s="235">
        <f t="shared" si="211"/>
        <v>0</v>
      </c>
      <c r="AK153" s="227">
        <f t="shared" ref="AK153:BG153" si="212">SUM(AK154:AK157,AK159:AK160,AK163,AK166,AK169:AK171,AK173,AK175:AK180)</f>
        <v>0</v>
      </c>
      <c r="AL153" s="228">
        <f t="shared" si="212"/>
        <v>0</v>
      </c>
      <c r="AM153" s="226">
        <f t="shared" si="212"/>
        <v>0</v>
      </c>
      <c r="AN153" s="236">
        <f t="shared" si="212"/>
        <v>0</v>
      </c>
      <c r="AO153" s="226">
        <f t="shared" si="212"/>
        <v>0</v>
      </c>
      <c r="AP153" s="236">
        <f t="shared" si="212"/>
        <v>0</v>
      </c>
      <c r="AQ153" s="226">
        <f t="shared" si="212"/>
        <v>0</v>
      </c>
      <c r="AR153" s="235">
        <f t="shared" si="212"/>
        <v>0</v>
      </c>
      <c r="AS153" s="226">
        <f t="shared" si="212"/>
        <v>0</v>
      </c>
      <c r="AT153" s="226">
        <f t="shared" si="212"/>
        <v>0</v>
      </c>
      <c r="AU153" s="235">
        <f t="shared" si="212"/>
        <v>0</v>
      </c>
      <c r="AV153" s="227">
        <f t="shared" si="212"/>
        <v>0</v>
      </c>
      <c r="AW153" s="228">
        <f t="shared" si="212"/>
        <v>0</v>
      </c>
      <c r="AX153" s="226">
        <f t="shared" si="212"/>
        <v>0</v>
      </c>
      <c r="AY153" s="236">
        <f t="shared" si="212"/>
        <v>0</v>
      </c>
      <c r="AZ153" s="226">
        <f t="shared" si="212"/>
        <v>0</v>
      </c>
      <c r="BA153" s="236">
        <f t="shared" si="212"/>
        <v>0</v>
      </c>
      <c r="BB153" s="226">
        <f t="shared" si="212"/>
        <v>0</v>
      </c>
      <c r="BC153" s="235">
        <f t="shared" si="212"/>
        <v>0</v>
      </c>
      <c r="BD153" s="226">
        <f t="shared" si="212"/>
        <v>0</v>
      </c>
      <c r="BE153" s="226">
        <f t="shared" si="212"/>
        <v>0</v>
      </c>
      <c r="BF153" s="235">
        <f t="shared" si="212"/>
        <v>0</v>
      </c>
      <c r="BG153" s="227">
        <f t="shared" si="212"/>
        <v>0</v>
      </c>
      <c r="BH153" s="379">
        <f t="shared" ref="BH153:BH180" si="213">IF((COUNTA(BJ153:DL153)-COUNTIF(BJ153:DL153,0))=0,0,CONCATENATE("Ошибки!-",COUNTA(BJ153:DL153)-COUNTIF(BJ153:DL153,0)))</f>
        <v>0</v>
      </c>
      <c r="BI153" s="255" t="str">
        <f>CONCATENATE(D166," по отношению к ",D167,", ",D168)</f>
        <v>14 по отношению к 15, 16</v>
      </c>
      <c r="BJ153" s="253">
        <f t="shared" ref="BJ153:CO153" si="214">IF(ROUND(E166-SUM(E167:E168),5)&gt;=0,0,"Ошибка")</f>
        <v>0</v>
      </c>
      <c r="BK153" s="253">
        <f t="shared" si="214"/>
        <v>0</v>
      </c>
      <c r="BL153" s="253">
        <f t="shared" si="214"/>
        <v>0</v>
      </c>
      <c r="BM153" s="253">
        <f t="shared" si="214"/>
        <v>0</v>
      </c>
      <c r="BN153" s="253">
        <f t="shared" si="214"/>
        <v>0</v>
      </c>
      <c r="BO153" s="253">
        <f t="shared" si="214"/>
        <v>0</v>
      </c>
      <c r="BP153" s="253">
        <f t="shared" si="214"/>
        <v>0</v>
      </c>
      <c r="BQ153" s="253">
        <f t="shared" si="214"/>
        <v>0</v>
      </c>
      <c r="BR153" s="253">
        <f t="shared" si="214"/>
        <v>0</v>
      </c>
      <c r="BS153" s="253">
        <f t="shared" si="214"/>
        <v>0</v>
      </c>
      <c r="BT153" s="253">
        <f t="shared" si="214"/>
        <v>0</v>
      </c>
      <c r="BU153" s="253">
        <f t="shared" si="214"/>
        <v>0</v>
      </c>
      <c r="BV153" s="253">
        <f t="shared" si="214"/>
        <v>0</v>
      </c>
      <c r="BW153" s="253">
        <f t="shared" si="214"/>
        <v>0</v>
      </c>
      <c r="BX153" s="253">
        <f t="shared" si="214"/>
        <v>0</v>
      </c>
      <c r="BY153" s="253">
        <f t="shared" si="214"/>
        <v>0</v>
      </c>
      <c r="BZ153" s="253">
        <f t="shared" si="214"/>
        <v>0</v>
      </c>
      <c r="CA153" s="253">
        <f t="shared" si="214"/>
        <v>0</v>
      </c>
      <c r="CB153" s="253">
        <f t="shared" si="214"/>
        <v>0</v>
      </c>
      <c r="CC153" s="253">
        <f t="shared" si="214"/>
        <v>0</v>
      </c>
      <c r="CD153" s="253">
        <f t="shared" si="214"/>
        <v>0</v>
      </c>
      <c r="CE153" s="253">
        <f t="shared" si="214"/>
        <v>0</v>
      </c>
      <c r="CF153" s="253">
        <f t="shared" si="214"/>
        <v>0</v>
      </c>
      <c r="CG153" s="253">
        <f t="shared" si="214"/>
        <v>0</v>
      </c>
      <c r="CH153" s="253">
        <f t="shared" si="214"/>
        <v>0</v>
      </c>
      <c r="CI153" s="253">
        <f t="shared" si="214"/>
        <v>0</v>
      </c>
      <c r="CJ153" s="253">
        <f t="shared" si="214"/>
        <v>0</v>
      </c>
      <c r="CK153" s="253">
        <f t="shared" si="214"/>
        <v>0</v>
      </c>
      <c r="CL153" s="253">
        <f t="shared" si="214"/>
        <v>0</v>
      </c>
      <c r="CM153" s="253">
        <f t="shared" si="214"/>
        <v>0</v>
      </c>
      <c r="CN153" s="253">
        <f t="shared" si="214"/>
        <v>0</v>
      </c>
      <c r="CO153" s="253">
        <f t="shared" si="214"/>
        <v>0</v>
      </c>
      <c r="CP153" s="253">
        <f t="shared" ref="CP153:DL153" si="215">IF(ROUND(AK166-SUM(AK167:AK168),5)&gt;=0,0,"Ошибка")</f>
        <v>0</v>
      </c>
      <c r="CQ153" s="253">
        <f t="shared" si="215"/>
        <v>0</v>
      </c>
      <c r="CR153" s="253">
        <f t="shared" si="215"/>
        <v>0</v>
      </c>
      <c r="CS153" s="253">
        <f t="shared" si="215"/>
        <v>0</v>
      </c>
      <c r="CT153" s="253">
        <f t="shared" si="215"/>
        <v>0</v>
      </c>
      <c r="CU153" s="253">
        <f t="shared" si="215"/>
        <v>0</v>
      </c>
      <c r="CV153" s="253">
        <f t="shared" si="215"/>
        <v>0</v>
      </c>
      <c r="CW153" s="253">
        <f t="shared" si="215"/>
        <v>0</v>
      </c>
      <c r="CX153" s="253">
        <f t="shared" si="215"/>
        <v>0</v>
      </c>
      <c r="CY153" s="253">
        <f t="shared" si="215"/>
        <v>0</v>
      </c>
      <c r="CZ153" s="253">
        <f t="shared" si="215"/>
        <v>0</v>
      </c>
      <c r="DA153" s="253">
        <f t="shared" si="215"/>
        <v>0</v>
      </c>
      <c r="DB153" s="253">
        <f t="shared" si="215"/>
        <v>0</v>
      </c>
      <c r="DC153" s="253">
        <f t="shared" si="215"/>
        <v>0</v>
      </c>
      <c r="DD153" s="253">
        <f t="shared" si="215"/>
        <v>0</v>
      </c>
      <c r="DE153" s="253">
        <f t="shared" si="215"/>
        <v>0</v>
      </c>
      <c r="DF153" s="253">
        <f t="shared" si="215"/>
        <v>0</v>
      </c>
      <c r="DG153" s="253">
        <f t="shared" si="215"/>
        <v>0</v>
      </c>
      <c r="DH153" s="253">
        <f t="shared" si="215"/>
        <v>0</v>
      </c>
      <c r="DI153" s="253">
        <f t="shared" si="215"/>
        <v>0</v>
      </c>
      <c r="DJ153" s="253">
        <f t="shared" si="215"/>
        <v>0</v>
      </c>
      <c r="DK153" s="253">
        <f t="shared" si="215"/>
        <v>0</v>
      </c>
      <c r="DL153" s="253">
        <f t="shared" si="215"/>
        <v>0</v>
      </c>
      <c r="DM153" s="2"/>
      <c r="DN153" s="2"/>
    </row>
    <row r="154" spans="1:118" s="27" customFormat="1" ht="24">
      <c r="A154" s="272" t="str">
        <f t="shared" ref="A154:A180" si="216">A153</f>
        <v>МОУ ДОД Дмш п. Водный</v>
      </c>
      <c r="B154" s="348" t="s">
        <v>233</v>
      </c>
      <c r="C154" s="349" t="s">
        <v>55</v>
      </c>
      <c r="D154" s="349" t="s">
        <v>7</v>
      </c>
      <c r="E154" s="308">
        <f>ROUND(SUM(P154,AA154,AL154,AW154),0)</f>
        <v>1</v>
      </c>
      <c r="F154" s="236">
        <f>ROUND(SUM(Q154,AB154,AM154,AX154),1)</f>
        <v>0</v>
      </c>
      <c r="G154" s="236">
        <f>SUM(J154:L154)</f>
        <v>142.9</v>
      </c>
      <c r="H154" s="236">
        <f>ROUND(SUM(S154,AD154,AO154,AZ154),1)</f>
        <v>43.9</v>
      </c>
      <c r="I154" s="236">
        <f>SUM(M154:O154)</f>
        <v>0</v>
      </c>
      <c r="J154" s="236">
        <f>ROUND(SUM(U154,AF154,AQ154,BB154),1)</f>
        <v>142.9</v>
      </c>
      <c r="K154" s="236">
        <f>ROUND(SUM(V154,AG154,AR154,BC154),1)</f>
        <v>0</v>
      </c>
      <c r="L154" s="236">
        <f>ROUND(SUM(W154,AH154,AS154,BD154),1)</f>
        <v>0</v>
      </c>
      <c r="M154" s="236">
        <f>ROUND(SUM(X154,AI154,AT154,BE154),1)</f>
        <v>0</v>
      </c>
      <c r="N154" s="236">
        <f t="shared" ref="N154:N180" si="217">ROUND(SUM(Y154,AJ154,AU154,BF154),1)</f>
        <v>0</v>
      </c>
      <c r="O154" s="236">
        <f>ROUND(SUM(Z154,AK154,AV154,BG154),1)</f>
        <v>0</v>
      </c>
      <c r="P154" s="220">
        <v>0.5</v>
      </c>
      <c r="Q154" s="221"/>
      <c r="R154" s="237">
        <f t="shared" ref="R154:R159" si="218">SUM(U154:W154)</f>
        <v>142.9</v>
      </c>
      <c r="S154" s="221">
        <v>43.9</v>
      </c>
      <c r="T154" s="237">
        <f t="shared" ref="T154:T159" si="219">SUM(X154:Z154)</f>
        <v>0</v>
      </c>
      <c r="U154" s="221">
        <v>142.9</v>
      </c>
      <c r="V154" s="233"/>
      <c r="W154" s="221"/>
      <c r="X154" s="221"/>
      <c r="Y154" s="233"/>
      <c r="Z154" s="221"/>
      <c r="AA154" s="220"/>
      <c r="AB154" s="221"/>
      <c r="AC154" s="237">
        <f t="shared" ref="AC154:AC159" si="220">SUM(AF154:AH154)</f>
        <v>0</v>
      </c>
      <c r="AD154" s="221"/>
      <c r="AE154" s="237">
        <f t="shared" ref="AE154:AE159" si="221">SUM(AI154:AK154)</f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ref="AN154:AN159" si="222">SUM(AQ154:AS154)</f>
        <v>0</v>
      </c>
      <c r="AO154" s="221"/>
      <c r="AP154" s="237">
        <f t="shared" ref="AP154:AP159" si="223">SUM(AT154:AV154)</f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ref="AY154:AY159" si="224">SUM(BB154:BD154)</f>
        <v>0</v>
      </c>
      <c r="AZ154" s="221"/>
      <c r="BA154" s="237">
        <f t="shared" ref="BA154:BA159" si="225">SUM(BE154:BG154)</f>
        <v>0</v>
      </c>
      <c r="BB154" s="221"/>
      <c r="BC154" s="233"/>
      <c r="BD154" s="221"/>
      <c r="BE154" s="221"/>
      <c r="BF154" s="233"/>
      <c r="BG154" s="221"/>
      <c r="BH154" s="379">
        <f t="shared" si="213"/>
        <v>0</v>
      </c>
      <c r="BI154" s="255" t="str">
        <f t="shared" ref="BI154:BI180" si="226">D154</f>
        <v>02</v>
      </c>
      <c r="BJ154" s="361"/>
      <c r="BK154" s="253">
        <f>IF(ROUND((E154-F154),5)&gt;=0,0,"Ошибка!")</f>
        <v>0</v>
      </c>
      <c r="BL154" s="361"/>
      <c r="BM154" s="253">
        <f>IF(ROUND((G154-H154),5)&gt;=0,0,"Ошибка!")</f>
        <v>0</v>
      </c>
      <c r="BN154" s="247"/>
      <c r="BO154" s="358"/>
      <c r="BP154" s="361"/>
      <c r="BQ154" s="361"/>
      <c r="BR154" s="361"/>
      <c r="BS154" s="361"/>
      <c r="BT154" s="361"/>
      <c r="BU154" s="361"/>
      <c r="BV154" s="253">
        <f>IF(ROUND((P154-Q154),5)&gt;=0,0,"Ошибка!")</f>
        <v>0</v>
      </c>
      <c r="BW154" s="361"/>
      <c r="BX154" s="253">
        <f>IF(ROUND((R154-S154),5)&gt;=0,0,"Ошибка!")</f>
        <v>0</v>
      </c>
      <c r="BY154" s="361"/>
      <c r="BZ154" s="361"/>
      <c r="CA154" s="361"/>
      <c r="CB154" s="361"/>
      <c r="CC154" s="361"/>
      <c r="CD154" s="361"/>
      <c r="CE154" s="361"/>
      <c r="CF154" s="361"/>
      <c r="CG154" s="253">
        <f>IF(ROUND((AA154-AB154),5)&gt;=0,0,"Ошибка!")</f>
        <v>0</v>
      </c>
      <c r="CH154" s="361"/>
      <c r="CI154" s="253">
        <f>IF(ROUND((AC154-AD154),5)&gt;=0,0,"Ошибка!")</f>
        <v>0</v>
      </c>
      <c r="CJ154" s="361"/>
      <c r="CK154" s="361"/>
      <c r="CL154" s="361"/>
      <c r="CM154" s="361"/>
      <c r="CN154" s="361"/>
      <c r="CO154" s="361"/>
      <c r="CP154" s="361"/>
      <c r="CQ154" s="361"/>
      <c r="CR154" s="253">
        <f>IF(ROUND((AL154-AM154),5)&gt;=0,0,"Ошибка!")</f>
        <v>0</v>
      </c>
      <c r="CS154" s="361"/>
      <c r="CT154" s="253">
        <f>IF(ROUND((AN154-AO154),5)&gt;=0,0,"Ошибка!")</f>
        <v>0</v>
      </c>
      <c r="CU154" s="361"/>
      <c r="CV154" s="361"/>
      <c r="CW154" s="361"/>
      <c r="CX154" s="361"/>
      <c r="CY154" s="361"/>
      <c r="CZ154" s="361"/>
      <c r="DA154" s="361"/>
      <c r="DB154" s="361"/>
      <c r="DC154" s="253">
        <f>IF(ROUND((AW154-AX154),5)&gt;=0,0,"Ошибка!")</f>
        <v>0</v>
      </c>
      <c r="DD154" s="361"/>
      <c r="DE154" s="253">
        <f>IF(ROUND((AY154-AZ154),5)&gt;=0,0,"Ошибка!")</f>
        <v>0</v>
      </c>
      <c r="DF154" s="361"/>
      <c r="DG154" s="361"/>
      <c r="DH154" s="361"/>
      <c r="DI154" s="361"/>
      <c r="DJ154" s="361"/>
      <c r="DK154" s="361"/>
      <c r="DL154" s="361"/>
      <c r="DM154" s="2"/>
      <c r="DN154" s="2"/>
    </row>
    <row r="155" spans="1:118" s="27" customFormat="1" ht="36">
      <c r="A155" s="272" t="str">
        <f t="shared" si="216"/>
        <v>МОУ ДОД Дмш п. Водный</v>
      </c>
      <c r="B155" s="348" t="s">
        <v>229</v>
      </c>
      <c r="C155" s="349" t="s">
        <v>58</v>
      </c>
      <c r="D155" s="349" t="s">
        <v>8</v>
      </c>
      <c r="E155" s="308">
        <f t="shared" ref="E155:E180" si="227">ROUND(SUM(P155,AA155,AL155,AW155),0)</f>
        <v>0</v>
      </c>
      <c r="F155" s="236">
        <f t="shared" ref="F155:F180" si="228">ROUND(SUM(Q155,AB155,AM155,AX155),1)</f>
        <v>0</v>
      </c>
      <c r="G155" s="236">
        <f t="shared" ref="G155:G180" si="229">SUM(J155:L155)</f>
        <v>0</v>
      </c>
      <c r="H155" s="236">
        <f t="shared" ref="H155:H180" si="230">ROUND(SUM(S155,AD155,AO155,AZ155),1)</f>
        <v>0</v>
      </c>
      <c r="I155" s="236">
        <f t="shared" ref="I155:I180" si="231">SUM(M155:O155)</f>
        <v>0</v>
      </c>
      <c r="J155" s="236">
        <f t="shared" ref="J155:J167" si="232">ROUND(SUM(U155,AF155,AQ155,BB155),1)</f>
        <v>0</v>
      </c>
      <c r="K155" s="236">
        <f t="shared" ref="K155:K167" si="233">ROUND(SUM(V155,AG155,AR155,BC155),1)</f>
        <v>0</v>
      </c>
      <c r="L155" s="236">
        <f t="shared" ref="L155:L167" si="234">ROUND(SUM(W155,AH155,AS155,BD155),1)</f>
        <v>0</v>
      </c>
      <c r="M155" s="236">
        <f t="shared" ref="M155:M167" si="235">ROUND(SUM(X155,AI155,AT155,BE155),1)</f>
        <v>0</v>
      </c>
      <c r="N155" s="236">
        <f t="shared" si="217"/>
        <v>0</v>
      </c>
      <c r="O155" s="236">
        <f t="shared" ref="O155:O167" si="236">ROUND(SUM(Z155,AK155,AV155,BG155),1)</f>
        <v>0</v>
      </c>
      <c r="P155" s="220"/>
      <c r="Q155" s="221"/>
      <c r="R155" s="237">
        <f t="shared" si="218"/>
        <v>0</v>
      </c>
      <c r="S155" s="221"/>
      <c r="T155" s="237">
        <f t="shared" si="219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20"/>
        <v>0</v>
      </c>
      <c r="AD155" s="221"/>
      <c r="AE155" s="237">
        <f t="shared" si="221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22"/>
        <v>0</v>
      </c>
      <c r="AO155" s="221"/>
      <c r="AP155" s="237">
        <f t="shared" si="223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24"/>
        <v>0</v>
      </c>
      <c r="AZ155" s="221"/>
      <c r="BA155" s="237">
        <f t="shared" si="225"/>
        <v>0</v>
      </c>
      <c r="BB155" s="221"/>
      <c r="BC155" s="233"/>
      <c r="BD155" s="221"/>
      <c r="BE155" s="221"/>
      <c r="BF155" s="233"/>
      <c r="BG155" s="221"/>
      <c r="BH155" s="379">
        <f t="shared" si="213"/>
        <v>0</v>
      </c>
      <c r="BI155" s="255" t="str">
        <f t="shared" si="226"/>
        <v>03</v>
      </c>
      <c r="BJ155" s="361"/>
      <c r="BK155" s="253">
        <f t="shared" ref="BK155:BK180" si="237">IF(ROUND((E155-F155),5)&gt;=0,0,"Ошибка!")</f>
        <v>0</v>
      </c>
      <c r="BL155" s="361"/>
      <c r="BM155" s="253">
        <f t="shared" ref="BM155:BM180" si="238">IF(ROUND((G155-H155),5)&gt;=0,0,"Ошибка!")</f>
        <v>0</v>
      </c>
      <c r="BN155" s="247"/>
      <c r="BO155" s="358"/>
      <c r="BP155" s="361"/>
      <c r="BQ155" s="361"/>
      <c r="BR155" s="361"/>
      <c r="BS155" s="361"/>
      <c r="BT155" s="361"/>
      <c r="BU155" s="361"/>
      <c r="BV155" s="253">
        <f t="shared" ref="BV155:BV180" si="239">IF(ROUND((P155-Q155),5)&gt;=0,0,"Ошибка!")</f>
        <v>0</v>
      </c>
      <c r="BW155" s="361"/>
      <c r="BX155" s="253">
        <f t="shared" ref="BX155:BX180" si="240">IF(ROUND((R155-S155),5)&gt;=0,0,"Ошибка!")</f>
        <v>0</v>
      </c>
      <c r="BY155" s="361"/>
      <c r="BZ155" s="361"/>
      <c r="CA155" s="361"/>
      <c r="CB155" s="361"/>
      <c r="CC155" s="361"/>
      <c r="CD155" s="361"/>
      <c r="CE155" s="361"/>
      <c r="CF155" s="361"/>
      <c r="CG155" s="253">
        <f t="shared" ref="CG155:CG180" si="241">IF(ROUND((AA155-AB155),5)&gt;=0,0,"Ошибка!")</f>
        <v>0</v>
      </c>
      <c r="CH155" s="361"/>
      <c r="CI155" s="253">
        <f t="shared" ref="CI155:CI180" si="242">IF(ROUND((AC155-AD155),5)&gt;=0,0,"Ошибка!")</f>
        <v>0</v>
      </c>
      <c r="CJ155" s="361"/>
      <c r="CK155" s="361"/>
      <c r="CL155" s="361"/>
      <c r="CM155" s="361"/>
      <c r="CN155" s="361"/>
      <c r="CO155" s="361"/>
      <c r="CP155" s="361"/>
      <c r="CQ155" s="361"/>
      <c r="CR155" s="253">
        <f t="shared" ref="CR155:CR180" si="243">IF(ROUND((AL155-AM155),5)&gt;=0,0,"Ошибка!")</f>
        <v>0</v>
      </c>
      <c r="CS155" s="361"/>
      <c r="CT155" s="253">
        <f t="shared" ref="CT155:CT180" si="244">IF(ROUND((AN155-AO155),5)&gt;=0,0,"Ошибка!")</f>
        <v>0</v>
      </c>
      <c r="CU155" s="361"/>
      <c r="CV155" s="361"/>
      <c r="CW155" s="361"/>
      <c r="CX155" s="361"/>
      <c r="CY155" s="361"/>
      <c r="CZ155" s="361"/>
      <c r="DA155" s="361"/>
      <c r="DB155" s="361"/>
      <c r="DC155" s="253">
        <f t="shared" ref="DC155:DC180" si="245">IF(ROUND((AW155-AX155),5)&gt;=0,0,"Ошибка!")</f>
        <v>0</v>
      </c>
      <c r="DD155" s="361"/>
      <c r="DE155" s="253">
        <f t="shared" ref="DE155:DE180" si="246">IF(ROUND((AY155-AZ155),5)&gt;=0,0,"Ошибка!")</f>
        <v>0</v>
      </c>
      <c r="DF155" s="361"/>
      <c r="DG155" s="361"/>
      <c r="DH155" s="361"/>
      <c r="DI155" s="361"/>
      <c r="DJ155" s="361"/>
      <c r="DK155" s="361"/>
      <c r="DL155" s="361"/>
      <c r="DM155" s="2"/>
      <c r="DN155" s="2"/>
    </row>
    <row r="156" spans="1:118" s="28" customFormat="1" ht="24">
      <c r="A156" s="272" t="str">
        <f t="shared" si="216"/>
        <v>МОУ ДОД Дмш п. Водный</v>
      </c>
      <c r="B156" s="348" t="s">
        <v>331</v>
      </c>
      <c r="C156" s="349" t="s">
        <v>288</v>
      </c>
      <c r="D156" s="349" t="s">
        <v>9</v>
      </c>
      <c r="E156" s="308">
        <f t="shared" si="227"/>
        <v>0</v>
      </c>
      <c r="F156" s="236">
        <f t="shared" si="228"/>
        <v>0</v>
      </c>
      <c r="G156" s="236">
        <f t="shared" si="229"/>
        <v>0</v>
      </c>
      <c r="H156" s="236">
        <f t="shared" si="230"/>
        <v>0</v>
      </c>
      <c r="I156" s="236">
        <f t="shared" si="231"/>
        <v>0</v>
      </c>
      <c r="J156" s="236">
        <f t="shared" si="232"/>
        <v>0</v>
      </c>
      <c r="K156" s="236">
        <f t="shared" si="233"/>
        <v>0</v>
      </c>
      <c r="L156" s="236">
        <f t="shared" si="234"/>
        <v>0</v>
      </c>
      <c r="M156" s="236">
        <f t="shared" si="235"/>
        <v>0</v>
      </c>
      <c r="N156" s="236">
        <f t="shared" si="217"/>
        <v>0</v>
      </c>
      <c r="O156" s="236">
        <f t="shared" si="236"/>
        <v>0</v>
      </c>
      <c r="P156" s="367"/>
      <c r="Q156" s="368"/>
      <c r="R156" s="237">
        <f t="shared" si="218"/>
        <v>0</v>
      </c>
      <c r="S156" s="368"/>
      <c r="T156" s="237">
        <f t="shared" si="219"/>
        <v>0</v>
      </c>
      <c r="U156" s="368"/>
      <c r="V156" s="368"/>
      <c r="W156" s="368"/>
      <c r="X156" s="368"/>
      <c r="Y156" s="368"/>
      <c r="Z156" s="368"/>
      <c r="AA156" s="367"/>
      <c r="AB156" s="368"/>
      <c r="AC156" s="237">
        <f t="shared" si="220"/>
        <v>0</v>
      </c>
      <c r="AD156" s="368"/>
      <c r="AE156" s="237">
        <f t="shared" si="221"/>
        <v>0</v>
      </c>
      <c r="AF156" s="368"/>
      <c r="AG156" s="368"/>
      <c r="AH156" s="368"/>
      <c r="AI156" s="368"/>
      <c r="AJ156" s="368"/>
      <c r="AK156" s="368"/>
      <c r="AL156" s="367"/>
      <c r="AM156" s="368"/>
      <c r="AN156" s="237">
        <f t="shared" si="222"/>
        <v>0</v>
      </c>
      <c r="AO156" s="368"/>
      <c r="AP156" s="237">
        <f t="shared" si="223"/>
        <v>0</v>
      </c>
      <c r="AQ156" s="368"/>
      <c r="AR156" s="368"/>
      <c r="AS156" s="368"/>
      <c r="AT156" s="368"/>
      <c r="AU156" s="368"/>
      <c r="AV156" s="368"/>
      <c r="AW156" s="367"/>
      <c r="AX156" s="368"/>
      <c r="AY156" s="237">
        <f t="shared" si="224"/>
        <v>0</v>
      </c>
      <c r="AZ156" s="368"/>
      <c r="BA156" s="237">
        <f t="shared" si="225"/>
        <v>0</v>
      </c>
      <c r="BB156" s="368"/>
      <c r="BC156" s="368"/>
      <c r="BD156" s="368"/>
      <c r="BE156" s="368"/>
      <c r="BF156" s="368"/>
      <c r="BG156" s="368"/>
      <c r="BH156" s="379">
        <f t="shared" si="213"/>
        <v>0</v>
      </c>
      <c r="BI156" s="255" t="str">
        <f t="shared" si="226"/>
        <v>04</v>
      </c>
      <c r="BJ156" s="361"/>
      <c r="BK156" s="253">
        <f t="shared" si="237"/>
        <v>0</v>
      </c>
      <c r="BL156" s="361"/>
      <c r="BM156" s="253">
        <f t="shared" si="238"/>
        <v>0</v>
      </c>
      <c r="BN156" s="247"/>
      <c r="BO156" s="358"/>
      <c r="BP156" s="361"/>
      <c r="BQ156" s="361"/>
      <c r="BR156" s="361"/>
      <c r="BS156" s="361"/>
      <c r="BT156" s="361"/>
      <c r="BU156" s="361"/>
      <c r="BV156" s="253">
        <f t="shared" si="239"/>
        <v>0</v>
      </c>
      <c r="BW156" s="361"/>
      <c r="BX156" s="253">
        <f t="shared" si="240"/>
        <v>0</v>
      </c>
      <c r="BY156" s="361"/>
      <c r="BZ156" s="361"/>
      <c r="CA156" s="361"/>
      <c r="CB156" s="361"/>
      <c r="CC156" s="361"/>
      <c r="CD156" s="361"/>
      <c r="CE156" s="361"/>
      <c r="CF156" s="361"/>
      <c r="CG156" s="253">
        <f t="shared" si="241"/>
        <v>0</v>
      </c>
      <c r="CH156" s="361"/>
      <c r="CI156" s="253">
        <f t="shared" si="242"/>
        <v>0</v>
      </c>
      <c r="CJ156" s="361"/>
      <c r="CK156" s="361"/>
      <c r="CL156" s="361"/>
      <c r="CM156" s="361"/>
      <c r="CN156" s="361"/>
      <c r="CO156" s="361"/>
      <c r="CP156" s="361"/>
      <c r="CQ156" s="361"/>
      <c r="CR156" s="253">
        <f t="shared" si="243"/>
        <v>0</v>
      </c>
      <c r="CS156" s="361"/>
      <c r="CT156" s="253">
        <f t="shared" si="244"/>
        <v>0</v>
      </c>
      <c r="CU156" s="361"/>
      <c r="CV156" s="361"/>
      <c r="CW156" s="361"/>
      <c r="CX156" s="361"/>
      <c r="CY156" s="361"/>
      <c r="CZ156" s="361"/>
      <c r="DA156" s="361"/>
      <c r="DB156" s="361"/>
      <c r="DC156" s="253">
        <f t="shared" si="245"/>
        <v>0</v>
      </c>
      <c r="DD156" s="361"/>
      <c r="DE156" s="253">
        <f t="shared" si="246"/>
        <v>0</v>
      </c>
      <c r="DF156" s="361"/>
      <c r="DG156" s="361"/>
      <c r="DH156" s="361"/>
      <c r="DI156" s="361"/>
      <c r="DJ156" s="361"/>
      <c r="DK156" s="361"/>
      <c r="DL156" s="361"/>
      <c r="DM156" s="242"/>
      <c r="DN156" s="242"/>
    </row>
    <row r="157" spans="1:118" s="28" customFormat="1" ht="24">
      <c r="A157" s="272" t="str">
        <f t="shared" si="216"/>
        <v>МОУ ДОД Дмш п. Водный</v>
      </c>
      <c r="B157" s="348" t="s">
        <v>330</v>
      </c>
      <c r="C157" s="349" t="s">
        <v>289</v>
      </c>
      <c r="D157" s="349" t="s">
        <v>10</v>
      </c>
      <c r="E157" s="308">
        <f t="shared" si="227"/>
        <v>0</v>
      </c>
      <c r="F157" s="236">
        <f t="shared" si="228"/>
        <v>0</v>
      </c>
      <c r="G157" s="236">
        <f t="shared" si="229"/>
        <v>0</v>
      </c>
      <c r="H157" s="236">
        <f t="shared" si="230"/>
        <v>0</v>
      </c>
      <c r="I157" s="236">
        <f t="shared" si="231"/>
        <v>0</v>
      </c>
      <c r="J157" s="236">
        <f t="shared" si="232"/>
        <v>0</v>
      </c>
      <c r="K157" s="236">
        <f t="shared" si="233"/>
        <v>0</v>
      </c>
      <c r="L157" s="236">
        <f t="shared" si="234"/>
        <v>0</v>
      </c>
      <c r="M157" s="236">
        <f t="shared" si="235"/>
        <v>0</v>
      </c>
      <c r="N157" s="236">
        <f t="shared" si="217"/>
        <v>0</v>
      </c>
      <c r="O157" s="236">
        <f t="shared" si="236"/>
        <v>0</v>
      </c>
      <c r="P157" s="367"/>
      <c r="Q157" s="368"/>
      <c r="R157" s="237">
        <f t="shared" si="218"/>
        <v>0</v>
      </c>
      <c r="S157" s="368"/>
      <c r="T157" s="237">
        <f t="shared" si="219"/>
        <v>0</v>
      </c>
      <c r="U157" s="368"/>
      <c r="V157" s="368"/>
      <c r="W157" s="368"/>
      <c r="X157" s="368"/>
      <c r="Y157" s="368"/>
      <c r="Z157" s="368"/>
      <c r="AA157" s="367"/>
      <c r="AB157" s="368"/>
      <c r="AC157" s="237">
        <f t="shared" si="220"/>
        <v>0</v>
      </c>
      <c r="AD157" s="368"/>
      <c r="AE157" s="237">
        <f t="shared" si="221"/>
        <v>0</v>
      </c>
      <c r="AF157" s="368"/>
      <c r="AG157" s="368"/>
      <c r="AH157" s="368"/>
      <c r="AI157" s="368"/>
      <c r="AJ157" s="368"/>
      <c r="AK157" s="368"/>
      <c r="AL157" s="367"/>
      <c r="AM157" s="368"/>
      <c r="AN157" s="237">
        <f t="shared" si="222"/>
        <v>0</v>
      </c>
      <c r="AO157" s="368"/>
      <c r="AP157" s="237">
        <f t="shared" si="223"/>
        <v>0</v>
      </c>
      <c r="AQ157" s="368"/>
      <c r="AR157" s="368"/>
      <c r="AS157" s="368"/>
      <c r="AT157" s="368"/>
      <c r="AU157" s="368"/>
      <c r="AV157" s="368"/>
      <c r="AW157" s="367"/>
      <c r="AX157" s="368"/>
      <c r="AY157" s="237">
        <f t="shared" si="224"/>
        <v>0</v>
      </c>
      <c r="AZ157" s="368"/>
      <c r="BA157" s="237">
        <f t="shared" si="225"/>
        <v>0</v>
      </c>
      <c r="BB157" s="368"/>
      <c r="BC157" s="368"/>
      <c r="BD157" s="368"/>
      <c r="BE157" s="368"/>
      <c r="BF157" s="368"/>
      <c r="BG157" s="368"/>
      <c r="BH157" s="379">
        <f t="shared" si="213"/>
        <v>0</v>
      </c>
      <c r="BI157" s="255" t="str">
        <f t="shared" si="226"/>
        <v>05</v>
      </c>
      <c r="BJ157" s="361"/>
      <c r="BK157" s="253">
        <f t="shared" si="237"/>
        <v>0</v>
      </c>
      <c r="BL157" s="361"/>
      <c r="BM157" s="253">
        <f t="shared" si="238"/>
        <v>0</v>
      </c>
      <c r="BN157" s="247"/>
      <c r="BO157" s="358"/>
      <c r="BP157" s="361"/>
      <c r="BQ157" s="361"/>
      <c r="BR157" s="361"/>
      <c r="BS157" s="361"/>
      <c r="BT157" s="361"/>
      <c r="BU157" s="361"/>
      <c r="BV157" s="253">
        <f t="shared" si="239"/>
        <v>0</v>
      </c>
      <c r="BW157" s="361"/>
      <c r="BX157" s="253">
        <f t="shared" si="240"/>
        <v>0</v>
      </c>
      <c r="BY157" s="361"/>
      <c r="BZ157" s="361"/>
      <c r="CA157" s="361"/>
      <c r="CB157" s="361"/>
      <c r="CC157" s="361"/>
      <c r="CD157" s="361"/>
      <c r="CE157" s="361"/>
      <c r="CF157" s="361"/>
      <c r="CG157" s="253">
        <f t="shared" si="241"/>
        <v>0</v>
      </c>
      <c r="CH157" s="361"/>
      <c r="CI157" s="253">
        <f t="shared" si="242"/>
        <v>0</v>
      </c>
      <c r="CJ157" s="361"/>
      <c r="CK157" s="361"/>
      <c r="CL157" s="361"/>
      <c r="CM157" s="361"/>
      <c r="CN157" s="361"/>
      <c r="CO157" s="361"/>
      <c r="CP157" s="361"/>
      <c r="CQ157" s="361"/>
      <c r="CR157" s="253">
        <f t="shared" si="243"/>
        <v>0</v>
      </c>
      <c r="CS157" s="361"/>
      <c r="CT157" s="253">
        <f t="shared" si="244"/>
        <v>0</v>
      </c>
      <c r="CU157" s="361"/>
      <c r="CV157" s="361"/>
      <c r="CW157" s="361"/>
      <c r="CX157" s="361"/>
      <c r="CY157" s="361"/>
      <c r="CZ157" s="361"/>
      <c r="DA157" s="361"/>
      <c r="DB157" s="361"/>
      <c r="DC157" s="253">
        <f t="shared" si="245"/>
        <v>0</v>
      </c>
      <c r="DD157" s="361"/>
      <c r="DE157" s="253">
        <f t="shared" si="246"/>
        <v>0</v>
      </c>
      <c r="DF157" s="361"/>
      <c r="DG157" s="361"/>
      <c r="DH157" s="361"/>
      <c r="DI157" s="361"/>
      <c r="DJ157" s="361"/>
      <c r="DK157" s="361"/>
      <c r="DL157" s="361"/>
      <c r="DM157" s="242"/>
      <c r="DN157" s="242"/>
    </row>
    <row r="158" spans="1:118" s="27" customFormat="1" ht="12">
      <c r="A158" s="272" t="str">
        <f t="shared" si="216"/>
        <v>МОУ ДОД Дмш п. Водный</v>
      </c>
      <c r="B158" s="350" t="s">
        <v>290</v>
      </c>
      <c r="C158" s="349" t="s">
        <v>291</v>
      </c>
      <c r="D158" s="349" t="s">
        <v>59</v>
      </c>
      <c r="E158" s="308">
        <f t="shared" si="227"/>
        <v>0</v>
      </c>
      <c r="F158" s="236">
        <f t="shared" si="228"/>
        <v>0</v>
      </c>
      <c r="G158" s="236">
        <f t="shared" si="229"/>
        <v>0</v>
      </c>
      <c r="H158" s="236">
        <f t="shared" si="230"/>
        <v>0</v>
      </c>
      <c r="I158" s="236">
        <f t="shared" si="231"/>
        <v>0</v>
      </c>
      <c r="J158" s="236">
        <f t="shared" si="232"/>
        <v>0</v>
      </c>
      <c r="K158" s="236">
        <f t="shared" si="233"/>
        <v>0</v>
      </c>
      <c r="L158" s="236">
        <f t="shared" si="234"/>
        <v>0</v>
      </c>
      <c r="M158" s="236">
        <f t="shared" si="235"/>
        <v>0</v>
      </c>
      <c r="N158" s="236">
        <f t="shared" si="217"/>
        <v>0</v>
      </c>
      <c r="O158" s="236">
        <f t="shared" si="236"/>
        <v>0</v>
      </c>
      <c r="P158" s="367"/>
      <c r="Q158" s="368"/>
      <c r="R158" s="237">
        <f t="shared" si="218"/>
        <v>0</v>
      </c>
      <c r="S158" s="368"/>
      <c r="T158" s="237">
        <f t="shared" si="219"/>
        <v>0</v>
      </c>
      <c r="U158" s="368"/>
      <c r="V158" s="368"/>
      <c r="W158" s="368"/>
      <c r="X158" s="368"/>
      <c r="Y158" s="368"/>
      <c r="Z158" s="368"/>
      <c r="AA158" s="367"/>
      <c r="AB158" s="368"/>
      <c r="AC158" s="237">
        <f t="shared" si="220"/>
        <v>0</v>
      </c>
      <c r="AD158" s="368"/>
      <c r="AE158" s="237">
        <f t="shared" si="221"/>
        <v>0</v>
      </c>
      <c r="AF158" s="368"/>
      <c r="AG158" s="368"/>
      <c r="AH158" s="368"/>
      <c r="AI158" s="368"/>
      <c r="AJ158" s="368"/>
      <c r="AK158" s="368"/>
      <c r="AL158" s="367"/>
      <c r="AM158" s="368"/>
      <c r="AN158" s="237">
        <f t="shared" si="222"/>
        <v>0</v>
      </c>
      <c r="AO158" s="368"/>
      <c r="AP158" s="237">
        <f t="shared" si="223"/>
        <v>0</v>
      </c>
      <c r="AQ158" s="368"/>
      <c r="AR158" s="368"/>
      <c r="AS158" s="368"/>
      <c r="AT158" s="368"/>
      <c r="AU158" s="368"/>
      <c r="AV158" s="368"/>
      <c r="AW158" s="367"/>
      <c r="AX158" s="368"/>
      <c r="AY158" s="237">
        <f t="shared" si="224"/>
        <v>0</v>
      </c>
      <c r="AZ158" s="368"/>
      <c r="BA158" s="237">
        <f t="shared" si="225"/>
        <v>0</v>
      </c>
      <c r="BB158" s="368"/>
      <c r="BC158" s="368"/>
      <c r="BD158" s="368"/>
      <c r="BE158" s="368"/>
      <c r="BF158" s="368"/>
      <c r="BG158" s="368"/>
      <c r="BH158" s="379">
        <f t="shared" si="213"/>
        <v>0</v>
      </c>
      <c r="BI158" s="255" t="str">
        <f t="shared" si="226"/>
        <v>06</v>
      </c>
      <c r="BJ158" s="361"/>
      <c r="BK158" s="253">
        <f t="shared" si="237"/>
        <v>0</v>
      </c>
      <c r="BL158" s="361"/>
      <c r="BM158" s="253">
        <f t="shared" si="238"/>
        <v>0</v>
      </c>
      <c r="BN158" s="247"/>
      <c r="BO158" s="358"/>
      <c r="BP158" s="361"/>
      <c r="BQ158" s="361"/>
      <c r="BR158" s="361"/>
      <c r="BS158" s="361"/>
      <c r="BT158" s="361"/>
      <c r="BU158" s="361"/>
      <c r="BV158" s="253">
        <f t="shared" si="239"/>
        <v>0</v>
      </c>
      <c r="BW158" s="361"/>
      <c r="BX158" s="253">
        <f t="shared" si="240"/>
        <v>0</v>
      </c>
      <c r="BY158" s="361"/>
      <c r="BZ158" s="361"/>
      <c r="CA158" s="361"/>
      <c r="CB158" s="361"/>
      <c r="CC158" s="361"/>
      <c r="CD158" s="361"/>
      <c r="CE158" s="361"/>
      <c r="CF158" s="361"/>
      <c r="CG158" s="253">
        <f t="shared" si="241"/>
        <v>0</v>
      </c>
      <c r="CH158" s="361"/>
      <c r="CI158" s="253">
        <f t="shared" si="242"/>
        <v>0</v>
      </c>
      <c r="CJ158" s="361"/>
      <c r="CK158" s="361"/>
      <c r="CL158" s="361"/>
      <c r="CM158" s="361"/>
      <c r="CN158" s="361"/>
      <c r="CO158" s="361"/>
      <c r="CP158" s="361"/>
      <c r="CQ158" s="361"/>
      <c r="CR158" s="253">
        <f t="shared" si="243"/>
        <v>0</v>
      </c>
      <c r="CS158" s="361"/>
      <c r="CT158" s="253">
        <f t="shared" si="244"/>
        <v>0</v>
      </c>
      <c r="CU158" s="361"/>
      <c r="CV158" s="361"/>
      <c r="CW158" s="361"/>
      <c r="CX158" s="361"/>
      <c r="CY158" s="361"/>
      <c r="CZ158" s="361"/>
      <c r="DA158" s="361"/>
      <c r="DB158" s="361"/>
      <c r="DC158" s="253">
        <f t="shared" si="245"/>
        <v>0</v>
      </c>
      <c r="DD158" s="361"/>
      <c r="DE158" s="253">
        <f t="shared" si="246"/>
        <v>0</v>
      </c>
      <c r="DF158" s="361"/>
      <c r="DG158" s="361"/>
      <c r="DH158" s="361"/>
      <c r="DI158" s="361"/>
      <c r="DJ158" s="361"/>
      <c r="DK158" s="361"/>
      <c r="DL158" s="361"/>
      <c r="DM158" s="2"/>
      <c r="DN158" s="2"/>
    </row>
    <row r="159" spans="1:118" s="28" customFormat="1" ht="36">
      <c r="A159" s="272" t="str">
        <f t="shared" si="216"/>
        <v>МОУ ДОД Дмш п. Водный</v>
      </c>
      <c r="B159" s="348" t="s">
        <v>332</v>
      </c>
      <c r="C159" s="349" t="s">
        <v>292</v>
      </c>
      <c r="D159" s="349" t="s">
        <v>60</v>
      </c>
      <c r="E159" s="308">
        <f t="shared" si="227"/>
        <v>1</v>
      </c>
      <c r="F159" s="236">
        <f t="shared" si="228"/>
        <v>0</v>
      </c>
      <c r="G159" s="236">
        <f t="shared" si="229"/>
        <v>120.9</v>
      </c>
      <c r="H159" s="236">
        <f t="shared" si="230"/>
        <v>0</v>
      </c>
      <c r="I159" s="236">
        <f t="shared" si="231"/>
        <v>0</v>
      </c>
      <c r="J159" s="236">
        <f t="shared" si="232"/>
        <v>120.9</v>
      </c>
      <c r="K159" s="236">
        <f t="shared" si="233"/>
        <v>0</v>
      </c>
      <c r="L159" s="236">
        <f t="shared" si="234"/>
        <v>0</v>
      </c>
      <c r="M159" s="236">
        <f t="shared" si="235"/>
        <v>0</v>
      </c>
      <c r="N159" s="236">
        <f t="shared" si="217"/>
        <v>0</v>
      </c>
      <c r="O159" s="236">
        <f t="shared" si="236"/>
        <v>0</v>
      </c>
      <c r="P159" s="220">
        <v>1</v>
      </c>
      <c r="Q159" s="221"/>
      <c r="R159" s="237">
        <f t="shared" si="218"/>
        <v>120.9</v>
      </c>
      <c r="S159" s="221"/>
      <c r="T159" s="237">
        <f t="shared" si="219"/>
        <v>0</v>
      </c>
      <c r="U159" s="221">
        <v>120.9</v>
      </c>
      <c r="V159" s="233"/>
      <c r="W159" s="221"/>
      <c r="X159" s="221"/>
      <c r="Y159" s="233"/>
      <c r="Z159" s="221"/>
      <c r="AA159" s="220"/>
      <c r="AB159" s="221"/>
      <c r="AC159" s="237">
        <f t="shared" si="220"/>
        <v>0</v>
      </c>
      <c r="AD159" s="221"/>
      <c r="AE159" s="237">
        <f t="shared" si="221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22"/>
        <v>0</v>
      </c>
      <c r="AO159" s="221"/>
      <c r="AP159" s="237">
        <f t="shared" si="223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24"/>
        <v>0</v>
      </c>
      <c r="AZ159" s="221"/>
      <c r="BA159" s="237">
        <f t="shared" si="225"/>
        <v>0</v>
      </c>
      <c r="BB159" s="221"/>
      <c r="BC159" s="233"/>
      <c r="BD159" s="221"/>
      <c r="BE159" s="221"/>
      <c r="BF159" s="233"/>
      <c r="BG159" s="221"/>
      <c r="BH159" s="379">
        <f t="shared" si="213"/>
        <v>0</v>
      </c>
      <c r="BI159" s="255" t="str">
        <f t="shared" si="226"/>
        <v>07</v>
      </c>
      <c r="BJ159" s="361"/>
      <c r="BK159" s="253">
        <f t="shared" si="237"/>
        <v>0</v>
      </c>
      <c r="BL159" s="361"/>
      <c r="BM159" s="253">
        <f t="shared" si="238"/>
        <v>0</v>
      </c>
      <c r="BN159" s="247"/>
      <c r="BO159" s="358"/>
      <c r="BP159" s="361"/>
      <c r="BQ159" s="361"/>
      <c r="BR159" s="361"/>
      <c r="BS159" s="361"/>
      <c r="BT159" s="361"/>
      <c r="BU159" s="361"/>
      <c r="BV159" s="253">
        <f t="shared" si="239"/>
        <v>0</v>
      </c>
      <c r="BW159" s="361"/>
      <c r="BX159" s="253">
        <f t="shared" si="240"/>
        <v>0</v>
      </c>
      <c r="BY159" s="361"/>
      <c r="BZ159" s="361"/>
      <c r="CA159" s="361"/>
      <c r="CB159" s="361"/>
      <c r="CC159" s="361"/>
      <c r="CD159" s="361"/>
      <c r="CE159" s="361"/>
      <c r="CF159" s="361"/>
      <c r="CG159" s="253">
        <f t="shared" si="241"/>
        <v>0</v>
      </c>
      <c r="CH159" s="361"/>
      <c r="CI159" s="253">
        <f t="shared" si="242"/>
        <v>0</v>
      </c>
      <c r="CJ159" s="361"/>
      <c r="CK159" s="361"/>
      <c r="CL159" s="361"/>
      <c r="CM159" s="361"/>
      <c r="CN159" s="361"/>
      <c r="CO159" s="361"/>
      <c r="CP159" s="361"/>
      <c r="CQ159" s="361"/>
      <c r="CR159" s="253">
        <f t="shared" si="243"/>
        <v>0</v>
      </c>
      <c r="CS159" s="361"/>
      <c r="CT159" s="253">
        <f t="shared" si="244"/>
        <v>0</v>
      </c>
      <c r="CU159" s="361"/>
      <c r="CV159" s="361"/>
      <c r="CW159" s="361"/>
      <c r="CX159" s="361"/>
      <c r="CY159" s="361"/>
      <c r="CZ159" s="361"/>
      <c r="DA159" s="361"/>
      <c r="DB159" s="361"/>
      <c r="DC159" s="253">
        <f t="shared" si="245"/>
        <v>0</v>
      </c>
      <c r="DD159" s="361"/>
      <c r="DE159" s="253">
        <f t="shared" si="246"/>
        <v>0</v>
      </c>
      <c r="DF159" s="361"/>
      <c r="DG159" s="361"/>
      <c r="DH159" s="361"/>
      <c r="DI159" s="361"/>
      <c r="DJ159" s="361"/>
      <c r="DK159" s="361"/>
      <c r="DL159" s="361"/>
      <c r="DM159" s="242"/>
      <c r="DN159" s="242"/>
    </row>
    <row r="160" spans="1:118" s="28" customFormat="1" ht="24">
      <c r="A160" s="272" t="str">
        <f t="shared" si="216"/>
        <v>МОУ ДОД Дмш п. Водный</v>
      </c>
      <c r="B160" s="348" t="s">
        <v>333</v>
      </c>
      <c r="C160" s="349" t="s">
        <v>293</v>
      </c>
      <c r="D160" s="349" t="s">
        <v>61</v>
      </c>
      <c r="E160" s="308">
        <f t="shared" si="227"/>
        <v>0</v>
      </c>
      <c r="F160" s="236">
        <f t="shared" si="228"/>
        <v>0</v>
      </c>
      <c r="G160" s="236">
        <f t="shared" si="229"/>
        <v>0</v>
      </c>
      <c r="H160" s="236">
        <f t="shared" si="230"/>
        <v>0</v>
      </c>
      <c r="I160" s="236">
        <f t="shared" si="231"/>
        <v>0</v>
      </c>
      <c r="J160" s="236">
        <f t="shared" si="232"/>
        <v>0</v>
      </c>
      <c r="K160" s="236">
        <f t="shared" si="233"/>
        <v>0</v>
      </c>
      <c r="L160" s="236">
        <f t="shared" si="234"/>
        <v>0</v>
      </c>
      <c r="M160" s="236">
        <f t="shared" si="235"/>
        <v>0</v>
      </c>
      <c r="N160" s="236">
        <f t="shared" si="217"/>
        <v>0</v>
      </c>
      <c r="O160" s="236">
        <f t="shared" si="236"/>
        <v>0</v>
      </c>
      <c r="P160" s="367"/>
      <c r="Q160" s="368"/>
      <c r="R160" s="237">
        <f t="shared" ref="R160:R177" si="247">SUM(U160:W160)</f>
        <v>0</v>
      </c>
      <c r="S160" s="368"/>
      <c r="T160" s="237">
        <f t="shared" ref="T160:T177" si="248">SUM(X160:Z160)</f>
        <v>0</v>
      </c>
      <c r="U160" s="368"/>
      <c r="V160" s="368"/>
      <c r="W160" s="368"/>
      <c r="X160" s="368"/>
      <c r="Y160" s="368"/>
      <c r="Z160" s="368"/>
      <c r="AA160" s="367"/>
      <c r="AB160" s="368"/>
      <c r="AC160" s="237">
        <f t="shared" ref="AC160:AC177" si="249">SUM(AF160:AH160)</f>
        <v>0</v>
      </c>
      <c r="AD160" s="368"/>
      <c r="AE160" s="237">
        <f t="shared" ref="AE160:AE177" si="250">SUM(AI160:AK160)</f>
        <v>0</v>
      </c>
      <c r="AF160" s="368"/>
      <c r="AG160" s="368"/>
      <c r="AH160" s="368"/>
      <c r="AI160" s="368"/>
      <c r="AJ160" s="368"/>
      <c r="AK160" s="368"/>
      <c r="AL160" s="367"/>
      <c r="AM160" s="368"/>
      <c r="AN160" s="237">
        <f t="shared" ref="AN160:AN177" si="251">SUM(AQ160:AS160)</f>
        <v>0</v>
      </c>
      <c r="AO160" s="368"/>
      <c r="AP160" s="237">
        <f t="shared" ref="AP160:AP177" si="252">SUM(AT160:AV160)</f>
        <v>0</v>
      </c>
      <c r="AQ160" s="368"/>
      <c r="AR160" s="368"/>
      <c r="AS160" s="368"/>
      <c r="AT160" s="368"/>
      <c r="AU160" s="368"/>
      <c r="AV160" s="368"/>
      <c r="AW160" s="367"/>
      <c r="AX160" s="368"/>
      <c r="AY160" s="237">
        <f t="shared" ref="AY160:AY177" si="253">SUM(BB160:BD160)</f>
        <v>0</v>
      </c>
      <c r="AZ160" s="368"/>
      <c r="BA160" s="237">
        <f t="shared" ref="BA160:BA177" si="254">SUM(BE160:BG160)</f>
        <v>0</v>
      </c>
      <c r="BB160" s="368"/>
      <c r="BC160" s="368"/>
      <c r="BD160" s="368"/>
      <c r="BE160" s="368"/>
      <c r="BF160" s="368"/>
      <c r="BG160" s="368"/>
      <c r="BH160" s="379">
        <f t="shared" si="213"/>
        <v>0</v>
      </c>
      <c r="BI160" s="255" t="str">
        <f t="shared" si="226"/>
        <v>08</v>
      </c>
      <c r="BJ160" s="361"/>
      <c r="BK160" s="253">
        <f t="shared" si="237"/>
        <v>0</v>
      </c>
      <c r="BL160" s="361"/>
      <c r="BM160" s="253">
        <f t="shared" si="238"/>
        <v>0</v>
      </c>
      <c r="BN160" s="247"/>
      <c r="BO160" s="358"/>
      <c r="BP160" s="361"/>
      <c r="BQ160" s="361"/>
      <c r="BR160" s="361"/>
      <c r="BS160" s="361"/>
      <c r="BT160" s="361"/>
      <c r="BU160" s="361"/>
      <c r="BV160" s="253">
        <f t="shared" si="239"/>
        <v>0</v>
      </c>
      <c r="BW160" s="361"/>
      <c r="BX160" s="253">
        <f t="shared" si="240"/>
        <v>0</v>
      </c>
      <c r="BY160" s="361"/>
      <c r="BZ160" s="361"/>
      <c r="CA160" s="361"/>
      <c r="CB160" s="361"/>
      <c r="CC160" s="361"/>
      <c r="CD160" s="361"/>
      <c r="CE160" s="361"/>
      <c r="CF160" s="361"/>
      <c r="CG160" s="253">
        <f t="shared" si="241"/>
        <v>0</v>
      </c>
      <c r="CH160" s="361"/>
      <c r="CI160" s="253">
        <f t="shared" si="242"/>
        <v>0</v>
      </c>
      <c r="CJ160" s="361"/>
      <c r="CK160" s="361"/>
      <c r="CL160" s="361"/>
      <c r="CM160" s="361"/>
      <c r="CN160" s="361"/>
      <c r="CO160" s="361"/>
      <c r="CP160" s="361"/>
      <c r="CQ160" s="361"/>
      <c r="CR160" s="253">
        <f t="shared" si="243"/>
        <v>0</v>
      </c>
      <c r="CS160" s="361"/>
      <c r="CT160" s="253">
        <f t="shared" si="244"/>
        <v>0</v>
      </c>
      <c r="CU160" s="361"/>
      <c r="CV160" s="361"/>
      <c r="CW160" s="361"/>
      <c r="CX160" s="361"/>
      <c r="CY160" s="361"/>
      <c r="CZ160" s="361"/>
      <c r="DA160" s="361"/>
      <c r="DB160" s="361"/>
      <c r="DC160" s="253">
        <f t="shared" si="245"/>
        <v>0</v>
      </c>
      <c r="DD160" s="361"/>
      <c r="DE160" s="253">
        <f t="shared" si="246"/>
        <v>0</v>
      </c>
      <c r="DF160" s="361"/>
      <c r="DG160" s="361"/>
      <c r="DH160" s="361"/>
      <c r="DI160" s="361"/>
      <c r="DJ160" s="361"/>
      <c r="DK160" s="361"/>
      <c r="DL160" s="361"/>
      <c r="DM160" s="242"/>
      <c r="DN160" s="242"/>
    </row>
    <row r="161" spans="1:118" s="27" customFormat="1" ht="24">
      <c r="A161" s="272" t="str">
        <f t="shared" si="216"/>
        <v>МОУ ДОД Дмш п. Водный</v>
      </c>
      <c r="B161" s="351" t="s">
        <v>334</v>
      </c>
      <c r="C161" s="349" t="s">
        <v>294</v>
      </c>
      <c r="D161" s="349" t="s">
        <v>63</v>
      </c>
      <c r="E161" s="308">
        <f t="shared" si="227"/>
        <v>0</v>
      </c>
      <c r="F161" s="236">
        <f t="shared" si="228"/>
        <v>0</v>
      </c>
      <c r="G161" s="236">
        <f t="shared" si="229"/>
        <v>0</v>
      </c>
      <c r="H161" s="236">
        <f t="shared" si="230"/>
        <v>0</v>
      </c>
      <c r="I161" s="236">
        <f t="shared" si="231"/>
        <v>0</v>
      </c>
      <c r="J161" s="236">
        <f t="shared" si="232"/>
        <v>0</v>
      </c>
      <c r="K161" s="236">
        <f t="shared" si="233"/>
        <v>0</v>
      </c>
      <c r="L161" s="236">
        <f t="shared" si="234"/>
        <v>0</v>
      </c>
      <c r="M161" s="236">
        <f t="shared" si="235"/>
        <v>0</v>
      </c>
      <c r="N161" s="236">
        <f t="shared" si="217"/>
        <v>0</v>
      </c>
      <c r="O161" s="236">
        <f t="shared" si="236"/>
        <v>0</v>
      </c>
      <c r="P161" s="367"/>
      <c r="Q161" s="368"/>
      <c r="R161" s="237">
        <f t="shared" si="247"/>
        <v>0</v>
      </c>
      <c r="S161" s="368"/>
      <c r="T161" s="237">
        <f t="shared" si="248"/>
        <v>0</v>
      </c>
      <c r="U161" s="368"/>
      <c r="V161" s="368"/>
      <c r="W161" s="368"/>
      <c r="X161" s="368"/>
      <c r="Y161" s="368"/>
      <c r="Z161" s="368"/>
      <c r="AA161" s="367"/>
      <c r="AB161" s="368"/>
      <c r="AC161" s="237">
        <f t="shared" si="249"/>
        <v>0</v>
      </c>
      <c r="AD161" s="368"/>
      <c r="AE161" s="237">
        <f t="shared" si="250"/>
        <v>0</v>
      </c>
      <c r="AF161" s="368"/>
      <c r="AG161" s="368"/>
      <c r="AH161" s="368"/>
      <c r="AI161" s="368"/>
      <c r="AJ161" s="368"/>
      <c r="AK161" s="368"/>
      <c r="AL161" s="367"/>
      <c r="AM161" s="368"/>
      <c r="AN161" s="237">
        <f t="shared" si="251"/>
        <v>0</v>
      </c>
      <c r="AO161" s="368"/>
      <c r="AP161" s="237">
        <f t="shared" si="252"/>
        <v>0</v>
      </c>
      <c r="AQ161" s="368"/>
      <c r="AR161" s="368"/>
      <c r="AS161" s="368"/>
      <c r="AT161" s="368"/>
      <c r="AU161" s="368"/>
      <c r="AV161" s="368"/>
      <c r="AW161" s="367"/>
      <c r="AX161" s="368"/>
      <c r="AY161" s="237">
        <f t="shared" si="253"/>
        <v>0</v>
      </c>
      <c r="AZ161" s="368"/>
      <c r="BA161" s="237">
        <f t="shared" si="254"/>
        <v>0</v>
      </c>
      <c r="BB161" s="368"/>
      <c r="BC161" s="368"/>
      <c r="BD161" s="368"/>
      <c r="BE161" s="368"/>
      <c r="BF161" s="368"/>
      <c r="BG161" s="368"/>
      <c r="BH161" s="379">
        <f t="shared" si="213"/>
        <v>0</v>
      </c>
      <c r="BI161" s="255" t="str">
        <f t="shared" si="226"/>
        <v>09</v>
      </c>
      <c r="BJ161" s="361"/>
      <c r="BK161" s="253">
        <f t="shared" si="237"/>
        <v>0</v>
      </c>
      <c r="BL161" s="361"/>
      <c r="BM161" s="253">
        <f t="shared" si="238"/>
        <v>0</v>
      </c>
      <c r="BN161" s="247"/>
      <c r="BO161" s="358"/>
      <c r="BP161" s="361"/>
      <c r="BQ161" s="361"/>
      <c r="BR161" s="361"/>
      <c r="BS161" s="361"/>
      <c r="BT161" s="361"/>
      <c r="BU161" s="361"/>
      <c r="BV161" s="253">
        <f t="shared" si="239"/>
        <v>0</v>
      </c>
      <c r="BW161" s="361"/>
      <c r="BX161" s="253">
        <f t="shared" si="240"/>
        <v>0</v>
      </c>
      <c r="BY161" s="361"/>
      <c r="BZ161" s="361"/>
      <c r="CA161" s="361"/>
      <c r="CB161" s="361"/>
      <c r="CC161" s="361"/>
      <c r="CD161" s="361"/>
      <c r="CE161" s="361"/>
      <c r="CF161" s="361"/>
      <c r="CG161" s="253">
        <f t="shared" si="241"/>
        <v>0</v>
      </c>
      <c r="CH161" s="361"/>
      <c r="CI161" s="253">
        <f t="shared" si="242"/>
        <v>0</v>
      </c>
      <c r="CJ161" s="361"/>
      <c r="CK161" s="361"/>
      <c r="CL161" s="361"/>
      <c r="CM161" s="361"/>
      <c r="CN161" s="361"/>
      <c r="CO161" s="361"/>
      <c r="CP161" s="361"/>
      <c r="CQ161" s="361"/>
      <c r="CR161" s="253">
        <f t="shared" si="243"/>
        <v>0</v>
      </c>
      <c r="CS161" s="361"/>
      <c r="CT161" s="253">
        <f t="shared" si="244"/>
        <v>0</v>
      </c>
      <c r="CU161" s="361"/>
      <c r="CV161" s="361"/>
      <c r="CW161" s="361"/>
      <c r="CX161" s="361"/>
      <c r="CY161" s="361"/>
      <c r="CZ161" s="361"/>
      <c r="DA161" s="361"/>
      <c r="DB161" s="361"/>
      <c r="DC161" s="253">
        <f t="shared" si="245"/>
        <v>0</v>
      </c>
      <c r="DD161" s="361"/>
      <c r="DE161" s="253">
        <f t="shared" si="246"/>
        <v>0</v>
      </c>
      <c r="DF161" s="361"/>
      <c r="DG161" s="361"/>
      <c r="DH161" s="361"/>
      <c r="DI161" s="361"/>
      <c r="DJ161" s="361"/>
      <c r="DK161" s="361"/>
      <c r="DL161" s="361"/>
      <c r="DM161" s="2"/>
      <c r="DN161" s="2"/>
    </row>
    <row r="162" spans="1:118" s="27" customFormat="1" ht="12">
      <c r="A162" s="272" t="str">
        <f t="shared" si="216"/>
        <v>МОУ ДОД Дмш п. Водный</v>
      </c>
      <c r="B162" s="366" t="s">
        <v>335</v>
      </c>
      <c r="C162" s="349" t="s">
        <v>295</v>
      </c>
      <c r="D162" s="349" t="s">
        <v>64</v>
      </c>
      <c r="E162" s="308">
        <f t="shared" si="227"/>
        <v>0</v>
      </c>
      <c r="F162" s="236">
        <f t="shared" si="228"/>
        <v>0</v>
      </c>
      <c r="G162" s="236">
        <f t="shared" si="229"/>
        <v>0</v>
      </c>
      <c r="H162" s="236">
        <f t="shared" si="230"/>
        <v>0</v>
      </c>
      <c r="I162" s="236">
        <f t="shared" si="231"/>
        <v>0</v>
      </c>
      <c r="J162" s="236">
        <f t="shared" si="232"/>
        <v>0</v>
      </c>
      <c r="K162" s="236">
        <f t="shared" si="233"/>
        <v>0</v>
      </c>
      <c r="L162" s="236">
        <f t="shared" si="234"/>
        <v>0</v>
      </c>
      <c r="M162" s="236">
        <f t="shared" si="235"/>
        <v>0</v>
      </c>
      <c r="N162" s="236">
        <f t="shared" si="217"/>
        <v>0</v>
      </c>
      <c r="O162" s="236">
        <f t="shared" si="236"/>
        <v>0</v>
      </c>
      <c r="P162" s="367"/>
      <c r="Q162" s="368"/>
      <c r="R162" s="237">
        <f t="shared" si="247"/>
        <v>0</v>
      </c>
      <c r="S162" s="368"/>
      <c r="T162" s="237">
        <f t="shared" si="248"/>
        <v>0</v>
      </c>
      <c r="U162" s="368"/>
      <c r="V162" s="368"/>
      <c r="W162" s="368"/>
      <c r="X162" s="368"/>
      <c r="Y162" s="368"/>
      <c r="Z162" s="368"/>
      <c r="AA162" s="367"/>
      <c r="AB162" s="368"/>
      <c r="AC162" s="237">
        <f t="shared" si="249"/>
        <v>0</v>
      </c>
      <c r="AD162" s="368"/>
      <c r="AE162" s="237">
        <f t="shared" si="250"/>
        <v>0</v>
      </c>
      <c r="AF162" s="368"/>
      <c r="AG162" s="368"/>
      <c r="AH162" s="368"/>
      <c r="AI162" s="368"/>
      <c r="AJ162" s="368"/>
      <c r="AK162" s="368"/>
      <c r="AL162" s="367"/>
      <c r="AM162" s="368"/>
      <c r="AN162" s="237">
        <f t="shared" si="251"/>
        <v>0</v>
      </c>
      <c r="AO162" s="368"/>
      <c r="AP162" s="237">
        <f t="shared" si="252"/>
        <v>0</v>
      </c>
      <c r="AQ162" s="368"/>
      <c r="AR162" s="368"/>
      <c r="AS162" s="368"/>
      <c r="AT162" s="368"/>
      <c r="AU162" s="368"/>
      <c r="AV162" s="368"/>
      <c r="AW162" s="367"/>
      <c r="AX162" s="368"/>
      <c r="AY162" s="237">
        <f t="shared" si="253"/>
        <v>0</v>
      </c>
      <c r="AZ162" s="368"/>
      <c r="BA162" s="237">
        <f t="shared" si="254"/>
        <v>0</v>
      </c>
      <c r="BB162" s="368"/>
      <c r="BC162" s="368"/>
      <c r="BD162" s="368"/>
      <c r="BE162" s="368"/>
      <c r="BF162" s="368"/>
      <c r="BG162" s="368"/>
      <c r="BH162" s="379">
        <f t="shared" si="213"/>
        <v>0</v>
      </c>
      <c r="BI162" s="255" t="str">
        <f t="shared" si="226"/>
        <v>10</v>
      </c>
      <c r="BJ162" s="361"/>
      <c r="BK162" s="253">
        <f t="shared" si="237"/>
        <v>0</v>
      </c>
      <c r="BL162" s="361"/>
      <c r="BM162" s="253">
        <f t="shared" si="238"/>
        <v>0</v>
      </c>
      <c r="BN162" s="247"/>
      <c r="BO162" s="358"/>
      <c r="BP162" s="361"/>
      <c r="BQ162" s="361"/>
      <c r="BR162" s="361"/>
      <c r="BS162" s="361"/>
      <c r="BT162" s="361"/>
      <c r="BU162" s="361"/>
      <c r="BV162" s="253">
        <f t="shared" si="239"/>
        <v>0</v>
      </c>
      <c r="BW162" s="361"/>
      <c r="BX162" s="253">
        <f t="shared" si="240"/>
        <v>0</v>
      </c>
      <c r="BY162" s="361"/>
      <c r="BZ162" s="361"/>
      <c r="CA162" s="361"/>
      <c r="CB162" s="361"/>
      <c r="CC162" s="361"/>
      <c r="CD162" s="361"/>
      <c r="CE162" s="361"/>
      <c r="CF162" s="361"/>
      <c r="CG162" s="253">
        <f t="shared" si="241"/>
        <v>0</v>
      </c>
      <c r="CH162" s="361"/>
      <c r="CI162" s="253">
        <f t="shared" si="242"/>
        <v>0</v>
      </c>
      <c r="CJ162" s="361"/>
      <c r="CK162" s="361"/>
      <c r="CL162" s="361"/>
      <c r="CM162" s="361"/>
      <c r="CN162" s="361"/>
      <c r="CO162" s="361"/>
      <c r="CP162" s="361"/>
      <c r="CQ162" s="361"/>
      <c r="CR162" s="253">
        <f t="shared" si="243"/>
        <v>0</v>
      </c>
      <c r="CS162" s="361"/>
      <c r="CT162" s="253">
        <f t="shared" si="244"/>
        <v>0</v>
      </c>
      <c r="CU162" s="361"/>
      <c r="CV162" s="361"/>
      <c r="CW162" s="361"/>
      <c r="CX162" s="361"/>
      <c r="CY162" s="361"/>
      <c r="CZ162" s="361"/>
      <c r="DA162" s="361"/>
      <c r="DB162" s="361"/>
      <c r="DC162" s="253">
        <f t="shared" si="245"/>
        <v>0</v>
      </c>
      <c r="DD162" s="361"/>
      <c r="DE162" s="253">
        <f t="shared" si="246"/>
        <v>0</v>
      </c>
      <c r="DF162" s="361"/>
      <c r="DG162" s="361"/>
      <c r="DH162" s="361"/>
      <c r="DI162" s="361"/>
      <c r="DJ162" s="361"/>
      <c r="DK162" s="361"/>
      <c r="DL162" s="361"/>
      <c r="DM162" s="2"/>
      <c r="DN162" s="2"/>
    </row>
    <row r="163" spans="1:118" s="28" customFormat="1" ht="24">
      <c r="A163" s="272" t="str">
        <f t="shared" si="216"/>
        <v>МОУ ДОД Дмш п. Водный</v>
      </c>
      <c r="B163" s="348" t="s">
        <v>336</v>
      </c>
      <c r="C163" s="349" t="s">
        <v>296</v>
      </c>
      <c r="D163" s="349" t="s">
        <v>65</v>
      </c>
      <c r="E163" s="308">
        <f t="shared" si="227"/>
        <v>0</v>
      </c>
      <c r="F163" s="236">
        <f t="shared" si="228"/>
        <v>0</v>
      </c>
      <c r="G163" s="236">
        <f t="shared" si="229"/>
        <v>0</v>
      </c>
      <c r="H163" s="236">
        <f t="shared" si="230"/>
        <v>0</v>
      </c>
      <c r="I163" s="236">
        <f t="shared" si="231"/>
        <v>0</v>
      </c>
      <c r="J163" s="236">
        <f t="shared" si="232"/>
        <v>0</v>
      </c>
      <c r="K163" s="236">
        <f t="shared" si="233"/>
        <v>0</v>
      </c>
      <c r="L163" s="236">
        <f t="shared" si="234"/>
        <v>0</v>
      </c>
      <c r="M163" s="236">
        <f t="shared" si="235"/>
        <v>0</v>
      </c>
      <c r="N163" s="236">
        <f t="shared" si="217"/>
        <v>0</v>
      </c>
      <c r="O163" s="236">
        <f t="shared" si="236"/>
        <v>0</v>
      </c>
      <c r="P163" s="220"/>
      <c r="Q163" s="221"/>
      <c r="R163" s="237">
        <f t="shared" si="247"/>
        <v>0</v>
      </c>
      <c r="S163" s="221"/>
      <c r="T163" s="237">
        <f t="shared" si="248"/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 t="shared" si="249"/>
        <v>0</v>
      </c>
      <c r="AD163" s="221"/>
      <c r="AE163" s="237">
        <f t="shared" si="250"/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 t="shared" si="251"/>
        <v>0</v>
      </c>
      <c r="AO163" s="221"/>
      <c r="AP163" s="237">
        <f t="shared" si="252"/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 t="shared" si="253"/>
        <v>0</v>
      </c>
      <c r="AZ163" s="221"/>
      <c r="BA163" s="237">
        <f t="shared" si="254"/>
        <v>0</v>
      </c>
      <c r="BB163" s="221"/>
      <c r="BC163" s="233"/>
      <c r="BD163" s="221"/>
      <c r="BE163" s="221"/>
      <c r="BF163" s="233"/>
      <c r="BG163" s="221"/>
      <c r="BH163" s="379">
        <f t="shared" si="213"/>
        <v>0</v>
      </c>
      <c r="BI163" s="255" t="str">
        <f t="shared" si="226"/>
        <v>11</v>
      </c>
      <c r="BJ163" s="361"/>
      <c r="BK163" s="253">
        <f t="shared" si="237"/>
        <v>0</v>
      </c>
      <c r="BL163" s="361"/>
      <c r="BM163" s="253">
        <f t="shared" si="238"/>
        <v>0</v>
      </c>
      <c r="BN163" s="247"/>
      <c r="BO163" s="358"/>
      <c r="BP163" s="361"/>
      <c r="BQ163" s="361"/>
      <c r="BR163" s="361"/>
      <c r="BS163" s="361"/>
      <c r="BT163" s="361"/>
      <c r="BU163" s="361"/>
      <c r="BV163" s="253">
        <f t="shared" si="239"/>
        <v>0</v>
      </c>
      <c r="BW163" s="361"/>
      <c r="BX163" s="253">
        <f t="shared" si="240"/>
        <v>0</v>
      </c>
      <c r="BY163" s="361"/>
      <c r="BZ163" s="361"/>
      <c r="CA163" s="361"/>
      <c r="CB163" s="361"/>
      <c r="CC163" s="361"/>
      <c r="CD163" s="361"/>
      <c r="CE163" s="361"/>
      <c r="CF163" s="361"/>
      <c r="CG163" s="253">
        <f t="shared" si="241"/>
        <v>0</v>
      </c>
      <c r="CH163" s="361"/>
      <c r="CI163" s="253">
        <f t="shared" si="242"/>
        <v>0</v>
      </c>
      <c r="CJ163" s="361"/>
      <c r="CK163" s="361"/>
      <c r="CL163" s="361"/>
      <c r="CM163" s="361"/>
      <c r="CN163" s="361"/>
      <c r="CO163" s="361"/>
      <c r="CP163" s="361"/>
      <c r="CQ163" s="361"/>
      <c r="CR163" s="253">
        <f t="shared" si="243"/>
        <v>0</v>
      </c>
      <c r="CS163" s="361"/>
      <c r="CT163" s="253">
        <f t="shared" si="244"/>
        <v>0</v>
      </c>
      <c r="CU163" s="361"/>
      <c r="CV163" s="361"/>
      <c r="CW163" s="361"/>
      <c r="CX163" s="361"/>
      <c r="CY163" s="361"/>
      <c r="CZ163" s="361"/>
      <c r="DA163" s="361"/>
      <c r="DB163" s="361"/>
      <c r="DC163" s="253">
        <f t="shared" si="245"/>
        <v>0</v>
      </c>
      <c r="DD163" s="361"/>
      <c r="DE163" s="253">
        <f t="shared" si="246"/>
        <v>0</v>
      </c>
      <c r="DF163" s="361"/>
      <c r="DG163" s="361"/>
      <c r="DH163" s="361"/>
      <c r="DI163" s="361"/>
      <c r="DJ163" s="361"/>
      <c r="DK163" s="361"/>
      <c r="DL163" s="361"/>
      <c r="DM163" s="242"/>
      <c r="DN163" s="242"/>
    </row>
    <row r="164" spans="1:118" s="27" customFormat="1" ht="24">
      <c r="A164" s="272" t="str">
        <f t="shared" si="216"/>
        <v>МОУ ДОД Дмш п. Водный</v>
      </c>
      <c r="B164" s="351" t="s">
        <v>334</v>
      </c>
      <c r="C164" s="349" t="s">
        <v>297</v>
      </c>
      <c r="D164" s="349" t="s">
        <v>66</v>
      </c>
      <c r="E164" s="308">
        <f t="shared" si="227"/>
        <v>0</v>
      </c>
      <c r="F164" s="236">
        <f t="shared" si="228"/>
        <v>0</v>
      </c>
      <c r="G164" s="236">
        <f t="shared" si="229"/>
        <v>0</v>
      </c>
      <c r="H164" s="236">
        <f t="shared" si="230"/>
        <v>0</v>
      </c>
      <c r="I164" s="236">
        <f t="shared" si="231"/>
        <v>0</v>
      </c>
      <c r="J164" s="236">
        <f t="shared" si="232"/>
        <v>0</v>
      </c>
      <c r="K164" s="236">
        <f t="shared" si="233"/>
        <v>0</v>
      </c>
      <c r="L164" s="236">
        <f t="shared" si="234"/>
        <v>0</v>
      </c>
      <c r="M164" s="236">
        <f t="shared" si="235"/>
        <v>0</v>
      </c>
      <c r="N164" s="236">
        <f t="shared" si="217"/>
        <v>0</v>
      </c>
      <c r="O164" s="236">
        <f t="shared" si="236"/>
        <v>0</v>
      </c>
      <c r="P164" s="220"/>
      <c r="Q164" s="221"/>
      <c r="R164" s="237">
        <f t="shared" si="247"/>
        <v>0</v>
      </c>
      <c r="S164" s="221"/>
      <c r="T164" s="237">
        <f t="shared" si="248"/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si="249"/>
        <v>0</v>
      </c>
      <c r="AD164" s="221"/>
      <c r="AE164" s="237">
        <f t="shared" si="250"/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si="251"/>
        <v>0</v>
      </c>
      <c r="AO164" s="221"/>
      <c r="AP164" s="237">
        <f t="shared" si="252"/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si="253"/>
        <v>0</v>
      </c>
      <c r="AZ164" s="221"/>
      <c r="BA164" s="237">
        <f t="shared" si="254"/>
        <v>0</v>
      </c>
      <c r="BB164" s="221"/>
      <c r="BC164" s="233"/>
      <c r="BD164" s="221"/>
      <c r="BE164" s="221"/>
      <c r="BF164" s="233"/>
      <c r="BG164" s="221"/>
      <c r="BH164" s="379">
        <f t="shared" si="213"/>
        <v>0</v>
      </c>
      <c r="BI164" s="255" t="str">
        <f t="shared" si="226"/>
        <v>12</v>
      </c>
      <c r="BJ164" s="361"/>
      <c r="BK164" s="253">
        <f t="shared" si="237"/>
        <v>0</v>
      </c>
      <c r="BL164" s="361"/>
      <c r="BM164" s="253">
        <f t="shared" si="238"/>
        <v>0</v>
      </c>
      <c r="BN164" s="247"/>
      <c r="BO164" s="358"/>
      <c r="BP164" s="361"/>
      <c r="BQ164" s="361"/>
      <c r="BR164" s="361"/>
      <c r="BS164" s="361"/>
      <c r="BT164" s="361"/>
      <c r="BU164" s="361"/>
      <c r="BV164" s="253">
        <f t="shared" si="239"/>
        <v>0</v>
      </c>
      <c r="BW164" s="361"/>
      <c r="BX164" s="253">
        <f t="shared" si="240"/>
        <v>0</v>
      </c>
      <c r="BY164" s="361"/>
      <c r="BZ164" s="361"/>
      <c r="CA164" s="361"/>
      <c r="CB164" s="361"/>
      <c r="CC164" s="361"/>
      <c r="CD164" s="361"/>
      <c r="CE164" s="361"/>
      <c r="CF164" s="361"/>
      <c r="CG164" s="253">
        <f t="shared" si="241"/>
        <v>0</v>
      </c>
      <c r="CH164" s="361"/>
      <c r="CI164" s="253">
        <f t="shared" si="242"/>
        <v>0</v>
      </c>
      <c r="CJ164" s="361"/>
      <c r="CK164" s="361"/>
      <c r="CL164" s="361"/>
      <c r="CM164" s="361"/>
      <c r="CN164" s="361"/>
      <c r="CO164" s="361"/>
      <c r="CP164" s="361"/>
      <c r="CQ164" s="361"/>
      <c r="CR164" s="253">
        <f t="shared" si="243"/>
        <v>0</v>
      </c>
      <c r="CS164" s="361"/>
      <c r="CT164" s="253">
        <f t="shared" si="244"/>
        <v>0</v>
      </c>
      <c r="CU164" s="361"/>
      <c r="CV164" s="361"/>
      <c r="CW164" s="361"/>
      <c r="CX164" s="361"/>
      <c r="CY164" s="361"/>
      <c r="CZ164" s="361"/>
      <c r="DA164" s="361"/>
      <c r="DB164" s="361"/>
      <c r="DC164" s="253">
        <f t="shared" si="245"/>
        <v>0</v>
      </c>
      <c r="DD164" s="361"/>
      <c r="DE164" s="253">
        <f t="shared" si="246"/>
        <v>0</v>
      </c>
      <c r="DF164" s="361"/>
      <c r="DG164" s="361"/>
      <c r="DH164" s="361"/>
      <c r="DI164" s="361"/>
      <c r="DJ164" s="361"/>
      <c r="DK164" s="361"/>
      <c r="DL164" s="361"/>
      <c r="DM164" s="2"/>
      <c r="DN164" s="2"/>
    </row>
    <row r="165" spans="1:118" s="27" customFormat="1" ht="12">
      <c r="A165" s="272" t="str">
        <f t="shared" si="216"/>
        <v>МОУ ДОД Дмш п. Водный</v>
      </c>
      <c r="B165" s="366" t="s">
        <v>335</v>
      </c>
      <c r="C165" s="349" t="s">
        <v>298</v>
      </c>
      <c r="D165" s="349" t="s">
        <v>67</v>
      </c>
      <c r="E165" s="308">
        <f t="shared" si="227"/>
        <v>0</v>
      </c>
      <c r="F165" s="236">
        <f t="shared" si="228"/>
        <v>0</v>
      </c>
      <c r="G165" s="236">
        <f t="shared" si="229"/>
        <v>0</v>
      </c>
      <c r="H165" s="236">
        <f t="shared" si="230"/>
        <v>0</v>
      </c>
      <c r="I165" s="236">
        <f t="shared" si="231"/>
        <v>0</v>
      </c>
      <c r="J165" s="236">
        <f t="shared" si="232"/>
        <v>0</v>
      </c>
      <c r="K165" s="236">
        <f t="shared" si="233"/>
        <v>0</v>
      </c>
      <c r="L165" s="236">
        <f t="shared" si="234"/>
        <v>0</v>
      </c>
      <c r="M165" s="236">
        <f t="shared" si="235"/>
        <v>0</v>
      </c>
      <c r="N165" s="236">
        <f t="shared" si="217"/>
        <v>0</v>
      </c>
      <c r="O165" s="236">
        <f t="shared" si="236"/>
        <v>0</v>
      </c>
      <c r="P165" s="220"/>
      <c r="Q165" s="221"/>
      <c r="R165" s="237">
        <f t="shared" si="247"/>
        <v>0</v>
      </c>
      <c r="S165" s="221"/>
      <c r="T165" s="237">
        <f t="shared" si="248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249"/>
        <v>0</v>
      </c>
      <c r="AD165" s="221"/>
      <c r="AE165" s="237">
        <f t="shared" si="250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251"/>
        <v>0</v>
      </c>
      <c r="AO165" s="221"/>
      <c r="AP165" s="237">
        <f t="shared" si="252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253"/>
        <v>0</v>
      </c>
      <c r="AZ165" s="221"/>
      <c r="BA165" s="237">
        <f t="shared" si="254"/>
        <v>0</v>
      </c>
      <c r="BB165" s="221"/>
      <c r="BC165" s="233"/>
      <c r="BD165" s="221"/>
      <c r="BE165" s="221"/>
      <c r="BF165" s="233"/>
      <c r="BG165" s="221"/>
      <c r="BH165" s="379">
        <f t="shared" si="213"/>
        <v>0</v>
      </c>
      <c r="BI165" s="255" t="str">
        <f t="shared" si="226"/>
        <v>13</v>
      </c>
      <c r="BJ165" s="361"/>
      <c r="BK165" s="253">
        <f t="shared" si="237"/>
        <v>0</v>
      </c>
      <c r="BL165" s="361"/>
      <c r="BM165" s="253">
        <f t="shared" si="238"/>
        <v>0</v>
      </c>
      <c r="BN165" s="247"/>
      <c r="BO165" s="358"/>
      <c r="BP165" s="361"/>
      <c r="BQ165" s="361"/>
      <c r="BR165" s="361"/>
      <c r="BS165" s="361"/>
      <c r="BT165" s="361"/>
      <c r="BU165" s="361"/>
      <c r="BV165" s="253">
        <f t="shared" si="239"/>
        <v>0</v>
      </c>
      <c r="BW165" s="361"/>
      <c r="BX165" s="253">
        <f t="shared" si="240"/>
        <v>0</v>
      </c>
      <c r="BY165" s="361"/>
      <c r="BZ165" s="361"/>
      <c r="CA165" s="361"/>
      <c r="CB165" s="361"/>
      <c r="CC165" s="361"/>
      <c r="CD165" s="361"/>
      <c r="CE165" s="361"/>
      <c r="CF165" s="361"/>
      <c r="CG165" s="253">
        <f t="shared" si="241"/>
        <v>0</v>
      </c>
      <c r="CH165" s="361"/>
      <c r="CI165" s="253">
        <f t="shared" si="242"/>
        <v>0</v>
      </c>
      <c r="CJ165" s="361"/>
      <c r="CK165" s="361"/>
      <c r="CL165" s="361"/>
      <c r="CM165" s="361"/>
      <c r="CN165" s="361"/>
      <c r="CO165" s="361"/>
      <c r="CP165" s="361"/>
      <c r="CQ165" s="361"/>
      <c r="CR165" s="253">
        <f t="shared" si="243"/>
        <v>0</v>
      </c>
      <c r="CS165" s="361"/>
      <c r="CT165" s="253">
        <f t="shared" si="244"/>
        <v>0</v>
      </c>
      <c r="CU165" s="361"/>
      <c r="CV165" s="361"/>
      <c r="CW165" s="361"/>
      <c r="CX165" s="361"/>
      <c r="CY165" s="361"/>
      <c r="CZ165" s="361"/>
      <c r="DA165" s="361"/>
      <c r="DB165" s="361"/>
      <c r="DC165" s="253">
        <f t="shared" si="245"/>
        <v>0</v>
      </c>
      <c r="DD165" s="361"/>
      <c r="DE165" s="253">
        <f t="shared" si="246"/>
        <v>0</v>
      </c>
      <c r="DF165" s="361"/>
      <c r="DG165" s="361"/>
      <c r="DH165" s="361"/>
      <c r="DI165" s="361"/>
      <c r="DJ165" s="361"/>
      <c r="DK165" s="361"/>
      <c r="DL165" s="361"/>
      <c r="DM165" s="2"/>
      <c r="DN165" s="2"/>
    </row>
    <row r="166" spans="1:118" s="28" customFormat="1" ht="72">
      <c r="A166" s="272" t="str">
        <f t="shared" si="216"/>
        <v>МОУ ДОД Дмш п. Водный</v>
      </c>
      <c r="B166" s="348" t="s">
        <v>337</v>
      </c>
      <c r="C166" s="349" t="s">
        <v>299</v>
      </c>
      <c r="D166" s="349" t="s">
        <v>300</v>
      </c>
      <c r="E166" s="308">
        <f t="shared" si="227"/>
        <v>0</v>
      </c>
      <c r="F166" s="236">
        <f t="shared" si="228"/>
        <v>0</v>
      </c>
      <c r="G166" s="236">
        <f t="shared" si="229"/>
        <v>0</v>
      </c>
      <c r="H166" s="236">
        <f t="shared" si="230"/>
        <v>0</v>
      </c>
      <c r="I166" s="236">
        <f t="shared" si="231"/>
        <v>0</v>
      </c>
      <c r="J166" s="236">
        <f t="shared" si="232"/>
        <v>0</v>
      </c>
      <c r="K166" s="236">
        <f t="shared" si="233"/>
        <v>0</v>
      </c>
      <c r="L166" s="236">
        <f t="shared" si="234"/>
        <v>0</v>
      </c>
      <c r="M166" s="236">
        <f t="shared" si="235"/>
        <v>0</v>
      </c>
      <c r="N166" s="236">
        <f t="shared" si="217"/>
        <v>0</v>
      </c>
      <c r="O166" s="236">
        <f t="shared" si="236"/>
        <v>0</v>
      </c>
      <c r="P166" s="220"/>
      <c r="Q166" s="221"/>
      <c r="R166" s="237">
        <f t="shared" si="247"/>
        <v>0</v>
      </c>
      <c r="S166" s="221"/>
      <c r="T166" s="237">
        <f t="shared" si="248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249"/>
        <v>0</v>
      </c>
      <c r="AD166" s="221"/>
      <c r="AE166" s="237">
        <f t="shared" si="250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251"/>
        <v>0</v>
      </c>
      <c r="AO166" s="221"/>
      <c r="AP166" s="237">
        <f t="shared" si="252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253"/>
        <v>0</v>
      </c>
      <c r="AZ166" s="221"/>
      <c r="BA166" s="237">
        <f t="shared" si="254"/>
        <v>0</v>
      </c>
      <c r="BB166" s="221"/>
      <c r="BC166" s="233"/>
      <c r="BD166" s="221"/>
      <c r="BE166" s="221"/>
      <c r="BF166" s="233"/>
      <c r="BG166" s="221"/>
      <c r="BH166" s="379">
        <f t="shared" si="213"/>
        <v>0</v>
      </c>
      <c r="BI166" s="255" t="str">
        <f t="shared" si="226"/>
        <v>14</v>
      </c>
      <c r="BJ166" s="361"/>
      <c r="BK166" s="253">
        <f t="shared" si="237"/>
        <v>0</v>
      </c>
      <c r="BL166" s="361"/>
      <c r="BM166" s="253">
        <f t="shared" si="238"/>
        <v>0</v>
      </c>
      <c r="BN166" s="247"/>
      <c r="BO166" s="358"/>
      <c r="BP166" s="361"/>
      <c r="BQ166" s="361"/>
      <c r="BR166" s="361"/>
      <c r="BS166" s="361"/>
      <c r="BT166" s="361"/>
      <c r="BU166" s="361"/>
      <c r="BV166" s="253">
        <f t="shared" si="239"/>
        <v>0</v>
      </c>
      <c r="BW166" s="361"/>
      <c r="BX166" s="253">
        <f t="shared" si="240"/>
        <v>0</v>
      </c>
      <c r="BY166" s="361"/>
      <c r="BZ166" s="361"/>
      <c r="CA166" s="361"/>
      <c r="CB166" s="361"/>
      <c r="CC166" s="361"/>
      <c r="CD166" s="361"/>
      <c r="CE166" s="361"/>
      <c r="CF166" s="361"/>
      <c r="CG166" s="253">
        <f t="shared" si="241"/>
        <v>0</v>
      </c>
      <c r="CH166" s="361"/>
      <c r="CI166" s="253">
        <f t="shared" si="242"/>
        <v>0</v>
      </c>
      <c r="CJ166" s="361"/>
      <c r="CK166" s="361"/>
      <c r="CL166" s="361"/>
      <c r="CM166" s="361"/>
      <c r="CN166" s="361"/>
      <c r="CO166" s="361"/>
      <c r="CP166" s="361"/>
      <c r="CQ166" s="361"/>
      <c r="CR166" s="253">
        <f t="shared" si="243"/>
        <v>0</v>
      </c>
      <c r="CS166" s="361"/>
      <c r="CT166" s="253">
        <f t="shared" si="244"/>
        <v>0</v>
      </c>
      <c r="CU166" s="361"/>
      <c r="CV166" s="361"/>
      <c r="CW166" s="361"/>
      <c r="CX166" s="361"/>
      <c r="CY166" s="361"/>
      <c r="CZ166" s="361"/>
      <c r="DA166" s="361"/>
      <c r="DB166" s="361"/>
      <c r="DC166" s="253">
        <f t="shared" si="245"/>
        <v>0</v>
      </c>
      <c r="DD166" s="361"/>
      <c r="DE166" s="253">
        <f t="shared" si="246"/>
        <v>0</v>
      </c>
      <c r="DF166" s="361"/>
      <c r="DG166" s="361"/>
      <c r="DH166" s="361"/>
      <c r="DI166" s="361"/>
      <c r="DJ166" s="361"/>
      <c r="DK166" s="361"/>
      <c r="DL166" s="361"/>
      <c r="DM166" s="242"/>
      <c r="DN166" s="242"/>
    </row>
    <row r="167" spans="1:118" s="27" customFormat="1" ht="24">
      <c r="A167" s="272" t="str">
        <f t="shared" si="216"/>
        <v>МОУ ДОД Дмш п. Водный</v>
      </c>
      <c r="B167" s="351" t="s">
        <v>334</v>
      </c>
      <c r="C167" s="349" t="s">
        <v>301</v>
      </c>
      <c r="D167" s="349" t="s">
        <v>302</v>
      </c>
      <c r="E167" s="308">
        <f t="shared" si="227"/>
        <v>0</v>
      </c>
      <c r="F167" s="236">
        <f t="shared" si="228"/>
        <v>0</v>
      </c>
      <c r="G167" s="236">
        <f t="shared" si="229"/>
        <v>0</v>
      </c>
      <c r="H167" s="236">
        <f t="shared" si="230"/>
        <v>0</v>
      </c>
      <c r="I167" s="236">
        <f t="shared" si="231"/>
        <v>0</v>
      </c>
      <c r="J167" s="236">
        <f t="shared" si="232"/>
        <v>0</v>
      </c>
      <c r="K167" s="236">
        <f t="shared" si="233"/>
        <v>0</v>
      </c>
      <c r="L167" s="236">
        <f t="shared" si="234"/>
        <v>0</v>
      </c>
      <c r="M167" s="236">
        <f t="shared" si="235"/>
        <v>0</v>
      </c>
      <c r="N167" s="236">
        <f t="shared" si="217"/>
        <v>0</v>
      </c>
      <c r="O167" s="236">
        <f t="shared" si="236"/>
        <v>0</v>
      </c>
      <c r="P167" s="220"/>
      <c r="Q167" s="221"/>
      <c r="R167" s="237">
        <f t="shared" si="247"/>
        <v>0</v>
      </c>
      <c r="S167" s="221"/>
      <c r="T167" s="237">
        <f t="shared" si="248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249"/>
        <v>0</v>
      </c>
      <c r="AD167" s="221"/>
      <c r="AE167" s="237">
        <f t="shared" si="250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251"/>
        <v>0</v>
      </c>
      <c r="AO167" s="221"/>
      <c r="AP167" s="237">
        <f t="shared" si="252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253"/>
        <v>0</v>
      </c>
      <c r="AZ167" s="221"/>
      <c r="BA167" s="237">
        <f t="shared" si="254"/>
        <v>0</v>
      </c>
      <c r="BB167" s="221"/>
      <c r="BC167" s="233"/>
      <c r="BD167" s="221"/>
      <c r="BE167" s="221"/>
      <c r="BF167" s="233"/>
      <c r="BG167" s="221"/>
      <c r="BH167" s="379">
        <f t="shared" si="213"/>
        <v>0</v>
      </c>
      <c r="BI167" s="255" t="str">
        <f t="shared" si="226"/>
        <v>15</v>
      </c>
      <c r="BJ167" s="361"/>
      <c r="BK167" s="253">
        <f t="shared" si="237"/>
        <v>0</v>
      </c>
      <c r="BL167" s="361"/>
      <c r="BM167" s="253">
        <f t="shared" si="238"/>
        <v>0</v>
      </c>
      <c r="BN167" s="247"/>
      <c r="BO167" s="358"/>
      <c r="BP167" s="361"/>
      <c r="BQ167" s="361"/>
      <c r="BR167" s="361"/>
      <c r="BS167" s="361"/>
      <c r="BT167" s="361"/>
      <c r="BU167" s="361"/>
      <c r="BV167" s="253">
        <f t="shared" si="239"/>
        <v>0</v>
      </c>
      <c r="BW167" s="361"/>
      <c r="BX167" s="253">
        <f t="shared" si="240"/>
        <v>0</v>
      </c>
      <c r="BY167" s="361"/>
      <c r="BZ167" s="361"/>
      <c r="CA167" s="361"/>
      <c r="CB167" s="361"/>
      <c r="CC167" s="361"/>
      <c r="CD167" s="361"/>
      <c r="CE167" s="361"/>
      <c r="CF167" s="361"/>
      <c r="CG167" s="253">
        <f t="shared" si="241"/>
        <v>0</v>
      </c>
      <c r="CH167" s="361"/>
      <c r="CI167" s="253">
        <f t="shared" si="242"/>
        <v>0</v>
      </c>
      <c r="CJ167" s="361"/>
      <c r="CK167" s="361"/>
      <c r="CL167" s="361"/>
      <c r="CM167" s="361"/>
      <c r="CN167" s="361"/>
      <c r="CO167" s="361"/>
      <c r="CP167" s="361"/>
      <c r="CQ167" s="361"/>
      <c r="CR167" s="253">
        <f t="shared" si="243"/>
        <v>0</v>
      </c>
      <c r="CS167" s="361"/>
      <c r="CT167" s="253">
        <f t="shared" si="244"/>
        <v>0</v>
      </c>
      <c r="CU167" s="361"/>
      <c r="CV167" s="361"/>
      <c r="CW167" s="361"/>
      <c r="CX167" s="361"/>
      <c r="CY167" s="361"/>
      <c r="CZ167" s="361"/>
      <c r="DA167" s="361"/>
      <c r="DB167" s="361"/>
      <c r="DC167" s="253">
        <f t="shared" si="245"/>
        <v>0</v>
      </c>
      <c r="DD167" s="361"/>
      <c r="DE167" s="253">
        <f t="shared" si="246"/>
        <v>0</v>
      </c>
      <c r="DF167" s="361"/>
      <c r="DG167" s="361"/>
      <c r="DH167" s="361"/>
      <c r="DI167" s="361"/>
      <c r="DJ167" s="361"/>
      <c r="DK167" s="361"/>
      <c r="DL167" s="361"/>
      <c r="DM167" s="2"/>
      <c r="DN167" s="2"/>
    </row>
    <row r="168" spans="1:118" s="27" customFormat="1" ht="12">
      <c r="A168" s="272" t="str">
        <f t="shared" si="216"/>
        <v>МОУ ДОД Дмш п. Водный</v>
      </c>
      <c r="B168" s="366" t="s">
        <v>335</v>
      </c>
      <c r="C168" s="349" t="s">
        <v>303</v>
      </c>
      <c r="D168" s="349" t="s">
        <v>304</v>
      </c>
      <c r="E168" s="308">
        <f t="shared" si="227"/>
        <v>0</v>
      </c>
      <c r="F168" s="236">
        <f t="shared" si="228"/>
        <v>0</v>
      </c>
      <c r="G168" s="236">
        <f t="shared" si="229"/>
        <v>0</v>
      </c>
      <c r="H168" s="236">
        <f t="shared" si="230"/>
        <v>0</v>
      </c>
      <c r="I168" s="236">
        <f t="shared" si="231"/>
        <v>0</v>
      </c>
      <c r="J168" s="236">
        <f>ROUND(SUM(U168,AF168,AQ168,BB168),1)</f>
        <v>0</v>
      </c>
      <c r="K168" s="236">
        <f>ROUND(SUM(V168,AG168,AR168,BC168),1)</f>
        <v>0</v>
      </c>
      <c r="L168" s="236">
        <f>ROUND(SUM(W168,AH168,AS168,BD168),1)</f>
        <v>0</v>
      </c>
      <c r="M168" s="236">
        <f>ROUND(SUM(X168,AI168,AT168,BE168),1)</f>
        <v>0</v>
      </c>
      <c r="N168" s="236">
        <f t="shared" si="217"/>
        <v>0</v>
      </c>
      <c r="O168" s="236">
        <f>ROUND(SUM(Z168,AK168,AV168,BG168),1)</f>
        <v>0</v>
      </c>
      <c r="P168" s="220"/>
      <c r="Q168" s="221"/>
      <c r="R168" s="237">
        <f t="shared" si="247"/>
        <v>0</v>
      </c>
      <c r="S168" s="221"/>
      <c r="T168" s="237">
        <f t="shared" si="248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249"/>
        <v>0</v>
      </c>
      <c r="AD168" s="221"/>
      <c r="AE168" s="237">
        <f t="shared" si="250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251"/>
        <v>0</v>
      </c>
      <c r="AO168" s="221"/>
      <c r="AP168" s="237">
        <f t="shared" si="252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253"/>
        <v>0</v>
      </c>
      <c r="AZ168" s="221"/>
      <c r="BA168" s="237">
        <f t="shared" si="254"/>
        <v>0</v>
      </c>
      <c r="BB168" s="221"/>
      <c r="BC168" s="233"/>
      <c r="BD168" s="221"/>
      <c r="BE168" s="221"/>
      <c r="BF168" s="233"/>
      <c r="BG168" s="221"/>
      <c r="BH168" s="379">
        <f t="shared" si="213"/>
        <v>0</v>
      </c>
      <c r="BI168" s="255" t="str">
        <f t="shared" si="226"/>
        <v>16</v>
      </c>
      <c r="BJ168" s="361"/>
      <c r="BK168" s="253">
        <f t="shared" si="237"/>
        <v>0</v>
      </c>
      <c r="BL168" s="361"/>
      <c r="BM168" s="253">
        <f t="shared" si="238"/>
        <v>0</v>
      </c>
      <c r="BN168" s="247"/>
      <c r="BO168" s="358"/>
      <c r="BP168" s="361"/>
      <c r="BQ168" s="361"/>
      <c r="BR168" s="361"/>
      <c r="BS168" s="361"/>
      <c r="BT168" s="361"/>
      <c r="BU168" s="361"/>
      <c r="BV168" s="253">
        <f t="shared" si="239"/>
        <v>0</v>
      </c>
      <c r="BW168" s="361"/>
      <c r="BX168" s="253">
        <f t="shared" si="240"/>
        <v>0</v>
      </c>
      <c r="BY168" s="361"/>
      <c r="BZ168" s="361"/>
      <c r="CA168" s="361"/>
      <c r="CB168" s="361"/>
      <c r="CC168" s="361"/>
      <c r="CD168" s="361"/>
      <c r="CE168" s="361"/>
      <c r="CF168" s="361"/>
      <c r="CG168" s="253">
        <f t="shared" si="241"/>
        <v>0</v>
      </c>
      <c r="CH168" s="361"/>
      <c r="CI168" s="253">
        <f t="shared" si="242"/>
        <v>0</v>
      </c>
      <c r="CJ168" s="361"/>
      <c r="CK168" s="361"/>
      <c r="CL168" s="361"/>
      <c r="CM168" s="361"/>
      <c r="CN168" s="361"/>
      <c r="CO168" s="361"/>
      <c r="CP168" s="361"/>
      <c r="CQ168" s="361"/>
      <c r="CR168" s="253">
        <f t="shared" si="243"/>
        <v>0</v>
      </c>
      <c r="CS168" s="361"/>
      <c r="CT168" s="253">
        <f t="shared" si="244"/>
        <v>0</v>
      </c>
      <c r="CU168" s="361"/>
      <c r="CV168" s="361"/>
      <c r="CW168" s="361"/>
      <c r="CX168" s="361"/>
      <c r="CY168" s="361"/>
      <c r="CZ168" s="361"/>
      <c r="DA168" s="361"/>
      <c r="DB168" s="361"/>
      <c r="DC168" s="253">
        <f t="shared" si="245"/>
        <v>0</v>
      </c>
      <c r="DD168" s="361"/>
      <c r="DE168" s="253">
        <f t="shared" si="246"/>
        <v>0</v>
      </c>
      <c r="DF168" s="361"/>
      <c r="DG168" s="361"/>
      <c r="DH168" s="361"/>
      <c r="DI168" s="361"/>
      <c r="DJ168" s="361"/>
      <c r="DK168" s="361"/>
      <c r="DL168" s="361"/>
      <c r="DM168" s="2"/>
      <c r="DN168" s="2"/>
    </row>
    <row r="169" spans="1:118" s="28" customFormat="1" ht="24">
      <c r="A169" s="272" t="str">
        <f t="shared" si="216"/>
        <v>МОУ ДОД Дмш п. Водный</v>
      </c>
      <c r="B169" s="348" t="s">
        <v>338</v>
      </c>
      <c r="C169" s="349" t="s">
        <v>305</v>
      </c>
      <c r="D169" s="349" t="s">
        <v>306</v>
      </c>
      <c r="E169" s="308">
        <f t="shared" si="227"/>
        <v>0</v>
      </c>
      <c r="F169" s="236">
        <f t="shared" si="228"/>
        <v>0</v>
      </c>
      <c r="G169" s="236">
        <f t="shared" si="229"/>
        <v>0</v>
      </c>
      <c r="H169" s="236">
        <f t="shared" si="230"/>
        <v>0</v>
      </c>
      <c r="I169" s="236">
        <f t="shared" si="231"/>
        <v>0</v>
      </c>
      <c r="J169" s="236">
        <f t="shared" ref="J169:J180" si="255">ROUND(SUM(U169,AF169,AQ169,BB169),1)</f>
        <v>0</v>
      </c>
      <c r="K169" s="236">
        <f t="shared" ref="K169:K180" si="256">ROUND(SUM(V169,AG169,AR169,BC169),1)</f>
        <v>0</v>
      </c>
      <c r="L169" s="236">
        <f t="shared" ref="L169:L180" si="257">ROUND(SUM(W169,AH169,AS169,BD169),1)</f>
        <v>0</v>
      </c>
      <c r="M169" s="236">
        <f t="shared" ref="M169:M180" si="258">ROUND(SUM(X169,AI169,AT169,BE169),1)</f>
        <v>0</v>
      </c>
      <c r="N169" s="236">
        <f t="shared" si="217"/>
        <v>0</v>
      </c>
      <c r="O169" s="236">
        <f t="shared" ref="O169:O180" si="259">ROUND(SUM(Z169,AK169,AV169,BG169),1)</f>
        <v>0</v>
      </c>
      <c r="P169" s="367"/>
      <c r="Q169" s="368"/>
      <c r="R169" s="237">
        <f t="shared" si="247"/>
        <v>0</v>
      </c>
      <c r="S169" s="368"/>
      <c r="T169" s="237">
        <f t="shared" si="248"/>
        <v>0</v>
      </c>
      <c r="U169" s="368"/>
      <c r="V169" s="368"/>
      <c r="W169" s="368"/>
      <c r="X169" s="368"/>
      <c r="Y169" s="368"/>
      <c r="Z169" s="368"/>
      <c r="AA169" s="367"/>
      <c r="AB169" s="368"/>
      <c r="AC169" s="237">
        <f t="shared" si="249"/>
        <v>0</v>
      </c>
      <c r="AD169" s="368"/>
      <c r="AE169" s="237">
        <f t="shared" si="250"/>
        <v>0</v>
      </c>
      <c r="AF169" s="368"/>
      <c r="AG169" s="368"/>
      <c r="AH169" s="368"/>
      <c r="AI169" s="368"/>
      <c r="AJ169" s="368"/>
      <c r="AK169" s="368"/>
      <c r="AL169" s="367"/>
      <c r="AM169" s="368"/>
      <c r="AN169" s="237">
        <f t="shared" si="251"/>
        <v>0</v>
      </c>
      <c r="AO169" s="368"/>
      <c r="AP169" s="237">
        <f t="shared" si="252"/>
        <v>0</v>
      </c>
      <c r="AQ169" s="368"/>
      <c r="AR169" s="368"/>
      <c r="AS169" s="368"/>
      <c r="AT169" s="368"/>
      <c r="AU169" s="368"/>
      <c r="AV169" s="368"/>
      <c r="AW169" s="367"/>
      <c r="AX169" s="368"/>
      <c r="AY169" s="237">
        <f t="shared" si="253"/>
        <v>0</v>
      </c>
      <c r="AZ169" s="368"/>
      <c r="BA169" s="237">
        <f t="shared" si="254"/>
        <v>0</v>
      </c>
      <c r="BB169" s="368"/>
      <c r="BC169" s="368"/>
      <c r="BD169" s="368"/>
      <c r="BE169" s="368"/>
      <c r="BF169" s="368"/>
      <c r="BG169" s="368"/>
      <c r="BH169" s="379">
        <f t="shared" si="213"/>
        <v>0</v>
      </c>
      <c r="BI169" s="255" t="str">
        <f t="shared" si="226"/>
        <v>17</v>
      </c>
      <c r="BJ169" s="361"/>
      <c r="BK169" s="253">
        <f t="shared" si="237"/>
        <v>0</v>
      </c>
      <c r="BL169" s="361"/>
      <c r="BM169" s="253">
        <f t="shared" si="238"/>
        <v>0</v>
      </c>
      <c r="BN169" s="247"/>
      <c r="BO169" s="358"/>
      <c r="BP169" s="361"/>
      <c r="BQ169" s="361"/>
      <c r="BR169" s="361"/>
      <c r="BS169" s="361"/>
      <c r="BT169" s="361"/>
      <c r="BU169" s="361"/>
      <c r="BV169" s="253">
        <f t="shared" si="239"/>
        <v>0</v>
      </c>
      <c r="BW169" s="361"/>
      <c r="BX169" s="253">
        <f t="shared" si="240"/>
        <v>0</v>
      </c>
      <c r="BY169" s="361"/>
      <c r="BZ169" s="361"/>
      <c r="CA169" s="361"/>
      <c r="CB169" s="361"/>
      <c r="CC169" s="361"/>
      <c r="CD169" s="361"/>
      <c r="CE169" s="361"/>
      <c r="CF169" s="361"/>
      <c r="CG169" s="253">
        <f t="shared" si="241"/>
        <v>0</v>
      </c>
      <c r="CH169" s="361"/>
      <c r="CI169" s="253">
        <f t="shared" si="242"/>
        <v>0</v>
      </c>
      <c r="CJ169" s="361"/>
      <c r="CK169" s="361"/>
      <c r="CL169" s="361"/>
      <c r="CM169" s="361"/>
      <c r="CN169" s="361"/>
      <c r="CO169" s="361"/>
      <c r="CP169" s="361"/>
      <c r="CQ169" s="361"/>
      <c r="CR169" s="253">
        <f t="shared" si="243"/>
        <v>0</v>
      </c>
      <c r="CS169" s="361"/>
      <c r="CT169" s="253">
        <f t="shared" si="244"/>
        <v>0</v>
      </c>
      <c r="CU169" s="361"/>
      <c r="CV169" s="361"/>
      <c r="CW169" s="361"/>
      <c r="CX169" s="361"/>
      <c r="CY169" s="361"/>
      <c r="CZ169" s="361"/>
      <c r="DA169" s="361"/>
      <c r="DB169" s="361"/>
      <c r="DC169" s="253">
        <f t="shared" si="245"/>
        <v>0</v>
      </c>
      <c r="DD169" s="361"/>
      <c r="DE169" s="253">
        <f t="shared" si="246"/>
        <v>0</v>
      </c>
      <c r="DF169" s="361"/>
      <c r="DG169" s="361"/>
      <c r="DH169" s="361"/>
      <c r="DI169" s="361"/>
      <c r="DJ169" s="361"/>
      <c r="DK169" s="361"/>
      <c r="DL169" s="361"/>
      <c r="DM169" s="242"/>
      <c r="DN169" s="242"/>
    </row>
    <row r="170" spans="1:118" s="28" customFormat="1" ht="72">
      <c r="A170" s="272" t="str">
        <f t="shared" si="216"/>
        <v>МОУ ДОД Дмш п. Водный</v>
      </c>
      <c r="B170" s="348" t="s">
        <v>339</v>
      </c>
      <c r="C170" s="349" t="s">
        <v>307</v>
      </c>
      <c r="D170" s="349" t="s">
        <v>308</v>
      </c>
      <c r="E170" s="308">
        <f t="shared" si="227"/>
        <v>0</v>
      </c>
      <c r="F170" s="236">
        <f t="shared" si="228"/>
        <v>0</v>
      </c>
      <c r="G170" s="236">
        <f t="shared" si="229"/>
        <v>0</v>
      </c>
      <c r="H170" s="236">
        <f t="shared" si="230"/>
        <v>0</v>
      </c>
      <c r="I170" s="236">
        <f t="shared" si="231"/>
        <v>0</v>
      </c>
      <c r="J170" s="236">
        <f t="shared" si="255"/>
        <v>0</v>
      </c>
      <c r="K170" s="236">
        <f t="shared" si="256"/>
        <v>0</v>
      </c>
      <c r="L170" s="236">
        <f t="shared" si="257"/>
        <v>0</v>
      </c>
      <c r="M170" s="236">
        <f t="shared" si="258"/>
        <v>0</v>
      </c>
      <c r="N170" s="236">
        <f t="shared" si="217"/>
        <v>0</v>
      </c>
      <c r="O170" s="236">
        <f t="shared" si="259"/>
        <v>0</v>
      </c>
      <c r="P170" s="367"/>
      <c r="Q170" s="368"/>
      <c r="R170" s="237">
        <f t="shared" si="247"/>
        <v>0</v>
      </c>
      <c r="S170" s="368"/>
      <c r="T170" s="237">
        <f t="shared" si="248"/>
        <v>0</v>
      </c>
      <c r="U170" s="368"/>
      <c r="V170" s="368"/>
      <c r="W170" s="368"/>
      <c r="X170" s="368"/>
      <c r="Y170" s="368"/>
      <c r="Z170" s="368"/>
      <c r="AA170" s="367"/>
      <c r="AB170" s="368"/>
      <c r="AC170" s="237">
        <f t="shared" si="249"/>
        <v>0</v>
      </c>
      <c r="AD170" s="368"/>
      <c r="AE170" s="237">
        <f t="shared" si="250"/>
        <v>0</v>
      </c>
      <c r="AF170" s="368"/>
      <c r="AG170" s="368"/>
      <c r="AH170" s="368"/>
      <c r="AI170" s="368"/>
      <c r="AJ170" s="368"/>
      <c r="AK170" s="368"/>
      <c r="AL170" s="367"/>
      <c r="AM170" s="368"/>
      <c r="AN170" s="237">
        <f t="shared" si="251"/>
        <v>0</v>
      </c>
      <c r="AO170" s="368"/>
      <c r="AP170" s="237">
        <f t="shared" si="252"/>
        <v>0</v>
      </c>
      <c r="AQ170" s="368"/>
      <c r="AR170" s="368"/>
      <c r="AS170" s="368"/>
      <c r="AT170" s="368"/>
      <c r="AU170" s="368"/>
      <c r="AV170" s="368"/>
      <c r="AW170" s="367"/>
      <c r="AX170" s="368"/>
      <c r="AY170" s="237">
        <f t="shared" si="253"/>
        <v>0</v>
      </c>
      <c r="AZ170" s="368"/>
      <c r="BA170" s="237">
        <f t="shared" si="254"/>
        <v>0</v>
      </c>
      <c r="BB170" s="368"/>
      <c r="BC170" s="368"/>
      <c r="BD170" s="368"/>
      <c r="BE170" s="368"/>
      <c r="BF170" s="368"/>
      <c r="BG170" s="368"/>
      <c r="BH170" s="379">
        <f t="shared" si="213"/>
        <v>0</v>
      </c>
      <c r="BI170" s="255" t="str">
        <f t="shared" si="226"/>
        <v>18</v>
      </c>
      <c r="BJ170" s="361"/>
      <c r="BK170" s="253">
        <f t="shared" si="237"/>
        <v>0</v>
      </c>
      <c r="BL170" s="361"/>
      <c r="BM170" s="253">
        <f t="shared" si="238"/>
        <v>0</v>
      </c>
      <c r="BN170" s="247"/>
      <c r="BO170" s="358"/>
      <c r="BP170" s="361"/>
      <c r="BQ170" s="361"/>
      <c r="BR170" s="361"/>
      <c r="BS170" s="361"/>
      <c r="BT170" s="361"/>
      <c r="BU170" s="361"/>
      <c r="BV170" s="253">
        <f t="shared" si="239"/>
        <v>0</v>
      </c>
      <c r="BW170" s="361"/>
      <c r="BX170" s="253">
        <f t="shared" si="240"/>
        <v>0</v>
      </c>
      <c r="BY170" s="361"/>
      <c r="BZ170" s="361"/>
      <c r="CA170" s="361"/>
      <c r="CB170" s="361"/>
      <c r="CC170" s="361"/>
      <c r="CD170" s="361"/>
      <c r="CE170" s="361"/>
      <c r="CF170" s="361"/>
      <c r="CG170" s="253">
        <f t="shared" si="241"/>
        <v>0</v>
      </c>
      <c r="CH170" s="361"/>
      <c r="CI170" s="253">
        <f t="shared" si="242"/>
        <v>0</v>
      </c>
      <c r="CJ170" s="361"/>
      <c r="CK170" s="361"/>
      <c r="CL170" s="361"/>
      <c r="CM170" s="361"/>
      <c r="CN170" s="361"/>
      <c r="CO170" s="361"/>
      <c r="CP170" s="361"/>
      <c r="CQ170" s="361"/>
      <c r="CR170" s="253">
        <f t="shared" si="243"/>
        <v>0</v>
      </c>
      <c r="CS170" s="361"/>
      <c r="CT170" s="253">
        <f t="shared" si="244"/>
        <v>0</v>
      </c>
      <c r="CU170" s="361"/>
      <c r="CV170" s="361"/>
      <c r="CW170" s="361"/>
      <c r="CX170" s="361"/>
      <c r="CY170" s="361"/>
      <c r="CZ170" s="361"/>
      <c r="DA170" s="361"/>
      <c r="DB170" s="361"/>
      <c r="DC170" s="253">
        <f t="shared" si="245"/>
        <v>0</v>
      </c>
      <c r="DD170" s="361"/>
      <c r="DE170" s="253">
        <f t="shared" si="246"/>
        <v>0</v>
      </c>
      <c r="DF170" s="361"/>
      <c r="DG170" s="361"/>
      <c r="DH170" s="361"/>
      <c r="DI170" s="361"/>
      <c r="DJ170" s="361"/>
      <c r="DK170" s="361"/>
      <c r="DL170" s="361"/>
      <c r="DM170" s="242"/>
      <c r="DN170" s="242"/>
    </row>
    <row r="171" spans="1:118" s="28" customFormat="1" ht="12">
      <c r="A171" s="272" t="str">
        <f t="shared" si="216"/>
        <v>МОУ ДОД Дмш п. Водный</v>
      </c>
      <c r="B171" s="348" t="s">
        <v>309</v>
      </c>
      <c r="C171" s="349" t="s">
        <v>71</v>
      </c>
      <c r="D171" s="349" t="s">
        <v>310</v>
      </c>
      <c r="E171" s="308">
        <f t="shared" si="227"/>
        <v>0</v>
      </c>
      <c r="F171" s="236">
        <f t="shared" si="228"/>
        <v>0</v>
      </c>
      <c r="G171" s="236">
        <f t="shared" si="229"/>
        <v>0</v>
      </c>
      <c r="H171" s="236">
        <f t="shared" si="230"/>
        <v>0</v>
      </c>
      <c r="I171" s="236">
        <f t="shared" si="231"/>
        <v>0</v>
      </c>
      <c r="J171" s="236">
        <f t="shared" si="255"/>
        <v>0</v>
      </c>
      <c r="K171" s="236">
        <f t="shared" si="256"/>
        <v>0</v>
      </c>
      <c r="L171" s="236">
        <f t="shared" si="257"/>
        <v>0</v>
      </c>
      <c r="M171" s="236">
        <f t="shared" si="258"/>
        <v>0</v>
      </c>
      <c r="N171" s="236">
        <f t="shared" si="217"/>
        <v>0</v>
      </c>
      <c r="O171" s="236">
        <f t="shared" si="259"/>
        <v>0</v>
      </c>
      <c r="P171" s="367"/>
      <c r="Q171" s="368"/>
      <c r="R171" s="237">
        <f t="shared" si="247"/>
        <v>0</v>
      </c>
      <c r="S171" s="368"/>
      <c r="T171" s="237">
        <f t="shared" si="248"/>
        <v>0</v>
      </c>
      <c r="U171" s="368"/>
      <c r="V171" s="368"/>
      <c r="W171" s="368"/>
      <c r="X171" s="368"/>
      <c r="Y171" s="368"/>
      <c r="Z171" s="368"/>
      <c r="AA171" s="367"/>
      <c r="AB171" s="368"/>
      <c r="AC171" s="237">
        <f t="shared" si="249"/>
        <v>0</v>
      </c>
      <c r="AD171" s="368"/>
      <c r="AE171" s="237">
        <f t="shared" si="250"/>
        <v>0</v>
      </c>
      <c r="AF171" s="368"/>
      <c r="AG171" s="368"/>
      <c r="AH171" s="368"/>
      <c r="AI171" s="368"/>
      <c r="AJ171" s="368"/>
      <c r="AK171" s="368"/>
      <c r="AL171" s="367"/>
      <c r="AM171" s="368"/>
      <c r="AN171" s="237">
        <f t="shared" si="251"/>
        <v>0</v>
      </c>
      <c r="AO171" s="368"/>
      <c r="AP171" s="237">
        <f t="shared" si="252"/>
        <v>0</v>
      </c>
      <c r="AQ171" s="368"/>
      <c r="AR171" s="368"/>
      <c r="AS171" s="368"/>
      <c r="AT171" s="368"/>
      <c r="AU171" s="368"/>
      <c r="AV171" s="368"/>
      <c r="AW171" s="367"/>
      <c r="AX171" s="368"/>
      <c r="AY171" s="237">
        <f t="shared" si="253"/>
        <v>0</v>
      </c>
      <c r="AZ171" s="368"/>
      <c r="BA171" s="237">
        <f t="shared" si="254"/>
        <v>0</v>
      </c>
      <c r="BB171" s="368"/>
      <c r="BC171" s="368"/>
      <c r="BD171" s="368"/>
      <c r="BE171" s="368"/>
      <c r="BF171" s="368"/>
      <c r="BG171" s="368"/>
      <c r="BH171" s="379">
        <f t="shared" si="213"/>
        <v>0</v>
      </c>
      <c r="BI171" s="255" t="str">
        <f t="shared" si="226"/>
        <v>19</v>
      </c>
      <c r="BJ171" s="361"/>
      <c r="BK171" s="253">
        <f t="shared" si="237"/>
        <v>0</v>
      </c>
      <c r="BL171" s="361"/>
      <c r="BM171" s="253">
        <f t="shared" si="238"/>
        <v>0</v>
      </c>
      <c r="BN171" s="247"/>
      <c r="BO171" s="358"/>
      <c r="BP171" s="361"/>
      <c r="BQ171" s="361"/>
      <c r="BR171" s="361"/>
      <c r="BS171" s="361"/>
      <c r="BT171" s="361"/>
      <c r="BU171" s="361"/>
      <c r="BV171" s="253">
        <f t="shared" si="239"/>
        <v>0</v>
      </c>
      <c r="BW171" s="361"/>
      <c r="BX171" s="253">
        <f t="shared" si="240"/>
        <v>0</v>
      </c>
      <c r="BY171" s="361"/>
      <c r="BZ171" s="361"/>
      <c r="CA171" s="361"/>
      <c r="CB171" s="361"/>
      <c r="CC171" s="361"/>
      <c r="CD171" s="361"/>
      <c r="CE171" s="361"/>
      <c r="CF171" s="361"/>
      <c r="CG171" s="253">
        <f t="shared" si="241"/>
        <v>0</v>
      </c>
      <c r="CH171" s="361"/>
      <c r="CI171" s="253">
        <f t="shared" si="242"/>
        <v>0</v>
      </c>
      <c r="CJ171" s="361"/>
      <c r="CK171" s="361"/>
      <c r="CL171" s="361"/>
      <c r="CM171" s="361"/>
      <c r="CN171" s="361"/>
      <c r="CO171" s="361"/>
      <c r="CP171" s="361"/>
      <c r="CQ171" s="361"/>
      <c r="CR171" s="253">
        <f t="shared" si="243"/>
        <v>0</v>
      </c>
      <c r="CS171" s="361"/>
      <c r="CT171" s="253">
        <f t="shared" si="244"/>
        <v>0</v>
      </c>
      <c r="CU171" s="361"/>
      <c r="CV171" s="361"/>
      <c r="CW171" s="361"/>
      <c r="CX171" s="361"/>
      <c r="CY171" s="361"/>
      <c r="CZ171" s="361"/>
      <c r="DA171" s="361"/>
      <c r="DB171" s="361"/>
      <c r="DC171" s="253">
        <f t="shared" si="245"/>
        <v>0</v>
      </c>
      <c r="DD171" s="361"/>
      <c r="DE171" s="253">
        <f t="shared" si="246"/>
        <v>0</v>
      </c>
      <c r="DF171" s="361"/>
      <c r="DG171" s="361"/>
      <c r="DH171" s="361"/>
      <c r="DI171" s="361"/>
      <c r="DJ171" s="361"/>
      <c r="DK171" s="361"/>
      <c r="DL171" s="361"/>
      <c r="DM171" s="242"/>
      <c r="DN171" s="242"/>
    </row>
    <row r="172" spans="1:118" s="27" customFormat="1" ht="12">
      <c r="A172" s="272" t="str">
        <f t="shared" si="216"/>
        <v>МОУ ДОД Дмш п. Водный</v>
      </c>
      <c r="B172" s="350" t="s">
        <v>72</v>
      </c>
      <c r="C172" s="349" t="s">
        <v>73</v>
      </c>
      <c r="D172" s="349" t="s">
        <v>311</v>
      </c>
      <c r="E172" s="308">
        <f t="shared" si="227"/>
        <v>0</v>
      </c>
      <c r="F172" s="236">
        <f t="shared" si="228"/>
        <v>0</v>
      </c>
      <c r="G172" s="236">
        <f t="shared" si="229"/>
        <v>0</v>
      </c>
      <c r="H172" s="236">
        <f t="shared" si="230"/>
        <v>0</v>
      </c>
      <c r="I172" s="236">
        <f t="shared" si="231"/>
        <v>0</v>
      </c>
      <c r="J172" s="236">
        <f t="shared" si="255"/>
        <v>0</v>
      </c>
      <c r="K172" s="236">
        <f t="shared" si="256"/>
        <v>0</v>
      </c>
      <c r="L172" s="236">
        <f t="shared" si="257"/>
        <v>0</v>
      </c>
      <c r="M172" s="236">
        <f t="shared" si="258"/>
        <v>0</v>
      </c>
      <c r="N172" s="236">
        <f t="shared" si="217"/>
        <v>0</v>
      </c>
      <c r="O172" s="236">
        <f t="shared" si="259"/>
        <v>0</v>
      </c>
      <c r="P172" s="367"/>
      <c r="Q172" s="368"/>
      <c r="R172" s="237">
        <f t="shared" si="247"/>
        <v>0</v>
      </c>
      <c r="S172" s="368"/>
      <c r="T172" s="237">
        <f t="shared" si="248"/>
        <v>0</v>
      </c>
      <c r="U172" s="368"/>
      <c r="V172" s="368"/>
      <c r="W172" s="368"/>
      <c r="X172" s="368"/>
      <c r="Y172" s="368"/>
      <c r="Z172" s="368"/>
      <c r="AA172" s="367"/>
      <c r="AB172" s="368"/>
      <c r="AC172" s="237">
        <f t="shared" si="249"/>
        <v>0</v>
      </c>
      <c r="AD172" s="368"/>
      <c r="AE172" s="237">
        <f t="shared" si="250"/>
        <v>0</v>
      </c>
      <c r="AF172" s="368"/>
      <c r="AG172" s="368"/>
      <c r="AH172" s="368"/>
      <c r="AI172" s="368"/>
      <c r="AJ172" s="368"/>
      <c r="AK172" s="368"/>
      <c r="AL172" s="367"/>
      <c r="AM172" s="368"/>
      <c r="AN172" s="237">
        <f t="shared" si="251"/>
        <v>0</v>
      </c>
      <c r="AO172" s="368"/>
      <c r="AP172" s="237">
        <f t="shared" si="252"/>
        <v>0</v>
      </c>
      <c r="AQ172" s="368"/>
      <c r="AR172" s="368"/>
      <c r="AS172" s="368"/>
      <c r="AT172" s="368"/>
      <c r="AU172" s="368"/>
      <c r="AV172" s="368"/>
      <c r="AW172" s="367"/>
      <c r="AX172" s="368"/>
      <c r="AY172" s="237">
        <f t="shared" si="253"/>
        <v>0</v>
      </c>
      <c r="AZ172" s="368"/>
      <c r="BA172" s="237">
        <f t="shared" si="254"/>
        <v>0</v>
      </c>
      <c r="BB172" s="368"/>
      <c r="BC172" s="368"/>
      <c r="BD172" s="368"/>
      <c r="BE172" s="368"/>
      <c r="BF172" s="368"/>
      <c r="BG172" s="368"/>
      <c r="BH172" s="379">
        <f t="shared" si="213"/>
        <v>0</v>
      </c>
      <c r="BI172" s="255" t="str">
        <f t="shared" si="226"/>
        <v>20</v>
      </c>
      <c r="BJ172" s="361"/>
      <c r="BK172" s="253">
        <f t="shared" si="237"/>
        <v>0</v>
      </c>
      <c r="BL172" s="361"/>
      <c r="BM172" s="253">
        <f t="shared" si="238"/>
        <v>0</v>
      </c>
      <c r="BN172" s="247"/>
      <c r="BO172" s="358"/>
      <c r="BP172" s="361"/>
      <c r="BQ172" s="361"/>
      <c r="BR172" s="361"/>
      <c r="BS172" s="361"/>
      <c r="BT172" s="361"/>
      <c r="BU172" s="361"/>
      <c r="BV172" s="253">
        <f t="shared" si="239"/>
        <v>0</v>
      </c>
      <c r="BW172" s="361"/>
      <c r="BX172" s="253">
        <f t="shared" si="240"/>
        <v>0</v>
      </c>
      <c r="BY172" s="361"/>
      <c r="BZ172" s="361"/>
      <c r="CA172" s="361"/>
      <c r="CB172" s="361"/>
      <c r="CC172" s="361"/>
      <c r="CD172" s="361"/>
      <c r="CE172" s="361"/>
      <c r="CF172" s="361"/>
      <c r="CG172" s="253">
        <f t="shared" si="241"/>
        <v>0</v>
      </c>
      <c r="CH172" s="361"/>
      <c r="CI172" s="253">
        <f t="shared" si="242"/>
        <v>0</v>
      </c>
      <c r="CJ172" s="361"/>
      <c r="CK172" s="361"/>
      <c r="CL172" s="361"/>
      <c r="CM172" s="361"/>
      <c r="CN172" s="361"/>
      <c r="CO172" s="361"/>
      <c r="CP172" s="361"/>
      <c r="CQ172" s="361"/>
      <c r="CR172" s="253">
        <f t="shared" si="243"/>
        <v>0</v>
      </c>
      <c r="CS172" s="361"/>
      <c r="CT172" s="253">
        <f t="shared" si="244"/>
        <v>0</v>
      </c>
      <c r="CU172" s="361"/>
      <c r="CV172" s="361"/>
      <c r="CW172" s="361"/>
      <c r="CX172" s="361"/>
      <c r="CY172" s="361"/>
      <c r="CZ172" s="361"/>
      <c r="DA172" s="361"/>
      <c r="DB172" s="361"/>
      <c r="DC172" s="253">
        <f t="shared" si="245"/>
        <v>0</v>
      </c>
      <c r="DD172" s="361"/>
      <c r="DE172" s="253">
        <f t="shared" si="246"/>
        <v>0</v>
      </c>
      <c r="DF172" s="361"/>
      <c r="DG172" s="361"/>
      <c r="DH172" s="361"/>
      <c r="DI172" s="361"/>
      <c r="DJ172" s="361"/>
      <c r="DK172" s="361"/>
      <c r="DL172" s="361"/>
      <c r="DM172" s="2"/>
      <c r="DN172" s="2"/>
    </row>
    <row r="173" spans="1:118" s="28" customFormat="1" ht="36">
      <c r="A173" s="272" t="str">
        <f t="shared" si="216"/>
        <v>МОУ ДОД Дмш п. Водный</v>
      </c>
      <c r="B173" s="348" t="s">
        <v>340</v>
      </c>
      <c r="C173" s="349" t="s">
        <v>71</v>
      </c>
      <c r="D173" s="349" t="s">
        <v>312</v>
      </c>
      <c r="E173" s="308">
        <f t="shared" si="227"/>
        <v>0</v>
      </c>
      <c r="F173" s="236">
        <f t="shared" si="228"/>
        <v>0</v>
      </c>
      <c r="G173" s="236">
        <f t="shared" si="229"/>
        <v>0</v>
      </c>
      <c r="H173" s="236">
        <f t="shared" si="230"/>
        <v>0</v>
      </c>
      <c r="I173" s="236">
        <f t="shared" si="231"/>
        <v>0</v>
      </c>
      <c r="J173" s="236">
        <f t="shared" si="255"/>
        <v>0</v>
      </c>
      <c r="K173" s="236">
        <f t="shared" si="256"/>
        <v>0</v>
      </c>
      <c r="L173" s="236">
        <f t="shared" si="257"/>
        <v>0</v>
      </c>
      <c r="M173" s="236">
        <f t="shared" si="258"/>
        <v>0</v>
      </c>
      <c r="N173" s="236">
        <f t="shared" si="217"/>
        <v>0</v>
      </c>
      <c r="O173" s="236">
        <f t="shared" si="259"/>
        <v>0</v>
      </c>
      <c r="P173" s="367"/>
      <c r="Q173" s="368"/>
      <c r="R173" s="237">
        <f t="shared" si="247"/>
        <v>0</v>
      </c>
      <c r="S173" s="368"/>
      <c r="T173" s="237">
        <f t="shared" si="248"/>
        <v>0</v>
      </c>
      <c r="U173" s="368"/>
      <c r="V173" s="368"/>
      <c r="W173" s="368"/>
      <c r="X173" s="368"/>
      <c r="Y173" s="368"/>
      <c r="Z173" s="368"/>
      <c r="AA173" s="367"/>
      <c r="AB173" s="368"/>
      <c r="AC173" s="237">
        <f t="shared" si="249"/>
        <v>0</v>
      </c>
      <c r="AD173" s="368"/>
      <c r="AE173" s="237">
        <f t="shared" si="250"/>
        <v>0</v>
      </c>
      <c r="AF173" s="368"/>
      <c r="AG173" s="368"/>
      <c r="AH173" s="368"/>
      <c r="AI173" s="368"/>
      <c r="AJ173" s="368"/>
      <c r="AK173" s="368"/>
      <c r="AL173" s="367"/>
      <c r="AM173" s="368"/>
      <c r="AN173" s="237">
        <f t="shared" si="251"/>
        <v>0</v>
      </c>
      <c r="AO173" s="368"/>
      <c r="AP173" s="237">
        <f t="shared" si="252"/>
        <v>0</v>
      </c>
      <c r="AQ173" s="368"/>
      <c r="AR173" s="368"/>
      <c r="AS173" s="368"/>
      <c r="AT173" s="368"/>
      <c r="AU173" s="368"/>
      <c r="AV173" s="368"/>
      <c r="AW173" s="367"/>
      <c r="AX173" s="368"/>
      <c r="AY173" s="237">
        <f t="shared" si="253"/>
        <v>0</v>
      </c>
      <c r="AZ173" s="368"/>
      <c r="BA173" s="237">
        <f t="shared" si="254"/>
        <v>0</v>
      </c>
      <c r="BB173" s="368"/>
      <c r="BC173" s="368"/>
      <c r="BD173" s="368"/>
      <c r="BE173" s="368"/>
      <c r="BF173" s="368"/>
      <c r="BG173" s="368"/>
      <c r="BH173" s="379">
        <f t="shared" si="213"/>
        <v>0</v>
      </c>
      <c r="BI173" s="255" t="str">
        <f t="shared" si="226"/>
        <v>21</v>
      </c>
      <c r="BJ173" s="361"/>
      <c r="BK173" s="253">
        <f t="shared" si="237"/>
        <v>0</v>
      </c>
      <c r="BL173" s="361"/>
      <c r="BM173" s="253">
        <f t="shared" si="238"/>
        <v>0</v>
      </c>
      <c r="BN173" s="247"/>
      <c r="BO173" s="358"/>
      <c r="BP173" s="361"/>
      <c r="BQ173" s="361"/>
      <c r="BR173" s="361"/>
      <c r="BS173" s="361"/>
      <c r="BT173" s="361"/>
      <c r="BU173" s="361"/>
      <c r="BV173" s="253">
        <f t="shared" si="239"/>
        <v>0</v>
      </c>
      <c r="BW173" s="361"/>
      <c r="BX173" s="253">
        <f t="shared" si="240"/>
        <v>0</v>
      </c>
      <c r="BY173" s="361"/>
      <c r="BZ173" s="361"/>
      <c r="CA173" s="361"/>
      <c r="CB173" s="361"/>
      <c r="CC173" s="361"/>
      <c r="CD173" s="361"/>
      <c r="CE173" s="361"/>
      <c r="CF173" s="361"/>
      <c r="CG173" s="253">
        <f t="shared" si="241"/>
        <v>0</v>
      </c>
      <c r="CH173" s="361"/>
      <c r="CI173" s="253">
        <f t="shared" si="242"/>
        <v>0</v>
      </c>
      <c r="CJ173" s="361"/>
      <c r="CK173" s="361"/>
      <c r="CL173" s="361"/>
      <c r="CM173" s="361"/>
      <c r="CN173" s="361"/>
      <c r="CO173" s="361"/>
      <c r="CP173" s="361"/>
      <c r="CQ173" s="361"/>
      <c r="CR173" s="253">
        <f t="shared" si="243"/>
        <v>0</v>
      </c>
      <c r="CS173" s="361"/>
      <c r="CT173" s="253">
        <f t="shared" si="244"/>
        <v>0</v>
      </c>
      <c r="CU173" s="361"/>
      <c r="CV173" s="361"/>
      <c r="CW173" s="361"/>
      <c r="CX173" s="361"/>
      <c r="CY173" s="361"/>
      <c r="CZ173" s="361"/>
      <c r="DA173" s="361"/>
      <c r="DB173" s="361"/>
      <c r="DC173" s="253">
        <f t="shared" si="245"/>
        <v>0</v>
      </c>
      <c r="DD173" s="361"/>
      <c r="DE173" s="253">
        <f t="shared" si="246"/>
        <v>0</v>
      </c>
      <c r="DF173" s="361"/>
      <c r="DG173" s="361"/>
      <c r="DH173" s="361"/>
      <c r="DI173" s="361"/>
      <c r="DJ173" s="361"/>
      <c r="DK173" s="361"/>
      <c r="DL173" s="361"/>
      <c r="DM173" s="242"/>
      <c r="DN173" s="242"/>
    </row>
    <row r="174" spans="1:118" s="27" customFormat="1" ht="12">
      <c r="A174" s="272" t="str">
        <f t="shared" si="216"/>
        <v>МОУ ДОД Дмш п. Водный</v>
      </c>
      <c r="B174" s="350" t="s">
        <v>72</v>
      </c>
      <c r="C174" s="349" t="s">
        <v>73</v>
      </c>
      <c r="D174" s="349" t="s">
        <v>313</v>
      </c>
      <c r="E174" s="308">
        <f t="shared" si="227"/>
        <v>0</v>
      </c>
      <c r="F174" s="236">
        <f t="shared" si="228"/>
        <v>0</v>
      </c>
      <c r="G174" s="236">
        <f t="shared" si="229"/>
        <v>0</v>
      </c>
      <c r="H174" s="236">
        <f t="shared" si="230"/>
        <v>0</v>
      </c>
      <c r="I174" s="236">
        <f t="shared" si="231"/>
        <v>0</v>
      </c>
      <c r="J174" s="236">
        <f t="shared" si="255"/>
        <v>0</v>
      </c>
      <c r="K174" s="236">
        <f t="shared" si="256"/>
        <v>0</v>
      </c>
      <c r="L174" s="236">
        <f t="shared" si="257"/>
        <v>0</v>
      </c>
      <c r="M174" s="236">
        <f t="shared" si="258"/>
        <v>0</v>
      </c>
      <c r="N174" s="236">
        <f t="shared" si="217"/>
        <v>0</v>
      </c>
      <c r="O174" s="236">
        <f t="shared" si="259"/>
        <v>0</v>
      </c>
      <c r="P174" s="367"/>
      <c r="Q174" s="368"/>
      <c r="R174" s="237">
        <f t="shared" si="247"/>
        <v>0</v>
      </c>
      <c r="S174" s="368"/>
      <c r="T174" s="237">
        <f t="shared" si="248"/>
        <v>0</v>
      </c>
      <c r="U174" s="368"/>
      <c r="V174" s="368"/>
      <c r="W174" s="368"/>
      <c r="X174" s="368"/>
      <c r="Y174" s="368"/>
      <c r="Z174" s="368"/>
      <c r="AA174" s="367"/>
      <c r="AB174" s="368"/>
      <c r="AC174" s="237">
        <f t="shared" si="249"/>
        <v>0</v>
      </c>
      <c r="AD174" s="368"/>
      <c r="AE174" s="237">
        <f t="shared" si="250"/>
        <v>0</v>
      </c>
      <c r="AF174" s="368"/>
      <c r="AG174" s="368"/>
      <c r="AH174" s="368"/>
      <c r="AI174" s="368"/>
      <c r="AJ174" s="368"/>
      <c r="AK174" s="368"/>
      <c r="AL174" s="367"/>
      <c r="AM174" s="368"/>
      <c r="AN174" s="237">
        <f t="shared" si="251"/>
        <v>0</v>
      </c>
      <c r="AO174" s="368"/>
      <c r="AP174" s="237">
        <f t="shared" si="252"/>
        <v>0</v>
      </c>
      <c r="AQ174" s="368"/>
      <c r="AR174" s="368"/>
      <c r="AS174" s="368"/>
      <c r="AT174" s="368"/>
      <c r="AU174" s="368"/>
      <c r="AV174" s="368"/>
      <c r="AW174" s="367"/>
      <c r="AX174" s="368"/>
      <c r="AY174" s="237">
        <f t="shared" si="253"/>
        <v>0</v>
      </c>
      <c r="AZ174" s="368"/>
      <c r="BA174" s="237">
        <f t="shared" si="254"/>
        <v>0</v>
      </c>
      <c r="BB174" s="368"/>
      <c r="BC174" s="368"/>
      <c r="BD174" s="368"/>
      <c r="BE174" s="368"/>
      <c r="BF174" s="368"/>
      <c r="BG174" s="368"/>
      <c r="BH174" s="379">
        <f t="shared" si="213"/>
        <v>0</v>
      </c>
      <c r="BI174" s="255" t="str">
        <f t="shared" si="226"/>
        <v>22</v>
      </c>
      <c r="BJ174" s="361"/>
      <c r="BK174" s="253">
        <f t="shared" si="237"/>
        <v>0</v>
      </c>
      <c r="BL174" s="361"/>
      <c r="BM174" s="253">
        <f t="shared" si="238"/>
        <v>0</v>
      </c>
      <c r="BN174" s="247"/>
      <c r="BO174" s="358"/>
      <c r="BP174" s="361"/>
      <c r="BQ174" s="361"/>
      <c r="BR174" s="361"/>
      <c r="BS174" s="361"/>
      <c r="BT174" s="361"/>
      <c r="BU174" s="361"/>
      <c r="BV174" s="253">
        <f t="shared" si="239"/>
        <v>0</v>
      </c>
      <c r="BW174" s="361"/>
      <c r="BX174" s="253">
        <f t="shared" si="240"/>
        <v>0</v>
      </c>
      <c r="BY174" s="361"/>
      <c r="BZ174" s="361"/>
      <c r="CA174" s="361"/>
      <c r="CB174" s="361"/>
      <c r="CC174" s="361"/>
      <c r="CD174" s="361"/>
      <c r="CE174" s="361"/>
      <c r="CF174" s="361"/>
      <c r="CG174" s="253">
        <f t="shared" si="241"/>
        <v>0</v>
      </c>
      <c r="CH174" s="361"/>
      <c r="CI174" s="253">
        <f t="shared" si="242"/>
        <v>0</v>
      </c>
      <c r="CJ174" s="361"/>
      <c r="CK174" s="361"/>
      <c r="CL174" s="361"/>
      <c r="CM174" s="361"/>
      <c r="CN174" s="361"/>
      <c r="CO174" s="361"/>
      <c r="CP174" s="361"/>
      <c r="CQ174" s="361"/>
      <c r="CR174" s="253">
        <f t="shared" si="243"/>
        <v>0</v>
      </c>
      <c r="CS174" s="361"/>
      <c r="CT174" s="253">
        <f t="shared" si="244"/>
        <v>0</v>
      </c>
      <c r="CU174" s="361"/>
      <c r="CV174" s="361"/>
      <c r="CW174" s="361"/>
      <c r="CX174" s="361"/>
      <c r="CY174" s="361"/>
      <c r="CZ174" s="361"/>
      <c r="DA174" s="361"/>
      <c r="DB174" s="361"/>
      <c r="DC174" s="253">
        <f t="shared" si="245"/>
        <v>0</v>
      </c>
      <c r="DD174" s="361"/>
      <c r="DE174" s="253">
        <f t="shared" si="246"/>
        <v>0</v>
      </c>
      <c r="DF174" s="361"/>
      <c r="DG174" s="361"/>
      <c r="DH174" s="361"/>
      <c r="DI174" s="361"/>
      <c r="DJ174" s="361"/>
      <c r="DK174" s="361"/>
      <c r="DL174" s="361"/>
      <c r="DM174" s="2"/>
      <c r="DN174" s="2"/>
    </row>
    <row r="175" spans="1:118" s="27" customFormat="1" ht="12">
      <c r="A175" s="272" t="str">
        <f t="shared" si="216"/>
        <v>МОУ ДОД Дмш п. Водный</v>
      </c>
      <c r="B175" s="348" t="s">
        <v>74</v>
      </c>
      <c r="C175" s="349" t="s">
        <v>76</v>
      </c>
      <c r="D175" s="349" t="s">
        <v>314</v>
      </c>
      <c r="E175" s="308">
        <f t="shared" si="227"/>
        <v>0</v>
      </c>
      <c r="F175" s="236">
        <f t="shared" si="228"/>
        <v>0</v>
      </c>
      <c r="G175" s="236">
        <f t="shared" si="229"/>
        <v>0</v>
      </c>
      <c r="H175" s="236">
        <f t="shared" si="230"/>
        <v>0</v>
      </c>
      <c r="I175" s="236">
        <f t="shared" si="231"/>
        <v>0</v>
      </c>
      <c r="J175" s="236">
        <f t="shared" si="255"/>
        <v>0</v>
      </c>
      <c r="K175" s="236">
        <f t="shared" si="256"/>
        <v>0</v>
      </c>
      <c r="L175" s="236">
        <f t="shared" si="257"/>
        <v>0</v>
      </c>
      <c r="M175" s="236">
        <f t="shared" si="258"/>
        <v>0</v>
      </c>
      <c r="N175" s="236">
        <f t="shared" si="217"/>
        <v>0</v>
      </c>
      <c r="O175" s="236">
        <f t="shared" si="259"/>
        <v>0</v>
      </c>
      <c r="P175" s="220"/>
      <c r="Q175" s="221"/>
      <c r="R175" s="237">
        <f t="shared" si="247"/>
        <v>0</v>
      </c>
      <c r="S175" s="221"/>
      <c r="T175" s="237">
        <f t="shared" si="248"/>
        <v>0</v>
      </c>
      <c r="U175" s="221"/>
      <c r="V175" s="233"/>
      <c r="W175" s="221"/>
      <c r="X175" s="221"/>
      <c r="Y175" s="233"/>
      <c r="Z175" s="221"/>
      <c r="AA175" s="220"/>
      <c r="AB175" s="221"/>
      <c r="AC175" s="237">
        <f t="shared" si="249"/>
        <v>0</v>
      </c>
      <c r="AD175" s="221"/>
      <c r="AE175" s="237">
        <f t="shared" si="250"/>
        <v>0</v>
      </c>
      <c r="AF175" s="221"/>
      <c r="AG175" s="233"/>
      <c r="AH175" s="221"/>
      <c r="AI175" s="221"/>
      <c r="AJ175" s="233"/>
      <c r="AK175" s="221"/>
      <c r="AL175" s="220"/>
      <c r="AM175" s="221"/>
      <c r="AN175" s="237">
        <f t="shared" si="251"/>
        <v>0</v>
      </c>
      <c r="AO175" s="221"/>
      <c r="AP175" s="237">
        <f t="shared" si="252"/>
        <v>0</v>
      </c>
      <c r="AQ175" s="221"/>
      <c r="AR175" s="233"/>
      <c r="AS175" s="221"/>
      <c r="AT175" s="221"/>
      <c r="AU175" s="233"/>
      <c r="AV175" s="221"/>
      <c r="AW175" s="220"/>
      <c r="AX175" s="221"/>
      <c r="AY175" s="237">
        <f t="shared" si="253"/>
        <v>0</v>
      </c>
      <c r="AZ175" s="221"/>
      <c r="BA175" s="237">
        <f t="shared" si="254"/>
        <v>0</v>
      </c>
      <c r="BB175" s="221"/>
      <c r="BC175" s="233"/>
      <c r="BD175" s="221"/>
      <c r="BE175" s="221"/>
      <c r="BF175" s="233"/>
      <c r="BG175" s="221"/>
      <c r="BH175" s="379">
        <f t="shared" si="213"/>
        <v>0</v>
      </c>
      <c r="BI175" s="255" t="str">
        <f t="shared" si="226"/>
        <v>23</v>
      </c>
      <c r="BJ175" s="361"/>
      <c r="BK175" s="253">
        <f t="shared" si="237"/>
        <v>0</v>
      </c>
      <c r="BL175" s="361"/>
      <c r="BM175" s="253">
        <f t="shared" si="238"/>
        <v>0</v>
      </c>
      <c r="BN175" s="247"/>
      <c r="BO175" s="358"/>
      <c r="BP175" s="361"/>
      <c r="BQ175" s="361"/>
      <c r="BR175" s="361"/>
      <c r="BS175" s="361"/>
      <c r="BT175" s="361"/>
      <c r="BU175" s="361"/>
      <c r="BV175" s="253">
        <f t="shared" si="239"/>
        <v>0</v>
      </c>
      <c r="BW175" s="361"/>
      <c r="BX175" s="253">
        <f t="shared" si="240"/>
        <v>0</v>
      </c>
      <c r="BY175" s="361"/>
      <c r="BZ175" s="361"/>
      <c r="CA175" s="361"/>
      <c r="CB175" s="361"/>
      <c r="CC175" s="361"/>
      <c r="CD175" s="361"/>
      <c r="CE175" s="361"/>
      <c r="CF175" s="361"/>
      <c r="CG175" s="253">
        <f t="shared" si="241"/>
        <v>0</v>
      </c>
      <c r="CH175" s="361"/>
      <c r="CI175" s="253">
        <f t="shared" si="242"/>
        <v>0</v>
      </c>
      <c r="CJ175" s="361"/>
      <c r="CK175" s="361"/>
      <c r="CL175" s="361"/>
      <c r="CM175" s="361"/>
      <c r="CN175" s="361"/>
      <c r="CO175" s="361"/>
      <c r="CP175" s="361"/>
      <c r="CQ175" s="361"/>
      <c r="CR175" s="253">
        <f t="shared" si="243"/>
        <v>0</v>
      </c>
      <c r="CS175" s="361"/>
      <c r="CT175" s="253">
        <f t="shared" si="244"/>
        <v>0</v>
      </c>
      <c r="CU175" s="361"/>
      <c r="CV175" s="361"/>
      <c r="CW175" s="361"/>
      <c r="CX175" s="361"/>
      <c r="CY175" s="361"/>
      <c r="CZ175" s="361"/>
      <c r="DA175" s="361"/>
      <c r="DB175" s="361"/>
      <c r="DC175" s="253">
        <f t="shared" si="245"/>
        <v>0</v>
      </c>
      <c r="DD175" s="361"/>
      <c r="DE175" s="253">
        <f t="shared" si="246"/>
        <v>0</v>
      </c>
      <c r="DF175" s="361"/>
      <c r="DG175" s="361"/>
      <c r="DH175" s="361"/>
      <c r="DI175" s="361"/>
      <c r="DJ175" s="361"/>
      <c r="DK175" s="361"/>
      <c r="DL175" s="361"/>
      <c r="DM175" s="2"/>
      <c r="DN175" s="2"/>
    </row>
    <row r="176" spans="1:118" s="27" customFormat="1" ht="12">
      <c r="A176" s="272" t="str">
        <f t="shared" si="216"/>
        <v>МОУ ДОД Дмш п. Водный</v>
      </c>
      <c r="B176" s="348" t="s">
        <v>315</v>
      </c>
      <c r="C176" s="349" t="s">
        <v>77</v>
      </c>
      <c r="D176" s="349" t="s">
        <v>316</v>
      </c>
      <c r="E176" s="308">
        <f t="shared" si="227"/>
        <v>0</v>
      </c>
      <c r="F176" s="236">
        <f t="shared" si="228"/>
        <v>0</v>
      </c>
      <c r="G176" s="236">
        <f t="shared" si="229"/>
        <v>0</v>
      </c>
      <c r="H176" s="236">
        <f t="shared" si="230"/>
        <v>0</v>
      </c>
      <c r="I176" s="236">
        <f t="shared" si="231"/>
        <v>0</v>
      </c>
      <c r="J176" s="236">
        <f t="shared" si="255"/>
        <v>0</v>
      </c>
      <c r="K176" s="236">
        <f t="shared" si="256"/>
        <v>0</v>
      </c>
      <c r="L176" s="236">
        <f t="shared" si="257"/>
        <v>0</v>
      </c>
      <c r="M176" s="236">
        <f t="shared" si="258"/>
        <v>0</v>
      </c>
      <c r="N176" s="236">
        <f t="shared" si="217"/>
        <v>0</v>
      </c>
      <c r="O176" s="236">
        <f t="shared" si="259"/>
        <v>0</v>
      </c>
      <c r="P176" s="220"/>
      <c r="Q176" s="221"/>
      <c r="R176" s="237">
        <f t="shared" si="247"/>
        <v>0</v>
      </c>
      <c r="S176" s="221"/>
      <c r="T176" s="237">
        <f t="shared" si="248"/>
        <v>0</v>
      </c>
      <c r="U176" s="221"/>
      <c r="V176" s="233"/>
      <c r="W176" s="221"/>
      <c r="X176" s="221"/>
      <c r="Y176" s="233"/>
      <c r="Z176" s="221"/>
      <c r="AA176" s="220"/>
      <c r="AB176" s="221"/>
      <c r="AC176" s="237">
        <f t="shared" si="249"/>
        <v>0</v>
      </c>
      <c r="AD176" s="221"/>
      <c r="AE176" s="237">
        <f t="shared" si="250"/>
        <v>0</v>
      </c>
      <c r="AF176" s="221"/>
      <c r="AG176" s="233"/>
      <c r="AH176" s="221"/>
      <c r="AI176" s="221"/>
      <c r="AJ176" s="233"/>
      <c r="AK176" s="221"/>
      <c r="AL176" s="220"/>
      <c r="AM176" s="221"/>
      <c r="AN176" s="237">
        <f t="shared" si="251"/>
        <v>0</v>
      </c>
      <c r="AO176" s="221"/>
      <c r="AP176" s="237">
        <f t="shared" si="252"/>
        <v>0</v>
      </c>
      <c r="AQ176" s="221"/>
      <c r="AR176" s="233"/>
      <c r="AS176" s="221"/>
      <c r="AT176" s="221"/>
      <c r="AU176" s="233"/>
      <c r="AV176" s="221"/>
      <c r="AW176" s="220"/>
      <c r="AX176" s="221"/>
      <c r="AY176" s="237">
        <f t="shared" si="253"/>
        <v>0</v>
      </c>
      <c r="AZ176" s="221"/>
      <c r="BA176" s="237">
        <f t="shared" si="254"/>
        <v>0</v>
      </c>
      <c r="BB176" s="221"/>
      <c r="BC176" s="233"/>
      <c r="BD176" s="221"/>
      <c r="BE176" s="221"/>
      <c r="BF176" s="233"/>
      <c r="BG176" s="221"/>
      <c r="BH176" s="379">
        <f t="shared" si="213"/>
        <v>0</v>
      </c>
      <c r="BI176" s="255" t="str">
        <f t="shared" si="226"/>
        <v>24</v>
      </c>
      <c r="BJ176" s="361"/>
      <c r="BK176" s="253">
        <f t="shared" si="237"/>
        <v>0</v>
      </c>
      <c r="BL176" s="361"/>
      <c r="BM176" s="253">
        <f t="shared" si="238"/>
        <v>0</v>
      </c>
      <c r="BN176" s="247"/>
      <c r="BO176" s="358"/>
      <c r="BP176" s="361"/>
      <c r="BQ176" s="361"/>
      <c r="BR176" s="361"/>
      <c r="BS176" s="361"/>
      <c r="BT176" s="361"/>
      <c r="BU176" s="361"/>
      <c r="BV176" s="253">
        <f t="shared" si="239"/>
        <v>0</v>
      </c>
      <c r="BW176" s="361"/>
      <c r="BX176" s="253">
        <f t="shared" si="240"/>
        <v>0</v>
      </c>
      <c r="BY176" s="361"/>
      <c r="BZ176" s="361"/>
      <c r="CA176" s="361"/>
      <c r="CB176" s="361"/>
      <c r="CC176" s="361"/>
      <c r="CD176" s="361"/>
      <c r="CE176" s="361"/>
      <c r="CF176" s="361"/>
      <c r="CG176" s="253">
        <f t="shared" si="241"/>
        <v>0</v>
      </c>
      <c r="CH176" s="361"/>
      <c r="CI176" s="253">
        <f t="shared" si="242"/>
        <v>0</v>
      </c>
      <c r="CJ176" s="361"/>
      <c r="CK176" s="361"/>
      <c r="CL176" s="361"/>
      <c r="CM176" s="361"/>
      <c r="CN176" s="361"/>
      <c r="CO176" s="361"/>
      <c r="CP176" s="361"/>
      <c r="CQ176" s="361"/>
      <c r="CR176" s="253">
        <f t="shared" si="243"/>
        <v>0</v>
      </c>
      <c r="CS176" s="361"/>
      <c r="CT176" s="253">
        <f t="shared" si="244"/>
        <v>0</v>
      </c>
      <c r="CU176" s="361"/>
      <c r="CV176" s="361"/>
      <c r="CW176" s="361"/>
      <c r="CX176" s="361"/>
      <c r="CY176" s="361"/>
      <c r="CZ176" s="361"/>
      <c r="DA176" s="361"/>
      <c r="DB176" s="361"/>
      <c r="DC176" s="253">
        <f t="shared" si="245"/>
        <v>0</v>
      </c>
      <c r="DD176" s="361"/>
      <c r="DE176" s="253">
        <f t="shared" si="246"/>
        <v>0</v>
      </c>
      <c r="DF176" s="361"/>
      <c r="DG176" s="361"/>
      <c r="DH176" s="361"/>
      <c r="DI176" s="361"/>
      <c r="DJ176" s="361"/>
      <c r="DK176" s="361"/>
      <c r="DL176" s="361"/>
      <c r="DM176" s="2"/>
      <c r="DN176" s="2"/>
    </row>
    <row r="177" spans="1:118" s="27" customFormat="1" ht="12">
      <c r="A177" s="272" t="str">
        <f t="shared" si="216"/>
        <v>МОУ ДОД Дмш п. Водный</v>
      </c>
      <c r="B177" s="348" t="s">
        <v>317</v>
      </c>
      <c r="C177" s="349" t="s">
        <v>78</v>
      </c>
      <c r="D177" s="349" t="s">
        <v>318</v>
      </c>
      <c r="E177" s="308">
        <f t="shared" si="227"/>
        <v>0</v>
      </c>
      <c r="F177" s="236">
        <f t="shared" si="228"/>
        <v>0</v>
      </c>
      <c r="G177" s="236">
        <f t="shared" si="229"/>
        <v>0</v>
      </c>
      <c r="H177" s="236">
        <f t="shared" si="230"/>
        <v>0</v>
      </c>
      <c r="I177" s="236">
        <f t="shared" si="231"/>
        <v>0</v>
      </c>
      <c r="J177" s="236">
        <f t="shared" si="255"/>
        <v>0</v>
      </c>
      <c r="K177" s="236">
        <f t="shared" si="256"/>
        <v>0</v>
      </c>
      <c r="L177" s="236">
        <f t="shared" si="257"/>
        <v>0</v>
      </c>
      <c r="M177" s="236">
        <f t="shared" si="258"/>
        <v>0</v>
      </c>
      <c r="N177" s="236">
        <f t="shared" si="217"/>
        <v>0</v>
      </c>
      <c r="O177" s="236">
        <f t="shared" si="259"/>
        <v>0</v>
      </c>
      <c r="P177" s="220"/>
      <c r="Q177" s="221"/>
      <c r="R177" s="237">
        <f t="shared" si="247"/>
        <v>0</v>
      </c>
      <c r="S177" s="221"/>
      <c r="T177" s="237">
        <f t="shared" si="248"/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 t="shared" si="249"/>
        <v>0</v>
      </c>
      <c r="AD177" s="221"/>
      <c r="AE177" s="237">
        <f t="shared" si="250"/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 t="shared" si="251"/>
        <v>0</v>
      </c>
      <c r="AO177" s="221"/>
      <c r="AP177" s="237">
        <f t="shared" si="252"/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 t="shared" si="253"/>
        <v>0</v>
      </c>
      <c r="AZ177" s="221"/>
      <c r="BA177" s="237">
        <f t="shared" si="254"/>
        <v>0</v>
      </c>
      <c r="BB177" s="221"/>
      <c r="BC177" s="233"/>
      <c r="BD177" s="221"/>
      <c r="BE177" s="221"/>
      <c r="BF177" s="233"/>
      <c r="BG177" s="221"/>
      <c r="BH177" s="379">
        <f t="shared" si="213"/>
        <v>0</v>
      </c>
      <c r="BI177" s="255" t="str">
        <f t="shared" si="226"/>
        <v>25</v>
      </c>
      <c r="BJ177" s="361"/>
      <c r="BK177" s="253">
        <f t="shared" si="237"/>
        <v>0</v>
      </c>
      <c r="BL177" s="361"/>
      <c r="BM177" s="253">
        <f t="shared" si="238"/>
        <v>0</v>
      </c>
      <c r="BN177" s="247"/>
      <c r="BO177" s="358"/>
      <c r="BP177" s="361"/>
      <c r="BQ177" s="361"/>
      <c r="BR177" s="361"/>
      <c r="BS177" s="361"/>
      <c r="BT177" s="361"/>
      <c r="BU177" s="361"/>
      <c r="BV177" s="253">
        <f t="shared" si="239"/>
        <v>0</v>
      </c>
      <c r="BW177" s="361"/>
      <c r="BX177" s="253">
        <f t="shared" si="240"/>
        <v>0</v>
      </c>
      <c r="BY177" s="361"/>
      <c r="BZ177" s="361"/>
      <c r="CA177" s="361"/>
      <c r="CB177" s="361"/>
      <c r="CC177" s="361"/>
      <c r="CD177" s="361"/>
      <c r="CE177" s="361"/>
      <c r="CF177" s="361"/>
      <c r="CG177" s="253">
        <f t="shared" si="241"/>
        <v>0</v>
      </c>
      <c r="CH177" s="361"/>
      <c r="CI177" s="253">
        <f t="shared" si="242"/>
        <v>0</v>
      </c>
      <c r="CJ177" s="361"/>
      <c r="CK177" s="361"/>
      <c r="CL177" s="361"/>
      <c r="CM177" s="361"/>
      <c r="CN177" s="361"/>
      <c r="CO177" s="361"/>
      <c r="CP177" s="361"/>
      <c r="CQ177" s="361"/>
      <c r="CR177" s="253">
        <f t="shared" si="243"/>
        <v>0</v>
      </c>
      <c r="CS177" s="361"/>
      <c r="CT177" s="253">
        <f t="shared" si="244"/>
        <v>0</v>
      </c>
      <c r="CU177" s="361"/>
      <c r="CV177" s="361"/>
      <c r="CW177" s="361"/>
      <c r="CX177" s="361"/>
      <c r="CY177" s="361"/>
      <c r="CZ177" s="361"/>
      <c r="DA177" s="361"/>
      <c r="DB177" s="361"/>
      <c r="DC177" s="253">
        <f t="shared" si="245"/>
        <v>0</v>
      </c>
      <c r="DD177" s="361"/>
      <c r="DE177" s="253">
        <f t="shared" si="246"/>
        <v>0</v>
      </c>
      <c r="DF177" s="361"/>
      <c r="DG177" s="361"/>
      <c r="DH177" s="361"/>
      <c r="DI177" s="361"/>
      <c r="DJ177" s="361"/>
      <c r="DK177" s="361"/>
      <c r="DL177" s="361"/>
      <c r="DM177" s="2"/>
      <c r="DN177" s="2"/>
    </row>
    <row r="178" spans="1:118" s="27" customFormat="1" ht="12">
      <c r="A178" s="272" t="str">
        <f t="shared" si="216"/>
        <v>МОУ ДОД Дмш п. Водный</v>
      </c>
      <c r="B178" s="348" t="s">
        <v>319</v>
      </c>
      <c r="C178" s="349" t="s">
        <v>320</v>
      </c>
      <c r="D178" s="349" t="s">
        <v>321</v>
      </c>
      <c r="E178" s="308">
        <f t="shared" si="227"/>
        <v>0</v>
      </c>
      <c r="F178" s="236">
        <f t="shared" si="228"/>
        <v>0</v>
      </c>
      <c r="G178" s="236">
        <f t="shared" si="229"/>
        <v>0</v>
      </c>
      <c r="H178" s="236">
        <f t="shared" si="230"/>
        <v>0</v>
      </c>
      <c r="I178" s="236">
        <f t="shared" si="231"/>
        <v>0</v>
      </c>
      <c r="J178" s="236">
        <f t="shared" si="255"/>
        <v>0</v>
      </c>
      <c r="K178" s="236">
        <f t="shared" si="256"/>
        <v>0</v>
      </c>
      <c r="L178" s="236">
        <f t="shared" si="257"/>
        <v>0</v>
      </c>
      <c r="M178" s="236">
        <f t="shared" si="258"/>
        <v>0</v>
      </c>
      <c r="N178" s="236">
        <f t="shared" si="217"/>
        <v>0</v>
      </c>
      <c r="O178" s="236">
        <f t="shared" si="259"/>
        <v>0</v>
      </c>
      <c r="P178" s="220"/>
      <c r="Q178" s="221"/>
      <c r="R178" s="237">
        <f>SUM(U178:W178)</f>
        <v>0</v>
      </c>
      <c r="S178" s="221"/>
      <c r="T178" s="237">
        <f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>SUM(AF178:AH178)</f>
        <v>0</v>
      </c>
      <c r="AD178" s="221"/>
      <c r="AE178" s="237">
        <f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>SUM(AQ178:AS178)</f>
        <v>0</v>
      </c>
      <c r="AO178" s="221"/>
      <c r="AP178" s="237">
        <f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>SUM(BB178:BD178)</f>
        <v>0</v>
      </c>
      <c r="AZ178" s="221"/>
      <c r="BA178" s="237">
        <f>SUM(BE178:BG178)</f>
        <v>0</v>
      </c>
      <c r="BB178" s="221"/>
      <c r="BC178" s="233"/>
      <c r="BD178" s="221"/>
      <c r="BE178" s="221"/>
      <c r="BF178" s="233"/>
      <c r="BG178" s="221"/>
      <c r="BH178" s="379">
        <f t="shared" si="213"/>
        <v>0</v>
      </c>
      <c r="BI178" s="255" t="str">
        <f t="shared" si="226"/>
        <v>26</v>
      </c>
      <c r="BJ178" s="361"/>
      <c r="BK178" s="253">
        <f t="shared" si="237"/>
        <v>0</v>
      </c>
      <c r="BL178" s="361"/>
      <c r="BM178" s="253">
        <f t="shared" si="238"/>
        <v>0</v>
      </c>
      <c r="BN178" s="247"/>
      <c r="BO178" s="358"/>
      <c r="BP178" s="361"/>
      <c r="BQ178" s="361"/>
      <c r="BR178" s="361"/>
      <c r="BS178" s="361"/>
      <c r="BT178" s="361"/>
      <c r="BU178" s="361"/>
      <c r="BV178" s="253">
        <f t="shared" si="239"/>
        <v>0</v>
      </c>
      <c r="BW178" s="361"/>
      <c r="BX178" s="253">
        <f t="shared" si="240"/>
        <v>0</v>
      </c>
      <c r="BY178" s="361"/>
      <c r="BZ178" s="361"/>
      <c r="CA178" s="361"/>
      <c r="CB178" s="361"/>
      <c r="CC178" s="361"/>
      <c r="CD178" s="361"/>
      <c r="CE178" s="361"/>
      <c r="CF178" s="361"/>
      <c r="CG178" s="253">
        <f t="shared" si="241"/>
        <v>0</v>
      </c>
      <c r="CH178" s="361"/>
      <c r="CI178" s="253">
        <f t="shared" si="242"/>
        <v>0</v>
      </c>
      <c r="CJ178" s="361"/>
      <c r="CK178" s="361"/>
      <c r="CL178" s="361"/>
      <c r="CM178" s="361"/>
      <c r="CN178" s="361"/>
      <c r="CO178" s="361"/>
      <c r="CP178" s="361"/>
      <c r="CQ178" s="361"/>
      <c r="CR178" s="253">
        <f t="shared" si="243"/>
        <v>0</v>
      </c>
      <c r="CS178" s="361"/>
      <c r="CT178" s="253">
        <f t="shared" si="244"/>
        <v>0</v>
      </c>
      <c r="CU178" s="361"/>
      <c r="CV178" s="361"/>
      <c r="CW178" s="361"/>
      <c r="CX178" s="361"/>
      <c r="CY178" s="361"/>
      <c r="CZ178" s="361"/>
      <c r="DA178" s="361"/>
      <c r="DB178" s="361"/>
      <c r="DC178" s="253">
        <f t="shared" si="245"/>
        <v>0</v>
      </c>
      <c r="DD178" s="361"/>
      <c r="DE178" s="253">
        <f t="shared" si="246"/>
        <v>0</v>
      </c>
      <c r="DF178" s="361"/>
      <c r="DG178" s="361"/>
      <c r="DH178" s="361"/>
      <c r="DI178" s="361"/>
      <c r="DJ178" s="361"/>
      <c r="DK178" s="361"/>
      <c r="DL178" s="361"/>
      <c r="DM178" s="2"/>
      <c r="DN178" s="2"/>
    </row>
    <row r="179" spans="1:118" s="27" customFormat="1" ht="12">
      <c r="A179" s="272" t="str">
        <f t="shared" si="216"/>
        <v>МОУ ДОД Дмш п. Водный</v>
      </c>
      <c r="B179" s="348" t="s">
        <v>322</v>
      </c>
      <c r="C179" s="349" t="s">
        <v>323</v>
      </c>
      <c r="D179" s="349" t="s">
        <v>324</v>
      </c>
      <c r="E179" s="308">
        <f t="shared" si="227"/>
        <v>0</v>
      </c>
      <c r="F179" s="236">
        <f t="shared" si="228"/>
        <v>0</v>
      </c>
      <c r="G179" s="236">
        <f t="shared" si="229"/>
        <v>0</v>
      </c>
      <c r="H179" s="236">
        <f t="shared" si="230"/>
        <v>0</v>
      </c>
      <c r="I179" s="236">
        <f t="shared" si="231"/>
        <v>0</v>
      </c>
      <c r="J179" s="236">
        <f t="shared" si="255"/>
        <v>0</v>
      </c>
      <c r="K179" s="236">
        <f t="shared" si="256"/>
        <v>0</v>
      </c>
      <c r="L179" s="236">
        <f t="shared" si="257"/>
        <v>0</v>
      </c>
      <c r="M179" s="236">
        <f t="shared" si="258"/>
        <v>0</v>
      </c>
      <c r="N179" s="236">
        <f t="shared" si="217"/>
        <v>0</v>
      </c>
      <c r="O179" s="236">
        <f t="shared" si="259"/>
        <v>0</v>
      </c>
      <c r="P179" s="220"/>
      <c r="Q179" s="221"/>
      <c r="R179" s="237">
        <f>SUM(U179:W179)</f>
        <v>0</v>
      </c>
      <c r="S179" s="221"/>
      <c r="T179" s="237">
        <f>SUM(X179:Z179)</f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>SUM(AF179:AH179)</f>
        <v>0</v>
      </c>
      <c r="AD179" s="221"/>
      <c r="AE179" s="237">
        <f>SUM(AI179:AK179)</f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>SUM(AQ179:AS179)</f>
        <v>0</v>
      </c>
      <c r="AO179" s="221"/>
      <c r="AP179" s="237">
        <f>SUM(AT179:AV179)</f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>SUM(BB179:BD179)</f>
        <v>0</v>
      </c>
      <c r="AZ179" s="221"/>
      <c r="BA179" s="237">
        <f>SUM(BE179:BG179)</f>
        <v>0</v>
      </c>
      <c r="BB179" s="221"/>
      <c r="BC179" s="233"/>
      <c r="BD179" s="221"/>
      <c r="BE179" s="221"/>
      <c r="BF179" s="233"/>
      <c r="BG179" s="221"/>
      <c r="BH179" s="379">
        <f t="shared" si="213"/>
        <v>0</v>
      </c>
      <c r="BI179" s="255" t="str">
        <f t="shared" si="226"/>
        <v>27</v>
      </c>
      <c r="BJ179" s="361"/>
      <c r="BK179" s="253">
        <f t="shared" si="237"/>
        <v>0</v>
      </c>
      <c r="BL179" s="361"/>
      <c r="BM179" s="253">
        <f t="shared" si="238"/>
        <v>0</v>
      </c>
      <c r="BN179" s="247"/>
      <c r="BO179" s="358"/>
      <c r="BP179" s="361"/>
      <c r="BQ179" s="361"/>
      <c r="BR179" s="361"/>
      <c r="BS179" s="361"/>
      <c r="BT179" s="361"/>
      <c r="BU179" s="361"/>
      <c r="BV179" s="253">
        <f t="shared" si="239"/>
        <v>0</v>
      </c>
      <c r="BW179" s="361"/>
      <c r="BX179" s="253">
        <f t="shared" si="240"/>
        <v>0</v>
      </c>
      <c r="BY179" s="361"/>
      <c r="BZ179" s="361"/>
      <c r="CA179" s="361"/>
      <c r="CB179" s="361"/>
      <c r="CC179" s="361"/>
      <c r="CD179" s="361"/>
      <c r="CE179" s="361"/>
      <c r="CF179" s="361"/>
      <c r="CG179" s="253">
        <f t="shared" si="241"/>
        <v>0</v>
      </c>
      <c r="CH179" s="361"/>
      <c r="CI179" s="253">
        <f t="shared" si="242"/>
        <v>0</v>
      </c>
      <c r="CJ179" s="361"/>
      <c r="CK179" s="361"/>
      <c r="CL179" s="361"/>
      <c r="CM179" s="361"/>
      <c r="CN179" s="361"/>
      <c r="CO179" s="361"/>
      <c r="CP179" s="361"/>
      <c r="CQ179" s="361"/>
      <c r="CR179" s="253">
        <f t="shared" si="243"/>
        <v>0</v>
      </c>
      <c r="CS179" s="361"/>
      <c r="CT179" s="253">
        <f t="shared" si="244"/>
        <v>0</v>
      </c>
      <c r="CU179" s="361"/>
      <c r="CV179" s="361"/>
      <c r="CW179" s="361"/>
      <c r="CX179" s="361"/>
      <c r="CY179" s="361"/>
      <c r="CZ179" s="361"/>
      <c r="DA179" s="361"/>
      <c r="DB179" s="361"/>
      <c r="DC179" s="253">
        <f t="shared" si="245"/>
        <v>0</v>
      </c>
      <c r="DD179" s="361"/>
      <c r="DE179" s="253">
        <f t="shared" si="246"/>
        <v>0</v>
      </c>
      <c r="DF179" s="361"/>
      <c r="DG179" s="361"/>
      <c r="DH179" s="361"/>
      <c r="DI179" s="361"/>
      <c r="DJ179" s="361"/>
      <c r="DK179" s="361"/>
      <c r="DL179" s="361"/>
      <c r="DM179" s="2"/>
      <c r="DN179" s="2"/>
    </row>
    <row r="180" spans="1:118" s="28" customFormat="1" thickBot="1">
      <c r="A180" s="272" t="str">
        <f t="shared" si="216"/>
        <v>МОУ ДОД Дмш п. Водный</v>
      </c>
      <c r="B180" s="352" t="s">
        <v>75</v>
      </c>
      <c r="C180" s="349" t="s">
        <v>79</v>
      </c>
      <c r="D180" s="349" t="s">
        <v>325</v>
      </c>
      <c r="E180" s="308">
        <f t="shared" si="227"/>
        <v>1</v>
      </c>
      <c r="F180" s="236">
        <f t="shared" si="228"/>
        <v>0</v>
      </c>
      <c r="G180" s="236">
        <f t="shared" si="229"/>
        <v>11.6</v>
      </c>
      <c r="H180" s="236">
        <f t="shared" si="230"/>
        <v>0</v>
      </c>
      <c r="I180" s="236">
        <f t="shared" si="231"/>
        <v>0</v>
      </c>
      <c r="J180" s="236">
        <f t="shared" si="255"/>
        <v>11.6</v>
      </c>
      <c r="K180" s="236">
        <f t="shared" si="256"/>
        <v>0</v>
      </c>
      <c r="L180" s="236">
        <f t="shared" si="257"/>
        <v>0</v>
      </c>
      <c r="M180" s="236">
        <f t="shared" si="258"/>
        <v>0</v>
      </c>
      <c r="N180" s="236">
        <f t="shared" si="217"/>
        <v>0</v>
      </c>
      <c r="O180" s="236">
        <f t="shared" si="259"/>
        <v>0</v>
      </c>
      <c r="P180" s="223">
        <v>0.5</v>
      </c>
      <c r="Q180" s="224"/>
      <c r="R180" s="238">
        <f>SUM(U180:W180)</f>
        <v>11.6</v>
      </c>
      <c r="S180" s="224"/>
      <c r="T180" s="238">
        <f>SUM(X180:Z180)</f>
        <v>0</v>
      </c>
      <c r="U180" s="224">
        <v>11.6</v>
      </c>
      <c r="V180" s="234"/>
      <c r="W180" s="224"/>
      <c r="X180" s="224"/>
      <c r="Y180" s="234"/>
      <c r="Z180" s="224"/>
      <c r="AA180" s="223"/>
      <c r="AB180" s="224"/>
      <c r="AC180" s="238">
        <f>SUM(AF180:AH180)</f>
        <v>0</v>
      </c>
      <c r="AD180" s="224"/>
      <c r="AE180" s="238">
        <f>SUM(AI180:AK180)</f>
        <v>0</v>
      </c>
      <c r="AF180" s="224"/>
      <c r="AG180" s="234"/>
      <c r="AH180" s="224"/>
      <c r="AI180" s="224"/>
      <c r="AJ180" s="234"/>
      <c r="AK180" s="224"/>
      <c r="AL180" s="223"/>
      <c r="AM180" s="224"/>
      <c r="AN180" s="238">
        <f>SUM(AQ180:AS180)</f>
        <v>0</v>
      </c>
      <c r="AO180" s="224"/>
      <c r="AP180" s="238">
        <f>SUM(AT180:AV180)</f>
        <v>0</v>
      </c>
      <c r="AQ180" s="224"/>
      <c r="AR180" s="234"/>
      <c r="AS180" s="224"/>
      <c r="AT180" s="224"/>
      <c r="AU180" s="234"/>
      <c r="AV180" s="224"/>
      <c r="AW180" s="223"/>
      <c r="AX180" s="224"/>
      <c r="AY180" s="238">
        <f>SUM(BB180:BD180)</f>
        <v>0</v>
      </c>
      <c r="AZ180" s="224"/>
      <c r="BA180" s="238">
        <f>SUM(BE180:BG180)</f>
        <v>0</v>
      </c>
      <c r="BB180" s="224"/>
      <c r="BC180" s="234"/>
      <c r="BD180" s="224"/>
      <c r="BE180" s="224"/>
      <c r="BF180" s="234"/>
      <c r="BG180" s="224"/>
      <c r="BH180" s="379">
        <f t="shared" si="213"/>
        <v>0</v>
      </c>
      <c r="BI180" s="255" t="str">
        <f t="shared" si="226"/>
        <v>28</v>
      </c>
      <c r="BJ180" s="359"/>
      <c r="BK180" s="253">
        <f t="shared" si="237"/>
        <v>0</v>
      </c>
      <c r="BL180" s="359"/>
      <c r="BM180" s="253">
        <f t="shared" si="238"/>
        <v>0</v>
      </c>
      <c r="BN180" s="322"/>
      <c r="BO180" s="362"/>
      <c r="BP180" s="359"/>
      <c r="BQ180" s="359"/>
      <c r="BR180" s="359"/>
      <c r="BS180" s="359"/>
      <c r="BT180" s="359"/>
      <c r="BU180" s="359"/>
      <c r="BV180" s="253">
        <f t="shared" si="239"/>
        <v>0</v>
      </c>
      <c r="BW180" s="361"/>
      <c r="BX180" s="253">
        <f t="shared" si="240"/>
        <v>0</v>
      </c>
      <c r="BY180" s="359"/>
      <c r="BZ180" s="359"/>
      <c r="CA180" s="359"/>
      <c r="CB180" s="359"/>
      <c r="CC180" s="359"/>
      <c r="CD180" s="359"/>
      <c r="CE180" s="359"/>
      <c r="CF180" s="359"/>
      <c r="CG180" s="253">
        <f t="shared" si="241"/>
        <v>0</v>
      </c>
      <c r="CH180" s="361"/>
      <c r="CI180" s="253">
        <f t="shared" si="242"/>
        <v>0</v>
      </c>
      <c r="CJ180" s="359"/>
      <c r="CK180" s="359"/>
      <c r="CL180" s="359"/>
      <c r="CM180" s="359"/>
      <c r="CN180" s="359"/>
      <c r="CO180" s="359"/>
      <c r="CP180" s="359"/>
      <c r="CQ180" s="359"/>
      <c r="CR180" s="253">
        <f t="shared" si="243"/>
        <v>0</v>
      </c>
      <c r="CS180" s="361"/>
      <c r="CT180" s="253">
        <f t="shared" si="244"/>
        <v>0</v>
      </c>
      <c r="CU180" s="359"/>
      <c r="CV180" s="359"/>
      <c r="CW180" s="359"/>
      <c r="CX180" s="359"/>
      <c r="CY180" s="359"/>
      <c r="CZ180" s="359"/>
      <c r="DA180" s="359"/>
      <c r="DB180" s="359"/>
      <c r="DC180" s="253">
        <f t="shared" si="245"/>
        <v>0</v>
      </c>
      <c r="DD180" s="361"/>
      <c r="DE180" s="253">
        <f t="shared" si="246"/>
        <v>0</v>
      </c>
      <c r="DF180" s="359"/>
      <c r="DG180" s="359"/>
      <c r="DH180" s="359"/>
      <c r="DI180" s="359"/>
      <c r="DJ180" s="359"/>
      <c r="DK180" s="359"/>
      <c r="DL180" s="359"/>
      <c r="DM180" s="242"/>
      <c r="DN180" s="242"/>
    </row>
    <row r="181" spans="1:118" s="258" customFormat="1" ht="20.25" customHeight="1">
      <c r="A181" s="271" t="str">
        <f>B181</f>
        <v>Внести наименование учреждения 6</v>
      </c>
      <c r="B181" s="712" t="s">
        <v>250</v>
      </c>
      <c r="C181" s="713"/>
      <c r="D181" s="713"/>
      <c r="E181" s="713"/>
      <c r="F181" s="713"/>
      <c r="G181" s="713"/>
      <c r="H181" s="713"/>
      <c r="I181" s="713"/>
      <c r="J181" s="713"/>
      <c r="K181" s="713"/>
      <c r="L181" s="713"/>
      <c r="M181" s="713"/>
      <c r="N181" s="713"/>
      <c r="O181" s="714"/>
      <c r="P181" s="715" t="str">
        <f>CONCATENATE(P$1," - ",$B181)</f>
        <v>1 квартал - Внести наименование учреждения 6</v>
      </c>
      <c r="Q181" s="716"/>
      <c r="R181" s="716"/>
      <c r="S181" s="716"/>
      <c r="T181" s="716"/>
      <c r="U181" s="716"/>
      <c r="V181" s="716"/>
      <c r="W181" s="716"/>
      <c r="X181" s="716"/>
      <c r="Y181" s="716"/>
      <c r="Z181" s="717"/>
      <c r="AA181" s="715" t="str">
        <f>CONCATENATE(AA$1," - ",$B181)</f>
        <v>2 квартал - Внести наименование учреждения 6</v>
      </c>
      <c r="AB181" s="716"/>
      <c r="AC181" s="716"/>
      <c r="AD181" s="716"/>
      <c r="AE181" s="716"/>
      <c r="AF181" s="716"/>
      <c r="AG181" s="716"/>
      <c r="AH181" s="716"/>
      <c r="AI181" s="716"/>
      <c r="AJ181" s="716"/>
      <c r="AK181" s="717"/>
      <c r="AL181" s="715" t="str">
        <f>CONCATENATE(AL$1," - ",$B181)</f>
        <v>3 квартал - Внести наименование учреждения 6</v>
      </c>
      <c r="AM181" s="716"/>
      <c r="AN181" s="716"/>
      <c r="AO181" s="716"/>
      <c r="AP181" s="716"/>
      <c r="AQ181" s="716"/>
      <c r="AR181" s="716"/>
      <c r="AS181" s="716"/>
      <c r="AT181" s="716"/>
      <c r="AU181" s="716"/>
      <c r="AV181" s="717"/>
      <c r="AW181" s="715" t="str">
        <f>CONCATENATE(AW$1," - ",$B181)</f>
        <v>4 квартал - Внести наименование учреждения 6</v>
      </c>
      <c r="AX181" s="716"/>
      <c r="AY181" s="716"/>
      <c r="AZ181" s="716"/>
      <c r="BA181" s="716"/>
      <c r="BB181" s="716"/>
      <c r="BC181" s="716"/>
      <c r="BD181" s="716"/>
      <c r="BE181" s="716"/>
      <c r="BF181" s="716"/>
      <c r="BG181" s="717"/>
      <c r="BH181" s="379">
        <f>IF((COUNTA(BJ181:DL181)-COUNTIF(BJ181:DL181,0))=0,0,CONCATENATE("Ошибки!-",COUNTA(BJ181:DL181)-COUNTIF(BJ181:DL181,0)))</f>
        <v>0</v>
      </c>
      <c r="BI181" s="284" t="str">
        <f>CONCATENATE(D192," по отношению к ",D193,", ",D194)</f>
        <v>11 по отношению к 12, 13</v>
      </c>
      <c r="BJ181" s="285">
        <f t="shared" ref="BJ181:CO181" si="260">IF(ROUND(E192-SUM(E193:E194),5)&gt;=0,0,"Ошибка")</f>
        <v>0</v>
      </c>
      <c r="BK181" s="285">
        <f t="shared" si="260"/>
        <v>0</v>
      </c>
      <c r="BL181" s="285">
        <f t="shared" si="260"/>
        <v>0</v>
      </c>
      <c r="BM181" s="285">
        <f t="shared" si="260"/>
        <v>0</v>
      </c>
      <c r="BN181" s="285">
        <f t="shared" si="260"/>
        <v>0</v>
      </c>
      <c r="BO181" s="285">
        <f t="shared" si="260"/>
        <v>0</v>
      </c>
      <c r="BP181" s="285">
        <f t="shared" si="260"/>
        <v>0</v>
      </c>
      <c r="BQ181" s="285">
        <f t="shared" si="260"/>
        <v>0</v>
      </c>
      <c r="BR181" s="285">
        <f t="shared" si="260"/>
        <v>0</v>
      </c>
      <c r="BS181" s="285">
        <f t="shared" si="260"/>
        <v>0</v>
      </c>
      <c r="BT181" s="285">
        <f t="shared" si="260"/>
        <v>0</v>
      </c>
      <c r="BU181" s="285">
        <f t="shared" si="260"/>
        <v>0</v>
      </c>
      <c r="BV181" s="285">
        <f t="shared" si="260"/>
        <v>0</v>
      </c>
      <c r="BW181" s="285">
        <f t="shared" si="260"/>
        <v>0</v>
      </c>
      <c r="BX181" s="285">
        <f t="shared" si="260"/>
        <v>0</v>
      </c>
      <c r="BY181" s="285">
        <f t="shared" si="260"/>
        <v>0</v>
      </c>
      <c r="BZ181" s="285">
        <f t="shared" si="260"/>
        <v>0</v>
      </c>
      <c r="CA181" s="285">
        <f t="shared" si="260"/>
        <v>0</v>
      </c>
      <c r="CB181" s="285">
        <f t="shared" si="260"/>
        <v>0</v>
      </c>
      <c r="CC181" s="285">
        <f t="shared" si="260"/>
        <v>0</v>
      </c>
      <c r="CD181" s="285">
        <f t="shared" si="260"/>
        <v>0</v>
      </c>
      <c r="CE181" s="285">
        <f t="shared" si="260"/>
        <v>0</v>
      </c>
      <c r="CF181" s="285">
        <f t="shared" si="260"/>
        <v>0</v>
      </c>
      <c r="CG181" s="285">
        <f t="shared" si="260"/>
        <v>0</v>
      </c>
      <c r="CH181" s="285">
        <f t="shared" si="260"/>
        <v>0</v>
      </c>
      <c r="CI181" s="285">
        <f t="shared" si="260"/>
        <v>0</v>
      </c>
      <c r="CJ181" s="285">
        <f t="shared" si="260"/>
        <v>0</v>
      </c>
      <c r="CK181" s="285">
        <f t="shared" si="260"/>
        <v>0</v>
      </c>
      <c r="CL181" s="285">
        <f t="shared" si="260"/>
        <v>0</v>
      </c>
      <c r="CM181" s="285">
        <f t="shared" si="260"/>
        <v>0</v>
      </c>
      <c r="CN181" s="285">
        <f t="shared" si="260"/>
        <v>0</v>
      </c>
      <c r="CO181" s="285">
        <f t="shared" si="260"/>
        <v>0</v>
      </c>
      <c r="CP181" s="285">
        <f t="shared" ref="CP181:DL181" si="261">IF(ROUND(AK192-SUM(AK193:AK194),5)&gt;=0,0,"Ошибка")</f>
        <v>0</v>
      </c>
      <c r="CQ181" s="285">
        <f t="shared" si="261"/>
        <v>0</v>
      </c>
      <c r="CR181" s="285">
        <f t="shared" si="261"/>
        <v>0</v>
      </c>
      <c r="CS181" s="285">
        <f t="shared" si="261"/>
        <v>0</v>
      </c>
      <c r="CT181" s="285">
        <f t="shared" si="261"/>
        <v>0</v>
      </c>
      <c r="CU181" s="285">
        <f t="shared" si="261"/>
        <v>0</v>
      </c>
      <c r="CV181" s="285">
        <f t="shared" si="261"/>
        <v>0</v>
      </c>
      <c r="CW181" s="285">
        <f t="shared" si="261"/>
        <v>0</v>
      </c>
      <c r="CX181" s="285">
        <f t="shared" si="261"/>
        <v>0</v>
      </c>
      <c r="CY181" s="285">
        <f t="shared" si="261"/>
        <v>0</v>
      </c>
      <c r="CZ181" s="285">
        <f t="shared" si="261"/>
        <v>0</v>
      </c>
      <c r="DA181" s="285">
        <f t="shared" si="261"/>
        <v>0</v>
      </c>
      <c r="DB181" s="285">
        <f t="shared" si="261"/>
        <v>0</v>
      </c>
      <c r="DC181" s="285">
        <f t="shared" si="261"/>
        <v>0</v>
      </c>
      <c r="DD181" s="285">
        <f t="shared" si="261"/>
        <v>0</v>
      </c>
      <c r="DE181" s="285">
        <f t="shared" si="261"/>
        <v>0</v>
      </c>
      <c r="DF181" s="285">
        <f t="shared" si="261"/>
        <v>0</v>
      </c>
      <c r="DG181" s="285">
        <f t="shared" si="261"/>
        <v>0</v>
      </c>
      <c r="DH181" s="285">
        <f t="shared" si="261"/>
        <v>0</v>
      </c>
      <c r="DI181" s="285">
        <f t="shared" si="261"/>
        <v>0</v>
      </c>
      <c r="DJ181" s="285">
        <f t="shared" si="261"/>
        <v>0</v>
      </c>
      <c r="DK181" s="285">
        <f t="shared" si="261"/>
        <v>0</v>
      </c>
      <c r="DL181" s="285">
        <f t="shared" si="261"/>
        <v>0</v>
      </c>
      <c r="DM181" s="259"/>
      <c r="DN181" s="259"/>
    </row>
    <row r="182" spans="1:118" s="27" customFormat="1" ht="36">
      <c r="A182" s="272" t="str">
        <f>A181</f>
        <v>Внести наименование учреждения 6</v>
      </c>
      <c r="B182" s="211" t="s">
        <v>356</v>
      </c>
      <c r="C182" s="37" t="s">
        <v>47</v>
      </c>
      <c r="D182" s="37" t="s">
        <v>6</v>
      </c>
      <c r="E182" s="308">
        <f t="shared" ref="E182:AJ182" si="262">SUM(E183:E186,E188:E189,E192,E195,E198:E200,E202,E204:E209)</f>
        <v>0</v>
      </c>
      <c r="F182" s="236">
        <f t="shared" si="262"/>
        <v>0</v>
      </c>
      <c r="G182" s="236">
        <f t="shared" si="262"/>
        <v>0</v>
      </c>
      <c r="H182" s="236">
        <f t="shared" si="262"/>
        <v>0</v>
      </c>
      <c r="I182" s="236">
        <f t="shared" si="262"/>
        <v>0</v>
      </c>
      <c r="J182" s="236">
        <f t="shared" si="262"/>
        <v>0</v>
      </c>
      <c r="K182" s="236">
        <f t="shared" si="262"/>
        <v>0</v>
      </c>
      <c r="L182" s="236">
        <f t="shared" si="262"/>
        <v>0</v>
      </c>
      <c r="M182" s="236">
        <f t="shared" si="262"/>
        <v>0</v>
      </c>
      <c r="N182" s="236">
        <f t="shared" si="262"/>
        <v>0</v>
      </c>
      <c r="O182" s="236">
        <f t="shared" si="262"/>
        <v>0</v>
      </c>
      <c r="P182" s="228">
        <f t="shared" si="262"/>
        <v>0</v>
      </c>
      <c r="Q182" s="226">
        <f t="shared" si="262"/>
        <v>0</v>
      </c>
      <c r="R182" s="236">
        <f t="shared" si="262"/>
        <v>0</v>
      </c>
      <c r="S182" s="226">
        <f t="shared" si="262"/>
        <v>0</v>
      </c>
      <c r="T182" s="236">
        <f t="shared" si="262"/>
        <v>0</v>
      </c>
      <c r="U182" s="226">
        <f t="shared" si="262"/>
        <v>0</v>
      </c>
      <c r="V182" s="235">
        <f t="shared" si="262"/>
        <v>0</v>
      </c>
      <c r="W182" s="226">
        <f t="shared" si="262"/>
        <v>0</v>
      </c>
      <c r="X182" s="226">
        <f t="shared" si="262"/>
        <v>0</v>
      </c>
      <c r="Y182" s="235">
        <f t="shared" si="262"/>
        <v>0</v>
      </c>
      <c r="Z182" s="227">
        <f t="shared" si="262"/>
        <v>0</v>
      </c>
      <c r="AA182" s="228">
        <f t="shared" si="262"/>
        <v>0</v>
      </c>
      <c r="AB182" s="226">
        <f t="shared" si="262"/>
        <v>0</v>
      </c>
      <c r="AC182" s="236">
        <f t="shared" si="262"/>
        <v>0</v>
      </c>
      <c r="AD182" s="226">
        <f t="shared" si="262"/>
        <v>0</v>
      </c>
      <c r="AE182" s="236">
        <f t="shared" si="262"/>
        <v>0</v>
      </c>
      <c r="AF182" s="226">
        <f t="shared" si="262"/>
        <v>0</v>
      </c>
      <c r="AG182" s="235">
        <f t="shared" si="262"/>
        <v>0</v>
      </c>
      <c r="AH182" s="226">
        <f t="shared" si="262"/>
        <v>0</v>
      </c>
      <c r="AI182" s="226">
        <f t="shared" si="262"/>
        <v>0</v>
      </c>
      <c r="AJ182" s="235">
        <f t="shared" si="262"/>
        <v>0</v>
      </c>
      <c r="AK182" s="227">
        <f t="shared" ref="AK182:BG182" si="263">SUM(AK183:AK186,AK188:AK189,AK192,AK195,AK198:AK200,AK202,AK204:AK209)</f>
        <v>0</v>
      </c>
      <c r="AL182" s="228">
        <f t="shared" si="263"/>
        <v>0</v>
      </c>
      <c r="AM182" s="226">
        <f t="shared" si="263"/>
        <v>0</v>
      </c>
      <c r="AN182" s="236">
        <f t="shared" si="263"/>
        <v>0</v>
      </c>
      <c r="AO182" s="226">
        <f t="shared" si="263"/>
        <v>0</v>
      </c>
      <c r="AP182" s="236">
        <f t="shared" si="263"/>
        <v>0</v>
      </c>
      <c r="AQ182" s="226">
        <f t="shared" si="263"/>
        <v>0</v>
      </c>
      <c r="AR182" s="235">
        <f t="shared" si="263"/>
        <v>0</v>
      </c>
      <c r="AS182" s="226">
        <f t="shared" si="263"/>
        <v>0</v>
      </c>
      <c r="AT182" s="226">
        <f t="shared" si="263"/>
        <v>0</v>
      </c>
      <c r="AU182" s="235">
        <f t="shared" si="263"/>
        <v>0</v>
      </c>
      <c r="AV182" s="227">
        <f t="shared" si="263"/>
        <v>0</v>
      </c>
      <c r="AW182" s="228">
        <f t="shared" si="263"/>
        <v>0</v>
      </c>
      <c r="AX182" s="226">
        <f t="shared" si="263"/>
        <v>0</v>
      </c>
      <c r="AY182" s="236">
        <f t="shared" si="263"/>
        <v>0</v>
      </c>
      <c r="AZ182" s="226">
        <f t="shared" si="263"/>
        <v>0</v>
      </c>
      <c r="BA182" s="236">
        <f t="shared" si="263"/>
        <v>0</v>
      </c>
      <c r="BB182" s="226">
        <f t="shared" si="263"/>
        <v>0</v>
      </c>
      <c r="BC182" s="235">
        <f t="shared" si="263"/>
        <v>0</v>
      </c>
      <c r="BD182" s="226">
        <f t="shared" si="263"/>
        <v>0</v>
      </c>
      <c r="BE182" s="226">
        <f t="shared" si="263"/>
        <v>0</v>
      </c>
      <c r="BF182" s="235">
        <f t="shared" si="263"/>
        <v>0</v>
      </c>
      <c r="BG182" s="227">
        <f t="shared" si="263"/>
        <v>0</v>
      </c>
      <c r="BH182" s="379">
        <f t="shared" ref="BH182:BH209" si="264">IF((COUNTA(BJ182:DL182)-COUNTIF(BJ182:DL182,0))=0,0,CONCATENATE("Ошибки!-",COUNTA(BJ182:DL182)-COUNTIF(BJ182:DL182,0)))</f>
        <v>0</v>
      </c>
      <c r="BI182" s="255" t="str">
        <f>CONCATENATE(D195," по отношению к ",D196,", ",D197)</f>
        <v>14 по отношению к 15, 16</v>
      </c>
      <c r="BJ182" s="253">
        <f t="shared" ref="BJ182:CO182" si="265">IF(ROUND(E195-SUM(E196:E197),5)&gt;=0,0,"Ошибка")</f>
        <v>0</v>
      </c>
      <c r="BK182" s="253">
        <f t="shared" si="265"/>
        <v>0</v>
      </c>
      <c r="BL182" s="253">
        <f t="shared" si="265"/>
        <v>0</v>
      </c>
      <c r="BM182" s="253">
        <f t="shared" si="265"/>
        <v>0</v>
      </c>
      <c r="BN182" s="253">
        <f t="shared" si="265"/>
        <v>0</v>
      </c>
      <c r="BO182" s="253">
        <f t="shared" si="265"/>
        <v>0</v>
      </c>
      <c r="BP182" s="253">
        <f t="shared" si="265"/>
        <v>0</v>
      </c>
      <c r="BQ182" s="253">
        <f t="shared" si="265"/>
        <v>0</v>
      </c>
      <c r="BR182" s="253">
        <f t="shared" si="265"/>
        <v>0</v>
      </c>
      <c r="BS182" s="253">
        <f t="shared" si="265"/>
        <v>0</v>
      </c>
      <c r="BT182" s="253">
        <f t="shared" si="265"/>
        <v>0</v>
      </c>
      <c r="BU182" s="253">
        <f t="shared" si="265"/>
        <v>0</v>
      </c>
      <c r="BV182" s="253">
        <f t="shared" si="265"/>
        <v>0</v>
      </c>
      <c r="BW182" s="253">
        <f t="shared" si="265"/>
        <v>0</v>
      </c>
      <c r="BX182" s="253">
        <f t="shared" si="265"/>
        <v>0</v>
      </c>
      <c r="BY182" s="253">
        <f t="shared" si="265"/>
        <v>0</v>
      </c>
      <c r="BZ182" s="253">
        <f t="shared" si="265"/>
        <v>0</v>
      </c>
      <c r="CA182" s="253">
        <f t="shared" si="265"/>
        <v>0</v>
      </c>
      <c r="CB182" s="253">
        <f t="shared" si="265"/>
        <v>0</v>
      </c>
      <c r="CC182" s="253">
        <f t="shared" si="265"/>
        <v>0</v>
      </c>
      <c r="CD182" s="253">
        <f t="shared" si="265"/>
        <v>0</v>
      </c>
      <c r="CE182" s="253">
        <f t="shared" si="265"/>
        <v>0</v>
      </c>
      <c r="CF182" s="253">
        <f t="shared" si="265"/>
        <v>0</v>
      </c>
      <c r="CG182" s="253">
        <f t="shared" si="265"/>
        <v>0</v>
      </c>
      <c r="CH182" s="253">
        <f t="shared" si="265"/>
        <v>0</v>
      </c>
      <c r="CI182" s="253">
        <f t="shared" si="265"/>
        <v>0</v>
      </c>
      <c r="CJ182" s="253">
        <f t="shared" si="265"/>
        <v>0</v>
      </c>
      <c r="CK182" s="253">
        <f t="shared" si="265"/>
        <v>0</v>
      </c>
      <c r="CL182" s="253">
        <f t="shared" si="265"/>
        <v>0</v>
      </c>
      <c r="CM182" s="253">
        <f t="shared" si="265"/>
        <v>0</v>
      </c>
      <c r="CN182" s="253">
        <f t="shared" si="265"/>
        <v>0</v>
      </c>
      <c r="CO182" s="253">
        <f t="shared" si="265"/>
        <v>0</v>
      </c>
      <c r="CP182" s="253">
        <f t="shared" ref="CP182:DL182" si="266">IF(ROUND(AK195-SUM(AK196:AK197),5)&gt;=0,0,"Ошибка")</f>
        <v>0</v>
      </c>
      <c r="CQ182" s="253">
        <f t="shared" si="266"/>
        <v>0</v>
      </c>
      <c r="CR182" s="253">
        <f t="shared" si="266"/>
        <v>0</v>
      </c>
      <c r="CS182" s="253">
        <f t="shared" si="266"/>
        <v>0</v>
      </c>
      <c r="CT182" s="253">
        <f t="shared" si="266"/>
        <v>0</v>
      </c>
      <c r="CU182" s="253">
        <f t="shared" si="266"/>
        <v>0</v>
      </c>
      <c r="CV182" s="253">
        <f t="shared" si="266"/>
        <v>0</v>
      </c>
      <c r="CW182" s="253">
        <f t="shared" si="266"/>
        <v>0</v>
      </c>
      <c r="CX182" s="253">
        <f t="shared" si="266"/>
        <v>0</v>
      </c>
      <c r="CY182" s="253">
        <f t="shared" si="266"/>
        <v>0</v>
      </c>
      <c r="CZ182" s="253">
        <f t="shared" si="266"/>
        <v>0</v>
      </c>
      <c r="DA182" s="253">
        <f t="shared" si="266"/>
        <v>0</v>
      </c>
      <c r="DB182" s="253">
        <f t="shared" si="266"/>
        <v>0</v>
      </c>
      <c r="DC182" s="253">
        <f t="shared" si="266"/>
        <v>0</v>
      </c>
      <c r="DD182" s="253">
        <f t="shared" si="266"/>
        <v>0</v>
      </c>
      <c r="DE182" s="253">
        <f t="shared" si="266"/>
        <v>0</v>
      </c>
      <c r="DF182" s="253">
        <f t="shared" si="266"/>
        <v>0</v>
      </c>
      <c r="DG182" s="253">
        <f t="shared" si="266"/>
        <v>0</v>
      </c>
      <c r="DH182" s="253">
        <f t="shared" si="266"/>
        <v>0</v>
      </c>
      <c r="DI182" s="253">
        <f t="shared" si="266"/>
        <v>0</v>
      </c>
      <c r="DJ182" s="253">
        <f t="shared" si="266"/>
        <v>0</v>
      </c>
      <c r="DK182" s="253">
        <f t="shared" si="266"/>
        <v>0</v>
      </c>
      <c r="DL182" s="253">
        <f t="shared" si="266"/>
        <v>0</v>
      </c>
      <c r="DM182" s="2"/>
      <c r="DN182" s="2"/>
    </row>
    <row r="183" spans="1:118" s="27" customFormat="1" ht="24">
      <c r="A183" s="272" t="str">
        <f t="shared" ref="A183:A209" si="267">A182</f>
        <v>Внести наименование учреждения 6</v>
      </c>
      <c r="B183" s="348" t="s">
        <v>233</v>
      </c>
      <c r="C183" s="349" t="s">
        <v>55</v>
      </c>
      <c r="D183" s="349" t="s">
        <v>7</v>
      </c>
      <c r="E183" s="308">
        <f>ROUND(SUM(P183,AA183,AL183,AW183),0)</f>
        <v>0</v>
      </c>
      <c r="F183" s="236">
        <f>ROUND(SUM(Q183,AB183,AM183,AX183),1)</f>
        <v>0</v>
      </c>
      <c r="G183" s="236">
        <f>SUM(J183:L183)</f>
        <v>0</v>
      </c>
      <c r="H183" s="236">
        <f>ROUND(SUM(S183,AD183,AO183,AZ183),1)</f>
        <v>0</v>
      </c>
      <c r="I183" s="236">
        <f>SUM(M183:O183)</f>
        <v>0</v>
      </c>
      <c r="J183" s="236">
        <f>ROUND(SUM(U183,AF183,AQ183,BB183),1)</f>
        <v>0</v>
      </c>
      <c r="K183" s="236">
        <f>ROUND(SUM(V183,AG183,AR183,BC183),1)</f>
        <v>0</v>
      </c>
      <c r="L183" s="236">
        <f>ROUND(SUM(W183,AH183,AS183,BD183),1)</f>
        <v>0</v>
      </c>
      <c r="M183" s="236">
        <f>ROUND(SUM(X183,AI183,AT183,BE183),1)</f>
        <v>0</v>
      </c>
      <c r="N183" s="236">
        <f t="shared" ref="N183:N209" si="268">ROUND(SUM(Y183,AJ183,AU183,BF183),1)</f>
        <v>0</v>
      </c>
      <c r="O183" s="236">
        <f>ROUND(SUM(Z183,AK183,AV183,BG183),1)</f>
        <v>0</v>
      </c>
      <c r="P183" s="220"/>
      <c r="Q183" s="221"/>
      <c r="R183" s="237">
        <f t="shared" ref="R183:R188" si="269">SUM(U183:W183)</f>
        <v>0</v>
      </c>
      <c r="S183" s="221"/>
      <c r="T183" s="237">
        <f t="shared" ref="T183:T188" si="270">SUM(X183:Z183)</f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ref="AC183:AC188" si="271">SUM(AF183:AH183)</f>
        <v>0</v>
      </c>
      <c r="AD183" s="221"/>
      <c r="AE183" s="237">
        <f t="shared" ref="AE183:AE188" si="272">SUM(AI183:AK183)</f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ref="AN183:AN188" si="273">SUM(AQ183:AS183)</f>
        <v>0</v>
      </c>
      <c r="AO183" s="221"/>
      <c r="AP183" s="237">
        <f t="shared" ref="AP183:AP188" si="274">SUM(AT183:AV183)</f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ref="AY183:AY188" si="275">SUM(BB183:BD183)</f>
        <v>0</v>
      </c>
      <c r="AZ183" s="221"/>
      <c r="BA183" s="237">
        <f t="shared" ref="BA183:BA188" si="276">SUM(BE183:BG183)</f>
        <v>0</v>
      </c>
      <c r="BB183" s="221"/>
      <c r="BC183" s="233"/>
      <c r="BD183" s="221"/>
      <c r="BE183" s="221"/>
      <c r="BF183" s="233"/>
      <c r="BG183" s="221"/>
      <c r="BH183" s="379">
        <f t="shared" si="264"/>
        <v>0</v>
      </c>
      <c r="BI183" s="255" t="str">
        <f t="shared" ref="BI183:BI209" si="277">D183</f>
        <v>02</v>
      </c>
      <c r="BJ183" s="361"/>
      <c r="BK183" s="253">
        <f>IF(ROUND((E183-F183),5)&gt;=0,0,"Ошибка!")</f>
        <v>0</v>
      </c>
      <c r="BL183" s="361"/>
      <c r="BM183" s="253">
        <f>IF(ROUND((G183-H183),5)&gt;=0,0,"Ошибка!")</f>
        <v>0</v>
      </c>
      <c r="BN183" s="247"/>
      <c r="BO183" s="358"/>
      <c r="BP183" s="361"/>
      <c r="BQ183" s="361"/>
      <c r="BR183" s="361"/>
      <c r="BS183" s="361"/>
      <c r="BT183" s="361"/>
      <c r="BU183" s="361"/>
      <c r="BV183" s="253">
        <f>IF(ROUND((P183-Q183),5)&gt;=0,0,"Ошибка!")</f>
        <v>0</v>
      </c>
      <c r="BW183" s="361"/>
      <c r="BX183" s="253">
        <f>IF(ROUND((R183-S183),5)&gt;=0,0,"Ошибка!")</f>
        <v>0</v>
      </c>
      <c r="BY183" s="361"/>
      <c r="BZ183" s="361"/>
      <c r="CA183" s="361"/>
      <c r="CB183" s="361"/>
      <c r="CC183" s="361"/>
      <c r="CD183" s="361"/>
      <c r="CE183" s="361"/>
      <c r="CF183" s="361"/>
      <c r="CG183" s="253">
        <f>IF(ROUND((AA183-AB183),5)&gt;=0,0,"Ошибка!")</f>
        <v>0</v>
      </c>
      <c r="CH183" s="361"/>
      <c r="CI183" s="253">
        <f>IF(ROUND((AC183-AD183),5)&gt;=0,0,"Ошибка!")</f>
        <v>0</v>
      </c>
      <c r="CJ183" s="361"/>
      <c r="CK183" s="361"/>
      <c r="CL183" s="361"/>
      <c r="CM183" s="361"/>
      <c r="CN183" s="361"/>
      <c r="CO183" s="361"/>
      <c r="CP183" s="361"/>
      <c r="CQ183" s="361"/>
      <c r="CR183" s="253">
        <f>IF(ROUND((AL183-AM183),5)&gt;=0,0,"Ошибка!")</f>
        <v>0</v>
      </c>
      <c r="CS183" s="361"/>
      <c r="CT183" s="253">
        <f>IF(ROUND((AN183-AO183),5)&gt;=0,0,"Ошибка!")</f>
        <v>0</v>
      </c>
      <c r="CU183" s="361"/>
      <c r="CV183" s="361"/>
      <c r="CW183" s="361"/>
      <c r="CX183" s="361"/>
      <c r="CY183" s="361"/>
      <c r="CZ183" s="361"/>
      <c r="DA183" s="361"/>
      <c r="DB183" s="361"/>
      <c r="DC183" s="253">
        <f>IF(ROUND((AW183-AX183),5)&gt;=0,0,"Ошибка!")</f>
        <v>0</v>
      </c>
      <c r="DD183" s="361"/>
      <c r="DE183" s="253">
        <f>IF(ROUND((AY183-AZ183),5)&gt;=0,0,"Ошибка!")</f>
        <v>0</v>
      </c>
      <c r="DF183" s="361"/>
      <c r="DG183" s="361"/>
      <c r="DH183" s="361"/>
      <c r="DI183" s="361"/>
      <c r="DJ183" s="361"/>
      <c r="DK183" s="361"/>
      <c r="DL183" s="361"/>
      <c r="DM183" s="2"/>
      <c r="DN183" s="2"/>
    </row>
    <row r="184" spans="1:118" s="27" customFormat="1" ht="36">
      <c r="A184" s="272" t="str">
        <f t="shared" si="267"/>
        <v>Внести наименование учреждения 6</v>
      </c>
      <c r="B184" s="348" t="s">
        <v>229</v>
      </c>
      <c r="C184" s="349" t="s">
        <v>58</v>
      </c>
      <c r="D184" s="349" t="s">
        <v>8</v>
      </c>
      <c r="E184" s="308">
        <f t="shared" ref="E184:E209" si="278">ROUND(SUM(P184,AA184,AL184,AW184),0)</f>
        <v>0</v>
      </c>
      <c r="F184" s="236">
        <f t="shared" ref="F184:F209" si="279">ROUND(SUM(Q184,AB184,AM184,AX184),1)</f>
        <v>0</v>
      </c>
      <c r="G184" s="236">
        <f t="shared" ref="G184:G209" si="280">SUM(J184:L184)</f>
        <v>0</v>
      </c>
      <c r="H184" s="236">
        <f t="shared" ref="H184:H209" si="281">ROUND(SUM(S184,AD184,AO184,AZ184),1)</f>
        <v>0</v>
      </c>
      <c r="I184" s="236">
        <f t="shared" ref="I184:I209" si="282">SUM(M184:O184)</f>
        <v>0</v>
      </c>
      <c r="J184" s="236">
        <f t="shared" ref="J184:J196" si="283">ROUND(SUM(U184,AF184,AQ184,BB184),1)</f>
        <v>0</v>
      </c>
      <c r="K184" s="236">
        <f t="shared" ref="K184:K196" si="284">ROUND(SUM(V184,AG184,AR184,BC184),1)</f>
        <v>0</v>
      </c>
      <c r="L184" s="236">
        <f t="shared" ref="L184:L196" si="285">ROUND(SUM(W184,AH184,AS184,BD184),1)</f>
        <v>0</v>
      </c>
      <c r="M184" s="236">
        <f t="shared" ref="M184:M196" si="286">ROUND(SUM(X184,AI184,AT184,BE184),1)</f>
        <v>0</v>
      </c>
      <c r="N184" s="236">
        <f t="shared" si="268"/>
        <v>0</v>
      </c>
      <c r="O184" s="236">
        <f t="shared" ref="O184:O196" si="287">ROUND(SUM(Z184,AK184,AV184,BG184),1)</f>
        <v>0</v>
      </c>
      <c r="P184" s="220"/>
      <c r="Q184" s="221"/>
      <c r="R184" s="237">
        <f t="shared" si="269"/>
        <v>0</v>
      </c>
      <c r="S184" s="221"/>
      <c r="T184" s="237">
        <f t="shared" si="270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271"/>
        <v>0</v>
      </c>
      <c r="AD184" s="221"/>
      <c r="AE184" s="237">
        <f t="shared" si="272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273"/>
        <v>0</v>
      </c>
      <c r="AO184" s="221"/>
      <c r="AP184" s="237">
        <f t="shared" si="274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275"/>
        <v>0</v>
      </c>
      <c r="AZ184" s="221"/>
      <c r="BA184" s="237">
        <f t="shared" si="276"/>
        <v>0</v>
      </c>
      <c r="BB184" s="221"/>
      <c r="BC184" s="233"/>
      <c r="BD184" s="221"/>
      <c r="BE184" s="221"/>
      <c r="BF184" s="233"/>
      <c r="BG184" s="221"/>
      <c r="BH184" s="379">
        <f t="shared" si="264"/>
        <v>0</v>
      </c>
      <c r="BI184" s="255" t="str">
        <f t="shared" si="277"/>
        <v>03</v>
      </c>
      <c r="BJ184" s="361"/>
      <c r="BK184" s="253">
        <f t="shared" ref="BK184:BK209" si="288">IF(ROUND((E184-F184),5)&gt;=0,0,"Ошибка!")</f>
        <v>0</v>
      </c>
      <c r="BL184" s="361"/>
      <c r="BM184" s="253">
        <f t="shared" ref="BM184:BM209" si="289">IF(ROUND((G184-H184),5)&gt;=0,0,"Ошибка!")</f>
        <v>0</v>
      </c>
      <c r="BN184" s="247"/>
      <c r="BO184" s="358"/>
      <c r="BP184" s="361"/>
      <c r="BQ184" s="361"/>
      <c r="BR184" s="361"/>
      <c r="BS184" s="361"/>
      <c r="BT184" s="361"/>
      <c r="BU184" s="361"/>
      <c r="BV184" s="253">
        <f t="shared" ref="BV184:BV209" si="290">IF(ROUND((P184-Q184),5)&gt;=0,0,"Ошибка!")</f>
        <v>0</v>
      </c>
      <c r="BW184" s="361"/>
      <c r="BX184" s="253">
        <f t="shared" ref="BX184:BX209" si="291">IF(ROUND((R184-S184),5)&gt;=0,0,"Ошибка!")</f>
        <v>0</v>
      </c>
      <c r="BY184" s="361"/>
      <c r="BZ184" s="361"/>
      <c r="CA184" s="361"/>
      <c r="CB184" s="361"/>
      <c r="CC184" s="361"/>
      <c r="CD184" s="361"/>
      <c r="CE184" s="361"/>
      <c r="CF184" s="361"/>
      <c r="CG184" s="253">
        <f t="shared" ref="CG184:CG209" si="292">IF(ROUND((AA184-AB184),5)&gt;=0,0,"Ошибка!")</f>
        <v>0</v>
      </c>
      <c r="CH184" s="361"/>
      <c r="CI184" s="253">
        <f t="shared" ref="CI184:CI209" si="293">IF(ROUND((AC184-AD184),5)&gt;=0,0,"Ошибка!")</f>
        <v>0</v>
      </c>
      <c r="CJ184" s="361"/>
      <c r="CK184" s="361"/>
      <c r="CL184" s="361"/>
      <c r="CM184" s="361"/>
      <c r="CN184" s="361"/>
      <c r="CO184" s="361"/>
      <c r="CP184" s="361"/>
      <c r="CQ184" s="361"/>
      <c r="CR184" s="253">
        <f t="shared" ref="CR184:CR209" si="294">IF(ROUND((AL184-AM184),5)&gt;=0,0,"Ошибка!")</f>
        <v>0</v>
      </c>
      <c r="CS184" s="361"/>
      <c r="CT184" s="253">
        <f t="shared" ref="CT184:CT209" si="295">IF(ROUND((AN184-AO184),5)&gt;=0,0,"Ошибка!")</f>
        <v>0</v>
      </c>
      <c r="CU184" s="361"/>
      <c r="CV184" s="361"/>
      <c r="CW184" s="361"/>
      <c r="CX184" s="361"/>
      <c r="CY184" s="361"/>
      <c r="CZ184" s="361"/>
      <c r="DA184" s="361"/>
      <c r="DB184" s="361"/>
      <c r="DC184" s="253">
        <f t="shared" ref="DC184:DC209" si="296">IF(ROUND((AW184-AX184),5)&gt;=0,0,"Ошибка!")</f>
        <v>0</v>
      </c>
      <c r="DD184" s="361"/>
      <c r="DE184" s="253">
        <f t="shared" ref="DE184:DE209" si="297">IF(ROUND((AY184-AZ184),5)&gt;=0,0,"Ошибка!")</f>
        <v>0</v>
      </c>
      <c r="DF184" s="361"/>
      <c r="DG184" s="361"/>
      <c r="DH184" s="361"/>
      <c r="DI184" s="361"/>
      <c r="DJ184" s="361"/>
      <c r="DK184" s="361"/>
      <c r="DL184" s="361"/>
      <c r="DM184" s="2"/>
      <c r="DN184" s="2"/>
    </row>
    <row r="185" spans="1:118" s="28" customFormat="1" ht="24">
      <c r="A185" s="272" t="str">
        <f t="shared" si="267"/>
        <v>Внести наименование учреждения 6</v>
      </c>
      <c r="B185" s="348" t="s">
        <v>331</v>
      </c>
      <c r="C185" s="349" t="s">
        <v>288</v>
      </c>
      <c r="D185" s="349" t="s">
        <v>9</v>
      </c>
      <c r="E185" s="308">
        <f t="shared" si="278"/>
        <v>0</v>
      </c>
      <c r="F185" s="236">
        <f t="shared" si="279"/>
        <v>0</v>
      </c>
      <c r="G185" s="236">
        <f t="shared" si="280"/>
        <v>0</v>
      </c>
      <c r="H185" s="236">
        <f t="shared" si="281"/>
        <v>0</v>
      </c>
      <c r="I185" s="236">
        <f t="shared" si="282"/>
        <v>0</v>
      </c>
      <c r="J185" s="236">
        <f t="shared" si="283"/>
        <v>0</v>
      </c>
      <c r="K185" s="236">
        <f t="shared" si="284"/>
        <v>0</v>
      </c>
      <c r="L185" s="236">
        <f t="shared" si="285"/>
        <v>0</v>
      </c>
      <c r="M185" s="236">
        <f t="shared" si="286"/>
        <v>0</v>
      </c>
      <c r="N185" s="236">
        <f t="shared" si="268"/>
        <v>0</v>
      </c>
      <c r="O185" s="236">
        <f t="shared" si="287"/>
        <v>0</v>
      </c>
      <c r="P185" s="367"/>
      <c r="Q185" s="368"/>
      <c r="R185" s="237">
        <f t="shared" si="269"/>
        <v>0</v>
      </c>
      <c r="S185" s="368"/>
      <c r="T185" s="237">
        <f t="shared" si="270"/>
        <v>0</v>
      </c>
      <c r="U185" s="368"/>
      <c r="V185" s="368"/>
      <c r="W185" s="368"/>
      <c r="X185" s="368"/>
      <c r="Y185" s="368"/>
      <c r="Z185" s="368"/>
      <c r="AA185" s="367"/>
      <c r="AB185" s="368"/>
      <c r="AC185" s="237">
        <f t="shared" si="271"/>
        <v>0</v>
      </c>
      <c r="AD185" s="368"/>
      <c r="AE185" s="237">
        <f t="shared" si="272"/>
        <v>0</v>
      </c>
      <c r="AF185" s="368"/>
      <c r="AG185" s="368"/>
      <c r="AH185" s="368"/>
      <c r="AI185" s="368"/>
      <c r="AJ185" s="368"/>
      <c r="AK185" s="368"/>
      <c r="AL185" s="367"/>
      <c r="AM185" s="368"/>
      <c r="AN185" s="237">
        <f t="shared" si="273"/>
        <v>0</v>
      </c>
      <c r="AO185" s="368"/>
      <c r="AP185" s="237">
        <f t="shared" si="274"/>
        <v>0</v>
      </c>
      <c r="AQ185" s="368"/>
      <c r="AR185" s="368"/>
      <c r="AS185" s="368"/>
      <c r="AT185" s="368"/>
      <c r="AU185" s="368"/>
      <c r="AV185" s="368"/>
      <c r="AW185" s="367"/>
      <c r="AX185" s="368"/>
      <c r="AY185" s="237">
        <f t="shared" si="275"/>
        <v>0</v>
      </c>
      <c r="AZ185" s="368"/>
      <c r="BA185" s="237">
        <f t="shared" si="276"/>
        <v>0</v>
      </c>
      <c r="BB185" s="368"/>
      <c r="BC185" s="368"/>
      <c r="BD185" s="368"/>
      <c r="BE185" s="368"/>
      <c r="BF185" s="368"/>
      <c r="BG185" s="368"/>
      <c r="BH185" s="379">
        <f t="shared" si="264"/>
        <v>0</v>
      </c>
      <c r="BI185" s="255" t="str">
        <f t="shared" si="277"/>
        <v>04</v>
      </c>
      <c r="BJ185" s="361"/>
      <c r="BK185" s="253">
        <f t="shared" si="288"/>
        <v>0</v>
      </c>
      <c r="BL185" s="361"/>
      <c r="BM185" s="253">
        <f t="shared" si="289"/>
        <v>0</v>
      </c>
      <c r="BN185" s="247"/>
      <c r="BO185" s="358"/>
      <c r="BP185" s="361"/>
      <c r="BQ185" s="361"/>
      <c r="BR185" s="361"/>
      <c r="BS185" s="361"/>
      <c r="BT185" s="361"/>
      <c r="BU185" s="361"/>
      <c r="BV185" s="253">
        <f t="shared" si="290"/>
        <v>0</v>
      </c>
      <c r="BW185" s="361"/>
      <c r="BX185" s="253">
        <f t="shared" si="291"/>
        <v>0</v>
      </c>
      <c r="BY185" s="361"/>
      <c r="BZ185" s="361"/>
      <c r="CA185" s="361"/>
      <c r="CB185" s="361"/>
      <c r="CC185" s="361"/>
      <c r="CD185" s="361"/>
      <c r="CE185" s="361"/>
      <c r="CF185" s="361"/>
      <c r="CG185" s="253">
        <f t="shared" si="292"/>
        <v>0</v>
      </c>
      <c r="CH185" s="361"/>
      <c r="CI185" s="253">
        <f t="shared" si="293"/>
        <v>0</v>
      </c>
      <c r="CJ185" s="361"/>
      <c r="CK185" s="361"/>
      <c r="CL185" s="361"/>
      <c r="CM185" s="361"/>
      <c r="CN185" s="361"/>
      <c r="CO185" s="361"/>
      <c r="CP185" s="361"/>
      <c r="CQ185" s="361"/>
      <c r="CR185" s="253">
        <f t="shared" si="294"/>
        <v>0</v>
      </c>
      <c r="CS185" s="361"/>
      <c r="CT185" s="253">
        <f t="shared" si="295"/>
        <v>0</v>
      </c>
      <c r="CU185" s="361"/>
      <c r="CV185" s="361"/>
      <c r="CW185" s="361"/>
      <c r="CX185" s="361"/>
      <c r="CY185" s="361"/>
      <c r="CZ185" s="361"/>
      <c r="DA185" s="361"/>
      <c r="DB185" s="361"/>
      <c r="DC185" s="253">
        <f t="shared" si="296"/>
        <v>0</v>
      </c>
      <c r="DD185" s="361"/>
      <c r="DE185" s="253">
        <f t="shared" si="297"/>
        <v>0</v>
      </c>
      <c r="DF185" s="361"/>
      <c r="DG185" s="361"/>
      <c r="DH185" s="361"/>
      <c r="DI185" s="361"/>
      <c r="DJ185" s="361"/>
      <c r="DK185" s="361"/>
      <c r="DL185" s="361"/>
      <c r="DM185" s="242"/>
      <c r="DN185" s="242"/>
    </row>
    <row r="186" spans="1:118" s="28" customFormat="1" ht="24">
      <c r="A186" s="272" t="str">
        <f t="shared" si="267"/>
        <v>Внести наименование учреждения 6</v>
      </c>
      <c r="B186" s="348" t="s">
        <v>330</v>
      </c>
      <c r="C186" s="349" t="s">
        <v>289</v>
      </c>
      <c r="D186" s="349" t="s">
        <v>10</v>
      </c>
      <c r="E186" s="308">
        <f t="shared" si="278"/>
        <v>0</v>
      </c>
      <c r="F186" s="236">
        <f t="shared" si="279"/>
        <v>0</v>
      </c>
      <c r="G186" s="236">
        <f t="shared" si="280"/>
        <v>0</v>
      </c>
      <c r="H186" s="236">
        <f t="shared" si="281"/>
        <v>0</v>
      </c>
      <c r="I186" s="236">
        <f t="shared" si="282"/>
        <v>0</v>
      </c>
      <c r="J186" s="236">
        <f t="shared" si="283"/>
        <v>0</v>
      </c>
      <c r="K186" s="236">
        <f t="shared" si="284"/>
        <v>0</v>
      </c>
      <c r="L186" s="236">
        <f t="shared" si="285"/>
        <v>0</v>
      </c>
      <c r="M186" s="236">
        <f t="shared" si="286"/>
        <v>0</v>
      </c>
      <c r="N186" s="236">
        <f t="shared" si="268"/>
        <v>0</v>
      </c>
      <c r="O186" s="236">
        <f t="shared" si="287"/>
        <v>0</v>
      </c>
      <c r="P186" s="367"/>
      <c r="Q186" s="368"/>
      <c r="R186" s="237">
        <f t="shared" si="269"/>
        <v>0</v>
      </c>
      <c r="S186" s="368"/>
      <c r="T186" s="237">
        <f t="shared" si="270"/>
        <v>0</v>
      </c>
      <c r="U186" s="368"/>
      <c r="V186" s="368"/>
      <c r="W186" s="368"/>
      <c r="X186" s="368"/>
      <c r="Y186" s="368"/>
      <c r="Z186" s="368"/>
      <c r="AA186" s="367"/>
      <c r="AB186" s="368"/>
      <c r="AC186" s="237">
        <f t="shared" si="271"/>
        <v>0</v>
      </c>
      <c r="AD186" s="368"/>
      <c r="AE186" s="237">
        <f t="shared" si="272"/>
        <v>0</v>
      </c>
      <c r="AF186" s="368"/>
      <c r="AG186" s="368"/>
      <c r="AH186" s="368"/>
      <c r="AI186" s="368"/>
      <c r="AJ186" s="368"/>
      <c r="AK186" s="368"/>
      <c r="AL186" s="367"/>
      <c r="AM186" s="368"/>
      <c r="AN186" s="237">
        <f t="shared" si="273"/>
        <v>0</v>
      </c>
      <c r="AO186" s="368"/>
      <c r="AP186" s="237">
        <f t="shared" si="274"/>
        <v>0</v>
      </c>
      <c r="AQ186" s="368"/>
      <c r="AR186" s="368"/>
      <c r="AS186" s="368"/>
      <c r="AT186" s="368"/>
      <c r="AU186" s="368"/>
      <c r="AV186" s="368"/>
      <c r="AW186" s="367"/>
      <c r="AX186" s="368"/>
      <c r="AY186" s="237">
        <f t="shared" si="275"/>
        <v>0</v>
      </c>
      <c r="AZ186" s="368"/>
      <c r="BA186" s="237">
        <f t="shared" si="276"/>
        <v>0</v>
      </c>
      <c r="BB186" s="368"/>
      <c r="BC186" s="368"/>
      <c r="BD186" s="368"/>
      <c r="BE186" s="368"/>
      <c r="BF186" s="368"/>
      <c r="BG186" s="368"/>
      <c r="BH186" s="379">
        <f t="shared" si="264"/>
        <v>0</v>
      </c>
      <c r="BI186" s="255" t="str">
        <f t="shared" si="277"/>
        <v>05</v>
      </c>
      <c r="BJ186" s="361"/>
      <c r="BK186" s="253">
        <f t="shared" si="288"/>
        <v>0</v>
      </c>
      <c r="BL186" s="361"/>
      <c r="BM186" s="253">
        <f t="shared" si="289"/>
        <v>0</v>
      </c>
      <c r="BN186" s="247"/>
      <c r="BO186" s="358"/>
      <c r="BP186" s="361"/>
      <c r="BQ186" s="361"/>
      <c r="BR186" s="361"/>
      <c r="BS186" s="361"/>
      <c r="BT186" s="361"/>
      <c r="BU186" s="361"/>
      <c r="BV186" s="253">
        <f t="shared" si="290"/>
        <v>0</v>
      </c>
      <c r="BW186" s="361"/>
      <c r="BX186" s="253">
        <f t="shared" si="291"/>
        <v>0</v>
      </c>
      <c r="BY186" s="361"/>
      <c r="BZ186" s="361"/>
      <c r="CA186" s="361"/>
      <c r="CB186" s="361"/>
      <c r="CC186" s="361"/>
      <c r="CD186" s="361"/>
      <c r="CE186" s="361"/>
      <c r="CF186" s="361"/>
      <c r="CG186" s="253">
        <f t="shared" si="292"/>
        <v>0</v>
      </c>
      <c r="CH186" s="361"/>
      <c r="CI186" s="253">
        <f t="shared" si="293"/>
        <v>0</v>
      </c>
      <c r="CJ186" s="361"/>
      <c r="CK186" s="361"/>
      <c r="CL186" s="361"/>
      <c r="CM186" s="361"/>
      <c r="CN186" s="361"/>
      <c r="CO186" s="361"/>
      <c r="CP186" s="361"/>
      <c r="CQ186" s="361"/>
      <c r="CR186" s="253">
        <f t="shared" si="294"/>
        <v>0</v>
      </c>
      <c r="CS186" s="361"/>
      <c r="CT186" s="253">
        <f t="shared" si="295"/>
        <v>0</v>
      </c>
      <c r="CU186" s="361"/>
      <c r="CV186" s="361"/>
      <c r="CW186" s="361"/>
      <c r="CX186" s="361"/>
      <c r="CY186" s="361"/>
      <c r="CZ186" s="361"/>
      <c r="DA186" s="361"/>
      <c r="DB186" s="361"/>
      <c r="DC186" s="253">
        <f t="shared" si="296"/>
        <v>0</v>
      </c>
      <c r="DD186" s="361"/>
      <c r="DE186" s="253">
        <f t="shared" si="297"/>
        <v>0</v>
      </c>
      <c r="DF186" s="361"/>
      <c r="DG186" s="361"/>
      <c r="DH186" s="361"/>
      <c r="DI186" s="361"/>
      <c r="DJ186" s="361"/>
      <c r="DK186" s="361"/>
      <c r="DL186" s="361"/>
      <c r="DM186" s="242"/>
      <c r="DN186" s="242"/>
    </row>
    <row r="187" spans="1:118" s="27" customFormat="1" ht="12">
      <c r="A187" s="272" t="str">
        <f t="shared" si="267"/>
        <v>Внести наименование учреждения 6</v>
      </c>
      <c r="B187" s="350" t="s">
        <v>290</v>
      </c>
      <c r="C187" s="349" t="s">
        <v>291</v>
      </c>
      <c r="D187" s="349" t="s">
        <v>59</v>
      </c>
      <c r="E187" s="308">
        <f t="shared" si="278"/>
        <v>0</v>
      </c>
      <c r="F187" s="236">
        <f t="shared" si="279"/>
        <v>0</v>
      </c>
      <c r="G187" s="236">
        <f t="shared" si="280"/>
        <v>0</v>
      </c>
      <c r="H187" s="236">
        <f t="shared" si="281"/>
        <v>0</v>
      </c>
      <c r="I187" s="236">
        <f t="shared" si="282"/>
        <v>0</v>
      </c>
      <c r="J187" s="236">
        <f t="shared" si="283"/>
        <v>0</v>
      </c>
      <c r="K187" s="236">
        <f t="shared" si="284"/>
        <v>0</v>
      </c>
      <c r="L187" s="236">
        <f t="shared" si="285"/>
        <v>0</v>
      </c>
      <c r="M187" s="236">
        <f t="shared" si="286"/>
        <v>0</v>
      </c>
      <c r="N187" s="236">
        <f t="shared" si="268"/>
        <v>0</v>
      </c>
      <c r="O187" s="236">
        <f t="shared" si="287"/>
        <v>0</v>
      </c>
      <c r="P187" s="367"/>
      <c r="Q187" s="368"/>
      <c r="R187" s="237">
        <f t="shared" si="269"/>
        <v>0</v>
      </c>
      <c r="S187" s="368"/>
      <c r="T187" s="237">
        <f t="shared" si="270"/>
        <v>0</v>
      </c>
      <c r="U187" s="368"/>
      <c r="V187" s="368"/>
      <c r="W187" s="368"/>
      <c r="X187" s="368"/>
      <c r="Y187" s="368"/>
      <c r="Z187" s="368"/>
      <c r="AA187" s="367"/>
      <c r="AB187" s="368"/>
      <c r="AC187" s="237">
        <f t="shared" si="271"/>
        <v>0</v>
      </c>
      <c r="AD187" s="368"/>
      <c r="AE187" s="237">
        <f t="shared" si="272"/>
        <v>0</v>
      </c>
      <c r="AF187" s="368"/>
      <c r="AG187" s="368"/>
      <c r="AH187" s="368"/>
      <c r="AI187" s="368"/>
      <c r="AJ187" s="368"/>
      <c r="AK187" s="368"/>
      <c r="AL187" s="367"/>
      <c r="AM187" s="368"/>
      <c r="AN187" s="237">
        <f t="shared" si="273"/>
        <v>0</v>
      </c>
      <c r="AO187" s="368"/>
      <c r="AP187" s="237">
        <f t="shared" si="274"/>
        <v>0</v>
      </c>
      <c r="AQ187" s="368"/>
      <c r="AR187" s="368"/>
      <c r="AS187" s="368"/>
      <c r="AT187" s="368"/>
      <c r="AU187" s="368"/>
      <c r="AV187" s="368"/>
      <c r="AW187" s="367"/>
      <c r="AX187" s="368"/>
      <c r="AY187" s="237">
        <f t="shared" si="275"/>
        <v>0</v>
      </c>
      <c r="AZ187" s="368"/>
      <c r="BA187" s="237">
        <f t="shared" si="276"/>
        <v>0</v>
      </c>
      <c r="BB187" s="368"/>
      <c r="BC187" s="368"/>
      <c r="BD187" s="368"/>
      <c r="BE187" s="368"/>
      <c r="BF187" s="368"/>
      <c r="BG187" s="368"/>
      <c r="BH187" s="379">
        <f t="shared" si="264"/>
        <v>0</v>
      </c>
      <c r="BI187" s="255" t="str">
        <f t="shared" si="277"/>
        <v>06</v>
      </c>
      <c r="BJ187" s="361"/>
      <c r="BK187" s="253">
        <f t="shared" si="288"/>
        <v>0</v>
      </c>
      <c r="BL187" s="361"/>
      <c r="BM187" s="253">
        <f t="shared" si="289"/>
        <v>0</v>
      </c>
      <c r="BN187" s="247"/>
      <c r="BO187" s="358"/>
      <c r="BP187" s="361"/>
      <c r="BQ187" s="361"/>
      <c r="BR187" s="361"/>
      <c r="BS187" s="361"/>
      <c r="BT187" s="361"/>
      <c r="BU187" s="361"/>
      <c r="BV187" s="253">
        <f t="shared" si="290"/>
        <v>0</v>
      </c>
      <c r="BW187" s="361"/>
      <c r="BX187" s="253">
        <f t="shared" si="291"/>
        <v>0</v>
      </c>
      <c r="BY187" s="361"/>
      <c r="BZ187" s="361"/>
      <c r="CA187" s="361"/>
      <c r="CB187" s="361"/>
      <c r="CC187" s="361"/>
      <c r="CD187" s="361"/>
      <c r="CE187" s="361"/>
      <c r="CF187" s="361"/>
      <c r="CG187" s="253">
        <f t="shared" si="292"/>
        <v>0</v>
      </c>
      <c r="CH187" s="361"/>
      <c r="CI187" s="253">
        <f t="shared" si="293"/>
        <v>0</v>
      </c>
      <c r="CJ187" s="361"/>
      <c r="CK187" s="361"/>
      <c r="CL187" s="361"/>
      <c r="CM187" s="361"/>
      <c r="CN187" s="361"/>
      <c r="CO187" s="361"/>
      <c r="CP187" s="361"/>
      <c r="CQ187" s="361"/>
      <c r="CR187" s="253">
        <f t="shared" si="294"/>
        <v>0</v>
      </c>
      <c r="CS187" s="361"/>
      <c r="CT187" s="253">
        <f t="shared" si="295"/>
        <v>0</v>
      </c>
      <c r="CU187" s="361"/>
      <c r="CV187" s="361"/>
      <c r="CW187" s="361"/>
      <c r="CX187" s="361"/>
      <c r="CY187" s="361"/>
      <c r="CZ187" s="361"/>
      <c r="DA187" s="361"/>
      <c r="DB187" s="361"/>
      <c r="DC187" s="253">
        <f t="shared" si="296"/>
        <v>0</v>
      </c>
      <c r="DD187" s="361"/>
      <c r="DE187" s="253">
        <f t="shared" si="297"/>
        <v>0</v>
      </c>
      <c r="DF187" s="361"/>
      <c r="DG187" s="361"/>
      <c r="DH187" s="361"/>
      <c r="DI187" s="361"/>
      <c r="DJ187" s="361"/>
      <c r="DK187" s="361"/>
      <c r="DL187" s="361"/>
      <c r="DM187" s="2"/>
      <c r="DN187" s="2"/>
    </row>
    <row r="188" spans="1:118" s="28" customFormat="1" ht="36">
      <c r="A188" s="272" t="str">
        <f t="shared" si="267"/>
        <v>Внести наименование учреждения 6</v>
      </c>
      <c r="B188" s="348" t="s">
        <v>332</v>
      </c>
      <c r="C188" s="349" t="s">
        <v>292</v>
      </c>
      <c r="D188" s="349" t="s">
        <v>60</v>
      </c>
      <c r="E188" s="308">
        <f t="shared" si="278"/>
        <v>0</v>
      </c>
      <c r="F188" s="236">
        <f t="shared" si="279"/>
        <v>0</v>
      </c>
      <c r="G188" s="236">
        <f t="shared" si="280"/>
        <v>0</v>
      </c>
      <c r="H188" s="236">
        <f t="shared" si="281"/>
        <v>0</v>
      </c>
      <c r="I188" s="236">
        <f t="shared" si="282"/>
        <v>0</v>
      </c>
      <c r="J188" s="236">
        <f t="shared" si="283"/>
        <v>0</v>
      </c>
      <c r="K188" s="236">
        <f t="shared" si="284"/>
        <v>0</v>
      </c>
      <c r="L188" s="236">
        <f t="shared" si="285"/>
        <v>0</v>
      </c>
      <c r="M188" s="236">
        <f t="shared" si="286"/>
        <v>0</v>
      </c>
      <c r="N188" s="236">
        <f t="shared" si="268"/>
        <v>0</v>
      </c>
      <c r="O188" s="236">
        <f t="shared" si="287"/>
        <v>0</v>
      </c>
      <c r="P188" s="220"/>
      <c r="Q188" s="221"/>
      <c r="R188" s="237">
        <f t="shared" si="269"/>
        <v>0</v>
      </c>
      <c r="S188" s="221"/>
      <c r="T188" s="237">
        <f t="shared" si="270"/>
        <v>0</v>
      </c>
      <c r="U188" s="221"/>
      <c r="V188" s="233"/>
      <c r="W188" s="221"/>
      <c r="X188" s="221"/>
      <c r="Y188" s="233"/>
      <c r="Z188" s="221"/>
      <c r="AA188" s="220"/>
      <c r="AB188" s="221"/>
      <c r="AC188" s="237">
        <f t="shared" si="271"/>
        <v>0</v>
      </c>
      <c r="AD188" s="221"/>
      <c r="AE188" s="237">
        <f t="shared" si="272"/>
        <v>0</v>
      </c>
      <c r="AF188" s="221"/>
      <c r="AG188" s="233"/>
      <c r="AH188" s="221"/>
      <c r="AI188" s="221"/>
      <c r="AJ188" s="233"/>
      <c r="AK188" s="221"/>
      <c r="AL188" s="220"/>
      <c r="AM188" s="221"/>
      <c r="AN188" s="237">
        <f t="shared" si="273"/>
        <v>0</v>
      </c>
      <c r="AO188" s="221"/>
      <c r="AP188" s="237">
        <f t="shared" si="274"/>
        <v>0</v>
      </c>
      <c r="AQ188" s="221"/>
      <c r="AR188" s="233"/>
      <c r="AS188" s="221"/>
      <c r="AT188" s="221"/>
      <c r="AU188" s="233"/>
      <c r="AV188" s="221"/>
      <c r="AW188" s="220"/>
      <c r="AX188" s="221"/>
      <c r="AY188" s="237">
        <f t="shared" si="275"/>
        <v>0</v>
      </c>
      <c r="AZ188" s="221"/>
      <c r="BA188" s="237">
        <f t="shared" si="276"/>
        <v>0</v>
      </c>
      <c r="BB188" s="221"/>
      <c r="BC188" s="233"/>
      <c r="BD188" s="221"/>
      <c r="BE188" s="221"/>
      <c r="BF188" s="233"/>
      <c r="BG188" s="221"/>
      <c r="BH188" s="379">
        <f t="shared" si="264"/>
        <v>0</v>
      </c>
      <c r="BI188" s="255" t="str">
        <f t="shared" si="277"/>
        <v>07</v>
      </c>
      <c r="BJ188" s="361"/>
      <c r="BK188" s="253">
        <f t="shared" si="288"/>
        <v>0</v>
      </c>
      <c r="BL188" s="361"/>
      <c r="BM188" s="253">
        <f t="shared" si="289"/>
        <v>0</v>
      </c>
      <c r="BN188" s="247"/>
      <c r="BO188" s="358"/>
      <c r="BP188" s="361"/>
      <c r="BQ188" s="361"/>
      <c r="BR188" s="361"/>
      <c r="BS188" s="361"/>
      <c r="BT188" s="361"/>
      <c r="BU188" s="361"/>
      <c r="BV188" s="253">
        <f t="shared" si="290"/>
        <v>0</v>
      </c>
      <c r="BW188" s="361"/>
      <c r="BX188" s="253">
        <f t="shared" si="291"/>
        <v>0</v>
      </c>
      <c r="BY188" s="361"/>
      <c r="BZ188" s="361"/>
      <c r="CA188" s="361"/>
      <c r="CB188" s="361"/>
      <c r="CC188" s="361"/>
      <c r="CD188" s="361"/>
      <c r="CE188" s="361"/>
      <c r="CF188" s="361"/>
      <c r="CG188" s="253">
        <f t="shared" si="292"/>
        <v>0</v>
      </c>
      <c r="CH188" s="361"/>
      <c r="CI188" s="253">
        <f t="shared" si="293"/>
        <v>0</v>
      </c>
      <c r="CJ188" s="361"/>
      <c r="CK188" s="361"/>
      <c r="CL188" s="361"/>
      <c r="CM188" s="361"/>
      <c r="CN188" s="361"/>
      <c r="CO188" s="361"/>
      <c r="CP188" s="361"/>
      <c r="CQ188" s="361"/>
      <c r="CR188" s="253">
        <f t="shared" si="294"/>
        <v>0</v>
      </c>
      <c r="CS188" s="361"/>
      <c r="CT188" s="253">
        <f t="shared" si="295"/>
        <v>0</v>
      </c>
      <c r="CU188" s="361"/>
      <c r="CV188" s="361"/>
      <c r="CW188" s="361"/>
      <c r="CX188" s="361"/>
      <c r="CY188" s="361"/>
      <c r="CZ188" s="361"/>
      <c r="DA188" s="361"/>
      <c r="DB188" s="361"/>
      <c r="DC188" s="253">
        <f t="shared" si="296"/>
        <v>0</v>
      </c>
      <c r="DD188" s="361"/>
      <c r="DE188" s="253">
        <f t="shared" si="297"/>
        <v>0</v>
      </c>
      <c r="DF188" s="361"/>
      <c r="DG188" s="361"/>
      <c r="DH188" s="361"/>
      <c r="DI188" s="361"/>
      <c r="DJ188" s="361"/>
      <c r="DK188" s="361"/>
      <c r="DL188" s="361"/>
      <c r="DM188" s="242"/>
      <c r="DN188" s="242"/>
    </row>
    <row r="189" spans="1:118" s="28" customFormat="1" ht="24">
      <c r="A189" s="272" t="str">
        <f t="shared" si="267"/>
        <v>Внести наименование учреждения 6</v>
      </c>
      <c r="B189" s="348" t="s">
        <v>333</v>
      </c>
      <c r="C189" s="349" t="s">
        <v>293</v>
      </c>
      <c r="D189" s="349" t="s">
        <v>61</v>
      </c>
      <c r="E189" s="308">
        <f t="shared" si="278"/>
        <v>0</v>
      </c>
      <c r="F189" s="236">
        <f t="shared" si="279"/>
        <v>0</v>
      </c>
      <c r="G189" s="236">
        <f t="shared" si="280"/>
        <v>0</v>
      </c>
      <c r="H189" s="236">
        <f t="shared" si="281"/>
        <v>0</v>
      </c>
      <c r="I189" s="236">
        <f t="shared" si="282"/>
        <v>0</v>
      </c>
      <c r="J189" s="236">
        <f t="shared" si="283"/>
        <v>0</v>
      </c>
      <c r="K189" s="236">
        <f t="shared" si="284"/>
        <v>0</v>
      </c>
      <c r="L189" s="236">
        <f t="shared" si="285"/>
        <v>0</v>
      </c>
      <c r="M189" s="236">
        <f t="shared" si="286"/>
        <v>0</v>
      </c>
      <c r="N189" s="236">
        <f t="shared" si="268"/>
        <v>0</v>
      </c>
      <c r="O189" s="236">
        <f t="shared" si="287"/>
        <v>0</v>
      </c>
      <c r="P189" s="367"/>
      <c r="Q189" s="368"/>
      <c r="R189" s="237">
        <f t="shared" ref="R189:R206" si="298">SUM(U189:W189)</f>
        <v>0</v>
      </c>
      <c r="S189" s="368"/>
      <c r="T189" s="237">
        <f t="shared" ref="T189:T206" si="299">SUM(X189:Z189)</f>
        <v>0</v>
      </c>
      <c r="U189" s="368"/>
      <c r="V189" s="368"/>
      <c r="W189" s="368"/>
      <c r="X189" s="368"/>
      <c r="Y189" s="368"/>
      <c r="Z189" s="368"/>
      <c r="AA189" s="367"/>
      <c r="AB189" s="368"/>
      <c r="AC189" s="237">
        <f t="shared" ref="AC189:AC206" si="300">SUM(AF189:AH189)</f>
        <v>0</v>
      </c>
      <c r="AD189" s="368"/>
      <c r="AE189" s="237">
        <f t="shared" ref="AE189:AE206" si="301">SUM(AI189:AK189)</f>
        <v>0</v>
      </c>
      <c r="AF189" s="368"/>
      <c r="AG189" s="368"/>
      <c r="AH189" s="368"/>
      <c r="AI189" s="368"/>
      <c r="AJ189" s="368"/>
      <c r="AK189" s="368"/>
      <c r="AL189" s="367"/>
      <c r="AM189" s="368"/>
      <c r="AN189" s="237">
        <f t="shared" ref="AN189:AN206" si="302">SUM(AQ189:AS189)</f>
        <v>0</v>
      </c>
      <c r="AO189" s="368"/>
      <c r="AP189" s="237">
        <f t="shared" ref="AP189:AP206" si="303">SUM(AT189:AV189)</f>
        <v>0</v>
      </c>
      <c r="AQ189" s="368"/>
      <c r="AR189" s="368"/>
      <c r="AS189" s="368"/>
      <c r="AT189" s="368"/>
      <c r="AU189" s="368"/>
      <c r="AV189" s="368"/>
      <c r="AW189" s="367"/>
      <c r="AX189" s="368"/>
      <c r="AY189" s="237">
        <f t="shared" ref="AY189:AY206" si="304">SUM(BB189:BD189)</f>
        <v>0</v>
      </c>
      <c r="AZ189" s="368"/>
      <c r="BA189" s="237">
        <f t="shared" ref="BA189:BA206" si="305">SUM(BE189:BG189)</f>
        <v>0</v>
      </c>
      <c r="BB189" s="368"/>
      <c r="BC189" s="368"/>
      <c r="BD189" s="368"/>
      <c r="BE189" s="368"/>
      <c r="BF189" s="368"/>
      <c r="BG189" s="368"/>
      <c r="BH189" s="379">
        <f t="shared" si="264"/>
        <v>0</v>
      </c>
      <c r="BI189" s="255" t="str">
        <f t="shared" si="277"/>
        <v>08</v>
      </c>
      <c r="BJ189" s="361"/>
      <c r="BK189" s="253">
        <f t="shared" si="288"/>
        <v>0</v>
      </c>
      <c r="BL189" s="361"/>
      <c r="BM189" s="253">
        <f t="shared" si="289"/>
        <v>0</v>
      </c>
      <c r="BN189" s="247"/>
      <c r="BO189" s="358"/>
      <c r="BP189" s="361"/>
      <c r="BQ189" s="361"/>
      <c r="BR189" s="361"/>
      <c r="BS189" s="361"/>
      <c r="BT189" s="361"/>
      <c r="BU189" s="361"/>
      <c r="BV189" s="253">
        <f t="shared" si="290"/>
        <v>0</v>
      </c>
      <c r="BW189" s="361"/>
      <c r="BX189" s="253">
        <f t="shared" si="291"/>
        <v>0</v>
      </c>
      <c r="BY189" s="361"/>
      <c r="BZ189" s="361"/>
      <c r="CA189" s="361"/>
      <c r="CB189" s="361"/>
      <c r="CC189" s="361"/>
      <c r="CD189" s="361"/>
      <c r="CE189" s="361"/>
      <c r="CF189" s="361"/>
      <c r="CG189" s="253">
        <f t="shared" si="292"/>
        <v>0</v>
      </c>
      <c r="CH189" s="361"/>
      <c r="CI189" s="253">
        <f t="shared" si="293"/>
        <v>0</v>
      </c>
      <c r="CJ189" s="361"/>
      <c r="CK189" s="361"/>
      <c r="CL189" s="361"/>
      <c r="CM189" s="361"/>
      <c r="CN189" s="361"/>
      <c r="CO189" s="361"/>
      <c r="CP189" s="361"/>
      <c r="CQ189" s="361"/>
      <c r="CR189" s="253">
        <f t="shared" si="294"/>
        <v>0</v>
      </c>
      <c r="CS189" s="361"/>
      <c r="CT189" s="253">
        <f t="shared" si="295"/>
        <v>0</v>
      </c>
      <c r="CU189" s="361"/>
      <c r="CV189" s="361"/>
      <c r="CW189" s="361"/>
      <c r="CX189" s="361"/>
      <c r="CY189" s="361"/>
      <c r="CZ189" s="361"/>
      <c r="DA189" s="361"/>
      <c r="DB189" s="361"/>
      <c r="DC189" s="253">
        <f t="shared" si="296"/>
        <v>0</v>
      </c>
      <c r="DD189" s="361"/>
      <c r="DE189" s="253">
        <f t="shared" si="297"/>
        <v>0</v>
      </c>
      <c r="DF189" s="361"/>
      <c r="DG189" s="361"/>
      <c r="DH189" s="361"/>
      <c r="DI189" s="361"/>
      <c r="DJ189" s="361"/>
      <c r="DK189" s="361"/>
      <c r="DL189" s="361"/>
      <c r="DM189" s="242"/>
      <c r="DN189" s="242"/>
    </row>
    <row r="190" spans="1:118" s="27" customFormat="1" ht="24">
      <c r="A190" s="272" t="str">
        <f t="shared" si="267"/>
        <v>Внести наименование учреждения 6</v>
      </c>
      <c r="B190" s="351" t="s">
        <v>334</v>
      </c>
      <c r="C190" s="349" t="s">
        <v>294</v>
      </c>
      <c r="D190" s="349" t="s">
        <v>63</v>
      </c>
      <c r="E190" s="308">
        <f t="shared" si="278"/>
        <v>0</v>
      </c>
      <c r="F190" s="236">
        <f t="shared" si="279"/>
        <v>0</v>
      </c>
      <c r="G190" s="236">
        <f t="shared" si="280"/>
        <v>0</v>
      </c>
      <c r="H190" s="236">
        <f t="shared" si="281"/>
        <v>0</v>
      </c>
      <c r="I190" s="236">
        <f t="shared" si="282"/>
        <v>0</v>
      </c>
      <c r="J190" s="236">
        <f t="shared" si="283"/>
        <v>0</v>
      </c>
      <c r="K190" s="236">
        <f t="shared" si="284"/>
        <v>0</v>
      </c>
      <c r="L190" s="236">
        <f t="shared" si="285"/>
        <v>0</v>
      </c>
      <c r="M190" s="236">
        <f t="shared" si="286"/>
        <v>0</v>
      </c>
      <c r="N190" s="236">
        <f t="shared" si="268"/>
        <v>0</v>
      </c>
      <c r="O190" s="236">
        <f t="shared" si="287"/>
        <v>0</v>
      </c>
      <c r="P190" s="367"/>
      <c r="Q190" s="368"/>
      <c r="R190" s="237">
        <f t="shared" si="298"/>
        <v>0</v>
      </c>
      <c r="S190" s="368"/>
      <c r="T190" s="237">
        <f t="shared" si="299"/>
        <v>0</v>
      </c>
      <c r="U190" s="368"/>
      <c r="V190" s="368"/>
      <c r="W190" s="368"/>
      <c r="X190" s="368"/>
      <c r="Y190" s="368"/>
      <c r="Z190" s="368"/>
      <c r="AA190" s="367"/>
      <c r="AB190" s="368"/>
      <c r="AC190" s="237">
        <f t="shared" si="300"/>
        <v>0</v>
      </c>
      <c r="AD190" s="368"/>
      <c r="AE190" s="237">
        <f t="shared" si="301"/>
        <v>0</v>
      </c>
      <c r="AF190" s="368"/>
      <c r="AG190" s="368"/>
      <c r="AH190" s="368"/>
      <c r="AI190" s="368"/>
      <c r="AJ190" s="368"/>
      <c r="AK190" s="368"/>
      <c r="AL190" s="367"/>
      <c r="AM190" s="368"/>
      <c r="AN190" s="237">
        <f t="shared" si="302"/>
        <v>0</v>
      </c>
      <c r="AO190" s="368"/>
      <c r="AP190" s="237">
        <f t="shared" si="303"/>
        <v>0</v>
      </c>
      <c r="AQ190" s="368"/>
      <c r="AR190" s="368"/>
      <c r="AS190" s="368"/>
      <c r="AT190" s="368"/>
      <c r="AU190" s="368"/>
      <c r="AV190" s="368"/>
      <c r="AW190" s="367"/>
      <c r="AX190" s="368"/>
      <c r="AY190" s="237">
        <f t="shared" si="304"/>
        <v>0</v>
      </c>
      <c r="AZ190" s="368"/>
      <c r="BA190" s="237">
        <f t="shared" si="305"/>
        <v>0</v>
      </c>
      <c r="BB190" s="368"/>
      <c r="BC190" s="368"/>
      <c r="BD190" s="368"/>
      <c r="BE190" s="368"/>
      <c r="BF190" s="368"/>
      <c r="BG190" s="368"/>
      <c r="BH190" s="379">
        <f t="shared" si="264"/>
        <v>0</v>
      </c>
      <c r="BI190" s="255" t="str">
        <f t="shared" si="277"/>
        <v>09</v>
      </c>
      <c r="BJ190" s="361"/>
      <c r="BK190" s="253">
        <f t="shared" si="288"/>
        <v>0</v>
      </c>
      <c r="BL190" s="361"/>
      <c r="BM190" s="253">
        <f t="shared" si="289"/>
        <v>0</v>
      </c>
      <c r="BN190" s="247"/>
      <c r="BO190" s="358"/>
      <c r="BP190" s="361"/>
      <c r="BQ190" s="361"/>
      <c r="BR190" s="361"/>
      <c r="BS190" s="361"/>
      <c r="BT190" s="361"/>
      <c r="BU190" s="361"/>
      <c r="BV190" s="253">
        <f t="shared" si="290"/>
        <v>0</v>
      </c>
      <c r="BW190" s="361"/>
      <c r="BX190" s="253">
        <f t="shared" si="291"/>
        <v>0</v>
      </c>
      <c r="BY190" s="361"/>
      <c r="BZ190" s="361"/>
      <c r="CA190" s="361"/>
      <c r="CB190" s="361"/>
      <c r="CC190" s="361"/>
      <c r="CD190" s="361"/>
      <c r="CE190" s="361"/>
      <c r="CF190" s="361"/>
      <c r="CG190" s="253">
        <f t="shared" si="292"/>
        <v>0</v>
      </c>
      <c r="CH190" s="361"/>
      <c r="CI190" s="253">
        <f t="shared" si="293"/>
        <v>0</v>
      </c>
      <c r="CJ190" s="361"/>
      <c r="CK190" s="361"/>
      <c r="CL190" s="361"/>
      <c r="CM190" s="361"/>
      <c r="CN190" s="361"/>
      <c r="CO190" s="361"/>
      <c r="CP190" s="361"/>
      <c r="CQ190" s="361"/>
      <c r="CR190" s="253">
        <f t="shared" si="294"/>
        <v>0</v>
      </c>
      <c r="CS190" s="361"/>
      <c r="CT190" s="253">
        <f t="shared" si="295"/>
        <v>0</v>
      </c>
      <c r="CU190" s="361"/>
      <c r="CV190" s="361"/>
      <c r="CW190" s="361"/>
      <c r="CX190" s="361"/>
      <c r="CY190" s="361"/>
      <c r="CZ190" s="361"/>
      <c r="DA190" s="361"/>
      <c r="DB190" s="361"/>
      <c r="DC190" s="253">
        <f t="shared" si="296"/>
        <v>0</v>
      </c>
      <c r="DD190" s="361"/>
      <c r="DE190" s="253">
        <f t="shared" si="297"/>
        <v>0</v>
      </c>
      <c r="DF190" s="361"/>
      <c r="DG190" s="361"/>
      <c r="DH190" s="361"/>
      <c r="DI190" s="361"/>
      <c r="DJ190" s="361"/>
      <c r="DK190" s="361"/>
      <c r="DL190" s="361"/>
      <c r="DM190" s="2"/>
      <c r="DN190" s="2"/>
    </row>
    <row r="191" spans="1:118" s="27" customFormat="1" ht="12">
      <c r="A191" s="272" t="str">
        <f t="shared" si="267"/>
        <v>Внести наименование учреждения 6</v>
      </c>
      <c r="B191" s="366" t="s">
        <v>335</v>
      </c>
      <c r="C191" s="349" t="s">
        <v>295</v>
      </c>
      <c r="D191" s="349" t="s">
        <v>64</v>
      </c>
      <c r="E191" s="308">
        <f t="shared" si="278"/>
        <v>0</v>
      </c>
      <c r="F191" s="236">
        <f t="shared" si="279"/>
        <v>0</v>
      </c>
      <c r="G191" s="236">
        <f t="shared" si="280"/>
        <v>0</v>
      </c>
      <c r="H191" s="236">
        <f t="shared" si="281"/>
        <v>0</v>
      </c>
      <c r="I191" s="236">
        <f t="shared" si="282"/>
        <v>0</v>
      </c>
      <c r="J191" s="236">
        <f t="shared" si="283"/>
        <v>0</v>
      </c>
      <c r="K191" s="236">
        <f t="shared" si="284"/>
        <v>0</v>
      </c>
      <c r="L191" s="236">
        <f t="shared" si="285"/>
        <v>0</v>
      </c>
      <c r="M191" s="236">
        <f t="shared" si="286"/>
        <v>0</v>
      </c>
      <c r="N191" s="236">
        <f t="shared" si="268"/>
        <v>0</v>
      </c>
      <c r="O191" s="236">
        <f t="shared" si="287"/>
        <v>0</v>
      </c>
      <c r="P191" s="367"/>
      <c r="Q191" s="368"/>
      <c r="R191" s="237">
        <f t="shared" si="298"/>
        <v>0</v>
      </c>
      <c r="S191" s="368"/>
      <c r="T191" s="237">
        <f t="shared" si="299"/>
        <v>0</v>
      </c>
      <c r="U191" s="368"/>
      <c r="V191" s="368"/>
      <c r="W191" s="368"/>
      <c r="X191" s="368"/>
      <c r="Y191" s="368"/>
      <c r="Z191" s="368"/>
      <c r="AA191" s="367"/>
      <c r="AB191" s="368"/>
      <c r="AC191" s="237">
        <f t="shared" si="300"/>
        <v>0</v>
      </c>
      <c r="AD191" s="368"/>
      <c r="AE191" s="237">
        <f t="shared" si="301"/>
        <v>0</v>
      </c>
      <c r="AF191" s="368"/>
      <c r="AG191" s="368"/>
      <c r="AH191" s="368"/>
      <c r="AI191" s="368"/>
      <c r="AJ191" s="368"/>
      <c r="AK191" s="368"/>
      <c r="AL191" s="367"/>
      <c r="AM191" s="368"/>
      <c r="AN191" s="237">
        <f t="shared" si="302"/>
        <v>0</v>
      </c>
      <c r="AO191" s="368"/>
      <c r="AP191" s="237">
        <f t="shared" si="303"/>
        <v>0</v>
      </c>
      <c r="AQ191" s="368"/>
      <c r="AR191" s="368"/>
      <c r="AS191" s="368"/>
      <c r="AT191" s="368"/>
      <c r="AU191" s="368"/>
      <c r="AV191" s="368"/>
      <c r="AW191" s="367"/>
      <c r="AX191" s="368"/>
      <c r="AY191" s="237">
        <f t="shared" si="304"/>
        <v>0</v>
      </c>
      <c r="AZ191" s="368"/>
      <c r="BA191" s="237">
        <f t="shared" si="305"/>
        <v>0</v>
      </c>
      <c r="BB191" s="368"/>
      <c r="BC191" s="368"/>
      <c r="BD191" s="368"/>
      <c r="BE191" s="368"/>
      <c r="BF191" s="368"/>
      <c r="BG191" s="368"/>
      <c r="BH191" s="379">
        <f t="shared" si="264"/>
        <v>0</v>
      </c>
      <c r="BI191" s="255" t="str">
        <f t="shared" si="277"/>
        <v>10</v>
      </c>
      <c r="BJ191" s="361"/>
      <c r="BK191" s="253">
        <f t="shared" si="288"/>
        <v>0</v>
      </c>
      <c r="BL191" s="361"/>
      <c r="BM191" s="253">
        <f t="shared" si="289"/>
        <v>0</v>
      </c>
      <c r="BN191" s="247"/>
      <c r="BO191" s="358"/>
      <c r="BP191" s="361"/>
      <c r="BQ191" s="361"/>
      <c r="BR191" s="361"/>
      <c r="BS191" s="361"/>
      <c r="BT191" s="361"/>
      <c r="BU191" s="361"/>
      <c r="BV191" s="253">
        <f t="shared" si="290"/>
        <v>0</v>
      </c>
      <c r="BW191" s="361"/>
      <c r="BX191" s="253">
        <f t="shared" si="291"/>
        <v>0</v>
      </c>
      <c r="BY191" s="361"/>
      <c r="BZ191" s="361"/>
      <c r="CA191" s="361"/>
      <c r="CB191" s="361"/>
      <c r="CC191" s="361"/>
      <c r="CD191" s="361"/>
      <c r="CE191" s="361"/>
      <c r="CF191" s="361"/>
      <c r="CG191" s="253">
        <f t="shared" si="292"/>
        <v>0</v>
      </c>
      <c r="CH191" s="361"/>
      <c r="CI191" s="253">
        <f t="shared" si="293"/>
        <v>0</v>
      </c>
      <c r="CJ191" s="361"/>
      <c r="CK191" s="361"/>
      <c r="CL191" s="361"/>
      <c r="CM191" s="361"/>
      <c r="CN191" s="361"/>
      <c r="CO191" s="361"/>
      <c r="CP191" s="361"/>
      <c r="CQ191" s="361"/>
      <c r="CR191" s="253">
        <f t="shared" si="294"/>
        <v>0</v>
      </c>
      <c r="CS191" s="361"/>
      <c r="CT191" s="253">
        <f t="shared" si="295"/>
        <v>0</v>
      </c>
      <c r="CU191" s="361"/>
      <c r="CV191" s="361"/>
      <c r="CW191" s="361"/>
      <c r="CX191" s="361"/>
      <c r="CY191" s="361"/>
      <c r="CZ191" s="361"/>
      <c r="DA191" s="361"/>
      <c r="DB191" s="361"/>
      <c r="DC191" s="253">
        <f t="shared" si="296"/>
        <v>0</v>
      </c>
      <c r="DD191" s="361"/>
      <c r="DE191" s="253">
        <f t="shared" si="297"/>
        <v>0</v>
      </c>
      <c r="DF191" s="361"/>
      <c r="DG191" s="361"/>
      <c r="DH191" s="361"/>
      <c r="DI191" s="361"/>
      <c r="DJ191" s="361"/>
      <c r="DK191" s="361"/>
      <c r="DL191" s="361"/>
      <c r="DM191" s="2"/>
      <c r="DN191" s="2"/>
    </row>
    <row r="192" spans="1:118" s="28" customFormat="1" ht="24">
      <c r="A192" s="272" t="str">
        <f t="shared" si="267"/>
        <v>Внести наименование учреждения 6</v>
      </c>
      <c r="B192" s="348" t="s">
        <v>336</v>
      </c>
      <c r="C192" s="349" t="s">
        <v>296</v>
      </c>
      <c r="D192" s="349" t="s">
        <v>65</v>
      </c>
      <c r="E192" s="308">
        <f t="shared" si="278"/>
        <v>0</v>
      </c>
      <c r="F192" s="236">
        <f t="shared" si="279"/>
        <v>0</v>
      </c>
      <c r="G192" s="236">
        <f t="shared" si="280"/>
        <v>0</v>
      </c>
      <c r="H192" s="236">
        <f t="shared" si="281"/>
        <v>0</v>
      </c>
      <c r="I192" s="236">
        <f t="shared" si="282"/>
        <v>0</v>
      </c>
      <c r="J192" s="236">
        <f t="shared" si="283"/>
        <v>0</v>
      </c>
      <c r="K192" s="236">
        <f t="shared" si="284"/>
        <v>0</v>
      </c>
      <c r="L192" s="236">
        <f t="shared" si="285"/>
        <v>0</v>
      </c>
      <c r="M192" s="236">
        <f t="shared" si="286"/>
        <v>0</v>
      </c>
      <c r="N192" s="236">
        <f t="shared" si="268"/>
        <v>0</v>
      </c>
      <c r="O192" s="236">
        <f t="shared" si="287"/>
        <v>0</v>
      </c>
      <c r="P192" s="220"/>
      <c r="Q192" s="221"/>
      <c r="R192" s="237">
        <f t="shared" si="298"/>
        <v>0</v>
      </c>
      <c r="S192" s="221"/>
      <c r="T192" s="237">
        <f t="shared" si="299"/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si="300"/>
        <v>0</v>
      </c>
      <c r="AD192" s="221"/>
      <c r="AE192" s="237">
        <f t="shared" si="301"/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si="302"/>
        <v>0</v>
      </c>
      <c r="AO192" s="221"/>
      <c r="AP192" s="237">
        <f t="shared" si="303"/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si="304"/>
        <v>0</v>
      </c>
      <c r="AZ192" s="221"/>
      <c r="BA192" s="237">
        <f t="shared" si="305"/>
        <v>0</v>
      </c>
      <c r="BB192" s="221"/>
      <c r="BC192" s="233"/>
      <c r="BD192" s="221"/>
      <c r="BE192" s="221"/>
      <c r="BF192" s="233"/>
      <c r="BG192" s="221"/>
      <c r="BH192" s="379">
        <f t="shared" si="264"/>
        <v>0</v>
      </c>
      <c r="BI192" s="255" t="str">
        <f t="shared" si="277"/>
        <v>11</v>
      </c>
      <c r="BJ192" s="361"/>
      <c r="BK192" s="253">
        <f t="shared" si="288"/>
        <v>0</v>
      </c>
      <c r="BL192" s="361"/>
      <c r="BM192" s="253">
        <f t="shared" si="289"/>
        <v>0</v>
      </c>
      <c r="BN192" s="247"/>
      <c r="BO192" s="358"/>
      <c r="BP192" s="361"/>
      <c r="BQ192" s="361"/>
      <c r="BR192" s="361"/>
      <c r="BS192" s="361"/>
      <c r="BT192" s="361"/>
      <c r="BU192" s="361"/>
      <c r="BV192" s="253">
        <f t="shared" si="290"/>
        <v>0</v>
      </c>
      <c r="BW192" s="361"/>
      <c r="BX192" s="253">
        <f t="shared" si="291"/>
        <v>0</v>
      </c>
      <c r="BY192" s="361"/>
      <c r="BZ192" s="361"/>
      <c r="CA192" s="361"/>
      <c r="CB192" s="361"/>
      <c r="CC192" s="361"/>
      <c r="CD192" s="361"/>
      <c r="CE192" s="361"/>
      <c r="CF192" s="361"/>
      <c r="CG192" s="253">
        <f t="shared" si="292"/>
        <v>0</v>
      </c>
      <c r="CH192" s="361"/>
      <c r="CI192" s="253">
        <f t="shared" si="293"/>
        <v>0</v>
      </c>
      <c r="CJ192" s="361"/>
      <c r="CK192" s="361"/>
      <c r="CL192" s="361"/>
      <c r="CM192" s="361"/>
      <c r="CN192" s="361"/>
      <c r="CO192" s="361"/>
      <c r="CP192" s="361"/>
      <c r="CQ192" s="361"/>
      <c r="CR192" s="253">
        <f t="shared" si="294"/>
        <v>0</v>
      </c>
      <c r="CS192" s="361"/>
      <c r="CT192" s="253">
        <f t="shared" si="295"/>
        <v>0</v>
      </c>
      <c r="CU192" s="361"/>
      <c r="CV192" s="361"/>
      <c r="CW192" s="361"/>
      <c r="CX192" s="361"/>
      <c r="CY192" s="361"/>
      <c r="CZ192" s="361"/>
      <c r="DA192" s="361"/>
      <c r="DB192" s="361"/>
      <c r="DC192" s="253">
        <f t="shared" si="296"/>
        <v>0</v>
      </c>
      <c r="DD192" s="361"/>
      <c r="DE192" s="253">
        <f t="shared" si="297"/>
        <v>0</v>
      </c>
      <c r="DF192" s="361"/>
      <c r="DG192" s="361"/>
      <c r="DH192" s="361"/>
      <c r="DI192" s="361"/>
      <c r="DJ192" s="361"/>
      <c r="DK192" s="361"/>
      <c r="DL192" s="361"/>
      <c r="DM192" s="242"/>
      <c r="DN192" s="242"/>
    </row>
    <row r="193" spans="1:118" s="27" customFormat="1" ht="24">
      <c r="A193" s="272" t="str">
        <f t="shared" si="267"/>
        <v>Внести наименование учреждения 6</v>
      </c>
      <c r="B193" s="351" t="s">
        <v>334</v>
      </c>
      <c r="C193" s="349" t="s">
        <v>297</v>
      </c>
      <c r="D193" s="349" t="s">
        <v>66</v>
      </c>
      <c r="E193" s="308">
        <f t="shared" si="278"/>
        <v>0</v>
      </c>
      <c r="F193" s="236">
        <f t="shared" si="279"/>
        <v>0</v>
      </c>
      <c r="G193" s="236">
        <f t="shared" si="280"/>
        <v>0</v>
      </c>
      <c r="H193" s="236">
        <f t="shared" si="281"/>
        <v>0</v>
      </c>
      <c r="I193" s="236">
        <f t="shared" si="282"/>
        <v>0</v>
      </c>
      <c r="J193" s="236">
        <f t="shared" si="283"/>
        <v>0</v>
      </c>
      <c r="K193" s="236">
        <f t="shared" si="284"/>
        <v>0</v>
      </c>
      <c r="L193" s="236">
        <f t="shared" si="285"/>
        <v>0</v>
      </c>
      <c r="M193" s="236">
        <f t="shared" si="286"/>
        <v>0</v>
      </c>
      <c r="N193" s="236">
        <f t="shared" si="268"/>
        <v>0</v>
      </c>
      <c r="O193" s="236">
        <f t="shared" si="287"/>
        <v>0</v>
      </c>
      <c r="P193" s="220"/>
      <c r="Q193" s="221"/>
      <c r="R193" s="237">
        <f t="shared" si="298"/>
        <v>0</v>
      </c>
      <c r="S193" s="221"/>
      <c r="T193" s="237">
        <f t="shared" si="299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00"/>
        <v>0</v>
      </c>
      <c r="AD193" s="221"/>
      <c r="AE193" s="237">
        <f t="shared" si="301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02"/>
        <v>0</v>
      </c>
      <c r="AO193" s="221"/>
      <c r="AP193" s="237">
        <f t="shared" si="303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04"/>
        <v>0</v>
      </c>
      <c r="AZ193" s="221"/>
      <c r="BA193" s="237">
        <f t="shared" si="305"/>
        <v>0</v>
      </c>
      <c r="BB193" s="221"/>
      <c r="BC193" s="233"/>
      <c r="BD193" s="221"/>
      <c r="BE193" s="221"/>
      <c r="BF193" s="233"/>
      <c r="BG193" s="221"/>
      <c r="BH193" s="379">
        <f t="shared" si="264"/>
        <v>0</v>
      </c>
      <c r="BI193" s="255" t="str">
        <f t="shared" si="277"/>
        <v>12</v>
      </c>
      <c r="BJ193" s="361"/>
      <c r="BK193" s="253">
        <f t="shared" si="288"/>
        <v>0</v>
      </c>
      <c r="BL193" s="361"/>
      <c r="BM193" s="253">
        <f t="shared" si="289"/>
        <v>0</v>
      </c>
      <c r="BN193" s="247"/>
      <c r="BO193" s="358"/>
      <c r="BP193" s="361"/>
      <c r="BQ193" s="361"/>
      <c r="BR193" s="361"/>
      <c r="BS193" s="361"/>
      <c r="BT193" s="361"/>
      <c r="BU193" s="361"/>
      <c r="BV193" s="253">
        <f t="shared" si="290"/>
        <v>0</v>
      </c>
      <c r="BW193" s="361"/>
      <c r="BX193" s="253">
        <f t="shared" si="291"/>
        <v>0</v>
      </c>
      <c r="BY193" s="361"/>
      <c r="BZ193" s="361"/>
      <c r="CA193" s="361"/>
      <c r="CB193" s="361"/>
      <c r="CC193" s="361"/>
      <c r="CD193" s="361"/>
      <c r="CE193" s="361"/>
      <c r="CF193" s="361"/>
      <c r="CG193" s="253">
        <f t="shared" si="292"/>
        <v>0</v>
      </c>
      <c r="CH193" s="361"/>
      <c r="CI193" s="253">
        <f t="shared" si="293"/>
        <v>0</v>
      </c>
      <c r="CJ193" s="361"/>
      <c r="CK193" s="361"/>
      <c r="CL193" s="361"/>
      <c r="CM193" s="361"/>
      <c r="CN193" s="361"/>
      <c r="CO193" s="361"/>
      <c r="CP193" s="361"/>
      <c r="CQ193" s="361"/>
      <c r="CR193" s="253">
        <f t="shared" si="294"/>
        <v>0</v>
      </c>
      <c r="CS193" s="361"/>
      <c r="CT193" s="253">
        <f t="shared" si="295"/>
        <v>0</v>
      </c>
      <c r="CU193" s="361"/>
      <c r="CV193" s="361"/>
      <c r="CW193" s="361"/>
      <c r="CX193" s="361"/>
      <c r="CY193" s="361"/>
      <c r="CZ193" s="361"/>
      <c r="DA193" s="361"/>
      <c r="DB193" s="361"/>
      <c r="DC193" s="253">
        <f t="shared" si="296"/>
        <v>0</v>
      </c>
      <c r="DD193" s="361"/>
      <c r="DE193" s="253">
        <f t="shared" si="297"/>
        <v>0</v>
      </c>
      <c r="DF193" s="361"/>
      <c r="DG193" s="361"/>
      <c r="DH193" s="361"/>
      <c r="DI193" s="361"/>
      <c r="DJ193" s="361"/>
      <c r="DK193" s="361"/>
      <c r="DL193" s="361"/>
      <c r="DM193" s="2"/>
      <c r="DN193" s="2"/>
    </row>
    <row r="194" spans="1:118" s="27" customFormat="1" ht="12">
      <c r="A194" s="272" t="str">
        <f t="shared" si="267"/>
        <v>Внести наименование учреждения 6</v>
      </c>
      <c r="B194" s="366" t="s">
        <v>335</v>
      </c>
      <c r="C194" s="349" t="s">
        <v>298</v>
      </c>
      <c r="D194" s="349" t="s">
        <v>67</v>
      </c>
      <c r="E194" s="308">
        <f t="shared" si="278"/>
        <v>0</v>
      </c>
      <c r="F194" s="236">
        <f t="shared" si="279"/>
        <v>0</v>
      </c>
      <c r="G194" s="236">
        <f t="shared" si="280"/>
        <v>0</v>
      </c>
      <c r="H194" s="236">
        <f t="shared" si="281"/>
        <v>0</v>
      </c>
      <c r="I194" s="236">
        <f t="shared" si="282"/>
        <v>0</v>
      </c>
      <c r="J194" s="236">
        <f t="shared" si="283"/>
        <v>0</v>
      </c>
      <c r="K194" s="236">
        <f t="shared" si="284"/>
        <v>0</v>
      </c>
      <c r="L194" s="236">
        <f t="shared" si="285"/>
        <v>0</v>
      </c>
      <c r="M194" s="236">
        <f t="shared" si="286"/>
        <v>0</v>
      </c>
      <c r="N194" s="236">
        <f t="shared" si="268"/>
        <v>0</v>
      </c>
      <c r="O194" s="236">
        <f t="shared" si="287"/>
        <v>0</v>
      </c>
      <c r="P194" s="220"/>
      <c r="Q194" s="221"/>
      <c r="R194" s="237">
        <f t="shared" si="298"/>
        <v>0</v>
      </c>
      <c r="S194" s="221"/>
      <c r="T194" s="237">
        <f t="shared" si="299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00"/>
        <v>0</v>
      </c>
      <c r="AD194" s="221"/>
      <c r="AE194" s="237">
        <f t="shared" si="301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02"/>
        <v>0</v>
      </c>
      <c r="AO194" s="221"/>
      <c r="AP194" s="237">
        <f t="shared" si="303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04"/>
        <v>0</v>
      </c>
      <c r="AZ194" s="221"/>
      <c r="BA194" s="237">
        <f t="shared" si="305"/>
        <v>0</v>
      </c>
      <c r="BB194" s="221"/>
      <c r="BC194" s="233"/>
      <c r="BD194" s="221"/>
      <c r="BE194" s="221"/>
      <c r="BF194" s="233"/>
      <c r="BG194" s="221"/>
      <c r="BH194" s="379">
        <f t="shared" si="264"/>
        <v>0</v>
      </c>
      <c r="BI194" s="255" t="str">
        <f t="shared" si="277"/>
        <v>13</v>
      </c>
      <c r="BJ194" s="361"/>
      <c r="BK194" s="253">
        <f t="shared" si="288"/>
        <v>0</v>
      </c>
      <c r="BL194" s="361"/>
      <c r="BM194" s="253">
        <f t="shared" si="289"/>
        <v>0</v>
      </c>
      <c r="BN194" s="247"/>
      <c r="BO194" s="358"/>
      <c r="BP194" s="361"/>
      <c r="BQ194" s="361"/>
      <c r="BR194" s="361"/>
      <c r="BS194" s="361"/>
      <c r="BT194" s="361"/>
      <c r="BU194" s="361"/>
      <c r="BV194" s="253">
        <f t="shared" si="290"/>
        <v>0</v>
      </c>
      <c r="BW194" s="361"/>
      <c r="BX194" s="253">
        <f t="shared" si="291"/>
        <v>0</v>
      </c>
      <c r="BY194" s="361"/>
      <c r="BZ194" s="361"/>
      <c r="CA194" s="361"/>
      <c r="CB194" s="361"/>
      <c r="CC194" s="361"/>
      <c r="CD194" s="361"/>
      <c r="CE194" s="361"/>
      <c r="CF194" s="361"/>
      <c r="CG194" s="253">
        <f t="shared" si="292"/>
        <v>0</v>
      </c>
      <c r="CH194" s="361"/>
      <c r="CI194" s="253">
        <f t="shared" si="293"/>
        <v>0</v>
      </c>
      <c r="CJ194" s="361"/>
      <c r="CK194" s="361"/>
      <c r="CL194" s="361"/>
      <c r="CM194" s="361"/>
      <c r="CN194" s="361"/>
      <c r="CO194" s="361"/>
      <c r="CP194" s="361"/>
      <c r="CQ194" s="361"/>
      <c r="CR194" s="253">
        <f t="shared" si="294"/>
        <v>0</v>
      </c>
      <c r="CS194" s="361"/>
      <c r="CT194" s="253">
        <f t="shared" si="295"/>
        <v>0</v>
      </c>
      <c r="CU194" s="361"/>
      <c r="CV194" s="361"/>
      <c r="CW194" s="361"/>
      <c r="CX194" s="361"/>
      <c r="CY194" s="361"/>
      <c r="CZ194" s="361"/>
      <c r="DA194" s="361"/>
      <c r="DB194" s="361"/>
      <c r="DC194" s="253">
        <f t="shared" si="296"/>
        <v>0</v>
      </c>
      <c r="DD194" s="361"/>
      <c r="DE194" s="253">
        <f t="shared" si="297"/>
        <v>0</v>
      </c>
      <c r="DF194" s="361"/>
      <c r="DG194" s="361"/>
      <c r="DH194" s="361"/>
      <c r="DI194" s="361"/>
      <c r="DJ194" s="361"/>
      <c r="DK194" s="361"/>
      <c r="DL194" s="361"/>
      <c r="DM194" s="2"/>
      <c r="DN194" s="2"/>
    </row>
    <row r="195" spans="1:118" s="28" customFormat="1" ht="72">
      <c r="A195" s="272" t="str">
        <f t="shared" si="267"/>
        <v>Внести наименование учреждения 6</v>
      </c>
      <c r="B195" s="348" t="s">
        <v>337</v>
      </c>
      <c r="C195" s="349" t="s">
        <v>299</v>
      </c>
      <c r="D195" s="349" t="s">
        <v>300</v>
      </c>
      <c r="E195" s="308">
        <f t="shared" si="278"/>
        <v>0</v>
      </c>
      <c r="F195" s="236">
        <f t="shared" si="279"/>
        <v>0</v>
      </c>
      <c r="G195" s="236">
        <f t="shared" si="280"/>
        <v>0</v>
      </c>
      <c r="H195" s="236">
        <f t="shared" si="281"/>
        <v>0</v>
      </c>
      <c r="I195" s="236">
        <f t="shared" si="282"/>
        <v>0</v>
      </c>
      <c r="J195" s="236">
        <f t="shared" si="283"/>
        <v>0</v>
      </c>
      <c r="K195" s="236">
        <f t="shared" si="284"/>
        <v>0</v>
      </c>
      <c r="L195" s="236">
        <f t="shared" si="285"/>
        <v>0</v>
      </c>
      <c r="M195" s="236">
        <f t="shared" si="286"/>
        <v>0</v>
      </c>
      <c r="N195" s="236">
        <f t="shared" si="268"/>
        <v>0</v>
      </c>
      <c r="O195" s="236">
        <f t="shared" si="287"/>
        <v>0</v>
      </c>
      <c r="P195" s="220"/>
      <c r="Q195" s="221"/>
      <c r="R195" s="237">
        <f t="shared" si="298"/>
        <v>0</v>
      </c>
      <c r="S195" s="221"/>
      <c r="T195" s="237">
        <f t="shared" si="299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00"/>
        <v>0</v>
      </c>
      <c r="AD195" s="221"/>
      <c r="AE195" s="237">
        <f t="shared" si="301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02"/>
        <v>0</v>
      </c>
      <c r="AO195" s="221"/>
      <c r="AP195" s="237">
        <f t="shared" si="303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04"/>
        <v>0</v>
      </c>
      <c r="AZ195" s="221"/>
      <c r="BA195" s="237">
        <f t="shared" si="305"/>
        <v>0</v>
      </c>
      <c r="BB195" s="221"/>
      <c r="BC195" s="233"/>
      <c r="BD195" s="221"/>
      <c r="BE195" s="221"/>
      <c r="BF195" s="233"/>
      <c r="BG195" s="221"/>
      <c r="BH195" s="379">
        <f t="shared" si="264"/>
        <v>0</v>
      </c>
      <c r="BI195" s="255" t="str">
        <f t="shared" si="277"/>
        <v>14</v>
      </c>
      <c r="BJ195" s="361"/>
      <c r="BK195" s="253">
        <f t="shared" si="288"/>
        <v>0</v>
      </c>
      <c r="BL195" s="361"/>
      <c r="BM195" s="253">
        <f t="shared" si="289"/>
        <v>0</v>
      </c>
      <c r="BN195" s="247"/>
      <c r="BO195" s="358"/>
      <c r="BP195" s="361"/>
      <c r="BQ195" s="361"/>
      <c r="BR195" s="361"/>
      <c r="BS195" s="361"/>
      <c r="BT195" s="361"/>
      <c r="BU195" s="361"/>
      <c r="BV195" s="253">
        <f t="shared" si="290"/>
        <v>0</v>
      </c>
      <c r="BW195" s="361"/>
      <c r="BX195" s="253">
        <f t="shared" si="291"/>
        <v>0</v>
      </c>
      <c r="BY195" s="361"/>
      <c r="BZ195" s="361"/>
      <c r="CA195" s="361"/>
      <c r="CB195" s="361"/>
      <c r="CC195" s="361"/>
      <c r="CD195" s="361"/>
      <c r="CE195" s="361"/>
      <c r="CF195" s="361"/>
      <c r="CG195" s="253">
        <f t="shared" si="292"/>
        <v>0</v>
      </c>
      <c r="CH195" s="361"/>
      <c r="CI195" s="253">
        <f t="shared" si="293"/>
        <v>0</v>
      </c>
      <c r="CJ195" s="361"/>
      <c r="CK195" s="361"/>
      <c r="CL195" s="361"/>
      <c r="CM195" s="361"/>
      <c r="CN195" s="361"/>
      <c r="CO195" s="361"/>
      <c r="CP195" s="361"/>
      <c r="CQ195" s="361"/>
      <c r="CR195" s="253">
        <f t="shared" si="294"/>
        <v>0</v>
      </c>
      <c r="CS195" s="361"/>
      <c r="CT195" s="253">
        <f t="shared" si="295"/>
        <v>0</v>
      </c>
      <c r="CU195" s="361"/>
      <c r="CV195" s="361"/>
      <c r="CW195" s="361"/>
      <c r="CX195" s="361"/>
      <c r="CY195" s="361"/>
      <c r="CZ195" s="361"/>
      <c r="DA195" s="361"/>
      <c r="DB195" s="361"/>
      <c r="DC195" s="253">
        <f t="shared" si="296"/>
        <v>0</v>
      </c>
      <c r="DD195" s="361"/>
      <c r="DE195" s="253">
        <f t="shared" si="297"/>
        <v>0</v>
      </c>
      <c r="DF195" s="361"/>
      <c r="DG195" s="361"/>
      <c r="DH195" s="361"/>
      <c r="DI195" s="361"/>
      <c r="DJ195" s="361"/>
      <c r="DK195" s="361"/>
      <c r="DL195" s="361"/>
      <c r="DM195" s="242"/>
      <c r="DN195" s="242"/>
    </row>
    <row r="196" spans="1:118" s="27" customFormat="1" ht="24">
      <c r="A196" s="272" t="str">
        <f t="shared" si="267"/>
        <v>Внести наименование учреждения 6</v>
      </c>
      <c r="B196" s="351" t="s">
        <v>334</v>
      </c>
      <c r="C196" s="349" t="s">
        <v>301</v>
      </c>
      <c r="D196" s="349" t="s">
        <v>302</v>
      </c>
      <c r="E196" s="308">
        <f t="shared" si="278"/>
        <v>0</v>
      </c>
      <c r="F196" s="236">
        <f t="shared" si="279"/>
        <v>0</v>
      </c>
      <c r="G196" s="236">
        <f t="shared" si="280"/>
        <v>0</v>
      </c>
      <c r="H196" s="236">
        <f t="shared" si="281"/>
        <v>0</v>
      </c>
      <c r="I196" s="236">
        <f t="shared" si="282"/>
        <v>0</v>
      </c>
      <c r="J196" s="236">
        <f t="shared" si="283"/>
        <v>0</v>
      </c>
      <c r="K196" s="236">
        <f t="shared" si="284"/>
        <v>0</v>
      </c>
      <c r="L196" s="236">
        <f t="shared" si="285"/>
        <v>0</v>
      </c>
      <c r="M196" s="236">
        <f t="shared" si="286"/>
        <v>0</v>
      </c>
      <c r="N196" s="236">
        <f t="shared" si="268"/>
        <v>0</v>
      </c>
      <c r="O196" s="236">
        <f t="shared" si="287"/>
        <v>0</v>
      </c>
      <c r="P196" s="220"/>
      <c r="Q196" s="221"/>
      <c r="R196" s="237">
        <f t="shared" si="298"/>
        <v>0</v>
      </c>
      <c r="S196" s="221"/>
      <c r="T196" s="237">
        <f t="shared" si="299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00"/>
        <v>0</v>
      </c>
      <c r="AD196" s="221"/>
      <c r="AE196" s="237">
        <f t="shared" si="301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02"/>
        <v>0</v>
      </c>
      <c r="AO196" s="221"/>
      <c r="AP196" s="237">
        <f t="shared" si="303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04"/>
        <v>0</v>
      </c>
      <c r="AZ196" s="221"/>
      <c r="BA196" s="237">
        <f t="shared" si="305"/>
        <v>0</v>
      </c>
      <c r="BB196" s="221"/>
      <c r="BC196" s="233"/>
      <c r="BD196" s="221"/>
      <c r="BE196" s="221"/>
      <c r="BF196" s="233"/>
      <c r="BG196" s="221"/>
      <c r="BH196" s="379">
        <f t="shared" si="264"/>
        <v>0</v>
      </c>
      <c r="BI196" s="255" t="str">
        <f t="shared" si="277"/>
        <v>15</v>
      </c>
      <c r="BJ196" s="361"/>
      <c r="BK196" s="253">
        <f t="shared" si="288"/>
        <v>0</v>
      </c>
      <c r="BL196" s="361"/>
      <c r="BM196" s="253">
        <f t="shared" si="289"/>
        <v>0</v>
      </c>
      <c r="BN196" s="247"/>
      <c r="BO196" s="358"/>
      <c r="BP196" s="361"/>
      <c r="BQ196" s="361"/>
      <c r="BR196" s="361"/>
      <c r="BS196" s="361"/>
      <c r="BT196" s="361"/>
      <c r="BU196" s="361"/>
      <c r="BV196" s="253">
        <f t="shared" si="290"/>
        <v>0</v>
      </c>
      <c r="BW196" s="361"/>
      <c r="BX196" s="253">
        <f t="shared" si="291"/>
        <v>0</v>
      </c>
      <c r="BY196" s="361"/>
      <c r="BZ196" s="361"/>
      <c r="CA196" s="361"/>
      <c r="CB196" s="361"/>
      <c r="CC196" s="361"/>
      <c r="CD196" s="361"/>
      <c r="CE196" s="361"/>
      <c r="CF196" s="361"/>
      <c r="CG196" s="253">
        <f t="shared" si="292"/>
        <v>0</v>
      </c>
      <c r="CH196" s="361"/>
      <c r="CI196" s="253">
        <f t="shared" si="293"/>
        <v>0</v>
      </c>
      <c r="CJ196" s="361"/>
      <c r="CK196" s="361"/>
      <c r="CL196" s="361"/>
      <c r="CM196" s="361"/>
      <c r="CN196" s="361"/>
      <c r="CO196" s="361"/>
      <c r="CP196" s="361"/>
      <c r="CQ196" s="361"/>
      <c r="CR196" s="253">
        <f t="shared" si="294"/>
        <v>0</v>
      </c>
      <c r="CS196" s="361"/>
      <c r="CT196" s="253">
        <f t="shared" si="295"/>
        <v>0</v>
      </c>
      <c r="CU196" s="361"/>
      <c r="CV196" s="361"/>
      <c r="CW196" s="361"/>
      <c r="CX196" s="361"/>
      <c r="CY196" s="361"/>
      <c r="CZ196" s="361"/>
      <c r="DA196" s="361"/>
      <c r="DB196" s="361"/>
      <c r="DC196" s="253">
        <f t="shared" si="296"/>
        <v>0</v>
      </c>
      <c r="DD196" s="361"/>
      <c r="DE196" s="253">
        <f t="shared" si="297"/>
        <v>0</v>
      </c>
      <c r="DF196" s="361"/>
      <c r="DG196" s="361"/>
      <c r="DH196" s="361"/>
      <c r="DI196" s="361"/>
      <c r="DJ196" s="361"/>
      <c r="DK196" s="361"/>
      <c r="DL196" s="361"/>
      <c r="DM196" s="2"/>
      <c r="DN196" s="2"/>
    </row>
    <row r="197" spans="1:118" s="27" customFormat="1" ht="12">
      <c r="A197" s="272" t="str">
        <f t="shared" si="267"/>
        <v>Внести наименование учреждения 6</v>
      </c>
      <c r="B197" s="366" t="s">
        <v>335</v>
      </c>
      <c r="C197" s="349" t="s">
        <v>303</v>
      </c>
      <c r="D197" s="349" t="s">
        <v>304</v>
      </c>
      <c r="E197" s="308">
        <f t="shared" si="278"/>
        <v>0</v>
      </c>
      <c r="F197" s="236">
        <f t="shared" si="279"/>
        <v>0</v>
      </c>
      <c r="G197" s="236">
        <f t="shared" si="280"/>
        <v>0</v>
      </c>
      <c r="H197" s="236">
        <f t="shared" si="281"/>
        <v>0</v>
      </c>
      <c r="I197" s="236">
        <f t="shared" si="282"/>
        <v>0</v>
      </c>
      <c r="J197" s="236">
        <f>ROUND(SUM(U197,AF197,AQ197,BB197),1)</f>
        <v>0</v>
      </c>
      <c r="K197" s="236">
        <f>ROUND(SUM(V197,AG197,AR197,BC197),1)</f>
        <v>0</v>
      </c>
      <c r="L197" s="236">
        <f>ROUND(SUM(W197,AH197,AS197,BD197),1)</f>
        <v>0</v>
      </c>
      <c r="M197" s="236">
        <f>ROUND(SUM(X197,AI197,AT197,BE197),1)</f>
        <v>0</v>
      </c>
      <c r="N197" s="236">
        <f t="shared" si="268"/>
        <v>0</v>
      </c>
      <c r="O197" s="236">
        <f>ROUND(SUM(Z197,AK197,AV197,BG197),1)</f>
        <v>0</v>
      </c>
      <c r="P197" s="220"/>
      <c r="Q197" s="221"/>
      <c r="R197" s="237">
        <f t="shared" si="298"/>
        <v>0</v>
      </c>
      <c r="S197" s="221"/>
      <c r="T197" s="237">
        <f t="shared" si="299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00"/>
        <v>0</v>
      </c>
      <c r="AD197" s="221"/>
      <c r="AE197" s="237">
        <f t="shared" si="301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02"/>
        <v>0</v>
      </c>
      <c r="AO197" s="221"/>
      <c r="AP197" s="237">
        <f t="shared" si="303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04"/>
        <v>0</v>
      </c>
      <c r="AZ197" s="221"/>
      <c r="BA197" s="237">
        <f t="shared" si="305"/>
        <v>0</v>
      </c>
      <c r="BB197" s="221"/>
      <c r="BC197" s="233"/>
      <c r="BD197" s="221"/>
      <c r="BE197" s="221"/>
      <c r="BF197" s="233"/>
      <c r="BG197" s="221"/>
      <c r="BH197" s="379">
        <f t="shared" si="264"/>
        <v>0</v>
      </c>
      <c r="BI197" s="255" t="str">
        <f t="shared" si="277"/>
        <v>16</v>
      </c>
      <c r="BJ197" s="361"/>
      <c r="BK197" s="253">
        <f t="shared" si="288"/>
        <v>0</v>
      </c>
      <c r="BL197" s="361"/>
      <c r="BM197" s="253">
        <f t="shared" si="289"/>
        <v>0</v>
      </c>
      <c r="BN197" s="247"/>
      <c r="BO197" s="358"/>
      <c r="BP197" s="361"/>
      <c r="BQ197" s="361"/>
      <c r="BR197" s="361"/>
      <c r="BS197" s="361"/>
      <c r="BT197" s="361"/>
      <c r="BU197" s="361"/>
      <c r="BV197" s="253">
        <f t="shared" si="290"/>
        <v>0</v>
      </c>
      <c r="BW197" s="361"/>
      <c r="BX197" s="253">
        <f t="shared" si="291"/>
        <v>0</v>
      </c>
      <c r="BY197" s="361"/>
      <c r="BZ197" s="361"/>
      <c r="CA197" s="361"/>
      <c r="CB197" s="361"/>
      <c r="CC197" s="361"/>
      <c r="CD197" s="361"/>
      <c r="CE197" s="361"/>
      <c r="CF197" s="361"/>
      <c r="CG197" s="253">
        <f t="shared" si="292"/>
        <v>0</v>
      </c>
      <c r="CH197" s="361"/>
      <c r="CI197" s="253">
        <f t="shared" si="293"/>
        <v>0</v>
      </c>
      <c r="CJ197" s="361"/>
      <c r="CK197" s="361"/>
      <c r="CL197" s="361"/>
      <c r="CM197" s="361"/>
      <c r="CN197" s="361"/>
      <c r="CO197" s="361"/>
      <c r="CP197" s="361"/>
      <c r="CQ197" s="361"/>
      <c r="CR197" s="253">
        <f t="shared" si="294"/>
        <v>0</v>
      </c>
      <c r="CS197" s="361"/>
      <c r="CT197" s="253">
        <f t="shared" si="295"/>
        <v>0</v>
      </c>
      <c r="CU197" s="361"/>
      <c r="CV197" s="361"/>
      <c r="CW197" s="361"/>
      <c r="CX197" s="361"/>
      <c r="CY197" s="361"/>
      <c r="CZ197" s="361"/>
      <c r="DA197" s="361"/>
      <c r="DB197" s="361"/>
      <c r="DC197" s="253">
        <f t="shared" si="296"/>
        <v>0</v>
      </c>
      <c r="DD197" s="361"/>
      <c r="DE197" s="253">
        <f t="shared" si="297"/>
        <v>0</v>
      </c>
      <c r="DF197" s="361"/>
      <c r="DG197" s="361"/>
      <c r="DH197" s="361"/>
      <c r="DI197" s="361"/>
      <c r="DJ197" s="361"/>
      <c r="DK197" s="361"/>
      <c r="DL197" s="361"/>
      <c r="DM197" s="2"/>
      <c r="DN197" s="2"/>
    </row>
    <row r="198" spans="1:118" s="28" customFormat="1" ht="24">
      <c r="A198" s="272" t="str">
        <f t="shared" si="267"/>
        <v>Внести наименование учреждения 6</v>
      </c>
      <c r="B198" s="348" t="s">
        <v>338</v>
      </c>
      <c r="C198" s="349" t="s">
        <v>305</v>
      </c>
      <c r="D198" s="349" t="s">
        <v>306</v>
      </c>
      <c r="E198" s="308">
        <f t="shared" si="278"/>
        <v>0</v>
      </c>
      <c r="F198" s="236">
        <f t="shared" si="279"/>
        <v>0</v>
      </c>
      <c r="G198" s="236">
        <f t="shared" si="280"/>
        <v>0</v>
      </c>
      <c r="H198" s="236">
        <f t="shared" si="281"/>
        <v>0</v>
      </c>
      <c r="I198" s="236">
        <f t="shared" si="282"/>
        <v>0</v>
      </c>
      <c r="J198" s="236">
        <f t="shared" ref="J198:J209" si="306">ROUND(SUM(U198,AF198,AQ198,BB198),1)</f>
        <v>0</v>
      </c>
      <c r="K198" s="236">
        <f t="shared" ref="K198:K209" si="307">ROUND(SUM(V198,AG198,AR198,BC198),1)</f>
        <v>0</v>
      </c>
      <c r="L198" s="236">
        <f t="shared" ref="L198:L209" si="308">ROUND(SUM(W198,AH198,AS198,BD198),1)</f>
        <v>0</v>
      </c>
      <c r="M198" s="236">
        <f t="shared" ref="M198:M209" si="309">ROUND(SUM(X198,AI198,AT198,BE198),1)</f>
        <v>0</v>
      </c>
      <c r="N198" s="236">
        <f t="shared" si="268"/>
        <v>0</v>
      </c>
      <c r="O198" s="236">
        <f t="shared" ref="O198:O209" si="310">ROUND(SUM(Z198,AK198,AV198,BG198),1)</f>
        <v>0</v>
      </c>
      <c r="P198" s="367"/>
      <c r="Q198" s="368"/>
      <c r="R198" s="237">
        <f t="shared" si="298"/>
        <v>0</v>
      </c>
      <c r="S198" s="368"/>
      <c r="T198" s="237">
        <f t="shared" si="299"/>
        <v>0</v>
      </c>
      <c r="U198" s="368"/>
      <c r="V198" s="368"/>
      <c r="W198" s="368"/>
      <c r="X198" s="368"/>
      <c r="Y198" s="368"/>
      <c r="Z198" s="368"/>
      <c r="AA198" s="367"/>
      <c r="AB198" s="368"/>
      <c r="AC198" s="237">
        <f t="shared" si="300"/>
        <v>0</v>
      </c>
      <c r="AD198" s="368"/>
      <c r="AE198" s="237">
        <f t="shared" si="301"/>
        <v>0</v>
      </c>
      <c r="AF198" s="368"/>
      <c r="AG198" s="368"/>
      <c r="AH198" s="368"/>
      <c r="AI198" s="368"/>
      <c r="AJ198" s="368"/>
      <c r="AK198" s="368"/>
      <c r="AL198" s="367"/>
      <c r="AM198" s="368"/>
      <c r="AN198" s="237">
        <f t="shared" si="302"/>
        <v>0</v>
      </c>
      <c r="AO198" s="368"/>
      <c r="AP198" s="237">
        <f t="shared" si="303"/>
        <v>0</v>
      </c>
      <c r="AQ198" s="368"/>
      <c r="AR198" s="368"/>
      <c r="AS198" s="368"/>
      <c r="AT198" s="368"/>
      <c r="AU198" s="368"/>
      <c r="AV198" s="368"/>
      <c r="AW198" s="367"/>
      <c r="AX198" s="368"/>
      <c r="AY198" s="237">
        <f t="shared" si="304"/>
        <v>0</v>
      </c>
      <c r="AZ198" s="368"/>
      <c r="BA198" s="237">
        <f t="shared" si="305"/>
        <v>0</v>
      </c>
      <c r="BB198" s="368"/>
      <c r="BC198" s="368"/>
      <c r="BD198" s="368"/>
      <c r="BE198" s="368"/>
      <c r="BF198" s="368"/>
      <c r="BG198" s="368"/>
      <c r="BH198" s="379">
        <f t="shared" si="264"/>
        <v>0</v>
      </c>
      <c r="BI198" s="255" t="str">
        <f t="shared" si="277"/>
        <v>17</v>
      </c>
      <c r="BJ198" s="361"/>
      <c r="BK198" s="253">
        <f t="shared" si="288"/>
        <v>0</v>
      </c>
      <c r="BL198" s="361"/>
      <c r="BM198" s="253">
        <f t="shared" si="289"/>
        <v>0</v>
      </c>
      <c r="BN198" s="247"/>
      <c r="BO198" s="358"/>
      <c r="BP198" s="361"/>
      <c r="BQ198" s="361"/>
      <c r="BR198" s="361"/>
      <c r="BS198" s="361"/>
      <c r="BT198" s="361"/>
      <c r="BU198" s="361"/>
      <c r="BV198" s="253">
        <f t="shared" si="290"/>
        <v>0</v>
      </c>
      <c r="BW198" s="361"/>
      <c r="BX198" s="253">
        <f t="shared" si="291"/>
        <v>0</v>
      </c>
      <c r="BY198" s="361"/>
      <c r="BZ198" s="361"/>
      <c r="CA198" s="361"/>
      <c r="CB198" s="361"/>
      <c r="CC198" s="361"/>
      <c r="CD198" s="361"/>
      <c r="CE198" s="361"/>
      <c r="CF198" s="361"/>
      <c r="CG198" s="253">
        <f t="shared" si="292"/>
        <v>0</v>
      </c>
      <c r="CH198" s="361"/>
      <c r="CI198" s="253">
        <f t="shared" si="293"/>
        <v>0</v>
      </c>
      <c r="CJ198" s="361"/>
      <c r="CK198" s="361"/>
      <c r="CL198" s="361"/>
      <c r="CM198" s="361"/>
      <c r="CN198" s="361"/>
      <c r="CO198" s="361"/>
      <c r="CP198" s="361"/>
      <c r="CQ198" s="361"/>
      <c r="CR198" s="253">
        <f t="shared" si="294"/>
        <v>0</v>
      </c>
      <c r="CS198" s="361"/>
      <c r="CT198" s="253">
        <f t="shared" si="295"/>
        <v>0</v>
      </c>
      <c r="CU198" s="361"/>
      <c r="CV198" s="361"/>
      <c r="CW198" s="361"/>
      <c r="CX198" s="361"/>
      <c r="CY198" s="361"/>
      <c r="CZ198" s="361"/>
      <c r="DA198" s="361"/>
      <c r="DB198" s="361"/>
      <c r="DC198" s="253">
        <f t="shared" si="296"/>
        <v>0</v>
      </c>
      <c r="DD198" s="361"/>
      <c r="DE198" s="253">
        <f t="shared" si="297"/>
        <v>0</v>
      </c>
      <c r="DF198" s="361"/>
      <c r="DG198" s="361"/>
      <c r="DH198" s="361"/>
      <c r="DI198" s="361"/>
      <c r="DJ198" s="361"/>
      <c r="DK198" s="361"/>
      <c r="DL198" s="361"/>
      <c r="DM198" s="242"/>
      <c r="DN198" s="242"/>
    </row>
    <row r="199" spans="1:118" s="28" customFormat="1" ht="72">
      <c r="A199" s="272" t="str">
        <f t="shared" si="267"/>
        <v>Внести наименование учреждения 6</v>
      </c>
      <c r="B199" s="348" t="s">
        <v>339</v>
      </c>
      <c r="C199" s="349" t="s">
        <v>307</v>
      </c>
      <c r="D199" s="349" t="s">
        <v>308</v>
      </c>
      <c r="E199" s="308">
        <f t="shared" si="278"/>
        <v>0</v>
      </c>
      <c r="F199" s="236">
        <f t="shared" si="279"/>
        <v>0</v>
      </c>
      <c r="G199" s="236">
        <f t="shared" si="280"/>
        <v>0</v>
      </c>
      <c r="H199" s="236">
        <f t="shared" si="281"/>
        <v>0</v>
      </c>
      <c r="I199" s="236">
        <f t="shared" si="282"/>
        <v>0</v>
      </c>
      <c r="J199" s="236">
        <f t="shared" si="306"/>
        <v>0</v>
      </c>
      <c r="K199" s="236">
        <f t="shared" si="307"/>
        <v>0</v>
      </c>
      <c r="L199" s="236">
        <f t="shared" si="308"/>
        <v>0</v>
      </c>
      <c r="M199" s="236">
        <f t="shared" si="309"/>
        <v>0</v>
      </c>
      <c r="N199" s="236">
        <f t="shared" si="268"/>
        <v>0</v>
      </c>
      <c r="O199" s="236">
        <f t="shared" si="310"/>
        <v>0</v>
      </c>
      <c r="P199" s="367"/>
      <c r="Q199" s="368"/>
      <c r="R199" s="237">
        <f t="shared" si="298"/>
        <v>0</v>
      </c>
      <c r="S199" s="368"/>
      <c r="T199" s="237">
        <f t="shared" si="299"/>
        <v>0</v>
      </c>
      <c r="U199" s="368"/>
      <c r="V199" s="368"/>
      <c r="W199" s="368"/>
      <c r="X199" s="368"/>
      <c r="Y199" s="368"/>
      <c r="Z199" s="368"/>
      <c r="AA199" s="367"/>
      <c r="AB199" s="368"/>
      <c r="AC199" s="237">
        <f t="shared" si="300"/>
        <v>0</v>
      </c>
      <c r="AD199" s="368"/>
      <c r="AE199" s="237">
        <f t="shared" si="301"/>
        <v>0</v>
      </c>
      <c r="AF199" s="368"/>
      <c r="AG199" s="368"/>
      <c r="AH199" s="368"/>
      <c r="AI199" s="368"/>
      <c r="AJ199" s="368"/>
      <c r="AK199" s="368"/>
      <c r="AL199" s="367"/>
      <c r="AM199" s="368"/>
      <c r="AN199" s="237">
        <f t="shared" si="302"/>
        <v>0</v>
      </c>
      <c r="AO199" s="368"/>
      <c r="AP199" s="237">
        <f t="shared" si="303"/>
        <v>0</v>
      </c>
      <c r="AQ199" s="368"/>
      <c r="AR199" s="368"/>
      <c r="AS199" s="368"/>
      <c r="AT199" s="368"/>
      <c r="AU199" s="368"/>
      <c r="AV199" s="368"/>
      <c r="AW199" s="367"/>
      <c r="AX199" s="368"/>
      <c r="AY199" s="237">
        <f t="shared" si="304"/>
        <v>0</v>
      </c>
      <c r="AZ199" s="368"/>
      <c r="BA199" s="237">
        <f t="shared" si="305"/>
        <v>0</v>
      </c>
      <c r="BB199" s="368"/>
      <c r="BC199" s="368"/>
      <c r="BD199" s="368"/>
      <c r="BE199" s="368"/>
      <c r="BF199" s="368"/>
      <c r="BG199" s="368"/>
      <c r="BH199" s="379">
        <f t="shared" si="264"/>
        <v>0</v>
      </c>
      <c r="BI199" s="255" t="str">
        <f t="shared" si="277"/>
        <v>18</v>
      </c>
      <c r="BJ199" s="361"/>
      <c r="BK199" s="253">
        <f t="shared" si="288"/>
        <v>0</v>
      </c>
      <c r="BL199" s="361"/>
      <c r="BM199" s="253">
        <f t="shared" si="289"/>
        <v>0</v>
      </c>
      <c r="BN199" s="247"/>
      <c r="BO199" s="358"/>
      <c r="BP199" s="361"/>
      <c r="BQ199" s="361"/>
      <c r="BR199" s="361"/>
      <c r="BS199" s="361"/>
      <c r="BT199" s="361"/>
      <c r="BU199" s="361"/>
      <c r="BV199" s="253">
        <f t="shared" si="290"/>
        <v>0</v>
      </c>
      <c r="BW199" s="361"/>
      <c r="BX199" s="253">
        <f t="shared" si="291"/>
        <v>0</v>
      </c>
      <c r="BY199" s="361"/>
      <c r="BZ199" s="361"/>
      <c r="CA199" s="361"/>
      <c r="CB199" s="361"/>
      <c r="CC199" s="361"/>
      <c r="CD199" s="361"/>
      <c r="CE199" s="361"/>
      <c r="CF199" s="361"/>
      <c r="CG199" s="253">
        <f t="shared" si="292"/>
        <v>0</v>
      </c>
      <c r="CH199" s="361"/>
      <c r="CI199" s="253">
        <f t="shared" si="293"/>
        <v>0</v>
      </c>
      <c r="CJ199" s="361"/>
      <c r="CK199" s="361"/>
      <c r="CL199" s="361"/>
      <c r="CM199" s="361"/>
      <c r="CN199" s="361"/>
      <c r="CO199" s="361"/>
      <c r="CP199" s="361"/>
      <c r="CQ199" s="361"/>
      <c r="CR199" s="253">
        <f t="shared" si="294"/>
        <v>0</v>
      </c>
      <c r="CS199" s="361"/>
      <c r="CT199" s="253">
        <f t="shared" si="295"/>
        <v>0</v>
      </c>
      <c r="CU199" s="361"/>
      <c r="CV199" s="361"/>
      <c r="CW199" s="361"/>
      <c r="CX199" s="361"/>
      <c r="CY199" s="361"/>
      <c r="CZ199" s="361"/>
      <c r="DA199" s="361"/>
      <c r="DB199" s="361"/>
      <c r="DC199" s="253">
        <f t="shared" si="296"/>
        <v>0</v>
      </c>
      <c r="DD199" s="361"/>
      <c r="DE199" s="253">
        <f t="shared" si="297"/>
        <v>0</v>
      </c>
      <c r="DF199" s="361"/>
      <c r="DG199" s="361"/>
      <c r="DH199" s="361"/>
      <c r="DI199" s="361"/>
      <c r="DJ199" s="361"/>
      <c r="DK199" s="361"/>
      <c r="DL199" s="361"/>
      <c r="DM199" s="242"/>
      <c r="DN199" s="242"/>
    </row>
    <row r="200" spans="1:118" s="28" customFormat="1" ht="12">
      <c r="A200" s="272" t="str">
        <f t="shared" si="267"/>
        <v>Внести наименование учреждения 6</v>
      </c>
      <c r="B200" s="348" t="s">
        <v>309</v>
      </c>
      <c r="C200" s="349" t="s">
        <v>71</v>
      </c>
      <c r="D200" s="349" t="s">
        <v>310</v>
      </c>
      <c r="E200" s="308">
        <f t="shared" si="278"/>
        <v>0</v>
      </c>
      <c r="F200" s="236">
        <f t="shared" si="279"/>
        <v>0</v>
      </c>
      <c r="G200" s="236">
        <f t="shared" si="280"/>
        <v>0</v>
      </c>
      <c r="H200" s="236">
        <f t="shared" si="281"/>
        <v>0</v>
      </c>
      <c r="I200" s="236">
        <f t="shared" si="282"/>
        <v>0</v>
      </c>
      <c r="J200" s="236">
        <f t="shared" si="306"/>
        <v>0</v>
      </c>
      <c r="K200" s="236">
        <f t="shared" si="307"/>
        <v>0</v>
      </c>
      <c r="L200" s="236">
        <f t="shared" si="308"/>
        <v>0</v>
      </c>
      <c r="M200" s="236">
        <f t="shared" si="309"/>
        <v>0</v>
      </c>
      <c r="N200" s="236">
        <f t="shared" si="268"/>
        <v>0</v>
      </c>
      <c r="O200" s="236">
        <f t="shared" si="310"/>
        <v>0</v>
      </c>
      <c r="P200" s="367"/>
      <c r="Q200" s="368"/>
      <c r="R200" s="237">
        <f t="shared" si="298"/>
        <v>0</v>
      </c>
      <c r="S200" s="368"/>
      <c r="T200" s="237">
        <f t="shared" si="299"/>
        <v>0</v>
      </c>
      <c r="U200" s="368"/>
      <c r="V200" s="368"/>
      <c r="W200" s="368"/>
      <c r="X200" s="368"/>
      <c r="Y200" s="368"/>
      <c r="Z200" s="368"/>
      <c r="AA200" s="367"/>
      <c r="AB200" s="368"/>
      <c r="AC200" s="237">
        <f t="shared" si="300"/>
        <v>0</v>
      </c>
      <c r="AD200" s="368"/>
      <c r="AE200" s="237">
        <f t="shared" si="301"/>
        <v>0</v>
      </c>
      <c r="AF200" s="368"/>
      <c r="AG200" s="368"/>
      <c r="AH200" s="368"/>
      <c r="AI200" s="368"/>
      <c r="AJ200" s="368"/>
      <c r="AK200" s="368"/>
      <c r="AL200" s="367"/>
      <c r="AM200" s="368"/>
      <c r="AN200" s="237">
        <f t="shared" si="302"/>
        <v>0</v>
      </c>
      <c r="AO200" s="368"/>
      <c r="AP200" s="237">
        <f t="shared" si="303"/>
        <v>0</v>
      </c>
      <c r="AQ200" s="368"/>
      <c r="AR200" s="368"/>
      <c r="AS200" s="368"/>
      <c r="AT200" s="368"/>
      <c r="AU200" s="368"/>
      <c r="AV200" s="368"/>
      <c r="AW200" s="367"/>
      <c r="AX200" s="368"/>
      <c r="AY200" s="237">
        <f t="shared" si="304"/>
        <v>0</v>
      </c>
      <c r="AZ200" s="368"/>
      <c r="BA200" s="237">
        <f t="shared" si="305"/>
        <v>0</v>
      </c>
      <c r="BB200" s="368"/>
      <c r="BC200" s="368"/>
      <c r="BD200" s="368"/>
      <c r="BE200" s="368"/>
      <c r="BF200" s="368"/>
      <c r="BG200" s="368"/>
      <c r="BH200" s="379">
        <f t="shared" si="264"/>
        <v>0</v>
      </c>
      <c r="BI200" s="255" t="str">
        <f t="shared" si="277"/>
        <v>19</v>
      </c>
      <c r="BJ200" s="361"/>
      <c r="BK200" s="253">
        <f t="shared" si="288"/>
        <v>0</v>
      </c>
      <c r="BL200" s="361"/>
      <c r="BM200" s="253">
        <f t="shared" si="289"/>
        <v>0</v>
      </c>
      <c r="BN200" s="247"/>
      <c r="BO200" s="358"/>
      <c r="BP200" s="361"/>
      <c r="BQ200" s="361"/>
      <c r="BR200" s="361"/>
      <c r="BS200" s="361"/>
      <c r="BT200" s="361"/>
      <c r="BU200" s="361"/>
      <c r="BV200" s="253">
        <f t="shared" si="290"/>
        <v>0</v>
      </c>
      <c r="BW200" s="361"/>
      <c r="BX200" s="253">
        <f t="shared" si="291"/>
        <v>0</v>
      </c>
      <c r="BY200" s="361"/>
      <c r="BZ200" s="361"/>
      <c r="CA200" s="361"/>
      <c r="CB200" s="361"/>
      <c r="CC200" s="361"/>
      <c r="CD200" s="361"/>
      <c r="CE200" s="361"/>
      <c r="CF200" s="361"/>
      <c r="CG200" s="253">
        <f t="shared" si="292"/>
        <v>0</v>
      </c>
      <c r="CH200" s="361"/>
      <c r="CI200" s="253">
        <f t="shared" si="293"/>
        <v>0</v>
      </c>
      <c r="CJ200" s="361"/>
      <c r="CK200" s="361"/>
      <c r="CL200" s="361"/>
      <c r="CM200" s="361"/>
      <c r="CN200" s="361"/>
      <c r="CO200" s="361"/>
      <c r="CP200" s="361"/>
      <c r="CQ200" s="361"/>
      <c r="CR200" s="253">
        <f t="shared" si="294"/>
        <v>0</v>
      </c>
      <c r="CS200" s="361"/>
      <c r="CT200" s="253">
        <f t="shared" si="295"/>
        <v>0</v>
      </c>
      <c r="CU200" s="361"/>
      <c r="CV200" s="361"/>
      <c r="CW200" s="361"/>
      <c r="CX200" s="361"/>
      <c r="CY200" s="361"/>
      <c r="CZ200" s="361"/>
      <c r="DA200" s="361"/>
      <c r="DB200" s="361"/>
      <c r="DC200" s="253">
        <f t="shared" si="296"/>
        <v>0</v>
      </c>
      <c r="DD200" s="361"/>
      <c r="DE200" s="253">
        <f t="shared" si="297"/>
        <v>0</v>
      </c>
      <c r="DF200" s="361"/>
      <c r="DG200" s="361"/>
      <c r="DH200" s="361"/>
      <c r="DI200" s="361"/>
      <c r="DJ200" s="361"/>
      <c r="DK200" s="361"/>
      <c r="DL200" s="361"/>
      <c r="DM200" s="242"/>
      <c r="DN200" s="242"/>
    </row>
    <row r="201" spans="1:118" s="27" customFormat="1" ht="12">
      <c r="A201" s="272" t="str">
        <f t="shared" si="267"/>
        <v>Внести наименование учреждения 6</v>
      </c>
      <c r="B201" s="350" t="s">
        <v>72</v>
      </c>
      <c r="C201" s="349" t="s">
        <v>73</v>
      </c>
      <c r="D201" s="349" t="s">
        <v>311</v>
      </c>
      <c r="E201" s="308">
        <f t="shared" si="278"/>
        <v>0</v>
      </c>
      <c r="F201" s="236">
        <f t="shared" si="279"/>
        <v>0</v>
      </c>
      <c r="G201" s="236">
        <f t="shared" si="280"/>
        <v>0</v>
      </c>
      <c r="H201" s="236">
        <f t="shared" si="281"/>
        <v>0</v>
      </c>
      <c r="I201" s="236">
        <f t="shared" si="282"/>
        <v>0</v>
      </c>
      <c r="J201" s="236">
        <f t="shared" si="306"/>
        <v>0</v>
      </c>
      <c r="K201" s="236">
        <f t="shared" si="307"/>
        <v>0</v>
      </c>
      <c r="L201" s="236">
        <f t="shared" si="308"/>
        <v>0</v>
      </c>
      <c r="M201" s="236">
        <f t="shared" si="309"/>
        <v>0</v>
      </c>
      <c r="N201" s="236">
        <f t="shared" si="268"/>
        <v>0</v>
      </c>
      <c r="O201" s="236">
        <f t="shared" si="310"/>
        <v>0</v>
      </c>
      <c r="P201" s="367"/>
      <c r="Q201" s="368"/>
      <c r="R201" s="237">
        <f t="shared" si="298"/>
        <v>0</v>
      </c>
      <c r="S201" s="368"/>
      <c r="T201" s="237">
        <f t="shared" si="299"/>
        <v>0</v>
      </c>
      <c r="U201" s="368"/>
      <c r="V201" s="368"/>
      <c r="W201" s="368"/>
      <c r="X201" s="368"/>
      <c r="Y201" s="368"/>
      <c r="Z201" s="368"/>
      <c r="AA201" s="367"/>
      <c r="AB201" s="368"/>
      <c r="AC201" s="237">
        <f t="shared" si="300"/>
        <v>0</v>
      </c>
      <c r="AD201" s="368"/>
      <c r="AE201" s="237">
        <f t="shared" si="301"/>
        <v>0</v>
      </c>
      <c r="AF201" s="368"/>
      <c r="AG201" s="368"/>
      <c r="AH201" s="368"/>
      <c r="AI201" s="368"/>
      <c r="AJ201" s="368"/>
      <c r="AK201" s="368"/>
      <c r="AL201" s="367"/>
      <c r="AM201" s="368"/>
      <c r="AN201" s="237">
        <f t="shared" si="302"/>
        <v>0</v>
      </c>
      <c r="AO201" s="368"/>
      <c r="AP201" s="237">
        <f t="shared" si="303"/>
        <v>0</v>
      </c>
      <c r="AQ201" s="368"/>
      <c r="AR201" s="368"/>
      <c r="AS201" s="368"/>
      <c r="AT201" s="368"/>
      <c r="AU201" s="368"/>
      <c r="AV201" s="368"/>
      <c r="AW201" s="367"/>
      <c r="AX201" s="368"/>
      <c r="AY201" s="237">
        <f t="shared" si="304"/>
        <v>0</v>
      </c>
      <c r="AZ201" s="368"/>
      <c r="BA201" s="237">
        <f t="shared" si="305"/>
        <v>0</v>
      </c>
      <c r="BB201" s="368"/>
      <c r="BC201" s="368"/>
      <c r="BD201" s="368"/>
      <c r="BE201" s="368"/>
      <c r="BF201" s="368"/>
      <c r="BG201" s="368"/>
      <c r="BH201" s="379">
        <f t="shared" si="264"/>
        <v>0</v>
      </c>
      <c r="BI201" s="255" t="str">
        <f t="shared" si="277"/>
        <v>20</v>
      </c>
      <c r="BJ201" s="361"/>
      <c r="BK201" s="253">
        <f t="shared" si="288"/>
        <v>0</v>
      </c>
      <c r="BL201" s="361"/>
      <c r="BM201" s="253">
        <f t="shared" si="289"/>
        <v>0</v>
      </c>
      <c r="BN201" s="247"/>
      <c r="BO201" s="358"/>
      <c r="BP201" s="361"/>
      <c r="BQ201" s="361"/>
      <c r="BR201" s="361"/>
      <c r="BS201" s="361"/>
      <c r="BT201" s="361"/>
      <c r="BU201" s="361"/>
      <c r="BV201" s="253">
        <f t="shared" si="290"/>
        <v>0</v>
      </c>
      <c r="BW201" s="361"/>
      <c r="BX201" s="253">
        <f t="shared" si="291"/>
        <v>0</v>
      </c>
      <c r="BY201" s="361"/>
      <c r="BZ201" s="361"/>
      <c r="CA201" s="361"/>
      <c r="CB201" s="361"/>
      <c r="CC201" s="361"/>
      <c r="CD201" s="361"/>
      <c r="CE201" s="361"/>
      <c r="CF201" s="361"/>
      <c r="CG201" s="253">
        <f t="shared" si="292"/>
        <v>0</v>
      </c>
      <c r="CH201" s="361"/>
      <c r="CI201" s="253">
        <f t="shared" si="293"/>
        <v>0</v>
      </c>
      <c r="CJ201" s="361"/>
      <c r="CK201" s="361"/>
      <c r="CL201" s="361"/>
      <c r="CM201" s="361"/>
      <c r="CN201" s="361"/>
      <c r="CO201" s="361"/>
      <c r="CP201" s="361"/>
      <c r="CQ201" s="361"/>
      <c r="CR201" s="253">
        <f t="shared" si="294"/>
        <v>0</v>
      </c>
      <c r="CS201" s="361"/>
      <c r="CT201" s="253">
        <f t="shared" si="295"/>
        <v>0</v>
      </c>
      <c r="CU201" s="361"/>
      <c r="CV201" s="361"/>
      <c r="CW201" s="361"/>
      <c r="CX201" s="361"/>
      <c r="CY201" s="361"/>
      <c r="CZ201" s="361"/>
      <c r="DA201" s="361"/>
      <c r="DB201" s="361"/>
      <c r="DC201" s="253">
        <f t="shared" si="296"/>
        <v>0</v>
      </c>
      <c r="DD201" s="361"/>
      <c r="DE201" s="253">
        <f t="shared" si="297"/>
        <v>0</v>
      </c>
      <c r="DF201" s="361"/>
      <c r="DG201" s="361"/>
      <c r="DH201" s="361"/>
      <c r="DI201" s="361"/>
      <c r="DJ201" s="361"/>
      <c r="DK201" s="361"/>
      <c r="DL201" s="361"/>
      <c r="DM201" s="2"/>
      <c r="DN201" s="2"/>
    </row>
    <row r="202" spans="1:118" s="28" customFormat="1" ht="36">
      <c r="A202" s="272" t="str">
        <f t="shared" si="267"/>
        <v>Внести наименование учреждения 6</v>
      </c>
      <c r="B202" s="348" t="s">
        <v>340</v>
      </c>
      <c r="C202" s="349" t="s">
        <v>71</v>
      </c>
      <c r="D202" s="349" t="s">
        <v>312</v>
      </c>
      <c r="E202" s="308">
        <f t="shared" si="278"/>
        <v>0</v>
      </c>
      <c r="F202" s="236">
        <f t="shared" si="279"/>
        <v>0</v>
      </c>
      <c r="G202" s="236">
        <f t="shared" si="280"/>
        <v>0</v>
      </c>
      <c r="H202" s="236">
        <f t="shared" si="281"/>
        <v>0</v>
      </c>
      <c r="I202" s="236">
        <f t="shared" si="282"/>
        <v>0</v>
      </c>
      <c r="J202" s="236">
        <f t="shared" si="306"/>
        <v>0</v>
      </c>
      <c r="K202" s="236">
        <f t="shared" si="307"/>
        <v>0</v>
      </c>
      <c r="L202" s="236">
        <f t="shared" si="308"/>
        <v>0</v>
      </c>
      <c r="M202" s="236">
        <f t="shared" si="309"/>
        <v>0</v>
      </c>
      <c r="N202" s="236">
        <f t="shared" si="268"/>
        <v>0</v>
      </c>
      <c r="O202" s="236">
        <f t="shared" si="310"/>
        <v>0</v>
      </c>
      <c r="P202" s="367"/>
      <c r="Q202" s="368"/>
      <c r="R202" s="237">
        <f t="shared" si="298"/>
        <v>0</v>
      </c>
      <c r="S202" s="368"/>
      <c r="T202" s="237">
        <f t="shared" si="299"/>
        <v>0</v>
      </c>
      <c r="U202" s="368"/>
      <c r="V202" s="368"/>
      <c r="W202" s="368"/>
      <c r="X202" s="368"/>
      <c r="Y202" s="368"/>
      <c r="Z202" s="368"/>
      <c r="AA202" s="367"/>
      <c r="AB202" s="368"/>
      <c r="AC202" s="237">
        <f t="shared" si="300"/>
        <v>0</v>
      </c>
      <c r="AD202" s="368"/>
      <c r="AE202" s="237">
        <f t="shared" si="301"/>
        <v>0</v>
      </c>
      <c r="AF202" s="368"/>
      <c r="AG202" s="368"/>
      <c r="AH202" s="368"/>
      <c r="AI202" s="368"/>
      <c r="AJ202" s="368"/>
      <c r="AK202" s="368"/>
      <c r="AL202" s="367"/>
      <c r="AM202" s="368"/>
      <c r="AN202" s="237">
        <f t="shared" si="302"/>
        <v>0</v>
      </c>
      <c r="AO202" s="368"/>
      <c r="AP202" s="237">
        <f t="shared" si="303"/>
        <v>0</v>
      </c>
      <c r="AQ202" s="368"/>
      <c r="AR202" s="368"/>
      <c r="AS202" s="368"/>
      <c r="AT202" s="368"/>
      <c r="AU202" s="368"/>
      <c r="AV202" s="368"/>
      <c r="AW202" s="367"/>
      <c r="AX202" s="368"/>
      <c r="AY202" s="237">
        <f t="shared" si="304"/>
        <v>0</v>
      </c>
      <c r="AZ202" s="368"/>
      <c r="BA202" s="237">
        <f t="shared" si="305"/>
        <v>0</v>
      </c>
      <c r="BB202" s="368"/>
      <c r="BC202" s="368"/>
      <c r="BD202" s="368"/>
      <c r="BE202" s="368"/>
      <c r="BF202" s="368"/>
      <c r="BG202" s="368"/>
      <c r="BH202" s="379">
        <f t="shared" si="264"/>
        <v>0</v>
      </c>
      <c r="BI202" s="255" t="str">
        <f t="shared" si="277"/>
        <v>21</v>
      </c>
      <c r="BJ202" s="361"/>
      <c r="BK202" s="253">
        <f t="shared" si="288"/>
        <v>0</v>
      </c>
      <c r="BL202" s="361"/>
      <c r="BM202" s="253">
        <f t="shared" si="289"/>
        <v>0</v>
      </c>
      <c r="BN202" s="247"/>
      <c r="BO202" s="358"/>
      <c r="BP202" s="361"/>
      <c r="BQ202" s="361"/>
      <c r="BR202" s="361"/>
      <c r="BS202" s="361"/>
      <c r="BT202" s="361"/>
      <c r="BU202" s="361"/>
      <c r="BV202" s="253">
        <f t="shared" si="290"/>
        <v>0</v>
      </c>
      <c r="BW202" s="361"/>
      <c r="BX202" s="253">
        <f t="shared" si="291"/>
        <v>0</v>
      </c>
      <c r="BY202" s="361"/>
      <c r="BZ202" s="361"/>
      <c r="CA202" s="361"/>
      <c r="CB202" s="361"/>
      <c r="CC202" s="361"/>
      <c r="CD202" s="361"/>
      <c r="CE202" s="361"/>
      <c r="CF202" s="361"/>
      <c r="CG202" s="253">
        <f t="shared" si="292"/>
        <v>0</v>
      </c>
      <c r="CH202" s="361"/>
      <c r="CI202" s="253">
        <f t="shared" si="293"/>
        <v>0</v>
      </c>
      <c r="CJ202" s="361"/>
      <c r="CK202" s="361"/>
      <c r="CL202" s="361"/>
      <c r="CM202" s="361"/>
      <c r="CN202" s="361"/>
      <c r="CO202" s="361"/>
      <c r="CP202" s="361"/>
      <c r="CQ202" s="361"/>
      <c r="CR202" s="253">
        <f t="shared" si="294"/>
        <v>0</v>
      </c>
      <c r="CS202" s="361"/>
      <c r="CT202" s="253">
        <f t="shared" si="295"/>
        <v>0</v>
      </c>
      <c r="CU202" s="361"/>
      <c r="CV202" s="361"/>
      <c r="CW202" s="361"/>
      <c r="CX202" s="361"/>
      <c r="CY202" s="361"/>
      <c r="CZ202" s="361"/>
      <c r="DA202" s="361"/>
      <c r="DB202" s="361"/>
      <c r="DC202" s="253">
        <f t="shared" si="296"/>
        <v>0</v>
      </c>
      <c r="DD202" s="361"/>
      <c r="DE202" s="253">
        <f t="shared" si="297"/>
        <v>0</v>
      </c>
      <c r="DF202" s="361"/>
      <c r="DG202" s="361"/>
      <c r="DH202" s="361"/>
      <c r="DI202" s="361"/>
      <c r="DJ202" s="361"/>
      <c r="DK202" s="361"/>
      <c r="DL202" s="361"/>
      <c r="DM202" s="242"/>
      <c r="DN202" s="242"/>
    </row>
    <row r="203" spans="1:118" s="27" customFormat="1" ht="12">
      <c r="A203" s="272" t="str">
        <f t="shared" si="267"/>
        <v>Внести наименование учреждения 6</v>
      </c>
      <c r="B203" s="350" t="s">
        <v>72</v>
      </c>
      <c r="C203" s="349" t="s">
        <v>73</v>
      </c>
      <c r="D203" s="349" t="s">
        <v>313</v>
      </c>
      <c r="E203" s="308">
        <f t="shared" si="278"/>
        <v>0</v>
      </c>
      <c r="F203" s="236">
        <f t="shared" si="279"/>
        <v>0</v>
      </c>
      <c r="G203" s="236">
        <f t="shared" si="280"/>
        <v>0</v>
      </c>
      <c r="H203" s="236">
        <f t="shared" si="281"/>
        <v>0</v>
      </c>
      <c r="I203" s="236">
        <f t="shared" si="282"/>
        <v>0</v>
      </c>
      <c r="J203" s="236">
        <f t="shared" si="306"/>
        <v>0</v>
      </c>
      <c r="K203" s="236">
        <f t="shared" si="307"/>
        <v>0</v>
      </c>
      <c r="L203" s="236">
        <f t="shared" si="308"/>
        <v>0</v>
      </c>
      <c r="M203" s="236">
        <f t="shared" si="309"/>
        <v>0</v>
      </c>
      <c r="N203" s="236">
        <f t="shared" si="268"/>
        <v>0</v>
      </c>
      <c r="O203" s="236">
        <f t="shared" si="310"/>
        <v>0</v>
      </c>
      <c r="P203" s="367"/>
      <c r="Q203" s="368"/>
      <c r="R203" s="237">
        <f t="shared" si="298"/>
        <v>0</v>
      </c>
      <c r="S203" s="368"/>
      <c r="T203" s="237">
        <f t="shared" si="299"/>
        <v>0</v>
      </c>
      <c r="U203" s="368"/>
      <c r="V203" s="368"/>
      <c r="W203" s="368"/>
      <c r="X203" s="368"/>
      <c r="Y203" s="368"/>
      <c r="Z203" s="368"/>
      <c r="AA203" s="367"/>
      <c r="AB203" s="368"/>
      <c r="AC203" s="237">
        <f t="shared" si="300"/>
        <v>0</v>
      </c>
      <c r="AD203" s="368"/>
      <c r="AE203" s="237">
        <f t="shared" si="301"/>
        <v>0</v>
      </c>
      <c r="AF203" s="368"/>
      <c r="AG203" s="368"/>
      <c r="AH203" s="368"/>
      <c r="AI203" s="368"/>
      <c r="AJ203" s="368"/>
      <c r="AK203" s="368"/>
      <c r="AL203" s="367"/>
      <c r="AM203" s="368"/>
      <c r="AN203" s="237">
        <f t="shared" si="302"/>
        <v>0</v>
      </c>
      <c r="AO203" s="368"/>
      <c r="AP203" s="237">
        <f t="shared" si="303"/>
        <v>0</v>
      </c>
      <c r="AQ203" s="368"/>
      <c r="AR203" s="368"/>
      <c r="AS203" s="368"/>
      <c r="AT203" s="368"/>
      <c r="AU203" s="368"/>
      <c r="AV203" s="368"/>
      <c r="AW203" s="367"/>
      <c r="AX203" s="368"/>
      <c r="AY203" s="237">
        <f t="shared" si="304"/>
        <v>0</v>
      </c>
      <c r="AZ203" s="368"/>
      <c r="BA203" s="237">
        <f t="shared" si="305"/>
        <v>0</v>
      </c>
      <c r="BB203" s="368"/>
      <c r="BC203" s="368"/>
      <c r="BD203" s="368"/>
      <c r="BE203" s="368"/>
      <c r="BF203" s="368"/>
      <c r="BG203" s="368"/>
      <c r="BH203" s="379">
        <f t="shared" si="264"/>
        <v>0</v>
      </c>
      <c r="BI203" s="255" t="str">
        <f t="shared" si="277"/>
        <v>22</v>
      </c>
      <c r="BJ203" s="361"/>
      <c r="BK203" s="253">
        <f t="shared" si="288"/>
        <v>0</v>
      </c>
      <c r="BL203" s="361"/>
      <c r="BM203" s="253">
        <f t="shared" si="289"/>
        <v>0</v>
      </c>
      <c r="BN203" s="247"/>
      <c r="BO203" s="358"/>
      <c r="BP203" s="361"/>
      <c r="BQ203" s="361"/>
      <c r="BR203" s="361"/>
      <c r="BS203" s="361"/>
      <c r="BT203" s="361"/>
      <c r="BU203" s="361"/>
      <c r="BV203" s="253">
        <f t="shared" si="290"/>
        <v>0</v>
      </c>
      <c r="BW203" s="361"/>
      <c r="BX203" s="253">
        <f t="shared" si="291"/>
        <v>0</v>
      </c>
      <c r="BY203" s="361"/>
      <c r="BZ203" s="361"/>
      <c r="CA203" s="361"/>
      <c r="CB203" s="361"/>
      <c r="CC203" s="361"/>
      <c r="CD203" s="361"/>
      <c r="CE203" s="361"/>
      <c r="CF203" s="361"/>
      <c r="CG203" s="253">
        <f t="shared" si="292"/>
        <v>0</v>
      </c>
      <c r="CH203" s="361"/>
      <c r="CI203" s="253">
        <f t="shared" si="293"/>
        <v>0</v>
      </c>
      <c r="CJ203" s="361"/>
      <c r="CK203" s="361"/>
      <c r="CL203" s="361"/>
      <c r="CM203" s="361"/>
      <c r="CN203" s="361"/>
      <c r="CO203" s="361"/>
      <c r="CP203" s="361"/>
      <c r="CQ203" s="361"/>
      <c r="CR203" s="253">
        <f t="shared" si="294"/>
        <v>0</v>
      </c>
      <c r="CS203" s="361"/>
      <c r="CT203" s="253">
        <f t="shared" si="295"/>
        <v>0</v>
      </c>
      <c r="CU203" s="361"/>
      <c r="CV203" s="361"/>
      <c r="CW203" s="361"/>
      <c r="CX203" s="361"/>
      <c r="CY203" s="361"/>
      <c r="CZ203" s="361"/>
      <c r="DA203" s="361"/>
      <c r="DB203" s="361"/>
      <c r="DC203" s="253">
        <f t="shared" si="296"/>
        <v>0</v>
      </c>
      <c r="DD203" s="361"/>
      <c r="DE203" s="253">
        <f t="shared" si="297"/>
        <v>0</v>
      </c>
      <c r="DF203" s="361"/>
      <c r="DG203" s="361"/>
      <c r="DH203" s="361"/>
      <c r="DI203" s="361"/>
      <c r="DJ203" s="361"/>
      <c r="DK203" s="361"/>
      <c r="DL203" s="361"/>
      <c r="DM203" s="2"/>
      <c r="DN203" s="2"/>
    </row>
    <row r="204" spans="1:118" s="27" customFormat="1" ht="12">
      <c r="A204" s="272" t="str">
        <f t="shared" si="267"/>
        <v>Внести наименование учреждения 6</v>
      </c>
      <c r="B204" s="348" t="s">
        <v>74</v>
      </c>
      <c r="C204" s="349" t="s">
        <v>76</v>
      </c>
      <c r="D204" s="349" t="s">
        <v>314</v>
      </c>
      <c r="E204" s="308">
        <f t="shared" si="278"/>
        <v>0</v>
      </c>
      <c r="F204" s="236">
        <f t="shared" si="279"/>
        <v>0</v>
      </c>
      <c r="G204" s="236">
        <f t="shared" si="280"/>
        <v>0</v>
      </c>
      <c r="H204" s="236">
        <f t="shared" si="281"/>
        <v>0</v>
      </c>
      <c r="I204" s="236">
        <f t="shared" si="282"/>
        <v>0</v>
      </c>
      <c r="J204" s="236">
        <f t="shared" si="306"/>
        <v>0</v>
      </c>
      <c r="K204" s="236">
        <f t="shared" si="307"/>
        <v>0</v>
      </c>
      <c r="L204" s="236">
        <f t="shared" si="308"/>
        <v>0</v>
      </c>
      <c r="M204" s="236">
        <f t="shared" si="309"/>
        <v>0</v>
      </c>
      <c r="N204" s="236">
        <f t="shared" si="268"/>
        <v>0</v>
      </c>
      <c r="O204" s="236">
        <f t="shared" si="310"/>
        <v>0</v>
      </c>
      <c r="P204" s="220"/>
      <c r="Q204" s="221"/>
      <c r="R204" s="237">
        <f t="shared" si="298"/>
        <v>0</v>
      </c>
      <c r="S204" s="221"/>
      <c r="T204" s="237">
        <f t="shared" si="299"/>
        <v>0</v>
      </c>
      <c r="U204" s="221"/>
      <c r="V204" s="233"/>
      <c r="W204" s="221"/>
      <c r="X204" s="221"/>
      <c r="Y204" s="233"/>
      <c r="Z204" s="221"/>
      <c r="AA204" s="220"/>
      <c r="AB204" s="221"/>
      <c r="AC204" s="237">
        <f t="shared" si="300"/>
        <v>0</v>
      </c>
      <c r="AD204" s="221"/>
      <c r="AE204" s="237">
        <f t="shared" si="301"/>
        <v>0</v>
      </c>
      <c r="AF204" s="221"/>
      <c r="AG204" s="233"/>
      <c r="AH204" s="221"/>
      <c r="AI204" s="221"/>
      <c r="AJ204" s="233"/>
      <c r="AK204" s="221"/>
      <c r="AL204" s="220"/>
      <c r="AM204" s="221"/>
      <c r="AN204" s="237">
        <f t="shared" si="302"/>
        <v>0</v>
      </c>
      <c r="AO204" s="221"/>
      <c r="AP204" s="237">
        <f t="shared" si="303"/>
        <v>0</v>
      </c>
      <c r="AQ204" s="221"/>
      <c r="AR204" s="233"/>
      <c r="AS204" s="221"/>
      <c r="AT204" s="221"/>
      <c r="AU204" s="233"/>
      <c r="AV204" s="221"/>
      <c r="AW204" s="220"/>
      <c r="AX204" s="221"/>
      <c r="AY204" s="237">
        <f t="shared" si="304"/>
        <v>0</v>
      </c>
      <c r="AZ204" s="221"/>
      <c r="BA204" s="237">
        <f t="shared" si="305"/>
        <v>0</v>
      </c>
      <c r="BB204" s="221"/>
      <c r="BC204" s="233"/>
      <c r="BD204" s="221"/>
      <c r="BE204" s="221"/>
      <c r="BF204" s="233"/>
      <c r="BG204" s="221"/>
      <c r="BH204" s="379">
        <f t="shared" si="264"/>
        <v>0</v>
      </c>
      <c r="BI204" s="255" t="str">
        <f t="shared" si="277"/>
        <v>23</v>
      </c>
      <c r="BJ204" s="361"/>
      <c r="BK204" s="253">
        <f t="shared" si="288"/>
        <v>0</v>
      </c>
      <c r="BL204" s="361"/>
      <c r="BM204" s="253">
        <f t="shared" si="289"/>
        <v>0</v>
      </c>
      <c r="BN204" s="247"/>
      <c r="BO204" s="358"/>
      <c r="BP204" s="361"/>
      <c r="BQ204" s="361"/>
      <c r="BR204" s="361"/>
      <c r="BS204" s="361"/>
      <c r="BT204" s="361"/>
      <c r="BU204" s="361"/>
      <c r="BV204" s="253">
        <f t="shared" si="290"/>
        <v>0</v>
      </c>
      <c r="BW204" s="361"/>
      <c r="BX204" s="253">
        <f t="shared" si="291"/>
        <v>0</v>
      </c>
      <c r="BY204" s="361"/>
      <c r="BZ204" s="361"/>
      <c r="CA204" s="361"/>
      <c r="CB204" s="361"/>
      <c r="CC204" s="361"/>
      <c r="CD204" s="361"/>
      <c r="CE204" s="361"/>
      <c r="CF204" s="361"/>
      <c r="CG204" s="253">
        <f t="shared" si="292"/>
        <v>0</v>
      </c>
      <c r="CH204" s="361"/>
      <c r="CI204" s="253">
        <f t="shared" si="293"/>
        <v>0</v>
      </c>
      <c r="CJ204" s="361"/>
      <c r="CK204" s="361"/>
      <c r="CL204" s="361"/>
      <c r="CM204" s="361"/>
      <c r="CN204" s="361"/>
      <c r="CO204" s="361"/>
      <c r="CP204" s="361"/>
      <c r="CQ204" s="361"/>
      <c r="CR204" s="253">
        <f t="shared" si="294"/>
        <v>0</v>
      </c>
      <c r="CS204" s="361"/>
      <c r="CT204" s="253">
        <f t="shared" si="295"/>
        <v>0</v>
      </c>
      <c r="CU204" s="361"/>
      <c r="CV204" s="361"/>
      <c r="CW204" s="361"/>
      <c r="CX204" s="361"/>
      <c r="CY204" s="361"/>
      <c r="CZ204" s="361"/>
      <c r="DA204" s="361"/>
      <c r="DB204" s="361"/>
      <c r="DC204" s="253">
        <f t="shared" si="296"/>
        <v>0</v>
      </c>
      <c r="DD204" s="361"/>
      <c r="DE204" s="253">
        <f t="shared" si="297"/>
        <v>0</v>
      </c>
      <c r="DF204" s="361"/>
      <c r="DG204" s="361"/>
      <c r="DH204" s="361"/>
      <c r="DI204" s="361"/>
      <c r="DJ204" s="361"/>
      <c r="DK204" s="361"/>
      <c r="DL204" s="361"/>
      <c r="DM204" s="2"/>
      <c r="DN204" s="2"/>
    </row>
    <row r="205" spans="1:118" s="27" customFormat="1" ht="12">
      <c r="A205" s="272" t="str">
        <f t="shared" si="267"/>
        <v>Внести наименование учреждения 6</v>
      </c>
      <c r="B205" s="348" t="s">
        <v>315</v>
      </c>
      <c r="C205" s="349" t="s">
        <v>77</v>
      </c>
      <c r="D205" s="349" t="s">
        <v>316</v>
      </c>
      <c r="E205" s="308">
        <f t="shared" si="278"/>
        <v>0</v>
      </c>
      <c r="F205" s="236">
        <f t="shared" si="279"/>
        <v>0</v>
      </c>
      <c r="G205" s="236">
        <f t="shared" si="280"/>
        <v>0</v>
      </c>
      <c r="H205" s="236">
        <f t="shared" si="281"/>
        <v>0</v>
      </c>
      <c r="I205" s="236">
        <f t="shared" si="282"/>
        <v>0</v>
      </c>
      <c r="J205" s="236">
        <f t="shared" si="306"/>
        <v>0</v>
      </c>
      <c r="K205" s="236">
        <f t="shared" si="307"/>
        <v>0</v>
      </c>
      <c r="L205" s="236">
        <f t="shared" si="308"/>
        <v>0</v>
      </c>
      <c r="M205" s="236">
        <f t="shared" si="309"/>
        <v>0</v>
      </c>
      <c r="N205" s="236">
        <f t="shared" si="268"/>
        <v>0</v>
      </c>
      <c r="O205" s="236">
        <f t="shared" si="310"/>
        <v>0</v>
      </c>
      <c r="P205" s="220"/>
      <c r="Q205" s="221"/>
      <c r="R205" s="237">
        <f t="shared" si="298"/>
        <v>0</v>
      </c>
      <c r="S205" s="221"/>
      <c r="T205" s="237">
        <f t="shared" si="299"/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 t="shared" si="300"/>
        <v>0</v>
      </c>
      <c r="AD205" s="221"/>
      <c r="AE205" s="237">
        <f t="shared" si="301"/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 t="shared" si="302"/>
        <v>0</v>
      </c>
      <c r="AO205" s="221"/>
      <c r="AP205" s="237">
        <f t="shared" si="303"/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 t="shared" si="304"/>
        <v>0</v>
      </c>
      <c r="AZ205" s="221"/>
      <c r="BA205" s="237">
        <f t="shared" si="305"/>
        <v>0</v>
      </c>
      <c r="BB205" s="221"/>
      <c r="BC205" s="233"/>
      <c r="BD205" s="221"/>
      <c r="BE205" s="221"/>
      <c r="BF205" s="233"/>
      <c r="BG205" s="221"/>
      <c r="BH205" s="379">
        <f t="shared" si="264"/>
        <v>0</v>
      </c>
      <c r="BI205" s="255" t="str">
        <f t="shared" si="277"/>
        <v>24</v>
      </c>
      <c r="BJ205" s="361"/>
      <c r="BK205" s="253">
        <f t="shared" si="288"/>
        <v>0</v>
      </c>
      <c r="BL205" s="361"/>
      <c r="BM205" s="253">
        <f t="shared" si="289"/>
        <v>0</v>
      </c>
      <c r="BN205" s="247"/>
      <c r="BO205" s="358"/>
      <c r="BP205" s="361"/>
      <c r="BQ205" s="361"/>
      <c r="BR205" s="361"/>
      <c r="BS205" s="361"/>
      <c r="BT205" s="361"/>
      <c r="BU205" s="361"/>
      <c r="BV205" s="253">
        <f t="shared" si="290"/>
        <v>0</v>
      </c>
      <c r="BW205" s="361"/>
      <c r="BX205" s="253">
        <f t="shared" si="291"/>
        <v>0</v>
      </c>
      <c r="BY205" s="361"/>
      <c r="BZ205" s="361"/>
      <c r="CA205" s="361"/>
      <c r="CB205" s="361"/>
      <c r="CC205" s="361"/>
      <c r="CD205" s="361"/>
      <c r="CE205" s="361"/>
      <c r="CF205" s="361"/>
      <c r="CG205" s="253">
        <f t="shared" si="292"/>
        <v>0</v>
      </c>
      <c r="CH205" s="361"/>
      <c r="CI205" s="253">
        <f t="shared" si="293"/>
        <v>0</v>
      </c>
      <c r="CJ205" s="361"/>
      <c r="CK205" s="361"/>
      <c r="CL205" s="361"/>
      <c r="CM205" s="361"/>
      <c r="CN205" s="361"/>
      <c r="CO205" s="361"/>
      <c r="CP205" s="361"/>
      <c r="CQ205" s="361"/>
      <c r="CR205" s="253">
        <f t="shared" si="294"/>
        <v>0</v>
      </c>
      <c r="CS205" s="361"/>
      <c r="CT205" s="253">
        <f t="shared" si="295"/>
        <v>0</v>
      </c>
      <c r="CU205" s="361"/>
      <c r="CV205" s="361"/>
      <c r="CW205" s="361"/>
      <c r="CX205" s="361"/>
      <c r="CY205" s="361"/>
      <c r="CZ205" s="361"/>
      <c r="DA205" s="361"/>
      <c r="DB205" s="361"/>
      <c r="DC205" s="253">
        <f t="shared" si="296"/>
        <v>0</v>
      </c>
      <c r="DD205" s="361"/>
      <c r="DE205" s="253">
        <f t="shared" si="297"/>
        <v>0</v>
      </c>
      <c r="DF205" s="361"/>
      <c r="DG205" s="361"/>
      <c r="DH205" s="361"/>
      <c r="DI205" s="361"/>
      <c r="DJ205" s="361"/>
      <c r="DK205" s="361"/>
      <c r="DL205" s="361"/>
      <c r="DM205" s="2"/>
      <c r="DN205" s="2"/>
    </row>
    <row r="206" spans="1:118" s="27" customFormat="1" ht="12">
      <c r="A206" s="272" t="str">
        <f t="shared" si="267"/>
        <v>Внести наименование учреждения 6</v>
      </c>
      <c r="B206" s="348" t="s">
        <v>317</v>
      </c>
      <c r="C206" s="349" t="s">
        <v>78</v>
      </c>
      <c r="D206" s="349" t="s">
        <v>318</v>
      </c>
      <c r="E206" s="308">
        <f t="shared" si="278"/>
        <v>0</v>
      </c>
      <c r="F206" s="236">
        <f t="shared" si="279"/>
        <v>0</v>
      </c>
      <c r="G206" s="236">
        <f t="shared" si="280"/>
        <v>0</v>
      </c>
      <c r="H206" s="236">
        <f t="shared" si="281"/>
        <v>0</v>
      </c>
      <c r="I206" s="236">
        <f t="shared" si="282"/>
        <v>0</v>
      </c>
      <c r="J206" s="236">
        <f t="shared" si="306"/>
        <v>0</v>
      </c>
      <c r="K206" s="236">
        <f t="shared" si="307"/>
        <v>0</v>
      </c>
      <c r="L206" s="236">
        <f t="shared" si="308"/>
        <v>0</v>
      </c>
      <c r="M206" s="236">
        <f t="shared" si="309"/>
        <v>0</v>
      </c>
      <c r="N206" s="236">
        <f t="shared" si="268"/>
        <v>0</v>
      </c>
      <c r="O206" s="236">
        <f t="shared" si="310"/>
        <v>0</v>
      </c>
      <c r="P206" s="220"/>
      <c r="Q206" s="221"/>
      <c r="R206" s="237">
        <f t="shared" si="298"/>
        <v>0</v>
      </c>
      <c r="S206" s="221"/>
      <c r="T206" s="237">
        <f t="shared" si="299"/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si="300"/>
        <v>0</v>
      </c>
      <c r="AD206" s="221"/>
      <c r="AE206" s="237">
        <f t="shared" si="301"/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si="302"/>
        <v>0</v>
      </c>
      <c r="AO206" s="221"/>
      <c r="AP206" s="237">
        <f t="shared" si="303"/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si="304"/>
        <v>0</v>
      </c>
      <c r="AZ206" s="221"/>
      <c r="BA206" s="237">
        <f t="shared" si="305"/>
        <v>0</v>
      </c>
      <c r="BB206" s="221"/>
      <c r="BC206" s="233"/>
      <c r="BD206" s="221"/>
      <c r="BE206" s="221"/>
      <c r="BF206" s="233"/>
      <c r="BG206" s="221"/>
      <c r="BH206" s="379">
        <f t="shared" si="264"/>
        <v>0</v>
      </c>
      <c r="BI206" s="255" t="str">
        <f t="shared" si="277"/>
        <v>25</v>
      </c>
      <c r="BJ206" s="361"/>
      <c r="BK206" s="253">
        <f t="shared" si="288"/>
        <v>0</v>
      </c>
      <c r="BL206" s="361"/>
      <c r="BM206" s="253">
        <f t="shared" si="289"/>
        <v>0</v>
      </c>
      <c r="BN206" s="247"/>
      <c r="BO206" s="358"/>
      <c r="BP206" s="361"/>
      <c r="BQ206" s="361"/>
      <c r="BR206" s="361"/>
      <c r="BS206" s="361"/>
      <c r="BT206" s="361"/>
      <c r="BU206" s="361"/>
      <c r="BV206" s="253">
        <f t="shared" si="290"/>
        <v>0</v>
      </c>
      <c r="BW206" s="361"/>
      <c r="BX206" s="253">
        <f t="shared" si="291"/>
        <v>0</v>
      </c>
      <c r="BY206" s="361"/>
      <c r="BZ206" s="361"/>
      <c r="CA206" s="361"/>
      <c r="CB206" s="361"/>
      <c r="CC206" s="361"/>
      <c r="CD206" s="361"/>
      <c r="CE206" s="361"/>
      <c r="CF206" s="361"/>
      <c r="CG206" s="253">
        <f t="shared" si="292"/>
        <v>0</v>
      </c>
      <c r="CH206" s="361"/>
      <c r="CI206" s="253">
        <f t="shared" si="293"/>
        <v>0</v>
      </c>
      <c r="CJ206" s="361"/>
      <c r="CK206" s="361"/>
      <c r="CL206" s="361"/>
      <c r="CM206" s="361"/>
      <c r="CN206" s="361"/>
      <c r="CO206" s="361"/>
      <c r="CP206" s="361"/>
      <c r="CQ206" s="361"/>
      <c r="CR206" s="253">
        <f t="shared" si="294"/>
        <v>0</v>
      </c>
      <c r="CS206" s="361"/>
      <c r="CT206" s="253">
        <f t="shared" si="295"/>
        <v>0</v>
      </c>
      <c r="CU206" s="361"/>
      <c r="CV206" s="361"/>
      <c r="CW206" s="361"/>
      <c r="CX206" s="361"/>
      <c r="CY206" s="361"/>
      <c r="CZ206" s="361"/>
      <c r="DA206" s="361"/>
      <c r="DB206" s="361"/>
      <c r="DC206" s="253">
        <f t="shared" si="296"/>
        <v>0</v>
      </c>
      <c r="DD206" s="361"/>
      <c r="DE206" s="253">
        <f t="shared" si="297"/>
        <v>0</v>
      </c>
      <c r="DF206" s="361"/>
      <c r="DG206" s="361"/>
      <c r="DH206" s="361"/>
      <c r="DI206" s="361"/>
      <c r="DJ206" s="361"/>
      <c r="DK206" s="361"/>
      <c r="DL206" s="361"/>
      <c r="DM206" s="2"/>
      <c r="DN206" s="2"/>
    </row>
    <row r="207" spans="1:118" s="27" customFormat="1" ht="12">
      <c r="A207" s="272" t="str">
        <f t="shared" si="267"/>
        <v>Внести наименование учреждения 6</v>
      </c>
      <c r="B207" s="348" t="s">
        <v>319</v>
      </c>
      <c r="C207" s="349" t="s">
        <v>320</v>
      </c>
      <c r="D207" s="349" t="s">
        <v>321</v>
      </c>
      <c r="E207" s="308">
        <f t="shared" si="278"/>
        <v>0</v>
      </c>
      <c r="F207" s="236">
        <f t="shared" si="279"/>
        <v>0</v>
      </c>
      <c r="G207" s="236">
        <f t="shared" si="280"/>
        <v>0</v>
      </c>
      <c r="H207" s="236">
        <f t="shared" si="281"/>
        <v>0</v>
      </c>
      <c r="I207" s="236">
        <f t="shared" si="282"/>
        <v>0</v>
      </c>
      <c r="J207" s="236">
        <f t="shared" si="306"/>
        <v>0</v>
      </c>
      <c r="K207" s="236">
        <f t="shared" si="307"/>
        <v>0</v>
      </c>
      <c r="L207" s="236">
        <f t="shared" si="308"/>
        <v>0</v>
      </c>
      <c r="M207" s="236">
        <f t="shared" si="309"/>
        <v>0</v>
      </c>
      <c r="N207" s="236">
        <f t="shared" si="268"/>
        <v>0</v>
      </c>
      <c r="O207" s="236">
        <f t="shared" si="310"/>
        <v>0</v>
      </c>
      <c r="P207" s="220"/>
      <c r="Q207" s="221"/>
      <c r="R207" s="237">
        <f>SUM(U207:W207)</f>
        <v>0</v>
      </c>
      <c r="S207" s="221"/>
      <c r="T207" s="237">
        <f>SUM(X207:Z207)</f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>SUM(AF207:AH207)</f>
        <v>0</v>
      </c>
      <c r="AD207" s="221"/>
      <c r="AE207" s="237">
        <f>SUM(AI207:AK207)</f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>SUM(AQ207:AS207)</f>
        <v>0</v>
      </c>
      <c r="AO207" s="221"/>
      <c r="AP207" s="237">
        <f>SUM(AT207:AV207)</f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>SUM(BB207:BD207)</f>
        <v>0</v>
      </c>
      <c r="AZ207" s="221"/>
      <c r="BA207" s="237">
        <f>SUM(BE207:BG207)</f>
        <v>0</v>
      </c>
      <c r="BB207" s="221"/>
      <c r="BC207" s="233"/>
      <c r="BD207" s="221"/>
      <c r="BE207" s="221"/>
      <c r="BF207" s="233"/>
      <c r="BG207" s="221"/>
      <c r="BH207" s="379">
        <f t="shared" si="264"/>
        <v>0</v>
      </c>
      <c r="BI207" s="255" t="str">
        <f t="shared" si="277"/>
        <v>26</v>
      </c>
      <c r="BJ207" s="361"/>
      <c r="BK207" s="253">
        <f t="shared" si="288"/>
        <v>0</v>
      </c>
      <c r="BL207" s="361"/>
      <c r="BM207" s="253">
        <f t="shared" si="289"/>
        <v>0</v>
      </c>
      <c r="BN207" s="247"/>
      <c r="BO207" s="358"/>
      <c r="BP207" s="361"/>
      <c r="BQ207" s="361"/>
      <c r="BR207" s="361"/>
      <c r="BS207" s="361"/>
      <c r="BT207" s="361"/>
      <c r="BU207" s="361"/>
      <c r="BV207" s="253">
        <f t="shared" si="290"/>
        <v>0</v>
      </c>
      <c r="BW207" s="361"/>
      <c r="BX207" s="253">
        <f t="shared" si="291"/>
        <v>0</v>
      </c>
      <c r="BY207" s="361"/>
      <c r="BZ207" s="361"/>
      <c r="CA207" s="361"/>
      <c r="CB207" s="361"/>
      <c r="CC207" s="361"/>
      <c r="CD207" s="361"/>
      <c r="CE207" s="361"/>
      <c r="CF207" s="361"/>
      <c r="CG207" s="253">
        <f t="shared" si="292"/>
        <v>0</v>
      </c>
      <c r="CH207" s="361"/>
      <c r="CI207" s="253">
        <f t="shared" si="293"/>
        <v>0</v>
      </c>
      <c r="CJ207" s="361"/>
      <c r="CK207" s="361"/>
      <c r="CL207" s="361"/>
      <c r="CM207" s="361"/>
      <c r="CN207" s="361"/>
      <c r="CO207" s="361"/>
      <c r="CP207" s="361"/>
      <c r="CQ207" s="361"/>
      <c r="CR207" s="253">
        <f t="shared" si="294"/>
        <v>0</v>
      </c>
      <c r="CS207" s="361"/>
      <c r="CT207" s="253">
        <f t="shared" si="295"/>
        <v>0</v>
      </c>
      <c r="CU207" s="361"/>
      <c r="CV207" s="361"/>
      <c r="CW207" s="361"/>
      <c r="CX207" s="361"/>
      <c r="CY207" s="361"/>
      <c r="CZ207" s="361"/>
      <c r="DA207" s="361"/>
      <c r="DB207" s="361"/>
      <c r="DC207" s="253">
        <f t="shared" si="296"/>
        <v>0</v>
      </c>
      <c r="DD207" s="361"/>
      <c r="DE207" s="253">
        <f t="shared" si="297"/>
        <v>0</v>
      </c>
      <c r="DF207" s="361"/>
      <c r="DG207" s="361"/>
      <c r="DH207" s="361"/>
      <c r="DI207" s="361"/>
      <c r="DJ207" s="361"/>
      <c r="DK207" s="361"/>
      <c r="DL207" s="361"/>
      <c r="DM207" s="2"/>
      <c r="DN207" s="2"/>
    </row>
    <row r="208" spans="1:118" s="27" customFormat="1" ht="12">
      <c r="A208" s="272" t="str">
        <f t="shared" si="267"/>
        <v>Внести наименование учреждения 6</v>
      </c>
      <c r="B208" s="348" t="s">
        <v>322</v>
      </c>
      <c r="C208" s="349" t="s">
        <v>323</v>
      </c>
      <c r="D208" s="349" t="s">
        <v>324</v>
      </c>
      <c r="E208" s="308">
        <f t="shared" si="278"/>
        <v>0</v>
      </c>
      <c r="F208" s="236">
        <f t="shared" si="279"/>
        <v>0</v>
      </c>
      <c r="G208" s="236">
        <f t="shared" si="280"/>
        <v>0</v>
      </c>
      <c r="H208" s="236">
        <f t="shared" si="281"/>
        <v>0</v>
      </c>
      <c r="I208" s="236">
        <f t="shared" si="282"/>
        <v>0</v>
      </c>
      <c r="J208" s="236">
        <f t="shared" si="306"/>
        <v>0</v>
      </c>
      <c r="K208" s="236">
        <f t="shared" si="307"/>
        <v>0</v>
      </c>
      <c r="L208" s="236">
        <f t="shared" si="308"/>
        <v>0</v>
      </c>
      <c r="M208" s="236">
        <f t="shared" si="309"/>
        <v>0</v>
      </c>
      <c r="N208" s="236">
        <f t="shared" si="268"/>
        <v>0</v>
      </c>
      <c r="O208" s="236">
        <f t="shared" si="310"/>
        <v>0</v>
      </c>
      <c r="P208" s="220"/>
      <c r="Q208" s="221"/>
      <c r="R208" s="237">
        <f>SUM(U208:W208)</f>
        <v>0</v>
      </c>
      <c r="S208" s="221"/>
      <c r="T208" s="237">
        <f>SUM(X208:Z208)</f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>SUM(AF208:AH208)</f>
        <v>0</v>
      </c>
      <c r="AD208" s="221"/>
      <c r="AE208" s="237">
        <f>SUM(AI208:AK208)</f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>SUM(AQ208:AS208)</f>
        <v>0</v>
      </c>
      <c r="AO208" s="221"/>
      <c r="AP208" s="237">
        <f>SUM(AT208:AV208)</f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>SUM(BB208:BD208)</f>
        <v>0</v>
      </c>
      <c r="AZ208" s="221"/>
      <c r="BA208" s="237">
        <f>SUM(BE208:BG208)</f>
        <v>0</v>
      </c>
      <c r="BB208" s="221"/>
      <c r="BC208" s="233"/>
      <c r="BD208" s="221"/>
      <c r="BE208" s="221"/>
      <c r="BF208" s="233"/>
      <c r="BG208" s="221"/>
      <c r="BH208" s="379">
        <f t="shared" si="264"/>
        <v>0</v>
      </c>
      <c r="BI208" s="255" t="str">
        <f t="shared" si="277"/>
        <v>27</v>
      </c>
      <c r="BJ208" s="361"/>
      <c r="BK208" s="253">
        <f t="shared" si="288"/>
        <v>0</v>
      </c>
      <c r="BL208" s="361"/>
      <c r="BM208" s="253">
        <f t="shared" si="289"/>
        <v>0</v>
      </c>
      <c r="BN208" s="247"/>
      <c r="BO208" s="358"/>
      <c r="BP208" s="361"/>
      <c r="BQ208" s="361"/>
      <c r="BR208" s="361"/>
      <c r="BS208" s="361"/>
      <c r="BT208" s="361"/>
      <c r="BU208" s="361"/>
      <c r="BV208" s="253">
        <f t="shared" si="290"/>
        <v>0</v>
      </c>
      <c r="BW208" s="361"/>
      <c r="BX208" s="253">
        <f t="shared" si="291"/>
        <v>0</v>
      </c>
      <c r="BY208" s="361"/>
      <c r="BZ208" s="361"/>
      <c r="CA208" s="361"/>
      <c r="CB208" s="361"/>
      <c r="CC208" s="361"/>
      <c r="CD208" s="361"/>
      <c r="CE208" s="361"/>
      <c r="CF208" s="361"/>
      <c r="CG208" s="253">
        <f t="shared" si="292"/>
        <v>0</v>
      </c>
      <c r="CH208" s="361"/>
      <c r="CI208" s="253">
        <f t="shared" si="293"/>
        <v>0</v>
      </c>
      <c r="CJ208" s="361"/>
      <c r="CK208" s="361"/>
      <c r="CL208" s="361"/>
      <c r="CM208" s="361"/>
      <c r="CN208" s="361"/>
      <c r="CO208" s="361"/>
      <c r="CP208" s="361"/>
      <c r="CQ208" s="361"/>
      <c r="CR208" s="253">
        <f t="shared" si="294"/>
        <v>0</v>
      </c>
      <c r="CS208" s="361"/>
      <c r="CT208" s="253">
        <f t="shared" si="295"/>
        <v>0</v>
      </c>
      <c r="CU208" s="361"/>
      <c r="CV208" s="361"/>
      <c r="CW208" s="361"/>
      <c r="CX208" s="361"/>
      <c r="CY208" s="361"/>
      <c r="CZ208" s="361"/>
      <c r="DA208" s="361"/>
      <c r="DB208" s="361"/>
      <c r="DC208" s="253">
        <f t="shared" si="296"/>
        <v>0</v>
      </c>
      <c r="DD208" s="361"/>
      <c r="DE208" s="253">
        <f t="shared" si="297"/>
        <v>0</v>
      </c>
      <c r="DF208" s="361"/>
      <c r="DG208" s="361"/>
      <c r="DH208" s="361"/>
      <c r="DI208" s="361"/>
      <c r="DJ208" s="361"/>
      <c r="DK208" s="361"/>
      <c r="DL208" s="361"/>
      <c r="DM208" s="2"/>
      <c r="DN208" s="2"/>
    </row>
    <row r="209" spans="1:118" s="28" customFormat="1" thickBot="1">
      <c r="A209" s="272" t="str">
        <f t="shared" si="267"/>
        <v>Внести наименование учреждения 6</v>
      </c>
      <c r="B209" s="352" t="s">
        <v>75</v>
      </c>
      <c r="C209" s="349" t="s">
        <v>79</v>
      </c>
      <c r="D209" s="349" t="s">
        <v>325</v>
      </c>
      <c r="E209" s="308">
        <f t="shared" si="278"/>
        <v>0</v>
      </c>
      <c r="F209" s="236">
        <f t="shared" si="279"/>
        <v>0</v>
      </c>
      <c r="G209" s="236">
        <f t="shared" si="280"/>
        <v>0</v>
      </c>
      <c r="H209" s="236">
        <f t="shared" si="281"/>
        <v>0</v>
      </c>
      <c r="I209" s="236">
        <f t="shared" si="282"/>
        <v>0</v>
      </c>
      <c r="J209" s="236">
        <f t="shared" si="306"/>
        <v>0</v>
      </c>
      <c r="K209" s="236">
        <f t="shared" si="307"/>
        <v>0</v>
      </c>
      <c r="L209" s="236">
        <f t="shared" si="308"/>
        <v>0</v>
      </c>
      <c r="M209" s="236">
        <f t="shared" si="309"/>
        <v>0</v>
      </c>
      <c r="N209" s="236">
        <f t="shared" si="268"/>
        <v>0</v>
      </c>
      <c r="O209" s="236">
        <f t="shared" si="310"/>
        <v>0</v>
      </c>
      <c r="P209" s="223"/>
      <c r="Q209" s="224"/>
      <c r="R209" s="238">
        <f>SUM(U209:W209)</f>
        <v>0</v>
      </c>
      <c r="S209" s="224"/>
      <c r="T209" s="238">
        <f>SUM(X209:Z209)</f>
        <v>0</v>
      </c>
      <c r="U209" s="224"/>
      <c r="V209" s="234"/>
      <c r="W209" s="224"/>
      <c r="X209" s="224"/>
      <c r="Y209" s="234"/>
      <c r="Z209" s="224"/>
      <c r="AA209" s="223"/>
      <c r="AB209" s="224"/>
      <c r="AC209" s="238">
        <f>SUM(AF209:AH209)</f>
        <v>0</v>
      </c>
      <c r="AD209" s="224"/>
      <c r="AE209" s="238">
        <f>SUM(AI209:AK209)</f>
        <v>0</v>
      </c>
      <c r="AF209" s="224"/>
      <c r="AG209" s="234"/>
      <c r="AH209" s="224"/>
      <c r="AI209" s="224"/>
      <c r="AJ209" s="234"/>
      <c r="AK209" s="224"/>
      <c r="AL209" s="223"/>
      <c r="AM209" s="224"/>
      <c r="AN209" s="238">
        <f>SUM(AQ209:AS209)</f>
        <v>0</v>
      </c>
      <c r="AO209" s="224"/>
      <c r="AP209" s="238">
        <f>SUM(AT209:AV209)</f>
        <v>0</v>
      </c>
      <c r="AQ209" s="224"/>
      <c r="AR209" s="234"/>
      <c r="AS209" s="224"/>
      <c r="AT209" s="224"/>
      <c r="AU209" s="234"/>
      <c r="AV209" s="224"/>
      <c r="AW209" s="223"/>
      <c r="AX209" s="224"/>
      <c r="AY209" s="238">
        <f>SUM(BB209:BD209)</f>
        <v>0</v>
      </c>
      <c r="AZ209" s="224"/>
      <c r="BA209" s="238">
        <f>SUM(BE209:BG209)</f>
        <v>0</v>
      </c>
      <c r="BB209" s="224"/>
      <c r="BC209" s="234"/>
      <c r="BD209" s="224"/>
      <c r="BE209" s="224"/>
      <c r="BF209" s="234"/>
      <c r="BG209" s="224"/>
      <c r="BH209" s="379">
        <f t="shared" si="264"/>
        <v>0</v>
      </c>
      <c r="BI209" s="255" t="str">
        <f t="shared" si="277"/>
        <v>28</v>
      </c>
      <c r="BJ209" s="359"/>
      <c r="BK209" s="253">
        <f t="shared" si="288"/>
        <v>0</v>
      </c>
      <c r="BL209" s="359"/>
      <c r="BM209" s="253">
        <f t="shared" si="289"/>
        <v>0</v>
      </c>
      <c r="BN209" s="322"/>
      <c r="BO209" s="362"/>
      <c r="BP209" s="359"/>
      <c r="BQ209" s="359"/>
      <c r="BR209" s="359"/>
      <c r="BS209" s="359"/>
      <c r="BT209" s="359"/>
      <c r="BU209" s="359"/>
      <c r="BV209" s="253">
        <f t="shared" si="290"/>
        <v>0</v>
      </c>
      <c r="BW209" s="361"/>
      <c r="BX209" s="253">
        <f t="shared" si="291"/>
        <v>0</v>
      </c>
      <c r="BY209" s="359"/>
      <c r="BZ209" s="359"/>
      <c r="CA209" s="359"/>
      <c r="CB209" s="359"/>
      <c r="CC209" s="359"/>
      <c r="CD209" s="359"/>
      <c r="CE209" s="359"/>
      <c r="CF209" s="359"/>
      <c r="CG209" s="253">
        <f t="shared" si="292"/>
        <v>0</v>
      </c>
      <c r="CH209" s="361"/>
      <c r="CI209" s="253">
        <f t="shared" si="293"/>
        <v>0</v>
      </c>
      <c r="CJ209" s="359"/>
      <c r="CK209" s="359"/>
      <c r="CL209" s="359"/>
      <c r="CM209" s="359"/>
      <c r="CN209" s="359"/>
      <c r="CO209" s="359"/>
      <c r="CP209" s="359"/>
      <c r="CQ209" s="359"/>
      <c r="CR209" s="253">
        <f t="shared" si="294"/>
        <v>0</v>
      </c>
      <c r="CS209" s="361"/>
      <c r="CT209" s="253">
        <f t="shared" si="295"/>
        <v>0</v>
      </c>
      <c r="CU209" s="359"/>
      <c r="CV209" s="359"/>
      <c r="CW209" s="359"/>
      <c r="CX209" s="359"/>
      <c r="CY209" s="359"/>
      <c r="CZ209" s="359"/>
      <c r="DA209" s="359"/>
      <c r="DB209" s="359"/>
      <c r="DC209" s="253">
        <f t="shared" si="296"/>
        <v>0</v>
      </c>
      <c r="DD209" s="361"/>
      <c r="DE209" s="253">
        <f t="shared" si="297"/>
        <v>0</v>
      </c>
      <c r="DF209" s="359"/>
      <c r="DG209" s="359"/>
      <c r="DH209" s="359"/>
      <c r="DI209" s="359"/>
      <c r="DJ209" s="359"/>
      <c r="DK209" s="359"/>
      <c r="DL209" s="359"/>
      <c r="DM209" s="242"/>
      <c r="DN209" s="242"/>
    </row>
    <row r="210" spans="1:118" s="258" customFormat="1" ht="20.25" customHeight="1">
      <c r="A210" s="271" t="str">
        <f>B210</f>
        <v>Внести наименование учреждения 7</v>
      </c>
      <c r="B210" s="712" t="s">
        <v>251</v>
      </c>
      <c r="C210" s="713"/>
      <c r="D210" s="713"/>
      <c r="E210" s="713"/>
      <c r="F210" s="713"/>
      <c r="G210" s="713"/>
      <c r="H210" s="713"/>
      <c r="I210" s="713"/>
      <c r="J210" s="713"/>
      <c r="K210" s="713"/>
      <c r="L210" s="713"/>
      <c r="M210" s="713"/>
      <c r="N210" s="713"/>
      <c r="O210" s="714"/>
      <c r="P210" s="715" t="str">
        <f>CONCATENATE(P$1," - ",$B210)</f>
        <v>1 квартал - Внести наименование учреждения 7</v>
      </c>
      <c r="Q210" s="716"/>
      <c r="R210" s="716"/>
      <c r="S210" s="716"/>
      <c r="T210" s="716"/>
      <c r="U210" s="716"/>
      <c r="V210" s="716"/>
      <c r="W210" s="716"/>
      <c r="X210" s="716"/>
      <c r="Y210" s="716"/>
      <c r="Z210" s="717"/>
      <c r="AA210" s="715" t="str">
        <f>CONCATENATE(AA$1," - ",$B210)</f>
        <v>2 квартал - Внести наименование учреждения 7</v>
      </c>
      <c r="AB210" s="716"/>
      <c r="AC210" s="716"/>
      <c r="AD210" s="716"/>
      <c r="AE210" s="716"/>
      <c r="AF210" s="716"/>
      <c r="AG210" s="716"/>
      <c r="AH210" s="716"/>
      <c r="AI210" s="716"/>
      <c r="AJ210" s="716"/>
      <c r="AK210" s="717"/>
      <c r="AL210" s="715" t="str">
        <f>CONCATENATE(AL$1," - ",$B210)</f>
        <v>3 квартал - Внести наименование учреждения 7</v>
      </c>
      <c r="AM210" s="716"/>
      <c r="AN210" s="716"/>
      <c r="AO210" s="716"/>
      <c r="AP210" s="716"/>
      <c r="AQ210" s="716"/>
      <c r="AR210" s="716"/>
      <c r="AS210" s="716"/>
      <c r="AT210" s="716"/>
      <c r="AU210" s="716"/>
      <c r="AV210" s="717"/>
      <c r="AW210" s="715" t="str">
        <f>CONCATENATE(AW$1," - ",$B210)</f>
        <v>4 квартал - Внести наименование учреждения 7</v>
      </c>
      <c r="AX210" s="716"/>
      <c r="AY210" s="716"/>
      <c r="AZ210" s="716"/>
      <c r="BA210" s="716"/>
      <c r="BB210" s="716"/>
      <c r="BC210" s="716"/>
      <c r="BD210" s="716"/>
      <c r="BE210" s="716"/>
      <c r="BF210" s="716"/>
      <c r="BG210" s="717"/>
      <c r="BH210" s="379">
        <f>IF((COUNTA(BJ210:DL210)-COUNTIF(BJ210:DL210,0))=0,0,CONCATENATE("Ошибки!-",COUNTA(BJ210:DL210)-COUNTIF(BJ210:DL210,0)))</f>
        <v>0</v>
      </c>
      <c r="BI210" s="284" t="str">
        <f>CONCATENATE(D221," по отношению к ",D222,", ",D223)</f>
        <v>11 по отношению к 12, 13</v>
      </c>
      <c r="BJ210" s="285">
        <f t="shared" ref="BJ210:CO210" si="311">IF(ROUND(E221-SUM(E222:E223),5)&gt;=0,0,"Ошибка")</f>
        <v>0</v>
      </c>
      <c r="BK210" s="285">
        <f t="shared" si="311"/>
        <v>0</v>
      </c>
      <c r="BL210" s="285">
        <f t="shared" si="311"/>
        <v>0</v>
      </c>
      <c r="BM210" s="285">
        <f t="shared" si="311"/>
        <v>0</v>
      </c>
      <c r="BN210" s="285">
        <f t="shared" si="311"/>
        <v>0</v>
      </c>
      <c r="BO210" s="285">
        <f t="shared" si="311"/>
        <v>0</v>
      </c>
      <c r="BP210" s="285">
        <f t="shared" si="311"/>
        <v>0</v>
      </c>
      <c r="BQ210" s="285">
        <f t="shared" si="311"/>
        <v>0</v>
      </c>
      <c r="BR210" s="285">
        <f t="shared" si="311"/>
        <v>0</v>
      </c>
      <c r="BS210" s="285">
        <f t="shared" si="311"/>
        <v>0</v>
      </c>
      <c r="BT210" s="285">
        <f t="shared" si="311"/>
        <v>0</v>
      </c>
      <c r="BU210" s="285">
        <f t="shared" si="311"/>
        <v>0</v>
      </c>
      <c r="BV210" s="285">
        <f t="shared" si="311"/>
        <v>0</v>
      </c>
      <c r="BW210" s="285">
        <f t="shared" si="311"/>
        <v>0</v>
      </c>
      <c r="BX210" s="285">
        <f t="shared" si="311"/>
        <v>0</v>
      </c>
      <c r="BY210" s="285">
        <f t="shared" si="311"/>
        <v>0</v>
      </c>
      <c r="BZ210" s="285">
        <f t="shared" si="311"/>
        <v>0</v>
      </c>
      <c r="CA210" s="285">
        <f t="shared" si="311"/>
        <v>0</v>
      </c>
      <c r="CB210" s="285">
        <f t="shared" si="311"/>
        <v>0</v>
      </c>
      <c r="CC210" s="285">
        <f t="shared" si="311"/>
        <v>0</v>
      </c>
      <c r="CD210" s="285">
        <f t="shared" si="311"/>
        <v>0</v>
      </c>
      <c r="CE210" s="285">
        <f t="shared" si="311"/>
        <v>0</v>
      </c>
      <c r="CF210" s="285">
        <f t="shared" si="311"/>
        <v>0</v>
      </c>
      <c r="CG210" s="285">
        <f t="shared" si="311"/>
        <v>0</v>
      </c>
      <c r="CH210" s="285">
        <f t="shared" si="311"/>
        <v>0</v>
      </c>
      <c r="CI210" s="285">
        <f t="shared" si="311"/>
        <v>0</v>
      </c>
      <c r="CJ210" s="285">
        <f t="shared" si="311"/>
        <v>0</v>
      </c>
      <c r="CK210" s="285">
        <f t="shared" si="311"/>
        <v>0</v>
      </c>
      <c r="CL210" s="285">
        <f t="shared" si="311"/>
        <v>0</v>
      </c>
      <c r="CM210" s="285">
        <f t="shared" si="311"/>
        <v>0</v>
      </c>
      <c r="CN210" s="285">
        <f t="shared" si="311"/>
        <v>0</v>
      </c>
      <c r="CO210" s="285">
        <f t="shared" si="311"/>
        <v>0</v>
      </c>
      <c r="CP210" s="285">
        <f t="shared" ref="CP210:DL210" si="312">IF(ROUND(AK221-SUM(AK222:AK223),5)&gt;=0,0,"Ошибка")</f>
        <v>0</v>
      </c>
      <c r="CQ210" s="285">
        <f t="shared" si="312"/>
        <v>0</v>
      </c>
      <c r="CR210" s="285">
        <f t="shared" si="312"/>
        <v>0</v>
      </c>
      <c r="CS210" s="285">
        <f t="shared" si="312"/>
        <v>0</v>
      </c>
      <c r="CT210" s="285">
        <f t="shared" si="312"/>
        <v>0</v>
      </c>
      <c r="CU210" s="285">
        <f t="shared" si="312"/>
        <v>0</v>
      </c>
      <c r="CV210" s="285">
        <f t="shared" si="312"/>
        <v>0</v>
      </c>
      <c r="CW210" s="285">
        <f t="shared" si="312"/>
        <v>0</v>
      </c>
      <c r="CX210" s="285">
        <f t="shared" si="312"/>
        <v>0</v>
      </c>
      <c r="CY210" s="285">
        <f t="shared" si="312"/>
        <v>0</v>
      </c>
      <c r="CZ210" s="285">
        <f t="shared" si="312"/>
        <v>0</v>
      </c>
      <c r="DA210" s="285">
        <f t="shared" si="312"/>
        <v>0</v>
      </c>
      <c r="DB210" s="285">
        <f t="shared" si="312"/>
        <v>0</v>
      </c>
      <c r="DC210" s="285">
        <f t="shared" si="312"/>
        <v>0</v>
      </c>
      <c r="DD210" s="285">
        <f t="shared" si="312"/>
        <v>0</v>
      </c>
      <c r="DE210" s="285">
        <f t="shared" si="312"/>
        <v>0</v>
      </c>
      <c r="DF210" s="285">
        <f t="shared" si="312"/>
        <v>0</v>
      </c>
      <c r="DG210" s="285">
        <f t="shared" si="312"/>
        <v>0</v>
      </c>
      <c r="DH210" s="285">
        <f t="shared" si="312"/>
        <v>0</v>
      </c>
      <c r="DI210" s="285">
        <f t="shared" si="312"/>
        <v>0</v>
      </c>
      <c r="DJ210" s="285">
        <f t="shared" si="312"/>
        <v>0</v>
      </c>
      <c r="DK210" s="285">
        <f t="shared" si="312"/>
        <v>0</v>
      </c>
      <c r="DL210" s="285">
        <f t="shared" si="312"/>
        <v>0</v>
      </c>
      <c r="DM210" s="259"/>
      <c r="DN210" s="259"/>
    </row>
    <row r="211" spans="1:118" s="27" customFormat="1" ht="36">
      <c r="A211" s="272" t="str">
        <f>A210</f>
        <v>Внести наименование учреждения 7</v>
      </c>
      <c r="B211" s="211" t="s">
        <v>356</v>
      </c>
      <c r="C211" s="37" t="s">
        <v>47</v>
      </c>
      <c r="D211" s="37" t="s">
        <v>6</v>
      </c>
      <c r="E211" s="308">
        <f t="shared" ref="E211:AJ211" si="313">SUM(E212:E215,E217:E218,E221,E224,E227:E229,E231,E233:E238)</f>
        <v>0</v>
      </c>
      <c r="F211" s="236">
        <f t="shared" si="313"/>
        <v>0</v>
      </c>
      <c r="G211" s="236">
        <f t="shared" si="313"/>
        <v>0</v>
      </c>
      <c r="H211" s="236">
        <f t="shared" si="313"/>
        <v>0</v>
      </c>
      <c r="I211" s="236">
        <f t="shared" si="313"/>
        <v>0</v>
      </c>
      <c r="J211" s="236">
        <f t="shared" si="313"/>
        <v>0</v>
      </c>
      <c r="K211" s="236">
        <f t="shared" si="313"/>
        <v>0</v>
      </c>
      <c r="L211" s="236">
        <f t="shared" si="313"/>
        <v>0</v>
      </c>
      <c r="M211" s="236">
        <f t="shared" si="313"/>
        <v>0</v>
      </c>
      <c r="N211" s="236">
        <f t="shared" si="313"/>
        <v>0</v>
      </c>
      <c r="O211" s="236">
        <f t="shared" si="313"/>
        <v>0</v>
      </c>
      <c r="P211" s="228">
        <f t="shared" si="313"/>
        <v>0</v>
      </c>
      <c r="Q211" s="226">
        <f t="shared" si="313"/>
        <v>0</v>
      </c>
      <c r="R211" s="236">
        <f t="shared" si="313"/>
        <v>0</v>
      </c>
      <c r="S211" s="226">
        <f t="shared" si="313"/>
        <v>0</v>
      </c>
      <c r="T211" s="236">
        <f t="shared" si="313"/>
        <v>0</v>
      </c>
      <c r="U211" s="226">
        <f t="shared" si="313"/>
        <v>0</v>
      </c>
      <c r="V211" s="235">
        <f t="shared" si="313"/>
        <v>0</v>
      </c>
      <c r="W211" s="226">
        <f t="shared" si="313"/>
        <v>0</v>
      </c>
      <c r="X211" s="226">
        <f t="shared" si="313"/>
        <v>0</v>
      </c>
      <c r="Y211" s="235">
        <f t="shared" si="313"/>
        <v>0</v>
      </c>
      <c r="Z211" s="227">
        <f t="shared" si="313"/>
        <v>0</v>
      </c>
      <c r="AA211" s="228">
        <f t="shared" si="313"/>
        <v>0</v>
      </c>
      <c r="AB211" s="226">
        <f t="shared" si="313"/>
        <v>0</v>
      </c>
      <c r="AC211" s="236">
        <f t="shared" si="313"/>
        <v>0</v>
      </c>
      <c r="AD211" s="226">
        <f t="shared" si="313"/>
        <v>0</v>
      </c>
      <c r="AE211" s="236">
        <f t="shared" si="313"/>
        <v>0</v>
      </c>
      <c r="AF211" s="226">
        <f t="shared" si="313"/>
        <v>0</v>
      </c>
      <c r="AG211" s="235">
        <f t="shared" si="313"/>
        <v>0</v>
      </c>
      <c r="AH211" s="226">
        <f t="shared" si="313"/>
        <v>0</v>
      </c>
      <c r="AI211" s="226">
        <f t="shared" si="313"/>
        <v>0</v>
      </c>
      <c r="AJ211" s="235">
        <f t="shared" si="313"/>
        <v>0</v>
      </c>
      <c r="AK211" s="227">
        <f t="shared" ref="AK211:BG211" si="314">SUM(AK212:AK215,AK217:AK218,AK221,AK224,AK227:AK229,AK231,AK233:AK238)</f>
        <v>0</v>
      </c>
      <c r="AL211" s="228">
        <f t="shared" si="314"/>
        <v>0</v>
      </c>
      <c r="AM211" s="226">
        <f t="shared" si="314"/>
        <v>0</v>
      </c>
      <c r="AN211" s="236">
        <f t="shared" si="314"/>
        <v>0</v>
      </c>
      <c r="AO211" s="226">
        <f t="shared" si="314"/>
        <v>0</v>
      </c>
      <c r="AP211" s="236">
        <f t="shared" si="314"/>
        <v>0</v>
      </c>
      <c r="AQ211" s="226">
        <f t="shared" si="314"/>
        <v>0</v>
      </c>
      <c r="AR211" s="235">
        <f t="shared" si="314"/>
        <v>0</v>
      </c>
      <c r="AS211" s="226">
        <f t="shared" si="314"/>
        <v>0</v>
      </c>
      <c r="AT211" s="226">
        <f t="shared" si="314"/>
        <v>0</v>
      </c>
      <c r="AU211" s="235">
        <f t="shared" si="314"/>
        <v>0</v>
      </c>
      <c r="AV211" s="227">
        <f t="shared" si="314"/>
        <v>0</v>
      </c>
      <c r="AW211" s="228">
        <f t="shared" si="314"/>
        <v>0</v>
      </c>
      <c r="AX211" s="226">
        <f t="shared" si="314"/>
        <v>0</v>
      </c>
      <c r="AY211" s="236">
        <f t="shared" si="314"/>
        <v>0</v>
      </c>
      <c r="AZ211" s="226">
        <f t="shared" si="314"/>
        <v>0</v>
      </c>
      <c r="BA211" s="236">
        <f t="shared" si="314"/>
        <v>0</v>
      </c>
      <c r="BB211" s="226">
        <f t="shared" si="314"/>
        <v>0</v>
      </c>
      <c r="BC211" s="235">
        <f t="shared" si="314"/>
        <v>0</v>
      </c>
      <c r="BD211" s="226">
        <f t="shared" si="314"/>
        <v>0</v>
      </c>
      <c r="BE211" s="226">
        <f t="shared" si="314"/>
        <v>0</v>
      </c>
      <c r="BF211" s="235">
        <f t="shared" si="314"/>
        <v>0</v>
      </c>
      <c r="BG211" s="227">
        <f t="shared" si="314"/>
        <v>0</v>
      </c>
      <c r="BH211" s="379">
        <f t="shared" ref="BH211:BH238" si="315">IF((COUNTA(BJ211:DL211)-COUNTIF(BJ211:DL211,0))=0,0,CONCATENATE("Ошибки!-",COUNTA(BJ211:DL211)-COUNTIF(BJ211:DL211,0)))</f>
        <v>0</v>
      </c>
      <c r="BI211" s="255" t="str">
        <f>CONCATENATE(D224," по отношению к ",D225,", ",D226)</f>
        <v>14 по отношению к 15, 16</v>
      </c>
      <c r="BJ211" s="253">
        <f t="shared" ref="BJ211:CO211" si="316">IF(ROUND(E224-SUM(E225:E226),5)&gt;=0,0,"Ошибка")</f>
        <v>0</v>
      </c>
      <c r="BK211" s="253">
        <f t="shared" si="316"/>
        <v>0</v>
      </c>
      <c r="BL211" s="253">
        <f t="shared" si="316"/>
        <v>0</v>
      </c>
      <c r="BM211" s="253">
        <f t="shared" si="316"/>
        <v>0</v>
      </c>
      <c r="BN211" s="253">
        <f t="shared" si="316"/>
        <v>0</v>
      </c>
      <c r="BO211" s="253">
        <f t="shared" si="316"/>
        <v>0</v>
      </c>
      <c r="BP211" s="253">
        <f t="shared" si="316"/>
        <v>0</v>
      </c>
      <c r="BQ211" s="253">
        <f t="shared" si="316"/>
        <v>0</v>
      </c>
      <c r="BR211" s="253">
        <f t="shared" si="316"/>
        <v>0</v>
      </c>
      <c r="BS211" s="253">
        <f t="shared" si="316"/>
        <v>0</v>
      </c>
      <c r="BT211" s="253">
        <f t="shared" si="316"/>
        <v>0</v>
      </c>
      <c r="BU211" s="253">
        <f t="shared" si="316"/>
        <v>0</v>
      </c>
      <c r="BV211" s="253">
        <f t="shared" si="316"/>
        <v>0</v>
      </c>
      <c r="BW211" s="253">
        <f t="shared" si="316"/>
        <v>0</v>
      </c>
      <c r="BX211" s="253">
        <f t="shared" si="316"/>
        <v>0</v>
      </c>
      <c r="BY211" s="253">
        <f t="shared" si="316"/>
        <v>0</v>
      </c>
      <c r="BZ211" s="253">
        <f t="shared" si="316"/>
        <v>0</v>
      </c>
      <c r="CA211" s="253">
        <f t="shared" si="316"/>
        <v>0</v>
      </c>
      <c r="CB211" s="253">
        <f t="shared" si="316"/>
        <v>0</v>
      </c>
      <c r="CC211" s="253">
        <f t="shared" si="316"/>
        <v>0</v>
      </c>
      <c r="CD211" s="253">
        <f t="shared" si="316"/>
        <v>0</v>
      </c>
      <c r="CE211" s="253">
        <f t="shared" si="316"/>
        <v>0</v>
      </c>
      <c r="CF211" s="253">
        <f t="shared" si="316"/>
        <v>0</v>
      </c>
      <c r="CG211" s="253">
        <f t="shared" si="316"/>
        <v>0</v>
      </c>
      <c r="CH211" s="253">
        <f t="shared" si="316"/>
        <v>0</v>
      </c>
      <c r="CI211" s="253">
        <f t="shared" si="316"/>
        <v>0</v>
      </c>
      <c r="CJ211" s="253">
        <f t="shared" si="316"/>
        <v>0</v>
      </c>
      <c r="CK211" s="253">
        <f t="shared" si="316"/>
        <v>0</v>
      </c>
      <c r="CL211" s="253">
        <f t="shared" si="316"/>
        <v>0</v>
      </c>
      <c r="CM211" s="253">
        <f t="shared" si="316"/>
        <v>0</v>
      </c>
      <c r="CN211" s="253">
        <f t="shared" si="316"/>
        <v>0</v>
      </c>
      <c r="CO211" s="253">
        <f t="shared" si="316"/>
        <v>0</v>
      </c>
      <c r="CP211" s="253">
        <f t="shared" ref="CP211:DL211" si="317">IF(ROUND(AK224-SUM(AK225:AK226),5)&gt;=0,0,"Ошибка")</f>
        <v>0</v>
      </c>
      <c r="CQ211" s="253">
        <f t="shared" si="317"/>
        <v>0</v>
      </c>
      <c r="CR211" s="253">
        <f t="shared" si="317"/>
        <v>0</v>
      </c>
      <c r="CS211" s="253">
        <f t="shared" si="317"/>
        <v>0</v>
      </c>
      <c r="CT211" s="253">
        <f t="shared" si="317"/>
        <v>0</v>
      </c>
      <c r="CU211" s="253">
        <f t="shared" si="317"/>
        <v>0</v>
      </c>
      <c r="CV211" s="253">
        <f t="shared" si="317"/>
        <v>0</v>
      </c>
      <c r="CW211" s="253">
        <f t="shared" si="317"/>
        <v>0</v>
      </c>
      <c r="CX211" s="253">
        <f t="shared" si="317"/>
        <v>0</v>
      </c>
      <c r="CY211" s="253">
        <f t="shared" si="317"/>
        <v>0</v>
      </c>
      <c r="CZ211" s="253">
        <f t="shared" si="317"/>
        <v>0</v>
      </c>
      <c r="DA211" s="253">
        <f t="shared" si="317"/>
        <v>0</v>
      </c>
      <c r="DB211" s="253">
        <f t="shared" si="317"/>
        <v>0</v>
      </c>
      <c r="DC211" s="253">
        <f t="shared" si="317"/>
        <v>0</v>
      </c>
      <c r="DD211" s="253">
        <f t="shared" si="317"/>
        <v>0</v>
      </c>
      <c r="DE211" s="253">
        <f t="shared" si="317"/>
        <v>0</v>
      </c>
      <c r="DF211" s="253">
        <f t="shared" si="317"/>
        <v>0</v>
      </c>
      <c r="DG211" s="253">
        <f t="shared" si="317"/>
        <v>0</v>
      </c>
      <c r="DH211" s="253">
        <f t="shared" si="317"/>
        <v>0</v>
      </c>
      <c r="DI211" s="253">
        <f t="shared" si="317"/>
        <v>0</v>
      </c>
      <c r="DJ211" s="253">
        <f t="shared" si="317"/>
        <v>0</v>
      </c>
      <c r="DK211" s="253">
        <f t="shared" si="317"/>
        <v>0</v>
      </c>
      <c r="DL211" s="253">
        <f t="shared" si="317"/>
        <v>0</v>
      </c>
      <c r="DM211" s="2"/>
      <c r="DN211" s="2"/>
    </row>
    <row r="212" spans="1:118" s="27" customFormat="1" ht="24">
      <c r="A212" s="272" t="str">
        <f t="shared" ref="A212:A238" si="318">A211</f>
        <v>Внести наименование учреждения 7</v>
      </c>
      <c r="B212" s="348" t="s">
        <v>233</v>
      </c>
      <c r="C212" s="349" t="s">
        <v>55</v>
      </c>
      <c r="D212" s="349" t="s">
        <v>7</v>
      </c>
      <c r="E212" s="308">
        <f>ROUND(SUM(P212,AA212,AL212,AW212),0)</f>
        <v>0</v>
      </c>
      <c r="F212" s="236">
        <f>ROUND(SUM(Q212,AB212,AM212,AX212),1)</f>
        <v>0</v>
      </c>
      <c r="G212" s="236">
        <f>SUM(J212:L212)</f>
        <v>0</v>
      </c>
      <c r="H212" s="236">
        <f>ROUND(SUM(S212,AD212,AO212,AZ212),1)</f>
        <v>0</v>
      </c>
      <c r="I212" s="236">
        <f>SUM(M212:O212)</f>
        <v>0</v>
      </c>
      <c r="J212" s="236">
        <f>ROUND(SUM(U212,AF212,AQ212,BB212),1)</f>
        <v>0</v>
      </c>
      <c r="K212" s="236">
        <f>ROUND(SUM(V212,AG212,AR212,BC212),1)</f>
        <v>0</v>
      </c>
      <c r="L212" s="236">
        <f>ROUND(SUM(W212,AH212,AS212,BD212),1)</f>
        <v>0</v>
      </c>
      <c r="M212" s="236">
        <f>ROUND(SUM(X212,AI212,AT212,BE212),1)</f>
        <v>0</v>
      </c>
      <c r="N212" s="236">
        <f t="shared" ref="N212:N238" si="319">ROUND(SUM(Y212,AJ212,AU212,BF212),1)</f>
        <v>0</v>
      </c>
      <c r="O212" s="236">
        <f>ROUND(SUM(Z212,AK212,AV212,BG212),1)</f>
        <v>0</v>
      </c>
      <c r="P212" s="220"/>
      <c r="Q212" s="221"/>
      <c r="R212" s="237">
        <f t="shared" ref="R212:R217" si="320">SUM(U212:W212)</f>
        <v>0</v>
      </c>
      <c r="S212" s="221"/>
      <c r="T212" s="237">
        <f t="shared" ref="T212:T217" si="321">SUM(X212:Z212)</f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ref="AC212:AC217" si="322">SUM(AF212:AH212)</f>
        <v>0</v>
      </c>
      <c r="AD212" s="221"/>
      <c r="AE212" s="237">
        <f t="shared" ref="AE212:AE217" si="323">SUM(AI212:AK212)</f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ref="AN212:AN217" si="324">SUM(AQ212:AS212)</f>
        <v>0</v>
      </c>
      <c r="AO212" s="221"/>
      <c r="AP212" s="237">
        <f t="shared" ref="AP212:AP217" si="325">SUM(AT212:AV212)</f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ref="AY212:AY217" si="326">SUM(BB212:BD212)</f>
        <v>0</v>
      </c>
      <c r="AZ212" s="221"/>
      <c r="BA212" s="237">
        <f t="shared" ref="BA212:BA217" si="327">SUM(BE212:BG212)</f>
        <v>0</v>
      </c>
      <c r="BB212" s="221"/>
      <c r="BC212" s="233"/>
      <c r="BD212" s="221"/>
      <c r="BE212" s="221"/>
      <c r="BF212" s="233"/>
      <c r="BG212" s="221"/>
      <c r="BH212" s="379">
        <f t="shared" si="315"/>
        <v>0</v>
      </c>
      <c r="BI212" s="255" t="str">
        <f t="shared" ref="BI212:BI238" si="328">D212</f>
        <v>02</v>
      </c>
      <c r="BJ212" s="361"/>
      <c r="BK212" s="253">
        <f>IF(ROUND((E212-F212),5)&gt;=0,0,"Ошибка!")</f>
        <v>0</v>
      </c>
      <c r="BL212" s="361"/>
      <c r="BM212" s="253">
        <f>IF(ROUND((G212-H212),5)&gt;=0,0,"Ошибка!")</f>
        <v>0</v>
      </c>
      <c r="BN212" s="247"/>
      <c r="BO212" s="358"/>
      <c r="BP212" s="361"/>
      <c r="BQ212" s="361"/>
      <c r="BR212" s="361"/>
      <c r="BS212" s="361"/>
      <c r="BT212" s="361"/>
      <c r="BU212" s="361"/>
      <c r="BV212" s="253">
        <f>IF(ROUND((P212-Q212),5)&gt;=0,0,"Ошибка!")</f>
        <v>0</v>
      </c>
      <c r="BW212" s="361"/>
      <c r="BX212" s="253">
        <f>IF(ROUND((R212-S212),5)&gt;=0,0,"Ошибка!")</f>
        <v>0</v>
      </c>
      <c r="BY212" s="361"/>
      <c r="BZ212" s="361"/>
      <c r="CA212" s="361"/>
      <c r="CB212" s="361"/>
      <c r="CC212" s="361"/>
      <c r="CD212" s="361"/>
      <c r="CE212" s="361"/>
      <c r="CF212" s="361"/>
      <c r="CG212" s="253">
        <f>IF(ROUND((AA212-AB212),5)&gt;=0,0,"Ошибка!")</f>
        <v>0</v>
      </c>
      <c r="CH212" s="361"/>
      <c r="CI212" s="253">
        <f>IF(ROUND((AC212-AD212),5)&gt;=0,0,"Ошибка!")</f>
        <v>0</v>
      </c>
      <c r="CJ212" s="361"/>
      <c r="CK212" s="361"/>
      <c r="CL212" s="361"/>
      <c r="CM212" s="361"/>
      <c r="CN212" s="361"/>
      <c r="CO212" s="361"/>
      <c r="CP212" s="361"/>
      <c r="CQ212" s="361"/>
      <c r="CR212" s="253">
        <f>IF(ROUND((AL212-AM212),5)&gt;=0,0,"Ошибка!")</f>
        <v>0</v>
      </c>
      <c r="CS212" s="361"/>
      <c r="CT212" s="253">
        <f>IF(ROUND((AN212-AO212),5)&gt;=0,0,"Ошибка!")</f>
        <v>0</v>
      </c>
      <c r="CU212" s="361"/>
      <c r="CV212" s="361"/>
      <c r="CW212" s="361"/>
      <c r="CX212" s="361"/>
      <c r="CY212" s="361"/>
      <c r="CZ212" s="361"/>
      <c r="DA212" s="361"/>
      <c r="DB212" s="361"/>
      <c r="DC212" s="253">
        <f>IF(ROUND((AW212-AX212),5)&gt;=0,0,"Ошибка!")</f>
        <v>0</v>
      </c>
      <c r="DD212" s="361"/>
      <c r="DE212" s="253">
        <f>IF(ROUND((AY212-AZ212),5)&gt;=0,0,"Ошибка!")</f>
        <v>0</v>
      </c>
      <c r="DF212" s="361"/>
      <c r="DG212" s="361"/>
      <c r="DH212" s="361"/>
      <c r="DI212" s="361"/>
      <c r="DJ212" s="361"/>
      <c r="DK212" s="361"/>
      <c r="DL212" s="361"/>
      <c r="DM212" s="2"/>
      <c r="DN212" s="2"/>
    </row>
    <row r="213" spans="1:118" s="27" customFormat="1" ht="36">
      <c r="A213" s="272" t="str">
        <f t="shared" si="318"/>
        <v>Внести наименование учреждения 7</v>
      </c>
      <c r="B213" s="348" t="s">
        <v>229</v>
      </c>
      <c r="C213" s="349" t="s">
        <v>58</v>
      </c>
      <c r="D213" s="349" t="s">
        <v>8</v>
      </c>
      <c r="E213" s="308">
        <f t="shared" ref="E213:E238" si="329">ROUND(SUM(P213,AA213,AL213,AW213),0)</f>
        <v>0</v>
      </c>
      <c r="F213" s="236">
        <f t="shared" ref="F213:F238" si="330">ROUND(SUM(Q213,AB213,AM213,AX213),1)</f>
        <v>0</v>
      </c>
      <c r="G213" s="236">
        <f t="shared" ref="G213:G238" si="331">SUM(J213:L213)</f>
        <v>0</v>
      </c>
      <c r="H213" s="236">
        <f t="shared" ref="H213:H238" si="332">ROUND(SUM(S213,AD213,AO213,AZ213),1)</f>
        <v>0</v>
      </c>
      <c r="I213" s="236">
        <f t="shared" ref="I213:I238" si="333">SUM(M213:O213)</f>
        <v>0</v>
      </c>
      <c r="J213" s="236">
        <f t="shared" ref="J213:J225" si="334">ROUND(SUM(U213,AF213,AQ213,BB213),1)</f>
        <v>0</v>
      </c>
      <c r="K213" s="236">
        <f t="shared" ref="K213:K225" si="335">ROUND(SUM(V213,AG213,AR213,BC213),1)</f>
        <v>0</v>
      </c>
      <c r="L213" s="236">
        <f t="shared" ref="L213:L225" si="336">ROUND(SUM(W213,AH213,AS213,BD213),1)</f>
        <v>0</v>
      </c>
      <c r="M213" s="236">
        <f t="shared" ref="M213:M225" si="337">ROUND(SUM(X213,AI213,AT213,BE213),1)</f>
        <v>0</v>
      </c>
      <c r="N213" s="236">
        <f t="shared" si="319"/>
        <v>0</v>
      </c>
      <c r="O213" s="236">
        <f t="shared" ref="O213:O225" si="338">ROUND(SUM(Z213,AK213,AV213,BG213),1)</f>
        <v>0</v>
      </c>
      <c r="P213" s="220"/>
      <c r="Q213" s="221"/>
      <c r="R213" s="237">
        <f t="shared" si="320"/>
        <v>0</v>
      </c>
      <c r="S213" s="221"/>
      <c r="T213" s="237">
        <f t="shared" si="321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322"/>
        <v>0</v>
      </c>
      <c r="AD213" s="221"/>
      <c r="AE213" s="237">
        <f t="shared" si="323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324"/>
        <v>0</v>
      </c>
      <c r="AO213" s="221"/>
      <c r="AP213" s="237">
        <f t="shared" si="325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326"/>
        <v>0</v>
      </c>
      <c r="AZ213" s="221"/>
      <c r="BA213" s="237">
        <f t="shared" si="327"/>
        <v>0</v>
      </c>
      <c r="BB213" s="221"/>
      <c r="BC213" s="233"/>
      <c r="BD213" s="221"/>
      <c r="BE213" s="221"/>
      <c r="BF213" s="233"/>
      <c r="BG213" s="221"/>
      <c r="BH213" s="379">
        <f t="shared" si="315"/>
        <v>0</v>
      </c>
      <c r="BI213" s="255" t="str">
        <f t="shared" si="328"/>
        <v>03</v>
      </c>
      <c r="BJ213" s="361"/>
      <c r="BK213" s="253">
        <f t="shared" ref="BK213:BK238" si="339">IF(ROUND((E213-F213),5)&gt;=0,0,"Ошибка!")</f>
        <v>0</v>
      </c>
      <c r="BL213" s="361"/>
      <c r="BM213" s="253">
        <f t="shared" ref="BM213:BM238" si="340">IF(ROUND((G213-H213),5)&gt;=0,0,"Ошибка!")</f>
        <v>0</v>
      </c>
      <c r="BN213" s="247"/>
      <c r="BO213" s="358"/>
      <c r="BP213" s="361"/>
      <c r="BQ213" s="361"/>
      <c r="BR213" s="361"/>
      <c r="BS213" s="361"/>
      <c r="BT213" s="361"/>
      <c r="BU213" s="361"/>
      <c r="BV213" s="253">
        <f t="shared" ref="BV213:BV238" si="341">IF(ROUND((P213-Q213),5)&gt;=0,0,"Ошибка!")</f>
        <v>0</v>
      </c>
      <c r="BW213" s="361"/>
      <c r="BX213" s="253">
        <f t="shared" ref="BX213:BX238" si="342">IF(ROUND((R213-S213),5)&gt;=0,0,"Ошибка!")</f>
        <v>0</v>
      </c>
      <c r="BY213" s="361"/>
      <c r="BZ213" s="361"/>
      <c r="CA213" s="361"/>
      <c r="CB213" s="361"/>
      <c r="CC213" s="361"/>
      <c r="CD213" s="361"/>
      <c r="CE213" s="361"/>
      <c r="CF213" s="361"/>
      <c r="CG213" s="253">
        <f t="shared" ref="CG213:CG238" si="343">IF(ROUND((AA213-AB213),5)&gt;=0,0,"Ошибка!")</f>
        <v>0</v>
      </c>
      <c r="CH213" s="361"/>
      <c r="CI213" s="253">
        <f t="shared" ref="CI213:CI238" si="344">IF(ROUND((AC213-AD213),5)&gt;=0,0,"Ошибка!")</f>
        <v>0</v>
      </c>
      <c r="CJ213" s="361"/>
      <c r="CK213" s="361"/>
      <c r="CL213" s="361"/>
      <c r="CM213" s="361"/>
      <c r="CN213" s="361"/>
      <c r="CO213" s="361"/>
      <c r="CP213" s="361"/>
      <c r="CQ213" s="361"/>
      <c r="CR213" s="253">
        <f t="shared" ref="CR213:CR238" si="345">IF(ROUND((AL213-AM213),5)&gt;=0,0,"Ошибка!")</f>
        <v>0</v>
      </c>
      <c r="CS213" s="361"/>
      <c r="CT213" s="253">
        <f t="shared" ref="CT213:CT238" si="346">IF(ROUND((AN213-AO213),5)&gt;=0,0,"Ошибка!")</f>
        <v>0</v>
      </c>
      <c r="CU213" s="361"/>
      <c r="CV213" s="361"/>
      <c r="CW213" s="361"/>
      <c r="CX213" s="361"/>
      <c r="CY213" s="361"/>
      <c r="CZ213" s="361"/>
      <c r="DA213" s="361"/>
      <c r="DB213" s="361"/>
      <c r="DC213" s="253">
        <f t="shared" ref="DC213:DC238" si="347">IF(ROUND((AW213-AX213),5)&gt;=0,0,"Ошибка!")</f>
        <v>0</v>
      </c>
      <c r="DD213" s="361"/>
      <c r="DE213" s="253">
        <f t="shared" ref="DE213:DE238" si="348">IF(ROUND((AY213-AZ213),5)&gt;=0,0,"Ошибка!")</f>
        <v>0</v>
      </c>
      <c r="DF213" s="361"/>
      <c r="DG213" s="361"/>
      <c r="DH213" s="361"/>
      <c r="DI213" s="361"/>
      <c r="DJ213" s="361"/>
      <c r="DK213" s="361"/>
      <c r="DL213" s="361"/>
      <c r="DM213" s="2"/>
      <c r="DN213" s="2"/>
    </row>
    <row r="214" spans="1:118" s="28" customFormat="1" ht="24">
      <c r="A214" s="272" t="str">
        <f t="shared" si="318"/>
        <v>Внести наименование учреждения 7</v>
      </c>
      <c r="B214" s="348" t="s">
        <v>331</v>
      </c>
      <c r="C214" s="349" t="s">
        <v>288</v>
      </c>
      <c r="D214" s="349" t="s">
        <v>9</v>
      </c>
      <c r="E214" s="308">
        <f t="shared" si="329"/>
        <v>0</v>
      </c>
      <c r="F214" s="236">
        <f t="shared" si="330"/>
        <v>0</v>
      </c>
      <c r="G214" s="236">
        <f t="shared" si="331"/>
        <v>0</v>
      </c>
      <c r="H214" s="236">
        <f t="shared" si="332"/>
        <v>0</v>
      </c>
      <c r="I214" s="236">
        <f t="shared" si="333"/>
        <v>0</v>
      </c>
      <c r="J214" s="236">
        <f t="shared" si="334"/>
        <v>0</v>
      </c>
      <c r="K214" s="236">
        <f t="shared" si="335"/>
        <v>0</v>
      </c>
      <c r="L214" s="236">
        <f t="shared" si="336"/>
        <v>0</v>
      </c>
      <c r="M214" s="236">
        <f t="shared" si="337"/>
        <v>0</v>
      </c>
      <c r="N214" s="236">
        <f t="shared" si="319"/>
        <v>0</v>
      </c>
      <c r="O214" s="236">
        <f t="shared" si="338"/>
        <v>0</v>
      </c>
      <c r="P214" s="367"/>
      <c r="Q214" s="368"/>
      <c r="R214" s="237">
        <f t="shared" si="320"/>
        <v>0</v>
      </c>
      <c r="S214" s="368"/>
      <c r="T214" s="237">
        <f t="shared" si="321"/>
        <v>0</v>
      </c>
      <c r="U214" s="368"/>
      <c r="V214" s="368"/>
      <c r="W214" s="368"/>
      <c r="X214" s="368"/>
      <c r="Y214" s="368"/>
      <c r="Z214" s="368"/>
      <c r="AA214" s="367"/>
      <c r="AB214" s="368"/>
      <c r="AC214" s="237">
        <f t="shared" si="322"/>
        <v>0</v>
      </c>
      <c r="AD214" s="368"/>
      <c r="AE214" s="237">
        <f t="shared" si="323"/>
        <v>0</v>
      </c>
      <c r="AF214" s="368"/>
      <c r="AG214" s="368"/>
      <c r="AH214" s="368"/>
      <c r="AI214" s="368"/>
      <c r="AJ214" s="368"/>
      <c r="AK214" s="368"/>
      <c r="AL214" s="367"/>
      <c r="AM214" s="368"/>
      <c r="AN214" s="237">
        <f t="shared" si="324"/>
        <v>0</v>
      </c>
      <c r="AO214" s="368"/>
      <c r="AP214" s="237">
        <f t="shared" si="325"/>
        <v>0</v>
      </c>
      <c r="AQ214" s="368"/>
      <c r="AR214" s="368"/>
      <c r="AS214" s="368"/>
      <c r="AT214" s="368"/>
      <c r="AU214" s="368"/>
      <c r="AV214" s="368"/>
      <c r="AW214" s="367"/>
      <c r="AX214" s="368"/>
      <c r="AY214" s="237">
        <f t="shared" si="326"/>
        <v>0</v>
      </c>
      <c r="AZ214" s="368"/>
      <c r="BA214" s="237">
        <f t="shared" si="327"/>
        <v>0</v>
      </c>
      <c r="BB214" s="368"/>
      <c r="BC214" s="368"/>
      <c r="BD214" s="368"/>
      <c r="BE214" s="368"/>
      <c r="BF214" s="368"/>
      <c r="BG214" s="368"/>
      <c r="BH214" s="379">
        <f t="shared" si="315"/>
        <v>0</v>
      </c>
      <c r="BI214" s="255" t="str">
        <f t="shared" si="328"/>
        <v>04</v>
      </c>
      <c r="BJ214" s="361"/>
      <c r="BK214" s="253">
        <f t="shared" si="339"/>
        <v>0</v>
      </c>
      <c r="BL214" s="361"/>
      <c r="BM214" s="253">
        <f t="shared" si="340"/>
        <v>0</v>
      </c>
      <c r="BN214" s="247"/>
      <c r="BO214" s="358"/>
      <c r="BP214" s="361"/>
      <c r="BQ214" s="361"/>
      <c r="BR214" s="361"/>
      <c r="BS214" s="361"/>
      <c r="BT214" s="361"/>
      <c r="BU214" s="361"/>
      <c r="BV214" s="253">
        <f t="shared" si="341"/>
        <v>0</v>
      </c>
      <c r="BW214" s="361"/>
      <c r="BX214" s="253">
        <f t="shared" si="342"/>
        <v>0</v>
      </c>
      <c r="BY214" s="361"/>
      <c r="BZ214" s="361"/>
      <c r="CA214" s="361"/>
      <c r="CB214" s="361"/>
      <c r="CC214" s="361"/>
      <c r="CD214" s="361"/>
      <c r="CE214" s="361"/>
      <c r="CF214" s="361"/>
      <c r="CG214" s="253">
        <f t="shared" si="343"/>
        <v>0</v>
      </c>
      <c r="CH214" s="361"/>
      <c r="CI214" s="253">
        <f t="shared" si="344"/>
        <v>0</v>
      </c>
      <c r="CJ214" s="361"/>
      <c r="CK214" s="361"/>
      <c r="CL214" s="361"/>
      <c r="CM214" s="361"/>
      <c r="CN214" s="361"/>
      <c r="CO214" s="361"/>
      <c r="CP214" s="361"/>
      <c r="CQ214" s="361"/>
      <c r="CR214" s="253">
        <f t="shared" si="345"/>
        <v>0</v>
      </c>
      <c r="CS214" s="361"/>
      <c r="CT214" s="253">
        <f t="shared" si="346"/>
        <v>0</v>
      </c>
      <c r="CU214" s="361"/>
      <c r="CV214" s="361"/>
      <c r="CW214" s="361"/>
      <c r="CX214" s="361"/>
      <c r="CY214" s="361"/>
      <c r="CZ214" s="361"/>
      <c r="DA214" s="361"/>
      <c r="DB214" s="361"/>
      <c r="DC214" s="253">
        <f t="shared" si="347"/>
        <v>0</v>
      </c>
      <c r="DD214" s="361"/>
      <c r="DE214" s="253">
        <f t="shared" si="348"/>
        <v>0</v>
      </c>
      <c r="DF214" s="361"/>
      <c r="DG214" s="361"/>
      <c r="DH214" s="361"/>
      <c r="DI214" s="361"/>
      <c r="DJ214" s="361"/>
      <c r="DK214" s="361"/>
      <c r="DL214" s="361"/>
      <c r="DM214" s="242"/>
      <c r="DN214" s="242"/>
    </row>
    <row r="215" spans="1:118" s="28" customFormat="1" ht="24">
      <c r="A215" s="272" t="str">
        <f t="shared" si="318"/>
        <v>Внести наименование учреждения 7</v>
      </c>
      <c r="B215" s="348" t="s">
        <v>330</v>
      </c>
      <c r="C215" s="349" t="s">
        <v>289</v>
      </c>
      <c r="D215" s="349" t="s">
        <v>10</v>
      </c>
      <c r="E215" s="308">
        <f t="shared" si="329"/>
        <v>0</v>
      </c>
      <c r="F215" s="236">
        <f t="shared" si="330"/>
        <v>0</v>
      </c>
      <c r="G215" s="236">
        <f t="shared" si="331"/>
        <v>0</v>
      </c>
      <c r="H215" s="236">
        <f t="shared" si="332"/>
        <v>0</v>
      </c>
      <c r="I215" s="236">
        <f t="shared" si="333"/>
        <v>0</v>
      </c>
      <c r="J215" s="236">
        <f t="shared" si="334"/>
        <v>0</v>
      </c>
      <c r="K215" s="236">
        <f t="shared" si="335"/>
        <v>0</v>
      </c>
      <c r="L215" s="236">
        <f t="shared" si="336"/>
        <v>0</v>
      </c>
      <c r="M215" s="236">
        <f t="shared" si="337"/>
        <v>0</v>
      </c>
      <c r="N215" s="236">
        <f t="shared" si="319"/>
        <v>0</v>
      </c>
      <c r="O215" s="236">
        <f t="shared" si="338"/>
        <v>0</v>
      </c>
      <c r="P215" s="367"/>
      <c r="Q215" s="368"/>
      <c r="R215" s="237">
        <f t="shared" si="320"/>
        <v>0</v>
      </c>
      <c r="S215" s="368"/>
      <c r="T215" s="237">
        <f t="shared" si="321"/>
        <v>0</v>
      </c>
      <c r="U215" s="368"/>
      <c r="V215" s="368"/>
      <c r="W215" s="368"/>
      <c r="X215" s="368"/>
      <c r="Y215" s="368"/>
      <c r="Z215" s="368"/>
      <c r="AA215" s="367"/>
      <c r="AB215" s="368"/>
      <c r="AC215" s="237">
        <f t="shared" si="322"/>
        <v>0</v>
      </c>
      <c r="AD215" s="368"/>
      <c r="AE215" s="237">
        <f t="shared" si="323"/>
        <v>0</v>
      </c>
      <c r="AF215" s="368"/>
      <c r="AG215" s="368"/>
      <c r="AH215" s="368"/>
      <c r="AI215" s="368"/>
      <c r="AJ215" s="368"/>
      <c r="AK215" s="368"/>
      <c r="AL215" s="367"/>
      <c r="AM215" s="368"/>
      <c r="AN215" s="237">
        <f t="shared" si="324"/>
        <v>0</v>
      </c>
      <c r="AO215" s="368"/>
      <c r="AP215" s="237">
        <f t="shared" si="325"/>
        <v>0</v>
      </c>
      <c r="AQ215" s="368"/>
      <c r="AR215" s="368"/>
      <c r="AS215" s="368"/>
      <c r="AT215" s="368"/>
      <c r="AU215" s="368"/>
      <c r="AV215" s="368"/>
      <c r="AW215" s="367"/>
      <c r="AX215" s="368"/>
      <c r="AY215" s="237">
        <f t="shared" si="326"/>
        <v>0</v>
      </c>
      <c r="AZ215" s="368"/>
      <c r="BA215" s="237">
        <f t="shared" si="327"/>
        <v>0</v>
      </c>
      <c r="BB215" s="368"/>
      <c r="BC215" s="368"/>
      <c r="BD215" s="368"/>
      <c r="BE215" s="368"/>
      <c r="BF215" s="368"/>
      <c r="BG215" s="368"/>
      <c r="BH215" s="379">
        <f t="shared" si="315"/>
        <v>0</v>
      </c>
      <c r="BI215" s="255" t="str">
        <f t="shared" si="328"/>
        <v>05</v>
      </c>
      <c r="BJ215" s="361"/>
      <c r="BK215" s="253">
        <f t="shared" si="339"/>
        <v>0</v>
      </c>
      <c r="BL215" s="361"/>
      <c r="BM215" s="253">
        <f t="shared" si="340"/>
        <v>0</v>
      </c>
      <c r="BN215" s="247"/>
      <c r="BO215" s="358"/>
      <c r="BP215" s="361"/>
      <c r="BQ215" s="361"/>
      <c r="BR215" s="361"/>
      <c r="BS215" s="361"/>
      <c r="BT215" s="361"/>
      <c r="BU215" s="361"/>
      <c r="BV215" s="253">
        <f t="shared" si="341"/>
        <v>0</v>
      </c>
      <c r="BW215" s="361"/>
      <c r="BX215" s="253">
        <f t="shared" si="342"/>
        <v>0</v>
      </c>
      <c r="BY215" s="361"/>
      <c r="BZ215" s="361"/>
      <c r="CA215" s="361"/>
      <c r="CB215" s="361"/>
      <c r="CC215" s="361"/>
      <c r="CD215" s="361"/>
      <c r="CE215" s="361"/>
      <c r="CF215" s="361"/>
      <c r="CG215" s="253">
        <f t="shared" si="343"/>
        <v>0</v>
      </c>
      <c r="CH215" s="361"/>
      <c r="CI215" s="253">
        <f t="shared" si="344"/>
        <v>0</v>
      </c>
      <c r="CJ215" s="361"/>
      <c r="CK215" s="361"/>
      <c r="CL215" s="361"/>
      <c r="CM215" s="361"/>
      <c r="CN215" s="361"/>
      <c r="CO215" s="361"/>
      <c r="CP215" s="361"/>
      <c r="CQ215" s="361"/>
      <c r="CR215" s="253">
        <f t="shared" si="345"/>
        <v>0</v>
      </c>
      <c r="CS215" s="361"/>
      <c r="CT215" s="253">
        <f t="shared" si="346"/>
        <v>0</v>
      </c>
      <c r="CU215" s="361"/>
      <c r="CV215" s="361"/>
      <c r="CW215" s="361"/>
      <c r="CX215" s="361"/>
      <c r="CY215" s="361"/>
      <c r="CZ215" s="361"/>
      <c r="DA215" s="361"/>
      <c r="DB215" s="361"/>
      <c r="DC215" s="253">
        <f t="shared" si="347"/>
        <v>0</v>
      </c>
      <c r="DD215" s="361"/>
      <c r="DE215" s="253">
        <f t="shared" si="348"/>
        <v>0</v>
      </c>
      <c r="DF215" s="361"/>
      <c r="DG215" s="361"/>
      <c r="DH215" s="361"/>
      <c r="DI215" s="361"/>
      <c r="DJ215" s="361"/>
      <c r="DK215" s="361"/>
      <c r="DL215" s="361"/>
      <c r="DM215" s="242"/>
      <c r="DN215" s="242"/>
    </row>
    <row r="216" spans="1:118" s="27" customFormat="1" ht="12">
      <c r="A216" s="272" t="str">
        <f t="shared" si="318"/>
        <v>Внести наименование учреждения 7</v>
      </c>
      <c r="B216" s="350" t="s">
        <v>290</v>
      </c>
      <c r="C216" s="349" t="s">
        <v>291</v>
      </c>
      <c r="D216" s="349" t="s">
        <v>59</v>
      </c>
      <c r="E216" s="308">
        <f t="shared" si="329"/>
        <v>0</v>
      </c>
      <c r="F216" s="236">
        <f t="shared" si="330"/>
        <v>0</v>
      </c>
      <c r="G216" s="236">
        <f t="shared" si="331"/>
        <v>0</v>
      </c>
      <c r="H216" s="236">
        <f t="shared" si="332"/>
        <v>0</v>
      </c>
      <c r="I216" s="236">
        <f t="shared" si="333"/>
        <v>0</v>
      </c>
      <c r="J216" s="236">
        <f t="shared" si="334"/>
        <v>0</v>
      </c>
      <c r="K216" s="236">
        <f t="shared" si="335"/>
        <v>0</v>
      </c>
      <c r="L216" s="236">
        <f t="shared" si="336"/>
        <v>0</v>
      </c>
      <c r="M216" s="236">
        <f t="shared" si="337"/>
        <v>0</v>
      </c>
      <c r="N216" s="236">
        <f t="shared" si="319"/>
        <v>0</v>
      </c>
      <c r="O216" s="236">
        <f t="shared" si="338"/>
        <v>0</v>
      </c>
      <c r="P216" s="367"/>
      <c r="Q216" s="368"/>
      <c r="R216" s="237">
        <f t="shared" si="320"/>
        <v>0</v>
      </c>
      <c r="S216" s="368"/>
      <c r="T216" s="237">
        <f t="shared" si="321"/>
        <v>0</v>
      </c>
      <c r="U216" s="368"/>
      <c r="V216" s="368"/>
      <c r="W216" s="368"/>
      <c r="X216" s="368"/>
      <c r="Y216" s="368"/>
      <c r="Z216" s="368"/>
      <c r="AA216" s="367"/>
      <c r="AB216" s="368"/>
      <c r="AC216" s="237">
        <f t="shared" si="322"/>
        <v>0</v>
      </c>
      <c r="AD216" s="368"/>
      <c r="AE216" s="237">
        <f t="shared" si="323"/>
        <v>0</v>
      </c>
      <c r="AF216" s="368"/>
      <c r="AG216" s="368"/>
      <c r="AH216" s="368"/>
      <c r="AI216" s="368"/>
      <c r="AJ216" s="368"/>
      <c r="AK216" s="368"/>
      <c r="AL216" s="367"/>
      <c r="AM216" s="368"/>
      <c r="AN216" s="237">
        <f t="shared" si="324"/>
        <v>0</v>
      </c>
      <c r="AO216" s="368"/>
      <c r="AP216" s="237">
        <f t="shared" si="325"/>
        <v>0</v>
      </c>
      <c r="AQ216" s="368"/>
      <c r="AR216" s="368"/>
      <c r="AS216" s="368"/>
      <c r="AT216" s="368"/>
      <c r="AU216" s="368"/>
      <c r="AV216" s="368"/>
      <c r="AW216" s="367"/>
      <c r="AX216" s="368"/>
      <c r="AY216" s="237">
        <f t="shared" si="326"/>
        <v>0</v>
      </c>
      <c r="AZ216" s="368"/>
      <c r="BA216" s="237">
        <f t="shared" si="327"/>
        <v>0</v>
      </c>
      <c r="BB216" s="368"/>
      <c r="BC216" s="368"/>
      <c r="BD216" s="368"/>
      <c r="BE216" s="368"/>
      <c r="BF216" s="368"/>
      <c r="BG216" s="368"/>
      <c r="BH216" s="379">
        <f t="shared" si="315"/>
        <v>0</v>
      </c>
      <c r="BI216" s="255" t="str">
        <f t="shared" si="328"/>
        <v>06</v>
      </c>
      <c r="BJ216" s="361"/>
      <c r="BK216" s="253">
        <f t="shared" si="339"/>
        <v>0</v>
      </c>
      <c r="BL216" s="361"/>
      <c r="BM216" s="253">
        <f t="shared" si="340"/>
        <v>0</v>
      </c>
      <c r="BN216" s="247"/>
      <c r="BO216" s="358"/>
      <c r="BP216" s="361"/>
      <c r="BQ216" s="361"/>
      <c r="BR216" s="361"/>
      <c r="BS216" s="361"/>
      <c r="BT216" s="361"/>
      <c r="BU216" s="361"/>
      <c r="BV216" s="253">
        <f t="shared" si="341"/>
        <v>0</v>
      </c>
      <c r="BW216" s="361"/>
      <c r="BX216" s="253">
        <f t="shared" si="342"/>
        <v>0</v>
      </c>
      <c r="BY216" s="361"/>
      <c r="BZ216" s="361"/>
      <c r="CA216" s="361"/>
      <c r="CB216" s="361"/>
      <c r="CC216" s="361"/>
      <c r="CD216" s="361"/>
      <c r="CE216" s="361"/>
      <c r="CF216" s="361"/>
      <c r="CG216" s="253">
        <f t="shared" si="343"/>
        <v>0</v>
      </c>
      <c r="CH216" s="361"/>
      <c r="CI216" s="253">
        <f t="shared" si="344"/>
        <v>0</v>
      </c>
      <c r="CJ216" s="361"/>
      <c r="CK216" s="361"/>
      <c r="CL216" s="361"/>
      <c r="CM216" s="361"/>
      <c r="CN216" s="361"/>
      <c r="CO216" s="361"/>
      <c r="CP216" s="361"/>
      <c r="CQ216" s="361"/>
      <c r="CR216" s="253">
        <f t="shared" si="345"/>
        <v>0</v>
      </c>
      <c r="CS216" s="361"/>
      <c r="CT216" s="253">
        <f t="shared" si="346"/>
        <v>0</v>
      </c>
      <c r="CU216" s="361"/>
      <c r="CV216" s="361"/>
      <c r="CW216" s="361"/>
      <c r="CX216" s="361"/>
      <c r="CY216" s="361"/>
      <c r="CZ216" s="361"/>
      <c r="DA216" s="361"/>
      <c r="DB216" s="361"/>
      <c r="DC216" s="253">
        <f t="shared" si="347"/>
        <v>0</v>
      </c>
      <c r="DD216" s="361"/>
      <c r="DE216" s="253">
        <f t="shared" si="348"/>
        <v>0</v>
      </c>
      <c r="DF216" s="361"/>
      <c r="DG216" s="361"/>
      <c r="DH216" s="361"/>
      <c r="DI216" s="361"/>
      <c r="DJ216" s="361"/>
      <c r="DK216" s="361"/>
      <c r="DL216" s="361"/>
      <c r="DM216" s="2"/>
      <c r="DN216" s="2"/>
    </row>
    <row r="217" spans="1:118" s="28" customFormat="1" ht="36">
      <c r="A217" s="272" t="str">
        <f t="shared" si="318"/>
        <v>Внести наименование учреждения 7</v>
      </c>
      <c r="B217" s="348" t="s">
        <v>332</v>
      </c>
      <c r="C217" s="349" t="s">
        <v>292</v>
      </c>
      <c r="D217" s="349" t="s">
        <v>60</v>
      </c>
      <c r="E217" s="308">
        <f t="shared" si="329"/>
        <v>0</v>
      </c>
      <c r="F217" s="236">
        <f t="shared" si="330"/>
        <v>0</v>
      </c>
      <c r="G217" s="236">
        <f t="shared" si="331"/>
        <v>0</v>
      </c>
      <c r="H217" s="236">
        <f t="shared" si="332"/>
        <v>0</v>
      </c>
      <c r="I217" s="236">
        <f t="shared" si="333"/>
        <v>0</v>
      </c>
      <c r="J217" s="236">
        <f t="shared" si="334"/>
        <v>0</v>
      </c>
      <c r="K217" s="236">
        <f t="shared" si="335"/>
        <v>0</v>
      </c>
      <c r="L217" s="236">
        <f t="shared" si="336"/>
        <v>0</v>
      </c>
      <c r="M217" s="236">
        <f t="shared" si="337"/>
        <v>0</v>
      </c>
      <c r="N217" s="236">
        <f t="shared" si="319"/>
        <v>0</v>
      </c>
      <c r="O217" s="236">
        <f t="shared" si="338"/>
        <v>0</v>
      </c>
      <c r="P217" s="220"/>
      <c r="Q217" s="221"/>
      <c r="R217" s="237">
        <f t="shared" si="320"/>
        <v>0</v>
      </c>
      <c r="S217" s="221"/>
      <c r="T217" s="237">
        <f t="shared" si="321"/>
        <v>0</v>
      </c>
      <c r="U217" s="221"/>
      <c r="V217" s="233"/>
      <c r="W217" s="221"/>
      <c r="X217" s="221"/>
      <c r="Y217" s="233"/>
      <c r="Z217" s="221"/>
      <c r="AA217" s="220"/>
      <c r="AB217" s="221"/>
      <c r="AC217" s="237">
        <f t="shared" si="322"/>
        <v>0</v>
      </c>
      <c r="AD217" s="221"/>
      <c r="AE217" s="237">
        <f t="shared" si="323"/>
        <v>0</v>
      </c>
      <c r="AF217" s="221"/>
      <c r="AG217" s="233"/>
      <c r="AH217" s="221"/>
      <c r="AI217" s="221"/>
      <c r="AJ217" s="233"/>
      <c r="AK217" s="221"/>
      <c r="AL217" s="220"/>
      <c r="AM217" s="221"/>
      <c r="AN217" s="237">
        <f t="shared" si="324"/>
        <v>0</v>
      </c>
      <c r="AO217" s="221"/>
      <c r="AP217" s="237">
        <f t="shared" si="325"/>
        <v>0</v>
      </c>
      <c r="AQ217" s="221"/>
      <c r="AR217" s="233"/>
      <c r="AS217" s="221"/>
      <c r="AT217" s="221"/>
      <c r="AU217" s="233"/>
      <c r="AV217" s="221"/>
      <c r="AW217" s="220"/>
      <c r="AX217" s="221"/>
      <c r="AY217" s="237">
        <f t="shared" si="326"/>
        <v>0</v>
      </c>
      <c r="AZ217" s="221"/>
      <c r="BA217" s="237">
        <f t="shared" si="327"/>
        <v>0</v>
      </c>
      <c r="BB217" s="221"/>
      <c r="BC217" s="233"/>
      <c r="BD217" s="221"/>
      <c r="BE217" s="221"/>
      <c r="BF217" s="233"/>
      <c r="BG217" s="221"/>
      <c r="BH217" s="379">
        <f t="shared" si="315"/>
        <v>0</v>
      </c>
      <c r="BI217" s="255" t="str">
        <f t="shared" si="328"/>
        <v>07</v>
      </c>
      <c r="BJ217" s="361"/>
      <c r="BK217" s="253">
        <f t="shared" si="339"/>
        <v>0</v>
      </c>
      <c r="BL217" s="361"/>
      <c r="BM217" s="253">
        <f t="shared" si="340"/>
        <v>0</v>
      </c>
      <c r="BN217" s="247"/>
      <c r="BO217" s="358"/>
      <c r="BP217" s="361"/>
      <c r="BQ217" s="361"/>
      <c r="BR217" s="361"/>
      <c r="BS217" s="361"/>
      <c r="BT217" s="361"/>
      <c r="BU217" s="361"/>
      <c r="BV217" s="253">
        <f t="shared" si="341"/>
        <v>0</v>
      </c>
      <c r="BW217" s="361"/>
      <c r="BX217" s="253">
        <f t="shared" si="342"/>
        <v>0</v>
      </c>
      <c r="BY217" s="361"/>
      <c r="BZ217" s="361"/>
      <c r="CA217" s="361"/>
      <c r="CB217" s="361"/>
      <c r="CC217" s="361"/>
      <c r="CD217" s="361"/>
      <c r="CE217" s="361"/>
      <c r="CF217" s="361"/>
      <c r="CG217" s="253">
        <f t="shared" si="343"/>
        <v>0</v>
      </c>
      <c r="CH217" s="361"/>
      <c r="CI217" s="253">
        <f t="shared" si="344"/>
        <v>0</v>
      </c>
      <c r="CJ217" s="361"/>
      <c r="CK217" s="361"/>
      <c r="CL217" s="361"/>
      <c r="CM217" s="361"/>
      <c r="CN217" s="361"/>
      <c r="CO217" s="361"/>
      <c r="CP217" s="361"/>
      <c r="CQ217" s="361"/>
      <c r="CR217" s="253">
        <f t="shared" si="345"/>
        <v>0</v>
      </c>
      <c r="CS217" s="361"/>
      <c r="CT217" s="253">
        <f t="shared" si="346"/>
        <v>0</v>
      </c>
      <c r="CU217" s="361"/>
      <c r="CV217" s="361"/>
      <c r="CW217" s="361"/>
      <c r="CX217" s="361"/>
      <c r="CY217" s="361"/>
      <c r="CZ217" s="361"/>
      <c r="DA217" s="361"/>
      <c r="DB217" s="361"/>
      <c r="DC217" s="253">
        <f t="shared" si="347"/>
        <v>0</v>
      </c>
      <c r="DD217" s="361"/>
      <c r="DE217" s="253">
        <f t="shared" si="348"/>
        <v>0</v>
      </c>
      <c r="DF217" s="361"/>
      <c r="DG217" s="361"/>
      <c r="DH217" s="361"/>
      <c r="DI217" s="361"/>
      <c r="DJ217" s="361"/>
      <c r="DK217" s="361"/>
      <c r="DL217" s="361"/>
      <c r="DM217" s="242"/>
      <c r="DN217" s="242"/>
    </row>
    <row r="218" spans="1:118" s="28" customFormat="1" ht="24">
      <c r="A218" s="272" t="str">
        <f t="shared" si="318"/>
        <v>Внести наименование учреждения 7</v>
      </c>
      <c r="B218" s="348" t="s">
        <v>333</v>
      </c>
      <c r="C218" s="349" t="s">
        <v>293</v>
      </c>
      <c r="D218" s="349" t="s">
        <v>61</v>
      </c>
      <c r="E218" s="308">
        <f t="shared" si="329"/>
        <v>0</v>
      </c>
      <c r="F218" s="236">
        <f t="shared" si="330"/>
        <v>0</v>
      </c>
      <c r="G218" s="236">
        <f t="shared" si="331"/>
        <v>0</v>
      </c>
      <c r="H218" s="236">
        <f t="shared" si="332"/>
        <v>0</v>
      </c>
      <c r="I218" s="236">
        <f t="shared" si="333"/>
        <v>0</v>
      </c>
      <c r="J218" s="236">
        <f t="shared" si="334"/>
        <v>0</v>
      </c>
      <c r="K218" s="236">
        <f t="shared" si="335"/>
        <v>0</v>
      </c>
      <c r="L218" s="236">
        <f t="shared" si="336"/>
        <v>0</v>
      </c>
      <c r="M218" s="236">
        <f t="shared" si="337"/>
        <v>0</v>
      </c>
      <c r="N218" s="236">
        <f t="shared" si="319"/>
        <v>0</v>
      </c>
      <c r="O218" s="236">
        <f t="shared" si="338"/>
        <v>0</v>
      </c>
      <c r="P218" s="367"/>
      <c r="Q218" s="368"/>
      <c r="R218" s="237">
        <f t="shared" ref="R218:R235" si="349">SUM(U218:W218)</f>
        <v>0</v>
      </c>
      <c r="S218" s="368"/>
      <c r="T218" s="237">
        <f t="shared" ref="T218:T235" si="350">SUM(X218:Z218)</f>
        <v>0</v>
      </c>
      <c r="U218" s="368"/>
      <c r="V218" s="368"/>
      <c r="W218" s="368"/>
      <c r="X218" s="368"/>
      <c r="Y218" s="368"/>
      <c r="Z218" s="368"/>
      <c r="AA218" s="367"/>
      <c r="AB218" s="368"/>
      <c r="AC218" s="237">
        <f t="shared" ref="AC218:AC235" si="351">SUM(AF218:AH218)</f>
        <v>0</v>
      </c>
      <c r="AD218" s="368"/>
      <c r="AE218" s="237">
        <f t="shared" ref="AE218:AE235" si="352">SUM(AI218:AK218)</f>
        <v>0</v>
      </c>
      <c r="AF218" s="368"/>
      <c r="AG218" s="368"/>
      <c r="AH218" s="368"/>
      <c r="AI218" s="368"/>
      <c r="AJ218" s="368"/>
      <c r="AK218" s="368"/>
      <c r="AL218" s="367"/>
      <c r="AM218" s="368"/>
      <c r="AN218" s="237">
        <f t="shared" ref="AN218:AN235" si="353">SUM(AQ218:AS218)</f>
        <v>0</v>
      </c>
      <c r="AO218" s="368"/>
      <c r="AP218" s="237">
        <f t="shared" ref="AP218:AP235" si="354">SUM(AT218:AV218)</f>
        <v>0</v>
      </c>
      <c r="AQ218" s="368"/>
      <c r="AR218" s="368"/>
      <c r="AS218" s="368"/>
      <c r="AT218" s="368"/>
      <c r="AU218" s="368"/>
      <c r="AV218" s="368"/>
      <c r="AW218" s="367"/>
      <c r="AX218" s="368"/>
      <c r="AY218" s="237">
        <f t="shared" ref="AY218:AY235" si="355">SUM(BB218:BD218)</f>
        <v>0</v>
      </c>
      <c r="AZ218" s="368"/>
      <c r="BA218" s="237">
        <f t="shared" ref="BA218:BA235" si="356">SUM(BE218:BG218)</f>
        <v>0</v>
      </c>
      <c r="BB218" s="368"/>
      <c r="BC218" s="368"/>
      <c r="BD218" s="368"/>
      <c r="BE218" s="368"/>
      <c r="BF218" s="368"/>
      <c r="BG218" s="368"/>
      <c r="BH218" s="379">
        <f t="shared" si="315"/>
        <v>0</v>
      </c>
      <c r="BI218" s="255" t="str">
        <f t="shared" si="328"/>
        <v>08</v>
      </c>
      <c r="BJ218" s="361"/>
      <c r="BK218" s="253">
        <f t="shared" si="339"/>
        <v>0</v>
      </c>
      <c r="BL218" s="361"/>
      <c r="BM218" s="253">
        <f t="shared" si="340"/>
        <v>0</v>
      </c>
      <c r="BN218" s="247"/>
      <c r="BO218" s="358"/>
      <c r="BP218" s="361"/>
      <c r="BQ218" s="361"/>
      <c r="BR218" s="361"/>
      <c r="BS218" s="361"/>
      <c r="BT218" s="361"/>
      <c r="BU218" s="361"/>
      <c r="BV218" s="253">
        <f t="shared" si="341"/>
        <v>0</v>
      </c>
      <c r="BW218" s="361"/>
      <c r="BX218" s="253">
        <f t="shared" si="342"/>
        <v>0</v>
      </c>
      <c r="BY218" s="361"/>
      <c r="BZ218" s="361"/>
      <c r="CA218" s="361"/>
      <c r="CB218" s="361"/>
      <c r="CC218" s="361"/>
      <c r="CD218" s="361"/>
      <c r="CE218" s="361"/>
      <c r="CF218" s="361"/>
      <c r="CG218" s="253">
        <f t="shared" si="343"/>
        <v>0</v>
      </c>
      <c r="CH218" s="361"/>
      <c r="CI218" s="253">
        <f t="shared" si="344"/>
        <v>0</v>
      </c>
      <c r="CJ218" s="361"/>
      <c r="CK218" s="361"/>
      <c r="CL218" s="361"/>
      <c r="CM218" s="361"/>
      <c r="CN218" s="361"/>
      <c r="CO218" s="361"/>
      <c r="CP218" s="361"/>
      <c r="CQ218" s="361"/>
      <c r="CR218" s="253">
        <f t="shared" si="345"/>
        <v>0</v>
      </c>
      <c r="CS218" s="361"/>
      <c r="CT218" s="253">
        <f t="shared" si="346"/>
        <v>0</v>
      </c>
      <c r="CU218" s="361"/>
      <c r="CV218" s="361"/>
      <c r="CW218" s="361"/>
      <c r="CX218" s="361"/>
      <c r="CY218" s="361"/>
      <c r="CZ218" s="361"/>
      <c r="DA218" s="361"/>
      <c r="DB218" s="361"/>
      <c r="DC218" s="253">
        <f t="shared" si="347"/>
        <v>0</v>
      </c>
      <c r="DD218" s="361"/>
      <c r="DE218" s="253">
        <f t="shared" si="348"/>
        <v>0</v>
      </c>
      <c r="DF218" s="361"/>
      <c r="DG218" s="361"/>
      <c r="DH218" s="361"/>
      <c r="DI218" s="361"/>
      <c r="DJ218" s="361"/>
      <c r="DK218" s="361"/>
      <c r="DL218" s="361"/>
      <c r="DM218" s="242"/>
      <c r="DN218" s="242"/>
    </row>
    <row r="219" spans="1:118" s="27" customFormat="1" ht="24">
      <c r="A219" s="272" t="str">
        <f t="shared" si="318"/>
        <v>Внести наименование учреждения 7</v>
      </c>
      <c r="B219" s="351" t="s">
        <v>334</v>
      </c>
      <c r="C219" s="349" t="s">
        <v>294</v>
      </c>
      <c r="D219" s="349" t="s">
        <v>63</v>
      </c>
      <c r="E219" s="308">
        <f t="shared" si="329"/>
        <v>0</v>
      </c>
      <c r="F219" s="236">
        <f t="shared" si="330"/>
        <v>0</v>
      </c>
      <c r="G219" s="236">
        <f t="shared" si="331"/>
        <v>0</v>
      </c>
      <c r="H219" s="236">
        <f t="shared" si="332"/>
        <v>0</v>
      </c>
      <c r="I219" s="236">
        <f t="shared" si="333"/>
        <v>0</v>
      </c>
      <c r="J219" s="236">
        <f t="shared" si="334"/>
        <v>0</v>
      </c>
      <c r="K219" s="236">
        <f t="shared" si="335"/>
        <v>0</v>
      </c>
      <c r="L219" s="236">
        <f t="shared" si="336"/>
        <v>0</v>
      </c>
      <c r="M219" s="236">
        <f t="shared" si="337"/>
        <v>0</v>
      </c>
      <c r="N219" s="236">
        <f t="shared" si="319"/>
        <v>0</v>
      </c>
      <c r="O219" s="236">
        <f t="shared" si="338"/>
        <v>0</v>
      </c>
      <c r="P219" s="367"/>
      <c r="Q219" s="368"/>
      <c r="R219" s="237">
        <f t="shared" si="349"/>
        <v>0</v>
      </c>
      <c r="S219" s="368"/>
      <c r="T219" s="237">
        <f t="shared" si="350"/>
        <v>0</v>
      </c>
      <c r="U219" s="368"/>
      <c r="V219" s="368"/>
      <c r="W219" s="368"/>
      <c r="X219" s="368"/>
      <c r="Y219" s="368"/>
      <c r="Z219" s="368"/>
      <c r="AA219" s="367"/>
      <c r="AB219" s="368"/>
      <c r="AC219" s="237">
        <f t="shared" si="351"/>
        <v>0</v>
      </c>
      <c r="AD219" s="368"/>
      <c r="AE219" s="237">
        <f t="shared" si="352"/>
        <v>0</v>
      </c>
      <c r="AF219" s="368"/>
      <c r="AG219" s="368"/>
      <c r="AH219" s="368"/>
      <c r="AI219" s="368"/>
      <c r="AJ219" s="368"/>
      <c r="AK219" s="368"/>
      <c r="AL219" s="367"/>
      <c r="AM219" s="368"/>
      <c r="AN219" s="237">
        <f t="shared" si="353"/>
        <v>0</v>
      </c>
      <c r="AO219" s="368"/>
      <c r="AP219" s="237">
        <f t="shared" si="354"/>
        <v>0</v>
      </c>
      <c r="AQ219" s="368"/>
      <c r="AR219" s="368"/>
      <c r="AS219" s="368"/>
      <c r="AT219" s="368"/>
      <c r="AU219" s="368"/>
      <c r="AV219" s="368"/>
      <c r="AW219" s="367"/>
      <c r="AX219" s="368"/>
      <c r="AY219" s="237">
        <f t="shared" si="355"/>
        <v>0</v>
      </c>
      <c r="AZ219" s="368"/>
      <c r="BA219" s="237">
        <f t="shared" si="356"/>
        <v>0</v>
      </c>
      <c r="BB219" s="368"/>
      <c r="BC219" s="368"/>
      <c r="BD219" s="368"/>
      <c r="BE219" s="368"/>
      <c r="BF219" s="368"/>
      <c r="BG219" s="368"/>
      <c r="BH219" s="379">
        <f t="shared" si="315"/>
        <v>0</v>
      </c>
      <c r="BI219" s="255" t="str">
        <f t="shared" si="328"/>
        <v>09</v>
      </c>
      <c r="BJ219" s="361"/>
      <c r="BK219" s="253">
        <f t="shared" si="339"/>
        <v>0</v>
      </c>
      <c r="BL219" s="361"/>
      <c r="BM219" s="253">
        <f t="shared" si="340"/>
        <v>0</v>
      </c>
      <c r="BN219" s="247"/>
      <c r="BO219" s="358"/>
      <c r="BP219" s="361"/>
      <c r="BQ219" s="361"/>
      <c r="BR219" s="361"/>
      <c r="BS219" s="361"/>
      <c r="BT219" s="361"/>
      <c r="BU219" s="361"/>
      <c r="BV219" s="253">
        <f t="shared" si="341"/>
        <v>0</v>
      </c>
      <c r="BW219" s="361"/>
      <c r="BX219" s="253">
        <f t="shared" si="342"/>
        <v>0</v>
      </c>
      <c r="BY219" s="361"/>
      <c r="BZ219" s="361"/>
      <c r="CA219" s="361"/>
      <c r="CB219" s="361"/>
      <c r="CC219" s="361"/>
      <c r="CD219" s="361"/>
      <c r="CE219" s="361"/>
      <c r="CF219" s="361"/>
      <c r="CG219" s="253">
        <f t="shared" si="343"/>
        <v>0</v>
      </c>
      <c r="CH219" s="361"/>
      <c r="CI219" s="253">
        <f t="shared" si="344"/>
        <v>0</v>
      </c>
      <c r="CJ219" s="361"/>
      <c r="CK219" s="361"/>
      <c r="CL219" s="361"/>
      <c r="CM219" s="361"/>
      <c r="CN219" s="361"/>
      <c r="CO219" s="361"/>
      <c r="CP219" s="361"/>
      <c r="CQ219" s="361"/>
      <c r="CR219" s="253">
        <f t="shared" si="345"/>
        <v>0</v>
      </c>
      <c r="CS219" s="361"/>
      <c r="CT219" s="253">
        <f t="shared" si="346"/>
        <v>0</v>
      </c>
      <c r="CU219" s="361"/>
      <c r="CV219" s="361"/>
      <c r="CW219" s="361"/>
      <c r="CX219" s="361"/>
      <c r="CY219" s="361"/>
      <c r="CZ219" s="361"/>
      <c r="DA219" s="361"/>
      <c r="DB219" s="361"/>
      <c r="DC219" s="253">
        <f t="shared" si="347"/>
        <v>0</v>
      </c>
      <c r="DD219" s="361"/>
      <c r="DE219" s="253">
        <f t="shared" si="348"/>
        <v>0</v>
      </c>
      <c r="DF219" s="361"/>
      <c r="DG219" s="361"/>
      <c r="DH219" s="361"/>
      <c r="DI219" s="361"/>
      <c r="DJ219" s="361"/>
      <c r="DK219" s="361"/>
      <c r="DL219" s="361"/>
      <c r="DM219" s="2"/>
      <c r="DN219" s="2"/>
    </row>
    <row r="220" spans="1:118" s="27" customFormat="1" ht="12">
      <c r="A220" s="272" t="str">
        <f t="shared" si="318"/>
        <v>Внести наименование учреждения 7</v>
      </c>
      <c r="B220" s="366" t="s">
        <v>335</v>
      </c>
      <c r="C220" s="349" t="s">
        <v>295</v>
      </c>
      <c r="D220" s="349" t="s">
        <v>64</v>
      </c>
      <c r="E220" s="308">
        <f t="shared" si="329"/>
        <v>0</v>
      </c>
      <c r="F220" s="236">
        <f t="shared" si="330"/>
        <v>0</v>
      </c>
      <c r="G220" s="236">
        <f t="shared" si="331"/>
        <v>0</v>
      </c>
      <c r="H220" s="236">
        <f t="shared" si="332"/>
        <v>0</v>
      </c>
      <c r="I220" s="236">
        <f t="shared" si="333"/>
        <v>0</v>
      </c>
      <c r="J220" s="236">
        <f t="shared" si="334"/>
        <v>0</v>
      </c>
      <c r="K220" s="236">
        <f t="shared" si="335"/>
        <v>0</v>
      </c>
      <c r="L220" s="236">
        <f t="shared" si="336"/>
        <v>0</v>
      </c>
      <c r="M220" s="236">
        <f t="shared" si="337"/>
        <v>0</v>
      </c>
      <c r="N220" s="236">
        <f t="shared" si="319"/>
        <v>0</v>
      </c>
      <c r="O220" s="236">
        <f t="shared" si="338"/>
        <v>0</v>
      </c>
      <c r="P220" s="367"/>
      <c r="Q220" s="368"/>
      <c r="R220" s="237">
        <f t="shared" si="349"/>
        <v>0</v>
      </c>
      <c r="S220" s="368"/>
      <c r="T220" s="237">
        <f t="shared" si="350"/>
        <v>0</v>
      </c>
      <c r="U220" s="368"/>
      <c r="V220" s="368"/>
      <c r="W220" s="368"/>
      <c r="X220" s="368"/>
      <c r="Y220" s="368"/>
      <c r="Z220" s="368"/>
      <c r="AA220" s="367"/>
      <c r="AB220" s="368"/>
      <c r="AC220" s="237">
        <f t="shared" si="351"/>
        <v>0</v>
      </c>
      <c r="AD220" s="368"/>
      <c r="AE220" s="237">
        <f t="shared" si="352"/>
        <v>0</v>
      </c>
      <c r="AF220" s="368"/>
      <c r="AG220" s="368"/>
      <c r="AH220" s="368"/>
      <c r="AI220" s="368"/>
      <c r="AJ220" s="368"/>
      <c r="AK220" s="368"/>
      <c r="AL220" s="367"/>
      <c r="AM220" s="368"/>
      <c r="AN220" s="237">
        <f t="shared" si="353"/>
        <v>0</v>
      </c>
      <c r="AO220" s="368"/>
      <c r="AP220" s="237">
        <f t="shared" si="354"/>
        <v>0</v>
      </c>
      <c r="AQ220" s="368"/>
      <c r="AR220" s="368"/>
      <c r="AS220" s="368"/>
      <c r="AT220" s="368"/>
      <c r="AU220" s="368"/>
      <c r="AV220" s="368"/>
      <c r="AW220" s="367"/>
      <c r="AX220" s="368"/>
      <c r="AY220" s="237">
        <f t="shared" si="355"/>
        <v>0</v>
      </c>
      <c r="AZ220" s="368"/>
      <c r="BA220" s="237">
        <f t="shared" si="356"/>
        <v>0</v>
      </c>
      <c r="BB220" s="368"/>
      <c r="BC220" s="368"/>
      <c r="BD220" s="368"/>
      <c r="BE220" s="368"/>
      <c r="BF220" s="368"/>
      <c r="BG220" s="368"/>
      <c r="BH220" s="379">
        <f t="shared" si="315"/>
        <v>0</v>
      </c>
      <c r="BI220" s="255" t="str">
        <f t="shared" si="328"/>
        <v>10</v>
      </c>
      <c r="BJ220" s="361"/>
      <c r="BK220" s="253">
        <f t="shared" si="339"/>
        <v>0</v>
      </c>
      <c r="BL220" s="361"/>
      <c r="BM220" s="253">
        <f t="shared" si="340"/>
        <v>0</v>
      </c>
      <c r="BN220" s="247"/>
      <c r="BO220" s="358"/>
      <c r="BP220" s="361"/>
      <c r="BQ220" s="361"/>
      <c r="BR220" s="361"/>
      <c r="BS220" s="361"/>
      <c r="BT220" s="361"/>
      <c r="BU220" s="361"/>
      <c r="BV220" s="253">
        <f t="shared" si="341"/>
        <v>0</v>
      </c>
      <c r="BW220" s="361"/>
      <c r="BX220" s="253">
        <f t="shared" si="342"/>
        <v>0</v>
      </c>
      <c r="BY220" s="361"/>
      <c r="BZ220" s="361"/>
      <c r="CA220" s="361"/>
      <c r="CB220" s="361"/>
      <c r="CC220" s="361"/>
      <c r="CD220" s="361"/>
      <c r="CE220" s="361"/>
      <c r="CF220" s="361"/>
      <c r="CG220" s="253">
        <f t="shared" si="343"/>
        <v>0</v>
      </c>
      <c r="CH220" s="361"/>
      <c r="CI220" s="253">
        <f t="shared" si="344"/>
        <v>0</v>
      </c>
      <c r="CJ220" s="361"/>
      <c r="CK220" s="361"/>
      <c r="CL220" s="361"/>
      <c r="CM220" s="361"/>
      <c r="CN220" s="361"/>
      <c r="CO220" s="361"/>
      <c r="CP220" s="361"/>
      <c r="CQ220" s="361"/>
      <c r="CR220" s="253">
        <f t="shared" si="345"/>
        <v>0</v>
      </c>
      <c r="CS220" s="361"/>
      <c r="CT220" s="253">
        <f t="shared" si="346"/>
        <v>0</v>
      </c>
      <c r="CU220" s="361"/>
      <c r="CV220" s="361"/>
      <c r="CW220" s="361"/>
      <c r="CX220" s="361"/>
      <c r="CY220" s="361"/>
      <c r="CZ220" s="361"/>
      <c r="DA220" s="361"/>
      <c r="DB220" s="361"/>
      <c r="DC220" s="253">
        <f t="shared" si="347"/>
        <v>0</v>
      </c>
      <c r="DD220" s="361"/>
      <c r="DE220" s="253">
        <f t="shared" si="348"/>
        <v>0</v>
      </c>
      <c r="DF220" s="361"/>
      <c r="DG220" s="361"/>
      <c r="DH220" s="361"/>
      <c r="DI220" s="361"/>
      <c r="DJ220" s="361"/>
      <c r="DK220" s="361"/>
      <c r="DL220" s="361"/>
      <c r="DM220" s="2"/>
      <c r="DN220" s="2"/>
    </row>
    <row r="221" spans="1:118" s="28" customFormat="1" ht="24">
      <c r="A221" s="272" t="str">
        <f t="shared" si="318"/>
        <v>Внести наименование учреждения 7</v>
      </c>
      <c r="B221" s="348" t="s">
        <v>336</v>
      </c>
      <c r="C221" s="349" t="s">
        <v>296</v>
      </c>
      <c r="D221" s="349" t="s">
        <v>65</v>
      </c>
      <c r="E221" s="308">
        <f t="shared" si="329"/>
        <v>0</v>
      </c>
      <c r="F221" s="236">
        <f t="shared" si="330"/>
        <v>0</v>
      </c>
      <c r="G221" s="236">
        <f t="shared" si="331"/>
        <v>0</v>
      </c>
      <c r="H221" s="236">
        <f t="shared" si="332"/>
        <v>0</v>
      </c>
      <c r="I221" s="236">
        <f t="shared" si="333"/>
        <v>0</v>
      </c>
      <c r="J221" s="236">
        <f t="shared" si="334"/>
        <v>0</v>
      </c>
      <c r="K221" s="236">
        <f t="shared" si="335"/>
        <v>0</v>
      </c>
      <c r="L221" s="236">
        <f t="shared" si="336"/>
        <v>0</v>
      </c>
      <c r="M221" s="236">
        <f t="shared" si="337"/>
        <v>0</v>
      </c>
      <c r="N221" s="236">
        <f t="shared" si="319"/>
        <v>0</v>
      </c>
      <c r="O221" s="236">
        <f t="shared" si="338"/>
        <v>0</v>
      </c>
      <c r="P221" s="220"/>
      <c r="Q221" s="221"/>
      <c r="R221" s="237">
        <f t="shared" si="349"/>
        <v>0</v>
      </c>
      <c r="S221" s="221"/>
      <c r="T221" s="237">
        <f t="shared" si="350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351"/>
        <v>0</v>
      </c>
      <c r="AD221" s="221"/>
      <c r="AE221" s="237">
        <f t="shared" si="352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353"/>
        <v>0</v>
      </c>
      <c r="AO221" s="221"/>
      <c r="AP221" s="237">
        <f t="shared" si="354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355"/>
        <v>0</v>
      </c>
      <c r="AZ221" s="221"/>
      <c r="BA221" s="237">
        <f t="shared" si="356"/>
        <v>0</v>
      </c>
      <c r="BB221" s="221"/>
      <c r="BC221" s="233"/>
      <c r="BD221" s="221"/>
      <c r="BE221" s="221"/>
      <c r="BF221" s="233"/>
      <c r="BG221" s="221"/>
      <c r="BH221" s="379">
        <f t="shared" si="315"/>
        <v>0</v>
      </c>
      <c r="BI221" s="255" t="str">
        <f t="shared" si="328"/>
        <v>11</v>
      </c>
      <c r="BJ221" s="361"/>
      <c r="BK221" s="253">
        <f t="shared" si="339"/>
        <v>0</v>
      </c>
      <c r="BL221" s="361"/>
      <c r="BM221" s="253">
        <f t="shared" si="340"/>
        <v>0</v>
      </c>
      <c r="BN221" s="247"/>
      <c r="BO221" s="358"/>
      <c r="BP221" s="361"/>
      <c r="BQ221" s="361"/>
      <c r="BR221" s="361"/>
      <c r="BS221" s="361"/>
      <c r="BT221" s="361"/>
      <c r="BU221" s="361"/>
      <c r="BV221" s="253">
        <f t="shared" si="341"/>
        <v>0</v>
      </c>
      <c r="BW221" s="361"/>
      <c r="BX221" s="253">
        <f t="shared" si="342"/>
        <v>0</v>
      </c>
      <c r="BY221" s="361"/>
      <c r="BZ221" s="361"/>
      <c r="CA221" s="361"/>
      <c r="CB221" s="361"/>
      <c r="CC221" s="361"/>
      <c r="CD221" s="361"/>
      <c r="CE221" s="361"/>
      <c r="CF221" s="361"/>
      <c r="CG221" s="253">
        <f t="shared" si="343"/>
        <v>0</v>
      </c>
      <c r="CH221" s="361"/>
      <c r="CI221" s="253">
        <f t="shared" si="344"/>
        <v>0</v>
      </c>
      <c r="CJ221" s="361"/>
      <c r="CK221" s="361"/>
      <c r="CL221" s="361"/>
      <c r="CM221" s="361"/>
      <c r="CN221" s="361"/>
      <c r="CO221" s="361"/>
      <c r="CP221" s="361"/>
      <c r="CQ221" s="361"/>
      <c r="CR221" s="253">
        <f t="shared" si="345"/>
        <v>0</v>
      </c>
      <c r="CS221" s="361"/>
      <c r="CT221" s="253">
        <f t="shared" si="346"/>
        <v>0</v>
      </c>
      <c r="CU221" s="361"/>
      <c r="CV221" s="361"/>
      <c r="CW221" s="361"/>
      <c r="CX221" s="361"/>
      <c r="CY221" s="361"/>
      <c r="CZ221" s="361"/>
      <c r="DA221" s="361"/>
      <c r="DB221" s="361"/>
      <c r="DC221" s="253">
        <f t="shared" si="347"/>
        <v>0</v>
      </c>
      <c r="DD221" s="361"/>
      <c r="DE221" s="253">
        <f t="shared" si="348"/>
        <v>0</v>
      </c>
      <c r="DF221" s="361"/>
      <c r="DG221" s="361"/>
      <c r="DH221" s="361"/>
      <c r="DI221" s="361"/>
      <c r="DJ221" s="361"/>
      <c r="DK221" s="361"/>
      <c r="DL221" s="361"/>
      <c r="DM221" s="242"/>
      <c r="DN221" s="242"/>
    </row>
    <row r="222" spans="1:118" s="27" customFormat="1" ht="24">
      <c r="A222" s="272" t="str">
        <f t="shared" si="318"/>
        <v>Внести наименование учреждения 7</v>
      </c>
      <c r="B222" s="351" t="s">
        <v>334</v>
      </c>
      <c r="C222" s="349" t="s">
        <v>297</v>
      </c>
      <c r="D222" s="349" t="s">
        <v>66</v>
      </c>
      <c r="E222" s="308">
        <f t="shared" si="329"/>
        <v>0</v>
      </c>
      <c r="F222" s="236">
        <f t="shared" si="330"/>
        <v>0</v>
      </c>
      <c r="G222" s="236">
        <f t="shared" si="331"/>
        <v>0</v>
      </c>
      <c r="H222" s="236">
        <f t="shared" si="332"/>
        <v>0</v>
      </c>
      <c r="I222" s="236">
        <f t="shared" si="333"/>
        <v>0</v>
      </c>
      <c r="J222" s="236">
        <f t="shared" si="334"/>
        <v>0</v>
      </c>
      <c r="K222" s="236">
        <f t="shared" si="335"/>
        <v>0</v>
      </c>
      <c r="L222" s="236">
        <f t="shared" si="336"/>
        <v>0</v>
      </c>
      <c r="M222" s="236">
        <f t="shared" si="337"/>
        <v>0</v>
      </c>
      <c r="N222" s="236">
        <f t="shared" si="319"/>
        <v>0</v>
      </c>
      <c r="O222" s="236">
        <f t="shared" si="338"/>
        <v>0</v>
      </c>
      <c r="P222" s="220"/>
      <c r="Q222" s="221"/>
      <c r="R222" s="237">
        <f t="shared" si="349"/>
        <v>0</v>
      </c>
      <c r="S222" s="221"/>
      <c r="T222" s="237">
        <f t="shared" si="350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351"/>
        <v>0</v>
      </c>
      <c r="AD222" s="221"/>
      <c r="AE222" s="237">
        <f t="shared" si="352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353"/>
        <v>0</v>
      </c>
      <c r="AO222" s="221"/>
      <c r="AP222" s="237">
        <f t="shared" si="354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355"/>
        <v>0</v>
      </c>
      <c r="AZ222" s="221"/>
      <c r="BA222" s="237">
        <f t="shared" si="356"/>
        <v>0</v>
      </c>
      <c r="BB222" s="221"/>
      <c r="BC222" s="233"/>
      <c r="BD222" s="221"/>
      <c r="BE222" s="221"/>
      <c r="BF222" s="233"/>
      <c r="BG222" s="221"/>
      <c r="BH222" s="379">
        <f t="shared" si="315"/>
        <v>0</v>
      </c>
      <c r="BI222" s="255" t="str">
        <f t="shared" si="328"/>
        <v>12</v>
      </c>
      <c r="BJ222" s="361"/>
      <c r="BK222" s="253">
        <f t="shared" si="339"/>
        <v>0</v>
      </c>
      <c r="BL222" s="361"/>
      <c r="BM222" s="253">
        <f t="shared" si="340"/>
        <v>0</v>
      </c>
      <c r="BN222" s="247"/>
      <c r="BO222" s="358"/>
      <c r="BP222" s="361"/>
      <c r="BQ222" s="361"/>
      <c r="BR222" s="361"/>
      <c r="BS222" s="361"/>
      <c r="BT222" s="361"/>
      <c r="BU222" s="361"/>
      <c r="BV222" s="253">
        <f t="shared" si="341"/>
        <v>0</v>
      </c>
      <c r="BW222" s="361"/>
      <c r="BX222" s="253">
        <f t="shared" si="342"/>
        <v>0</v>
      </c>
      <c r="BY222" s="361"/>
      <c r="BZ222" s="361"/>
      <c r="CA222" s="361"/>
      <c r="CB222" s="361"/>
      <c r="CC222" s="361"/>
      <c r="CD222" s="361"/>
      <c r="CE222" s="361"/>
      <c r="CF222" s="361"/>
      <c r="CG222" s="253">
        <f t="shared" si="343"/>
        <v>0</v>
      </c>
      <c r="CH222" s="361"/>
      <c r="CI222" s="253">
        <f t="shared" si="344"/>
        <v>0</v>
      </c>
      <c r="CJ222" s="361"/>
      <c r="CK222" s="361"/>
      <c r="CL222" s="361"/>
      <c r="CM222" s="361"/>
      <c r="CN222" s="361"/>
      <c r="CO222" s="361"/>
      <c r="CP222" s="361"/>
      <c r="CQ222" s="361"/>
      <c r="CR222" s="253">
        <f t="shared" si="345"/>
        <v>0</v>
      </c>
      <c r="CS222" s="361"/>
      <c r="CT222" s="253">
        <f t="shared" si="346"/>
        <v>0</v>
      </c>
      <c r="CU222" s="361"/>
      <c r="CV222" s="361"/>
      <c r="CW222" s="361"/>
      <c r="CX222" s="361"/>
      <c r="CY222" s="361"/>
      <c r="CZ222" s="361"/>
      <c r="DA222" s="361"/>
      <c r="DB222" s="361"/>
      <c r="DC222" s="253">
        <f t="shared" si="347"/>
        <v>0</v>
      </c>
      <c r="DD222" s="361"/>
      <c r="DE222" s="253">
        <f t="shared" si="348"/>
        <v>0</v>
      </c>
      <c r="DF222" s="361"/>
      <c r="DG222" s="361"/>
      <c r="DH222" s="361"/>
      <c r="DI222" s="361"/>
      <c r="DJ222" s="361"/>
      <c r="DK222" s="361"/>
      <c r="DL222" s="361"/>
      <c r="DM222" s="2"/>
      <c r="DN222" s="2"/>
    </row>
    <row r="223" spans="1:118" s="27" customFormat="1" ht="12">
      <c r="A223" s="272" t="str">
        <f t="shared" si="318"/>
        <v>Внести наименование учреждения 7</v>
      </c>
      <c r="B223" s="366" t="s">
        <v>335</v>
      </c>
      <c r="C223" s="349" t="s">
        <v>298</v>
      </c>
      <c r="D223" s="349" t="s">
        <v>67</v>
      </c>
      <c r="E223" s="308">
        <f t="shared" si="329"/>
        <v>0</v>
      </c>
      <c r="F223" s="236">
        <f t="shared" si="330"/>
        <v>0</v>
      </c>
      <c r="G223" s="236">
        <f t="shared" si="331"/>
        <v>0</v>
      </c>
      <c r="H223" s="236">
        <f t="shared" si="332"/>
        <v>0</v>
      </c>
      <c r="I223" s="236">
        <f t="shared" si="333"/>
        <v>0</v>
      </c>
      <c r="J223" s="236">
        <f t="shared" si="334"/>
        <v>0</v>
      </c>
      <c r="K223" s="236">
        <f t="shared" si="335"/>
        <v>0</v>
      </c>
      <c r="L223" s="236">
        <f t="shared" si="336"/>
        <v>0</v>
      </c>
      <c r="M223" s="236">
        <f t="shared" si="337"/>
        <v>0</v>
      </c>
      <c r="N223" s="236">
        <f t="shared" si="319"/>
        <v>0</v>
      </c>
      <c r="O223" s="236">
        <f t="shared" si="338"/>
        <v>0</v>
      </c>
      <c r="P223" s="220"/>
      <c r="Q223" s="221"/>
      <c r="R223" s="237">
        <f t="shared" si="349"/>
        <v>0</v>
      </c>
      <c r="S223" s="221"/>
      <c r="T223" s="237">
        <f t="shared" si="350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351"/>
        <v>0</v>
      </c>
      <c r="AD223" s="221"/>
      <c r="AE223" s="237">
        <f t="shared" si="352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353"/>
        <v>0</v>
      </c>
      <c r="AO223" s="221"/>
      <c r="AP223" s="237">
        <f t="shared" si="354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355"/>
        <v>0</v>
      </c>
      <c r="AZ223" s="221"/>
      <c r="BA223" s="237">
        <f t="shared" si="356"/>
        <v>0</v>
      </c>
      <c r="BB223" s="221"/>
      <c r="BC223" s="233"/>
      <c r="BD223" s="221"/>
      <c r="BE223" s="221"/>
      <c r="BF223" s="233"/>
      <c r="BG223" s="221"/>
      <c r="BH223" s="379">
        <f t="shared" si="315"/>
        <v>0</v>
      </c>
      <c r="BI223" s="255" t="str">
        <f t="shared" si="328"/>
        <v>13</v>
      </c>
      <c r="BJ223" s="361"/>
      <c r="BK223" s="253">
        <f t="shared" si="339"/>
        <v>0</v>
      </c>
      <c r="BL223" s="361"/>
      <c r="BM223" s="253">
        <f t="shared" si="340"/>
        <v>0</v>
      </c>
      <c r="BN223" s="247"/>
      <c r="BO223" s="358"/>
      <c r="BP223" s="361"/>
      <c r="BQ223" s="361"/>
      <c r="BR223" s="361"/>
      <c r="BS223" s="361"/>
      <c r="BT223" s="361"/>
      <c r="BU223" s="361"/>
      <c r="BV223" s="253">
        <f t="shared" si="341"/>
        <v>0</v>
      </c>
      <c r="BW223" s="361"/>
      <c r="BX223" s="253">
        <f t="shared" si="342"/>
        <v>0</v>
      </c>
      <c r="BY223" s="361"/>
      <c r="BZ223" s="361"/>
      <c r="CA223" s="361"/>
      <c r="CB223" s="361"/>
      <c r="CC223" s="361"/>
      <c r="CD223" s="361"/>
      <c r="CE223" s="361"/>
      <c r="CF223" s="361"/>
      <c r="CG223" s="253">
        <f t="shared" si="343"/>
        <v>0</v>
      </c>
      <c r="CH223" s="361"/>
      <c r="CI223" s="253">
        <f t="shared" si="344"/>
        <v>0</v>
      </c>
      <c r="CJ223" s="361"/>
      <c r="CK223" s="361"/>
      <c r="CL223" s="361"/>
      <c r="CM223" s="361"/>
      <c r="CN223" s="361"/>
      <c r="CO223" s="361"/>
      <c r="CP223" s="361"/>
      <c r="CQ223" s="361"/>
      <c r="CR223" s="253">
        <f t="shared" si="345"/>
        <v>0</v>
      </c>
      <c r="CS223" s="361"/>
      <c r="CT223" s="253">
        <f t="shared" si="346"/>
        <v>0</v>
      </c>
      <c r="CU223" s="361"/>
      <c r="CV223" s="361"/>
      <c r="CW223" s="361"/>
      <c r="CX223" s="361"/>
      <c r="CY223" s="361"/>
      <c r="CZ223" s="361"/>
      <c r="DA223" s="361"/>
      <c r="DB223" s="361"/>
      <c r="DC223" s="253">
        <f t="shared" si="347"/>
        <v>0</v>
      </c>
      <c r="DD223" s="361"/>
      <c r="DE223" s="253">
        <f t="shared" si="348"/>
        <v>0</v>
      </c>
      <c r="DF223" s="361"/>
      <c r="DG223" s="361"/>
      <c r="DH223" s="361"/>
      <c r="DI223" s="361"/>
      <c r="DJ223" s="361"/>
      <c r="DK223" s="361"/>
      <c r="DL223" s="361"/>
      <c r="DM223" s="2"/>
      <c r="DN223" s="2"/>
    </row>
    <row r="224" spans="1:118" s="28" customFormat="1" ht="72">
      <c r="A224" s="272" t="str">
        <f t="shared" si="318"/>
        <v>Внести наименование учреждения 7</v>
      </c>
      <c r="B224" s="348" t="s">
        <v>337</v>
      </c>
      <c r="C224" s="349" t="s">
        <v>299</v>
      </c>
      <c r="D224" s="349" t="s">
        <v>300</v>
      </c>
      <c r="E224" s="308">
        <f t="shared" si="329"/>
        <v>0</v>
      </c>
      <c r="F224" s="236">
        <f t="shared" si="330"/>
        <v>0</v>
      </c>
      <c r="G224" s="236">
        <f t="shared" si="331"/>
        <v>0</v>
      </c>
      <c r="H224" s="236">
        <f t="shared" si="332"/>
        <v>0</v>
      </c>
      <c r="I224" s="236">
        <f t="shared" si="333"/>
        <v>0</v>
      </c>
      <c r="J224" s="236">
        <f t="shared" si="334"/>
        <v>0</v>
      </c>
      <c r="K224" s="236">
        <f t="shared" si="335"/>
        <v>0</v>
      </c>
      <c r="L224" s="236">
        <f t="shared" si="336"/>
        <v>0</v>
      </c>
      <c r="M224" s="236">
        <f t="shared" si="337"/>
        <v>0</v>
      </c>
      <c r="N224" s="236">
        <f t="shared" si="319"/>
        <v>0</v>
      </c>
      <c r="O224" s="236">
        <f t="shared" si="338"/>
        <v>0</v>
      </c>
      <c r="P224" s="220"/>
      <c r="Q224" s="221"/>
      <c r="R224" s="237">
        <f t="shared" si="349"/>
        <v>0</v>
      </c>
      <c r="S224" s="221"/>
      <c r="T224" s="237">
        <f t="shared" si="350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351"/>
        <v>0</v>
      </c>
      <c r="AD224" s="221"/>
      <c r="AE224" s="237">
        <f t="shared" si="352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353"/>
        <v>0</v>
      </c>
      <c r="AO224" s="221"/>
      <c r="AP224" s="237">
        <f t="shared" si="354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355"/>
        <v>0</v>
      </c>
      <c r="AZ224" s="221"/>
      <c r="BA224" s="237">
        <f t="shared" si="356"/>
        <v>0</v>
      </c>
      <c r="BB224" s="221"/>
      <c r="BC224" s="233"/>
      <c r="BD224" s="221"/>
      <c r="BE224" s="221"/>
      <c r="BF224" s="233"/>
      <c r="BG224" s="221"/>
      <c r="BH224" s="379">
        <f t="shared" si="315"/>
        <v>0</v>
      </c>
      <c r="BI224" s="255" t="str">
        <f t="shared" si="328"/>
        <v>14</v>
      </c>
      <c r="BJ224" s="361"/>
      <c r="BK224" s="253">
        <f t="shared" si="339"/>
        <v>0</v>
      </c>
      <c r="BL224" s="361"/>
      <c r="BM224" s="253">
        <f t="shared" si="340"/>
        <v>0</v>
      </c>
      <c r="BN224" s="247"/>
      <c r="BO224" s="358"/>
      <c r="BP224" s="361"/>
      <c r="BQ224" s="361"/>
      <c r="BR224" s="361"/>
      <c r="BS224" s="361"/>
      <c r="BT224" s="361"/>
      <c r="BU224" s="361"/>
      <c r="BV224" s="253">
        <f t="shared" si="341"/>
        <v>0</v>
      </c>
      <c r="BW224" s="361"/>
      <c r="BX224" s="253">
        <f t="shared" si="342"/>
        <v>0</v>
      </c>
      <c r="BY224" s="361"/>
      <c r="BZ224" s="361"/>
      <c r="CA224" s="361"/>
      <c r="CB224" s="361"/>
      <c r="CC224" s="361"/>
      <c r="CD224" s="361"/>
      <c r="CE224" s="361"/>
      <c r="CF224" s="361"/>
      <c r="CG224" s="253">
        <f t="shared" si="343"/>
        <v>0</v>
      </c>
      <c r="CH224" s="361"/>
      <c r="CI224" s="253">
        <f t="shared" si="344"/>
        <v>0</v>
      </c>
      <c r="CJ224" s="361"/>
      <c r="CK224" s="361"/>
      <c r="CL224" s="361"/>
      <c r="CM224" s="361"/>
      <c r="CN224" s="361"/>
      <c r="CO224" s="361"/>
      <c r="CP224" s="361"/>
      <c r="CQ224" s="361"/>
      <c r="CR224" s="253">
        <f t="shared" si="345"/>
        <v>0</v>
      </c>
      <c r="CS224" s="361"/>
      <c r="CT224" s="253">
        <f t="shared" si="346"/>
        <v>0</v>
      </c>
      <c r="CU224" s="361"/>
      <c r="CV224" s="361"/>
      <c r="CW224" s="361"/>
      <c r="CX224" s="361"/>
      <c r="CY224" s="361"/>
      <c r="CZ224" s="361"/>
      <c r="DA224" s="361"/>
      <c r="DB224" s="361"/>
      <c r="DC224" s="253">
        <f t="shared" si="347"/>
        <v>0</v>
      </c>
      <c r="DD224" s="361"/>
      <c r="DE224" s="253">
        <f t="shared" si="348"/>
        <v>0</v>
      </c>
      <c r="DF224" s="361"/>
      <c r="DG224" s="361"/>
      <c r="DH224" s="361"/>
      <c r="DI224" s="361"/>
      <c r="DJ224" s="361"/>
      <c r="DK224" s="361"/>
      <c r="DL224" s="361"/>
      <c r="DM224" s="242"/>
      <c r="DN224" s="242"/>
    </row>
    <row r="225" spans="1:118" s="27" customFormat="1" ht="24">
      <c r="A225" s="272" t="str">
        <f t="shared" si="318"/>
        <v>Внести наименование учреждения 7</v>
      </c>
      <c r="B225" s="351" t="s">
        <v>334</v>
      </c>
      <c r="C225" s="349" t="s">
        <v>301</v>
      </c>
      <c r="D225" s="349" t="s">
        <v>302</v>
      </c>
      <c r="E225" s="308">
        <f t="shared" si="329"/>
        <v>0</v>
      </c>
      <c r="F225" s="236">
        <f t="shared" si="330"/>
        <v>0</v>
      </c>
      <c r="G225" s="236">
        <f t="shared" si="331"/>
        <v>0</v>
      </c>
      <c r="H225" s="236">
        <f t="shared" si="332"/>
        <v>0</v>
      </c>
      <c r="I225" s="236">
        <f t="shared" si="333"/>
        <v>0</v>
      </c>
      <c r="J225" s="236">
        <f t="shared" si="334"/>
        <v>0</v>
      </c>
      <c r="K225" s="236">
        <f t="shared" si="335"/>
        <v>0</v>
      </c>
      <c r="L225" s="236">
        <f t="shared" si="336"/>
        <v>0</v>
      </c>
      <c r="M225" s="236">
        <f t="shared" si="337"/>
        <v>0</v>
      </c>
      <c r="N225" s="236">
        <f t="shared" si="319"/>
        <v>0</v>
      </c>
      <c r="O225" s="236">
        <f t="shared" si="338"/>
        <v>0</v>
      </c>
      <c r="P225" s="220"/>
      <c r="Q225" s="221"/>
      <c r="R225" s="237">
        <f t="shared" si="349"/>
        <v>0</v>
      </c>
      <c r="S225" s="221"/>
      <c r="T225" s="237">
        <f t="shared" si="350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351"/>
        <v>0</v>
      </c>
      <c r="AD225" s="221"/>
      <c r="AE225" s="237">
        <f t="shared" si="352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353"/>
        <v>0</v>
      </c>
      <c r="AO225" s="221"/>
      <c r="AP225" s="237">
        <f t="shared" si="354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355"/>
        <v>0</v>
      </c>
      <c r="AZ225" s="221"/>
      <c r="BA225" s="237">
        <f t="shared" si="356"/>
        <v>0</v>
      </c>
      <c r="BB225" s="221"/>
      <c r="BC225" s="233"/>
      <c r="BD225" s="221"/>
      <c r="BE225" s="221"/>
      <c r="BF225" s="233"/>
      <c r="BG225" s="221"/>
      <c r="BH225" s="379">
        <f t="shared" si="315"/>
        <v>0</v>
      </c>
      <c r="BI225" s="255" t="str">
        <f t="shared" si="328"/>
        <v>15</v>
      </c>
      <c r="BJ225" s="361"/>
      <c r="BK225" s="253">
        <f t="shared" si="339"/>
        <v>0</v>
      </c>
      <c r="BL225" s="361"/>
      <c r="BM225" s="253">
        <f t="shared" si="340"/>
        <v>0</v>
      </c>
      <c r="BN225" s="247"/>
      <c r="BO225" s="358"/>
      <c r="BP225" s="361"/>
      <c r="BQ225" s="361"/>
      <c r="BR225" s="361"/>
      <c r="BS225" s="361"/>
      <c r="BT225" s="361"/>
      <c r="BU225" s="361"/>
      <c r="BV225" s="253">
        <f t="shared" si="341"/>
        <v>0</v>
      </c>
      <c r="BW225" s="361"/>
      <c r="BX225" s="253">
        <f t="shared" si="342"/>
        <v>0</v>
      </c>
      <c r="BY225" s="361"/>
      <c r="BZ225" s="361"/>
      <c r="CA225" s="361"/>
      <c r="CB225" s="361"/>
      <c r="CC225" s="361"/>
      <c r="CD225" s="361"/>
      <c r="CE225" s="361"/>
      <c r="CF225" s="361"/>
      <c r="CG225" s="253">
        <f t="shared" si="343"/>
        <v>0</v>
      </c>
      <c r="CH225" s="361"/>
      <c r="CI225" s="253">
        <f t="shared" si="344"/>
        <v>0</v>
      </c>
      <c r="CJ225" s="361"/>
      <c r="CK225" s="361"/>
      <c r="CL225" s="361"/>
      <c r="CM225" s="361"/>
      <c r="CN225" s="361"/>
      <c r="CO225" s="361"/>
      <c r="CP225" s="361"/>
      <c r="CQ225" s="361"/>
      <c r="CR225" s="253">
        <f t="shared" si="345"/>
        <v>0</v>
      </c>
      <c r="CS225" s="361"/>
      <c r="CT225" s="253">
        <f t="shared" si="346"/>
        <v>0</v>
      </c>
      <c r="CU225" s="361"/>
      <c r="CV225" s="361"/>
      <c r="CW225" s="361"/>
      <c r="CX225" s="361"/>
      <c r="CY225" s="361"/>
      <c r="CZ225" s="361"/>
      <c r="DA225" s="361"/>
      <c r="DB225" s="361"/>
      <c r="DC225" s="253">
        <f t="shared" si="347"/>
        <v>0</v>
      </c>
      <c r="DD225" s="361"/>
      <c r="DE225" s="253">
        <f t="shared" si="348"/>
        <v>0</v>
      </c>
      <c r="DF225" s="361"/>
      <c r="DG225" s="361"/>
      <c r="DH225" s="361"/>
      <c r="DI225" s="361"/>
      <c r="DJ225" s="361"/>
      <c r="DK225" s="361"/>
      <c r="DL225" s="361"/>
      <c r="DM225" s="2"/>
      <c r="DN225" s="2"/>
    </row>
    <row r="226" spans="1:118" s="27" customFormat="1" ht="12">
      <c r="A226" s="272" t="str">
        <f t="shared" si="318"/>
        <v>Внести наименование учреждения 7</v>
      </c>
      <c r="B226" s="366" t="s">
        <v>335</v>
      </c>
      <c r="C226" s="349" t="s">
        <v>303</v>
      </c>
      <c r="D226" s="349" t="s">
        <v>304</v>
      </c>
      <c r="E226" s="308">
        <f t="shared" si="329"/>
        <v>0</v>
      </c>
      <c r="F226" s="236">
        <f t="shared" si="330"/>
        <v>0</v>
      </c>
      <c r="G226" s="236">
        <f t="shared" si="331"/>
        <v>0</v>
      </c>
      <c r="H226" s="236">
        <f t="shared" si="332"/>
        <v>0</v>
      </c>
      <c r="I226" s="236">
        <f t="shared" si="333"/>
        <v>0</v>
      </c>
      <c r="J226" s="236">
        <f>ROUND(SUM(U226,AF226,AQ226,BB226),1)</f>
        <v>0</v>
      </c>
      <c r="K226" s="236">
        <f>ROUND(SUM(V226,AG226,AR226,BC226),1)</f>
        <v>0</v>
      </c>
      <c r="L226" s="236">
        <f>ROUND(SUM(W226,AH226,AS226,BD226),1)</f>
        <v>0</v>
      </c>
      <c r="M226" s="236">
        <f>ROUND(SUM(X226,AI226,AT226,BE226),1)</f>
        <v>0</v>
      </c>
      <c r="N226" s="236">
        <f t="shared" si="319"/>
        <v>0</v>
      </c>
      <c r="O226" s="236">
        <f>ROUND(SUM(Z226,AK226,AV226,BG226),1)</f>
        <v>0</v>
      </c>
      <c r="P226" s="220"/>
      <c r="Q226" s="221"/>
      <c r="R226" s="237">
        <f t="shared" si="349"/>
        <v>0</v>
      </c>
      <c r="S226" s="221"/>
      <c r="T226" s="237">
        <f t="shared" si="350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351"/>
        <v>0</v>
      </c>
      <c r="AD226" s="221"/>
      <c r="AE226" s="237">
        <f t="shared" si="352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353"/>
        <v>0</v>
      </c>
      <c r="AO226" s="221"/>
      <c r="AP226" s="237">
        <f t="shared" si="354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355"/>
        <v>0</v>
      </c>
      <c r="AZ226" s="221"/>
      <c r="BA226" s="237">
        <f t="shared" si="356"/>
        <v>0</v>
      </c>
      <c r="BB226" s="221"/>
      <c r="BC226" s="233"/>
      <c r="BD226" s="221"/>
      <c r="BE226" s="221"/>
      <c r="BF226" s="233"/>
      <c r="BG226" s="221"/>
      <c r="BH226" s="379">
        <f t="shared" si="315"/>
        <v>0</v>
      </c>
      <c r="BI226" s="255" t="str">
        <f t="shared" si="328"/>
        <v>16</v>
      </c>
      <c r="BJ226" s="361"/>
      <c r="BK226" s="253">
        <f t="shared" si="339"/>
        <v>0</v>
      </c>
      <c r="BL226" s="361"/>
      <c r="BM226" s="253">
        <f t="shared" si="340"/>
        <v>0</v>
      </c>
      <c r="BN226" s="247"/>
      <c r="BO226" s="358"/>
      <c r="BP226" s="361"/>
      <c r="BQ226" s="361"/>
      <c r="BR226" s="361"/>
      <c r="BS226" s="361"/>
      <c r="BT226" s="361"/>
      <c r="BU226" s="361"/>
      <c r="BV226" s="253">
        <f t="shared" si="341"/>
        <v>0</v>
      </c>
      <c r="BW226" s="361"/>
      <c r="BX226" s="253">
        <f t="shared" si="342"/>
        <v>0</v>
      </c>
      <c r="BY226" s="361"/>
      <c r="BZ226" s="361"/>
      <c r="CA226" s="361"/>
      <c r="CB226" s="361"/>
      <c r="CC226" s="361"/>
      <c r="CD226" s="361"/>
      <c r="CE226" s="361"/>
      <c r="CF226" s="361"/>
      <c r="CG226" s="253">
        <f t="shared" si="343"/>
        <v>0</v>
      </c>
      <c r="CH226" s="361"/>
      <c r="CI226" s="253">
        <f t="shared" si="344"/>
        <v>0</v>
      </c>
      <c r="CJ226" s="361"/>
      <c r="CK226" s="361"/>
      <c r="CL226" s="361"/>
      <c r="CM226" s="361"/>
      <c r="CN226" s="361"/>
      <c r="CO226" s="361"/>
      <c r="CP226" s="361"/>
      <c r="CQ226" s="361"/>
      <c r="CR226" s="253">
        <f t="shared" si="345"/>
        <v>0</v>
      </c>
      <c r="CS226" s="361"/>
      <c r="CT226" s="253">
        <f t="shared" si="346"/>
        <v>0</v>
      </c>
      <c r="CU226" s="361"/>
      <c r="CV226" s="361"/>
      <c r="CW226" s="361"/>
      <c r="CX226" s="361"/>
      <c r="CY226" s="361"/>
      <c r="CZ226" s="361"/>
      <c r="DA226" s="361"/>
      <c r="DB226" s="361"/>
      <c r="DC226" s="253">
        <f t="shared" si="347"/>
        <v>0</v>
      </c>
      <c r="DD226" s="361"/>
      <c r="DE226" s="253">
        <f t="shared" si="348"/>
        <v>0</v>
      </c>
      <c r="DF226" s="361"/>
      <c r="DG226" s="361"/>
      <c r="DH226" s="361"/>
      <c r="DI226" s="361"/>
      <c r="DJ226" s="361"/>
      <c r="DK226" s="361"/>
      <c r="DL226" s="361"/>
      <c r="DM226" s="2"/>
      <c r="DN226" s="2"/>
    </row>
    <row r="227" spans="1:118" s="28" customFormat="1" ht="24">
      <c r="A227" s="272" t="str">
        <f t="shared" si="318"/>
        <v>Внести наименование учреждения 7</v>
      </c>
      <c r="B227" s="348" t="s">
        <v>338</v>
      </c>
      <c r="C227" s="349" t="s">
        <v>305</v>
      </c>
      <c r="D227" s="349" t="s">
        <v>306</v>
      </c>
      <c r="E227" s="308">
        <f t="shared" si="329"/>
        <v>0</v>
      </c>
      <c r="F227" s="236">
        <f t="shared" si="330"/>
        <v>0</v>
      </c>
      <c r="G227" s="236">
        <f t="shared" si="331"/>
        <v>0</v>
      </c>
      <c r="H227" s="236">
        <f t="shared" si="332"/>
        <v>0</v>
      </c>
      <c r="I227" s="236">
        <f t="shared" si="333"/>
        <v>0</v>
      </c>
      <c r="J227" s="236">
        <f t="shared" ref="J227:J238" si="357">ROUND(SUM(U227,AF227,AQ227,BB227),1)</f>
        <v>0</v>
      </c>
      <c r="K227" s="236">
        <f t="shared" ref="K227:K238" si="358">ROUND(SUM(V227,AG227,AR227,BC227),1)</f>
        <v>0</v>
      </c>
      <c r="L227" s="236">
        <f t="shared" ref="L227:L238" si="359">ROUND(SUM(W227,AH227,AS227,BD227),1)</f>
        <v>0</v>
      </c>
      <c r="M227" s="236">
        <f t="shared" ref="M227:M238" si="360">ROUND(SUM(X227,AI227,AT227,BE227),1)</f>
        <v>0</v>
      </c>
      <c r="N227" s="236">
        <f t="shared" si="319"/>
        <v>0</v>
      </c>
      <c r="O227" s="236">
        <f t="shared" ref="O227:O238" si="361">ROUND(SUM(Z227,AK227,AV227,BG227),1)</f>
        <v>0</v>
      </c>
      <c r="P227" s="367"/>
      <c r="Q227" s="368"/>
      <c r="R227" s="237">
        <f t="shared" si="349"/>
        <v>0</v>
      </c>
      <c r="S227" s="368"/>
      <c r="T227" s="237">
        <f t="shared" si="350"/>
        <v>0</v>
      </c>
      <c r="U227" s="368"/>
      <c r="V227" s="368"/>
      <c r="W227" s="368"/>
      <c r="X227" s="368"/>
      <c r="Y227" s="368"/>
      <c r="Z227" s="368"/>
      <c r="AA227" s="367"/>
      <c r="AB227" s="368"/>
      <c r="AC227" s="237">
        <f t="shared" si="351"/>
        <v>0</v>
      </c>
      <c r="AD227" s="368"/>
      <c r="AE227" s="237">
        <f t="shared" si="352"/>
        <v>0</v>
      </c>
      <c r="AF227" s="368"/>
      <c r="AG227" s="368"/>
      <c r="AH227" s="368"/>
      <c r="AI227" s="368"/>
      <c r="AJ227" s="368"/>
      <c r="AK227" s="368"/>
      <c r="AL227" s="367"/>
      <c r="AM227" s="368"/>
      <c r="AN227" s="237">
        <f t="shared" si="353"/>
        <v>0</v>
      </c>
      <c r="AO227" s="368"/>
      <c r="AP227" s="237">
        <f t="shared" si="354"/>
        <v>0</v>
      </c>
      <c r="AQ227" s="368"/>
      <c r="AR227" s="368"/>
      <c r="AS227" s="368"/>
      <c r="AT227" s="368"/>
      <c r="AU227" s="368"/>
      <c r="AV227" s="368"/>
      <c r="AW227" s="367"/>
      <c r="AX227" s="368"/>
      <c r="AY227" s="237">
        <f t="shared" si="355"/>
        <v>0</v>
      </c>
      <c r="AZ227" s="368"/>
      <c r="BA227" s="237">
        <f t="shared" si="356"/>
        <v>0</v>
      </c>
      <c r="BB227" s="368"/>
      <c r="BC227" s="368"/>
      <c r="BD227" s="368"/>
      <c r="BE227" s="368"/>
      <c r="BF227" s="368"/>
      <c r="BG227" s="368"/>
      <c r="BH227" s="379">
        <f t="shared" si="315"/>
        <v>0</v>
      </c>
      <c r="BI227" s="255" t="str">
        <f t="shared" si="328"/>
        <v>17</v>
      </c>
      <c r="BJ227" s="361"/>
      <c r="BK227" s="253">
        <f t="shared" si="339"/>
        <v>0</v>
      </c>
      <c r="BL227" s="361"/>
      <c r="BM227" s="253">
        <f t="shared" si="340"/>
        <v>0</v>
      </c>
      <c r="BN227" s="247"/>
      <c r="BO227" s="358"/>
      <c r="BP227" s="361"/>
      <c r="BQ227" s="361"/>
      <c r="BR227" s="361"/>
      <c r="BS227" s="361"/>
      <c r="BT227" s="361"/>
      <c r="BU227" s="361"/>
      <c r="BV227" s="253">
        <f t="shared" si="341"/>
        <v>0</v>
      </c>
      <c r="BW227" s="361"/>
      <c r="BX227" s="253">
        <f t="shared" si="342"/>
        <v>0</v>
      </c>
      <c r="BY227" s="361"/>
      <c r="BZ227" s="361"/>
      <c r="CA227" s="361"/>
      <c r="CB227" s="361"/>
      <c r="CC227" s="361"/>
      <c r="CD227" s="361"/>
      <c r="CE227" s="361"/>
      <c r="CF227" s="361"/>
      <c r="CG227" s="253">
        <f t="shared" si="343"/>
        <v>0</v>
      </c>
      <c r="CH227" s="361"/>
      <c r="CI227" s="253">
        <f t="shared" si="344"/>
        <v>0</v>
      </c>
      <c r="CJ227" s="361"/>
      <c r="CK227" s="361"/>
      <c r="CL227" s="361"/>
      <c r="CM227" s="361"/>
      <c r="CN227" s="361"/>
      <c r="CO227" s="361"/>
      <c r="CP227" s="361"/>
      <c r="CQ227" s="361"/>
      <c r="CR227" s="253">
        <f t="shared" si="345"/>
        <v>0</v>
      </c>
      <c r="CS227" s="361"/>
      <c r="CT227" s="253">
        <f t="shared" si="346"/>
        <v>0</v>
      </c>
      <c r="CU227" s="361"/>
      <c r="CV227" s="361"/>
      <c r="CW227" s="361"/>
      <c r="CX227" s="361"/>
      <c r="CY227" s="361"/>
      <c r="CZ227" s="361"/>
      <c r="DA227" s="361"/>
      <c r="DB227" s="361"/>
      <c r="DC227" s="253">
        <f t="shared" si="347"/>
        <v>0</v>
      </c>
      <c r="DD227" s="361"/>
      <c r="DE227" s="253">
        <f t="shared" si="348"/>
        <v>0</v>
      </c>
      <c r="DF227" s="361"/>
      <c r="DG227" s="361"/>
      <c r="DH227" s="361"/>
      <c r="DI227" s="361"/>
      <c r="DJ227" s="361"/>
      <c r="DK227" s="361"/>
      <c r="DL227" s="361"/>
      <c r="DM227" s="242"/>
      <c r="DN227" s="242"/>
    </row>
    <row r="228" spans="1:118" s="28" customFormat="1" ht="72">
      <c r="A228" s="272" t="str">
        <f t="shared" si="318"/>
        <v>Внести наименование учреждения 7</v>
      </c>
      <c r="B228" s="348" t="s">
        <v>339</v>
      </c>
      <c r="C228" s="349" t="s">
        <v>307</v>
      </c>
      <c r="D228" s="349" t="s">
        <v>308</v>
      </c>
      <c r="E228" s="308">
        <f t="shared" si="329"/>
        <v>0</v>
      </c>
      <c r="F228" s="236">
        <f t="shared" si="330"/>
        <v>0</v>
      </c>
      <c r="G228" s="236">
        <f t="shared" si="331"/>
        <v>0</v>
      </c>
      <c r="H228" s="236">
        <f t="shared" si="332"/>
        <v>0</v>
      </c>
      <c r="I228" s="236">
        <f t="shared" si="333"/>
        <v>0</v>
      </c>
      <c r="J228" s="236">
        <f t="shared" si="357"/>
        <v>0</v>
      </c>
      <c r="K228" s="236">
        <f t="shared" si="358"/>
        <v>0</v>
      </c>
      <c r="L228" s="236">
        <f t="shared" si="359"/>
        <v>0</v>
      </c>
      <c r="M228" s="236">
        <f t="shared" si="360"/>
        <v>0</v>
      </c>
      <c r="N228" s="236">
        <f t="shared" si="319"/>
        <v>0</v>
      </c>
      <c r="O228" s="236">
        <f t="shared" si="361"/>
        <v>0</v>
      </c>
      <c r="P228" s="367"/>
      <c r="Q228" s="368"/>
      <c r="R228" s="237">
        <f t="shared" si="349"/>
        <v>0</v>
      </c>
      <c r="S228" s="368"/>
      <c r="T228" s="237">
        <f t="shared" si="350"/>
        <v>0</v>
      </c>
      <c r="U228" s="368"/>
      <c r="V228" s="368"/>
      <c r="W228" s="368"/>
      <c r="X228" s="368"/>
      <c r="Y228" s="368"/>
      <c r="Z228" s="368"/>
      <c r="AA228" s="367"/>
      <c r="AB228" s="368"/>
      <c r="AC228" s="237">
        <f t="shared" si="351"/>
        <v>0</v>
      </c>
      <c r="AD228" s="368"/>
      <c r="AE228" s="237">
        <f t="shared" si="352"/>
        <v>0</v>
      </c>
      <c r="AF228" s="368"/>
      <c r="AG228" s="368"/>
      <c r="AH228" s="368"/>
      <c r="AI228" s="368"/>
      <c r="AJ228" s="368"/>
      <c r="AK228" s="368"/>
      <c r="AL228" s="367"/>
      <c r="AM228" s="368"/>
      <c r="AN228" s="237">
        <f t="shared" si="353"/>
        <v>0</v>
      </c>
      <c r="AO228" s="368"/>
      <c r="AP228" s="237">
        <f t="shared" si="354"/>
        <v>0</v>
      </c>
      <c r="AQ228" s="368"/>
      <c r="AR228" s="368"/>
      <c r="AS228" s="368"/>
      <c r="AT228" s="368"/>
      <c r="AU228" s="368"/>
      <c r="AV228" s="368"/>
      <c r="AW228" s="367"/>
      <c r="AX228" s="368"/>
      <c r="AY228" s="237">
        <f t="shared" si="355"/>
        <v>0</v>
      </c>
      <c r="AZ228" s="368"/>
      <c r="BA228" s="237">
        <f t="shared" si="356"/>
        <v>0</v>
      </c>
      <c r="BB228" s="368"/>
      <c r="BC228" s="368"/>
      <c r="BD228" s="368"/>
      <c r="BE228" s="368"/>
      <c r="BF228" s="368"/>
      <c r="BG228" s="368"/>
      <c r="BH228" s="379">
        <f t="shared" si="315"/>
        <v>0</v>
      </c>
      <c r="BI228" s="255" t="str">
        <f t="shared" si="328"/>
        <v>18</v>
      </c>
      <c r="BJ228" s="361"/>
      <c r="BK228" s="253">
        <f t="shared" si="339"/>
        <v>0</v>
      </c>
      <c r="BL228" s="361"/>
      <c r="BM228" s="253">
        <f t="shared" si="340"/>
        <v>0</v>
      </c>
      <c r="BN228" s="247"/>
      <c r="BO228" s="358"/>
      <c r="BP228" s="361"/>
      <c r="BQ228" s="361"/>
      <c r="BR228" s="361"/>
      <c r="BS228" s="361"/>
      <c r="BT228" s="361"/>
      <c r="BU228" s="361"/>
      <c r="BV228" s="253">
        <f t="shared" si="341"/>
        <v>0</v>
      </c>
      <c r="BW228" s="361"/>
      <c r="BX228" s="253">
        <f t="shared" si="342"/>
        <v>0</v>
      </c>
      <c r="BY228" s="361"/>
      <c r="BZ228" s="361"/>
      <c r="CA228" s="361"/>
      <c r="CB228" s="361"/>
      <c r="CC228" s="361"/>
      <c r="CD228" s="361"/>
      <c r="CE228" s="361"/>
      <c r="CF228" s="361"/>
      <c r="CG228" s="253">
        <f t="shared" si="343"/>
        <v>0</v>
      </c>
      <c r="CH228" s="361"/>
      <c r="CI228" s="253">
        <f t="shared" si="344"/>
        <v>0</v>
      </c>
      <c r="CJ228" s="361"/>
      <c r="CK228" s="361"/>
      <c r="CL228" s="361"/>
      <c r="CM228" s="361"/>
      <c r="CN228" s="361"/>
      <c r="CO228" s="361"/>
      <c r="CP228" s="361"/>
      <c r="CQ228" s="361"/>
      <c r="CR228" s="253">
        <f t="shared" si="345"/>
        <v>0</v>
      </c>
      <c r="CS228" s="361"/>
      <c r="CT228" s="253">
        <f t="shared" si="346"/>
        <v>0</v>
      </c>
      <c r="CU228" s="361"/>
      <c r="CV228" s="361"/>
      <c r="CW228" s="361"/>
      <c r="CX228" s="361"/>
      <c r="CY228" s="361"/>
      <c r="CZ228" s="361"/>
      <c r="DA228" s="361"/>
      <c r="DB228" s="361"/>
      <c r="DC228" s="253">
        <f t="shared" si="347"/>
        <v>0</v>
      </c>
      <c r="DD228" s="361"/>
      <c r="DE228" s="253">
        <f t="shared" si="348"/>
        <v>0</v>
      </c>
      <c r="DF228" s="361"/>
      <c r="DG228" s="361"/>
      <c r="DH228" s="361"/>
      <c r="DI228" s="361"/>
      <c r="DJ228" s="361"/>
      <c r="DK228" s="361"/>
      <c r="DL228" s="361"/>
      <c r="DM228" s="242"/>
      <c r="DN228" s="242"/>
    </row>
    <row r="229" spans="1:118" s="28" customFormat="1" ht="12">
      <c r="A229" s="272" t="str">
        <f t="shared" si="318"/>
        <v>Внести наименование учреждения 7</v>
      </c>
      <c r="B229" s="348" t="s">
        <v>309</v>
      </c>
      <c r="C229" s="349" t="s">
        <v>71</v>
      </c>
      <c r="D229" s="349" t="s">
        <v>310</v>
      </c>
      <c r="E229" s="308">
        <f t="shared" si="329"/>
        <v>0</v>
      </c>
      <c r="F229" s="236">
        <f t="shared" si="330"/>
        <v>0</v>
      </c>
      <c r="G229" s="236">
        <f t="shared" si="331"/>
        <v>0</v>
      </c>
      <c r="H229" s="236">
        <f t="shared" si="332"/>
        <v>0</v>
      </c>
      <c r="I229" s="236">
        <f t="shared" si="333"/>
        <v>0</v>
      </c>
      <c r="J229" s="236">
        <f t="shared" si="357"/>
        <v>0</v>
      </c>
      <c r="K229" s="236">
        <f t="shared" si="358"/>
        <v>0</v>
      </c>
      <c r="L229" s="236">
        <f t="shared" si="359"/>
        <v>0</v>
      </c>
      <c r="M229" s="236">
        <f t="shared" si="360"/>
        <v>0</v>
      </c>
      <c r="N229" s="236">
        <f t="shared" si="319"/>
        <v>0</v>
      </c>
      <c r="O229" s="236">
        <f t="shared" si="361"/>
        <v>0</v>
      </c>
      <c r="P229" s="367"/>
      <c r="Q229" s="368"/>
      <c r="R229" s="237">
        <f t="shared" si="349"/>
        <v>0</v>
      </c>
      <c r="S229" s="368"/>
      <c r="T229" s="237">
        <f t="shared" si="350"/>
        <v>0</v>
      </c>
      <c r="U229" s="368"/>
      <c r="V229" s="368"/>
      <c r="W229" s="368"/>
      <c r="X229" s="368"/>
      <c r="Y229" s="368"/>
      <c r="Z229" s="368"/>
      <c r="AA229" s="367"/>
      <c r="AB229" s="368"/>
      <c r="AC229" s="237">
        <f t="shared" si="351"/>
        <v>0</v>
      </c>
      <c r="AD229" s="368"/>
      <c r="AE229" s="237">
        <f t="shared" si="352"/>
        <v>0</v>
      </c>
      <c r="AF229" s="368"/>
      <c r="AG229" s="368"/>
      <c r="AH229" s="368"/>
      <c r="AI229" s="368"/>
      <c r="AJ229" s="368"/>
      <c r="AK229" s="368"/>
      <c r="AL229" s="367"/>
      <c r="AM229" s="368"/>
      <c r="AN229" s="237">
        <f t="shared" si="353"/>
        <v>0</v>
      </c>
      <c r="AO229" s="368"/>
      <c r="AP229" s="237">
        <f t="shared" si="354"/>
        <v>0</v>
      </c>
      <c r="AQ229" s="368"/>
      <c r="AR229" s="368"/>
      <c r="AS229" s="368"/>
      <c r="AT229" s="368"/>
      <c r="AU229" s="368"/>
      <c r="AV229" s="368"/>
      <c r="AW229" s="367"/>
      <c r="AX229" s="368"/>
      <c r="AY229" s="237">
        <f t="shared" si="355"/>
        <v>0</v>
      </c>
      <c r="AZ229" s="368"/>
      <c r="BA229" s="237">
        <f t="shared" si="356"/>
        <v>0</v>
      </c>
      <c r="BB229" s="368"/>
      <c r="BC229" s="368"/>
      <c r="BD229" s="368"/>
      <c r="BE229" s="368"/>
      <c r="BF229" s="368"/>
      <c r="BG229" s="368"/>
      <c r="BH229" s="379">
        <f t="shared" si="315"/>
        <v>0</v>
      </c>
      <c r="BI229" s="255" t="str">
        <f t="shared" si="328"/>
        <v>19</v>
      </c>
      <c r="BJ229" s="361"/>
      <c r="BK229" s="253">
        <f t="shared" si="339"/>
        <v>0</v>
      </c>
      <c r="BL229" s="361"/>
      <c r="BM229" s="253">
        <f t="shared" si="340"/>
        <v>0</v>
      </c>
      <c r="BN229" s="247"/>
      <c r="BO229" s="358"/>
      <c r="BP229" s="361"/>
      <c r="BQ229" s="361"/>
      <c r="BR229" s="361"/>
      <c r="BS229" s="361"/>
      <c r="BT229" s="361"/>
      <c r="BU229" s="361"/>
      <c r="BV229" s="253">
        <f t="shared" si="341"/>
        <v>0</v>
      </c>
      <c r="BW229" s="361"/>
      <c r="BX229" s="253">
        <f t="shared" si="342"/>
        <v>0</v>
      </c>
      <c r="BY229" s="361"/>
      <c r="BZ229" s="361"/>
      <c r="CA229" s="361"/>
      <c r="CB229" s="361"/>
      <c r="CC229" s="361"/>
      <c r="CD229" s="361"/>
      <c r="CE229" s="361"/>
      <c r="CF229" s="361"/>
      <c r="CG229" s="253">
        <f t="shared" si="343"/>
        <v>0</v>
      </c>
      <c r="CH229" s="361"/>
      <c r="CI229" s="253">
        <f t="shared" si="344"/>
        <v>0</v>
      </c>
      <c r="CJ229" s="361"/>
      <c r="CK229" s="361"/>
      <c r="CL229" s="361"/>
      <c r="CM229" s="361"/>
      <c r="CN229" s="361"/>
      <c r="CO229" s="361"/>
      <c r="CP229" s="361"/>
      <c r="CQ229" s="361"/>
      <c r="CR229" s="253">
        <f t="shared" si="345"/>
        <v>0</v>
      </c>
      <c r="CS229" s="361"/>
      <c r="CT229" s="253">
        <f t="shared" si="346"/>
        <v>0</v>
      </c>
      <c r="CU229" s="361"/>
      <c r="CV229" s="361"/>
      <c r="CW229" s="361"/>
      <c r="CX229" s="361"/>
      <c r="CY229" s="361"/>
      <c r="CZ229" s="361"/>
      <c r="DA229" s="361"/>
      <c r="DB229" s="361"/>
      <c r="DC229" s="253">
        <f t="shared" si="347"/>
        <v>0</v>
      </c>
      <c r="DD229" s="361"/>
      <c r="DE229" s="253">
        <f t="shared" si="348"/>
        <v>0</v>
      </c>
      <c r="DF229" s="361"/>
      <c r="DG229" s="361"/>
      <c r="DH229" s="361"/>
      <c r="DI229" s="361"/>
      <c r="DJ229" s="361"/>
      <c r="DK229" s="361"/>
      <c r="DL229" s="361"/>
      <c r="DM229" s="242"/>
      <c r="DN229" s="242"/>
    </row>
    <row r="230" spans="1:118" s="27" customFormat="1" ht="12">
      <c r="A230" s="272" t="str">
        <f t="shared" si="318"/>
        <v>Внести наименование учреждения 7</v>
      </c>
      <c r="B230" s="350" t="s">
        <v>72</v>
      </c>
      <c r="C230" s="349" t="s">
        <v>73</v>
      </c>
      <c r="D230" s="349" t="s">
        <v>311</v>
      </c>
      <c r="E230" s="308">
        <f t="shared" si="329"/>
        <v>0</v>
      </c>
      <c r="F230" s="236">
        <f t="shared" si="330"/>
        <v>0</v>
      </c>
      <c r="G230" s="236">
        <f t="shared" si="331"/>
        <v>0</v>
      </c>
      <c r="H230" s="236">
        <f t="shared" si="332"/>
        <v>0</v>
      </c>
      <c r="I230" s="236">
        <f t="shared" si="333"/>
        <v>0</v>
      </c>
      <c r="J230" s="236">
        <f t="shared" si="357"/>
        <v>0</v>
      </c>
      <c r="K230" s="236">
        <f t="shared" si="358"/>
        <v>0</v>
      </c>
      <c r="L230" s="236">
        <f t="shared" si="359"/>
        <v>0</v>
      </c>
      <c r="M230" s="236">
        <f t="shared" si="360"/>
        <v>0</v>
      </c>
      <c r="N230" s="236">
        <f t="shared" si="319"/>
        <v>0</v>
      </c>
      <c r="O230" s="236">
        <f t="shared" si="361"/>
        <v>0</v>
      </c>
      <c r="P230" s="367"/>
      <c r="Q230" s="368"/>
      <c r="R230" s="237">
        <f t="shared" si="349"/>
        <v>0</v>
      </c>
      <c r="S230" s="368"/>
      <c r="T230" s="237">
        <f t="shared" si="350"/>
        <v>0</v>
      </c>
      <c r="U230" s="368"/>
      <c r="V230" s="368"/>
      <c r="W230" s="368"/>
      <c r="X230" s="368"/>
      <c r="Y230" s="368"/>
      <c r="Z230" s="368"/>
      <c r="AA230" s="367"/>
      <c r="AB230" s="368"/>
      <c r="AC230" s="237">
        <f t="shared" si="351"/>
        <v>0</v>
      </c>
      <c r="AD230" s="368"/>
      <c r="AE230" s="237">
        <f t="shared" si="352"/>
        <v>0</v>
      </c>
      <c r="AF230" s="368"/>
      <c r="AG230" s="368"/>
      <c r="AH230" s="368"/>
      <c r="AI230" s="368"/>
      <c r="AJ230" s="368"/>
      <c r="AK230" s="368"/>
      <c r="AL230" s="367"/>
      <c r="AM230" s="368"/>
      <c r="AN230" s="237">
        <f t="shared" si="353"/>
        <v>0</v>
      </c>
      <c r="AO230" s="368"/>
      <c r="AP230" s="237">
        <f t="shared" si="354"/>
        <v>0</v>
      </c>
      <c r="AQ230" s="368"/>
      <c r="AR230" s="368"/>
      <c r="AS230" s="368"/>
      <c r="AT230" s="368"/>
      <c r="AU230" s="368"/>
      <c r="AV230" s="368"/>
      <c r="AW230" s="367"/>
      <c r="AX230" s="368"/>
      <c r="AY230" s="237">
        <f t="shared" si="355"/>
        <v>0</v>
      </c>
      <c r="AZ230" s="368"/>
      <c r="BA230" s="237">
        <f t="shared" si="356"/>
        <v>0</v>
      </c>
      <c r="BB230" s="368"/>
      <c r="BC230" s="368"/>
      <c r="BD230" s="368"/>
      <c r="BE230" s="368"/>
      <c r="BF230" s="368"/>
      <c r="BG230" s="368"/>
      <c r="BH230" s="379">
        <f t="shared" si="315"/>
        <v>0</v>
      </c>
      <c r="BI230" s="255" t="str">
        <f t="shared" si="328"/>
        <v>20</v>
      </c>
      <c r="BJ230" s="361"/>
      <c r="BK230" s="253">
        <f t="shared" si="339"/>
        <v>0</v>
      </c>
      <c r="BL230" s="361"/>
      <c r="BM230" s="253">
        <f t="shared" si="340"/>
        <v>0</v>
      </c>
      <c r="BN230" s="247"/>
      <c r="BO230" s="358"/>
      <c r="BP230" s="361"/>
      <c r="BQ230" s="361"/>
      <c r="BR230" s="361"/>
      <c r="BS230" s="361"/>
      <c r="BT230" s="361"/>
      <c r="BU230" s="361"/>
      <c r="BV230" s="253">
        <f t="shared" si="341"/>
        <v>0</v>
      </c>
      <c r="BW230" s="361"/>
      <c r="BX230" s="253">
        <f t="shared" si="342"/>
        <v>0</v>
      </c>
      <c r="BY230" s="361"/>
      <c r="BZ230" s="361"/>
      <c r="CA230" s="361"/>
      <c r="CB230" s="361"/>
      <c r="CC230" s="361"/>
      <c r="CD230" s="361"/>
      <c r="CE230" s="361"/>
      <c r="CF230" s="361"/>
      <c r="CG230" s="253">
        <f t="shared" si="343"/>
        <v>0</v>
      </c>
      <c r="CH230" s="361"/>
      <c r="CI230" s="253">
        <f t="shared" si="344"/>
        <v>0</v>
      </c>
      <c r="CJ230" s="361"/>
      <c r="CK230" s="361"/>
      <c r="CL230" s="361"/>
      <c r="CM230" s="361"/>
      <c r="CN230" s="361"/>
      <c r="CO230" s="361"/>
      <c r="CP230" s="361"/>
      <c r="CQ230" s="361"/>
      <c r="CR230" s="253">
        <f t="shared" si="345"/>
        <v>0</v>
      </c>
      <c r="CS230" s="361"/>
      <c r="CT230" s="253">
        <f t="shared" si="346"/>
        <v>0</v>
      </c>
      <c r="CU230" s="361"/>
      <c r="CV230" s="361"/>
      <c r="CW230" s="361"/>
      <c r="CX230" s="361"/>
      <c r="CY230" s="361"/>
      <c r="CZ230" s="361"/>
      <c r="DA230" s="361"/>
      <c r="DB230" s="361"/>
      <c r="DC230" s="253">
        <f t="shared" si="347"/>
        <v>0</v>
      </c>
      <c r="DD230" s="361"/>
      <c r="DE230" s="253">
        <f t="shared" si="348"/>
        <v>0</v>
      </c>
      <c r="DF230" s="361"/>
      <c r="DG230" s="361"/>
      <c r="DH230" s="361"/>
      <c r="DI230" s="361"/>
      <c r="DJ230" s="361"/>
      <c r="DK230" s="361"/>
      <c r="DL230" s="361"/>
      <c r="DM230" s="2"/>
      <c r="DN230" s="2"/>
    </row>
    <row r="231" spans="1:118" s="28" customFormat="1" ht="36">
      <c r="A231" s="272" t="str">
        <f t="shared" si="318"/>
        <v>Внести наименование учреждения 7</v>
      </c>
      <c r="B231" s="348" t="s">
        <v>340</v>
      </c>
      <c r="C231" s="349" t="s">
        <v>71</v>
      </c>
      <c r="D231" s="349" t="s">
        <v>312</v>
      </c>
      <c r="E231" s="308">
        <f t="shared" si="329"/>
        <v>0</v>
      </c>
      <c r="F231" s="236">
        <f t="shared" si="330"/>
        <v>0</v>
      </c>
      <c r="G231" s="236">
        <f t="shared" si="331"/>
        <v>0</v>
      </c>
      <c r="H231" s="236">
        <f t="shared" si="332"/>
        <v>0</v>
      </c>
      <c r="I231" s="236">
        <f t="shared" si="333"/>
        <v>0</v>
      </c>
      <c r="J231" s="236">
        <f t="shared" si="357"/>
        <v>0</v>
      </c>
      <c r="K231" s="236">
        <f t="shared" si="358"/>
        <v>0</v>
      </c>
      <c r="L231" s="236">
        <f t="shared" si="359"/>
        <v>0</v>
      </c>
      <c r="M231" s="236">
        <f t="shared" si="360"/>
        <v>0</v>
      </c>
      <c r="N231" s="236">
        <f t="shared" si="319"/>
        <v>0</v>
      </c>
      <c r="O231" s="236">
        <f t="shared" si="361"/>
        <v>0</v>
      </c>
      <c r="P231" s="367"/>
      <c r="Q231" s="368"/>
      <c r="R231" s="237">
        <f t="shared" si="349"/>
        <v>0</v>
      </c>
      <c r="S231" s="368"/>
      <c r="T231" s="237">
        <f t="shared" si="350"/>
        <v>0</v>
      </c>
      <c r="U231" s="368"/>
      <c r="V231" s="368"/>
      <c r="W231" s="368"/>
      <c r="X231" s="368"/>
      <c r="Y231" s="368"/>
      <c r="Z231" s="368"/>
      <c r="AA231" s="367"/>
      <c r="AB231" s="368"/>
      <c r="AC231" s="237">
        <f t="shared" si="351"/>
        <v>0</v>
      </c>
      <c r="AD231" s="368"/>
      <c r="AE231" s="237">
        <f t="shared" si="352"/>
        <v>0</v>
      </c>
      <c r="AF231" s="368"/>
      <c r="AG231" s="368"/>
      <c r="AH231" s="368"/>
      <c r="AI231" s="368"/>
      <c r="AJ231" s="368"/>
      <c r="AK231" s="368"/>
      <c r="AL231" s="367"/>
      <c r="AM231" s="368"/>
      <c r="AN231" s="237">
        <f t="shared" si="353"/>
        <v>0</v>
      </c>
      <c r="AO231" s="368"/>
      <c r="AP231" s="237">
        <f t="shared" si="354"/>
        <v>0</v>
      </c>
      <c r="AQ231" s="368"/>
      <c r="AR231" s="368"/>
      <c r="AS231" s="368"/>
      <c r="AT231" s="368"/>
      <c r="AU231" s="368"/>
      <c r="AV231" s="368"/>
      <c r="AW231" s="367"/>
      <c r="AX231" s="368"/>
      <c r="AY231" s="237">
        <f t="shared" si="355"/>
        <v>0</v>
      </c>
      <c r="AZ231" s="368"/>
      <c r="BA231" s="237">
        <f t="shared" si="356"/>
        <v>0</v>
      </c>
      <c r="BB231" s="368"/>
      <c r="BC231" s="368"/>
      <c r="BD231" s="368"/>
      <c r="BE231" s="368"/>
      <c r="BF231" s="368"/>
      <c r="BG231" s="368"/>
      <c r="BH231" s="379">
        <f t="shared" si="315"/>
        <v>0</v>
      </c>
      <c r="BI231" s="255" t="str">
        <f t="shared" si="328"/>
        <v>21</v>
      </c>
      <c r="BJ231" s="361"/>
      <c r="BK231" s="253">
        <f t="shared" si="339"/>
        <v>0</v>
      </c>
      <c r="BL231" s="361"/>
      <c r="BM231" s="253">
        <f t="shared" si="340"/>
        <v>0</v>
      </c>
      <c r="BN231" s="247"/>
      <c r="BO231" s="358"/>
      <c r="BP231" s="361"/>
      <c r="BQ231" s="361"/>
      <c r="BR231" s="361"/>
      <c r="BS231" s="361"/>
      <c r="BT231" s="361"/>
      <c r="BU231" s="361"/>
      <c r="BV231" s="253">
        <f t="shared" si="341"/>
        <v>0</v>
      </c>
      <c r="BW231" s="361"/>
      <c r="BX231" s="253">
        <f t="shared" si="342"/>
        <v>0</v>
      </c>
      <c r="BY231" s="361"/>
      <c r="BZ231" s="361"/>
      <c r="CA231" s="361"/>
      <c r="CB231" s="361"/>
      <c r="CC231" s="361"/>
      <c r="CD231" s="361"/>
      <c r="CE231" s="361"/>
      <c r="CF231" s="361"/>
      <c r="CG231" s="253">
        <f t="shared" si="343"/>
        <v>0</v>
      </c>
      <c r="CH231" s="361"/>
      <c r="CI231" s="253">
        <f t="shared" si="344"/>
        <v>0</v>
      </c>
      <c r="CJ231" s="361"/>
      <c r="CK231" s="361"/>
      <c r="CL231" s="361"/>
      <c r="CM231" s="361"/>
      <c r="CN231" s="361"/>
      <c r="CO231" s="361"/>
      <c r="CP231" s="361"/>
      <c r="CQ231" s="361"/>
      <c r="CR231" s="253">
        <f t="shared" si="345"/>
        <v>0</v>
      </c>
      <c r="CS231" s="361"/>
      <c r="CT231" s="253">
        <f t="shared" si="346"/>
        <v>0</v>
      </c>
      <c r="CU231" s="361"/>
      <c r="CV231" s="361"/>
      <c r="CW231" s="361"/>
      <c r="CX231" s="361"/>
      <c r="CY231" s="361"/>
      <c r="CZ231" s="361"/>
      <c r="DA231" s="361"/>
      <c r="DB231" s="361"/>
      <c r="DC231" s="253">
        <f t="shared" si="347"/>
        <v>0</v>
      </c>
      <c r="DD231" s="361"/>
      <c r="DE231" s="253">
        <f t="shared" si="348"/>
        <v>0</v>
      </c>
      <c r="DF231" s="361"/>
      <c r="DG231" s="361"/>
      <c r="DH231" s="361"/>
      <c r="DI231" s="361"/>
      <c r="DJ231" s="361"/>
      <c r="DK231" s="361"/>
      <c r="DL231" s="361"/>
      <c r="DM231" s="242"/>
      <c r="DN231" s="242"/>
    </row>
    <row r="232" spans="1:118" s="27" customFormat="1" ht="12">
      <c r="A232" s="272" t="str">
        <f t="shared" si="318"/>
        <v>Внести наименование учреждения 7</v>
      </c>
      <c r="B232" s="350" t="s">
        <v>72</v>
      </c>
      <c r="C232" s="349" t="s">
        <v>73</v>
      </c>
      <c r="D232" s="349" t="s">
        <v>313</v>
      </c>
      <c r="E232" s="308">
        <f t="shared" si="329"/>
        <v>0</v>
      </c>
      <c r="F232" s="236">
        <f t="shared" si="330"/>
        <v>0</v>
      </c>
      <c r="G232" s="236">
        <f t="shared" si="331"/>
        <v>0</v>
      </c>
      <c r="H232" s="236">
        <f t="shared" si="332"/>
        <v>0</v>
      </c>
      <c r="I232" s="236">
        <f t="shared" si="333"/>
        <v>0</v>
      </c>
      <c r="J232" s="236">
        <f t="shared" si="357"/>
        <v>0</v>
      </c>
      <c r="K232" s="236">
        <f t="shared" si="358"/>
        <v>0</v>
      </c>
      <c r="L232" s="236">
        <f t="shared" si="359"/>
        <v>0</v>
      </c>
      <c r="M232" s="236">
        <f t="shared" si="360"/>
        <v>0</v>
      </c>
      <c r="N232" s="236">
        <f t="shared" si="319"/>
        <v>0</v>
      </c>
      <c r="O232" s="236">
        <f t="shared" si="361"/>
        <v>0</v>
      </c>
      <c r="P232" s="367"/>
      <c r="Q232" s="368"/>
      <c r="R232" s="237">
        <f t="shared" si="349"/>
        <v>0</v>
      </c>
      <c r="S232" s="368"/>
      <c r="T232" s="237">
        <f t="shared" si="350"/>
        <v>0</v>
      </c>
      <c r="U232" s="368"/>
      <c r="V232" s="368"/>
      <c r="W232" s="368"/>
      <c r="X232" s="368"/>
      <c r="Y232" s="368"/>
      <c r="Z232" s="368"/>
      <c r="AA232" s="367"/>
      <c r="AB232" s="368"/>
      <c r="AC232" s="237">
        <f t="shared" si="351"/>
        <v>0</v>
      </c>
      <c r="AD232" s="368"/>
      <c r="AE232" s="237">
        <f t="shared" si="352"/>
        <v>0</v>
      </c>
      <c r="AF232" s="368"/>
      <c r="AG232" s="368"/>
      <c r="AH232" s="368"/>
      <c r="AI232" s="368"/>
      <c r="AJ232" s="368"/>
      <c r="AK232" s="368"/>
      <c r="AL232" s="367"/>
      <c r="AM232" s="368"/>
      <c r="AN232" s="237">
        <f t="shared" si="353"/>
        <v>0</v>
      </c>
      <c r="AO232" s="368"/>
      <c r="AP232" s="237">
        <f t="shared" si="354"/>
        <v>0</v>
      </c>
      <c r="AQ232" s="368"/>
      <c r="AR232" s="368"/>
      <c r="AS232" s="368"/>
      <c r="AT232" s="368"/>
      <c r="AU232" s="368"/>
      <c r="AV232" s="368"/>
      <c r="AW232" s="367"/>
      <c r="AX232" s="368"/>
      <c r="AY232" s="237">
        <f t="shared" si="355"/>
        <v>0</v>
      </c>
      <c r="AZ232" s="368"/>
      <c r="BA232" s="237">
        <f t="shared" si="356"/>
        <v>0</v>
      </c>
      <c r="BB232" s="368"/>
      <c r="BC232" s="368"/>
      <c r="BD232" s="368"/>
      <c r="BE232" s="368"/>
      <c r="BF232" s="368"/>
      <c r="BG232" s="368"/>
      <c r="BH232" s="379">
        <f t="shared" si="315"/>
        <v>0</v>
      </c>
      <c r="BI232" s="255" t="str">
        <f t="shared" si="328"/>
        <v>22</v>
      </c>
      <c r="BJ232" s="361"/>
      <c r="BK232" s="253">
        <f t="shared" si="339"/>
        <v>0</v>
      </c>
      <c r="BL232" s="361"/>
      <c r="BM232" s="253">
        <f t="shared" si="340"/>
        <v>0</v>
      </c>
      <c r="BN232" s="247"/>
      <c r="BO232" s="358"/>
      <c r="BP232" s="361"/>
      <c r="BQ232" s="361"/>
      <c r="BR232" s="361"/>
      <c r="BS232" s="361"/>
      <c r="BT232" s="361"/>
      <c r="BU232" s="361"/>
      <c r="BV232" s="253">
        <f t="shared" si="341"/>
        <v>0</v>
      </c>
      <c r="BW232" s="361"/>
      <c r="BX232" s="253">
        <f t="shared" si="342"/>
        <v>0</v>
      </c>
      <c r="BY232" s="361"/>
      <c r="BZ232" s="361"/>
      <c r="CA232" s="361"/>
      <c r="CB232" s="361"/>
      <c r="CC232" s="361"/>
      <c r="CD232" s="361"/>
      <c r="CE232" s="361"/>
      <c r="CF232" s="361"/>
      <c r="CG232" s="253">
        <f t="shared" si="343"/>
        <v>0</v>
      </c>
      <c r="CH232" s="361"/>
      <c r="CI232" s="253">
        <f t="shared" si="344"/>
        <v>0</v>
      </c>
      <c r="CJ232" s="361"/>
      <c r="CK232" s="361"/>
      <c r="CL232" s="361"/>
      <c r="CM232" s="361"/>
      <c r="CN232" s="361"/>
      <c r="CO232" s="361"/>
      <c r="CP232" s="361"/>
      <c r="CQ232" s="361"/>
      <c r="CR232" s="253">
        <f t="shared" si="345"/>
        <v>0</v>
      </c>
      <c r="CS232" s="361"/>
      <c r="CT232" s="253">
        <f t="shared" si="346"/>
        <v>0</v>
      </c>
      <c r="CU232" s="361"/>
      <c r="CV232" s="361"/>
      <c r="CW232" s="361"/>
      <c r="CX232" s="361"/>
      <c r="CY232" s="361"/>
      <c r="CZ232" s="361"/>
      <c r="DA232" s="361"/>
      <c r="DB232" s="361"/>
      <c r="DC232" s="253">
        <f t="shared" si="347"/>
        <v>0</v>
      </c>
      <c r="DD232" s="361"/>
      <c r="DE232" s="253">
        <f t="shared" si="348"/>
        <v>0</v>
      </c>
      <c r="DF232" s="361"/>
      <c r="DG232" s="361"/>
      <c r="DH232" s="361"/>
      <c r="DI232" s="361"/>
      <c r="DJ232" s="361"/>
      <c r="DK232" s="361"/>
      <c r="DL232" s="361"/>
      <c r="DM232" s="2"/>
      <c r="DN232" s="2"/>
    </row>
    <row r="233" spans="1:118" s="27" customFormat="1" ht="12">
      <c r="A233" s="272" t="str">
        <f t="shared" si="318"/>
        <v>Внести наименование учреждения 7</v>
      </c>
      <c r="B233" s="348" t="s">
        <v>74</v>
      </c>
      <c r="C233" s="349" t="s">
        <v>76</v>
      </c>
      <c r="D233" s="349" t="s">
        <v>314</v>
      </c>
      <c r="E233" s="308">
        <f t="shared" si="329"/>
        <v>0</v>
      </c>
      <c r="F233" s="236">
        <f t="shared" si="330"/>
        <v>0</v>
      </c>
      <c r="G233" s="236">
        <f t="shared" si="331"/>
        <v>0</v>
      </c>
      <c r="H233" s="236">
        <f t="shared" si="332"/>
        <v>0</v>
      </c>
      <c r="I233" s="236">
        <f t="shared" si="333"/>
        <v>0</v>
      </c>
      <c r="J233" s="236">
        <f t="shared" si="357"/>
        <v>0</v>
      </c>
      <c r="K233" s="236">
        <f t="shared" si="358"/>
        <v>0</v>
      </c>
      <c r="L233" s="236">
        <f t="shared" si="359"/>
        <v>0</v>
      </c>
      <c r="M233" s="236">
        <f t="shared" si="360"/>
        <v>0</v>
      </c>
      <c r="N233" s="236">
        <f t="shared" si="319"/>
        <v>0</v>
      </c>
      <c r="O233" s="236">
        <f t="shared" si="361"/>
        <v>0</v>
      </c>
      <c r="P233" s="220"/>
      <c r="Q233" s="221"/>
      <c r="R233" s="237">
        <f t="shared" si="349"/>
        <v>0</v>
      </c>
      <c r="S233" s="221"/>
      <c r="T233" s="237">
        <f t="shared" si="350"/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 t="shared" si="351"/>
        <v>0</v>
      </c>
      <c r="AD233" s="221"/>
      <c r="AE233" s="237">
        <f t="shared" si="352"/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 t="shared" si="353"/>
        <v>0</v>
      </c>
      <c r="AO233" s="221"/>
      <c r="AP233" s="237">
        <f t="shared" si="354"/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 t="shared" si="355"/>
        <v>0</v>
      </c>
      <c r="AZ233" s="221"/>
      <c r="BA233" s="237">
        <f t="shared" si="356"/>
        <v>0</v>
      </c>
      <c r="BB233" s="221"/>
      <c r="BC233" s="233"/>
      <c r="BD233" s="221"/>
      <c r="BE233" s="221"/>
      <c r="BF233" s="233"/>
      <c r="BG233" s="221"/>
      <c r="BH233" s="379">
        <f t="shared" si="315"/>
        <v>0</v>
      </c>
      <c r="BI233" s="255" t="str">
        <f t="shared" si="328"/>
        <v>23</v>
      </c>
      <c r="BJ233" s="361"/>
      <c r="BK233" s="253">
        <f t="shared" si="339"/>
        <v>0</v>
      </c>
      <c r="BL233" s="361"/>
      <c r="BM233" s="253">
        <f t="shared" si="340"/>
        <v>0</v>
      </c>
      <c r="BN233" s="247"/>
      <c r="BO233" s="358"/>
      <c r="BP233" s="361"/>
      <c r="BQ233" s="361"/>
      <c r="BR233" s="361"/>
      <c r="BS233" s="361"/>
      <c r="BT233" s="361"/>
      <c r="BU233" s="361"/>
      <c r="BV233" s="253">
        <f t="shared" si="341"/>
        <v>0</v>
      </c>
      <c r="BW233" s="361"/>
      <c r="BX233" s="253">
        <f t="shared" si="342"/>
        <v>0</v>
      </c>
      <c r="BY233" s="361"/>
      <c r="BZ233" s="361"/>
      <c r="CA233" s="361"/>
      <c r="CB233" s="361"/>
      <c r="CC233" s="361"/>
      <c r="CD233" s="361"/>
      <c r="CE233" s="361"/>
      <c r="CF233" s="361"/>
      <c r="CG233" s="253">
        <f t="shared" si="343"/>
        <v>0</v>
      </c>
      <c r="CH233" s="361"/>
      <c r="CI233" s="253">
        <f t="shared" si="344"/>
        <v>0</v>
      </c>
      <c r="CJ233" s="361"/>
      <c r="CK233" s="361"/>
      <c r="CL233" s="361"/>
      <c r="CM233" s="361"/>
      <c r="CN233" s="361"/>
      <c r="CO233" s="361"/>
      <c r="CP233" s="361"/>
      <c r="CQ233" s="361"/>
      <c r="CR233" s="253">
        <f t="shared" si="345"/>
        <v>0</v>
      </c>
      <c r="CS233" s="361"/>
      <c r="CT233" s="253">
        <f t="shared" si="346"/>
        <v>0</v>
      </c>
      <c r="CU233" s="361"/>
      <c r="CV233" s="361"/>
      <c r="CW233" s="361"/>
      <c r="CX233" s="361"/>
      <c r="CY233" s="361"/>
      <c r="CZ233" s="361"/>
      <c r="DA233" s="361"/>
      <c r="DB233" s="361"/>
      <c r="DC233" s="253">
        <f t="shared" si="347"/>
        <v>0</v>
      </c>
      <c r="DD233" s="361"/>
      <c r="DE233" s="253">
        <f t="shared" si="348"/>
        <v>0</v>
      </c>
      <c r="DF233" s="361"/>
      <c r="DG233" s="361"/>
      <c r="DH233" s="361"/>
      <c r="DI233" s="361"/>
      <c r="DJ233" s="361"/>
      <c r="DK233" s="361"/>
      <c r="DL233" s="361"/>
      <c r="DM233" s="2"/>
      <c r="DN233" s="2"/>
    </row>
    <row r="234" spans="1:118" s="27" customFormat="1" ht="12">
      <c r="A234" s="272" t="str">
        <f t="shared" si="318"/>
        <v>Внести наименование учреждения 7</v>
      </c>
      <c r="B234" s="348" t="s">
        <v>315</v>
      </c>
      <c r="C234" s="349" t="s">
        <v>77</v>
      </c>
      <c r="D234" s="349" t="s">
        <v>316</v>
      </c>
      <c r="E234" s="308">
        <f t="shared" si="329"/>
        <v>0</v>
      </c>
      <c r="F234" s="236">
        <f t="shared" si="330"/>
        <v>0</v>
      </c>
      <c r="G234" s="236">
        <f t="shared" si="331"/>
        <v>0</v>
      </c>
      <c r="H234" s="236">
        <f t="shared" si="332"/>
        <v>0</v>
      </c>
      <c r="I234" s="236">
        <f t="shared" si="333"/>
        <v>0</v>
      </c>
      <c r="J234" s="236">
        <f t="shared" si="357"/>
        <v>0</v>
      </c>
      <c r="K234" s="236">
        <f t="shared" si="358"/>
        <v>0</v>
      </c>
      <c r="L234" s="236">
        <f t="shared" si="359"/>
        <v>0</v>
      </c>
      <c r="M234" s="236">
        <f t="shared" si="360"/>
        <v>0</v>
      </c>
      <c r="N234" s="236">
        <f t="shared" si="319"/>
        <v>0</v>
      </c>
      <c r="O234" s="236">
        <f t="shared" si="361"/>
        <v>0</v>
      </c>
      <c r="P234" s="220"/>
      <c r="Q234" s="221"/>
      <c r="R234" s="237">
        <f t="shared" si="349"/>
        <v>0</v>
      </c>
      <c r="S234" s="221"/>
      <c r="T234" s="237">
        <f t="shared" si="350"/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si="351"/>
        <v>0</v>
      </c>
      <c r="AD234" s="221"/>
      <c r="AE234" s="237">
        <f t="shared" si="352"/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si="353"/>
        <v>0</v>
      </c>
      <c r="AO234" s="221"/>
      <c r="AP234" s="237">
        <f t="shared" si="354"/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si="355"/>
        <v>0</v>
      </c>
      <c r="AZ234" s="221"/>
      <c r="BA234" s="237">
        <f t="shared" si="356"/>
        <v>0</v>
      </c>
      <c r="BB234" s="221"/>
      <c r="BC234" s="233"/>
      <c r="BD234" s="221"/>
      <c r="BE234" s="221"/>
      <c r="BF234" s="233"/>
      <c r="BG234" s="221"/>
      <c r="BH234" s="379">
        <f t="shared" si="315"/>
        <v>0</v>
      </c>
      <c r="BI234" s="255" t="str">
        <f t="shared" si="328"/>
        <v>24</v>
      </c>
      <c r="BJ234" s="361"/>
      <c r="BK234" s="253">
        <f t="shared" si="339"/>
        <v>0</v>
      </c>
      <c r="BL234" s="361"/>
      <c r="BM234" s="253">
        <f t="shared" si="340"/>
        <v>0</v>
      </c>
      <c r="BN234" s="247"/>
      <c r="BO234" s="358"/>
      <c r="BP234" s="361"/>
      <c r="BQ234" s="361"/>
      <c r="BR234" s="361"/>
      <c r="BS234" s="361"/>
      <c r="BT234" s="361"/>
      <c r="BU234" s="361"/>
      <c r="BV234" s="253">
        <f t="shared" si="341"/>
        <v>0</v>
      </c>
      <c r="BW234" s="361"/>
      <c r="BX234" s="253">
        <f t="shared" si="342"/>
        <v>0</v>
      </c>
      <c r="BY234" s="361"/>
      <c r="BZ234" s="361"/>
      <c r="CA234" s="361"/>
      <c r="CB234" s="361"/>
      <c r="CC234" s="361"/>
      <c r="CD234" s="361"/>
      <c r="CE234" s="361"/>
      <c r="CF234" s="361"/>
      <c r="CG234" s="253">
        <f t="shared" si="343"/>
        <v>0</v>
      </c>
      <c r="CH234" s="361"/>
      <c r="CI234" s="253">
        <f t="shared" si="344"/>
        <v>0</v>
      </c>
      <c r="CJ234" s="361"/>
      <c r="CK234" s="361"/>
      <c r="CL234" s="361"/>
      <c r="CM234" s="361"/>
      <c r="CN234" s="361"/>
      <c r="CO234" s="361"/>
      <c r="CP234" s="361"/>
      <c r="CQ234" s="361"/>
      <c r="CR234" s="253">
        <f t="shared" si="345"/>
        <v>0</v>
      </c>
      <c r="CS234" s="361"/>
      <c r="CT234" s="253">
        <f t="shared" si="346"/>
        <v>0</v>
      </c>
      <c r="CU234" s="361"/>
      <c r="CV234" s="361"/>
      <c r="CW234" s="361"/>
      <c r="CX234" s="361"/>
      <c r="CY234" s="361"/>
      <c r="CZ234" s="361"/>
      <c r="DA234" s="361"/>
      <c r="DB234" s="361"/>
      <c r="DC234" s="253">
        <f t="shared" si="347"/>
        <v>0</v>
      </c>
      <c r="DD234" s="361"/>
      <c r="DE234" s="253">
        <f t="shared" si="348"/>
        <v>0</v>
      </c>
      <c r="DF234" s="361"/>
      <c r="DG234" s="361"/>
      <c r="DH234" s="361"/>
      <c r="DI234" s="361"/>
      <c r="DJ234" s="361"/>
      <c r="DK234" s="361"/>
      <c r="DL234" s="361"/>
      <c r="DM234" s="2"/>
      <c r="DN234" s="2"/>
    </row>
    <row r="235" spans="1:118" s="27" customFormat="1" ht="12">
      <c r="A235" s="272" t="str">
        <f t="shared" si="318"/>
        <v>Внести наименование учреждения 7</v>
      </c>
      <c r="B235" s="348" t="s">
        <v>317</v>
      </c>
      <c r="C235" s="349" t="s">
        <v>78</v>
      </c>
      <c r="D235" s="349" t="s">
        <v>318</v>
      </c>
      <c r="E235" s="308">
        <f t="shared" si="329"/>
        <v>0</v>
      </c>
      <c r="F235" s="236">
        <f t="shared" si="330"/>
        <v>0</v>
      </c>
      <c r="G235" s="236">
        <f t="shared" si="331"/>
        <v>0</v>
      </c>
      <c r="H235" s="236">
        <f t="shared" si="332"/>
        <v>0</v>
      </c>
      <c r="I235" s="236">
        <f t="shared" si="333"/>
        <v>0</v>
      </c>
      <c r="J235" s="236">
        <f t="shared" si="357"/>
        <v>0</v>
      </c>
      <c r="K235" s="236">
        <f t="shared" si="358"/>
        <v>0</v>
      </c>
      <c r="L235" s="236">
        <f t="shared" si="359"/>
        <v>0</v>
      </c>
      <c r="M235" s="236">
        <f t="shared" si="360"/>
        <v>0</v>
      </c>
      <c r="N235" s="236">
        <f t="shared" si="319"/>
        <v>0</v>
      </c>
      <c r="O235" s="236">
        <f t="shared" si="361"/>
        <v>0</v>
      </c>
      <c r="P235" s="220"/>
      <c r="Q235" s="221"/>
      <c r="R235" s="237">
        <f t="shared" si="349"/>
        <v>0</v>
      </c>
      <c r="S235" s="221"/>
      <c r="T235" s="237">
        <f t="shared" si="350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351"/>
        <v>0</v>
      </c>
      <c r="AD235" s="221"/>
      <c r="AE235" s="237">
        <f t="shared" si="352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353"/>
        <v>0</v>
      </c>
      <c r="AO235" s="221"/>
      <c r="AP235" s="237">
        <f t="shared" si="354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355"/>
        <v>0</v>
      </c>
      <c r="AZ235" s="221"/>
      <c r="BA235" s="237">
        <f t="shared" si="356"/>
        <v>0</v>
      </c>
      <c r="BB235" s="221"/>
      <c r="BC235" s="233"/>
      <c r="BD235" s="221"/>
      <c r="BE235" s="221"/>
      <c r="BF235" s="233"/>
      <c r="BG235" s="221"/>
      <c r="BH235" s="379">
        <f t="shared" si="315"/>
        <v>0</v>
      </c>
      <c r="BI235" s="255" t="str">
        <f t="shared" si="328"/>
        <v>25</v>
      </c>
      <c r="BJ235" s="361"/>
      <c r="BK235" s="253">
        <f t="shared" si="339"/>
        <v>0</v>
      </c>
      <c r="BL235" s="361"/>
      <c r="BM235" s="253">
        <f t="shared" si="340"/>
        <v>0</v>
      </c>
      <c r="BN235" s="247"/>
      <c r="BO235" s="358"/>
      <c r="BP235" s="361"/>
      <c r="BQ235" s="361"/>
      <c r="BR235" s="361"/>
      <c r="BS235" s="361"/>
      <c r="BT235" s="361"/>
      <c r="BU235" s="361"/>
      <c r="BV235" s="253">
        <f t="shared" si="341"/>
        <v>0</v>
      </c>
      <c r="BW235" s="361"/>
      <c r="BX235" s="253">
        <f t="shared" si="342"/>
        <v>0</v>
      </c>
      <c r="BY235" s="361"/>
      <c r="BZ235" s="361"/>
      <c r="CA235" s="361"/>
      <c r="CB235" s="361"/>
      <c r="CC235" s="361"/>
      <c r="CD235" s="361"/>
      <c r="CE235" s="361"/>
      <c r="CF235" s="361"/>
      <c r="CG235" s="253">
        <f t="shared" si="343"/>
        <v>0</v>
      </c>
      <c r="CH235" s="361"/>
      <c r="CI235" s="253">
        <f t="shared" si="344"/>
        <v>0</v>
      </c>
      <c r="CJ235" s="361"/>
      <c r="CK235" s="361"/>
      <c r="CL235" s="361"/>
      <c r="CM235" s="361"/>
      <c r="CN235" s="361"/>
      <c r="CO235" s="361"/>
      <c r="CP235" s="361"/>
      <c r="CQ235" s="361"/>
      <c r="CR235" s="253">
        <f t="shared" si="345"/>
        <v>0</v>
      </c>
      <c r="CS235" s="361"/>
      <c r="CT235" s="253">
        <f t="shared" si="346"/>
        <v>0</v>
      </c>
      <c r="CU235" s="361"/>
      <c r="CV235" s="361"/>
      <c r="CW235" s="361"/>
      <c r="CX235" s="361"/>
      <c r="CY235" s="361"/>
      <c r="CZ235" s="361"/>
      <c r="DA235" s="361"/>
      <c r="DB235" s="361"/>
      <c r="DC235" s="253">
        <f t="shared" si="347"/>
        <v>0</v>
      </c>
      <c r="DD235" s="361"/>
      <c r="DE235" s="253">
        <f t="shared" si="348"/>
        <v>0</v>
      </c>
      <c r="DF235" s="361"/>
      <c r="DG235" s="361"/>
      <c r="DH235" s="361"/>
      <c r="DI235" s="361"/>
      <c r="DJ235" s="361"/>
      <c r="DK235" s="361"/>
      <c r="DL235" s="361"/>
      <c r="DM235" s="2"/>
      <c r="DN235" s="2"/>
    </row>
    <row r="236" spans="1:118" s="27" customFormat="1" ht="12">
      <c r="A236" s="272" t="str">
        <f t="shared" si="318"/>
        <v>Внести наименование учреждения 7</v>
      </c>
      <c r="B236" s="348" t="s">
        <v>319</v>
      </c>
      <c r="C236" s="349" t="s">
        <v>320</v>
      </c>
      <c r="D236" s="349" t="s">
        <v>321</v>
      </c>
      <c r="E236" s="308">
        <f t="shared" si="329"/>
        <v>0</v>
      </c>
      <c r="F236" s="236">
        <f t="shared" si="330"/>
        <v>0</v>
      </c>
      <c r="G236" s="236">
        <f t="shared" si="331"/>
        <v>0</v>
      </c>
      <c r="H236" s="236">
        <f t="shared" si="332"/>
        <v>0</v>
      </c>
      <c r="I236" s="236">
        <f t="shared" si="333"/>
        <v>0</v>
      </c>
      <c r="J236" s="236">
        <f t="shared" si="357"/>
        <v>0</v>
      </c>
      <c r="K236" s="236">
        <f t="shared" si="358"/>
        <v>0</v>
      </c>
      <c r="L236" s="236">
        <f t="shared" si="359"/>
        <v>0</v>
      </c>
      <c r="M236" s="236">
        <f t="shared" si="360"/>
        <v>0</v>
      </c>
      <c r="N236" s="236">
        <f t="shared" si="319"/>
        <v>0</v>
      </c>
      <c r="O236" s="236">
        <f t="shared" si="361"/>
        <v>0</v>
      </c>
      <c r="P236" s="220"/>
      <c r="Q236" s="221"/>
      <c r="R236" s="237">
        <f>SUM(U236:W236)</f>
        <v>0</v>
      </c>
      <c r="S236" s="221"/>
      <c r="T236" s="237">
        <f>SUM(X236:Z236)</f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>SUM(AF236:AH236)</f>
        <v>0</v>
      </c>
      <c r="AD236" s="221"/>
      <c r="AE236" s="237">
        <f>SUM(AI236:AK236)</f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>SUM(AQ236:AS236)</f>
        <v>0</v>
      </c>
      <c r="AO236" s="221"/>
      <c r="AP236" s="237">
        <f>SUM(AT236:AV236)</f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>SUM(BB236:BD236)</f>
        <v>0</v>
      </c>
      <c r="AZ236" s="221"/>
      <c r="BA236" s="237">
        <f>SUM(BE236:BG236)</f>
        <v>0</v>
      </c>
      <c r="BB236" s="221"/>
      <c r="BC236" s="233"/>
      <c r="BD236" s="221"/>
      <c r="BE236" s="221"/>
      <c r="BF236" s="233"/>
      <c r="BG236" s="221"/>
      <c r="BH236" s="379">
        <f t="shared" si="315"/>
        <v>0</v>
      </c>
      <c r="BI236" s="255" t="str">
        <f t="shared" si="328"/>
        <v>26</v>
      </c>
      <c r="BJ236" s="361"/>
      <c r="BK236" s="253">
        <f t="shared" si="339"/>
        <v>0</v>
      </c>
      <c r="BL236" s="361"/>
      <c r="BM236" s="253">
        <f t="shared" si="340"/>
        <v>0</v>
      </c>
      <c r="BN236" s="247"/>
      <c r="BO236" s="358"/>
      <c r="BP236" s="361"/>
      <c r="BQ236" s="361"/>
      <c r="BR236" s="361"/>
      <c r="BS236" s="361"/>
      <c r="BT236" s="361"/>
      <c r="BU236" s="361"/>
      <c r="BV236" s="253">
        <f t="shared" si="341"/>
        <v>0</v>
      </c>
      <c r="BW236" s="361"/>
      <c r="BX236" s="253">
        <f t="shared" si="342"/>
        <v>0</v>
      </c>
      <c r="BY236" s="361"/>
      <c r="BZ236" s="361"/>
      <c r="CA236" s="361"/>
      <c r="CB236" s="361"/>
      <c r="CC236" s="361"/>
      <c r="CD236" s="361"/>
      <c r="CE236" s="361"/>
      <c r="CF236" s="361"/>
      <c r="CG236" s="253">
        <f t="shared" si="343"/>
        <v>0</v>
      </c>
      <c r="CH236" s="361"/>
      <c r="CI236" s="253">
        <f t="shared" si="344"/>
        <v>0</v>
      </c>
      <c r="CJ236" s="361"/>
      <c r="CK236" s="361"/>
      <c r="CL236" s="361"/>
      <c r="CM236" s="361"/>
      <c r="CN236" s="361"/>
      <c r="CO236" s="361"/>
      <c r="CP236" s="361"/>
      <c r="CQ236" s="361"/>
      <c r="CR236" s="253">
        <f t="shared" si="345"/>
        <v>0</v>
      </c>
      <c r="CS236" s="361"/>
      <c r="CT236" s="253">
        <f t="shared" si="346"/>
        <v>0</v>
      </c>
      <c r="CU236" s="361"/>
      <c r="CV236" s="361"/>
      <c r="CW236" s="361"/>
      <c r="CX236" s="361"/>
      <c r="CY236" s="361"/>
      <c r="CZ236" s="361"/>
      <c r="DA236" s="361"/>
      <c r="DB236" s="361"/>
      <c r="DC236" s="253">
        <f t="shared" si="347"/>
        <v>0</v>
      </c>
      <c r="DD236" s="361"/>
      <c r="DE236" s="253">
        <f t="shared" si="348"/>
        <v>0</v>
      </c>
      <c r="DF236" s="361"/>
      <c r="DG236" s="361"/>
      <c r="DH236" s="361"/>
      <c r="DI236" s="361"/>
      <c r="DJ236" s="361"/>
      <c r="DK236" s="361"/>
      <c r="DL236" s="361"/>
      <c r="DM236" s="2"/>
      <c r="DN236" s="2"/>
    </row>
    <row r="237" spans="1:118" s="27" customFormat="1" ht="12">
      <c r="A237" s="272" t="str">
        <f t="shared" si="318"/>
        <v>Внести наименование учреждения 7</v>
      </c>
      <c r="B237" s="348" t="s">
        <v>322</v>
      </c>
      <c r="C237" s="349" t="s">
        <v>323</v>
      </c>
      <c r="D237" s="349" t="s">
        <v>324</v>
      </c>
      <c r="E237" s="308">
        <f t="shared" si="329"/>
        <v>0</v>
      </c>
      <c r="F237" s="236">
        <f t="shared" si="330"/>
        <v>0</v>
      </c>
      <c r="G237" s="236">
        <f t="shared" si="331"/>
        <v>0</v>
      </c>
      <c r="H237" s="236">
        <f t="shared" si="332"/>
        <v>0</v>
      </c>
      <c r="I237" s="236">
        <f t="shared" si="333"/>
        <v>0</v>
      </c>
      <c r="J237" s="236">
        <f t="shared" si="357"/>
        <v>0</v>
      </c>
      <c r="K237" s="236">
        <f t="shared" si="358"/>
        <v>0</v>
      </c>
      <c r="L237" s="236">
        <f t="shared" si="359"/>
        <v>0</v>
      </c>
      <c r="M237" s="236">
        <f t="shared" si="360"/>
        <v>0</v>
      </c>
      <c r="N237" s="236">
        <f t="shared" si="319"/>
        <v>0</v>
      </c>
      <c r="O237" s="236">
        <f t="shared" si="361"/>
        <v>0</v>
      </c>
      <c r="P237" s="220"/>
      <c r="Q237" s="221"/>
      <c r="R237" s="237">
        <f>SUM(U237:W237)</f>
        <v>0</v>
      </c>
      <c r="S237" s="221"/>
      <c r="T237" s="237">
        <f>SUM(X237:Z237)</f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>SUM(AF237:AH237)</f>
        <v>0</v>
      </c>
      <c r="AD237" s="221"/>
      <c r="AE237" s="237">
        <f>SUM(AI237:AK237)</f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>SUM(AQ237:AS237)</f>
        <v>0</v>
      </c>
      <c r="AO237" s="221"/>
      <c r="AP237" s="237">
        <f>SUM(AT237:AV237)</f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>SUM(BB237:BD237)</f>
        <v>0</v>
      </c>
      <c r="AZ237" s="221"/>
      <c r="BA237" s="237">
        <f>SUM(BE237:BG237)</f>
        <v>0</v>
      </c>
      <c r="BB237" s="221"/>
      <c r="BC237" s="233"/>
      <c r="BD237" s="221"/>
      <c r="BE237" s="221"/>
      <c r="BF237" s="233"/>
      <c r="BG237" s="221"/>
      <c r="BH237" s="379">
        <f t="shared" si="315"/>
        <v>0</v>
      </c>
      <c r="BI237" s="255" t="str">
        <f t="shared" si="328"/>
        <v>27</v>
      </c>
      <c r="BJ237" s="361"/>
      <c r="BK237" s="253">
        <f t="shared" si="339"/>
        <v>0</v>
      </c>
      <c r="BL237" s="361"/>
      <c r="BM237" s="253">
        <f t="shared" si="340"/>
        <v>0</v>
      </c>
      <c r="BN237" s="247"/>
      <c r="BO237" s="358"/>
      <c r="BP237" s="361"/>
      <c r="BQ237" s="361"/>
      <c r="BR237" s="361"/>
      <c r="BS237" s="361"/>
      <c r="BT237" s="361"/>
      <c r="BU237" s="361"/>
      <c r="BV237" s="253">
        <f t="shared" si="341"/>
        <v>0</v>
      </c>
      <c r="BW237" s="361"/>
      <c r="BX237" s="253">
        <f t="shared" si="342"/>
        <v>0</v>
      </c>
      <c r="BY237" s="361"/>
      <c r="BZ237" s="361"/>
      <c r="CA237" s="361"/>
      <c r="CB237" s="361"/>
      <c r="CC237" s="361"/>
      <c r="CD237" s="361"/>
      <c r="CE237" s="361"/>
      <c r="CF237" s="361"/>
      <c r="CG237" s="253">
        <f t="shared" si="343"/>
        <v>0</v>
      </c>
      <c r="CH237" s="361"/>
      <c r="CI237" s="253">
        <f t="shared" si="344"/>
        <v>0</v>
      </c>
      <c r="CJ237" s="361"/>
      <c r="CK237" s="361"/>
      <c r="CL237" s="361"/>
      <c r="CM237" s="361"/>
      <c r="CN237" s="361"/>
      <c r="CO237" s="361"/>
      <c r="CP237" s="361"/>
      <c r="CQ237" s="361"/>
      <c r="CR237" s="253">
        <f t="shared" si="345"/>
        <v>0</v>
      </c>
      <c r="CS237" s="361"/>
      <c r="CT237" s="253">
        <f t="shared" si="346"/>
        <v>0</v>
      </c>
      <c r="CU237" s="361"/>
      <c r="CV237" s="361"/>
      <c r="CW237" s="361"/>
      <c r="CX237" s="361"/>
      <c r="CY237" s="361"/>
      <c r="CZ237" s="361"/>
      <c r="DA237" s="361"/>
      <c r="DB237" s="361"/>
      <c r="DC237" s="253">
        <f t="shared" si="347"/>
        <v>0</v>
      </c>
      <c r="DD237" s="361"/>
      <c r="DE237" s="253">
        <f t="shared" si="348"/>
        <v>0</v>
      </c>
      <c r="DF237" s="361"/>
      <c r="DG237" s="361"/>
      <c r="DH237" s="361"/>
      <c r="DI237" s="361"/>
      <c r="DJ237" s="361"/>
      <c r="DK237" s="361"/>
      <c r="DL237" s="361"/>
      <c r="DM237" s="2"/>
      <c r="DN237" s="2"/>
    </row>
    <row r="238" spans="1:118" s="28" customFormat="1" thickBot="1">
      <c r="A238" s="272" t="str">
        <f t="shared" si="318"/>
        <v>Внести наименование учреждения 7</v>
      </c>
      <c r="B238" s="352" t="s">
        <v>75</v>
      </c>
      <c r="C238" s="349" t="s">
        <v>79</v>
      </c>
      <c r="D238" s="349" t="s">
        <v>325</v>
      </c>
      <c r="E238" s="308">
        <f t="shared" si="329"/>
        <v>0</v>
      </c>
      <c r="F238" s="236">
        <f t="shared" si="330"/>
        <v>0</v>
      </c>
      <c r="G238" s="236">
        <f t="shared" si="331"/>
        <v>0</v>
      </c>
      <c r="H238" s="236">
        <f t="shared" si="332"/>
        <v>0</v>
      </c>
      <c r="I238" s="236">
        <f t="shared" si="333"/>
        <v>0</v>
      </c>
      <c r="J238" s="236">
        <f t="shared" si="357"/>
        <v>0</v>
      </c>
      <c r="K238" s="236">
        <f t="shared" si="358"/>
        <v>0</v>
      </c>
      <c r="L238" s="236">
        <f t="shared" si="359"/>
        <v>0</v>
      </c>
      <c r="M238" s="236">
        <f t="shared" si="360"/>
        <v>0</v>
      </c>
      <c r="N238" s="236">
        <f t="shared" si="319"/>
        <v>0</v>
      </c>
      <c r="O238" s="236">
        <f t="shared" si="361"/>
        <v>0</v>
      </c>
      <c r="P238" s="223"/>
      <c r="Q238" s="224"/>
      <c r="R238" s="238">
        <f>SUM(U238:W238)</f>
        <v>0</v>
      </c>
      <c r="S238" s="224"/>
      <c r="T238" s="238">
        <f>SUM(X238:Z238)</f>
        <v>0</v>
      </c>
      <c r="U238" s="224"/>
      <c r="V238" s="234"/>
      <c r="W238" s="224"/>
      <c r="X238" s="224"/>
      <c r="Y238" s="234"/>
      <c r="Z238" s="224"/>
      <c r="AA238" s="223"/>
      <c r="AB238" s="224"/>
      <c r="AC238" s="238">
        <f>SUM(AF238:AH238)</f>
        <v>0</v>
      </c>
      <c r="AD238" s="224"/>
      <c r="AE238" s="238">
        <f>SUM(AI238:AK238)</f>
        <v>0</v>
      </c>
      <c r="AF238" s="224"/>
      <c r="AG238" s="234"/>
      <c r="AH238" s="224"/>
      <c r="AI238" s="224"/>
      <c r="AJ238" s="234"/>
      <c r="AK238" s="224"/>
      <c r="AL238" s="223"/>
      <c r="AM238" s="224"/>
      <c r="AN238" s="238">
        <f>SUM(AQ238:AS238)</f>
        <v>0</v>
      </c>
      <c r="AO238" s="224"/>
      <c r="AP238" s="238">
        <f>SUM(AT238:AV238)</f>
        <v>0</v>
      </c>
      <c r="AQ238" s="224"/>
      <c r="AR238" s="234"/>
      <c r="AS238" s="224"/>
      <c r="AT238" s="224"/>
      <c r="AU238" s="234"/>
      <c r="AV238" s="224"/>
      <c r="AW238" s="223"/>
      <c r="AX238" s="224"/>
      <c r="AY238" s="238">
        <f>SUM(BB238:BD238)</f>
        <v>0</v>
      </c>
      <c r="AZ238" s="224"/>
      <c r="BA238" s="238">
        <f>SUM(BE238:BG238)</f>
        <v>0</v>
      </c>
      <c r="BB238" s="224"/>
      <c r="BC238" s="234"/>
      <c r="BD238" s="224"/>
      <c r="BE238" s="224"/>
      <c r="BF238" s="234"/>
      <c r="BG238" s="224"/>
      <c r="BH238" s="379">
        <f t="shared" si="315"/>
        <v>0</v>
      </c>
      <c r="BI238" s="255" t="str">
        <f t="shared" si="328"/>
        <v>28</v>
      </c>
      <c r="BJ238" s="359"/>
      <c r="BK238" s="253">
        <f t="shared" si="339"/>
        <v>0</v>
      </c>
      <c r="BL238" s="359"/>
      <c r="BM238" s="253">
        <f t="shared" si="340"/>
        <v>0</v>
      </c>
      <c r="BN238" s="322"/>
      <c r="BO238" s="362"/>
      <c r="BP238" s="359"/>
      <c r="BQ238" s="359"/>
      <c r="BR238" s="359"/>
      <c r="BS238" s="359"/>
      <c r="BT238" s="359"/>
      <c r="BU238" s="359"/>
      <c r="BV238" s="253">
        <f t="shared" si="341"/>
        <v>0</v>
      </c>
      <c r="BW238" s="361"/>
      <c r="BX238" s="253">
        <f t="shared" si="342"/>
        <v>0</v>
      </c>
      <c r="BY238" s="359"/>
      <c r="BZ238" s="359"/>
      <c r="CA238" s="359"/>
      <c r="CB238" s="359"/>
      <c r="CC238" s="359"/>
      <c r="CD238" s="359"/>
      <c r="CE238" s="359"/>
      <c r="CF238" s="359"/>
      <c r="CG238" s="253">
        <f t="shared" si="343"/>
        <v>0</v>
      </c>
      <c r="CH238" s="361"/>
      <c r="CI238" s="253">
        <f t="shared" si="344"/>
        <v>0</v>
      </c>
      <c r="CJ238" s="359"/>
      <c r="CK238" s="359"/>
      <c r="CL238" s="359"/>
      <c r="CM238" s="359"/>
      <c r="CN238" s="359"/>
      <c r="CO238" s="359"/>
      <c r="CP238" s="359"/>
      <c r="CQ238" s="359"/>
      <c r="CR238" s="253">
        <f t="shared" si="345"/>
        <v>0</v>
      </c>
      <c r="CS238" s="361"/>
      <c r="CT238" s="253">
        <f t="shared" si="346"/>
        <v>0</v>
      </c>
      <c r="CU238" s="359"/>
      <c r="CV238" s="359"/>
      <c r="CW238" s="359"/>
      <c r="CX238" s="359"/>
      <c r="CY238" s="359"/>
      <c r="CZ238" s="359"/>
      <c r="DA238" s="359"/>
      <c r="DB238" s="359"/>
      <c r="DC238" s="253">
        <f t="shared" si="347"/>
        <v>0</v>
      </c>
      <c r="DD238" s="361"/>
      <c r="DE238" s="253">
        <f t="shared" si="348"/>
        <v>0</v>
      </c>
      <c r="DF238" s="359"/>
      <c r="DG238" s="359"/>
      <c r="DH238" s="359"/>
      <c r="DI238" s="359"/>
      <c r="DJ238" s="359"/>
      <c r="DK238" s="359"/>
      <c r="DL238" s="359"/>
      <c r="DM238" s="242"/>
      <c r="DN238" s="242"/>
    </row>
    <row r="239" spans="1:118" s="258" customFormat="1" ht="20.25" customHeight="1">
      <c r="A239" s="271" t="str">
        <f>B239</f>
        <v>Внести наименование учреждения 8</v>
      </c>
      <c r="B239" s="712" t="s">
        <v>252</v>
      </c>
      <c r="C239" s="713"/>
      <c r="D239" s="713"/>
      <c r="E239" s="713"/>
      <c r="F239" s="713"/>
      <c r="G239" s="713"/>
      <c r="H239" s="713"/>
      <c r="I239" s="713"/>
      <c r="J239" s="713"/>
      <c r="K239" s="713"/>
      <c r="L239" s="713"/>
      <c r="M239" s="713"/>
      <c r="N239" s="713"/>
      <c r="O239" s="714"/>
      <c r="P239" s="715" t="str">
        <f>CONCATENATE(P$1," - ",$B239)</f>
        <v>1 квартал - Внести наименование учреждения 8</v>
      </c>
      <c r="Q239" s="716"/>
      <c r="R239" s="716"/>
      <c r="S239" s="716"/>
      <c r="T239" s="716"/>
      <c r="U239" s="716"/>
      <c r="V239" s="716"/>
      <c r="W239" s="716"/>
      <c r="X239" s="716"/>
      <c r="Y239" s="716"/>
      <c r="Z239" s="717"/>
      <c r="AA239" s="715" t="str">
        <f>CONCATENATE(AA$1," - ",$B239)</f>
        <v>2 квартал - Внести наименование учреждения 8</v>
      </c>
      <c r="AB239" s="716"/>
      <c r="AC239" s="716"/>
      <c r="AD239" s="716"/>
      <c r="AE239" s="716"/>
      <c r="AF239" s="716"/>
      <c r="AG239" s="716"/>
      <c r="AH239" s="716"/>
      <c r="AI239" s="716"/>
      <c r="AJ239" s="716"/>
      <c r="AK239" s="717"/>
      <c r="AL239" s="715" t="str">
        <f>CONCATENATE(AL$1," - ",$B239)</f>
        <v>3 квартал - Внести наименование учреждения 8</v>
      </c>
      <c r="AM239" s="716"/>
      <c r="AN239" s="716"/>
      <c r="AO239" s="716"/>
      <c r="AP239" s="716"/>
      <c r="AQ239" s="716"/>
      <c r="AR239" s="716"/>
      <c r="AS239" s="716"/>
      <c r="AT239" s="716"/>
      <c r="AU239" s="716"/>
      <c r="AV239" s="717"/>
      <c r="AW239" s="715" t="str">
        <f>CONCATENATE(AW$1," - ",$B239)</f>
        <v>4 квартал - Внести наименование учреждения 8</v>
      </c>
      <c r="AX239" s="716"/>
      <c r="AY239" s="716"/>
      <c r="AZ239" s="716"/>
      <c r="BA239" s="716"/>
      <c r="BB239" s="716"/>
      <c r="BC239" s="716"/>
      <c r="BD239" s="716"/>
      <c r="BE239" s="716"/>
      <c r="BF239" s="716"/>
      <c r="BG239" s="717"/>
      <c r="BH239" s="379">
        <f>IF((COUNTA(BJ239:DL239)-COUNTIF(BJ239:DL239,0))=0,0,CONCATENATE("Ошибки!-",COUNTA(BJ239:DL239)-COUNTIF(BJ239:DL239,0)))</f>
        <v>0</v>
      </c>
      <c r="BI239" s="284" t="str">
        <f>CONCATENATE(D250," по отношению к ",D251,", ",D252)</f>
        <v>11 по отношению к 12, 13</v>
      </c>
      <c r="BJ239" s="285">
        <f t="shared" ref="BJ239:CO239" si="362">IF(ROUND(E250-SUM(E251:E252),5)&gt;=0,0,"Ошибка")</f>
        <v>0</v>
      </c>
      <c r="BK239" s="285">
        <f t="shared" si="362"/>
        <v>0</v>
      </c>
      <c r="BL239" s="285">
        <f t="shared" si="362"/>
        <v>0</v>
      </c>
      <c r="BM239" s="285">
        <f t="shared" si="362"/>
        <v>0</v>
      </c>
      <c r="BN239" s="285">
        <f t="shared" si="362"/>
        <v>0</v>
      </c>
      <c r="BO239" s="285">
        <f t="shared" si="362"/>
        <v>0</v>
      </c>
      <c r="BP239" s="285">
        <f t="shared" si="362"/>
        <v>0</v>
      </c>
      <c r="BQ239" s="285">
        <f t="shared" si="362"/>
        <v>0</v>
      </c>
      <c r="BR239" s="285">
        <f t="shared" si="362"/>
        <v>0</v>
      </c>
      <c r="BS239" s="285">
        <f t="shared" si="362"/>
        <v>0</v>
      </c>
      <c r="BT239" s="285">
        <f t="shared" si="362"/>
        <v>0</v>
      </c>
      <c r="BU239" s="285">
        <f t="shared" si="362"/>
        <v>0</v>
      </c>
      <c r="BV239" s="285">
        <f t="shared" si="362"/>
        <v>0</v>
      </c>
      <c r="BW239" s="285">
        <f t="shared" si="362"/>
        <v>0</v>
      </c>
      <c r="BX239" s="285">
        <f t="shared" si="362"/>
        <v>0</v>
      </c>
      <c r="BY239" s="285">
        <f t="shared" si="362"/>
        <v>0</v>
      </c>
      <c r="BZ239" s="285">
        <f t="shared" si="362"/>
        <v>0</v>
      </c>
      <c r="CA239" s="285">
        <f t="shared" si="362"/>
        <v>0</v>
      </c>
      <c r="CB239" s="285">
        <f t="shared" si="362"/>
        <v>0</v>
      </c>
      <c r="CC239" s="285">
        <f t="shared" si="362"/>
        <v>0</v>
      </c>
      <c r="CD239" s="285">
        <f t="shared" si="362"/>
        <v>0</v>
      </c>
      <c r="CE239" s="285">
        <f t="shared" si="362"/>
        <v>0</v>
      </c>
      <c r="CF239" s="285">
        <f t="shared" si="362"/>
        <v>0</v>
      </c>
      <c r="CG239" s="285">
        <f t="shared" si="362"/>
        <v>0</v>
      </c>
      <c r="CH239" s="285">
        <f t="shared" si="362"/>
        <v>0</v>
      </c>
      <c r="CI239" s="285">
        <f t="shared" si="362"/>
        <v>0</v>
      </c>
      <c r="CJ239" s="285">
        <f t="shared" si="362"/>
        <v>0</v>
      </c>
      <c r="CK239" s="285">
        <f t="shared" si="362"/>
        <v>0</v>
      </c>
      <c r="CL239" s="285">
        <f t="shared" si="362"/>
        <v>0</v>
      </c>
      <c r="CM239" s="285">
        <f t="shared" si="362"/>
        <v>0</v>
      </c>
      <c r="CN239" s="285">
        <f t="shared" si="362"/>
        <v>0</v>
      </c>
      <c r="CO239" s="285">
        <f t="shared" si="362"/>
        <v>0</v>
      </c>
      <c r="CP239" s="285">
        <f t="shared" ref="CP239:DL239" si="363">IF(ROUND(AK250-SUM(AK251:AK252),5)&gt;=0,0,"Ошибка")</f>
        <v>0</v>
      </c>
      <c r="CQ239" s="285">
        <f t="shared" si="363"/>
        <v>0</v>
      </c>
      <c r="CR239" s="285">
        <f t="shared" si="363"/>
        <v>0</v>
      </c>
      <c r="CS239" s="285">
        <f t="shared" si="363"/>
        <v>0</v>
      </c>
      <c r="CT239" s="285">
        <f t="shared" si="363"/>
        <v>0</v>
      </c>
      <c r="CU239" s="285">
        <f t="shared" si="363"/>
        <v>0</v>
      </c>
      <c r="CV239" s="285">
        <f t="shared" si="363"/>
        <v>0</v>
      </c>
      <c r="CW239" s="285">
        <f t="shared" si="363"/>
        <v>0</v>
      </c>
      <c r="CX239" s="285">
        <f t="shared" si="363"/>
        <v>0</v>
      </c>
      <c r="CY239" s="285">
        <f t="shared" si="363"/>
        <v>0</v>
      </c>
      <c r="CZ239" s="285">
        <f t="shared" si="363"/>
        <v>0</v>
      </c>
      <c r="DA239" s="285">
        <f t="shared" si="363"/>
        <v>0</v>
      </c>
      <c r="DB239" s="285">
        <f t="shared" si="363"/>
        <v>0</v>
      </c>
      <c r="DC239" s="285">
        <f t="shared" si="363"/>
        <v>0</v>
      </c>
      <c r="DD239" s="285">
        <f t="shared" si="363"/>
        <v>0</v>
      </c>
      <c r="DE239" s="285">
        <f t="shared" si="363"/>
        <v>0</v>
      </c>
      <c r="DF239" s="285">
        <f t="shared" si="363"/>
        <v>0</v>
      </c>
      <c r="DG239" s="285">
        <f t="shared" si="363"/>
        <v>0</v>
      </c>
      <c r="DH239" s="285">
        <f t="shared" si="363"/>
        <v>0</v>
      </c>
      <c r="DI239" s="285">
        <f t="shared" si="363"/>
        <v>0</v>
      </c>
      <c r="DJ239" s="285">
        <f t="shared" si="363"/>
        <v>0</v>
      </c>
      <c r="DK239" s="285">
        <f t="shared" si="363"/>
        <v>0</v>
      </c>
      <c r="DL239" s="285">
        <f t="shared" si="363"/>
        <v>0</v>
      </c>
      <c r="DM239" s="259"/>
      <c r="DN239" s="259"/>
    </row>
    <row r="240" spans="1:118" s="27" customFormat="1" ht="36">
      <c r="A240" s="272" t="str">
        <f>A239</f>
        <v>Внести наименование учреждения 8</v>
      </c>
      <c r="B240" s="211" t="s">
        <v>356</v>
      </c>
      <c r="C240" s="37" t="s">
        <v>47</v>
      </c>
      <c r="D240" s="37" t="s">
        <v>6</v>
      </c>
      <c r="E240" s="308">
        <f t="shared" ref="E240:AJ240" si="364">SUM(E241:E244,E246:E247,E250,E253,E256:E258,E260,E262:E267)</f>
        <v>0</v>
      </c>
      <c r="F240" s="236">
        <f t="shared" si="364"/>
        <v>0</v>
      </c>
      <c r="G240" s="236">
        <f t="shared" si="364"/>
        <v>0</v>
      </c>
      <c r="H240" s="236">
        <f t="shared" si="364"/>
        <v>0</v>
      </c>
      <c r="I240" s="236">
        <f t="shared" si="364"/>
        <v>0</v>
      </c>
      <c r="J240" s="236">
        <f t="shared" si="364"/>
        <v>0</v>
      </c>
      <c r="K240" s="236">
        <f t="shared" si="364"/>
        <v>0</v>
      </c>
      <c r="L240" s="236">
        <f t="shared" si="364"/>
        <v>0</v>
      </c>
      <c r="M240" s="236">
        <f t="shared" si="364"/>
        <v>0</v>
      </c>
      <c r="N240" s="236">
        <f t="shared" si="364"/>
        <v>0</v>
      </c>
      <c r="O240" s="236">
        <f t="shared" si="364"/>
        <v>0</v>
      </c>
      <c r="P240" s="228">
        <f t="shared" si="364"/>
        <v>0</v>
      </c>
      <c r="Q240" s="226">
        <f t="shared" si="364"/>
        <v>0</v>
      </c>
      <c r="R240" s="236">
        <f t="shared" si="364"/>
        <v>0</v>
      </c>
      <c r="S240" s="226">
        <f t="shared" si="364"/>
        <v>0</v>
      </c>
      <c r="T240" s="236">
        <f t="shared" si="364"/>
        <v>0</v>
      </c>
      <c r="U240" s="226">
        <f t="shared" si="364"/>
        <v>0</v>
      </c>
      <c r="V240" s="235">
        <f t="shared" si="364"/>
        <v>0</v>
      </c>
      <c r="W240" s="226">
        <f t="shared" si="364"/>
        <v>0</v>
      </c>
      <c r="X240" s="226">
        <f t="shared" si="364"/>
        <v>0</v>
      </c>
      <c r="Y240" s="235">
        <f t="shared" si="364"/>
        <v>0</v>
      </c>
      <c r="Z240" s="227">
        <f t="shared" si="364"/>
        <v>0</v>
      </c>
      <c r="AA240" s="228">
        <f t="shared" si="364"/>
        <v>0</v>
      </c>
      <c r="AB240" s="226">
        <f t="shared" si="364"/>
        <v>0</v>
      </c>
      <c r="AC240" s="236">
        <f t="shared" si="364"/>
        <v>0</v>
      </c>
      <c r="AD240" s="226">
        <f t="shared" si="364"/>
        <v>0</v>
      </c>
      <c r="AE240" s="236">
        <f t="shared" si="364"/>
        <v>0</v>
      </c>
      <c r="AF240" s="226">
        <f t="shared" si="364"/>
        <v>0</v>
      </c>
      <c r="AG240" s="235">
        <f t="shared" si="364"/>
        <v>0</v>
      </c>
      <c r="AH240" s="226">
        <f t="shared" si="364"/>
        <v>0</v>
      </c>
      <c r="AI240" s="226">
        <f t="shared" si="364"/>
        <v>0</v>
      </c>
      <c r="AJ240" s="235">
        <f t="shared" si="364"/>
        <v>0</v>
      </c>
      <c r="AK240" s="227">
        <f t="shared" ref="AK240:BG240" si="365">SUM(AK241:AK244,AK246:AK247,AK250,AK253,AK256:AK258,AK260,AK262:AK267)</f>
        <v>0</v>
      </c>
      <c r="AL240" s="228">
        <f t="shared" si="365"/>
        <v>0</v>
      </c>
      <c r="AM240" s="226">
        <f t="shared" si="365"/>
        <v>0</v>
      </c>
      <c r="AN240" s="236">
        <f t="shared" si="365"/>
        <v>0</v>
      </c>
      <c r="AO240" s="226">
        <f t="shared" si="365"/>
        <v>0</v>
      </c>
      <c r="AP240" s="236">
        <f t="shared" si="365"/>
        <v>0</v>
      </c>
      <c r="AQ240" s="226">
        <f t="shared" si="365"/>
        <v>0</v>
      </c>
      <c r="AR240" s="235">
        <f t="shared" si="365"/>
        <v>0</v>
      </c>
      <c r="AS240" s="226">
        <f t="shared" si="365"/>
        <v>0</v>
      </c>
      <c r="AT240" s="226">
        <f t="shared" si="365"/>
        <v>0</v>
      </c>
      <c r="AU240" s="235">
        <f t="shared" si="365"/>
        <v>0</v>
      </c>
      <c r="AV240" s="227">
        <f t="shared" si="365"/>
        <v>0</v>
      </c>
      <c r="AW240" s="228">
        <f t="shared" si="365"/>
        <v>0</v>
      </c>
      <c r="AX240" s="226">
        <f t="shared" si="365"/>
        <v>0</v>
      </c>
      <c r="AY240" s="236">
        <f t="shared" si="365"/>
        <v>0</v>
      </c>
      <c r="AZ240" s="226">
        <f t="shared" si="365"/>
        <v>0</v>
      </c>
      <c r="BA240" s="236">
        <f t="shared" si="365"/>
        <v>0</v>
      </c>
      <c r="BB240" s="226">
        <f t="shared" si="365"/>
        <v>0</v>
      </c>
      <c r="BC240" s="235">
        <f t="shared" si="365"/>
        <v>0</v>
      </c>
      <c r="BD240" s="226">
        <f t="shared" si="365"/>
        <v>0</v>
      </c>
      <c r="BE240" s="226">
        <f t="shared" si="365"/>
        <v>0</v>
      </c>
      <c r="BF240" s="235">
        <f t="shared" si="365"/>
        <v>0</v>
      </c>
      <c r="BG240" s="227">
        <f t="shared" si="365"/>
        <v>0</v>
      </c>
      <c r="BH240" s="379">
        <f t="shared" ref="BH240:BH267" si="366">IF((COUNTA(BJ240:DL240)-COUNTIF(BJ240:DL240,0))=0,0,CONCATENATE("Ошибки!-",COUNTA(BJ240:DL240)-COUNTIF(BJ240:DL240,0)))</f>
        <v>0</v>
      </c>
      <c r="BI240" s="255" t="str">
        <f>CONCATENATE(D253," по отношению к ",D254,", ",D255)</f>
        <v>14 по отношению к 15, 16</v>
      </c>
      <c r="BJ240" s="253">
        <f t="shared" ref="BJ240:CO240" si="367">IF(ROUND(E253-SUM(E254:E255),5)&gt;=0,0,"Ошибка")</f>
        <v>0</v>
      </c>
      <c r="BK240" s="253">
        <f t="shared" si="367"/>
        <v>0</v>
      </c>
      <c r="BL240" s="253">
        <f t="shared" si="367"/>
        <v>0</v>
      </c>
      <c r="BM240" s="253">
        <f t="shared" si="367"/>
        <v>0</v>
      </c>
      <c r="BN240" s="253">
        <f t="shared" si="367"/>
        <v>0</v>
      </c>
      <c r="BO240" s="253">
        <f t="shared" si="367"/>
        <v>0</v>
      </c>
      <c r="BP240" s="253">
        <f t="shared" si="367"/>
        <v>0</v>
      </c>
      <c r="BQ240" s="253">
        <f t="shared" si="367"/>
        <v>0</v>
      </c>
      <c r="BR240" s="253">
        <f t="shared" si="367"/>
        <v>0</v>
      </c>
      <c r="BS240" s="253">
        <f t="shared" si="367"/>
        <v>0</v>
      </c>
      <c r="BT240" s="253">
        <f t="shared" si="367"/>
        <v>0</v>
      </c>
      <c r="BU240" s="253">
        <f t="shared" si="367"/>
        <v>0</v>
      </c>
      <c r="BV240" s="253">
        <f t="shared" si="367"/>
        <v>0</v>
      </c>
      <c r="BW240" s="253">
        <f t="shared" si="367"/>
        <v>0</v>
      </c>
      <c r="BX240" s="253">
        <f t="shared" si="367"/>
        <v>0</v>
      </c>
      <c r="BY240" s="253">
        <f t="shared" si="367"/>
        <v>0</v>
      </c>
      <c r="BZ240" s="253">
        <f t="shared" si="367"/>
        <v>0</v>
      </c>
      <c r="CA240" s="253">
        <f t="shared" si="367"/>
        <v>0</v>
      </c>
      <c r="CB240" s="253">
        <f t="shared" si="367"/>
        <v>0</v>
      </c>
      <c r="CC240" s="253">
        <f t="shared" si="367"/>
        <v>0</v>
      </c>
      <c r="CD240" s="253">
        <f t="shared" si="367"/>
        <v>0</v>
      </c>
      <c r="CE240" s="253">
        <f t="shared" si="367"/>
        <v>0</v>
      </c>
      <c r="CF240" s="253">
        <f t="shared" si="367"/>
        <v>0</v>
      </c>
      <c r="CG240" s="253">
        <f t="shared" si="367"/>
        <v>0</v>
      </c>
      <c r="CH240" s="253">
        <f t="shared" si="367"/>
        <v>0</v>
      </c>
      <c r="CI240" s="253">
        <f t="shared" si="367"/>
        <v>0</v>
      </c>
      <c r="CJ240" s="253">
        <f t="shared" si="367"/>
        <v>0</v>
      </c>
      <c r="CK240" s="253">
        <f t="shared" si="367"/>
        <v>0</v>
      </c>
      <c r="CL240" s="253">
        <f t="shared" si="367"/>
        <v>0</v>
      </c>
      <c r="CM240" s="253">
        <f t="shared" si="367"/>
        <v>0</v>
      </c>
      <c r="CN240" s="253">
        <f t="shared" si="367"/>
        <v>0</v>
      </c>
      <c r="CO240" s="253">
        <f t="shared" si="367"/>
        <v>0</v>
      </c>
      <c r="CP240" s="253">
        <f t="shared" ref="CP240:DL240" si="368">IF(ROUND(AK253-SUM(AK254:AK255),5)&gt;=0,0,"Ошибка")</f>
        <v>0</v>
      </c>
      <c r="CQ240" s="253">
        <f t="shared" si="368"/>
        <v>0</v>
      </c>
      <c r="CR240" s="253">
        <f t="shared" si="368"/>
        <v>0</v>
      </c>
      <c r="CS240" s="253">
        <f t="shared" si="368"/>
        <v>0</v>
      </c>
      <c r="CT240" s="253">
        <f t="shared" si="368"/>
        <v>0</v>
      </c>
      <c r="CU240" s="253">
        <f t="shared" si="368"/>
        <v>0</v>
      </c>
      <c r="CV240" s="253">
        <f t="shared" si="368"/>
        <v>0</v>
      </c>
      <c r="CW240" s="253">
        <f t="shared" si="368"/>
        <v>0</v>
      </c>
      <c r="CX240" s="253">
        <f t="shared" si="368"/>
        <v>0</v>
      </c>
      <c r="CY240" s="253">
        <f t="shared" si="368"/>
        <v>0</v>
      </c>
      <c r="CZ240" s="253">
        <f t="shared" si="368"/>
        <v>0</v>
      </c>
      <c r="DA240" s="253">
        <f t="shared" si="368"/>
        <v>0</v>
      </c>
      <c r="DB240" s="253">
        <f t="shared" si="368"/>
        <v>0</v>
      </c>
      <c r="DC240" s="253">
        <f t="shared" si="368"/>
        <v>0</v>
      </c>
      <c r="DD240" s="253">
        <f t="shared" si="368"/>
        <v>0</v>
      </c>
      <c r="DE240" s="253">
        <f t="shared" si="368"/>
        <v>0</v>
      </c>
      <c r="DF240" s="253">
        <f t="shared" si="368"/>
        <v>0</v>
      </c>
      <c r="DG240" s="253">
        <f t="shared" si="368"/>
        <v>0</v>
      </c>
      <c r="DH240" s="253">
        <f t="shared" si="368"/>
        <v>0</v>
      </c>
      <c r="DI240" s="253">
        <f t="shared" si="368"/>
        <v>0</v>
      </c>
      <c r="DJ240" s="253">
        <f t="shared" si="368"/>
        <v>0</v>
      </c>
      <c r="DK240" s="253">
        <f t="shared" si="368"/>
        <v>0</v>
      </c>
      <c r="DL240" s="253">
        <f t="shared" si="368"/>
        <v>0</v>
      </c>
      <c r="DM240" s="2"/>
      <c r="DN240" s="2"/>
    </row>
    <row r="241" spans="1:118" s="27" customFormat="1" ht="24">
      <c r="A241" s="272" t="str">
        <f t="shared" ref="A241:A267" si="369">A240</f>
        <v>Внести наименование учреждения 8</v>
      </c>
      <c r="B241" s="348" t="s">
        <v>233</v>
      </c>
      <c r="C241" s="349" t="s">
        <v>55</v>
      </c>
      <c r="D241" s="349" t="s">
        <v>7</v>
      </c>
      <c r="E241" s="308">
        <f>ROUND(SUM(P241,AA241,AL241,AW241),0)</f>
        <v>0</v>
      </c>
      <c r="F241" s="236">
        <f>ROUND(SUM(Q241,AB241,AM241,AX241),1)</f>
        <v>0</v>
      </c>
      <c r="G241" s="236">
        <f>SUM(J241:L241)</f>
        <v>0</v>
      </c>
      <c r="H241" s="236">
        <f>ROUND(SUM(S241,AD241,AO241,AZ241),1)</f>
        <v>0</v>
      </c>
      <c r="I241" s="236">
        <f>SUM(M241:O241)</f>
        <v>0</v>
      </c>
      <c r="J241" s="236">
        <f>ROUND(SUM(U241,AF241,AQ241,BB241),1)</f>
        <v>0</v>
      </c>
      <c r="K241" s="236">
        <f>ROUND(SUM(V241,AG241,AR241,BC241),1)</f>
        <v>0</v>
      </c>
      <c r="L241" s="236">
        <f>ROUND(SUM(W241,AH241,AS241,BD241),1)</f>
        <v>0</v>
      </c>
      <c r="M241" s="236">
        <f>ROUND(SUM(X241,AI241,AT241,BE241),1)</f>
        <v>0</v>
      </c>
      <c r="N241" s="236">
        <f t="shared" ref="N241:N267" si="370">ROUND(SUM(Y241,AJ241,AU241,BF241),1)</f>
        <v>0</v>
      </c>
      <c r="O241" s="236">
        <f>ROUND(SUM(Z241,AK241,AV241,BG241),1)</f>
        <v>0</v>
      </c>
      <c r="P241" s="220"/>
      <c r="Q241" s="221"/>
      <c r="R241" s="237">
        <f t="shared" ref="R241:R246" si="371">SUM(U241:W241)</f>
        <v>0</v>
      </c>
      <c r="S241" s="221"/>
      <c r="T241" s="237">
        <f t="shared" ref="T241:T246" si="372">SUM(X241:Z241)</f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ref="AC241:AC246" si="373">SUM(AF241:AH241)</f>
        <v>0</v>
      </c>
      <c r="AD241" s="221"/>
      <c r="AE241" s="237">
        <f t="shared" ref="AE241:AE246" si="374">SUM(AI241:AK241)</f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ref="AN241:AN246" si="375">SUM(AQ241:AS241)</f>
        <v>0</v>
      </c>
      <c r="AO241" s="221"/>
      <c r="AP241" s="237">
        <f t="shared" ref="AP241:AP246" si="376">SUM(AT241:AV241)</f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ref="AY241:AY246" si="377">SUM(BB241:BD241)</f>
        <v>0</v>
      </c>
      <c r="AZ241" s="221"/>
      <c r="BA241" s="237">
        <f t="shared" ref="BA241:BA246" si="378">SUM(BE241:BG241)</f>
        <v>0</v>
      </c>
      <c r="BB241" s="221"/>
      <c r="BC241" s="233"/>
      <c r="BD241" s="221"/>
      <c r="BE241" s="221"/>
      <c r="BF241" s="233"/>
      <c r="BG241" s="221"/>
      <c r="BH241" s="379">
        <f t="shared" si="366"/>
        <v>0</v>
      </c>
      <c r="BI241" s="255" t="str">
        <f t="shared" ref="BI241:BI267" si="379">D241</f>
        <v>02</v>
      </c>
      <c r="BJ241" s="361"/>
      <c r="BK241" s="253">
        <f>IF(ROUND((E241-F241),5)&gt;=0,0,"Ошибка!")</f>
        <v>0</v>
      </c>
      <c r="BL241" s="361"/>
      <c r="BM241" s="253">
        <f>IF(ROUND((G241-H241),5)&gt;=0,0,"Ошибка!")</f>
        <v>0</v>
      </c>
      <c r="BN241" s="247"/>
      <c r="BO241" s="358"/>
      <c r="BP241" s="361"/>
      <c r="BQ241" s="361"/>
      <c r="BR241" s="361"/>
      <c r="BS241" s="361"/>
      <c r="BT241" s="361"/>
      <c r="BU241" s="361"/>
      <c r="BV241" s="253">
        <f>IF(ROUND((P241-Q241),5)&gt;=0,0,"Ошибка!")</f>
        <v>0</v>
      </c>
      <c r="BW241" s="361"/>
      <c r="BX241" s="253">
        <f>IF(ROUND((R241-S241),5)&gt;=0,0,"Ошибка!")</f>
        <v>0</v>
      </c>
      <c r="BY241" s="361"/>
      <c r="BZ241" s="361"/>
      <c r="CA241" s="361"/>
      <c r="CB241" s="361"/>
      <c r="CC241" s="361"/>
      <c r="CD241" s="361"/>
      <c r="CE241" s="361"/>
      <c r="CF241" s="361"/>
      <c r="CG241" s="253">
        <f>IF(ROUND((AA241-AB241),5)&gt;=0,0,"Ошибка!")</f>
        <v>0</v>
      </c>
      <c r="CH241" s="361"/>
      <c r="CI241" s="253">
        <f>IF(ROUND((AC241-AD241),5)&gt;=0,0,"Ошибка!")</f>
        <v>0</v>
      </c>
      <c r="CJ241" s="361"/>
      <c r="CK241" s="361"/>
      <c r="CL241" s="361"/>
      <c r="CM241" s="361"/>
      <c r="CN241" s="361"/>
      <c r="CO241" s="361"/>
      <c r="CP241" s="361"/>
      <c r="CQ241" s="361"/>
      <c r="CR241" s="253">
        <f>IF(ROUND((AL241-AM241),5)&gt;=0,0,"Ошибка!")</f>
        <v>0</v>
      </c>
      <c r="CS241" s="361"/>
      <c r="CT241" s="253">
        <f>IF(ROUND((AN241-AO241),5)&gt;=0,0,"Ошибка!")</f>
        <v>0</v>
      </c>
      <c r="CU241" s="361"/>
      <c r="CV241" s="361"/>
      <c r="CW241" s="361"/>
      <c r="CX241" s="361"/>
      <c r="CY241" s="361"/>
      <c r="CZ241" s="361"/>
      <c r="DA241" s="361"/>
      <c r="DB241" s="361"/>
      <c r="DC241" s="253">
        <f>IF(ROUND((AW241-AX241),5)&gt;=0,0,"Ошибка!")</f>
        <v>0</v>
      </c>
      <c r="DD241" s="361"/>
      <c r="DE241" s="253">
        <f>IF(ROUND((AY241-AZ241),5)&gt;=0,0,"Ошибка!")</f>
        <v>0</v>
      </c>
      <c r="DF241" s="361"/>
      <c r="DG241" s="361"/>
      <c r="DH241" s="361"/>
      <c r="DI241" s="361"/>
      <c r="DJ241" s="361"/>
      <c r="DK241" s="361"/>
      <c r="DL241" s="361"/>
      <c r="DM241" s="2"/>
      <c r="DN241" s="2"/>
    </row>
    <row r="242" spans="1:118" s="27" customFormat="1" ht="36">
      <c r="A242" s="272" t="str">
        <f t="shared" si="369"/>
        <v>Внести наименование учреждения 8</v>
      </c>
      <c r="B242" s="348" t="s">
        <v>229</v>
      </c>
      <c r="C242" s="349" t="s">
        <v>58</v>
      </c>
      <c r="D242" s="349" t="s">
        <v>8</v>
      </c>
      <c r="E242" s="308">
        <f t="shared" ref="E242:E267" si="380">ROUND(SUM(P242,AA242,AL242,AW242),0)</f>
        <v>0</v>
      </c>
      <c r="F242" s="236">
        <f t="shared" ref="F242:F267" si="381">ROUND(SUM(Q242,AB242,AM242,AX242),1)</f>
        <v>0</v>
      </c>
      <c r="G242" s="236">
        <f t="shared" ref="G242:G267" si="382">SUM(J242:L242)</f>
        <v>0</v>
      </c>
      <c r="H242" s="236">
        <f t="shared" ref="H242:H267" si="383">ROUND(SUM(S242,AD242,AO242,AZ242),1)</f>
        <v>0</v>
      </c>
      <c r="I242" s="236">
        <f t="shared" ref="I242:I267" si="384">SUM(M242:O242)</f>
        <v>0</v>
      </c>
      <c r="J242" s="236">
        <f t="shared" ref="J242:J254" si="385">ROUND(SUM(U242,AF242,AQ242,BB242),1)</f>
        <v>0</v>
      </c>
      <c r="K242" s="236">
        <f t="shared" ref="K242:K254" si="386">ROUND(SUM(V242,AG242,AR242,BC242),1)</f>
        <v>0</v>
      </c>
      <c r="L242" s="236">
        <f t="shared" ref="L242:L254" si="387">ROUND(SUM(W242,AH242,AS242,BD242),1)</f>
        <v>0</v>
      </c>
      <c r="M242" s="236">
        <f t="shared" ref="M242:M254" si="388">ROUND(SUM(X242,AI242,AT242,BE242),1)</f>
        <v>0</v>
      </c>
      <c r="N242" s="236">
        <f t="shared" si="370"/>
        <v>0</v>
      </c>
      <c r="O242" s="236">
        <f t="shared" ref="O242:O254" si="389">ROUND(SUM(Z242,AK242,AV242,BG242),1)</f>
        <v>0</v>
      </c>
      <c r="P242" s="220"/>
      <c r="Q242" s="221"/>
      <c r="R242" s="237">
        <f t="shared" si="371"/>
        <v>0</v>
      </c>
      <c r="S242" s="221"/>
      <c r="T242" s="237">
        <f t="shared" si="372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373"/>
        <v>0</v>
      </c>
      <c r="AD242" s="221"/>
      <c r="AE242" s="237">
        <f t="shared" si="374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375"/>
        <v>0</v>
      </c>
      <c r="AO242" s="221"/>
      <c r="AP242" s="237">
        <f t="shared" si="376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377"/>
        <v>0</v>
      </c>
      <c r="AZ242" s="221"/>
      <c r="BA242" s="237">
        <f t="shared" si="378"/>
        <v>0</v>
      </c>
      <c r="BB242" s="221"/>
      <c r="BC242" s="233"/>
      <c r="BD242" s="221"/>
      <c r="BE242" s="221"/>
      <c r="BF242" s="233"/>
      <c r="BG242" s="221"/>
      <c r="BH242" s="379">
        <f t="shared" si="366"/>
        <v>0</v>
      </c>
      <c r="BI242" s="255" t="str">
        <f t="shared" si="379"/>
        <v>03</v>
      </c>
      <c r="BJ242" s="361"/>
      <c r="BK242" s="253">
        <f t="shared" ref="BK242:BK267" si="390">IF(ROUND((E242-F242),5)&gt;=0,0,"Ошибка!")</f>
        <v>0</v>
      </c>
      <c r="BL242" s="361"/>
      <c r="BM242" s="253">
        <f t="shared" ref="BM242:BM267" si="391">IF(ROUND((G242-H242),5)&gt;=0,0,"Ошибка!")</f>
        <v>0</v>
      </c>
      <c r="BN242" s="247"/>
      <c r="BO242" s="358"/>
      <c r="BP242" s="361"/>
      <c r="BQ242" s="361"/>
      <c r="BR242" s="361"/>
      <c r="BS242" s="361"/>
      <c r="BT242" s="361"/>
      <c r="BU242" s="361"/>
      <c r="BV242" s="253">
        <f t="shared" ref="BV242:BV267" si="392">IF(ROUND((P242-Q242),5)&gt;=0,0,"Ошибка!")</f>
        <v>0</v>
      </c>
      <c r="BW242" s="361"/>
      <c r="BX242" s="253">
        <f t="shared" ref="BX242:BX267" si="393">IF(ROUND((R242-S242),5)&gt;=0,0,"Ошибка!")</f>
        <v>0</v>
      </c>
      <c r="BY242" s="361"/>
      <c r="BZ242" s="361"/>
      <c r="CA242" s="361"/>
      <c r="CB242" s="361"/>
      <c r="CC242" s="361"/>
      <c r="CD242" s="361"/>
      <c r="CE242" s="361"/>
      <c r="CF242" s="361"/>
      <c r="CG242" s="253">
        <f t="shared" ref="CG242:CG267" si="394">IF(ROUND((AA242-AB242),5)&gt;=0,0,"Ошибка!")</f>
        <v>0</v>
      </c>
      <c r="CH242" s="361"/>
      <c r="CI242" s="253">
        <f t="shared" ref="CI242:CI267" si="395">IF(ROUND((AC242-AD242),5)&gt;=0,0,"Ошибка!")</f>
        <v>0</v>
      </c>
      <c r="CJ242" s="361"/>
      <c r="CK242" s="361"/>
      <c r="CL242" s="361"/>
      <c r="CM242" s="361"/>
      <c r="CN242" s="361"/>
      <c r="CO242" s="361"/>
      <c r="CP242" s="361"/>
      <c r="CQ242" s="361"/>
      <c r="CR242" s="253">
        <f t="shared" ref="CR242:CR267" si="396">IF(ROUND((AL242-AM242),5)&gt;=0,0,"Ошибка!")</f>
        <v>0</v>
      </c>
      <c r="CS242" s="361"/>
      <c r="CT242" s="253">
        <f t="shared" ref="CT242:CT267" si="397">IF(ROUND((AN242-AO242),5)&gt;=0,0,"Ошибка!")</f>
        <v>0</v>
      </c>
      <c r="CU242" s="361"/>
      <c r="CV242" s="361"/>
      <c r="CW242" s="361"/>
      <c r="CX242" s="361"/>
      <c r="CY242" s="361"/>
      <c r="CZ242" s="361"/>
      <c r="DA242" s="361"/>
      <c r="DB242" s="361"/>
      <c r="DC242" s="253">
        <f t="shared" ref="DC242:DC267" si="398">IF(ROUND((AW242-AX242),5)&gt;=0,0,"Ошибка!")</f>
        <v>0</v>
      </c>
      <c r="DD242" s="361"/>
      <c r="DE242" s="253">
        <f t="shared" ref="DE242:DE267" si="399">IF(ROUND((AY242-AZ242),5)&gt;=0,0,"Ошибка!")</f>
        <v>0</v>
      </c>
      <c r="DF242" s="361"/>
      <c r="DG242" s="361"/>
      <c r="DH242" s="361"/>
      <c r="DI242" s="361"/>
      <c r="DJ242" s="361"/>
      <c r="DK242" s="361"/>
      <c r="DL242" s="361"/>
      <c r="DM242" s="2"/>
      <c r="DN242" s="2"/>
    </row>
    <row r="243" spans="1:118" s="28" customFormat="1" ht="24">
      <c r="A243" s="272" t="str">
        <f t="shared" si="369"/>
        <v>Внести наименование учреждения 8</v>
      </c>
      <c r="B243" s="348" t="s">
        <v>331</v>
      </c>
      <c r="C243" s="349" t="s">
        <v>288</v>
      </c>
      <c r="D243" s="349" t="s">
        <v>9</v>
      </c>
      <c r="E243" s="308">
        <f t="shared" si="380"/>
        <v>0</v>
      </c>
      <c r="F243" s="236">
        <f t="shared" si="381"/>
        <v>0</v>
      </c>
      <c r="G243" s="236">
        <f t="shared" si="382"/>
        <v>0</v>
      </c>
      <c r="H243" s="236">
        <f t="shared" si="383"/>
        <v>0</v>
      </c>
      <c r="I243" s="236">
        <f t="shared" si="384"/>
        <v>0</v>
      </c>
      <c r="J243" s="236">
        <f t="shared" si="385"/>
        <v>0</v>
      </c>
      <c r="K243" s="236">
        <f t="shared" si="386"/>
        <v>0</v>
      </c>
      <c r="L243" s="236">
        <f t="shared" si="387"/>
        <v>0</v>
      </c>
      <c r="M243" s="236">
        <f t="shared" si="388"/>
        <v>0</v>
      </c>
      <c r="N243" s="236">
        <f t="shared" si="370"/>
        <v>0</v>
      </c>
      <c r="O243" s="236">
        <f t="shared" si="389"/>
        <v>0</v>
      </c>
      <c r="P243" s="367"/>
      <c r="Q243" s="368"/>
      <c r="R243" s="237">
        <f t="shared" si="371"/>
        <v>0</v>
      </c>
      <c r="S243" s="368"/>
      <c r="T243" s="237">
        <f t="shared" si="372"/>
        <v>0</v>
      </c>
      <c r="U243" s="368"/>
      <c r="V243" s="368"/>
      <c r="W243" s="368"/>
      <c r="X243" s="368"/>
      <c r="Y243" s="368"/>
      <c r="Z243" s="368"/>
      <c r="AA243" s="367"/>
      <c r="AB243" s="368"/>
      <c r="AC243" s="237">
        <f t="shared" si="373"/>
        <v>0</v>
      </c>
      <c r="AD243" s="368"/>
      <c r="AE243" s="237">
        <f t="shared" si="374"/>
        <v>0</v>
      </c>
      <c r="AF243" s="368"/>
      <c r="AG243" s="368"/>
      <c r="AH243" s="368"/>
      <c r="AI243" s="368"/>
      <c r="AJ243" s="368"/>
      <c r="AK243" s="368"/>
      <c r="AL243" s="367"/>
      <c r="AM243" s="368"/>
      <c r="AN243" s="237">
        <f t="shared" si="375"/>
        <v>0</v>
      </c>
      <c r="AO243" s="368"/>
      <c r="AP243" s="237">
        <f t="shared" si="376"/>
        <v>0</v>
      </c>
      <c r="AQ243" s="368"/>
      <c r="AR243" s="368"/>
      <c r="AS243" s="368"/>
      <c r="AT243" s="368"/>
      <c r="AU243" s="368"/>
      <c r="AV243" s="368"/>
      <c r="AW243" s="367"/>
      <c r="AX243" s="368"/>
      <c r="AY243" s="237">
        <f t="shared" si="377"/>
        <v>0</v>
      </c>
      <c r="AZ243" s="368"/>
      <c r="BA243" s="237">
        <f t="shared" si="378"/>
        <v>0</v>
      </c>
      <c r="BB243" s="368"/>
      <c r="BC243" s="368"/>
      <c r="BD243" s="368"/>
      <c r="BE243" s="368"/>
      <c r="BF243" s="368"/>
      <c r="BG243" s="368"/>
      <c r="BH243" s="379">
        <f t="shared" si="366"/>
        <v>0</v>
      </c>
      <c r="BI243" s="255" t="str">
        <f t="shared" si="379"/>
        <v>04</v>
      </c>
      <c r="BJ243" s="361"/>
      <c r="BK243" s="253">
        <f t="shared" si="390"/>
        <v>0</v>
      </c>
      <c r="BL243" s="361"/>
      <c r="BM243" s="253">
        <f t="shared" si="391"/>
        <v>0</v>
      </c>
      <c r="BN243" s="247"/>
      <c r="BO243" s="358"/>
      <c r="BP243" s="361"/>
      <c r="BQ243" s="361"/>
      <c r="BR243" s="361"/>
      <c r="BS243" s="361"/>
      <c r="BT243" s="361"/>
      <c r="BU243" s="361"/>
      <c r="BV243" s="253">
        <f t="shared" si="392"/>
        <v>0</v>
      </c>
      <c r="BW243" s="361"/>
      <c r="BX243" s="253">
        <f t="shared" si="393"/>
        <v>0</v>
      </c>
      <c r="BY243" s="361"/>
      <c r="BZ243" s="361"/>
      <c r="CA243" s="361"/>
      <c r="CB243" s="361"/>
      <c r="CC243" s="361"/>
      <c r="CD243" s="361"/>
      <c r="CE243" s="361"/>
      <c r="CF243" s="361"/>
      <c r="CG243" s="253">
        <f t="shared" si="394"/>
        <v>0</v>
      </c>
      <c r="CH243" s="361"/>
      <c r="CI243" s="253">
        <f t="shared" si="395"/>
        <v>0</v>
      </c>
      <c r="CJ243" s="361"/>
      <c r="CK243" s="361"/>
      <c r="CL243" s="361"/>
      <c r="CM243" s="361"/>
      <c r="CN243" s="361"/>
      <c r="CO243" s="361"/>
      <c r="CP243" s="361"/>
      <c r="CQ243" s="361"/>
      <c r="CR243" s="253">
        <f t="shared" si="396"/>
        <v>0</v>
      </c>
      <c r="CS243" s="361"/>
      <c r="CT243" s="253">
        <f t="shared" si="397"/>
        <v>0</v>
      </c>
      <c r="CU243" s="361"/>
      <c r="CV243" s="361"/>
      <c r="CW243" s="361"/>
      <c r="CX243" s="361"/>
      <c r="CY243" s="361"/>
      <c r="CZ243" s="361"/>
      <c r="DA243" s="361"/>
      <c r="DB243" s="361"/>
      <c r="DC243" s="253">
        <f t="shared" si="398"/>
        <v>0</v>
      </c>
      <c r="DD243" s="361"/>
      <c r="DE243" s="253">
        <f t="shared" si="399"/>
        <v>0</v>
      </c>
      <c r="DF243" s="361"/>
      <c r="DG243" s="361"/>
      <c r="DH243" s="361"/>
      <c r="DI243" s="361"/>
      <c r="DJ243" s="361"/>
      <c r="DK243" s="361"/>
      <c r="DL243" s="361"/>
      <c r="DM243" s="242"/>
      <c r="DN243" s="242"/>
    </row>
    <row r="244" spans="1:118" s="28" customFormat="1" ht="24">
      <c r="A244" s="272" t="str">
        <f t="shared" si="369"/>
        <v>Внести наименование учреждения 8</v>
      </c>
      <c r="B244" s="348" t="s">
        <v>330</v>
      </c>
      <c r="C244" s="349" t="s">
        <v>289</v>
      </c>
      <c r="D244" s="349" t="s">
        <v>10</v>
      </c>
      <c r="E244" s="308">
        <f t="shared" si="380"/>
        <v>0</v>
      </c>
      <c r="F244" s="236">
        <f t="shared" si="381"/>
        <v>0</v>
      </c>
      <c r="G244" s="236">
        <f t="shared" si="382"/>
        <v>0</v>
      </c>
      <c r="H244" s="236">
        <f t="shared" si="383"/>
        <v>0</v>
      </c>
      <c r="I244" s="236">
        <f t="shared" si="384"/>
        <v>0</v>
      </c>
      <c r="J244" s="236">
        <f t="shared" si="385"/>
        <v>0</v>
      </c>
      <c r="K244" s="236">
        <f t="shared" si="386"/>
        <v>0</v>
      </c>
      <c r="L244" s="236">
        <f t="shared" si="387"/>
        <v>0</v>
      </c>
      <c r="M244" s="236">
        <f t="shared" si="388"/>
        <v>0</v>
      </c>
      <c r="N244" s="236">
        <f t="shared" si="370"/>
        <v>0</v>
      </c>
      <c r="O244" s="236">
        <f t="shared" si="389"/>
        <v>0</v>
      </c>
      <c r="P244" s="367"/>
      <c r="Q244" s="368"/>
      <c r="R244" s="237">
        <f t="shared" si="371"/>
        <v>0</v>
      </c>
      <c r="S244" s="368"/>
      <c r="T244" s="237">
        <f t="shared" si="372"/>
        <v>0</v>
      </c>
      <c r="U244" s="368"/>
      <c r="V244" s="368"/>
      <c r="W244" s="368"/>
      <c r="X244" s="368"/>
      <c r="Y244" s="368"/>
      <c r="Z244" s="368"/>
      <c r="AA244" s="367"/>
      <c r="AB244" s="368"/>
      <c r="AC244" s="237">
        <f t="shared" si="373"/>
        <v>0</v>
      </c>
      <c r="AD244" s="368"/>
      <c r="AE244" s="237">
        <f t="shared" si="374"/>
        <v>0</v>
      </c>
      <c r="AF244" s="368"/>
      <c r="AG244" s="368"/>
      <c r="AH244" s="368"/>
      <c r="AI244" s="368"/>
      <c r="AJ244" s="368"/>
      <c r="AK244" s="368"/>
      <c r="AL244" s="367"/>
      <c r="AM244" s="368"/>
      <c r="AN244" s="237">
        <f t="shared" si="375"/>
        <v>0</v>
      </c>
      <c r="AO244" s="368"/>
      <c r="AP244" s="237">
        <f t="shared" si="376"/>
        <v>0</v>
      </c>
      <c r="AQ244" s="368"/>
      <c r="AR244" s="368"/>
      <c r="AS244" s="368"/>
      <c r="AT244" s="368"/>
      <c r="AU244" s="368"/>
      <c r="AV244" s="368"/>
      <c r="AW244" s="367"/>
      <c r="AX244" s="368"/>
      <c r="AY244" s="237">
        <f t="shared" si="377"/>
        <v>0</v>
      </c>
      <c r="AZ244" s="368"/>
      <c r="BA244" s="237">
        <f t="shared" si="378"/>
        <v>0</v>
      </c>
      <c r="BB244" s="368"/>
      <c r="BC244" s="368"/>
      <c r="BD244" s="368"/>
      <c r="BE244" s="368"/>
      <c r="BF244" s="368"/>
      <c r="BG244" s="368"/>
      <c r="BH244" s="379">
        <f t="shared" si="366"/>
        <v>0</v>
      </c>
      <c r="BI244" s="255" t="str">
        <f t="shared" si="379"/>
        <v>05</v>
      </c>
      <c r="BJ244" s="361"/>
      <c r="BK244" s="253">
        <f t="shared" si="390"/>
        <v>0</v>
      </c>
      <c r="BL244" s="361"/>
      <c r="BM244" s="253">
        <f t="shared" si="391"/>
        <v>0</v>
      </c>
      <c r="BN244" s="247"/>
      <c r="BO244" s="358"/>
      <c r="BP244" s="361"/>
      <c r="BQ244" s="361"/>
      <c r="BR244" s="361"/>
      <c r="BS244" s="361"/>
      <c r="BT244" s="361"/>
      <c r="BU244" s="361"/>
      <c r="BV244" s="253">
        <f t="shared" si="392"/>
        <v>0</v>
      </c>
      <c r="BW244" s="361"/>
      <c r="BX244" s="253">
        <f t="shared" si="393"/>
        <v>0</v>
      </c>
      <c r="BY244" s="361"/>
      <c r="BZ244" s="361"/>
      <c r="CA244" s="361"/>
      <c r="CB244" s="361"/>
      <c r="CC244" s="361"/>
      <c r="CD244" s="361"/>
      <c r="CE244" s="361"/>
      <c r="CF244" s="361"/>
      <c r="CG244" s="253">
        <f t="shared" si="394"/>
        <v>0</v>
      </c>
      <c r="CH244" s="361"/>
      <c r="CI244" s="253">
        <f t="shared" si="395"/>
        <v>0</v>
      </c>
      <c r="CJ244" s="361"/>
      <c r="CK244" s="361"/>
      <c r="CL244" s="361"/>
      <c r="CM244" s="361"/>
      <c r="CN244" s="361"/>
      <c r="CO244" s="361"/>
      <c r="CP244" s="361"/>
      <c r="CQ244" s="361"/>
      <c r="CR244" s="253">
        <f t="shared" si="396"/>
        <v>0</v>
      </c>
      <c r="CS244" s="361"/>
      <c r="CT244" s="253">
        <f t="shared" si="397"/>
        <v>0</v>
      </c>
      <c r="CU244" s="361"/>
      <c r="CV244" s="361"/>
      <c r="CW244" s="361"/>
      <c r="CX244" s="361"/>
      <c r="CY244" s="361"/>
      <c r="CZ244" s="361"/>
      <c r="DA244" s="361"/>
      <c r="DB244" s="361"/>
      <c r="DC244" s="253">
        <f t="shared" si="398"/>
        <v>0</v>
      </c>
      <c r="DD244" s="361"/>
      <c r="DE244" s="253">
        <f t="shared" si="399"/>
        <v>0</v>
      </c>
      <c r="DF244" s="361"/>
      <c r="DG244" s="361"/>
      <c r="DH244" s="361"/>
      <c r="DI244" s="361"/>
      <c r="DJ244" s="361"/>
      <c r="DK244" s="361"/>
      <c r="DL244" s="361"/>
      <c r="DM244" s="242"/>
      <c r="DN244" s="242"/>
    </row>
    <row r="245" spans="1:118" s="27" customFormat="1" ht="12">
      <c r="A245" s="272" t="str">
        <f t="shared" si="369"/>
        <v>Внести наименование учреждения 8</v>
      </c>
      <c r="B245" s="350" t="s">
        <v>290</v>
      </c>
      <c r="C245" s="349" t="s">
        <v>291</v>
      </c>
      <c r="D245" s="349" t="s">
        <v>59</v>
      </c>
      <c r="E245" s="308">
        <f t="shared" si="380"/>
        <v>0</v>
      </c>
      <c r="F245" s="236">
        <f t="shared" si="381"/>
        <v>0</v>
      </c>
      <c r="G245" s="236">
        <f t="shared" si="382"/>
        <v>0</v>
      </c>
      <c r="H245" s="236">
        <f t="shared" si="383"/>
        <v>0</v>
      </c>
      <c r="I245" s="236">
        <f t="shared" si="384"/>
        <v>0</v>
      </c>
      <c r="J245" s="236">
        <f t="shared" si="385"/>
        <v>0</v>
      </c>
      <c r="K245" s="236">
        <f t="shared" si="386"/>
        <v>0</v>
      </c>
      <c r="L245" s="236">
        <f t="shared" si="387"/>
        <v>0</v>
      </c>
      <c r="M245" s="236">
        <f t="shared" si="388"/>
        <v>0</v>
      </c>
      <c r="N245" s="236">
        <f t="shared" si="370"/>
        <v>0</v>
      </c>
      <c r="O245" s="236">
        <f t="shared" si="389"/>
        <v>0</v>
      </c>
      <c r="P245" s="367"/>
      <c r="Q245" s="368"/>
      <c r="R245" s="237">
        <f t="shared" si="371"/>
        <v>0</v>
      </c>
      <c r="S245" s="368"/>
      <c r="T245" s="237">
        <f t="shared" si="372"/>
        <v>0</v>
      </c>
      <c r="U245" s="368"/>
      <c r="V245" s="368"/>
      <c r="W245" s="368"/>
      <c r="X245" s="368"/>
      <c r="Y245" s="368"/>
      <c r="Z245" s="368"/>
      <c r="AA245" s="367"/>
      <c r="AB245" s="368"/>
      <c r="AC245" s="237">
        <f t="shared" si="373"/>
        <v>0</v>
      </c>
      <c r="AD245" s="368"/>
      <c r="AE245" s="237">
        <f t="shared" si="374"/>
        <v>0</v>
      </c>
      <c r="AF245" s="368"/>
      <c r="AG245" s="368"/>
      <c r="AH245" s="368"/>
      <c r="AI245" s="368"/>
      <c r="AJ245" s="368"/>
      <c r="AK245" s="368"/>
      <c r="AL245" s="367"/>
      <c r="AM245" s="368"/>
      <c r="AN245" s="237">
        <f t="shared" si="375"/>
        <v>0</v>
      </c>
      <c r="AO245" s="368"/>
      <c r="AP245" s="237">
        <f t="shared" si="376"/>
        <v>0</v>
      </c>
      <c r="AQ245" s="368"/>
      <c r="AR245" s="368"/>
      <c r="AS245" s="368"/>
      <c r="AT245" s="368"/>
      <c r="AU245" s="368"/>
      <c r="AV245" s="368"/>
      <c r="AW245" s="367"/>
      <c r="AX245" s="368"/>
      <c r="AY245" s="237">
        <f t="shared" si="377"/>
        <v>0</v>
      </c>
      <c r="AZ245" s="368"/>
      <c r="BA245" s="237">
        <f t="shared" si="378"/>
        <v>0</v>
      </c>
      <c r="BB245" s="368"/>
      <c r="BC245" s="368"/>
      <c r="BD245" s="368"/>
      <c r="BE245" s="368"/>
      <c r="BF245" s="368"/>
      <c r="BG245" s="368"/>
      <c r="BH245" s="379">
        <f t="shared" si="366"/>
        <v>0</v>
      </c>
      <c r="BI245" s="255" t="str">
        <f t="shared" si="379"/>
        <v>06</v>
      </c>
      <c r="BJ245" s="361"/>
      <c r="BK245" s="253">
        <f t="shared" si="390"/>
        <v>0</v>
      </c>
      <c r="BL245" s="361"/>
      <c r="BM245" s="253">
        <f t="shared" si="391"/>
        <v>0</v>
      </c>
      <c r="BN245" s="247"/>
      <c r="BO245" s="358"/>
      <c r="BP245" s="361"/>
      <c r="BQ245" s="361"/>
      <c r="BR245" s="361"/>
      <c r="BS245" s="361"/>
      <c r="BT245" s="361"/>
      <c r="BU245" s="361"/>
      <c r="BV245" s="253">
        <f t="shared" si="392"/>
        <v>0</v>
      </c>
      <c r="BW245" s="361"/>
      <c r="BX245" s="253">
        <f t="shared" si="393"/>
        <v>0</v>
      </c>
      <c r="BY245" s="361"/>
      <c r="BZ245" s="361"/>
      <c r="CA245" s="361"/>
      <c r="CB245" s="361"/>
      <c r="CC245" s="361"/>
      <c r="CD245" s="361"/>
      <c r="CE245" s="361"/>
      <c r="CF245" s="361"/>
      <c r="CG245" s="253">
        <f t="shared" si="394"/>
        <v>0</v>
      </c>
      <c r="CH245" s="361"/>
      <c r="CI245" s="253">
        <f t="shared" si="395"/>
        <v>0</v>
      </c>
      <c r="CJ245" s="361"/>
      <c r="CK245" s="361"/>
      <c r="CL245" s="361"/>
      <c r="CM245" s="361"/>
      <c r="CN245" s="361"/>
      <c r="CO245" s="361"/>
      <c r="CP245" s="361"/>
      <c r="CQ245" s="361"/>
      <c r="CR245" s="253">
        <f t="shared" si="396"/>
        <v>0</v>
      </c>
      <c r="CS245" s="361"/>
      <c r="CT245" s="253">
        <f t="shared" si="397"/>
        <v>0</v>
      </c>
      <c r="CU245" s="361"/>
      <c r="CV245" s="361"/>
      <c r="CW245" s="361"/>
      <c r="CX245" s="361"/>
      <c r="CY245" s="361"/>
      <c r="CZ245" s="361"/>
      <c r="DA245" s="361"/>
      <c r="DB245" s="361"/>
      <c r="DC245" s="253">
        <f t="shared" si="398"/>
        <v>0</v>
      </c>
      <c r="DD245" s="361"/>
      <c r="DE245" s="253">
        <f t="shared" si="399"/>
        <v>0</v>
      </c>
      <c r="DF245" s="361"/>
      <c r="DG245" s="361"/>
      <c r="DH245" s="361"/>
      <c r="DI245" s="361"/>
      <c r="DJ245" s="361"/>
      <c r="DK245" s="361"/>
      <c r="DL245" s="361"/>
      <c r="DM245" s="2"/>
      <c r="DN245" s="2"/>
    </row>
    <row r="246" spans="1:118" s="28" customFormat="1" ht="36">
      <c r="A246" s="272" t="str">
        <f t="shared" si="369"/>
        <v>Внести наименование учреждения 8</v>
      </c>
      <c r="B246" s="348" t="s">
        <v>332</v>
      </c>
      <c r="C246" s="349" t="s">
        <v>292</v>
      </c>
      <c r="D246" s="349" t="s">
        <v>60</v>
      </c>
      <c r="E246" s="308">
        <f t="shared" si="380"/>
        <v>0</v>
      </c>
      <c r="F246" s="236">
        <f t="shared" si="381"/>
        <v>0</v>
      </c>
      <c r="G246" s="236">
        <f t="shared" si="382"/>
        <v>0</v>
      </c>
      <c r="H246" s="236">
        <f t="shared" si="383"/>
        <v>0</v>
      </c>
      <c r="I246" s="236">
        <f t="shared" si="384"/>
        <v>0</v>
      </c>
      <c r="J246" s="236">
        <f t="shared" si="385"/>
        <v>0</v>
      </c>
      <c r="K246" s="236">
        <f t="shared" si="386"/>
        <v>0</v>
      </c>
      <c r="L246" s="236">
        <f t="shared" si="387"/>
        <v>0</v>
      </c>
      <c r="M246" s="236">
        <f t="shared" si="388"/>
        <v>0</v>
      </c>
      <c r="N246" s="236">
        <f t="shared" si="370"/>
        <v>0</v>
      </c>
      <c r="O246" s="236">
        <f t="shared" si="389"/>
        <v>0</v>
      </c>
      <c r="P246" s="220"/>
      <c r="Q246" s="221"/>
      <c r="R246" s="237">
        <f t="shared" si="371"/>
        <v>0</v>
      </c>
      <c r="S246" s="221"/>
      <c r="T246" s="237">
        <f t="shared" si="372"/>
        <v>0</v>
      </c>
      <c r="U246" s="221"/>
      <c r="V246" s="233"/>
      <c r="W246" s="221"/>
      <c r="X246" s="221"/>
      <c r="Y246" s="233"/>
      <c r="Z246" s="221"/>
      <c r="AA246" s="220"/>
      <c r="AB246" s="221"/>
      <c r="AC246" s="237">
        <f t="shared" si="373"/>
        <v>0</v>
      </c>
      <c r="AD246" s="221"/>
      <c r="AE246" s="237">
        <f t="shared" si="374"/>
        <v>0</v>
      </c>
      <c r="AF246" s="221"/>
      <c r="AG246" s="233"/>
      <c r="AH246" s="221"/>
      <c r="AI246" s="221"/>
      <c r="AJ246" s="233"/>
      <c r="AK246" s="221"/>
      <c r="AL246" s="220"/>
      <c r="AM246" s="221"/>
      <c r="AN246" s="237">
        <f t="shared" si="375"/>
        <v>0</v>
      </c>
      <c r="AO246" s="221"/>
      <c r="AP246" s="237">
        <f t="shared" si="376"/>
        <v>0</v>
      </c>
      <c r="AQ246" s="221"/>
      <c r="AR246" s="233"/>
      <c r="AS246" s="221"/>
      <c r="AT246" s="221"/>
      <c r="AU246" s="233"/>
      <c r="AV246" s="221"/>
      <c r="AW246" s="220"/>
      <c r="AX246" s="221"/>
      <c r="AY246" s="237">
        <f t="shared" si="377"/>
        <v>0</v>
      </c>
      <c r="AZ246" s="221"/>
      <c r="BA246" s="237">
        <f t="shared" si="378"/>
        <v>0</v>
      </c>
      <c r="BB246" s="221"/>
      <c r="BC246" s="233"/>
      <c r="BD246" s="221"/>
      <c r="BE246" s="221"/>
      <c r="BF246" s="233"/>
      <c r="BG246" s="221"/>
      <c r="BH246" s="379">
        <f t="shared" si="366"/>
        <v>0</v>
      </c>
      <c r="BI246" s="255" t="str">
        <f t="shared" si="379"/>
        <v>07</v>
      </c>
      <c r="BJ246" s="361"/>
      <c r="BK246" s="253">
        <f t="shared" si="390"/>
        <v>0</v>
      </c>
      <c r="BL246" s="361"/>
      <c r="BM246" s="253">
        <f t="shared" si="391"/>
        <v>0</v>
      </c>
      <c r="BN246" s="247"/>
      <c r="BO246" s="358"/>
      <c r="BP246" s="361"/>
      <c r="BQ246" s="361"/>
      <c r="BR246" s="361"/>
      <c r="BS246" s="361"/>
      <c r="BT246" s="361"/>
      <c r="BU246" s="361"/>
      <c r="BV246" s="253">
        <f t="shared" si="392"/>
        <v>0</v>
      </c>
      <c r="BW246" s="361"/>
      <c r="BX246" s="253">
        <f t="shared" si="393"/>
        <v>0</v>
      </c>
      <c r="BY246" s="361"/>
      <c r="BZ246" s="361"/>
      <c r="CA246" s="361"/>
      <c r="CB246" s="361"/>
      <c r="CC246" s="361"/>
      <c r="CD246" s="361"/>
      <c r="CE246" s="361"/>
      <c r="CF246" s="361"/>
      <c r="CG246" s="253">
        <f t="shared" si="394"/>
        <v>0</v>
      </c>
      <c r="CH246" s="361"/>
      <c r="CI246" s="253">
        <f t="shared" si="395"/>
        <v>0</v>
      </c>
      <c r="CJ246" s="361"/>
      <c r="CK246" s="361"/>
      <c r="CL246" s="361"/>
      <c r="CM246" s="361"/>
      <c r="CN246" s="361"/>
      <c r="CO246" s="361"/>
      <c r="CP246" s="361"/>
      <c r="CQ246" s="361"/>
      <c r="CR246" s="253">
        <f t="shared" si="396"/>
        <v>0</v>
      </c>
      <c r="CS246" s="361"/>
      <c r="CT246" s="253">
        <f t="shared" si="397"/>
        <v>0</v>
      </c>
      <c r="CU246" s="361"/>
      <c r="CV246" s="361"/>
      <c r="CW246" s="361"/>
      <c r="CX246" s="361"/>
      <c r="CY246" s="361"/>
      <c r="CZ246" s="361"/>
      <c r="DA246" s="361"/>
      <c r="DB246" s="361"/>
      <c r="DC246" s="253">
        <f t="shared" si="398"/>
        <v>0</v>
      </c>
      <c r="DD246" s="361"/>
      <c r="DE246" s="253">
        <f t="shared" si="399"/>
        <v>0</v>
      </c>
      <c r="DF246" s="361"/>
      <c r="DG246" s="361"/>
      <c r="DH246" s="361"/>
      <c r="DI246" s="361"/>
      <c r="DJ246" s="361"/>
      <c r="DK246" s="361"/>
      <c r="DL246" s="361"/>
      <c r="DM246" s="242"/>
      <c r="DN246" s="242"/>
    </row>
    <row r="247" spans="1:118" s="28" customFormat="1" ht="24">
      <c r="A247" s="272" t="str">
        <f t="shared" si="369"/>
        <v>Внести наименование учреждения 8</v>
      </c>
      <c r="B247" s="348" t="s">
        <v>333</v>
      </c>
      <c r="C247" s="349" t="s">
        <v>293</v>
      </c>
      <c r="D247" s="349" t="s">
        <v>61</v>
      </c>
      <c r="E247" s="308">
        <f t="shared" si="380"/>
        <v>0</v>
      </c>
      <c r="F247" s="236">
        <f t="shared" si="381"/>
        <v>0</v>
      </c>
      <c r="G247" s="236">
        <f t="shared" si="382"/>
        <v>0</v>
      </c>
      <c r="H247" s="236">
        <f t="shared" si="383"/>
        <v>0</v>
      </c>
      <c r="I247" s="236">
        <f t="shared" si="384"/>
        <v>0</v>
      </c>
      <c r="J247" s="236">
        <f t="shared" si="385"/>
        <v>0</v>
      </c>
      <c r="K247" s="236">
        <f t="shared" si="386"/>
        <v>0</v>
      </c>
      <c r="L247" s="236">
        <f t="shared" si="387"/>
        <v>0</v>
      </c>
      <c r="M247" s="236">
        <f t="shared" si="388"/>
        <v>0</v>
      </c>
      <c r="N247" s="236">
        <f t="shared" si="370"/>
        <v>0</v>
      </c>
      <c r="O247" s="236">
        <f t="shared" si="389"/>
        <v>0</v>
      </c>
      <c r="P247" s="367"/>
      <c r="Q247" s="368"/>
      <c r="R247" s="237">
        <f t="shared" ref="R247:R264" si="400">SUM(U247:W247)</f>
        <v>0</v>
      </c>
      <c r="S247" s="368"/>
      <c r="T247" s="237">
        <f t="shared" ref="T247:T264" si="401">SUM(X247:Z247)</f>
        <v>0</v>
      </c>
      <c r="U247" s="368"/>
      <c r="V247" s="368"/>
      <c r="W247" s="368"/>
      <c r="X247" s="368"/>
      <c r="Y247" s="368"/>
      <c r="Z247" s="368"/>
      <c r="AA247" s="367"/>
      <c r="AB247" s="368"/>
      <c r="AC247" s="237">
        <f t="shared" ref="AC247:AC264" si="402">SUM(AF247:AH247)</f>
        <v>0</v>
      </c>
      <c r="AD247" s="368"/>
      <c r="AE247" s="237">
        <f t="shared" ref="AE247:AE264" si="403">SUM(AI247:AK247)</f>
        <v>0</v>
      </c>
      <c r="AF247" s="368"/>
      <c r="AG247" s="368"/>
      <c r="AH247" s="368"/>
      <c r="AI247" s="368"/>
      <c r="AJ247" s="368"/>
      <c r="AK247" s="368"/>
      <c r="AL247" s="367"/>
      <c r="AM247" s="368"/>
      <c r="AN247" s="237">
        <f t="shared" ref="AN247:AN264" si="404">SUM(AQ247:AS247)</f>
        <v>0</v>
      </c>
      <c r="AO247" s="368"/>
      <c r="AP247" s="237">
        <f t="shared" ref="AP247:AP264" si="405">SUM(AT247:AV247)</f>
        <v>0</v>
      </c>
      <c r="AQ247" s="368"/>
      <c r="AR247" s="368"/>
      <c r="AS247" s="368"/>
      <c r="AT247" s="368"/>
      <c r="AU247" s="368"/>
      <c r="AV247" s="368"/>
      <c r="AW247" s="367"/>
      <c r="AX247" s="368"/>
      <c r="AY247" s="237">
        <f t="shared" ref="AY247:AY264" si="406">SUM(BB247:BD247)</f>
        <v>0</v>
      </c>
      <c r="AZ247" s="368"/>
      <c r="BA247" s="237">
        <f t="shared" ref="BA247:BA264" si="407">SUM(BE247:BG247)</f>
        <v>0</v>
      </c>
      <c r="BB247" s="368"/>
      <c r="BC247" s="368"/>
      <c r="BD247" s="368"/>
      <c r="BE247" s="368"/>
      <c r="BF247" s="368"/>
      <c r="BG247" s="368"/>
      <c r="BH247" s="379">
        <f t="shared" si="366"/>
        <v>0</v>
      </c>
      <c r="BI247" s="255" t="str">
        <f t="shared" si="379"/>
        <v>08</v>
      </c>
      <c r="BJ247" s="361"/>
      <c r="BK247" s="253">
        <f t="shared" si="390"/>
        <v>0</v>
      </c>
      <c r="BL247" s="361"/>
      <c r="BM247" s="253">
        <f t="shared" si="391"/>
        <v>0</v>
      </c>
      <c r="BN247" s="247"/>
      <c r="BO247" s="358"/>
      <c r="BP247" s="361"/>
      <c r="BQ247" s="361"/>
      <c r="BR247" s="361"/>
      <c r="BS247" s="361"/>
      <c r="BT247" s="361"/>
      <c r="BU247" s="361"/>
      <c r="BV247" s="253">
        <f t="shared" si="392"/>
        <v>0</v>
      </c>
      <c r="BW247" s="361"/>
      <c r="BX247" s="253">
        <f t="shared" si="393"/>
        <v>0</v>
      </c>
      <c r="BY247" s="361"/>
      <c r="BZ247" s="361"/>
      <c r="CA247" s="361"/>
      <c r="CB247" s="361"/>
      <c r="CC247" s="361"/>
      <c r="CD247" s="361"/>
      <c r="CE247" s="361"/>
      <c r="CF247" s="361"/>
      <c r="CG247" s="253">
        <f t="shared" si="394"/>
        <v>0</v>
      </c>
      <c r="CH247" s="361"/>
      <c r="CI247" s="253">
        <f t="shared" si="395"/>
        <v>0</v>
      </c>
      <c r="CJ247" s="361"/>
      <c r="CK247" s="361"/>
      <c r="CL247" s="361"/>
      <c r="CM247" s="361"/>
      <c r="CN247" s="361"/>
      <c r="CO247" s="361"/>
      <c r="CP247" s="361"/>
      <c r="CQ247" s="361"/>
      <c r="CR247" s="253">
        <f t="shared" si="396"/>
        <v>0</v>
      </c>
      <c r="CS247" s="361"/>
      <c r="CT247" s="253">
        <f t="shared" si="397"/>
        <v>0</v>
      </c>
      <c r="CU247" s="361"/>
      <c r="CV247" s="361"/>
      <c r="CW247" s="361"/>
      <c r="CX247" s="361"/>
      <c r="CY247" s="361"/>
      <c r="CZ247" s="361"/>
      <c r="DA247" s="361"/>
      <c r="DB247" s="361"/>
      <c r="DC247" s="253">
        <f t="shared" si="398"/>
        <v>0</v>
      </c>
      <c r="DD247" s="361"/>
      <c r="DE247" s="253">
        <f t="shared" si="399"/>
        <v>0</v>
      </c>
      <c r="DF247" s="361"/>
      <c r="DG247" s="361"/>
      <c r="DH247" s="361"/>
      <c r="DI247" s="361"/>
      <c r="DJ247" s="361"/>
      <c r="DK247" s="361"/>
      <c r="DL247" s="361"/>
      <c r="DM247" s="242"/>
      <c r="DN247" s="242"/>
    </row>
    <row r="248" spans="1:118" s="27" customFormat="1" ht="24">
      <c r="A248" s="272" t="str">
        <f t="shared" si="369"/>
        <v>Внести наименование учреждения 8</v>
      </c>
      <c r="B248" s="351" t="s">
        <v>334</v>
      </c>
      <c r="C248" s="349" t="s">
        <v>294</v>
      </c>
      <c r="D248" s="349" t="s">
        <v>63</v>
      </c>
      <c r="E248" s="308">
        <f t="shared" si="380"/>
        <v>0</v>
      </c>
      <c r="F248" s="236">
        <f t="shared" si="381"/>
        <v>0</v>
      </c>
      <c r="G248" s="236">
        <f t="shared" si="382"/>
        <v>0</v>
      </c>
      <c r="H248" s="236">
        <f t="shared" si="383"/>
        <v>0</v>
      </c>
      <c r="I248" s="236">
        <f t="shared" si="384"/>
        <v>0</v>
      </c>
      <c r="J248" s="236">
        <f t="shared" si="385"/>
        <v>0</v>
      </c>
      <c r="K248" s="236">
        <f t="shared" si="386"/>
        <v>0</v>
      </c>
      <c r="L248" s="236">
        <f t="shared" si="387"/>
        <v>0</v>
      </c>
      <c r="M248" s="236">
        <f t="shared" si="388"/>
        <v>0</v>
      </c>
      <c r="N248" s="236">
        <f t="shared" si="370"/>
        <v>0</v>
      </c>
      <c r="O248" s="236">
        <f t="shared" si="389"/>
        <v>0</v>
      </c>
      <c r="P248" s="367"/>
      <c r="Q248" s="368"/>
      <c r="R248" s="237">
        <f t="shared" si="400"/>
        <v>0</v>
      </c>
      <c r="S248" s="368"/>
      <c r="T248" s="237">
        <f t="shared" si="401"/>
        <v>0</v>
      </c>
      <c r="U248" s="368"/>
      <c r="V248" s="368"/>
      <c r="W248" s="368"/>
      <c r="X248" s="368"/>
      <c r="Y248" s="368"/>
      <c r="Z248" s="368"/>
      <c r="AA248" s="367"/>
      <c r="AB248" s="368"/>
      <c r="AC248" s="237">
        <f t="shared" si="402"/>
        <v>0</v>
      </c>
      <c r="AD248" s="368"/>
      <c r="AE248" s="237">
        <f t="shared" si="403"/>
        <v>0</v>
      </c>
      <c r="AF248" s="368"/>
      <c r="AG248" s="368"/>
      <c r="AH248" s="368"/>
      <c r="AI248" s="368"/>
      <c r="AJ248" s="368"/>
      <c r="AK248" s="368"/>
      <c r="AL248" s="367"/>
      <c r="AM248" s="368"/>
      <c r="AN248" s="237">
        <f t="shared" si="404"/>
        <v>0</v>
      </c>
      <c r="AO248" s="368"/>
      <c r="AP248" s="237">
        <f t="shared" si="405"/>
        <v>0</v>
      </c>
      <c r="AQ248" s="368"/>
      <c r="AR248" s="368"/>
      <c r="AS248" s="368"/>
      <c r="AT248" s="368"/>
      <c r="AU248" s="368"/>
      <c r="AV248" s="368"/>
      <c r="AW248" s="367"/>
      <c r="AX248" s="368"/>
      <c r="AY248" s="237">
        <f t="shared" si="406"/>
        <v>0</v>
      </c>
      <c r="AZ248" s="368"/>
      <c r="BA248" s="237">
        <f t="shared" si="407"/>
        <v>0</v>
      </c>
      <c r="BB248" s="368"/>
      <c r="BC248" s="368"/>
      <c r="BD248" s="368"/>
      <c r="BE248" s="368"/>
      <c r="BF248" s="368"/>
      <c r="BG248" s="368"/>
      <c r="BH248" s="379">
        <f t="shared" si="366"/>
        <v>0</v>
      </c>
      <c r="BI248" s="255" t="str">
        <f t="shared" si="379"/>
        <v>09</v>
      </c>
      <c r="BJ248" s="361"/>
      <c r="BK248" s="253">
        <f t="shared" si="390"/>
        <v>0</v>
      </c>
      <c r="BL248" s="361"/>
      <c r="BM248" s="253">
        <f t="shared" si="391"/>
        <v>0</v>
      </c>
      <c r="BN248" s="247"/>
      <c r="BO248" s="358"/>
      <c r="BP248" s="361"/>
      <c r="BQ248" s="361"/>
      <c r="BR248" s="361"/>
      <c r="BS248" s="361"/>
      <c r="BT248" s="361"/>
      <c r="BU248" s="361"/>
      <c r="BV248" s="253">
        <f t="shared" si="392"/>
        <v>0</v>
      </c>
      <c r="BW248" s="361"/>
      <c r="BX248" s="253">
        <f t="shared" si="393"/>
        <v>0</v>
      </c>
      <c r="BY248" s="361"/>
      <c r="BZ248" s="361"/>
      <c r="CA248" s="361"/>
      <c r="CB248" s="361"/>
      <c r="CC248" s="361"/>
      <c r="CD248" s="361"/>
      <c r="CE248" s="361"/>
      <c r="CF248" s="361"/>
      <c r="CG248" s="253">
        <f t="shared" si="394"/>
        <v>0</v>
      </c>
      <c r="CH248" s="361"/>
      <c r="CI248" s="253">
        <f t="shared" si="395"/>
        <v>0</v>
      </c>
      <c r="CJ248" s="361"/>
      <c r="CK248" s="361"/>
      <c r="CL248" s="361"/>
      <c r="CM248" s="361"/>
      <c r="CN248" s="361"/>
      <c r="CO248" s="361"/>
      <c r="CP248" s="361"/>
      <c r="CQ248" s="361"/>
      <c r="CR248" s="253">
        <f t="shared" si="396"/>
        <v>0</v>
      </c>
      <c r="CS248" s="361"/>
      <c r="CT248" s="253">
        <f t="shared" si="397"/>
        <v>0</v>
      </c>
      <c r="CU248" s="361"/>
      <c r="CV248" s="361"/>
      <c r="CW248" s="361"/>
      <c r="CX248" s="361"/>
      <c r="CY248" s="361"/>
      <c r="CZ248" s="361"/>
      <c r="DA248" s="361"/>
      <c r="DB248" s="361"/>
      <c r="DC248" s="253">
        <f t="shared" si="398"/>
        <v>0</v>
      </c>
      <c r="DD248" s="361"/>
      <c r="DE248" s="253">
        <f t="shared" si="399"/>
        <v>0</v>
      </c>
      <c r="DF248" s="361"/>
      <c r="DG248" s="361"/>
      <c r="DH248" s="361"/>
      <c r="DI248" s="361"/>
      <c r="DJ248" s="361"/>
      <c r="DK248" s="361"/>
      <c r="DL248" s="361"/>
      <c r="DM248" s="2"/>
      <c r="DN248" s="2"/>
    </row>
    <row r="249" spans="1:118" s="27" customFormat="1" ht="12">
      <c r="A249" s="272" t="str">
        <f t="shared" si="369"/>
        <v>Внести наименование учреждения 8</v>
      </c>
      <c r="B249" s="366" t="s">
        <v>335</v>
      </c>
      <c r="C249" s="349" t="s">
        <v>295</v>
      </c>
      <c r="D249" s="349" t="s">
        <v>64</v>
      </c>
      <c r="E249" s="308">
        <f t="shared" si="380"/>
        <v>0</v>
      </c>
      <c r="F249" s="236">
        <f t="shared" si="381"/>
        <v>0</v>
      </c>
      <c r="G249" s="236">
        <f t="shared" si="382"/>
        <v>0</v>
      </c>
      <c r="H249" s="236">
        <f t="shared" si="383"/>
        <v>0</v>
      </c>
      <c r="I249" s="236">
        <f t="shared" si="384"/>
        <v>0</v>
      </c>
      <c r="J249" s="236">
        <f t="shared" si="385"/>
        <v>0</v>
      </c>
      <c r="K249" s="236">
        <f t="shared" si="386"/>
        <v>0</v>
      </c>
      <c r="L249" s="236">
        <f t="shared" si="387"/>
        <v>0</v>
      </c>
      <c r="M249" s="236">
        <f t="shared" si="388"/>
        <v>0</v>
      </c>
      <c r="N249" s="236">
        <f t="shared" si="370"/>
        <v>0</v>
      </c>
      <c r="O249" s="236">
        <f t="shared" si="389"/>
        <v>0</v>
      </c>
      <c r="P249" s="367"/>
      <c r="Q249" s="368"/>
      <c r="R249" s="237">
        <f t="shared" si="400"/>
        <v>0</v>
      </c>
      <c r="S249" s="368"/>
      <c r="T249" s="237">
        <f t="shared" si="401"/>
        <v>0</v>
      </c>
      <c r="U249" s="368"/>
      <c r="V249" s="368"/>
      <c r="W249" s="368"/>
      <c r="X249" s="368"/>
      <c r="Y249" s="368"/>
      <c r="Z249" s="368"/>
      <c r="AA249" s="367"/>
      <c r="AB249" s="368"/>
      <c r="AC249" s="237">
        <f t="shared" si="402"/>
        <v>0</v>
      </c>
      <c r="AD249" s="368"/>
      <c r="AE249" s="237">
        <f t="shared" si="403"/>
        <v>0</v>
      </c>
      <c r="AF249" s="368"/>
      <c r="AG249" s="368"/>
      <c r="AH249" s="368"/>
      <c r="AI249" s="368"/>
      <c r="AJ249" s="368"/>
      <c r="AK249" s="368"/>
      <c r="AL249" s="367"/>
      <c r="AM249" s="368"/>
      <c r="AN249" s="237">
        <f t="shared" si="404"/>
        <v>0</v>
      </c>
      <c r="AO249" s="368"/>
      <c r="AP249" s="237">
        <f t="shared" si="405"/>
        <v>0</v>
      </c>
      <c r="AQ249" s="368"/>
      <c r="AR249" s="368"/>
      <c r="AS249" s="368"/>
      <c r="AT249" s="368"/>
      <c r="AU249" s="368"/>
      <c r="AV249" s="368"/>
      <c r="AW249" s="367"/>
      <c r="AX249" s="368"/>
      <c r="AY249" s="237">
        <f t="shared" si="406"/>
        <v>0</v>
      </c>
      <c r="AZ249" s="368"/>
      <c r="BA249" s="237">
        <f t="shared" si="407"/>
        <v>0</v>
      </c>
      <c r="BB249" s="368"/>
      <c r="BC249" s="368"/>
      <c r="BD249" s="368"/>
      <c r="BE249" s="368"/>
      <c r="BF249" s="368"/>
      <c r="BG249" s="368"/>
      <c r="BH249" s="379">
        <f t="shared" si="366"/>
        <v>0</v>
      </c>
      <c r="BI249" s="255" t="str">
        <f t="shared" si="379"/>
        <v>10</v>
      </c>
      <c r="BJ249" s="361"/>
      <c r="BK249" s="253">
        <f t="shared" si="390"/>
        <v>0</v>
      </c>
      <c r="BL249" s="361"/>
      <c r="BM249" s="253">
        <f t="shared" si="391"/>
        <v>0</v>
      </c>
      <c r="BN249" s="247"/>
      <c r="BO249" s="358"/>
      <c r="BP249" s="361"/>
      <c r="BQ249" s="361"/>
      <c r="BR249" s="361"/>
      <c r="BS249" s="361"/>
      <c r="BT249" s="361"/>
      <c r="BU249" s="361"/>
      <c r="BV249" s="253">
        <f t="shared" si="392"/>
        <v>0</v>
      </c>
      <c r="BW249" s="361"/>
      <c r="BX249" s="253">
        <f t="shared" si="393"/>
        <v>0</v>
      </c>
      <c r="BY249" s="361"/>
      <c r="BZ249" s="361"/>
      <c r="CA249" s="361"/>
      <c r="CB249" s="361"/>
      <c r="CC249" s="361"/>
      <c r="CD249" s="361"/>
      <c r="CE249" s="361"/>
      <c r="CF249" s="361"/>
      <c r="CG249" s="253">
        <f t="shared" si="394"/>
        <v>0</v>
      </c>
      <c r="CH249" s="361"/>
      <c r="CI249" s="253">
        <f t="shared" si="395"/>
        <v>0</v>
      </c>
      <c r="CJ249" s="361"/>
      <c r="CK249" s="361"/>
      <c r="CL249" s="361"/>
      <c r="CM249" s="361"/>
      <c r="CN249" s="361"/>
      <c r="CO249" s="361"/>
      <c r="CP249" s="361"/>
      <c r="CQ249" s="361"/>
      <c r="CR249" s="253">
        <f t="shared" si="396"/>
        <v>0</v>
      </c>
      <c r="CS249" s="361"/>
      <c r="CT249" s="253">
        <f t="shared" si="397"/>
        <v>0</v>
      </c>
      <c r="CU249" s="361"/>
      <c r="CV249" s="361"/>
      <c r="CW249" s="361"/>
      <c r="CX249" s="361"/>
      <c r="CY249" s="361"/>
      <c r="CZ249" s="361"/>
      <c r="DA249" s="361"/>
      <c r="DB249" s="361"/>
      <c r="DC249" s="253">
        <f t="shared" si="398"/>
        <v>0</v>
      </c>
      <c r="DD249" s="361"/>
      <c r="DE249" s="253">
        <f t="shared" si="399"/>
        <v>0</v>
      </c>
      <c r="DF249" s="361"/>
      <c r="DG249" s="361"/>
      <c r="DH249" s="361"/>
      <c r="DI249" s="361"/>
      <c r="DJ249" s="361"/>
      <c r="DK249" s="361"/>
      <c r="DL249" s="361"/>
      <c r="DM249" s="2"/>
      <c r="DN249" s="2"/>
    </row>
    <row r="250" spans="1:118" s="28" customFormat="1" ht="24">
      <c r="A250" s="272" t="str">
        <f t="shared" si="369"/>
        <v>Внести наименование учреждения 8</v>
      </c>
      <c r="B250" s="348" t="s">
        <v>336</v>
      </c>
      <c r="C250" s="349" t="s">
        <v>296</v>
      </c>
      <c r="D250" s="349" t="s">
        <v>65</v>
      </c>
      <c r="E250" s="308">
        <f t="shared" si="380"/>
        <v>0</v>
      </c>
      <c r="F250" s="236">
        <f t="shared" si="381"/>
        <v>0</v>
      </c>
      <c r="G250" s="236">
        <f t="shared" si="382"/>
        <v>0</v>
      </c>
      <c r="H250" s="236">
        <f t="shared" si="383"/>
        <v>0</v>
      </c>
      <c r="I250" s="236">
        <f t="shared" si="384"/>
        <v>0</v>
      </c>
      <c r="J250" s="236">
        <f t="shared" si="385"/>
        <v>0</v>
      </c>
      <c r="K250" s="236">
        <f t="shared" si="386"/>
        <v>0</v>
      </c>
      <c r="L250" s="236">
        <f t="shared" si="387"/>
        <v>0</v>
      </c>
      <c r="M250" s="236">
        <f t="shared" si="388"/>
        <v>0</v>
      </c>
      <c r="N250" s="236">
        <f t="shared" si="370"/>
        <v>0</v>
      </c>
      <c r="O250" s="236">
        <f t="shared" si="389"/>
        <v>0</v>
      </c>
      <c r="P250" s="220"/>
      <c r="Q250" s="221"/>
      <c r="R250" s="237">
        <f t="shared" si="400"/>
        <v>0</v>
      </c>
      <c r="S250" s="221"/>
      <c r="T250" s="237">
        <f t="shared" si="401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02"/>
        <v>0</v>
      </c>
      <c r="AD250" s="221"/>
      <c r="AE250" s="237">
        <f t="shared" si="403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404"/>
        <v>0</v>
      </c>
      <c r="AO250" s="221"/>
      <c r="AP250" s="237">
        <f t="shared" si="405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406"/>
        <v>0</v>
      </c>
      <c r="AZ250" s="221"/>
      <c r="BA250" s="237">
        <f t="shared" si="407"/>
        <v>0</v>
      </c>
      <c r="BB250" s="221"/>
      <c r="BC250" s="233"/>
      <c r="BD250" s="221"/>
      <c r="BE250" s="221"/>
      <c r="BF250" s="233"/>
      <c r="BG250" s="221"/>
      <c r="BH250" s="379">
        <f t="shared" si="366"/>
        <v>0</v>
      </c>
      <c r="BI250" s="255" t="str">
        <f t="shared" si="379"/>
        <v>11</v>
      </c>
      <c r="BJ250" s="361"/>
      <c r="BK250" s="253">
        <f t="shared" si="390"/>
        <v>0</v>
      </c>
      <c r="BL250" s="361"/>
      <c r="BM250" s="253">
        <f t="shared" si="391"/>
        <v>0</v>
      </c>
      <c r="BN250" s="247"/>
      <c r="BO250" s="358"/>
      <c r="BP250" s="361"/>
      <c r="BQ250" s="361"/>
      <c r="BR250" s="361"/>
      <c r="BS250" s="361"/>
      <c r="BT250" s="361"/>
      <c r="BU250" s="361"/>
      <c r="BV250" s="253">
        <f t="shared" si="392"/>
        <v>0</v>
      </c>
      <c r="BW250" s="361"/>
      <c r="BX250" s="253">
        <f t="shared" si="393"/>
        <v>0</v>
      </c>
      <c r="BY250" s="361"/>
      <c r="BZ250" s="361"/>
      <c r="CA250" s="361"/>
      <c r="CB250" s="361"/>
      <c r="CC250" s="361"/>
      <c r="CD250" s="361"/>
      <c r="CE250" s="361"/>
      <c r="CF250" s="361"/>
      <c r="CG250" s="253">
        <f t="shared" si="394"/>
        <v>0</v>
      </c>
      <c r="CH250" s="361"/>
      <c r="CI250" s="253">
        <f t="shared" si="395"/>
        <v>0</v>
      </c>
      <c r="CJ250" s="361"/>
      <c r="CK250" s="361"/>
      <c r="CL250" s="361"/>
      <c r="CM250" s="361"/>
      <c r="CN250" s="361"/>
      <c r="CO250" s="361"/>
      <c r="CP250" s="361"/>
      <c r="CQ250" s="361"/>
      <c r="CR250" s="253">
        <f t="shared" si="396"/>
        <v>0</v>
      </c>
      <c r="CS250" s="361"/>
      <c r="CT250" s="253">
        <f t="shared" si="397"/>
        <v>0</v>
      </c>
      <c r="CU250" s="361"/>
      <c r="CV250" s="361"/>
      <c r="CW250" s="361"/>
      <c r="CX250" s="361"/>
      <c r="CY250" s="361"/>
      <c r="CZ250" s="361"/>
      <c r="DA250" s="361"/>
      <c r="DB250" s="361"/>
      <c r="DC250" s="253">
        <f t="shared" si="398"/>
        <v>0</v>
      </c>
      <c r="DD250" s="361"/>
      <c r="DE250" s="253">
        <f t="shared" si="399"/>
        <v>0</v>
      </c>
      <c r="DF250" s="361"/>
      <c r="DG250" s="361"/>
      <c r="DH250" s="361"/>
      <c r="DI250" s="361"/>
      <c r="DJ250" s="361"/>
      <c r="DK250" s="361"/>
      <c r="DL250" s="361"/>
      <c r="DM250" s="242"/>
      <c r="DN250" s="242"/>
    </row>
    <row r="251" spans="1:118" s="27" customFormat="1" ht="24">
      <c r="A251" s="272" t="str">
        <f t="shared" si="369"/>
        <v>Внести наименование учреждения 8</v>
      </c>
      <c r="B251" s="351" t="s">
        <v>334</v>
      </c>
      <c r="C251" s="349" t="s">
        <v>297</v>
      </c>
      <c r="D251" s="349" t="s">
        <v>66</v>
      </c>
      <c r="E251" s="308">
        <f t="shared" si="380"/>
        <v>0</v>
      </c>
      <c r="F251" s="236">
        <f t="shared" si="381"/>
        <v>0</v>
      </c>
      <c r="G251" s="236">
        <f t="shared" si="382"/>
        <v>0</v>
      </c>
      <c r="H251" s="236">
        <f t="shared" si="383"/>
        <v>0</v>
      </c>
      <c r="I251" s="236">
        <f t="shared" si="384"/>
        <v>0</v>
      </c>
      <c r="J251" s="236">
        <f t="shared" si="385"/>
        <v>0</v>
      </c>
      <c r="K251" s="236">
        <f t="shared" si="386"/>
        <v>0</v>
      </c>
      <c r="L251" s="236">
        <f t="shared" si="387"/>
        <v>0</v>
      </c>
      <c r="M251" s="236">
        <f t="shared" si="388"/>
        <v>0</v>
      </c>
      <c r="N251" s="236">
        <f t="shared" si="370"/>
        <v>0</v>
      </c>
      <c r="O251" s="236">
        <f t="shared" si="389"/>
        <v>0</v>
      </c>
      <c r="P251" s="220"/>
      <c r="Q251" s="221"/>
      <c r="R251" s="237">
        <f t="shared" si="400"/>
        <v>0</v>
      </c>
      <c r="S251" s="221"/>
      <c r="T251" s="237">
        <f t="shared" si="401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02"/>
        <v>0</v>
      </c>
      <c r="AD251" s="221"/>
      <c r="AE251" s="237">
        <f t="shared" si="403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404"/>
        <v>0</v>
      </c>
      <c r="AO251" s="221"/>
      <c r="AP251" s="237">
        <f t="shared" si="405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406"/>
        <v>0</v>
      </c>
      <c r="AZ251" s="221"/>
      <c r="BA251" s="237">
        <f t="shared" si="407"/>
        <v>0</v>
      </c>
      <c r="BB251" s="221"/>
      <c r="BC251" s="233"/>
      <c r="BD251" s="221"/>
      <c r="BE251" s="221"/>
      <c r="BF251" s="233"/>
      <c r="BG251" s="221"/>
      <c r="BH251" s="379">
        <f t="shared" si="366"/>
        <v>0</v>
      </c>
      <c r="BI251" s="255" t="str">
        <f t="shared" si="379"/>
        <v>12</v>
      </c>
      <c r="BJ251" s="361"/>
      <c r="BK251" s="253">
        <f t="shared" si="390"/>
        <v>0</v>
      </c>
      <c r="BL251" s="361"/>
      <c r="BM251" s="253">
        <f t="shared" si="391"/>
        <v>0</v>
      </c>
      <c r="BN251" s="247"/>
      <c r="BO251" s="358"/>
      <c r="BP251" s="361"/>
      <c r="BQ251" s="361"/>
      <c r="BR251" s="361"/>
      <c r="BS251" s="361"/>
      <c r="BT251" s="361"/>
      <c r="BU251" s="361"/>
      <c r="BV251" s="253">
        <f t="shared" si="392"/>
        <v>0</v>
      </c>
      <c r="BW251" s="361"/>
      <c r="BX251" s="253">
        <f t="shared" si="393"/>
        <v>0</v>
      </c>
      <c r="BY251" s="361"/>
      <c r="BZ251" s="361"/>
      <c r="CA251" s="361"/>
      <c r="CB251" s="361"/>
      <c r="CC251" s="361"/>
      <c r="CD251" s="361"/>
      <c r="CE251" s="361"/>
      <c r="CF251" s="361"/>
      <c r="CG251" s="253">
        <f t="shared" si="394"/>
        <v>0</v>
      </c>
      <c r="CH251" s="361"/>
      <c r="CI251" s="253">
        <f t="shared" si="395"/>
        <v>0</v>
      </c>
      <c r="CJ251" s="361"/>
      <c r="CK251" s="361"/>
      <c r="CL251" s="361"/>
      <c r="CM251" s="361"/>
      <c r="CN251" s="361"/>
      <c r="CO251" s="361"/>
      <c r="CP251" s="361"/>
      <c r="CQ251" s="361"/>
      <c r="CR251" s="253">
        <f t="shared" si="396"/>
        <v>0</v>
      </c>
      <c r="CS251" s="361"/>
      <c r="CT251" s="253">
        <f t="shared" si="397"/>
        <v>0</v>
      </c>
      <c r="CU251" s="361"/>
      <c r="CV251" s="361"/>
      <c r="CW251" s="361"/>
      <c r="CX251" s="361"/>
      <c r="CY251" s="361"/>
      <c r="CZ251" s="361"/>
      <c r="DA251" s="361"/>
      <c r="DB251" s="361"/>
      <c r="DC251" s="253">
        <f t="shared" si="398"/>
        <v>0</v>
      </c>
      <c r="DD251" s="361"/>
      <c r="DE251" s="253">
        <f t="shared" si="399"/>
        <v>0</v>
      </c>
      <c r="DF251" s="361"/>
      <c r="DG251" s="361"/>
      <c r="DH251" s="361"/>
      <c r="DI251" s="361"/>
      <c r="DJ251" s="361"/>
      <c r="DK251" s="361"/>
      <c r="DL251" s="361"/>
      <c r="DM251" s="2"/>
      <c r="DN251" s="2"/>
    </row>
    <row r="252" spans="1:118" s="27" customFormat="1" ht="12">
      <c r="A252" s="272" t="str">
        <f t="shared" si="369"/>
        <v>Внести наименование учреждения 8</v>
      </c>
      <c r="B252" s="366" t="s">
        <v>335</v>
      </c>
      <c r="C252" s="349" t="s">
        <v>298</v>
      </c>
      <c r="D252" s="349" t="s">
        <v>67</v>
      </c>
      <c r="E252" s="308">
        <f t="shared" si="380"/>
        <v>0</v>
      </c>
      <c r="F252" s="236">
        <f t="shared" si="381"/>
        <v>0</v>
      </c>
      <c r="G252" s="236">
        <f t="shared" si="382"/>
        <v>0</v>
      </c>
      <c r="H252" s="236">
        <f t="shared" si="383"/>
        <v>0</v>
      </c>
      <c r="I252" s="236">
        <f t="shared" si="384"/>
        <v>0</v>
      </c>
      <c r="J252" s="236">
        <f t="shared" si="385"/>
        <v>0</v>
      </c>
      <c r="K252" s="236">
        <f t="shared" si="386"/>
        <v>0</v>
      </c>
      <c r="L252" s="236">
        <f t="shared" si="387"/>
        <v>0</v>
      </c>
      <c r="M252" s="236">
        <f t="shared" si="388"/>
        <v>0</v>
      </c>
      <c r="N252" s="236">
        <f t="shared" si="370"/>
        <v>0</v>
      </c>
      <c r="O252" s="236">
        <f t="shared" si="389"/>
        <v>0</v>
      </c>
      <c r="P252" s="220"/>
      <c r="Q252" s="221"/>
      <c r="R252" s="237">
        <f t="shared" si="400"/>
        <v>0</v>
      </c>
      <c r="S252" s="221"/>
      <c r="T252" s="237">
        <f t="shared" si="401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02"/>
        <v>0</v>
      </c>
      <c r="AD252" s="221"/>
      <c r="AE252" s="237">
        <f t="shared" si="403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404"/>
        <v>0</v>
      </c>
      <c r="AO252" s="221"/>
      <c r="AP252" s="237">
        <f t="shared" si="405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406"/>
        <v>0</v>
      </c>
      <c r="AZ252" s="221"/>
      <c r="BA252" s="237">
        <f t="shared" si="407"/>
        <v>0</v>
      </c>
      <c r="BB252" s="221"/>
      <c r="BC252" s="233"/>
      <c r="BD252" s="221"/>
      <c r="BE252" s="221"/>
      <c r="BF252" s="233"/>
      <c r="BG252" s="221"/>
      <c r="BH252" s="379">
        <f t="shared" si="366"/>
        <v>0</v>
      </c>
      <c r="BI252" s="255" t="str">
        <f t="shared" si="379"/>
        <v>13</v>
      </c>
      <c r="BJ252" s="361"/>
      <c r="BK252" s="253">
        <f t="shared" si="390"/>
        <v>0</v>
      </c>
      <c r="BL252" s="361"/>
      <c r="BM252" s="253">
        <f t="shared" si="391"/>
        <v>0</v>
      </c>
      <c r="BN252" s="247"/>
      <c r="BO252" s="358"/>
      <c r="BP252" s="361"/>
      <c r="BQ252" s="361"/>
      <c r="BR252" s="361"/>
      <c r="BS252" s="361"/>
      <c r="BT252" s="361"/>
      <c r="BU252" s="361"/>
      <c r="BV252" s="253">
        <f t="shared" si="392"/>
        <v>0</v>
      </c>
      <c r="BW252" s="361"/>
      <c r="BX252" s="253">
        <f t="shared" si="393"/>
        <v>0</v>
      </c>
      <c r="BY252" s="361"/>
      <c r="BZ252" s="361"/>
      <c r="CA252" s="361"/>
      <c r="CB252" s="361"/>
      <c r="CC252" s="361"/>
      <c r="CD252" s="361"/>
      <c r="CE252" s="361"/>
      <c r="CF252" s="361"/>
      <c r="CG252" s="253">
        <f t="shared" si="394"/>
        <v>0</v>
      </c>
      <c r="CH252" s="361"/>
      <c r="CI252" s="253">
        <f t="shared" si="395"/>
        <v>0</v>
      </c>
      <c r="CJ252" s="361"/>
      <c r="CK252" s="361"/>
      <c r="CL252" s="361"/>
      <c r="CM252" s="361"/>
      <c r="CN252" s="361"/>
      <c r="CO252" s="361"/>
      <c r="CP252" s="361"/>
      <c r="CQ252" s="361"/>
      <c r="CR252" s="253">
        <f t="shared" si="396"/>
        <v>0</v>
      </c>
      <c r="CS252" s="361"/>
      <c r="CT252" s="253">
        <f t="shared" si="397"/>
        <v>0</v>
      </c>
      <c r="CU252" s="361"/>
      <c r="CV252" s="361"/>
      <c r="CW252" s="361"/>
      <c r="CX252" s="361"/>
      <c r="CY252" s="361"/>
      <c r="CZ252" s="361"/>
      <c r="DA252" s="361"/>
      <c r="DB252" s="361"/>
      <c r="DC252" s="253">
        <f t="shared" si="398"/>
        <v>0</v>
      </c>
      <c r="DD252" s="361"/>
      <c r="DE252" s="253">
        <f t="shared" si="399"/>
        <v>0</v>
      </c>
      <c r="DF252" s="361"/>
      <c r="DG252" s="361"/>
      <c r="DH252" s="361"/>
      <c r="DI252" s="361"/>
      <c r="DJ252" s="361"/>
      <c r="DK252" s="361"/>
      <c r="DL252" s="361"/>
      <c r="DM252" s="2"/>
      <c r="DN252" s="2"/>
    </row>
    <row r="253" spans="1:118" s="28" customFormat="1" ht="72">
      <c r="A253" s="272" t="str">
        <f t="shared" si="369"/>
        <v>Внести наименование учреждения 8</v>
      </c>
      <c r="B253" s="348" t="s">
        <v>337</v>
      </c>
      <c r="C253" s="349" t="s">
        <v>299</v>
      </c>
      <c r="D253" s="349" t="s">
        <v>300</v>
      </c>
      <c r="E253" s="308">
        <f t="shared" si="380"/>
        <v>0</v>
      </c>
      <c r="F253" s="236">
        <f t="shared" si="381"/>
        <v>0</v>
      </c>
      <c r="G253" s="236">
        <f t="shared" si="382"/>
        <v>0</v>
      </c>
      <c r="H253" s="236">
        <f t="shared" si="383"/>
        <v>0</v>
      </c>
      <c r="I253" s="236">
        <f t="shared" si="384"/>
        <v>0</v>
      </c>
      <c r="J253" s="236">
        <f t="shared" si="385"/>
        <v>0</v>
      </c>
      <c r="K253" s="236">
        <f t="shared" si="386"/>
        <v>0</v>
      </c>
      <c r="L253" s="236">
        <f t="shared" si="387"/>
        <v>0</v>
      </c>
      <c r="M253" s="236">
        <f t="shared" si="388"/>
        <v>0</v>
      </c>
      <c r="N253" s="236">
        <f t="shared" si="370"/>
        <v>0</v>
      </c>
      <c r="O253" s="236">
        <f t="shared" si="389"/>
        <v>0</v>
      </c>
      <c r="P253" s="220"/>
      <c r="Q253" s="221"/>
      <c r="R253" s="237">
        <f t="shared" si="400"/>
        <v>0</v>
      </c>
      <c r="S253" s="221"/>
      <c r="T253" s="237">
        <f t="shared" si="401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02"/>
        <v>0</v>
      </c>
      <c r="AD253" s="221"/>
      <c r="AE253" s="237">
        <f t="shared" si="403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404"/>
        <v>0</v>
      </c>
      <c r="AO253" s="221"/>
      <c r="AP253" s="237">
        <f t="shared" si="405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406"/>
        <v>0</v>
      </c>
      <c r="AZ253" s="221"/>
      <c r="BA253" s="237">
        <f t="shared" si="407"/>
        <v>0</v>
      </c>
      <c r="BB253" s="221"/>
      <c r="BC253" s="233"/>
      <c r="BD253" s="221"/>
      <c r="BE253" s="221"/>
      <c r="BF253" s="233"/>
      <c r="BG253" s="221"/>
      <c r="BH253" s="379">
        <f t="shared" si="366"/>
        <v>0</v>
      </c>
      <c r="BI253" s="255" t="str">
        <f t="shared" si="379"/>
        <v>14</v>
      </c>
      <c r="BJ253" s="361"/>
      <c r="BK253" s="253">
        <f t="shared" si="390"/>
        <v>0</v>
      </c>
      <c r="BL253" s="361"/>
      <c r="BM253" s="253">
        <f t="shared" si="391"/>
        <v>0</v>
      </c>
      <c r="BN253" s="247"/>
      <c r="BO253" s="358"/>
      <c r="BP253" s="361"/>
      <c r="BQ253" s="361"/>
      <c r="BR253" s="361"/>
      <c r="BS253" s="361"/>
      <c r="BT253" s="361"/>
      <c r="BU253" s="361"/>
      <c r="BV253" s="253">
        <f t="shared" si="392"/>
        <v>0</v>
      </c>
      <c r="BW253" s="361"/>
      <c r="BX253" s="253">
        <f t="shared" si="393"/>
        <v>0</v>
      </c>
      <c r="BY253" s="361"/>
      <c r="BZ253" s="361"/>
      <c r="CA253" s="361"/>
      <c r="CB253" s="361"/>
      <c r="CC253" s="361"/>
      <c r="CD253" s="361"/>
      <c r="CE253" s="361"/>
      <c r="CF253" s="361"/>
      <c r="CG253" s="253">
        <f t="shared" si="394"/>
        <v>0</v>
      </c>
      <c r="CH253" s="361"/>
      <c r="CI253" s="253">
        <f t="shared" si="395"/>
        <v>0</v>
      </c>
      <c r="CJ253" s="361"/>
      <c r="CK253" s="361"/>
      <c r="CL253" s="361"/>
      <c r="CM253" s="361"/>
      <c r="CN253" s="361"/>
      <c r="CO253" s="361"/>
      <c r="CP253" s="361"/>
      <c r="CQ253" s="361"/>
      <c r="CR253" s="253">
        <f t="shared" si="396"/>
        <v>0</v>
      </c>
      <c r="CS253" s="361"/>
      <c r="CT253" s="253">
        <f t="shared" si="397"/>
        <v>0</v>
      </c>
      <c r="CU253" s="361"/>
      <c r="CV253" s="361"/>
      <c r="CW253" s="361"/>
      <c r="CX253" s="361"/>
      <c r="CY253" s="361"/>
      <c r="CZ253" s="361"/>
      <c r="DA253" s="361"/>
      <c r="DB253" s="361"/>
      <c r="DC253" s="253">
        <f t="shared" si="398"/>
        <v>0</v>
      </c>
      <c r="DD253" s="361"/>
      <c r="DE253" s="253">
        <f t="shared" si="399"/>
        <v>0</v>
      </c>
      <c r="DF253" s="361"/>
      <c r="DG253" s="361"/>
      <c r="DH253" s="361"/>
      <c r="DI253" s="361"/>
      <c r="DJ253" s="361"/>
      <c r="DK253" s="361"/>
      <c r="DL253" s="361"/>
      <c r="DM253" s="242"/>
      <c r="DN253" s="242"/>
    </row>
    <row r="254" spans="1:118" s="27" customFormat="1" ht="24">
      <c r="A254" s="272" t="str">
        <f t="shared" si="369"/>
        <v>Внести наименование учреждения 8</v>
      </c>
      <c r="B254" s="351" t="s">
        <v>334</v>
      </c>
      <c r="C254" s="349" t="s">
        <v>301</v>
      </c>
      <c r="D254" s="349" t="s">
        <v>302</v>
      </c>
      <c r="E254" s="308">
        <f t="shared" si="380"/>
        <v>0</v>
      </c>
      <c r="F254" s="236">
        <f t="shared" si="381"/>
        <v>0</v>
      </c>
      <c r="G254" s="236">
        <f t="shared" si="382"/>
        <v>0</v>
      </c>
      <c r="H254" s="236">
        <f t="shared" si="383"/>
        <v>0</v>
      </c>
      <c r="I254" s="236">
        <f t="shared" si="384"/>
        <v>0</v>
      </c>
      <c r="J254" s="236">
        <f t="shared" si="385"/>
        <v>0</v>
      </c>
      <c r="K254" s="236">
        <f t="shared" si="386"/>
        <v>0</v>
      </c>
      <c r="L254" s="236">
        <f t="shared" si="387"/>
        <v>0</v>
      </c>
      <c r="M254" s="236">
        <f t="shared" si="388"/>
        <v>0</v>
      </c>
      <c r="N254" s="236">
        <f t="shared" si="370"/>
        <v>0</v>
      </c>
      <c r="O254" s="236">
        <f t="shared" si="389"/>
        <v>0</v>
      </c>
      <c r="P254" s="220"/>
      <c r="Q254" s="221"/>
      <c r="R254" s="237">
        <f t="shared" si="400"/>
        <v>0</v>
      </c>
      <c r="S254" s="221"/>
      <c r="T254" s="237">
        <f t="shared" si="401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02"/>
        <v>0</v>
      </c>
      <c r="AD254" s="221"/>
      <c r="AE254" s="237">
        <f t="shared" si="403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404"/>
        <v>0</v>
      </c>
      <c r="AO254" s="221"/>
      <c r="AP254" s="237">
        <f t="shared" si="405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406"/>
        <v>0</v>
      </c>
      <c r="AZ254" s="221"/>
      <c r="BA254" s="237">
        <f t="shared" si="407"/>
        <v>0</v>
      </c>
      <c r="BB254" s="221"/>
      <c r="BC254" s="233"/>
      <c r="BD254" s="221"/>
      <c r="BE254" s="221"/>
      <c r="BF254" s="233"/>
      <c r="BG254" s="221"/>
      <c r="BH254" s="379">
        <f t="shared" si="366"/>
        <v>0</v>
      </c>
      <c r="BI254" s="255" t="str">
        <f t="shared" si="379"/>
        <v>15</v>
      </c>
      <c r="BJ254" s="361"/>
      <c r="BK254" s="253">
        <f t="shared" si="390"/>
        <v>0</v>
      </c>
      <c r="BL254" s="361"/>
      <c r="BM254" s="253">
        <f t="shared" si="391"/>
        <v>0</v>
      </c>
      <c r="BN254" s="247"/>
      <c r="BO254" s="358"/>
      <c r="BP254" s="361"/>
      <c r="BQ254" s="361"/>
      <c r="BR254" s="361"/>
      <c r="BS254" s="361"/>
      <c r="BT254" s="361"/>
      <c r="BU254" s="361"/>
      <c r="BV254" s="253">
        <f t="shared" si="392"/>
        <v>0</v>
      </c>
      <c r="BW254" s="361"/>
      <c r="BX254" s="253">
        <f t="shared" si="393"/>
        <v>0</v>
      </c>
      <c r="BY254" s="361"/>
      <c r="BZ254" s="361"/>
      <c r="CA254" s="361"/>
      <c r="CB254" s="361"/>
      <c r="CC254" s="361"/>
      <c r="CD254" s="361"/>
      <c r="CE254" s="361"/>
      <c r="CF254" s="361"/>
      <c r="CG254" s="253">
        <f t="shared" si="394"/>
        <v>0</v>
      </c>
      <c r="CH254" s="361"/>
      <c r="CI254" s="253">
        <f t="shared" si="395"/>
        <v>0</v>
      </c>
      <c r="CJ254" s="361"/>
      <c r="CK254" s="361"/>
      <c r="CL254" s="361"/>
      <c r="CM254" s="361"/>
      <c r="CN254" s="361"/>
      <c r="CO254" s="361"/>
      <c r="CP254" s="361"/>
      <c r="CQ254" s="361"/>
      <c r="CR254" s="253">
        <f t="shared" si="396"/>
        <v>0</v>
      </c>
      <c r="CS254" s="361"/>
      <c r="CT254" s="253">
        <f t="shared" si="397"/>
        <v>0</v>
      </c>
      <c r="CU254" s="361"/>
      <c r="CV254" s="361"/>
      <c r="CW254" s="361"/>
      <c r="CX254" s="361"/>
      <c r="CY254" s="361"/>
      <c r="CZ254" s="361"/>
      <c r="DA254" s="361"/>
      <c r="DB254" s="361"/>
      <c r="DC254" s="253">
        <f t="shared" si="398"/>
        <v>0</v>
      </c>
      <c r="DD254" s="361"/>
      <c r="DE254" s="253">
        <f t="shared" si="399"/>
        <v>0</v>
      </c>
      <c r="DF254" s="361"/>
      <c r="DG254" s="361"/>
      <c r="DH254" s="361"/>
      <c r="DI254" s="361"/>
      <c r="DJ254" s="361"/>
      <c r="DK254" s="361"/>
      <c r="DL254" s="361"/>
      <c r="DM254" s="2"/>
      <c r="DN254" s="2"/>
    </row>
    <row r="255" spans="1:118" s="27" customFormat="1" ht="12">
      <c r="A255" s="272" t="str">
        <f t="shared" si="369"/>
        <v>Внести наименование учреждения 8</v>
      </c>
      <c r="B255" s="366" t="s">
        <v>335</v>
      </c>
      <c r="C255" s="349" t="s">
        <v>303</v>
      </c>
      <c r="D255" s="349" t="s">
        <v>304</v>
      </c>
      <c r="E255" s="308">
        <f t="shared" si="380"/>
        <v>0</v>
      </c>
      <c r="F255" s="236">
        <f t="shared" si="381"/>
        <v>0</v>
      </c>
      <c r="G255" s="236">
        <f t="shared" si="382"/>
        <v>0</v>
      </c>
      <c r="H255" s="236">
        <f t="shared" si="383"/>
        <v>0</v>
      </c>
      <c r="I255" s="236">
        <f t="shared" si="384"/>
        <v>0</v>
      </c>
      <c r="J255" s="236">
        <f>ROUND(SUM(U255,AF255,AQ255,BB255),1)</f>
        <v>0</v>
      </c>
      <c r="K255" s="236">
        <f>ROUND(SUM(V255,AG255,AR255,BC255),1)</f>
        <v>0</v>
      </c>
      <c r="L255" s="236">
        <f>ROUND(SUM(W255,AH255,AS255,BD255),1)</f>
        <v>0</v>
      </c>
      <c r="M255" s="236">
        <f>ROUND(SUM(X255,AI255,AT255,BE255),1)</f>
        <v>0</v>
      </c>
      <c r="N255" s="236">
        <f t="shared" si="370"/>
        <v>0</v>
      </c>
      <c r="O255" s="236">
        <f>ROUND(SUM(Z255,AK255,AV255,BG255),1)</f>
        <v>0</v>
      </c>
      <c r="P255" s="220"/>
      <c r="Q255" s="221"/>
      <c r="R255" s="237">
        <f t="shared" si="400"/>
        <v>0</v>
      </c>
      <c r="S255" s="221"/>
      <c r="T255" s="237">
        <f t="shared" si="401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02"/>
        <v>0</v>
      </c>
      <c r="AD255" s="221"/>
      <c r="AE255" s="237">
        <f t="shared" si="403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404"/>
        <v>0</v>
      </c>
      <c r="AO255" s="221"/>
      <c r="AP255" s="237">
        <f t="shared" si="405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406"/>
        <v>0</v>
      </c>
      <c r="AZ255" s="221"/>
      <c r="BA255" s="237">
        <f t="shared" si="407"/>
        <v>0</v>
      </c>
      <c r="BB255" s="221"/>
      <c r="BC255" s="233"/>
      <c r="BD255" s="221"/>
      <c r="BE255" s="221"/>
      <c r="BF255" s="233"/>
      <c r="BG255" s="221"/>
      <c r="BH255" s="379">
        <f t="shared" si="366"/>
        <v>0</v>
      </c>
      <c r="BI255" s="255" t="str">
        <f t="shared" si="379"/>
        <v>16</v>
      </c>
      <c r="BJ255" s="361"/>
      <c r="BK255" s="253">
        <f t="shared" si="390"/>
        <v>0</v>
      </c>
      <c r="BL255" s="361"/>
      <c r="BM255" s="253">
        <f t="shared" si="391"/>
        <v>0</v>
      </c>
      <c r="BN255" s="247"/>
      <c r="BO255" s="358"/>
      <c r="BP255" s="361"/>
      <c r="BQ255" s="361"/>
      <c r="BR255" s="361"/>
      <c r="BS255" s="361"/>
      <c r="BT255" s="361"/>
      <c r="BU255" s="361"/>
      <c r="BV255" s="253">
        <f t="shared" si="392"/>
        <v>0</v>
      </c>
      <c r="BW255" s="361"/>
      <c r="BX255" s="253">
        <f t="shared" si="393"/>
        <v>0</v>
      </c>
      <c r="BY255" s="361"/>
      <c r="BZ255" s="361"/>
      <c r="CA255" s="361"/>
      <c r="CB255" s="361"/>
      <c r="CC255" s="361"/>
      <c r="CD255" s="361"/>
      <c r="CE255" s="361"/>
      <c r="CF255" s="361"/>
      <c r="CG255" s="253">
        <f t="shared" si="394"/>
        <v>0</v>
      </c>
      <c r="CH255" s="361"/>
      <c r="CI255" s="253">
        <f t="shared" si="395"/>
        <v>0</v>
      </c>
      <c r="CJ255" s="361"/>
      <c r="CK255" s="361"/>
      <c r="CL255" s="361"/>
      <c r="CM255" s="361"/>
      <c r="CN255" s="361"/>
      <c r="CO255" s="361"/>
      <c r="CP255" s="361"/>
      <c r="CQ255" s="361"/>
      <c r="CR255" s="253">
        <f t="shared" si="396"/>
        <v>0</v>
      </c>
      <c r="CS255" s="361"/>
      <c r="CT255" s="253">
        <f t="shared" si="397"/>
        <v>0</v>
      </c>
      <c r="CU255" s="361"/>
      <c r="CV255" s="361"/>
      <c r="CW255" s="361"/>
      <c r="CX255" s="361"/>
      <c r="CY255" s="361"/>
      <c r="CZ255" s="361"/>
      <c r="DA255" s="361"/>
      <c r="DB255" s="361"/>
      <c r="DC255" s="253">
        <f t="shared" si="398"/>
        <v>0</v>
      </c>
      <c r="DD255" s="361"/>
      <c r="DE255" s="253">
        <f t="shared" si="399"/>
        <v>0</v>
      </c>
      <c r="DF255" s="361"/>
      <c r="DG255" s="361"/>
      <c r="DH255" s="361"/>
      <c r="DI255" s="361"/>
      <c r="DJ255" s="361"/>
      <c r="DK255" s="361"/>
      <c r="DL255" s="361"/>
      <c r="DM255" s="2"/>
      <c r="DN255" s="2"/>
    </row>
    <row r="256" spans="1:118" s="28" customFormat="1" ht="24">
      <c r="A256" s="272" t="str">
        <f t="shared" si="369"/>
        <v>Внести наименование учреждения 8</v>
      </c>
      <c r="B256" s="348" t="s">
        <v>338</v>
      </c>
      <c r="C256" s="349" t="s">
        <v>305</v>
      </c>
      <c r="D256" s="349" t="s">
        <v>306</v>
      </c>
      <c r="E256" s="308">
        <f t="shared" si="380"/>
        <v>0</v>
      </c>
      <c r="F256" s="236">
        <f t="shared" si="381"/>
        <v>0</v>
      </c>
      <c r="G256" s="236">
        <f t="shared" si="382"/>
        <v>0</v>
      </c>
      <c r="H256" s="236">
        <f t="shared" si="383"/>
        <v>0</v>
      </c>
      <c r="I256" s="236">
        <f t="shared" si="384"/>
        <v>0</v>
      </c>
      <c r="J256" s="236">
        <f t="shared" ref="J256:J267" si="408">ROUND(SUM(U256,AF256,AQ256,BB256),1)</f>
        <v>0</v>
      </c>
      <c r="K256" s="236">
        <f t="shared" ref="K256:K267" si="409">ROUND(SUM(V256,AG256,AR256,BC256),1)</f>
        <v>0</v>
      </c>
      <c r="L256" s="236">
        <f t="shared" ref="L256:L267" si="410">ROUND(SUM(W256,AH256,AS256,BD256),1)</f>
        <v>0</v>
      </c>
      <c r="M256" s="236">
        <f t="shared" ref="M256:M267" si="411">ROUND(SUM(X256,AI256,AT256,BE256),1)</f>
        <v>0</v>
      </c>
      <c r="N256" s="236">
        <f t="shared" si="370"/>
        <v>0</v>
      </c>
      <c r="O256" s="236">
        <f t="shared" ref="O256:O267" si="412">ROUND(SUM(Z256,AK256,AV256,BG256),1)</f>
        <v>0</v>
      </c>
      <c r="P256" s="367"/>
      <c r="Q256" s="368"/>
      <c r="R256" s="237">
        <f t="shared" si="400"/>
        <v>0</v>
      </c>
      <c r="S256" s="368"/>
      <c r="T256" s="237">
        <f t="shared" si="401"/>
        <v>0</v>
      </c>
      <c r="U256" s="368"/>
      <c r="V256" s="368"/>
      <c r="W256" s="368"/>
      <c r="X256" s="368"/>
      <c r="Y256" s="368"/>
      <c r="Z256" s="368"/>
      <c r="AA256" s="367"/>
      <c r="AB256" s="368"/>
      <c r="AC256" s="237">
        <f t="shared" si="402"/>
        <v>0</v>
      </c>
      <c r="AD256" s="368"/>
      <c r="AE256" s="237">
        <f t="shared" si="403"/>
        <v>0</v>
      </c>
      <c r="AF256" s="368"/>
      <c r="AG256" s="368"/>
      <c r="AH256" s="368"/>
      <c r="AI256" s="368"/>
      <c r="AJ256" s="368"/>
      <c r="AK256" s="368"/>
      <c r="AL256" s="367"/>
      <c r="AM256" s="368"/>
      <c r="AN256" s="237">
        <f t="shared" si="404"/>
        <v>0</v>
      </c>
      <c r="AO256" s="368"/>
      <c r="AP256" s="237">
        <f t="shared" si="405"/>
        <v>0</v>
      </c>
      <c r="AQ256" s="368"/>
      <c r="AR256" s="368"/>
      <c r="AS256" s="368"/>
      <c r="AT256" s="368"/>
      <c r="AU256" s="368"/>
      <c r="AV256" s="368"/>
      <c r="AW256" s="367"/>
      <c r="AX256" s="368"/>
      <c r="AY256" s="237">
        <f t="shared" si="406"/>
        <v>0</v>
      </c>
      <c r="AZ256" s="368"/>
      <c r="BA256" s="237">
        <f t="shared" si="407"/>
        <v>0</v>
      </c>
      <c r="BB256" s="368"/>
      <c r="BC256" s="368"/>
      <c r="BD256" s="368"/>
      <c r="BE256" s="368"/>
      <c r="BF256" s="368"/>
      <c r="BG256" s="368"/>
      <c r="BH256" s="379">
        <f t="shared" si="366"/>
        <v>0</v>
      </c>
      <c r="BI256" s="255" t="str">
        <f t="shared" si="379"/>
        <v>17</v>
      </c>
      <c r="BJ256" s="361"/>
      <c r="BK256" s="253">
        <f t="shared" si="390"/>
        <v>0</v>
      </c>
      <c r="BL256" s="361"/>
      <c r="BM256" s="253">
        <f t="shared" si="391"/>
        <v>0</v>
      </c>
      <c r="BN256" s="247"/>
      <c r="BO256" s="358"/>
      <c r="BP256" s="361"/>
      <c r="BQ256" s="361"/>
      <c r="BR256" s="361"/>
      <c r="BS256" s="361"/>
      <c r="BT256" s="361"/>
      <c r="BU256" s="361"/>
      <c r="BV256" s="253">
        <f t="shared" si="392"/>
        <v>0</v>
      </c>
      <c r="BW256" s="361"/>
      <c r="BX256" s="253">
        <f t="shared" si="393"/>
        <v>0</v>
      </c>
      <c r="BY256" s="361"/>
      <c r="BZ256" s="361"/>
      <c r="CA256" s="361"/>
      <c r="CB256" s="361"/>
      <c r="CC256" s="361"/>
      <c r="CD256" s="361"/>
      <c r="CE256" s="361"/>
      <c r="CF256" s="361"/>
      <c r="CG256" s="253">
        <f t="shared" si="394"/>
        <v>0</v>
      </c>
      <c r="CH256" s="361"/>
      <c r="CI256" s="253">
        <f t="shared" si="395"/>
        <v>0</v>
      </c>
      <c r="CJ256" s="361"/>
      <c r="CK256" s="361"/>
      <c r="CL256" s="361"/>
      <c r="CM256" s="361"/>
      <c r="CN256" s="361"/>
      <c r="CO256" s="361"/>
      <c r="CP256" s="361"/>
      <c r="CQ256" s="361"/>
      <c r="CR256" s="253">
        <f t="shared" si="396"/>
        <v>0</v>
      </c>
      <c r="CS256" s="361"/>
      <c r="CT256" s="253">
        <f t="shared" si="397"/>
        <v>0</v>
      </c>
      <c r="CU256" s="361"/>
      <c r="CV256" s="361"/>
      <c r="CW256" s="361"/>
      <c r="CX256" s="361"/>
      <c r="CY256" s="361"/>
      <c r="CZ256" s="361"/>
      <c r="DA256" s="361"/>
      <c r="DB256" s="361"/>
      <c r="DC256" s="253">
        <f t="shared" si="398"/>
        <v>0</v>
      </c>
      <c r="DD256" s="361"/>
      <c r="DE256" s="253">
        <f t="shared" si="399"/>
        <v>0</v>
      </c>
      <c r="DF256" s="361"/>
      <c r="DG256" s="361"/>
      <c r="DH256" s="361"/>
      <c r="DI256" s="361"/>
      <c r="DJ256" s="361"/>
      <c r="DK256" s="361"/>
      <c r="DL256" s="361"/>
      <c r="DM256" s="242"/>
      <c r="DN256" s="242"/>
    </row>
    <row r="257" spans="1:118" s="28" customFormat="1" ht="72">
      <c r="A257" s="272" t="str">
        <f t="shared" si="369"/>
        <v>Внести наименование учреждения 8</v>
      </c>
      <c r="B257" s="348" t="s">
        <v>339</v>
      </c>
      <c r="C257" s="349" t="s">
        <v>307</v>
      </c>
      <c r="D257" s="349" t="s">
        <v>308</v>
      </c>
      <c r="E257" s="308">
        <f t="shared" si="380"/>
        <v>0</v>
      </c>
      <c r="F257" s="236">
        <f t="shared" si="381"/>
        <v>0</v>
      </c>
      <c r="G257" s="236">
        <f t="shared" si="382"/>
        <v>0</v>
      </c>
      <c r="H257" s="236">
        <f t="shared" si="383"/>
        <v>0</v>
      </c>
      <c r="I257" s="236">
        <f t="shared" si="384"/>
        <v>0</v>
      </c>
      <c r="J257" s="236">
        <f t="shared" si="408"/>
        <v>0</v>
      </c>
      <c r="K257" s="236">
        <f t="shared" si="409"/>
        <v>0</v>
      </c>
      <c r="L257" s="236">
        <f t="shared" si="410"/>
        <v>0</v>
      </c>
      <c r="M257" s="236">
        <f t="shared" si="411"/>
        <v>0</v>
      </c>
      <c r="N257" s="236">
        <f t="shared" si="370"/>
        <v>0</v>
      </c>
      <c r="O257" s="236">
        <f t="shared" si="412"/>
        <v>0</v>
      </c>
      <c r="P257" s="367"/>
      <c r="Q257" s="368"/>
      <c r="R257" s="237">
        <f t="shared" si="400"/>
        <v>0</v>
      </c>
      <c r="S257" s="368"/>
      <c r="T257" s="237">
        <f t="shared" si="401"/>
        <v>0</v>
      </c>
      <c r="U257" s="368"/>
      <c r="V257" s="368"/>
      <c r="W257" s="368"/>
      <c r="X257" s="368"/>
      <c r="Y257" s="368"/>
      <c r="Z257" s="368"/>
      <c r="AA257" s="367"/>
      <c r="AB257" s="368"/>
      <c r="AC257" s="237">
        <f t="shared" si="402"/>
        <v>0</v>
      </c>
      <c r="AD257" s="368"/>
      <c r="AE257" s="237">
        <f t="shared" si="403"/>
        <v>0</v>
      </c>
      <c r="AF257" s="368"/>
      <c r="AG257" s="368"/>
      <c r="AH257" s="368"/>
      <c r="AI257" s="368"/>
      <c r="AJ257" s="368"/>
      <c r="AK257" s="368"/>
      <c r="AL257" s="367"/>
      <c r="AM257" s="368"/>
      <c r="AN257" s="237">
        <f t="shared" si="404"/>
        <v>0</v>
      </c>
      <c r="AO257" s="368"/>
      <c r="AP257" s="237">
        <f t="shared" si="405"/>
        <v>0</v>
      </c>
      <c r="AQ257" s="368"/>
      <c r="AR257" s="368"/>
      <c r="AS257" s="368"/>
      <c r="AT257" s="368"/>
      <c r="AU257" s="368"/>
      <c r="AV257" s="368"/>
      <c r="AW257" s="367"/>
      <c r="AX257" s="368"/>
      <c r="AY257" s="237">
        <f t="shared" si="406"/>
        <v>0</v>
      </c>
      <c r="AZ257" s="368"/>
      <c r="BA257" s="237">
        <f t="shared" si="407"/>
        <v>0</v>
      </c>
      <c r="BB257" s="368"/>
      <c r="BC257" s="368"/>
      <c r="BD257" s="368"/>
      <c r="BE257" s="368"/>
      <c r="BF257" s="368"/>
      <c r="BG257" s="368"/>
      <c r="BH257" s="379">
        <f t="shared" si="366"/>
        <v>0</v>
      </c>
      <c r="BI257" s="255" t="str">
        <f t="shared" si="379"/>
        <v>18</v>
      </c>
      <c r="BJ257" s="361"/>
      <c r="BK257" s="253">
        <f t="shared" si="390"/>
        <v>0</v>
      </c>
      <c r="BL257" s="361"/>
      <c r="BM257" s="253">
        <f t="shared" si="391"/>
        <v>0</v>
      </c>
      <c r="BN257" s="247"/>
      <c r="BO257" s="358"/>
      <c r="BP257" s="361"/>
      <c r="BQ257" s="361"/>
      <c r="BR257" s="361"/>
      <c r="BS257" s="361"/>
      <c r="BT257" s="361"/>
      <c r="BU257" s="361"/>
      <c r="BV257" s="253">
        <f t="shared" si="392"/>
        <v>0</v>
      </c>
      <c r="BW257" s="361"/>
      <c r="BX257" s="253">
        <f t="shared" si="393"/>
        <v>0</v>
      </c>
      <c r="BY257" s="361"/>
      <c r="BZ257" s="361"/>
      <c r="CA257" s="361"/>
      <c r="CB257" s="361"/>
      <c r="CC257" s="361"/>
      <c r="CD257" s="361"/>
      <c r="CE257" s="361"/>
      <c r="CF257" s="361"/>
      <c r="CG257" s="253">
        <f t="shared" si="394"/>
        <v>0</v>
      </c>
      <c r="CH257" s="361"/>
      <c r="CI257" s="253">
        <f t="shared" si="395"/>
        <v>0</v>
      </c>
      <c r="CJ257" s="361"/>
      <c r="CK257" s="361"/>
      <c r="CL257" s="361"/>
      <c r="CM257" s="361"/>
      <c r="CN257" s="361"/>
      <c r="CO257" s="361"/>
      <c r="CP257" s="361"/>
      <c r="CQ257" s="361"/>
      <c r="CR257" s="253">
        <f t="shared" si="396"/>
        <v>0</v>
      </c>
      <c r="CS257" s="361"/>
      <c r="CT257" s="253">
        <f t="shared" si="397"/>
        <v>0</v>
      </c>
      <c r="CU257" s="361"/>
      <c r="CV257" s="361"/>
      <c r="CW257" s="361"/>
      <c r="CX257" s="361"/>
      <c r="CY257" s="361"/>
      <c r="CZ257" s="361"/>
      <c r="DA257" s="361"/>
      <c r="DB257" s="361"/>
      <c r="DC257" s="253">
        <f t="shared" si="398"/>
        <v>0</v>
      </c>
      <c r="DD257" s="361"/>
      <c r="DE257" s="253">
        <f t="shared" si="399"/>
        <v>0</v>
      </c>
      <c r="DF257" s="361"/>
      <c r="DG257" s="361"/>
      <c r="DH257" s="361"/>
      <c r="DI257" s="361"/>
      <c r="DJ257" s="361"/>
      <c r="DK257" s="361"/>
      <c r="DL257" s="361"/>
      <c r="DM257" s="242"/>
      <c r="DN257" s="242"/>
    </row>
    <row r="258" spans="1:118" s="28" customFormat="1" ht="12">
      <c r="A258" s="272" t="str">
        <f t="shared" si="369"/>
        <v>Внести наименование учреждения 8</v>
      </c>
      <c r="B258" s="348" t="s">
        <v>309</v>
      </c>
      <c r="C258" s="349" t="s">
        <v>71</v>
      </c>
      <c r="D258" s="349" t="s">
        <v>310</v>
      </c>
      <c r="E258" s="308">
        <f t="shared" si="380"/>
        <v>0</v>
      </c>
      <c r="F258" s="236">
        <f t="shared" si="381"/>
        <v>0</v>
      </c>
      <c r="G258" s="236">
        <f t="shared" si="382"/>
        <v>0</v>
      </c>
      <c r="H258" s="236">
        <f t="shared" si="383"/>
        <v>0</v>
      </c>
      <c r="I258" s="236">
        <f t="shared" si="384"/>
        <v>0</v>
      </c>
      <c r="J258" s="236">
        <f t="shared" si="408"/>
        <v>0</v>
      </c>
      <c r="K258" s="236">
        <f t="shared" si="409"/>
        <v>0</v>
      </c>
      <c r="L258" s="236">
        <f t="shared" si="410"/>
        <v>0</v>
      </c>
      <c r="M258" s="236">
        <f t="shared" si="411"/>
        <v>0</v>
      </c>
      <c r="N258" s="236">
        <f t="shared" si="370"/>
        <v>0</v>
      </c>
      <c r="O258" s="236">
        <f t="shared" si="412"/>
        <v>0</v>
      </c>
      <c r="P258" s="367"/>
      <c r="Q258" s="368"/>
      <c r="R258" s="237">
        <f t="shared" si="400"/>
        <v>0</v>
      </c>
      <c r="S258" s="368"/>
      <c r="T258" s="237">
        <f t="shared" si="401"/>
        <v>0</v>
      </c>
      <c r="U258" s="368"/>
      <c r="V258" s="368"/>
      <c r="W258" s="368"/>
      <c r="X258" s="368"/>
      <c r="Y258" s="368"/>
      <c r="Z258" s="368"/>
      <c r="AA258" s="367"/>
      <c r="AB258" s="368"/>
      <c r="AC258" s="237">
        <f t="shared" si="402"/>
        <v>0</v>
      </c>
      <c r="AD258" s="368"/>
      <c r="AE258" s="237">
        <f t="shared" si="403"/>
        <v>0</v>
      </c>
      <c r="AF258" s="368"/>
      <c r="AG258" s="368"/>
      <c r="AH258" s="368"/>
      <c r="AI258" s="368"/>
      <c r="AJ258" s="368"/>
      <c r="AK258" s="368"/>
      <c r="AL258" s="367"/>
      <c r="AM258" s="368"/>
      <c r="AN258" s="237">
        <f t="shared" si="404"/>
        <v>0</v>
      </c>
      <c r="AO258" s="368"/>
      <c r="AP258" s="237">
        <f t="shared" si="405"/>
        <v>0</v>
      </c>
      <c r="AQ258" s="368"/>
      <c r="AR258" s="368"/>
      <c r="AS258" s="368"/>
      <c r="AT258" s="368"/>
      <c r="AU258" s="368"/>
      <c r="AV258" s="368"/>
      <c r="AW258" s="367"/>
      <c r="AX258" s="368"/>
      <c r="AY258" s="237">
        <f t="shared" si="406"/>
        <v>0</v>
      </c>
      <c r="AZ258" s="368"/>
      <c r="BA258" s="237">
        <f t="shared" si="407"/>
        <v>0</v>
      </c>
      <c r="BB258" s="368"/>
      <c r="BC258" s="368"/>
      <c r="BD258" s="368"/>
      <c r="BE258" s="368"/>
      <c r="BF258" s="368"/>
      <c r="BG258" s="368"/>
      <c r="BH258" s="379">
        <f t="shared" si="366"/>
        <v>0</v>
      </c>
      <c r="BI258" s="255" t="str">
        <f t="shared" si="379"/>
        <v>19</v>
      </c>
      <c r="BJ258" s="361"/>
      <c r="BK258" s="253">
        <f t="shared" si="390"/>
        <v>0</v>
      </c>
      <c r="BL258" s="361"/>
      <c r="BM258" s="253">
        <f t="shared" si="391"/>
        <v>0</v>
      </c>
      <c r="BN258" s="247"/>
      <c r="BO258" s="358"/>
      <c r="BP258" s="361"/>
      <c r="BQ258" s="361"/>
      <c r="BR258" s="361"/>
      <c r="BS258" s="361"/>
      <c r="BT258" s="361"/>
      <c r="BU258" s="361"/>
      <c r="BV258" s="253">
        <f t="shared" si="392"/>
        <v>0</v>
      </c>
      <c r="BW258" s="361"/>
      <c r="BX258" s="253">
        <f t="shared" si="393"/>
        <v>0</v>
      </c>
      <c r="BY258" s="361"/>
      <c r="BZ258" s="361"/>
      <c r="CA258" s="361"/>
      <c r="CB258" s="361"/>
      <c r="CC258" s="361"/>
      <c r="CD258" s="361"/>
      <c r="CE258" s="361"/>
      <c r="CF258" s="361"/>
      <c r="CG258" s="253">
        <f t="shared" si="394"/>
        <v>0</v>
      </c>
      <c r="CH258" s="361"/>
      <c r="CI258" s="253">
        <f t="shared" si="395"/>
        <v>0</v>
      </c>
      <c r="CJ258" s="361"/>
      <c r="CK258" s="361"/>
      <c r="CL258" s="361"/>
      <c r="CM258" s="361"/>
      <c r="CN258" s="361"/>
      <c r="CO258" s="361"/>
      <c r="CP258" s="361"/>
      <c r="CQ258" s="361"/>
      <c r="CR258" s="253">
        <f t="shared" si="396"/>
        <v>0</v>
      </c>
      <c r="CS258" s="361"/>
      <c r="CT258" s="253">
        <f t="shared" si="397"/>
        <v>0</v>
      </c>
      <c r="CU258" s="361"/>
      <c r="CV258" s="361"/>
      <c r="CW258" s="361"/>
      <c r="CX258" s="361"/>
      <c r="CY258" s="361"/>
      <c r="CZ258" s="361"/>
      <c r="DA258" s="361"/>
      <c r="DB258" s="361"/>
      <c r="DC258" s="253">
        <f t="shared" si="398"/>
        <v>0</v>
      </c>
      <c r="DD258" s="361"/>
      <c r="DE258" s="253">
        <f t="shared" si="399"/>
        <v>0</v>
      </c>
      <c r="DF258" s="361"/>
      <c r="DG258" s="361"/>
      <c r="DH258" s="361"/>
      <c r="DI258" s="361"/>
      <c r="DJ258" s="361"/>
      <c r="DK258" s="361"/>
      <c r="DL258" s="361"/>
      <c r="DM258" s="242"/>
      <c r="DN258" s="242"/>
    </row>
    <row r="259" spans="1:118" s="27" customFormat="1" ht="12">
      <c r="A259" s="272" t="str">
        <f t="shared" si="369"/>
        <v>Внести наименование учреждения 8</v>
      </c>
      <c r="B259" s="350" t="s">
        <v>72</v>
      </c>
      <c r="C259" s="349" t="s">
        <v>73</v>
      </c>
      <c r="D259" s="349" t="s">
        <v>311</v>
      </c>
      <c r="E259" s="308">
        <f t="shared" si="380"/>
        <v>0</v>
      </c>
      <c r="F259" s="236">
        <f t="shared" si="381"/>
        <v>0</v>
      </c>
      <c r="G259" s="236">
        <f t="shared" si="382"/>
        <v>0</v>
      </c>
      <c r="H259" s="236">
        <f t="shared" si="383"/>
        <v>0</v>
      </c>
      <c r="I259" s="236">
        <f t="shared" si="384"/>
        <v>0</v>
      </c>
      <c r="J259" s="236">
        <f t="shared" si="408"/>
        <v>0</v>
      </c>
      <c r="K259" s="236">
        <f t="shared" si="409"/>
        <v>0</v>
      </c>
      <c r="L259" s="236">
        <f t="shared" si="410"/>
        <v>0</v>
      </c>
      <c r="M259" s="236">
        <f t="shared" si="411"/>
        <v>0</v>
      </c>
      <c r="N259" s="236">
        <f t="shared" si="370"/>
        <v>0</v>
      </c>
      <c r="O259" s="236">
        <f t="shared" si="412"/>
        <v>0</v>
      </c>
      <c r="P259" s="367"/>
      <c r="Q259" s="368"/>
      <c r="R259" s="237">
        <f t="shared" si="400"/>
        <v>0</v>
      </c>
      <c r="S259" s="368"/>
      <c r="T259" s="237">
        <f t="shared" si="401"/>
        <v>0</v>
      </c>
      <c r="U259" s="368"/>
      <c r="V259" s="368"/>
      <c r="W259" s="368"/>
      <c r="X259" s="368"/>
      <c r="Y259" s="368"/>
      <c r="Z259" s="368"/>
      <c r="AA259" s="367"/>
      <c r="AB259" s="368"/>
      <c r="AC259" s="237">
        <f t="shared" si="402"/>
        <v>0</v>
      </c>
      <c r="AD259" s="368"/>
      <c r="AE259" s="237">
        <f t="shared" si="403"/>
        <v>0</v>
      </c>
      <c r="AF259" s="368"/>
      <c r="AG259" s="368"/>
      <c r="AH259" s="368"/>
      <c r="AI259" s="368"/>
      <c r="AJ259" s="368"/>
      <c r="AK259" s="368"/>
      <c r="AL259" s="367"/>
      <c r="AM259" s="368"/>
      <c r="AN259" s="237">
        <f t="shared" si="404"/>
        <v>0</v>
      </c>
      <c r="AO259" s="368"/>
      <c r="AP259" s="237">
        <f t="shared" si="405"/>
        <v>0</v>
      </c>
      <c r="AQ259" s="368"/>
      <c r="AR259" s="368"/>
      <c r="AS259" s="368"/>
      <c r="AT259" s="368"/>
      <c r="AU259" s="368"/>
      <c r="AV259" s="368"/>
      <c r="AW259" s="367"/>
      <c r="AX259" s="368"/>
      <c r="AY259" s="237">
        <f t="shared" si="406"/>
        <v>0</v>
      </c>
      <c r="AZ259" s="368"/>
      <c r="BA259" s="237">
        <f t="shared" si="407"/>
        <v>0</v>
      </c>
      <c r="BB259" s="368"/>
      <c r="BC259" s="368"/>
      <c r="BD259" s="368"/>
      <c r="BE259" s="368"/>
      <c r="BF259" s="368"/>
      <c r="BG259" s="368"/>
      <c r="BH259" s="379">
        <f t="shared" si="366"/>
        <v>0</v>
      </c>
      <c r="BI259" s="255" t="str">
        <f t="shared" si="379"/>
        <v>20</v>
      </c>
      <c r="BJ259" s="361"/>
      <c r="BK259" s="253">
        <f t="shared" si="390"/>
        <v>0</v>
      </c>
      <c r="BL259" s="361"/>
      <c r="BM259" s="253">
        <f t="shared" si="391"/>
        <v>0</v>
      </c>
      <c r="BN259" s="247"/>
      <c r="BO259" s="358"/>
      <c r="BP259" s="361"/>
      <c r="BQ259" s="361"/>
      <c r="BR259" s="361"/>
      <c r="BS259" s="361"/>
      <c r="BT259" s="361"/>
      <c r="BU259" s="361"/>
      <c r="BV259" s="253">
        <f t="shared" si="392"/>
        <v>0</v>
      </c>
      <c r="BW259" s="361"/>
      <c r="BX259" s="253">
        <f t="shared" si="393"/>
        <v>0</v>
      </c>
      <c r="BY259" s="361"/>
      <c r="BZ259" s="361"/>
      <c r="CA259" s="361"/>
      <c r="CB259" s="361"/>
      <c r="CC259" s="361"/>
      <c r="CD259" s="361"/>
      <c r="CE259" s="361"/>
      <c r="CF259" s="361"/>
      <c r="CG259" s="253">
        <f t="shared" si="394"/>
        <v>0</v>
      </c>
      <c r="CH259" s="361"/>
      <c r="CI259" s="253">
        <f t="shared" si="395"/>
        <v>0</v>
      </c>
      <c r="CJ259" s="361"/>
      <c r="CK259" s="361"/>
      <c r="CL259" s="361"/>
      <c r="CM259" s="361"/>
      <c r="CN259" s="361"/>
      <c r="CO259" s="361"/>
      <c r="CP259" s="361"/>
      <c r="CQ259" s="361"/>
      <c r="CR259" s="253">
        <f t="shared" si="396"/>
        <v>0</v>
      </c>
      <c r="CS259" s="361"/>
      <c r="CT259" s="253">
        <f t="shared" si="397"/>
        <v>0</v>
      </c>
      <c r="CU259" s="361"/>
      <c r="CV259" s="361"/>
      <c r="CW259" s="361"/>
      <c r="CX259" s="361"/>
      <c r="CY259" s="361"/>
      <c r="CZ259" s="361"/>
      <c r="DA259" s="361"/>
      <c r="DB259" s="361"/>
      <c r="DC259" s="253">
        <f t="shared" si="398"/>
        <v>0</v>
      </c>
      <c r="DD259" s="361"/>
      <c r="DE259" s="253">
        <f t="shared" si="399"/>
        <v>0</v>
      </c>
      <c r="DF259" s="361"/>
      <c r="DG259" s="361"/>
      <c r="DH259" s="361"/>
      <c r="DI259" s="361"/>
      <c r="DJ259" s="361"/>
      <c r="DK259" s="361"/>
      <c r="DL259" s="361"/>
      <c r="DM259" s="2"/>
      <c r="DN259" s="2"/>
    </row>
    <row r="260" spans="1:118" s="28" customFormat="1" ht="36">
      <c r="A260" s="272" t="str">
        <f t="shared" si="369"/>
        <v>Внести наименование учреждения 8</v>
      </c>
      <c r="B260" s="348" t="s">
        <v>340</v>
      </c>
      <c r="C260" s="349" t="s">
        <v>71</v>
      </c>
      <c r="D260" s="349" t="s">
        <v>312</v>
      </c>
      <c r="E260" s="308">
        <f t="shared" si="380"/>
        <v>0</v>
      </c>
      <c r="F260" s="236">
        <f t="shared" si="381"/>
        <v>0</v>
      </c>
      <c r="G260" s="236">
        <f t="shared" si="382"/>
        <v>0</v>
      </c>
      <c r="H260" s="236">
        <f t="shared" si="383"/>
        <v>0</v>
      </c>
      <c r="I260" s="236">
        <f t="shared" si="384"/>
        <v>0</v>
      </c>
      <c r="J260" s="236">
        <f t="shared" si="408"/>
        <v>0</v>
      </c>
      <c r="K260" s="236">
        <f t="shared" si="409"/>
        <v>0</v>
      </c>
      <c r="L260" s="236">
        <f t="shared" si="410"/>
        <v>0</v>
      </c>
      <c r="M260" s="236">
        <f t="shared" si="411"/>
        <v>0</v>
      </c>
      <c r="N260" s="236">
        <f t="shared" si="370"/>
        <v>0</v>
      </c>
      <c r="O260" s="236">
        <f t="shared" si="412"/>
        <v>0</v>
      </c>
      <c r="P260" s="367"/>
      <c r="Q260" s="368"/>
      <c r="R260" s="237">
        <f t="shared" si="400"/>
        <v>0</v>
      </c>
      <c r="S260" s="368"/>
      <c r="T260" s="237">
        <f t="shared" si="401"/>
        <v>0</v>
      </c>
      <c r="U260" s="368"/>
      <c r="V260" s="368"/>
      <c r="W260" s="368"/>
      <c r="X260" s="368"/>
      <c r="Y260" s="368"/>
      <c r="Z260" s="368"/>
      <c r="AA260" s="367"/>
      <c r="AB260" s="368"/>
      <c r="AC260" s="237">
        <f t="shared" si="402"/>
        <v>0</v>
      </c>
      <c r="AD260" s="368"/>
      <c r="AE260" s="237">
        <f t="shared" si="403"/>
        <v>0</v>
      </c>
      <c r="AF260" s="368"/>
      <c r="AG260" s="368"/>
      <c r="AH260" s="368"/>
      <c r="AI260" s="368"/>
      <c r="AJ260" s="368"/>
      <c r="AK260" s="368"/>
      <c r="AL260" s="367"/>
      <c r="AM260" s="368"/>
      <c r="AN260" s="237">
        <f t="shared" si="404"/>
        <v>0</v>
      </c>
      <c r="AO260" s="368"/>
      <c r="AP260" s="237">
        <f t="shared" si="405"/>
        <v>0</v>
      </c>
      <c r="AQ260" s="368"/>
      <c r="AR260" s="368"/>
      <c r="AS260" s="368"/>
      <c r="AT260" s="368"/>
      <c r="AU260" s="368"/>
      <c r="AV260" s="368"/>
      <c r="AW260" s="367"/>
      <c r="AX260" s="368"/>
      <c r="AY260" s="237">
        <f t="shared" si="406"/>
        <v>0</v>
      </c>
      <c r="AZ260" s="368"/>
      <c r="BA260" s="237">
        <f t="shared" si="407"/>
        <v>0</v>
      </c>
      <c r="BB260" s="368"/>
      <c r="BC260" s="368"/>
      <c r="BD260" s="368"/>
      <c r="BE260" s="368"/>
      <c r="BF260" s="368"/>
      <c r="BG260" s="368"/>
      <c r="BH260" s="379">
        <f t="shared" si="366"/>
        <v>0</v>
      </c>
      <c r="BI260" s="255" t="str">
        <f t="shared" si="379"/>
        <v>21</v>
      </c>
      <c r="BJ260" s="361"/>
      <c r="BK260" s="253">
        <f t="shared" si="390"/>
        <v>0</v>
      </c>
      <c r="BL260" s="361"/>
      <c r="BM260" s="253">
        <f t="shared" si="391"/>
        <v>0</v>
      </c>
      <c r="BN260" s="247"/>
      <c r="BO260" s="358"/>
      <c r="BP260" s="361"/>
      <c r="BQ260" s="361"/>
      <c r="BR260" s="361"/>
      <c r="BS260" s="361"/>
      <c r="BT260" s="361"/>
      <c r="BU260" s="361"/>
      <c r="BV260" s="253">
        <f t="shared" si="392"/>
        <v>0</v>
      </c>
      <c r="BW260" s="361"/>
      <c r="BX260" s="253">
        <f t="shared" si="393"/>
        <v>0</v>
      </c>
      <c r="BY260" s="361"/>
      <c r="BZ260" s="361"/>
      <c r="CA260" s="361"/>
      <c r="CB260" s="361"/>
      <c r="CC260" s="361"/>
      <c r="CD260" s="361"/>
      <c r="CE260" s="361"/>
      <c r="CF260" s="361"/>
      <c r="CG260" s="253">
        <f t="shared" si="394"/>
        <v>0</v>
      </c>
      <c r="CH260" s="361"/>
      <c r="CI260" s="253">
        <f t="shared" si="395"/>
        <v>0</v>
      </c>
      <c r="CJ260" s="361"/>
      <c r="CK260" s="361"/>
      <c r="CL260" s="361"/>
      <c r="CM260" s="361"/>
      <c r="CN260" s="361"/>
      <c r="CO260" s="361"/>
      <c r="CP260" s="361"/>
      <c r="CQ260" s="361"/>
      <c r="CR260" s="253">
        <f t="shared" si="396"/>
        <v>0</v>
      </c>
      <c r="CS260" s="361"/>
      <c r="CT260" s="253">
        <f t="shared" si="397"/>
        <v>0</v>
      </c>
      <c r="CU260" s="361"/>
      <c r="CV260" s="361"/>
      <c r="CW260" s="361"/>
      <c r="CX260" s="361"/>
      <c r="CY260" s="361"/>
      <c r="CZ260" s="361"/>
      <c r="DA260" s="361"/>
      <c r="DB260" s="361"/>
      <c r="DC260" s="253">
        <f t="shared" si="398"/>
        <v>0</v>
      </c>
      <c r="DD260" s="361"/>
      <c r="DE260" s="253">
        <f t="shared" si="399"/>
        <v>0</v>
      </c>
      <c r="DF260" s="361"/>
      <c r="DG260" s="361"/>
      <c r="DH260" s="361"/>
      <c r="DI260" s="361"/>
      <c r="DJ260" s="361"/>
      <c r="DK260" s="361"/>
      <c r="DL260" s="361"/>
      <c r="DM260" s="242"/>
      <c r="DN260" s="242"/>
    </row>
    <row r="261" spans="1:118" s="27" customFormat="1" ht="12">
      <c r="A261" s="272" t="str">
        <f t="shared" si="369"/>
        <v>Внести наименование учреждения 8</v>
      </c>
      <c r="B261" s="350" t="s">
        <v>72</v>
      </c>
      <c r="C261" s="349" t="s">
        <v>73</v>
      </c>
      <c r="D261" s="349" t="s">
        <v>313</v>
      </c>
      <c r="E261" s="308">
        <f t="shared" si="380"/>
        <v>0</v>
      </c>
      <c r="F261" s="236">
        <f t="shared" si="381"/>
        <v>0</v>
      </c>
      <c r="G261" s="236">
        <f t="shared" si="382"/>
        <v>0</v>
      </c>
      <c r="H261" s="236">
        <f t="shared" si="383"/>
        <v>0</v>
      </c>
      <c r="I261" s="236">
        <f t="shared" si="384"/>
        <v>0</v>
      </c>
      <c r="J261" s="236">
        <f t="shared" si="408"/>
        <v>0</v>
      </c>
      <c r="K261" s="236">
        <f t="shared" si="409"/>
        <v>0</v>
      </c>
      <c r="L261" s="236">
        <f t="shared" si="410"/>
        <v>0</v>
      </c>
      <c r="M261" s="236">
        <f t="shared" si="411"/>
        <v>0</v>
      </c>
      <c r="N261" s="236">
        <f t="shared" si="370"/>
        <v>0</v>
      </c>
      <c r="O261" s="236">
        <f t="shared" si="412"/>
        <v>0</v>
      </c>
      <c r="P261" s="367"/>
      <c r="Q261" s="368"/>
      <c r="R261" s="237">
        <f t="shared" si="400"/>
        <v>0</v>
      </c>
      <c r="S261" s="368"/>
      <c r="T261" s="237">
        <f t="shared" si="401"/>
        <v>0</v>
      </c>
      <c r="U261" s="368"/>
      <c r="V261" s="368"/>
      <c r="W261" s="368"/>
      <c r="X261" s="368"/>
      <c r="Y261" s="368"/>
      <c r="Z261" s="368"/>
      <c r="AA261" s="367"/>
      <c r="AB261" s="368"/>
      <c r="AC261" s="237">
        <f t="shared" si="402"/>
        <v>0</v>
      </c>
      <c r="AD261" s="368"/>
      <c r="AE261" s="237">
        <f t="shared" si="403"/>
        <v>0</v>
      </c>
      <c r="AF261" s="368"/>
      <c r="AG261" s="368"/>
      <c r="AH261" s="368"/>
      <c r="AI261" s="368"/>
      <c r="AJ261" s="368"/>
      <c r="AK261" s="368"/>
      <c r="AL261" s="367"/>
      <c r="AM261" s="368"/>
      <c r="AN261" s="237">
        <f t="shared" si="404"/>
        <v>0</v>
      </c>
      <c r="AO261" s="368"/>
      <c r="AP261" s="237">
        <f t="shared" si="405"/>
        <v>0</v>
      </c>
      <c r="AQ261" s="368"/>
      <c r="AR261" s="368"/>
      <c r="AS261" s="368"/>
      <c r="AT261" s="368"/>
      <c r="AU261" s="368"/>
      <c r="AV261" s="368"/>
      <c r="AW261" s="367"/>
      <c r="AX261" s="368"/>
      <c r="AY261" s="237">
        <f t="shared" si="406"/>
        <v>0</v>
      </c>
      <c r="AZ261" s="368"/>
      <c r="BA261" s="237">
        <f t="shared" si="407"/>
        <v>0</v>
      </c>
      <c r="BB261" s="368"/>
      <c r="BC261" s="368"/>
      <c r="BD261" s="368"/>
      <c r="BE261" s="368"/>
      <c r="BF261" s="368"/>
      <c r="BG261" s="368"/>
      <c r="BH261" s="379">
        <f t="shared" si="366"/>
        <v>0</v>
      </c>
      <c r="BI261" s="255" t="str">
        <f t="shared" si="379"/>
        <v>22</v>
      </c>
      <c r="BJ261" s="361"/>
      <c r="BK261" s="253">
        <f t="shared" si="390"/>
        <v>0</v>
      </c>
      <c r="BL261" s="361"/>
      <c r="BM261" s="253">
        <f t="shared" si="391"/>
        <v>0</v>
      </c>
      <c r="BN261" s="247"/>
      <c r="BO261" s="358"/>
      <c r="BP261" s="361"/>
      <c r="BQ261" s="361"/>
      <c r="BR261" s="361"/>
      <c r="BS261" s="361"/>
      <c r="BT261" s="361"/>
      <c r="BU261" s="361"/>
      <c r="BV261" s="253">
        <f t="shared" si="392"/>
        <v>0</v>
      </c>
      <c r="BW261" s="361"/>
      <c r="BX261" s="253">
        <f t="shared" si="393"/>
        <v>0</v>
      </c>
      <c r="BY261" s="361"/>
      <c r="BZ261" s="361"/>
      <c r="CA261" s="361"/>
      <c r="CB261" s="361"/>
      <c r="CC261" s="361"/>
      <c r="CD261" s="361"/>
      <c r="CE261" s="361"/>
      <c r="CF261" s="361"/>
      <c r="CG261" s="253">
        <f t="shared" si="394"/>
        <v>0</v>
      </c>
      <c r="CH261" s="361"/>
      <c r="CI261" s="253">
        <f t="shared" si="395"/>
        <v>0</v>
      </c>
      <c r="CJ261" s="361"/>
      <c r="CK261" s="361"/>
      <c r="CL261" s="361"/>
      <c r="CM261" s="361"/>
      <c r="CN261" s="361"/>
      <c r="CO261" s="361"/>
      <c r="CP261" s="361"/>
      <c r="CQ261" s="361"/>
      <c r="CR261" s="253">
        <f t="shared" si="396"/>
        <v>0</v>
      </c>
      <c r="CS261" s="361"/>
      <c r="CT261" s="253">
        <f t="shared" si="397"/>
        <v>0</v>
      </c>
      <c r="CU261" s="361"/>
      <c r="CV261" s="361"/>
      <c r="CW261" s="361"/>
      <c r="CX261" s="361"/>
      <c r="CY261" s="361"/>
      <c r="CZ261" s="361"/>
      <c r="DA261" s="361"/>
      <c r="DB261" s="361"/>
      <c r="DC261" s="253">
        <f t="shared" si="398"/>
        <v>0</v>
      </c>
      <c r="DD261" s="361"/>
      <c r="DE261" s="253">
        <f t="shared" si="399"/>
        <v>0</v>
      </c>
      <c r="DF261" s="361"/>
      <c r="DG261" s="361"/>
      <c r="DH261" s="361"/>
      <c r="DI261" s="361"/>
      <c r="DJ261" s="361"/>
      <c r="DK261" s="361"/>
      <c r="DL261" s="361"/>
      <c r="DM261" s="2"/>
      <c r="DN261" s="2"/>
    </row>
    <row r="262" spans="1:118" s="27" customFormat="1" ht="12">
      <c r="A262" s="272" t="str">
        <f t="shared" si="369"/>
        <v>Внести наименование учреждения 8</v>
      </c>
      <c r="B262" s="348" t="s">
        <v>74</v>
      </c>
      <c r="C262" s="349" t="s">
        <v>76</v>
      </c>
      <c r="D262" s="349" t="s">
        <v>314</v>
      </c>
      <c r="E262" s="308">
        <f t="shared" si="380"/>
        <v>0</v>
      </c>
      <c r="F262" s="236">
        <f t="shared" si="381"/>
        <v>0</v>
      </c>
      <c r="G262" s="236">
        <f t="shared" si="382"/>
        <v>0</v>
      </c>
      <c r="H262" s="236">
        <f t="shared" si="383"/>
        <v>0</v>
      </c>
      <c r="I262" s="236">
        <f t="shared" si="384"/>
        <v>0</v>
      </c>
      <c r="J262" s="236">
        <f t="shared" si="408"/>
        <v>0</v>
      </c>
      <c r="K262" s="236">
        <f t="shared" si="409"/>
        <v>0</v>
      </c>
      <c r="L262" s="236">
        <f t="shared" si="410"/>
        <v>0</v>
      </c>
      <c r="M262" s="236">
        <f t="shared" si="411"/>
        <v>0</v>
      </c>
      <c r="N262" s="236">
        <f t="shared" si="370"/>
        <v>0</v>
      </c>
      <c r="O262" s="236">
        <f t="shared" si="412"/>
        <v>0</v>
      </c>
      <c r="P262" s="220"/>
      <c r="Q262" s="221"/>
      <c r="R262" s="237">
        <f t="shared" si="400"/>
        <v>0</v>
      </c>
      <c r="S262" s="221"/>
      <c r="T262" s="237">
        <f t="shared" si="401"/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si="402"/>
        <v>0</v>
      </c>
      <c r="AD262" s="221"/>
      <c r="AE262" s="237">
        <f t="shared" si="403"/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si="404"/>
        <v>0</v>
      </c>
      <c r="AO262" s="221"/>
      <c r="AP262" s="237">
        <f t="shared" si="405"/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si="406"/>
        <v>0</v>
      </c>
      <c r="AZ262" s="221"/>
      <c r="BA262" s="237">
        <f t="shared" si="407"/>
        <v>0</v>
      </c>
      <c r="BB262" s="221"/>
      <c r="BC262" s="233"/>
      <c r="BD262" s="221"/>
      <c r="BE262" s="221"/>
      <c r="BF262" s="233"/>
      <c r="BG262" s="221"/>
      <c r="BH262" s="379">
        <f t="shared" si="366"/>
        <v>0</v>
      </c>
      <c r="BI262" s="255" t="str">
        <f t="shared" si="379"/>
        <v>23</v>
      </c>
      <c r="BJ262" s="361"/>
      <c r="BK262" s="253">
        <f t="shared" si="390"/>
        <v>0</v>
      </c>
      <c r="BL262" s="361"/>
      <c r="BM262" s="253">
        <f t="shared" si="391"/>
        <v>0</v>
      </c>
      <c r="BN262" s="247"/>
      <c r="BO262" s="358"/>
      <c r="BP262" s="361"/>
      <c r="BQ262" s="361"/>
      <c r="BR262" s="361"/>
      <c r="BS262" s="361"/>
      <c r="BT262" s="361"/>
      <c r="BU262" s="361"/>
      <c r="BV262" s="253">
        <f t="shared" si="392"/>
        <v>0</v>
      </c>
      <c r="BW262" s="361"/>
      <c r="BX262" s="253">
        <f t="shared" si="393"/>
        <v>0</v>
      </c>
      <c r="BY262" s="361"/>
      <c r="BZ262" s="361"/>
      <c r="CA262" s="361"/>
      <c r="CB262" s="361"/>
      <c r="CC262" s="361"/>
      <c r="CD262" s="361"/>
      <c r="CE262" s="361"/>
      <c r="CF262" s="361"/>
      <c r="CG262" s="253">
        <f t="shared" si="394"/>
        <v>0</v>
      </c>
      <c r="CH262" s="361"/>
      <c r="CI262" s="253">
        <f t="shared" si="395"/>
        <v>0</v>
      </c>
      <c r="CJ262" s="361"/>
      <c r="CK262" s="361"/>
      <c r="CL262" s="361"/>
      <c r="CM262" s="361"/>
      <c r="CN262" s="361"/>
      <c r="CO262" s="361"/>
      <c r="CP262" s="361"/>
      <c r="CQ262" s="361"/>
      <c r="CR262" s="253">
        <f t="shared" si="396"/>
        <v>0</v>
      </c>
      <c r="CS262" s="361"/>
      <c r="CT262" s="253">
        <f t="shared" si="397"/>
        <v>0</v>
      </c>
      <c r="CU262" s="361"/>
      <c r="CV262" s="361"/>
      <c r="CW262" s="361"/>
      <c r="CX262" s="361"/>
      <c r="CY262" s="361"/>
      <c r="CZ262" s="361"/>
      <c r="DA262" s="361"/>
      <c r="DB262" s="361"/>
      <c r="DC262" s="253">
        <f t="shared" si="398"/>
        <v>0</v>
      </c>
      <c r="DD262" s="361"/>
      <c r="DE262" s="253">
        <f t="shared" si="399"/>
        <v>0</v>
      </c>
      <c r="DF262" s="361"/>
      <c r="DG262" s="361"/>
      <c r="DH262" s="361"/>
      <c r="DI262" s="361"/>
      <c r="DJ262" s="361"/>
      <c r="DK262" s="361"/>
      <c r="DL262" s="361"/>
      <c r="DM262" s="2"/>
      <c r="DN262" s="2"/>
    </row>
    <row r="263" spans="1:118" s="27" customFormat="1" ht="12">
      <c r="A263" s="272" t="str">
        <f t="shared" si="369"/>
        <v>Внести наименование учреждения 8</v>
      </c>
      <c r="B263" s="348" t="s">
        <v>315</v>
      </c>
      <c r="C263" s="349" t="s">
        <v>77</v>
      </c>
      <c r="D263" s="349" t="s">
        <v>316</v>
      </c>
      <c r="E263" s="308">
        <f t="shared" si="380"/>
        <v>0</v>
      </c>
      <c r="F263" s="236">
        <f t="shared" si="381"/>
        <v>0</v>
      </c>
      <c r="G263" s="236">
        <f t="shared" si="382"/>
        <v>0</v>
      </c>
      <c r="H263" s="236">
        <f t="shared" si="383"/>
        <v>0</v>
      </c>
      <c r="I263" s="236">
        <f t="shared" si="384"/>
        <v>0</v>
      </c>
      <c r="J263" s="236">
        <f t="shared" si="408"/>
        <v>0</v>
      </c>
      <c r="K263" s="236">
        <f t="shared" si="409"/>
        <v>0</v>
      </c>
      <c r="L263" s="236">
        <f t="shared" si="410"/>
        <v>0</v>
      </c>
      <c r="M263" s="236">
        <f t="shared" si="411"/>
        <v>0</v>
      </c>
      <c r="N263" s="236">
        <f t="shared" si="370"/>
        <v>0</v>
      </c>
      <c r="O263" s="236">
        <f t="shared" si="412"/>
        <v>0</v>
      </c>
      <c r="P263" s="220"/>
      <c r="Q263" s="221"/>
      <c r="R263" s="237">
        <f t="shared" si="400"/>
        <v>0</v>
      </c>
      <c r="S263" s="221"/>
      <c r="T263" s="237">
        <f t="shared" si="401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402"/>
        <v>0</v>
      </c>
      <c r="AD263" s="221"/>
      <c r="AE263" s="237">
        <f t="shared" si="403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404"/>
        <v>0</v>
      </c>
      <c r="AO263" s="221"/>
      <c r="AP263" s="237">
        <f t="shared" si="405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406"/>
        <v>0</v>
      </c>
      <c r="AZ263" s="221"/>
      <c r="BA263" s="237">
        <f t="shared" si="407"/>
        <v>0</v>
      </c>
      <c r="BB263" s="221"/>
      <c r="BC263" s="233"/>
      <c r="BD263" s="221"/>
      <c r="BE263" s="221"/>
      <c r="BF263" s="233"/>
      <c r="BG263" s="221"/>
      <c r="BH263" s="379">
        <f t="shared" si="366"/>
        <v>0</v>
      </c>
      <c r="BI263" s="255" t="str">
        <f t="shared" si="379"/>
        <v>24</v>
      </c>
      <c r="BJ263" s="361"/>
      <c r="BK263" s="253">
        <f t="shared" si="390"/>
        <v>0</v>
      </c>
      <c r="BL263" s="361"/>
      <c r="BM263" s="253">
        <f t="shared" si="391"/>
        <v>0</v>
      </c>
      <c r="BN263" s="247"/>
      <c r="BO263" s="358"/>
      <c r="BP263" s="361"/>
      <c r="BQ263" s="361"/>
      <c r="BR263" s="361"/>
      <c r="BS263" s="361"/>
      <c r="BT263" s="361"/>
      <c r="BU263" s="361"/>
      <c r="BV263" s="253">
        <f t="shared" si="392"/>
        <v>0</v>
      </c>
      <c r="BW263" s="361"/>
      <c r="BX263" s="253">
        <f t="shared" si="393"/>
        <v>0</v>
      </c>
      <c r="BY263" s="361"/>
      <c r="BZ263" s="361"/>
      <c r="CA263" s="361"/>
      <c r="CB263" s="361"/>
      <c r="CC263" s="361"/>
      <c r="CD263" s="361"/>
      <c r="CE263" s="361"/>
      <c r="CF263" s="361"/>
      <c r="CG263" s="253">
        <f t="shared" si="394"/>
        <v>0</v>
      </c>
      <c r="CH263" s="361"/>
      <c r="CI263" s="253">
        <f t="shared" si="395"/>
        <v>0</v>
      </c>
      <c r="CJ263" s="361"/>
      <c r="CK263" s="361"/>
      <c r="CL263" s="361"/>
      <c r="CM263" s="361"/>
      <c r="CN263" s="361"/>
      <c r="CO263" s="361"/>
      <c r="CP263" s="361"/>
      <c r="CQ263" s="361"/>
      <c r="CR263" s="253">
        <f t="shared" si="396"/>
        <v>0</v>
      </c>
      <c r="CS263" s="361"/>
      <c r="CT263" s="253">
        <f t="shared" si="397"/>
        <v>0</v>
      </c>
      <c r="CU263" s="361"/>
      <c r="CV263" s="361"/>
      <c r="CW263" s="361"/>
      <c r="CX263" s="361"/>
      <c r="CY263" s="361"/>
      <c r="CZ263" s="361"/>
      <c r="DA263" s="361"/>
      <c r="DB263" s="361"/>
      <c r="DC263" s="253">
        <f t="shared" si="398"/>
        <v>0</v>
      </c>
      <c r="DD263" s="361"/>
      <c r="DE263" s="253">
        <f t="shared" si="399"/>
        <v>0</v>
      </c>
      <c r="DF263" s="361"/>
      <c r="DG263" s="361"/>
      <c r="DH263" s="361"/>
      <c r="DI263" s="361"/>
      <c r="DJ263" s="361"/>
      <c r="DK263" s="361"/>
      <c r="DL263" s="361"/>
      <c r="DM263" s="2"/>
      <c r="DN263" s="2"/>
    </row>
    <row r="264" spans="1:118" s="27" customFormat="1" ht="12">
      <c r="A264" s="272" t="str">
        <f t="shared" si="369"/>
        <v>Внести наименование учреждения 8</v>
      </c>
      <c r="B264" s="348" t="s">
        <v>317</v>
      </c>
      <c r="C264" s="349" t="s">
        <v>78</v>
      </c>
      <c r="D264" s="349" t="s">
        <v>318</v>
      </c>
      <c r="E264" s="308">
        <f t="shared" si="380"/>
        <v>0</v>
      </c>
      <c r="F264" s="236">
        <f t="shared" si="381"/>
        <v>0</v>
      </c>
      <c r="G264" s="236">
        <f t="shared" si="382"/>
        <v>0</v>
      </c>
      <c r="H264" s="236">
        <f t="shared" si="383"/>
        <v>0</v>
      </c>
      <c r="I264" s="236">
        <f t="shared" si="384"/>
        <v>0</v>
      </c>
      <c r="J264" s="236">
        <f t="shared" si="408"/>
        <v>0</v>
      </c>
      <c r="K264" s="236">
        <f t="shared" si="409"/>
        <v>0</v>
      </c>
      <c r="L264" s="236">
        <f t="shared" si="410"/>
        <v>0</v>
      </c>
      <c r="M264" s="236">
        <f t="shared" si="411"/>
        <v>0</v>
      </c>
      <c r="N264" s="236">
        <f t="shared" si="370"/>
        <v>0</v>
      </c>
      <c r="O264" s="236">
        <f t="shared" si="412"/>
        <v>0</v>
      </c>
      <c r="P264" s="220"/>
      <c r="Q264" s="221"/>
      <c r="R264" s="237">
        <f t="shared" si="400"/>
        <v>0</v>
      </c>
      <c r="S264" s="221"/>
      <c r="T264" s="237">
        <f t="shared" si="401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402"/>
        <v>0</v>
      </c>
      <c r="AD264" s="221"/>
      <c r="AE264" s="237">
        <f t="shared" si="403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404"/>
        <v>0</v>
      </c>
      <c r="AO264" s="221"/>
      <c r="AP264" s="237">
        <f t="shared" si="405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406"/>
        <v>0</v>
      </c>
      <c r="AZ264" s="221"/>
      <c r="BA264" s="237">
        <f t="shared" si="407"/>
        <v>0</v>
      </c>
      <c r="BB264" s="221"/>
      <c r="BC264" s="233"/>
      <c r="BD264" s="221"/>
      <c r="BE264" s="221"/>
      <c r="BF264" s="233"/>
      <c r="BG264" s="221"/>
      <c r="BH264" s="379">
        <f t="shared" si="366"/>
        <v>0</v>
      </c>
      <c r="BI264" s="255" t="str">
        <f t="shared" si="379"/>
        <v>25</v>
      </c>
      <c r="BJ264" s="361"/>
      <c r="BK264" s="253">
        <f t="shared" si="390"/>
        <v>0</v>
      </c>
      <c r="BL264" s="361"/>
      <c r="BM264" s="253">
        <f t="shared" si="391"/>
        <v>0</v>
      </c>
      <c r="BN264" s="247"/>
      <c r="BO264" s="358"/>
      <c r="BP264" s="361"/>
      <c r="BQ264" s="361"/>
      <c r="BR264" s="361"/>
      <c r="BS264" s="361"/>
      <c r="BT264" s="361"/>
      <c r="BU264" s="361"/>
      <c r="BV264" s="253">
        <f t="shared" si="392"/>
        <v>0</v>
      </c>
      <c r="BW264" s="361"/>
      <c r="BX264" s="253">
        <f t="shared" si="393"/>
        <v>0</v>
      </c>
      <c r="BY264" s="361"/>
      <c r="BZ264" s="361"/>
      <c r="CA264" s="361"/>
      <c r="CB264" s="361"/>
      <c r="CC264" s="361"/>
      <c r="CD264" s="361"/>
      <c r="CE264" s="361"/>
      <c r="CF264" s="361"/>
      <c r="CG264" s="253">
        <f t="shared" si="394"/>
        <v>0</v>
      </c>
      <c r="CH264" s="361"/>
      <c r="CI264" s="253">
        <f t="shared" si="395"/>
        <v>0</v>
      </c>
      <c r="CJ264" s="361"/>
      <c r="CK264" s="361"/>
      <c r="CL264" s="361"/>
      <c r="CM264" s="361"/>
      <c r="CN264" s="361"/>
      <c r="CO264" s="361"/>
      <c r="CP264" s="361"/>
      <c r="CQ264" s="361"/>
      <c r="CR264" s="253">
        <f t="shared" si="396"/>
        <v>0</v>
      </c>
      <c r="CS264" s="361"/>
      <c r="CT264" s="253">
        <f t="shared" si="397"/>
        <v>0</v>
      </c>
      <c r="CU264" s="361"/>
      <c r="CV264" s="361"/>
      <c r="CW264" s="361"/>
      <c r="CX264" s="361"/>
      <c r="CY264" s="361"/>
      <c r="CZ264" s="361"/>
      <c r="DA264" s="361"/>
      <c r="DB264" s="361"/>
      <c r="DC264" s="253">
        <f t="shared" si="398"/>
        <v>0</v>
      </c>
      <c r="DD264" s="361"/>
      <c r="DE264" s="253">
        <f t="shared" si="399"/>
        <v>0</v>
      </c>
      <c r="DF264" s="361"/>
      <c r="DG264" s="361"/>
      <c r="DH264" s="361"/>
      <c r="DI264" s="361"/>
      <c r="DJ264" s="361"/>
      <c r="DK264" s="361"/>
      <c r="DL264" s="361"/>
      <c r="DM264" s="2"/>
      <c r="DN264" s="2"/>
    </row>
    <row r="265" spans="1:118" s="27" customFormat="1" ht="12">
      <c r="A265" s="272" t="str">
        <f t="shared" si="369"/>
        <v>Внести наименование учреждения 8</v>
      </c>
      <c r="B265" s="348" t="s">
        <v>319</v>
      </c>
      <c r="C265" s="349" t="s">
        <v>320</v>
      </c>
      <c r="D265" s="349" t="s">
        <v>321</v>
      </c>
      <c r="E265" s="308">
        <f t="shared" si="380"/>
        <v>0</v>
      </c>
      <c r="F265" s="236">
        <f t="shared" si="381"/>
        <v>0</v>
      </c>
      <c r="G265" s="236">
        <f t="shared" si="382"/>
        <v>0</v>
      </c>
      <c r="H265" s="236">
        <f t="shared" si="383"/>
        <v>0</v>
      </c>
      <c r="I265" s="236">
        <f t="shared" si="384"/>
        <v>0</v>
      </c>
      <c r="J265" s="236">
        <f t="shared" si="408"/>
        <v>0</v>
      </c>
      <c r="K265" s="236">
        <f t="shared" si="409"/>
        <v>0</v>
      </c>
      <c r="L265" s="236">
        <f t="shared" si="410"/>
        <v>0</v>
      </c>
      <c r="M265" s="236">
        <f t="shared" si="411"/>
        <v>0</v>
      </c>
      <c r="N265" s="236">
        <f t="shared" si="370"/>
        <v>0</v>
      </c>
      <c r="O265" s="236">
        <f t="shared" si="412"/>
        <v>0</v>
      </c>
      <c r="P265" s="220"/>
      <c r="Q265" s="221"/>
      <c r="R265" s="237">
        <f>SUM(U265:W265)</f>
        <v>0</v>
      </c>
      <c r="S265" s="221"/>
      <c r="T265" s="237">
        <f>SUM(X265:Z265)</f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>SUM(AF265:AH265)</f>
        <v>0</v>
      </c>
      <c r="AD265" s="221"/>
      <c r="AE265" s="237">
        <f>SUM(AI265:AK265)</f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>SUM(AQ265:AS265)</f>
        <v>0</v>
      </c>
      <c r="AO265" s="221"/>
      <c r="AP265" s="237">
        <f>SUM(AT265:AV265)</f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>SUM(BB265:BD265)</f>
        <v>0</v>
      </c>
      <c r="AZ265" s="221"/>
      <c r="BA265" s="237">
        <f>SUM(BE265:BG265)</f>
        <v>0</v>
      </c>
      <c r="BB265" s="221"/>
      <c r="BC265" s="233"/>
      <c r="BD265" s="221"/>
      <c r="BE265" s="221"/>
      <c r="BF265" s="233"/>
      <c r="BG265" s="221"/>
      <c r="BH265" s="379">
        <f t="shared" si="366"/>
        <v>0</v>
      </c>
      <c r="BI265" s="255" t="str">
        <f t="shared" si="379"/>
        <v>26</v>
      </c>
      <c r="BJ265" s="361"/>
      <c r="BK265" s="253">
        <f t="shared" si="390"/>
        <v>0</v>
      </c>
      <c r="BL265" s="361"/>
      <c r="BM265" s="253">
        <f t="shared" si="391"/>
        <v>0</v>
      </c>
      <c r="BN265" s="247"/>
      <c r="BO265" s="358"/>
      <c r="BP265" s="361"/>
      <c r="BQ265" s="361"/>
      <c r="BR265" s="361"/>
      <c r="BS265" s="361"/>
      <c r="BT265" s="361"/>
      <c r="BU265" s="361"/>
      <c r="BV265" s="253">
        <f t="shared" si="392"/>
        <v>0</v>
      </c>
      <c r="BW265" s="361"/>
      <c r="BX265" s="253">
        <f t="shared" si="393"/>
        <v>0</v>
      </c>
      <c r="BY265" s="361"/>
      <c r="BZ265" s="361"/>
      <c r="CA265" s="361"/>
      <c r="CB265" s="361"/>
      <c r="CC265" s="361"/>
      <c r="CD265" s="361"/>
      <c r="CE265" s="361"/>
      <c r="CF265" s="361"/>
      <c r="CG265" s="253">
        <f t="shared" si="394"/>
        <v>0</v>
      </c>
      <c r="CH265" s="361"/>
      <c r="CI265" s="253">
        <f t="shared" si="395"/>
        <v>0</v>
      </c>
      <c r="CJ265" s="361"/>
      <c r="CK265" s="361"/>
      <c r="CL265" s="361"/>
      <c r="CM265" s="361"/>
      <c r="CN265" s="361"/>
      <c r="CO265" s="361"/>
      <c r="CP265" s="361"/>
      <c r="CQ265" s="361"/>
      <c r="CR265" s="253">
        <f t="shared" si="396"/>
        <v>0</v>
      </c>
      <c r="CS265" s="361"/>
      <c r="CT265" s="253">
        <f t="shared" si="397"/>
        <v>0</v>
      </c>
      <c r="CU265" s="361"/>
      <c r="CV265" s="361"/>
      <c r="CW265" s="361"/>
      <c r="CX265" s="361"/>
      <c r="CY265" s="361"/>
      <c r="CZ265" s="361"/>
      <c r="DA265" s="361"/>
      <c r="DB265" s="361"/>
      <c r="DC265" s="253">
        <f t="shared" si="398"/>
        <v>0</v>
      </c>
      <c r="DD265" s="361"/>
      <c r="DE265" s="253">
        <f t="shared" si="399"/>
        <v>0</v>
      </c>
      <c r="DF265" s="361"/>
      <c r="DG265" s="361"/>
      <c r="DH265" s="361"/>
      <c r="DI265" s="361"/>
      <c r="DJ265" s="361"/>
      <c r="DK265" s="361"/>
      <c r="DL265" s="361"/>
      <c r="DM265" s="2"/>
      <c r="DN265" s="2"/>
    </row>
    <row r="266" spans="1:118" s="27" customFormat="1" ht="12">
      <c r="A266" s="272" t="str">
        <f t="shared" si="369"/>
        <v>Внести наименование учреждения 8</v>
      </c>
      <c r="B266" s="348" t="s">
        <v>322</v>
      </c>
      <c r="C266" s="349" t="s">
        <v>323</v>
      </c>
      <c r="D266" s="349" t="s">
        <v>324</v>
      </c>
      <c r="E266" s="308">
        <f t="shared" si="380"/>
        <v>0</v>
      </c>
      <c r="F266" s="236">
        <f t="shared" si="381"/>
        <v>0</v>
      </c>
      <c r="G266" s="236">
        <f t="shared" si="382"/>
        <v>0</v>
      </c>
      <c r="H266" s="236">
        <f t="shared" si="383"/>
        <v>0</v>
      </c>
      <c r="I266" s="236">
        <f t="shared" si="384"/>
        <v>0</v>
      </c>
      <c r="J266" s="236">
        <f t="shared" si="408"/>
        <v>0</v>
      </c>
      <c r="K266" s="236">
        <f t="shared" si="409"/>
        <v>0</v>
      </c>
      <c r="L266" s="236">
        <f t="shared" si="410"/>
        <v>0</v>
      </c>
      <c r="M266" s="236">
        <f t="shared" si="411"/>
        <v>0</v>
      </c>
      <c r="N266" s="236">
        <f t="shared" si="370"/>
        <v>0</v>
      </c>
      <c r="O266" s="236">
        <f t="shared" si="412"/>
        <v>0</v>
      </c>
      <c r="P266" s="220"/>
      <c r="Q266" s="221"/>
      <c r="R266" s="237">
        <f>SUM(U266:W266)</f>
        <v>0</v>
      </c>
      <c r="S266" s="221"/>
      <c r="T266" s="237">
        <f>SUM(X266:Z266)</f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>SUM(AF266:AH266)</f>
        <v>0</v>
      </c>
      <c r="AD266" s="221"/>
      <c r="AE266" s="237">
        <f>SUM(AI266:AK266)</f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>SUM(AQ266:AS266)</f>
        <v>0</v>
      </c>
      <c r="AO266" s="221"/>
      <c r="AP266" s="237">
        <f>SUM(AT266:AV266)</f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>SUM(BB266:BD266)</f>
        <v>0</v>
      </c>
      <c r="AZ266" s="221"/>
      <c r="BA266" s="237">
        <f>SUM(BE266:BG266)</f>
        <v>0</v>
      </c>
      <c r="BB266" s="221"/>
      <c r="BC266" s="233"/>
      <c r="BD266" s="221"/>
      <c r="BE266" s="221"/>
      <c r="BF266" s="233"/>
      <c r="BG266" s="221"/>
      <c r="BH266" s="379">
        <f t="shared" si="366"/>
        <v>0</v>
      </c>
      <c r="BI266" s="255" t="str">
        <f t="shared" si="379"/>
        <v>27</v>
      </c>
      <c r="BJ266" s="361"/>
      <c r="BK266" s="253">
        <f t="shared" si="390"/>
        <v>0</v>
      </c>
      <c r="BL266" s="361"/>
      <c r="BM266" s="253">
        <f t="shared" si="391"/>
        <v>0</v>
      </c>
      <c r="BN266" s="247"/>
      <c r="BO266" s="358"/>
      <c r="BP266" s="361"/>
      <c r="BQ266" s="361"/>
      <c r="BR266" s="361"/>
      <c r="BS266" s="361"/>
      <c r="BT266" s="361"/>
      <c r="BU266" s="361"/>
      <c r="BV266" s="253">
        <f t="shared" si="392"/>
        <v>0</v>
      </c>
      <c r="BW266" s="361"/>
      <c r="BX266" s="253">
        <f t="shared" si="393"/>
        <v>0</v>
      </c>
      <c r="BY266" s="361"/>
      <c r="BZ266" s="361"/>
      <c r="CA266" s="361"/>
      <c r="CB266" s="361"/>
      <c r="CC266" s="361"/>
      <c r="CD266" s="361"/>
      <c r="CE266" s="361"/>
      <c r="CF266" s="361"/>
      <c r="CG266" s="253">
        <f t="shared" si="394"/>
        <v>0</v>
      </c>
      <c r="CH266" s="361"/>
      <c r="CI266" s="253">
        <f t="shared" si="395"/>
        <v>0</v>
      </c>
      <c r="CJ266" s="361"/>
      <c r="CK266" s="361"/>
      <c r="CL266" s="361"/>
      <c r="CM266" s="361"/>
      <c r="CN266" s="361"/>
      <c r="CO266" s="361"/>
      <c r="CP266" s="361"/>
      <c r="CQ266" s="361"/>
      <c r="CR266" s="253">
        <f t="shared" si="396"/>
        <v>0</v>
      </c>
      <c r="CS266" s="361"/>
      <c r="CT266" s="253">
        <f t="shared" si="397"/>
        <v>0</v>
      </c>
      <c r="CU266" s="361"/>
      <c r="CV266" s="361"/>
      <c r="CW266" s="361"/>
      <c r="CX266" s="361"/>
      <c r="CY266" s="361"/>
      <c r="CZ266" s="361"/>
      <c r="DA266" s="361"/>
      <c r="DB266" s="361"/>
      <c r="DC266" s="253">
        <f t="shared" si="398"/>
        <v>0</v>
      </c>
      <c r="DD266" s="361"/>
      <c r="DE266" s="253">
        <f t="shared" si="399"/>
        <v>0</v>
      </c>
      <c r="DF266" s="361"/>
      <c r="DG266" s="361"/>
      <c r="DH266" s="361"/>
      <c r="DI266" s="361"/>
      <c r="DJ266" s="361"/>
      <c r="DK266" s="361"/>
      <c r="DL266" s="361"/>
      <c r="DM266" s="2"/>
      <c r="DN266" s="2"/>
    </row>
    <row r="267" spans="1:118" s="28" customFormat="1" thickBot="1">
      <c r="A267" s="272" t="str">
        <f t="shared" si="369"/>
        <v>Внести наименование учреждения 8</v>
      </c>
      <c r="B267" s="352" t="s">
        <v>75</v>
      </c>
      <c r="C267" s="349" t="s">
        <v>79</v>
      </c>
      <c r="D267" s="349" t="s">
        <v>325</v>
      </c>
      <c r="E267" s="308">
        <f t="shared" si="380"/>
        <v>0</v>
      </c>
      <c r="F267" s="236">
        <f t="shared" si="381"/>
        <v>0</v>
      </c>
      <c r="G267" s="236">
        <f t="shared" si="382"/>
        <v>0</v>
      </c>
      <c r="H267" s="236">
        <f t="shared" si="383"/>
        <v>0</v>
      </c>
      <c r="I267" s="236">
        <f t="shared" si="384"/>
        <v>0</v>
      </c>
      <c r="J267" s="236">
        <f t="shared" si="408"/>
        <v>0</v>
      </c>
      <c r="K267" s="236">
        <f t="shared" si="409"/>
        <v>0</v>
      </c>
      <c r="L267" s="236">
        <f t="shared" si="410"/>
        <v>0</v>
      </c>
      <c r="M267" s="236">
        <f t="shared" si="411"/>
        <v>0</v>
      </c>
      <c r="N267" s="236">
        <f t="shared" si="370"/>
        <v>0</v>
      </c>
      <c r="O267" s="236">
        <f t="shared" si="412"/>
        <v>0</v>
      </c>
      <c r="P267" s="223"/>
      <c r="Q267" s="224"/>
      <c r="R267" s="238">
        <f>SUM(U267:W267)</f>
        <v>0</v>
      </c>
      <c r="S267" s="224"/>
      <c r="T267" s="238">
        <f>SUM(X267:Z267)</f>
        <v>0</v>
      </c>
      <c r="U267" s="224"/>
      <c r="V267" s="234"/>
      <c r="W267" s="224"/>
      <c r="X267" s="224"/>
      <c r="Y267" s="234"/>
      <c r="Z267" s="224"/>
      <c r="AA267" s="223"/>
      <c r="AB267" s="224"/>
      <c r="AC267" s="238">
        <f>SUM(AF267:AH267)</f>
        <v>0</v>
      </c>
      <c r="AD267" s="224"/>
      <c r="AE267" s="238">
        <f>SUM(AI267:AK267)</f>
        <v>0</v>
      </c>
      <c r="AF267" s="224"/>
      <c r="AG267" s="234"/>
      <c r="AH267" s="224"/>
      <c r="AI267" s="224"/>
      <c r="AJ267" s="234"/>
      <c r="AK267" s="224"/>
      <c r="AL267" s="223"/>
      <c r="AM267" s="224"/>
      <c r="AN267" s="238">
        <f>SUM(AQ267:AS267)</f>
        <v>0</v>
      </c>
      <c r="AO267" s="224"/>
      <c r="AP267" s="238">
        <f>SUM(AT267:AV267)</f>
        <v>0</v>
      </c>
      <c r="AQ267" s="224"/>
      <c r="AR267" s="234"/>
      <c r="AS267" s="224"/>
      <c r="AT267" s="224"/>
      <c r="AU267" s="234"/>
      <c r="AV267" s="224"/>
      <c r="AW267" s="223"/>
      <c r="AX267" s="224"/>
      <c r="AY267" s="238">
        <f>SUM(BB267:BD267)</f>
        <v>0</v>
      </c>
      <c r="AZ267" s="224"/>
      <c r="BA267" s="238">
        <f>SUM(BE267:BG267)</f>
        <v>0</v>
      </c>
      <c r="BB267" s="224"/>
      <c r="BC267" s="234"/>
      <c r="BD267" s="224"/>
      <c r="BE267" s="224"/>
      <c r="BF267" s="234"/>
      <c r="BG267" s="224"/>
      <c r="BH267" s="379">
        <f t="shared" si="366"/>
        <v>0</v>
      </c>
      <c r="BI267" s="255" t="str">
        <f t="shared" si="379"/>
        <v>28</v>
      </c>
      <c r="BJ267" s="359"/>
      <c r="BK267" s="253">
        <f t="shared" si="390"/>
        <v>0</v>
      </c>
      <c r="BL267" s="359"/>
      <c r="BM267" s="253">
        <f t="shared" si="391"/>
        <v>0</v>
      </c>
      <c r="BN267" s="322"/>
      <c r="BO267" s="362"/>
      <c r="BP267" s="359"/>
      <c r="BQ267" s="359"/>
      <c r="BR267" s="359"/>
      <c r="BS267" s="359"/>
      <c r="BT267" s="359"/>
      <c r="BU267" s="359"/>
      <c r="BV267" s="253">
        <f t="shared" si="392"/>
        <v>0</v>
      </c>
      <c r="BW267" s="361"/>
      <c r="BX267" s="253">
        <f t="shared" si="393"/>
        <v>0</v>
      </c>
      <c r="BY267" s="359"/>
      <c r="BZ267" s="359"/>
      <c r="CA267" s="359"/>
      <c r="CB267" s="359"/>
      <c r="CC267" s="359"/>
      <c r="CD267" s="359"/>
      <c r="CE267" s="359"/>
      <c r="CF267" s="359"/>
      <c r="CG267" s="253">
        <f t="shared" si="394"/>
        <v>0</v>
      </c>
      <c r="CH267" s="361"/>
      <c r="CI267" s="253">
        <f t="shared" si="395"/>
        <v>0</v>
      </c>
      <c r="CJ267" s="359"/>
      <c r="CK267" s="359"/>
      <c r="CL267" s="359"/>
      <c r="CM267" s="359"/>
      <c r="CN267" s="359"/>
      <c r="CO267" s="359"/>
      <c r="CP267" s="359"/>
      <c r="CQ267" s="359"/>
      <c r="CR267" s="253">
        <f t="shared" si="396"/>
        <v>0</v>
      </c>
      <c r="CS267" s="361"/>
      <c r="CT267" s="253">
        <f t="shared" si="397"/>
        <v>0</v>
      </c>
      <c r="CU267" s="359"/>
      <c r="CV267" s="359"/>
      <c r="CW267" s="359"/>
      <c r="CX267" s="359"/>
      <c r="CY267" s="359"/>
      <c r="CZ267" s="359"/>
      <c r="DA267" s="359"/>
      <c r="DB267" s="359"/>
      <c r="DC267" s="253">
        <f t="shared" si="398"/>
        <v>0</v>
      </c>
      <c r="DD267" s="361"/>
      <c r="DE267" s="253">
        <f t="shared" si="399"/>
        <v>0</v>
      </c>
      <c r="DF267" s="359"/>
      <c r="DG267" s="359"/>
      <c r="DH267" s="359"/>
      <c r="DI267" s="359"/>
      <c r="DJ267" s="359"/>
      <c r="DK267" s="359"/>
      <c r="DL267" s="359"/>
      <c r="DM267" s="242"/>
      <c r="DN267" s="242"/>
    </row>
    <row r="268" spans="1:118" s="258" customFormat="1" ht="20.25" customHeight="1">
      <c r="A268" s="271" t="str">
        <f>B268</f>
        <v>Внести наименование учреждения 9</v>
      </c>
      <c r="B268" s="712" t="s">
        <v>253</v>
      </c>
      <c r="C268" s="713"/>
      <c r="D268" s="713"/>
      <c r="E268" s="713"/>
      <c r="F268" s="713"/>
      <c r="G268" s="713"/>
      <c r="H268" s="713"/>
      <c r="I268" s="713"/>
      <c r="J268" s="713"/>
      <c r="K268" s="713"/>
      <c r="L268" s="713"/>
      <c r="M268" s="713"/>
      <c r="N268" s="713"/>
      <c r="O268" s="714"/>
      <c r="P268" s="715" t="str">
        <f>CONCATENATE(P$1," - ",$B268)</f>
        <v>1 квартал - Внести наименование учреждения 9</v>
      </c>
      <c r="Q268" s="716"/>
      <c r="R268" s="716"/>
      <c r="S268" s="716"/>
      <c r="T268" s="716"/>
      <c r="U268" s="716"/>
      <c r="V268" s="716"/>
      <c r="W268" s="716"/>
      <c r="X268" s="716"/>
      <c r="Y268" s="716"/>
      <c r="Z268" s="717"/>
      <c r="AA268" s="715" t="str">
        <f>CONCATENATE(AA$1," - ",$B268)</f>
        <v>2 квартал - Внести наименование учреждения 9</v>
      </c>
      <c r="AB268" s="716"/>
      <c r="AC268" s="716"/>
      <c r="AD268" s="716"/>
      <c r="AE268" s="716"/>
      <c r="AF268" s="716"/>
      <c r="AG268" s="716"/>
      <c r="AH268" s="716"/>
      <c r="AI268" s="716"/>
      <c r="AJ268" s="716"/>
      <c r="AK268" s="717"/>
      <c r="AL268" s="715" t="str">
        <f>CONCATENATE(AL$1," - ",$B268)</f>
        <v>3 квартал - Внести наименование учреждения 9</v>
      </c>
      <c r="AM268" s="716"/>
      <c r="AN268" s="716"/>
      <c r="AO268" s="716"/>
      <c r="AP268" s="716"/>
      <c r="AQ268" s="716"/>
      <c r="AR268" s="716"/>
      <c r="AS268" s="716"/>
      <c r="AT268" s="716"/>
      <c r="AU268" s="716"/>
      <c r="AV268" s="717"/>
      <c r="AW268" s="715" t="str">
        <f>CONCATENATE(AW$1," - ",$B268)</f>
        <v>4 квартал - Внести наименование учреждения 9</v>
      </c>
      <c r="AX268" s="716"/>
      <c r="AY268" s="716"/>
      <c r="AZ268" s="716"/>
      <c r="BA268" s="716"/>
      <c r="BB268" s="716"/>
      <c r="BC268" s="716"/>
      <c r="BD268" s="716"/>
      <c r="BE268" s="716"/>
      <c r="BF268" s="716"/>
      <c r="BG268" s="717"/>
      <c r="BH268" s="379">
        <f>IF((COUNTA(BJ268:DL268)-COUNTIF(BJ268:DL268,0))=0,0,CONCATENATE("Ошибки!-",COUNTA(BJ268:DL268)-COUNTIF(BJ268:DL268,0)))</f>
        <v>0</v>
      </c>
      <c r="BI268" s="284" t="str">
        <f>CONCATENATE(D279," по отношению к ",D280,", ",D281)</f>
        <v>11 по отношению к 12, 13</v>
      </c>
      <c r="BJ268" s="285">
        <f t="shared" ref="BJ268:CO268" si="413">IF(ROUND(E279-SUM(E280:E281),5)&gt;=0,0,"Ошибка")</f>
        <v>0</v>
      </c>
      <c r="BK268" s="285">
        <f t="shared" si="413"/>
        <v>0</v>
      </c>
      <c r="BL268" s="285">
        <f t="shared" si="413"/>
        <v>0</v>
      </c>
      <c r="BM268" s="285">
        <f t="shared" si="413"/>
        <v>0</v>
      </c>
      <c r="BN268" s="285">
        <f t="shared" si="413"/>
        <v>0</v>
      </c>
      <c r="BO268" s="285">
        <f t="shared" si="413"/>
        <v>0</v>
      </c>
      <c r="BP268" s="285">
        <f t="shared" si="413"/>
        <v>0</v>
      </c>
      <c r="BQ268" s="285">
        <f t="shared" si="413"/>
        <v>0</v>
      </c>
      <c r="BR268" s="285">
        <f t="shared" si="413"/>
        <v>0</v>
      </c>
      <c r="BS268" s="285">
        <f t="shared" si="413"/>
        <v>0</v>
      </c>
      <c r="BT268" s="285">
        <f t="shared" si="413"/>
        <v>0</v>
      </c>
      <c r="BU268" s="285">
        <f t="shared" si="413"/>
        <v>0</v>
      </c>
      <c r="BV268" s="285">
        <f t="shared" si="413"/>
        <v>0</v>
      </c>
      <c r="BW268" s="285">
        <f t="shared" si="413"/>
        <v>0</v>
      </c>
      <c r="BX268" s="285">
        <f t="shared" si="413"/>
        <v>0</v>
      </c>
      <c r="BY268" s="285">
        <f t="shared" si="413"/>
        <v>0</v>
      </c>
      <c r="BZ268" s="285">
        <f t="shared" si="413"/>
        <v>0</v>
      </c>
      <c r="CA268" s="285">
        <f t="shared" si="413"/>
        <v>0</v>
      </c>
      <c r="CB268" s="285">
        <f t="shared" si="413"/>
        <v>0</v>
      </c>
      <c r="CC268" s="285">
        <f t="shared" si="413"/>
        <v>0</v>
      </c>
      <c r="CD268" s="285">
        <f t="shared" si="413"/>
        <v>0</v>
      </c>
      <c r="CE268" s="285">
        <f t="shared" si="413"/>
        <v>0</v>
      </c>
      <c r="CF268" s="285">
        <f t="shared" si="413"/>
        <v>0</v>
      </c>
      <c r="CG268" s="285">
        <f t="shared" si="413"/>
        <v>0</v>
      </c>
      <c r="CH268" s="285">
        <f t="shared" si="413"/>
        <v>0</v>
      </c>
      <c r="CI268" s="285">
        <f t="shared" si="413"/>
        <v>0</v>
      </c>
      <c r="CJ268" s="285">
        <f t="shared" si="413"/>
        <v>0</v>
      </c>
      <c r="CK268" s="285">
        <f t="shared" si="413"/>
        <v>0</v>
      </c>
      <c r="CL268" s="285">
        <f t="shared" si="413"/>
        <v>0</v>
      </c>
      <c r="CM268" s="285">
        <f t="shared" si="413"/>
        <v>0</v>
      </c>
      <c r="CN268" s="285">
        <f t="shared" si="413"/>
        <v>0</v>
      </c>
      <c r="CO268" s="285">
        <f t="shared" si="413"/>
        <v>0</v>
      </c>
      <c r="CP268" s="285">
        <f t="shared" ref="CP268:DL268" si="414">IF(ROUND(AK279-SUM(AK280:AK281),5)&gt;=0,0,"Ошибка")</f>
        <v>0</v>
      </c>
      <c r="CQ268" s="285">
        <f t="shared" si="414"/>
        <v>0</v>
      </c>
      <c r="CR268" s="285">
        <f t="shared" si="414"/>
        <v>0</v>
      </c>
      <c r="CS268" s="285">
        <f t="shared" si="414"/>
        <v>0</v>
      </c>
      <c r="CT268" s="285">
        <f t="shared" si="414"/>
        <v>0</v>
      </c>
      <c r="CU268" s="285">
        <f t="shared" si="414"/>
        <v>0</v>
      </c>
      <c r="CV268" s="285">
        <f t="shared" si="414"/>
        <v>0</v>
      </c>
      <c r="CW268" s="285">
        <f t="shared" si="414"/>
        <v>0</v>
      </c>
      <c r="CX268" s="285">
        <f t="shared" si="414"/>
        <v>0</v>
      </c>
      <c r="CY268" s="285">
        <f t="shared" si="414"/>
        <v>0</v>
      </c>
      <c r="CZ268" s="285">
        <f t="shared" si="414"/>
        <v>0</v>
      </c>
      <c r="DA268" s="285">
        <f t="shared" si="414"/>
        <v>0</v>
      </c>
      <c r="DB268" s="285">
        <f t="shared" si="414"/>
        <v>0</v>
      </c>
      <c r="DC268" s="285">
        <f t="shared" si="414"/>
        <v>0</v>
      </c>
      <c r="DD268" s="285">
        <f t="shared" si="414"/>
        <v>0</v>
      </c>
      <c r="DE268" s="285">
        <f t="shared" si="414"/>
        <v>0</v>
      </c>
      <c r="DF268" s="285">
        <f t="shared" si="414"/>
        <v>0</v>
      </c>
      <c r="DG268" s="285">
        <f t="shared" si="414"/>
        <v>0</v>
      </c>
      <c r="DH268" s="285">
        <f t="shared" si="414"/>
        <v>0</v>
      </c>
      <c r="DI268" s="285">
        <f t="shared" si="414"/>
        <v>0</v>
      </c>
      <c r="DJ268" s="285">
        <f t="shared" si="414"/>
        <v>0</v>
      </c>
      <c r="DK268" s="285">
        <f t="shared" si="414"/>
        <v>0</v>
      </c>
      <c r="DL268" s="285">
        <f t="shared" si="414"/>
        <v>0</v>
      </c>
      <c r="DM268" s="259"/>
      <c r="DN268" s="259"/>
    </row>
    <row r="269" spans="1:118" s="27" customFormat="1" ht="36">
      <c r="A269" s="272" t="str">
        <f>A268</f>
        <v>Внести наименование учреждения 9</v>
      </c>
      <c r="B269" s="211" t="s">
        <v>356</v>
      </c>
      <c r="C269" s="37" t="s">
        <v>47</v>
      </c>
      <c r="D269" s="37" t="s">
        <v>6</v>
      </c>
      <c r="E269" s="308">
        <f t="shared" ref="E269:AJ269" si="415">SUM(E270:E273,E275:E276,E279,E282,E285:E287,E289,E291:E296)</f>
        <v>0</v>
      </c>
      <c r="F269" s="236">
        <f t="shared" si="415"/>
        <v>0</v>
      </c>
      <c r="G269" s="236">
        <f t="shared" si="415"/>
        <v>0</v>
      </c>
      <c r="H269" s="236">
        <f t="shared" si="415"/>
        <v>0</v>
      </c>
      <c r="I269" s="236">
        <f t="shared" si="415"/>
        <v>0</v>
      </c>
      <c r="J269" s="236">
        <f t="shared" si="415"/>
        <v>0</v>
      </c>
      <c r="K269" s="236">
        <f t="shared" si="415"/>
        <v>0</v>
      </c>
      <c r="L269" s="236">
        <f t="shared" si="415"/>
        <v>0</v>
      </c>
      <c r="M269" s="236">
        <f t="shared" si="415"/>
        <v>0</v>
      </c>
      <c r="N269" s="236">
        <f t="shared" si="415"/>
        <v>0</v>
      </c>
      <c r="O269" s="236">
        <f t="shared" si="415"/>
        <v>0</v>
      </c>
      <c r="P269" s="228">
        <f t="shared" si="415"/>
        <v>0</v>
      </c>
      <c r="Q269" s="226">
        <f t="shared" si="415"/>
        <v>0</v>
      </c>
      <c r="R269" s="236">
        <f t="shared" si="415"/>
        <v>0</v>
      </c>
      <c r="S269" s="226">
        <f t="shared" si="415"/>
        <v>0</v>
      </c>
      <c r="T269" s="236">
        <f t="shared" si="415"/>
        <v>0</v>
      </c>
      <c r="U269" s="226">
        <f t="shared" si="415"/>
        <v>0</v>
      </c>
      <c r="V269" s="235">
        <f t="shared" si="415"/>
        <v>0</v>
      </c>
      <c r="W269" s="226">
        <f t="shared" si="415"/>
        <v>0</v>
      </c>
      <c r="X269" s="226">
        <f t="shared" si="415"/>
        <v>0</v>
      </c>
      <c r="Y269" s="235">
        <f t="shared" si="415"/>
        <v>0</v>
      </c>
      <c r="Z269" s="227">
        <f t="shared" si="415"/>
        <v>0</v>
      </c>
      <c r="AA269" s="228">
        <f t="shared" si="415"/>
        <v>0</v>
      </c>
      <c r="AB269" s="226">
        <f t="shared" si="415"/>
        <v>0</v>
      </c>
      <c r="AC269" s="236">
        <f t="shared" si="415"/>
        <v>0</v>
      </c>
      <c r="AD269" s="226">
        <f t="shared" si="415"/>
        <v>0</v>
      </c>
      <c r="AE269" s="236">
        <f t="shared" si="415"/>
        <v>0</v>
      </c>
      <c r="AF269" s="226">
        <f t="shared" si="415"/>
        <v>0</v>
      </c>
      <c r="AG269" s="235">
        <f t="shared" si="415"/>
        <v>0</v>
      </c>
      <c r="AH269" s="226">
        <f t="shared" si="415"/>
        <v>0</v>
      </c>
      <c r="AI269" s="226">
        <f t="shared" si="415"/>
        <v>0</v>
      </c>
      <c r="AJ269" s="235">
        <f t="shared" si="415"/>
        <v>0</v>
      </c>
      <c r="AK269" s="227">
        <f t="shared" ref="AK269:BG269" si="416">SUM(AK270:AK273,AK275:AK276,AK279,AK282,AK285:AK287,AK289,AK291:AK296)</f>
        <v>0</v>
      </c>
      <c r="AL269" s="228">
        <f t="shared" si="416"/>
        <v>0</v>
      </c>
      <c r="AM269" s="226">
        <f t="shared" si="416"/>
        <v>0</v>
      </c>
      <c r="AN269" s="236">
        <f t="shared" si="416"/>
        <v>0</v>
      </c>
      <c r="AO269" s="226">
        <f t="shared" si="416"/>
        <v>0</v>
      </c>
      <c r="AP269" s="236">
        <f t="shared" si="416"/>
        <v>0</v>
      </c>
      <c r="AQ269" s="226">
        <f t="shared" si="416"/>
        <v>0</v>
      </c>
      <c r="AR269" s="235">
        <f t="shared" si="416"/>
        <v>0</v>
      </c>
      <c r="AS269" s="226">
        <f t="shared" si="416"/>
        <v>0</v>
      </c>
      <c r="AT269" s="226">
        <f t="shared" si="416"/>
        <v>0</v>
      </c>
      <c r="AU269" s="235">
        <f t="shared" si="416"/>
        <v>0</v>
      </c>
      <c r="AV269" s="227">
        <f t="shared" si="416"/>
        <v>0</v>
      </c>
      <c r="AW269" s="228">
        <f t="shared" si="416"/>
        <v>0</v>
      </c>
      <c r="AX269" s="226">
        <f t="shared" si="416"/>
        <v>0</v>
      </c>
      <c r="AY269" s="236">
        <f t="shared" si="416"/>
        <v>0</v>
      </c>
      <c r="AZ269" s="226">
        <f t="shared" si="416"/>
        <v>0</v>
      </c>
      <c r="BA269" s="236">
        <f t="shared" si="416"/>
        <v>0</v>
      </c>
      <c r="BB269" s="226">
        <f t="shared" si="416"/>
        <v>0</v>
      </c>
      <c r="BC269" s="235">
        <f t="shared" si="416"/>
        <v>0</v>
      </c>
      <c r="BD269" s="226">
        <f t="shared" si="416"/>
        <v>0</v>
      </c>
      <c r="BE269" s="226">
        <f t="shared" si="416"/>
        <v>0</v>
      </c>
      <c r="BF269" s="235">
        <f t="shared" si="416"/>
        <v>0</v>
      </c>
      <c r="BG269" s="227">
        <f t="shared" si="416"/>
        <v>0</v>
      </c>
      <c r="BH269" s="379">
        <f t="shared" ref="BH269:BH296" si="417">IF((COUNTA(BJ269:DL269)-COUNTIF(BJ269:DL269,0))=0,0,CONCATENATE("Ошибки!-",COUNTA(BJ269:DL269)-COUNTIF(BJ269:DL269,0)))</f>
        <v>0</v>
      </c>
      <c r="BI269" s="255" t="str">
        <f>CONCATENATE(D282," по отношению к ",D283,", ",D284)</f>
        <v>14 по отношению к 15, 16</v>
      </c>
      <c r="BJ269" s="253">
        <f t="shared" ref="BJ269:CO269" si="418">IF(ROUND(E282-SUM(E283:E284),5)&gt;=0,0,"Ошибка")</f>
        <v>0</v>
      </c>
      <c r="BK269" s="253">
        <f t="shared" si="418"/>
        <v>0</v>
      </c>
      <c r="BL269" s="253">
        <f t="shared" si="418"/>
        <v>0</v>
      </c>
      <c r="BM269" s="253">
        <f t="shared" si="418"/>
        <v>0</v>
      </c>
      <c r="BN269" s="253">
        <f t="shared" si="418"/>
        <v>0</v>
      </c>
      <c r="BO269" s="253">
        <f t="shared" si="418"/>
        <v>0</v>
      </c>
      <c r="BP269" s="253">
        <f t="shared" si="418"/>
        <v>0</v>
      </c>
      <c r="BQ269" s="253">
        <f t="shared" si="418"/>
        <v>0</v>
      </c>
      <c r="BR269" s="253">
        <f t="shared" si="418"/>
        <v>0</v>
      </c>
      <c r="BS269" s="253">
        <f t="shared" si="418"/>
        <v>0</v>
      </c>
      <c r="BT269" s="253">
        <f t="shared" si="418"/>
        <v>0</v>
      </c>
      <c r="BU269" s="253">
        <f t="shared" si="418"/>
        <v>0</v>
      </c>
      <c r="BV269" s="253">
        <f t="shared" si="418"/>
        <v>0</v>
      </c>
      <c r="BW269" s="253">
        <f t="shared" si="418"/>
        <v>0</v>
      </c>
      <c r="BX269" s="253">
        <f t="shared" si="418"/>
        <v>0</v>
      </c>
      <c r="BY269" s="253">
        <f t="shared" si="418"/>
        <v>0</v>
      </c>
      <c r="BZ269" s="253">
        <f t="shared" si="418"/>
        <v>0</v>
      </c>
      <c r="CA269" s="253">
        <f t="shared" si="418"/>
        <v>0</v>
      </c>
      <c r="CB269" s="253">
        <f t="shared" si="418"/>
        <v>0</v>
      </c>
      <c r="CC269" s="253">
        <f t="shared" si="418"/>
        <v>0</v>
      </c>
      <c r="CD269" s="253">
        <f t="shared" si="418"/>
        <v>0</v>
      </c>
      <c r="CE269" s="253">
        <f t="shared" si="418"/>
        <v>0</v>
      </c>
      <c r="CF269" s="253">
        <f t="shared" si="418"/>
        <v>0</v>
      </c>
      <c r="CG269" s="253">
        <f t="shared" si="418"/>
        <v>0</v>
      </c>
      <c r="CH269" s="253">
        <f t="shared" si="418"/>
        <v>0</v>
      </c>
      <c r="CI269" s="253">
        <f t="shared" si="418"/>
        <v>0</v>
      </c>
      <c r="CJ269" s="253">
        <f t="shared" si="418"/>
        <v>0</v>
      </c>
      <c r="CK269" s="253">
        <f t="shared" si="418"/>
        <v>0</v>
      </c>
      <c r="CL269" s="253">
        <f t="shared" si="418"/>
        <v>0</v>
      </c>
      <c r="CM269" s="253">
        <f t="shared" si="418"/>
        <v>0</v>
      </c>
      <c r="CN269" s="253">
        <f t="shared" si="418"/>
        <v>0</v>
      </c>
      <c r="CO269" s="253">
        <f t="shared" si="418"/>
        <v>0</v>
      </c>
      <c r="CP269" s="253">
        <f t="shared" ref="CP269:DL269" si="419">IF(ROUND(AK282-SUM(AK283:AK284),5)&gt;=0,0,"Ошибка")</f>
        <v>0</v>
      </c>
      <c r="CQ269" s="253">
        <f t="shared" si="419"/>
        <v>0</v>
      </c>
      <c r="CR269" s="253">
        <f t="shared" si="419"/>
        <v>0</v>
      </c>
      <c r="CS269" s="253">
        <f t="shared" si="419"/>
        <v>0</v>
      </c>
      <c r="CT269" s="253">
        <f t="shared" si="419"/>
        <v>0</v>
      </c>
      <c r="CU269" s="253">
        <f t="shared" si="419"/>
        <v>0</v>
      </c>
      <c r="CV269" s="253">
        <f t="shared" si="419"/>
        <v>0</v>
      </c>
      <c r="CW269" s="253">
        <f t="shared" si="419"/>
        <v>0</v>
      </c>
      <c r="CX269" s="253">
        <f t="shared" si="419"/>
        <v>0</v>
      </c>
      <c r="CY269" s="253">
        <f t="shared" si="419"/>
        <v>0</v>
      </c>
      <c r="CZ269" s="253">
        <f t="shared" si="419"/>
        <v>0</v>
      </c>
      <c r="DA269" s="253">
        <f t="shared" si="419"/>
        <v>0</v>
      </c>
      <c r="DB269" s="253">
        <f t="shared" si="419"/>
        <v>0</v>
      </c>
      <c r="DC269" s="253">
        <f t="shared" si="419"/>
        <v>0</v>
      </c>
      <c r="DD269" s="253">
        <f t="shared" si="419"/>
        <v>0</v>
      </c>
      <c r="DE269" s="253">
        <f t="shared" si="419"/>
        <v>0</v>
      </c>
      <c r="DF269" s="253">
        <f t="shared" si="419"/>
        <v>0</v>
      </c>
      <c r="DG269" s="253">
        <f t="shared" si="419"/>
        <v>0</v>
      </c>
      <c r="DH269" s="253">
        <f t="shared" si="419"/>
        <v>0</v>
      </c>
      <c r="DI269" s="253">
        <f t="shared" si="419"/>
        <v>0</v>
      </c>
      <c r="DJ269" s="253">
        <f t="shared" si="419"/>
        <v>0</v>
      </c>
      <c r="DK269" s="253">
        <f t="shared" si="419"/>
        <v>0</v>
      </c>
      <c r="DL269" s="253">
        <f t="shared" si="419"/>
        <v>0</v>
      </c>
      <c r="DM269" s="2"/>
      <c r="DN269" s="2"/>
    </row>
    <row r="270" spans="1:118" s="27" customFormat="1" ht="24">
      <c r="A270" s="272" t="str">
        <f t="shared" ref="A270:A296" si="420">A269</f>
        <v>Внести наименование учреждения 9</v>
      </c>
      <c r="B270" s="348" t="s">
        <v>233</v>
      </c>
      <c r="C270" s="349" t="s">
        <v>55</v>
      </c>
      <c r="D270" s="349" t="s">
        <v>7</v>
      </c>
      <c r="E270" s="308">
        <f>ROUND(SUM(P270,AA270,AL270,AW270),0)</f>
        <v>0</v>
      </c>
      <c r="F270" s="236">
        <f>ROUND(SUM(Q270,AB270,AM270,AX270),1)</f>
        <v>0</v>
      </c>
      <c r="G270" s="236">
        <f>SUM(J270:L270)</f>
        <v>0</v>
      </c>
      <c r="H270" s="236">
        <f>ROUND(SUM(S270,AD270,AO270,AZ270),1)</f>
        <v>0</v>
      </c>
      <c r="I270" s="236">
        <f>SUM(M270:O270)</f>
        <v>0</v>
      </c>
      <c r="J270" s="236">
        <f>ROUND(SUM(U270,AF270,AQ270,BB270),1)</f>
        <v>0</v>
      </c>
      <c r="K270" s="236">
        <f>ROUND(SUM(V270,AG270,AR270,BC270),1)</f>
        <v>0</v>
      </c>
      <c r="L270" s="236">
        <f>ROUND(SUM(W270,AH270,AS270,BD270),1)</f>
        <v>0</v>
      </c>
      <c r="M270" s="236">
        <f>ROUND(SUM(X270,AI270,AT270,BE270),1)</f>
        <v>0</v>
      </c>
      <c r="N270" s="236">
        <f t="shared" ref="N270:N296" si="421">ROUND(SUM(Y270,AJ270,AU270,BF270),1)</f>
        <v>0</v>
      </c>
      <c r="O270" s="236">
        <f>ROUND(SUM(Z270,AK270,AV270,BG270),1)</f>
        <v>0</v>
      </c>
      <c r="P270" s="220"/>
      <c r="Q270" s="221"/>
      <c r="R270" s="237">
        <f t="shared" ref="R270:R275" si="422">SUM(U270:W270)</f>
        <v>0</v>
      </c>
      <c r="S270" s="221"/>
      <c r="T270" s="237">
        <f t="shared" ref="T270:T275" si="423">SUM(X270:Z270)</f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ref="AC270:AC275" si="424">SUM(AF270:AH270)</f>
        <v>0</v>
      </c>
      <c r="AD270" s="221"/>
      <c r="AE270" s="237">
        <f t="shared" ref="AE270:AE275" si="425">SUM(AI270:AK270)</f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ref="AN270:AN275" si="426">SUM(AQ270:AS270)</f>
        <v>0</v>
      </c>
      <c r="AO270" s="221"/>
      <c r="AP270" s="237">
        <f t="shared" ref="AP270:AP275" si="427">SUM(AT270:AV270)</f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ref="AY270:AY275" si="428">SUM(BB270:BD270)</f>
        <v>0</v>
      </c>
      <c r="AZ270" s="221"/>
      <c r="BA270" s="237">
        <f t="shared" ref="BA270:BA275" si="429">SUM(BE270:BG270)</f>
        <v>0</v>
      </c>
      <c r="BB270" s="221"/>
      <c r="BC270" s="233"/>
      <c r="BD270" s="221"/>
      <c r="BE270" s="221"/>
      <c r="BF270" s="233"/>
      <c r="BG270" s="221"/>
      <c r="BH270" s="379">
        <f t="shared" si="417"/>
        <v>0</v>
      </c>
      <c r="BI270" s="255" t="str">
        <f t="shared" ref="BI270:BI296" si="430">D270</f>
        <v>02</v>
      </c>
      <c r="BJ270" s="361"/>
      <c r="BK270" s="253">
        <f>IF(ROUND((E270-F270),5)&gt;=0,0,"Ошибка!")</f>
        <v>0</v>
      </c>
      <c r="BL270" s="361"/>
      <c r="BM270" s="253">
        <f>IF(ROUND((G270-H270),5)&gt;=0,0,"Ошибка!")</f>
        <v>0</v>
      </c>
      <c r="BN270" s="247"/>
      <c r="BO270" s="358"/>
      <c r="BP270" s="361"/>
      <c r="BQ270" s="361"/>
      <c r="BR270" s="361"/>
      <c r="BS270" s="361"/>
      <c r="BT270" s="361"/>
      <c r="BU270" s="361"/>
      <c r="BV270" s="253">
        <f>IF(ROUND((P270-Q270),5)&gt;=0,0,"Ошибка!")</f>
        <v>0</v>
      </c>
      <c r="BW270" s="361"/>
      <c r="BX270" s="253">
        <f>IF(ROUND((R270-S270),5)&gt;=0,0,"Ошибка!")</f>
        <v>0</v>
      </c>
      <c r="BY270" s="361"/>
      <c r="BZ270" s="361"/>
      <c r="CA270" s="361"/>
      <c r="CB270" s="361"/>
      <c r="CC270" s="361"/>
      <c r="CD270" s="361"/>
      <c r="CE270" s="361"/>
      <c r="CF270" s="361"/>
      <c r="CG270" s="253">
        <f>IF(ROUND((AA270-AB270),5)&gt;=0,0,"Ошибка!")</f>
        <v>0</v>
      </c>
      <c r="CH270" s="361"/>
      <c r="CI270" s="253">
        <f>IF(ROUND((AC270-AD270),5)&gt;=0,0,"Ошибка!")</f>
        <v>0</v>
      </c>
      <c r="CJ270" s="361"/>
      <c r="CK270" s="361"/>
      <c r="CL270" s="361"/>
      <c r="CM270" s="361"/>
      <c r="CN270" s="361"/>
      <c r="CO270" s="361"/>
      <c r="CP270" s="361"/>
      <c r="CQ270" s="361"/>
      <c r="CR270" s="253">
        <f>IF(ROUND((AL270-AM270),5)&gt;=0,0,"Ошибка!")</f>
        <v>0</v>
      </c>
      <c r="CS270" s="361"/>
      <c r="CT270" s="253">
        <f>IF(ROUND((AN270-AO270),5)&gt;=0,0,"Ошибка!")</f>
        <v>0</v>
      </c>
      <c r="CU270" s="361"/>
      <c r="CV270" s="361"/>
      <c r="CW270" s="361"/>
      <c r="CX270" s="361"/>
      <c r="CY270" s="361"/>
      <c r="CZ270" s="361"/>
      <c r="DA270" s="361"/>
      <c r="DB270" s="361"/>
      <c r="DC270" s="253">
        <f>IF(ROUND((AW270-AX270),5)&gt;=0,0,"Ошибка!")</f>
        <v>0</v>
      </c>
      <c r="DD270" s="361"/>
      <c r="DE270" s="253">
        <f>IF(ROUND((AY270-AZ270),5)&gt;=0,0,"Ошибка!")</f>
        <v>0</v>
      </c>
      <c r="DF270" s="361"/>
      <c r="DG270" s="361"/>
      <c r="DH270" s="361"/>
      <c r="DI270" s="361"/>
      <c r="DJ270" s="361"/>
      <c r="DK270" s="361"/>
      <c r="DL270" s="361"/>
      <c r="DM270" s="2"/>
      <c r="DN270" s="2"/>
    </row>
    <row r="271" spans="1:118" s="27" customFormat="1" ht="36">
      <c r="A271" s="272" t="str">
        <f t="shared" si="420"/>
        <v>Внести наименование учреждения 9</v>
      </c>
      <c r="B271" s="348" t="s">
        <v>229</v>
      </c>
      <c r="C271" s="349" t="s">
        <v>58</v>
      </c>
      <c r="D271" s="349" t="s">
        <v>8</v>
      </c>
      <c r="E271" s="308">
        <f t="shared" ref="E271:E296" si="431">ROUND(SUM(P271,AA271,AL271,AW271),0)</f>
        <v>0</v>
      </c>
      <c r="F271" s="236">
        <f t="shared" ref="F271:F296" si="432">ROUND(SUM(Q271,AB271,AM271,AX271),1)</f>
        <v>0</v>
      </c>
      <c r="G271" s="236">
        <f t="shared" ref="G271:G296" si="433">SUM(J271:L271)</f>
        <v>0</v>
      </c>
      <c r="H271" s="236">
        <f t="shared" ref="H271:H296" si="434">ROUND(SUM(S271,AD271,AO271,AZ271),1)</f>
        <v>0</v>
      </c>
      <c r="I271" s="236">
        <f t="shared" ref="I271:I296" si="435">SUM(M271:O271)</f>
        <v>0</v>
      </c>
      <c r="J271" s="236">
        <f t="shared" ref="J271:J283" si="436">ROUND(SUM(U271,AF271,AQ271,BB271),1)</f>
        <v>0</v>
      </c>
      <c r="K271" s="236">
        <f t="shared" ref="K271:K283" si="437">ROUND(SUM(V271,AG271,AR271,BC271),1)</f>
        <v>0</v>
      </c>
      <c r="L271" s="236">
        <f t="shared" ref="L271:L283" si="438">ROUND(SUM(W271,AH271,AS271,BD271),1)</f>
        <v>0</v>
      </c>
      <c r="M271" s="236">
        <f t="shared" ref="M271:M283" si="439">ROUND(SUM(X271,AI271,AT271,BE271),1)</f>
        <v>0</v>
      </c>
      <c r="N271" s="236">
        <f t="shared" si="421"/>
        <v>0</v>
      </c>
      <c r="O271" s="236">
        <f t="shared" ref="O271:O283" si="440">ROUND(SUM(Z271,AK271,AV271,BG271),1)</f>
        <v>0</v>
      </c>
      <c r="P271" s="220"/>
      <c r="Q271" s="221"/>
      <c r="R271" s="237">
        <f t="shared" si="422"/>
        <v>0</v>
      </c>
      <c r="S271" s="221"/>
      <c r="T271" s="237">
        <f t="shared" si="423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424"/>
        <v>0</v>
      </c>
      <c r="AD271" s="221"/>
      <c r="AE271" s="237">
        <f t="shared" si="425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426"/>
        <v>0</v>
      </c>
      <c r="AO271" s="221"/>
      <c r="AP271" s="237">
        <f t="shared" si="427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428"/>
        <v>0</v>
      </c>
      <c r="AZ271" s="221"/>
      <c r="BA271" s="237">
        <f t="shared" si="429"/>
        <v>0</v>
      </c>
      <c r="BB271" s="221"/>
      <c r="BC271" s="233"/>
      <c r="BD271" s="221"/>
      <c r="BE271" s="221"/>
      <c r="BF271" s="233"/>
      <c r="BG271" s="221"/>
      <c r="BH271" s="379">
        <f t="shared" si="417"/>
        <v>0</v>
      </c>
      <c r="BI271" s="255" t="str">
        <f t="shared" si="430"/>
        <v>03</v>
      </c>
      <c r="BJ271" s="361"/>
      <c r="BK271" s="253">
        <f t="shared" ref="BK271:BK296" si="441">IF(ROUND((E271-F271),5)&gt;=0,0,"Ошибка!")</f>
        <v>0</v>
      </c>
      <c r="BL271" s="361"/>
      <c r="BM271" s="253">
        <f t="shared" ref="BM271:BM296" si="442">IF(ROUND((G271-H271),5)&gt;=0,0,"Ошибка!")</f>
        <v>0</v>
      </c>
      <c r="BN271" s="247"/>
      <c r="BO271" s="358"/>
      <c r="BP271" s="361"/>
      <c r="BQ271" s="361"/>
      <c r="BR271" s="361"/>
      <c r="BS271" s="361"/>
      <c r="BT271" s="361"/>
      <c r="BU271" s="361"/>
      <c r="BV271" s="253">
        <f t="shared" ref="BV271:BV296" si="443">IF(ROUND((P271-Q271),5)&gt;=0,0,"Ошибка!")</f>
        <v>0</v>
      </c>
      <c r="BW271" s="361"/>
      <c r="BX271" s="253">
        <f t="shared" ref="BX271:BX296" si="444">IF(ROUND((R271-S271),5)&gt;=0,0,"Ошибка!")</f>
        <v>0</v>
      </c>
      <c r="BY271" s="361"/>
      <c r="BZ271" s="361"/>
      <c r="CA271" s="361"/>
      <c r="CB271" s="361"/>
      <c r="CC271" s="361"/>
      <c r="CD271" s="361"/>
      <c r="CE271" s="361"/>
      <c r="CF271" s="361"/>
      <c r="CG271" s="253">
        <f t="shared" ref="CG271:CG296" si="445">IF(ROUND((AA271-AB271),5)&gt;=0,0,"Ошибка!")</f>
        <v>0</v>
      </c>
      <c r="CH271" s="361"/>
      <c r="CI271" s="253">
        <f t="shared" ref="CI271:CI296" si="446">IF(ROUND((AC271-AD271),5)&gt;=0,0,"Ошибка!")</f>
        <v>0</v>
      </c>
      <c r="CJ271" s="361"/>
      <c r="CK271" s="361"/>
      <c r="CL271" s="361"/>
      <c r="CM271" s="361"/>
      <c r="CN271" s="361"/>
      <c r="CO271" s="361"/>
      <c r="CP271" s="361"/>
      <c r="CQ271" s="361"/>
      <c r="CR271" s="253">
        <f t="shared" ref="CR271:CR296" si="447">IF(ROUND((AL271-AM271),5)&gt;=0,0,"Ошибка!")</f>
        <v>0</v>
      </c>
      <c r="CS271" s="361"/>
      <c r="CT271" s="253">
        <f t="shared" ref="CT271:CT296" si="448">IF(ROUND((AN271-AO271),5)&gt;=0,0,"Ошибка!")</f>
        <v>0</v>
      </c>
      <c r="CU271" s="361"/>
      <c r="CV271" s="361"/>
      <c r="CW271" s="361"/>
      <c r="CX271" s="361"/>
      <c r="CY271" s="361"/>
      <c r="CZ271" s="361"/>
      <c r="DA271" s="361"/>
      <c r="DB271" s="361"/>
      <c r="DC271" s="253">
        <f t="shared" ref="DC271:DC296" si="449">IF(ROUND((AW271-AX271),5)&gt;=0,0,"Ошибка!")</f>
        <v>0</v>
      </c>
      <c r="DD271" s="361"/>
      <c r="DE271" s="253">
        <f t="shared" ref="DE271:DE296" si="450">IF(ROUND((AY271-AZ271),5)&gt;=0,0,"Ошибка!")</f>
        <v>0</v>
      </c>
      <c r="DF271" s="361"/>
      <c r="DG271" s="361"/>
      <c r="DH271" s="361"/>
      <c r="DI271" s="361"/>
      <c r="DJ271" s="361"/>
      <c r="DK271" s="361"/>
      <c r="DL271" s="361"/>
      <c r="DM271" s="2"/>
      <c r="DN271" s="2"/>
    </row>
    <row r="272" spans="1:118" s="28" customFormat="1" ht="24">
      <c r="A272" s="272" t="str">
        <f t="shared" si="420"/>
        <v>Внести наименование учреждения 9</v>
      </c>
      <c r="B272" s="348" t="s">
        <v>331</v>
      </c>
      <c r="C272" s="349" t="s">
        <v>288</v>
      </c>
      <c r="D272" s="349" t="s">
        <v>9</v>
      </c>
      <c r="E272" s="308">
        <f t="shared" si="431"/>
        <v>0</v>
      </c>
      <c r="F272" s="236">
        <f t="shared" si="432"/>
        <v>0</v>
      </c>
      <c r="G272" s="236">
        <f t="shared" si="433"/>
        <v>0</v>
      </c>
      <c r="H272" s="236">
        <f t="shared" si="434"/>
        <v>0</v>
      </c>
      <c r="I272" s="236">
        <f t="shared" si="435"/>
        <v>0</v>
      </c>
      <c r="J272" s="236">
        <f t="shared" si="436"/>
        <v>0</v>
      </c>
      <c r="K272" s="236">
        <f t="shared" si="437"/>
        <v>0</v>
      </c>
      <c r="L272" s="236">
        <f t="shared" si="438"/>
        <v>0</v>
      </c>
      <c r="M272" s="236">
        <f t="shared" si="439"/>
        <v>0</v>
      </c>
      <c r="N272" s="236">
        <f t="shared" si="421"/>
        <v>0</v>
      </c>
      <c r="O272" s="236">
        <f t="shared" si="440"/>
        <v>0</v>
      </c>
      <c r="P272" s="367"/>
      <c r="Q272" s="368"/>
      <c r="R272" s="237">
        <f t="shared" si="422"/>
        <v>0</v>
      </c>
      <c r="S272" s="368"/>
      <c r="T272" s="237">
        <f t="shared" si="423"/>
        <v>0</v>
      </c>
      <c r="U272" s="368"/>
      <c r="V272" s="368"/>
      <c r="W272" s="368"/>
      <c r="X272" s="368"/>
      <c r="Y272" s="368"/>
      <c r="Z272" s="368"/>
      <c r="AA272" s="367"/>
      <c r="AB272" s="368"/>
      <c r="AC272" s="237">
        <f t="shared" si="424"/>
        <v>0</v>
      </c>
      <c r="AD272" s="368"/>
      <c r="AE272" s="237">
        <f t="shared" si="425"/>
        <v>0</v>
      </c>
      <c r="AF272" s="368"/>
      <c r="AG272" s="368"/>
      <c r="AH272" s="368"/>
      <c r="AI272" s="368"/>
      <c r="AJ272" s="368"/>
      <c r="AK272" s="368"/>
      <c r="AL272" s="367"/>
      <c r="AM272" s="368"/>
      <c r="AN272" s="237">
        <f t="shared" si="426"/>
        <v>0</v>
      </c>
      <c r="AO272" s="368"/>
      <c r="AP272" s="237">
        <f t="shared" si="427"/>
        <v>0</v>
      </c>
      <c r="AQ272" s="368"/>
      <c r="AR272" s="368"/>
      <c r="AS272" s="368"/>
      <c r="AT272" s="368"/>
      <c r="AU272" s="368"/>
      <c r="AV272" s="368"/>
      <c r="AW272" s="367"/>
      <c r="AX272" s="368"/>
      <c r="AY272" s="237">
        <f t="shared" si="428"/>
        <v>0</v>
      </c>
      <c r="AZ272" s="368"/>
      <c r="BA272" s="237">
        <f t="shared" si="429"/>
        <v>0</v>
      </c>
      <c r="BB272" s="368"/>
      <c r="BC272" s="368"/>
      <c r="BD272" s="368"/>
      <c r="BE272" s="368"/>
      <c r="BF272" s="368"/>
      <c r="BG272" s="368"/>
      <c r="BH272" s="379">
        <f t="shared" si="417"/>
        <v>0</v>
      </c>
      <c r="BI272" s="255" t="str">
        <f t="shared" si="430"/>
        <v>04</v>
      </c>
      <c r="BJ272" s="361"/>
      <c r="BK272" s="253">
        <f t="shared" si="441"/>
        <v>0</v>
      </c>
      <c r="BL272" s="361"/>
      <c r="BM272" s="253">
        <f t="shared" si="442"/>
        <v>0</v>
      </c>
      <c r="BN272" s="247"/>
      <c r="BO272" s="358"/>
      <c r="BP272" s="361"/>
      <c r="BQ272" s="361"/>
      <c r="BR272" s="361"/>
      <c r="BS272" s="361"/>
      <c r="BT272" s="361"/>
      <c r="BU272" s="361"/>
      <c r="BV272" s="253">
        <f t="shared" si="443"/>
        <v>0</v>
      </c>
      <c r="BW272" s="361"/>
      <c r="BX272" s="253">
        <f t="shared" si="444"/>
        <v>0</v>
      </c>
      <c r="BY272" s="361"/>
      <c r="BZ272" s="361"/>
      <c r="CA272" s="361"/>
      <c r="CB272" s="361"/>
      <c r="CC272" s="361"/>
      <c r="CD272" s="361"/>
      <c r="CE272" s="361"/>
      <c r="CF272" s="361"/>
      <c r="CG272" s="253">
        <f t="shared" si="445"/>
        <v>0</v>
      </c>
      <c r="CH272" s="361"/>
      <c r="CI272" s="253">
        <f t="shared" si="446"/>
        <v>0</v>
      </c>
      <c r="CJ272" s="361"/>
      <c r="CK272" s="361"/>
      <c r="CL272" s="361"/>
      <c r="CM272" s="361"/>
      <c r="CN272" s="361"/>
      <c r="CO272" s="361"/>
      <c r="CP272" s="361"/>
      <c r="CQ272" s="361"/>
      <c r="CR272" s="253">
        <f t="shared" si="447"/>
        <v>0</v>
      </c>
      <c r="CS272" s="361"/>
      <c r="CT272" s="253">
        <f t="shared" si="448"/>
        <v>0</v>
      </c>
      <c r="CU272" s="361"/>
      <c r="CV272" s="361"/>
      <c r="CW272" s="361"/>
      <c r="CX272" s="361"/>
      <c r="CY272" s="361"/>
      <c r="CZ272" s="361"/>
      <c r="DA272" s="361"/>
      <c r="DB272" s="361"/>
      <c r="DC272" s="253">
        <f t="shared" si="449"/>
        <v>0</v>
      </c>
      <c r="DD272" s="361"/>
      <c r="DE272" s="253">
        <f t="shared" si="450"/>
        <v>0</v>
      </c>
      <c r="DF272" s="361"/>
      <c r="DG272" s="361"/>
      <c r="DH272" s="361"/>
      <c r="DI272" s="361"/>
      <c r="DJ272" s="361"/>
      <c r="DK272" s="361"/>
      <c r="DL272" s="361"/>
      <c r="DM272" s="242"/>
      <c r="DN272" s="242"/>
    </row>
    <row r="273" spans="1:118" s="28" customFormat="1" ht="24">
      <c r="A273" s="272" t="str">
        <f t="shared" si="420"/>
        <v>Внести наименование учреждения 9</v>
      </c>
      <c r="B273" s="348" t="s">
        <v>330</v>
      </c>
      <c r="C273" s="349" t="s">
        <v>289</v>
      </c>
      <c r="D273" s="349" t="s">
        <v>10</v>
      </c>
      <c r="E273" s="308">
        <f t="shared" si="431"/>
        <v>0</v>
      </c>
      <c r="F273" s="236">
        <f t="shared" si="432"/>
        <v>0</v>
      </c>
      <c r="G273" s="236">
        <f t="shared" si="433"/>
        <v>0</v>
      </c>
      <c r="H273" s="236">
        <f t="shared" si="434"/>
        <v>0</v>
      </c>
      <c r="I273" s="236">
        <f t="shared" si="435"/>
        <v>0</v>
      </c>
      <c r="J273" s="236">
        <f t="shared" si="436"/>
        <v>0</v>
      </c>
      <c r="K273" s="236">
        <f t="shared" si="437"/>
        <v>0</v>
      </c>
      <c r="L273" s="236">
        <f t="shared" si="438"/>
        <v>0</v>
      </c>
      <c r="M273" s="236">
        <f t="shared" si="439"/>
        <v>0</v>
      </c>
      <c r="N273" s="236">
        <f t="shared" si="421"/>
        <v>0</v>
      </c>
      <c r="O273" s="236">
        <f t="shared" si="440"/>
        <v>0</v>
      </c>
      <c r="P273" s="367"/>
      <c r="Q273" s="368"/>
      <c r="R273" s="237">
        <f t="shared" si="422"/>
        <v>0</v>
      </c>
      <c r="S273" s="368"/>
      <c r="T273" s="237">
        <f t="shared" si="423"/>
        <v>0</v>
      </c>
      <c r="U273" s="368"/>
      <c r="V273" s="368"/>
      <c r="W273" s="368"/>
      <c r="X273" s="368"/>
      <c r="Y273" s="368"/>
      <c r="Z273" s="368"/>
      <c r="AA273" s="367"/>
      <c r="AB273" s="368"/>
      <c r="AC273" s="237">
        <f t="shared" si="424"/>
        <v>0</v>
      </c>
      <c r="AD273" s="368"/>
      <c r="AE273" s="237">
        <f t="shared" si="425"/>
        <v>0</v>
      </c>
      <c r="AF273" s="368"/>
      <c r="AG273" s="368"/>
      <c r="AH273" s="368"/>
      <c r="AI273" s="368"/>
      <c r="AJ273" s="368"/>
      <c r="AK273" s="368"/>
      <c r="AL273" s="367"/>
      <c r="AM273" s="368"/>
      <c r="AN273" s="237">
        <f t="shared" si="426"/>
        <v>0</v>
      </c>
      <c r="AO273" s="368"/>
      <c r="AP273" s="237">
        <f t="shared" si="427"/>
        <v>0</v>
      </c>
      <c r="AQ273" s="368"/>
      <c r="AR273" s="368"/>
      <c r="AS273" s="368"/>
      <c r="AT273" s="368"/>
      <c r="AU273" s="368"/>
      <c r="AV273" s="368"/>
      <c r="AW273" s="367"/>
      <c r="AX273" s="368"/>
      <c r="AY273" s="237">
        <f t="shared" si="428"/>
        <v>0</v>
      </c>
      <c r="AZ273" s="368"/>
      <c r="BA273" s="237">
        <f t="shared" si="429"/>
        <v>0</v>
      </c>
      <c r="BB273" s="368"/>
      <c r="BC273" s="368"/>
      <c r="BD273" s="368"/>
      <c r="BE273" s="368"/>
      <c r="BF273" s="368"/>
      <c r="BG273" s="368"/>
      <c r="BH273" s="379">
        <f t="shared" si="417"/>
        <v>0</v>
      </c>
      <c r="BI273" s="255" t="str">
        <f t="shared" si="430"/>
        <v>05</v>
      </c>
      <c r="BJ273" s="361"/>
      <c r="BK273" s="253">
        <f t="shared" si="441"/>
        <v>0</v>
      </c>
      <c r="BL273" s="361"/>
      <c r="BM273" s="253">
        <f t="shared" si="442"/>
        <v>0</v>
      </c>
      <c r="BN273" s="247"/>
      <c r="BO273" s="358"/>
      <c r="BP273" s="361"/>
      <c r="BQ273" s="361"/>
      <c r="BR273" s="361"/>
      <c r="BS273" s="361"/>
      <c r="BT273" s="361"/>
      <c r="BU273" s="361"/>
      <c r="BV273" s="253">
        <f t="shared" si="443"/>
        <v>0</v>
      </c>
      <c r="BW273" s="361"/>
      <c r="BX273" s="253">
        <f t="shared" si="444"/>
        <v>0</v>
      </c>
      <c r="BY273" s="361"/>
      <c r="BZ273" s="361"/>
      <c r="CA273" s="361"/>
      <c r="CB273" s="361"/>
      <c r="CC273" s="361"/>
      <c r="CD273" s="361"/>
      <c r="CE273" s="361"/>
      <c r="CF273" s="361"/>
      <c r="CG273" s="253">
        <f t="shared" si="445"/>
        <v>0</v>
      </c>
      <c r="CH273" s="361"/>
      <c r="CI273" s="253">
        <f t="shared" si="446"/>
        <v>0</v>
      </c>
      <c r="CJ273" s="361"/>
      <c r="CK273" s="361"/>
      <c r="CL273" s="361"/>
      <c r="CM273" s="361"/>
      <c r="CN273" s="361"/>
      <c r="CO273" s="361"/>
      <c r="CP273" s="361"/>
      <c r="CQ273" s="361"/>
      <c r="CR273" s="253">
        <f t="shared" si="447"/>
        <v>0</v>
      </c>
      <c r="CS273" s="361"/>
      <c r="CT273" s="253">
        <f t="shared" si="448"/>
        <v>0</v>
      </c>
      <c r="CU273" s="361"/>
      <c r="CV273" s="361"/>
      <c r="CW273" s="361"/>
      <c r="CX273" s="361"/>
      <c r="CY273" s="361"/>
      <c r="CZ273" s="361"/>
      <c r="DA273" s="361"/>
      <c r="DB273" s="361"/>
      <c r="DC273" s="253">
        <f t="shared" si="449"/>
        <v>0</v>
      </c>
      <c r="DD273" s="361"/>
      <c r="DE273" s="253">
        <f t="shared" si="450"/>
        <v>0</v>
      </c>
      <c r="DF273" s="361"/>
      <c r="DG273" s="361"/>
      <c r="DH273" s="361"/>
      <c r="DI273" s="361"/>
      <c r="DJ273" s="361"/>
      <c r="DK273" s="361"/>
      <c r="DL273" s="361"/>
      <c r="DM273" s="242"/>
      <c r="DN273" s="242"/>
    </row>
    <row r="274" spans="1:118" s="27" customFormat="1" ht="12">
      <c r="A274" s="272" t="str">
        <f t="shared" si="420"/>
        <v>Внести наименование учреждения 9</v>
      </c>
      <c r="B274" s="350" t="s">
        <v>290</v>
      </c>
      <c r="C274" s="349" t="s">
        <v>291</v>
      </c>
      <c r="D274" s="349" t="s">
        <v>59</v>
      </c>
      <c r="E274" s="308">
        <f t="shared" si="431"/>
        <v>0</v>
      </c>
      <c r="F274" s="236">
        <f t="shared" si="432"/>
        <v>0</v>
      </c>
      <c r="G274" s="236">
        <f t="shared" si="433"/>
        <v>0</v>
      </c>
      <c r="H274" s="236">
        <f t="shared" si="434"/>
        <v>0</v>
      </c>
      <c r="I274" s="236">
        <f t="shared" si="435"/>
        <v>0</v>
      </c>
      <c r="J274" s="236">
        <f t="shared" si="436"/>
        <v>0</v>
      </c>
      <c r="K274" s="236">
        <f t="shared" si="437"/>
        <v>0</v>
      </c>
      <c r="L274" s="236">
        <f t="shared" si="438"/>
        <v>0</v>
      </c>
      <c r="M274" s="236">
        <f t="shared" si="439"/>
        <v>0</v>
      </c>
      <c r="N274" s="236">
        <f t="shared" si="421"/>
        <v>0</v>
      </c>
      <c r="O274" s="236">
        <f t="shared" si="440"/>
        <v>0</v>
      </c>
      <c r="P274" s="367"/>
      <c r="Q274" s="368"/>
      <c r="R274" s="237">
        <f t="shared" si="422"/>
        <v>0</v>
      </c>
      <c r="S274" s="368"/>
      <c r="T274" s="237">
        <f t="shared" si="423"/>
        <v>0</v>
      </c>
      <c r="U274" s="368"/>
      <c r="V274" s="368"/>
      <c r="W274" s="368"/>
      <c r="X274" s="368"/>
      <c r="Y274" s="368"/>
      <c r="Z274" s="368"/>
      <c r="AA274" s="367"/>
      <c r="AB274" s="368"/>
      <c r="AC274" s="237">
        <f t="shared" si="424"/>
        <v>0</v>
      </c>
      <c r="AD274" s="368"/>
      <c r="AE274" s="237">
        <f t="shared" si="425"/>
        <v>0</v>
      </c>
      <c r="AF274" s="368"/>
      <c r="AG274" s="368"/>
      <c r="AH274" s="368"/>
      <c r="AI274" s="368"/>
      <c r="AJ274" s="368"/>
      <c r="AK274" s="368"/>
      <c r="AL274" s="367"/>
      <c r="AM274" s="368"/>
      <c r="AN274" s="237">
        <f t="shared" si="426"/>
        <v>0</v>
      </c>
      <c r="AO274" s="368"/>
      <c r="AP274" s="237">
        <f t="shared" si="427"/>
        <v>0</v>
      </c>
      <c r="AQ274" s="368"/>
      <c r="AR274" s="368"/>
      <c r="AS274" s="368"/>
      <c r="AT274" s="368"/>
      <c r="AU274" s="368"/>
      <c r="AV274" s="368"/>
      <c r="AW274" s="367"/>
      <c r="AX274" s="368"/>
      <c r="AY274" s="237">
        <f t="shared" si="428"/>
        <v>0</v>
      </c>
      <c r="AZ274" s="368"/>
      <c r="BA274" s="237">
        <f t="shared" si="429"/>
        <v>0</v>
      </c>
      <c r="BB274" s="368"/>
      <c r="BC274" s="368"/>
      <c r="BD274" s="368"/>
      <c r="BE274" s="368"/>
      <c r="BF274" s="368"/>
      <c r="BG274" s="368"/>
      <c r="BH274" s="379">
        <f t="shared" si="417"/>
        <v>0</v>
      </c>
      <c r="BI274" s="255" t="str">
        <f t="shared" si="430"/>
        <v>06</v>
      </c>
      <c r="BJ274" s="361"/>
      <c r="BK274" s="253">
        <f t="shared" si="441"/>
        <v>0</v>
      </c>
      <c r="BL274" s="361"/>
      <c r="BM274" s="253">
        <f t="shared" si="442"/>
        <v>0</v>
      </c>
      <c r="BN274" s="247"/>
      <c r="BO274" s="358"/>
      <c r="BP274" s="361"/>
      <c r="BQ274" s="361"/>
      <c r="BR274" s="361"/>
      <c r="BS274" s="361"/>
      <c r="BT274" s="361"/>
      <c r="BU274" s="361"/>
      <c r="BV274" s="253">
        <f t="shared" si="443"/>
        <v>0</v>
      </c>
      <c r="BW274" s="361"/>
      <c r="BX274" s="253">
        <f t="shared" si="444"/>
        <v>0</v>
      </c>
      <c r="BY274" s="361"/>
      <c r="BZ274" s="361"/>
      <c r="CA274" s="361"/>
      <c r="CB274" s="361"/>
      <c r="CC274" s="361"/>
      <c r="CD274" s="361"/>
      <c r="CE274" s="361"/>
      <c r="CF274" s="361"/>
      <c r="CG274" s="253">
        <f t="shared" si="445"/>
        <v>0</v>
      </c>
      <c r="CH274" s="361"/>
      <c r="CI274" s="253">
        <f t="shared" si="446"/>
        <v>0</v>
      </c>
      <c r="CJ274" s="361"/>
      <c r="CK274" s="361"/>
      <c r="CL274" s="361"/>
      <c r="CM274" s="361"/>
      <c r="CN274" s="361"/>
      <c r="CO274" s="361"/>
      <c r="CP274" s="361"/>
      <c r="CQ274" s="361"/>
      <c r="CR274" s="253">
        <f t="shared" si="447"/>
        <v>0</v>
      </c>
      <c r="CS274" s="361"/>
      <c r="CT274" s="253">
        <f t="shared" si="448"/>
        <v>0</v>
      </c>
      <c r="CU274" s="361"/>
      <c r="CV274" s="361"/>
      <c r="CW274" s="361"/>
      <c r="CX274" s="361"/>
      <c r="CY274" s="361"/>
      <c r="CZ274" s="361"/>
      <c r="DA274" s="361"/>
      <c r="DB274" s="361"/>
      <c r="DC274" s="253">
        <f t="shared" si="449"/>
        <v>0</v>
      </c>
      <c r="DD274" s="361"/>
      <c r="DE274" s="253">
        <f t="shared" si="450"/>
        <v>0</v>
      </c>
      <c r="DF274" s="361"/>
      <c r="DG274" s="361"/>
      <c r="DH274" s="361"/>
      <c r="DI274" s="361"/>
      <c r="DJ274" s="361"/>
      <c r="DK274" s="361"/>
      <c r="DL274" s="361"/>
      <c r="DM274" s="2"/>
      <c r="DN274" s="2"/>
    </row>
    <row r="275" spans="1:118" s="28" customFormat="1" ht="36">
      <c r="A275" s="272" t="str">
        <f t="shared" si="420"/>
        <v>Внести наименование учреждения 9</v>
      </c>
      <c r="B275" s="348" t="s">
        <v>332</v>
      </c>
      <c r="C275" s="349" t="s">
        <v>292</v>
      </c>
      <c r="D275" s="349" t="s">
        <v>60</v>
      </c>
      <c r="E275" s="308">
        <f t="shared" si="431"/>
        <v>0</v>
      </c>
      <c r="F275" s="236">
        <f t="shared" si="432"/>
        <v>0</v>
      </c>
      <c r="G275" s="236">
        <f t="shared" si="433"/>
        <v>0</v>
      </c>
      <c r="H275" s="236">
        <f t="shared" si="434"/>
        <v>0</v>
      </c>
      <c r="I275" s="236">
        <f t="shared" si="435"/>
        <v>0</v>
      </c>
      <c r="J275" s="236">
        <f t="shared" si="436"/>
        <v>0</v>
      </c>
      <c r="K275" s="236">
        <f t="shared" si="437"/>
        <v>0</v>
      </c>
      <c r="L275" s="236">
        <f t="shared" si="438"/>
        <v>0</v>
      </c>
      <c r="M275" s="236">
        <f t="shared" si="439"/>
        <v>0</v>
      </c>
      <c r="N275" s="236">
        <f t="shared" si="421"/>
        <v>0</v>
      </c>
      <c r="O275" s="236">
        <f t="shared" si="440"/>
        <v>0</v>
      </c>
      <c r="P275" s="220"/>
      <c r="Q275" s="221"/>
      <c r="R275" s="237">
        <f t="shared" si="422"/>
        <v>0</v>
      </c>
      <c r="S275" s="221"/>
      <c r="T275" s="237">
        <f t="shared" si="423"/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 t="shared" si="424"/>
        <v>0</v>
      </c>
      <c r="AD275" s="221"/>
      <c r="AE275" s="237">
        <f t="shared" si="425"/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 t="shared" si="426"/>
        <v>0</v>
      </c>
      <c r="AO275" s="221"/>
      <c r="AP275" s="237">
        <f t="shared" si="427"/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 t="shared" si="428"/>
        <v>0</v>
      </c>
      <c r="AZ275" s="221"/>
      <c r="BA275" s="237">
        <f t="shared" si="429"/>
        <v>0</v>
      </c>
      <c r="BB275" s="221"/>
      <c r="BC275" s="233"/>
      <c r="BD275" s="221"/>
      <c r="BE275" s="221"/>
      <c r="BF275" s="233"/>
      <c r="BG275" s="221"/>
      <c r="BH275" s="379">
        <f t="shared" si="417"/>
        <v>0</v>
      </c>
      <c r="BI275" s="255" t="str">
        <f t="shared" si="430"/>
        <v>07</v>
      </c>
      <c r="BJ275" s="361"/>
      <c r="BK275" s="253">
        <f t="shared" si="441"/>
        <v>0</v>
      </c>
      <c r="BL275" s="361"/>
      <c r="BM275" s="253">
        <f t="shared" si="442"/>
        <v>0</v>
      </c>
      <c r="BN275" s="247"/>
      <c r="BO275" s="358"/>
      <c r="BP275" s="361"/>
      <c r="BQ275" s="361"/>
      <c r="BR275" s="361"/>
      <c r="BS275" s="361"/>
      <c r="BT275" s="361"/>
      <c r="BU275" s="361"/>
      <c r="BV275" s="253">
        <f t="shared" si="443"/>
        <v>0</v>
      </c>
      <c r="BW275" s="361"/>
      <c r="BX275" s="253">
        <f t="shared" si="444"/>
        <v>0</v>
      </c>
      <c r="BY275" s="361"/>
      <c r="BZ275" s="361"/>
      <c r="CA275" s="361"/>
      <c r="CB275" s="361"/>
      <c r="CC275" s="361"/>
      <c r="CD275" s="361"/>
      <c r="CE275" s="361"/>
      <c r="CF275" s="361"/>
      <c r="CG275" s="253">
        <f t="shared" si="445"/>
        <v>0</v>
      </c>
      <c r="CH275" s="361"/>
      <c r="CI275" s="253">
        <f t="shared" si="446"/>
        <v>0</v>
      </c>
      <c r="CJ275" s="361"/>
      <c r="CK275" s="361"/>
      <c r="CL275" s="361"/>
      <c r="CM275" s="361"/>
      <c r="CN275" s="361"/>
      <c r="CO275" s="361"/>
      <c r="CP275" s="361"/>
      <c r="CQ275" s="361"/>
      <c r="CR275" s="253">
        <f t="shared" si="447"/>
        <v>0</v>
      </c>
      <c r="CS275" s="361"/>
      <c r="CT275" s="253">
        <f t="shared" si="448"/>
        <v>0</v>
      </c>
      <c r="CU275" s="361"/>
      <c r="CV275" s="361"/>
      <c r="CW275" s="361"/>
      <c r="CX275" s="361"/>
      <c r="CY275" s="361"/>
      <c r="CZ275" s="361"/>
      <c r="DA275" s="361"/>
      <c r="DB275" s="361"/>
      <c r="DC275" s="253">
        <f t="shared" si="449"/>
        <v>0</v>
      </c>
      <c r="DD275" s="361"/>
      <c r="DE275" s="253">
        <f t="shared" si="450"/>
        <v>0</v>
      </c>
      <c r="DF275" s="361"/>
      <c r="DG275" s="361"/>
      <c r="DH275" s="361"/>
      <c r="DI275" s="361"/>
      <c r="DJ275" s="361"/>
      <c r="DK275" s="361"/>
      <c r="DL275" s="361"/>
      <c r="DM275" s="242"/>
      <c r="DN275" s="242"/>
    </row>
    <row r="276" spans="1:118" s="28" customFormat="1" ht="24">
      <c r="A276" s="272" t="str">
        <f t="shared" si="420"/>
        <v>Внести наименование учреждения 9</v>
      </c>
      <c r="B276" s="348" t="s">
        <v>333</v>
      </c>
      <c r="C276" s="349" t="s">
        <v>293</v>
      </c>
      <c r="D276" s="349" t="s">
        <v>61</v>
      </c>
      <c r="E276" s="308">
        <f t="shared" si="431"/>
        <v>0</v>
      </c>
      <c r="F276" s="236">
        <f t="shared" si="432"/>
        <v>0</v>
      </c>
      <c r="G276" s="236">
        <f t="shared" si="433"/>
        <v>0</v>
      </c>
      <c r="H276" s="236">
        <f t="shared" si="434"/>
        <v>0</v>
      </c>
      <c r="I276" s="236">
        <f t="shared" si="435"/>
        <v>0</v>
      </c>
      <c r="J276" s="236">
        <f t="shared" si="436"/>
        <v>0</v>
      </c>
      <c r="K276" s="236">
        <f t="shared" si="437"/>
        <v>0</v>
      </c>
      <c r="L276" s="236">
        <f t="shared" si="438"/>
        <v>0</v>
      </c>
      <c r="M276" s="236">
        <f t="shared" si="439"/>
        <v>0</v>
      </c>
      <c r="N276" s="236">
        <f t="shared" si="421"/>
        <v>0</v>
      </c>
      <c r="O276" s="236">
        <f t="shared" si="440"/>
        <v>0</v>
      </c>
      <c r="P276" s="367"/>
      <c r="Q276" s="368"/>
      <c r="R276" s="237">
        <f t="shared" ref="R276:R293" si="451">SUM(U276:W276)</f>
        <v>0</v>
      </c>
      <c r="S276" s="368"/>
      <c r="T276" s="237">
        <f t="shared" ref="T276:T293" si="452">SUM(X276:Z276)</f>
        <v>0</v>
      </c>
      <c r="U276" s="368"/>
      <c r="V276" s="368"/>
      <c r="W276" s="368"/>
      <c r="X276" s="368"/>
      <c r="Y276" s="368"/>
      <c r="Z276" s="368"/>
      <c r="AA276" s="367"/>
      <c r="AB276" s="368"/>
      <c r="AC276" s="237">
        <f t="shared" ref="AC276:AC293" si="453">SUM(AF276:AH276)</f>
        <v>0</v>
      </c>
      <c r="AD276" s="368"/>
      <c r="AE276" s="237">
        <f t="shared" ref="AE276:AE293" si="454">SUM(AI276:AK276)</f>
        <v>0</v>
      </c>
      <c r="AF276" s="368"/>
      <c r="AG276" s="368"/>
      <c r="AH276" s="368"/>
      <c r="AI276" s="368"/>
      <c r="AJ276" s="368"/>
      <c r="AK276" s="368"/>
      <c r="AL276" s="367"/>
      <c r="AM276" s="368"/>
      <c r="AN276" s="237">
        <f t="shared" ref="AN276:AN293" si="455">SUM(AQ276:AS276)</f>
        <v>0</v>
      </c>
      <c r="AO276" s="368"/>
      <c r="AP276" s="237">
        <f t="shared" ref="AP276:AP293" si="456">SUM(AT276:AV276)</f>
        <v>0</v>
      </c>
      <c r="AQ276" s="368"/>
      <c r="AR276" s="368"/>
      <c r="AS276" s="368"/>
      <c r="AT276" s="368"/>
      <c r="AU276" s="368"/>
      <c r="AV276" s="368"/>
      <c r="AW276" s="367"/>
      <c r="AX276" s="368"/>
      <c r="AY276" s="237">
        <f t="shared" ref="AY276:AY293" si="457">SUM(BB276:BD276)</f>
        <v>0</v>
      </c>
      <c r="AZ276" s="368"/>
      <c r="BA276" s="237">
        <f t="shared" ref="BA276:BA293" si="458">SUM(BE276:BG276)</f>
        <v>0</v>
      </c>
      <c r="BB276" s="368"/>
      <c r="BC276" s="368"/>
      <c r="BD276" s="368"/>
      <c r="BE276" s="368"/>
      <c r="BF276" s="368"/>
      <c r="BG276" s="368"/>
      <c r="BH276" s="379">
        <f t="shared" si="417"/>
        <v>0</v>
      </c>
      <c r="BI276" s="255" t="str">
        <f t="shared" si="430"/>
        <v>08</v>
      </c>
      <c r="BJ276" s="361"/>
      <c r="BK276" s="253">
        <f t="shared" si="441"/>
        <v>0</v>
      </c>
      <c r="BL276" s="361"/>
      <c r="BM276" s="253">
        <f t="shared" si="442"/>
        <v>0</v>
      </c>
      <c r="BN276" s="247"/>
      <c r="BO276" s="358"/>
      <c r="BP276" s="361"/>
      <c r="BQ276" s="361"/>
      <c r="BR276" s="361"/>
      <c r="BS276" s="361"/>
      <c r="BT276" s="361"/>
      <c r="BU276" s="361"/>
      <c r="BV276" s="253">
        <f t="shared" si="443"/>
        <v>0</v>
      </c>
      <c r="BW276" s="361"/>
      <c r="BX276" s="253">
        <f t="shared" si="444"/>
        <v>0</v>
      </c>
      <c r="BY276" s="361"/>
      <c r="BZ276" s="361"/>
      <c r="CA276" s="361"/>
      <c r="CB276" s="361"/>
      <c r="CC276" s="361"/>
      <c r="CD276" s="361"/>
      <c r="CE276" s="361"/>
      <c r="CF276" s="361"/>
      <c r="CG276" s="253">
        <f t="shared" si="445"/>
        <v>0</v>
      </c>
      <c r="CH276" s="361"/>
      <c r="CI276" s="253">
        <f t="shared" si="446"/>
        <v>0</v>
      </c>
      <c r="CJ276" s="361"/>
      <c r="CK276" s="361"/>
      <c r="CL276" s="361"/>
      <c r="CM276" s="361"/>
      <c r="CN276" s="361"/>
      <c r="CO276" s="361"/>
      <c r="CP276" s="361"/>
      <c r="CQ276" s="361"/>
      <c r="CR276" s="253">
        <f t="shared" si="447"/>
        <v>0</v>
      </c>
      <c r="CS276" s="361"/>
      <c r="CT276" s="253">
        <f t="shared" si="448"/>
        <v>0</v>
      </c>
      <c r="CU276" s="361"/>
      <c r="CV276" s="361"/>
      <c r="CW276" s="361"/>
      <c r="CX276" s="361"/>
      <c r="CY276" s="361"/>
      <c r="CZ276" s="361"/>
      <c r="DA276" s="361"/>
      <c r="DB276" s="361"/>
      <c r="DC276" s="253">
        <f t="shared" si="449"/>
        <v>0</v>
      </c>
      <c r="DD276" s="361"/>
      <c r="DE276" s="253">
        <f t="shared" si="450"/>
        <v>0</v>
      </c>
      <c r="DF276" s="361"/>
      <c r="DG276" s="361"/>
      <c r="DH276" s="361"/>
      <c r="DI276" s="361"/>
      <c r="DJ276" s="361"/>
      <c r="DK276" s="361"/>
      <c r="DL276" s="361"/>
      <c r="DM276" s="242"/>
      <c r="DN276" s="242"/>
    </row>
    <row r="277" spans="1:118" s="27" customFormat="1" ht="24">
      <c r="A277" s="272" t="str">
        <f t="shared" si="420"/>
        <v>Внести наименование учреждения 9</v>
      </c>
      <c r="B277" s="351" t="s">
        <v>334</v>
      </c>
      <c r="C277" s="349" t="s">
        <v>294</v>
      </c>
      <c r="D277" s="349" t="s">
        <v>63</v>
      </c>
      <c r="E277" s="308">
        <f t="shared" si="431"/>
        <v>0</v>
      </c>
      <c r="F277" s="236">
        <f t="shared" si="432"/>
        <v>0</v>
      </c>
      <c r="G277" s="236">
        <f t="shared" si="433"/>
        <v>0</v>
      </c>
      <c r="H277" s="236">
        <f t="shared" si="434"/>
        <v>0</v>
      </c>
      <c r="I277" s="236">
        <f t="shared" si="435"/>
        <v>0</v>
      </c>
      <c r="J277" s="236">
        <f t="shared" si="436"/>
        <v>0</v>
      </c>
      <c r="K277" s="236">
        <f t="shared" si="437"/>
        <v>0</v>
      </c>
      <c r="L277" s="236">
        <f t="shared" si="438"/>
        <v>0</v>
      </c>
      <c r="M277" s="236">
        <f t="shared" si="439"/>
        <v>0</v>
      </c>
      <c r="N277" s="236">
        <f t="shared" si="421"/>
        <v>0</v>
      </c>
      <c r="O277" s="236">
        <f t="shared" si="440"/>
        <v>0</v>
      </c>
      <c r="P277" s="367"/>
      <c r="Q277" s="368"/>
      <c r="R277" s="237">
        <f t="shared" si="451"/>
        <v>0</v>
      </c>
      <c r="S277" s="368"/>
      <c r="T277" s="237">
        <f t="shared" si="452"/>
        <v>0</v>
      </c>
      <c r="U277" s="368"/>
      <c r="V277" s="368"/>
      <c r="W277" s="368"/>
      <c r="X277" s="368"/>
      <c r="Y277" s="368"/>
      <c r="Z277" s="368"/>
      <c r="AA277" s="367"/>
      <c r="AB277" s="368"/>
      <c r="AC277" s="237">
        <f t="shared" si="453"/>
        <v>0</v>
      </c>
      <c r="AD277" s="368"/>
      <c r="AE277" s="237">
        <f t="shared" si="454"/>
        <v>0</v>
      </c>
      <c r="AF277" s="368"/>
      <c r="AG277" s="368"/>
      <c r="AH277" s="368"/>
      <c r="AI277" s="368"/>
      <c r="AJ277" s="368"/>
      <c r="AK277" s="368"/>
      <c r="AL277" s="367"/>
      <c r="AM277" s="368"/>
      <c r="AN277" s="237">
        <f t="shared" si="455"/>
        <v>0</v>
      </c>
      <c r="AO277" s="368"/>
      <c r="AP277" s="237">
        <f t="shared" si="456"/>
        <v>0</v>
      </c>
      <c r="AQ277" s="368"/>
      <c r="AR277" s="368"/>
      <c r="AS277" s="368"/>
      <c r="AT277" s="368"/>
      <c r="AU277" s="368"/>
      <c r="AV277" s="368"/>
      <c r="AW277" s="367"/>
      <c r="AX277" s="368"/>
      <c r="AY277" s="237">
        <f t="shared" si="457"/>
        <v>0</v>
      </c>
      <c r="AZ277" s="368"/>
      <c r="BA277" s="237">
        <f t="shared" si="458"/>
        <v>0</v>
      </c>
      <c r="BB277" s="368"/>
      <c r="BC277" s="368"/>
      <c r="BD277" s="368"/>
      <c r="BE277" s="368"/>
      <c r="BF277" s="368"/>
      <c r="BG277" s="368"/>
      <c r="BH277" s="379">
        <f t="shared" si="417"/>
        <v>0</v>
      </c>
      <c r="BI277" s="255" t="str">
        <f t="shared" si="430"/>
        <v>09</v>
      </c>
      <c r="BJ277" s="361"/>
      <c r="BK277" s="253">
        <f t="shared" si="441"/>
        <v>0</v>
      </c>
      <c r="BL277" s="361"/>
      <c r="BM277" s="253">
        <f t="shared" si="442"/>
        <v>0</v>
      </c>
      <c r="BN277" s="247"/>
      <c r="BO277" s="358"/>
      <c r="BP277" s="361"/>
      <c r="BQ277" s="361"/>
      <c r="BR277" s="361"/>
      <c r="BS277" s="361"/>
      <c r="BT277" s="361"/>
      <c r="BU277" s="361"/>
      <c r="BV277" s="253">
        <f t="shared" si="443"/>
        <v>0</v>
      </c>
      <c r="BW277" s="361"/>
      <c r="BX277" s="253">
        <f t="shared" si="444"/>
        <v>0</v>
      </c>
      <c r="BY277" s="361"/>
      <c r="BZ277" s="361"/>
      <c r="CA277" s="361"/>
      <c r="CB277" s="361"/>
      <c r="CC277" s="361"/>
      <c r="CD277" s="361"/>
      <c r="CE277" s="361"/>
      <c r="CF277" s="361"/>
      <c r="CG277" s="253">
        <f t="shared" si="445"/>
        <v>0</v>
      </c>
      <c r="CH277" s="361"/>
      <c r="CI277" s="253">
        <f t="shared" si="446"/>
        <v>0</v>
      </c>
      <c r="CJ277" s="361"/>
      <c r="CK277" s="361"/>
      <c r="CL277" s="361"/>
      <c r="CM277" s="361"/>
      <c r="CN277" s="361"/>
      <c r="CO277" s="361"/>
      <c r="CP277" s="361"/>
      <c r="CQ277" s="361"/>
      <c r="CR277" s="253">
        <f t="shared" si="447"/>
        <v>0</v>
      </c>
      <c r="CS277" s="361"/>
      <c r="CT277" s="253">
        <f t="shared" si="448"/>
        <v>0</v>
      </c>
      <c r="CU277" s="361"/>
      <c r="CV277" s="361"/>
      <c r="CW277" s="361"/>
      <c r="CX277" s="361"/>
      <c r="CY277" s="361"/>
      <c r="CZ277" s="361"/>
      <c r="DA277" s="361"/>
      <c r="DB277" s="361"/>
      <c r="DC277" s="253">
        <f t="shared" si="449"/>
        <v>0</v>
      </c>
      <c r="DD277" s="361"/>
      <c r="DE277" s="253">
        <f t="shared" si="450"/>
        <v>0</v>
      </c>
      <c r="DF277" s="361"/>
      <c r="DG277" s="361"/>
      <c r="DH277" s="361"/>
      <c r="DI277" s="361"/>
      <c r="DJ277" s="361"/>
      <c r="DK277" s="361"/>
      <c r="DL277" s="361"/>
      <c r="DM277" s="2"/>
      <c r="DN277" s="2"/>
    </row>
    <row r="278" spans="1:118" s="27" customFormat="1" ht="12">
      <c r="A278" s="272" t="str">
        <f t="shared" si="420"/>
        <v>Внести наименование учреждения 9</v>
      </c>
      <c r="B278" s="366" t="s">
        <v>335</v>
      </c>
      <c r="C278" s="349" t="s">
        <v>295</v>
      </c>
      <c r="D278" s="349" t="s">
        <v>64</v>
      </c>
      <c r="E278" s="308">
        <f t="shared" si="431"/>
        <v>0</v>
      </c>
      <c r="F278" s="236">
        <f t="shared" si="432"/>
        <v>0</v>
      </c>
      <c r="G278" s="236">
        <f t="shared" si="433"/>
        <v>0</v>
      </c>
      <c r="H278" s="236">
        <f t="shared" si="434"/>
        <v>0</v>
      </c>
      <c r="I278" s="236">
        <f t="shared" si="435"/>
        <v>0</v>
      </c>
      <c r="J278" s="236">
        <f t="shared" si="436"/>
        <v>0</v>
      </c>
      <c r="K278" s="236">
        <f t="shared" si="437"/>
        <v>0</v>
      </c>
      <c r="L278" s="236">
        <f t="shared" si="438"/>
        <v>0</v>
      </c>
      <c r="M278" s="236">
        <f t="shared" si="439"/>
        <v>0</v>
      </c>
      <c r="N278" s="236">
        <f t="shared" si="421"/>
        <v>0</v>
      </c>
      <c r="O278" s="236">
        <f t="shared" si="440"/>
        <v>0</v>
      </c>
      <c r="P278" s="367"/>
      <c r="Q278" s="368"/>
      <c r="R278" s="237">
        <f t="shared" si="451"/>
        <v>0</v>
      </c>
      <c r="S278" s="368"/>
      <c r="T278" s="237">
        <f t="shared" si="452"/>
        <v>0</v>
      </c>
      <c r="U278" s="368"/>
      <c r="V278" s="368"/>
      <c r="W278" s="368"/>
      <c r="X278" s="368"/>
      <c r="Y278" s="368"/>
      <c r="Z278" s="368"/>
      <c r="AA278" s="367"/>
      <c r="AB278" s="368"/>
      <c r="AC278" s="237">
        <f t="shared" si="453"/>
        <v>0</v>
      </c>
      <c r="AD278" s="368"/>
      <c r="AE278" s="237">
        <f t="shared" si="454"/>
        <v>0</v>
      </c>
      <c r="AF278" s="368"/>
      <c r="AG278" s="368"/>
      <c r="AH278" s="368"/>
      <c r="AI278" s="368"/>
      <c r="AJ278" s="368"/>
      <c r="AK278" s="368"/>
      <c r="AL278" s="367"/>
      <c r="AM278" s="368"/>
      <c r="AN278" s="237">
        <f t="shared" si="455"/>
        <v>0</v>
      </c>
      <c r="AO278" s="368"/>
      <c r="AP278" s="237">
        <f t="shared" si="456"/>
        <v>0</v>
      </c>
      <c r="AQ278" s="368"/>
      <c r="AR278" s="368"/>
      <c r="AS278" s="368"/>
      <c r="AT278" s="368"/>
      <c r="AU278" s="368"/>
      <c r="AV278" s="368"/>
      <c r="AW278" s="367"/>
      <c r="AX278" s="368"/>
      <c r="AY278" s="237">
        <f t="shared" si="457"/>
        <v>0</v>
      </c>
      <c r="AZ278" s="368"/>
      <c r="BA278" s="237">
        <f t="shared" si="458"/>
        <v>0</v>
      </c>
      <c r="BB278" s="368"/>
      <c r="BC278" s="368"/>
      <c r="BD278" s="368"/>
      <c r="BE278" s="368"/>
      <c r="BF278" s="368"/>
      <c r="BG278" s="368"/>
      <c r="BH278" s="379">
        <f t="shared" si="417"/>
        <v>0</v>
      </c>
      <c r="BI278" s="255" t="str">
        <f t="shared" si="430"/>
        <v>10</v>
      </c>
      <c r="BJ278" s="361"/>
      <c r="BK278" s="253">
        <f t="shared" si="441"/>
        <v>0</v>
      </c>
      <c r="BL278" s="361"/>
      <c r="BM278" s="253">
        <f t="shared" si="442"/>
        <v>0</v>
      </c>
      <c r="BN278" s="247"/>
      <c r="BO278" s="358"/>
      <c r="BP278" s="361"/>
      <c r="BQ278" s="361"/>
      <c r="BR278" s="361"/>
      <c r="BS278" s="361"/>
      <c r="BT278" s="361"/>
      <c r="BU278" s="361"/>
      <c r="BV278" s="253">
        <f t="shared" si="443"/>
        <v>0</v>
      </c>
      <c r="BW278" s="361"/>
      <c r="BX278" s="253">
        <f t="shared" si="444"/>
        <v>0</v>
      </c>
      <c r="BY278" s="361"/>
      <c r="BZ278" s="361"/>
      <c r="CA278" s="361"/>
      <c r="CB278" s="361"/>
      <c r="CC278" s="361"/>
      <c r="CD278" s="361"/>
      <c r="CE278" s="361"/>
      <c r="CF278" s="361"/>
      <c r="CG278" s="253">
        <f t="shared" si="445"/>
        <v>0</v>
      </c>
      <c r="CH278" s="361"/>
      <c r="CI278" s="253">
        <f t="shared" si="446"/>
        <v>0</v>
      </c>
      <c r="CJ278" s="361"/>
      <c r="CK278" s="361"/>
      <c r="CL278" s="361"/>
      <c r="CM278" s="361"/>
      <c r="CN278" s="361"/>
      <c r="CO278" s="361"/>
      <c r="CP278" s="361"/>
      <c r="CQ278" s="361"/>
      <c r="CR278" s="253">
        <f t="shared" si="447"/>
        <v>0</v>
      </c>
      <c r="CS278" s="361"/>
      <c r="CT278" s="253">
        <f t="shared" si="448"/>
        <v>0</v>
      </c>
      <c r="CU278" s="361"/>
      <c r="CV278" s="361"/>
      <c r="CW278" s="361"/>
      <c r="CX278" s="361"/>
      <c r="CY278" s="361"/>
      <c r="CZ278" s="361"/>
      <c r="DA278" s="361"/>
      <c r="DB278" s="361"/>
      <c r="DC278" s="253">
        <f t="shared" si="449"/>
        <v>0</v>
      </c>
      <c r="DD278" s="361"/>
      <c r="DE278" s="253">
        <f t="shared" si="450"/>
        <v>0</v>
      </c>
      <c r="DF278" s="361"/>
      <c r="DG278" s="361"/>
      <c r="DH278" s="361"/>
      <c r="DI278" s="361"/>
      <c r="DJ278" s="361"/>
      <c r="DK278" s="361"/>
      <c r="DL278" s="361"/>
      <c r="DM278" s="2"/>
      <c r="DN278" s="2"/>
    </row>
    <row r="279" spans="1:118" s="28" customFormat="1" ht="24">
      <c r="A279" s="272" t="str">
        <f t="shared" si="420"/>
        <v>Внести наименование учреждения 9</v>
      </c>
      <c r="B279" s="348" t="s">
        <v>336</v>
      </c>
      <c r="C279" s="349" t="s">
        <v>296</v>
      </c>
      <c r="D279" s="349" t="s">
        <v>65</v>
      </c>
      <c r="E279" s="308">
        <f t="shared" si="431"/>
        <v>0</v>
      </c>
      <c r="F279" s="236">
        <f t="shared" si="432"/>
        <v>0</v>
      </c>
      <c r="G279" s="236">
        <f t="shared" si="433"/>
        <v>0</v>
      </c>
      <c r="H279" s="236">
        <f t="shared" si="434"/>
        <v>0</v>
      </c>
      <c r="I279" s="236">
        <f t="shared" si="435"/>
        <v>0</v>
      </c>
      <c r="J279" s="236">
        <f t="shared" si="436"/>
        <v>0</v>
      </c>
      <c r="K279" s="236">
        <f t="shared" si="437"/>
        <v>0</v>
      </c>
      <c r="L279" s="236">
        <f t="shared" si="438"/>
        <v>0</v>
      </c>
      <c r="M279" s="236">
        <f t="shared" si="439"/>
        <v>0</v>
      </c>
      <c r="N279" s="236">
        <f t="shared" si="421"/>
        <v>0</v>
      </c>
      <c r="O279" s="236">
        <f t="shared" si="440"/>
        <v>0</v>
      </c>
      <c r="P279" s="220"/>
      <c r="Q279" s="221"/>
      <c r="R279" s="237">
        <f t="shared" si="451"/>
        <v>0</v>
      </c>
      <c r="S279" s="221"/>
      <c r="T279" s="237">
        <f t="shared" si="452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453"/>
        <v>0</v>
      </c>
      <c r="AD279" s="221"/>
      <c r="AE279" s="237">
        <f t="shared" si="454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455"/>
        <v>0</v>
      </c>
      <c r="AO279" s="221"/>
      <c r="AP279" s="237">
        <f t="shared" si="456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457"/>
        <v>0</v>
      </c>
      <c r="AZ279" s="221"/>
      <c r="BA279" s="237">
        <f t="shared" si="458"/>
        <v>0</v>
      </c>
      <c r="BB279" s="221"/>
      <c r="BC279" s="233"/>
      <c r="BD279" s="221"/>
      <c r="BE279" s="221"/>
      <c r="BF279" s="233"/>
      <c r="BG279" s="221"/>
      <c r="BH279" s="379">
        <f t="shared" si="417"/>
        <v>0</v>
      </c>
      <c r="BI279" s="255" t="str">
        <f t="shared" si="430"/>
        <v>11</v>
      </c>
      <c r="BJ279" s="361"/>
      <c r="BK279" s="253">
        <f t="shared" si="441"/>
        <v>0</v>
      </c>
      <c r="BL279" s="361"/>
      <c r="BM279" s="253">
        <f t="shared" si="442"/>
        <v>0</v>
      </c>
      <c r="BN279" s="247"/>
      <c r="BO279" s="358"/>
      <c r="BP279" s="361"/>
      <c r="BQ279" s="361"/>
      <c r="BR279" s="361"/>
      <c r="BS279" s="361"/>
      <c r="BT279" s="361"/>
      <c r="BU279" s="361"/>
      <c r="BV279" s="253">
        <f t="shared" si="443"/>
        <v>0</v>
      </c>
      <c r="BW279" s="361"/>
      <c r="BX279" s="253">
        <f t="shared" si="444"/>
        <v>0</v>
      </c>
      <c r="BY279" s="361"/>
      <c r="BZ279" s="361"/>
      <c r="CA279" s="361"/>
      <c r="CB279" s="361"/>
      <c r="CC279" s="361"/>
      <c r="CD279" s="361"/>
      <c r="CE279" s="361"/>
      <c r="CF279" s="361"/>
      <c r="CG279" s="253">
        <f t="shared" si="445"/>
        <v>0</v>
      </c>
      <c r="CH279" s="361"/>
      <c r="CI279" s="253">
        <f t="shared" si="446"/>
        <v>0</v>
      </c>
      <c r="CJ279" s="361"/>
      <c r="CK279" s="361"/>
      <c r="CL279" s="361"/>
      <c r="CM279" s="361"/>
      <c r="CN279" s="361"/>
      <c r="CO279" s="361"/>
      <c r="CP279" s="361"/>
      <c r="CQ279" s="361"/>
      <c r="CR279" s="253">
        <f t="shared" si="447"/>
        <v>0</v>
      </c>
      <c r="CS279" s="361"/>
      <c r="CT279" s="253">
        <f t="shared" si="448"/>
        <v>0</v>
      </c>
      <c r="CU279" s="361"/>
      <c r="CV279" s="361"/>
      <c r="CW279" s="361"/>
      <c r="CX279" s="361"/>
      <c r="CY279" s="361"/>
      <c r="CZ279" s="361"/>
      <c r="DA279" s="361"/>
      <c r="DB279" s="361"/>
      <c r="DC279" s="253">
        <f t="shared" si="449"/>
        <v>0</v>
      </c>
      <c r="DD279" s="361"/>
      <c r="DE279" s="253">
        <f t="shared" si="450"/>
        <v>0</v>
      </c>
      <c r="DF279" s="361"/>
      <c r="DG279" s="361"/>
      <c r="DH279" s="361"/>
      <c r="DI279" s="361"/>
      <c r="DJ279" s="361"/>
      <c r="DK279" s="361"/>
      <c r="DL279" s="361"/>
      <c r="DM279" s="242"/>
      <c r="DN279" s="242"/>
    </row>
    <row r="280" spans="1:118" s="27" customFormat="1" ht="24">
      <c r="A280" s="272" t="str">
        <f t="shared" si="420"/>
        <v>Внести наименование учреждения 9</v>
      </c>
      <c r="B280" s="351" t="s">
        <v>334</v>
      </c>
      <c r="C280" s="349" t="s">
        <v>297</v>
      </c>
      <c r="D280" s="349" t="s">
        <v>66</v>
      </c>
      <c r="E280" s="308">
        <f t="shared" si="431"/>
        <v>0</v>
      </c>
      <c r="F280" s="236">
        <f t="shared" si="432"/>
        <v>0</v>
      </c>
      <c r="G280" s="236">
        <f t="shared" si="433"/>
        <v>0</v>
      </c>
      <c r="H280" s="236">
        <f t="shared" si="434"/>
        <v>0</v>
      </c>
      <c r="I280" s="236">
        <f t="shared" si="435"/>
        <v>0</v>
      </c>
      <c r="J280" s="236">
        <f t="shared" si="436"/>
        <v>0</v>
      </c>
      <c r="K280" s="236">
        <f t="shared" si="437"/>
        <v>0</v>
      </c>
      <c r="L280" s="236">
        <f t="shared" si="438"/>
        <v>0</v>
      </c>
      <c r="M280" s="236">
        <f t="shared" si="439"/>
        <v>0</v>
      </c>
      <c r="N280" s="236">
        <f t="shared" si="421"/>
        <v>0</v>
      </c>
      <c r="O280" s="236">
        <f t="shared" si="440"/>
        <v>0</v>
      </c>
      <c r="P280" s="220"/>
      <c r="Q280" s="221"/>
      <c r="R280" s="237">
        <f t="shared" si="451"/>
        <v>0</v>
      </c>
      <c r="S280" s="221"/>
      <c r="T280" s="237">
        <f t="shared" si="452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453"/>
        <v>0</v>
      </c>
      <c r="AD280" s="221"/>
      <c r="AE280" s="237">
        <f t="shared" si="454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455"/>
        <v>0</v>
      </c>
      <c r="AO280" s="221"/>
      <c r="AP280" s="237">
        <f t="shared" si="456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457"/>
        <v>0</v>
      </c>
      <c r="AZ280" s="221"/>
      <c r="BA280" s="237">
        <f t="shared" si="458"/>
        <v>0</v>
      </c>
      <c r="BB280" s="221"/>
      <c r="BC280" s="233"/>
      <c r="BD280" s="221"/>
      <c r="BE280" s="221"/>
      <c r="BF280" s="233"/>
      <c r="BG280" s="221"/>
      <c r="BH280" s="379">
        <f t="shared" si="417"/>
        <v>0</v>
      </c>
      <c r="BI280" s="255" t="str">
        <f t="shared" si="430"/>
        <v>12</v>
      </c>
      <c r="BJ280" s="361"/>
      <c r="BK280" s="253">
        <f t="shared" si="441"/>
        <v>0</v>
      </c>
      <c r="BL280" s="361"/>
      <c r="BM280" s="253">
        <f t="shared" si="442"/>
        <v>0</v>
      </c>
      <c r="BN280" s="247"/>
      <c r="BO280" s="358"/>
      <c r="BP280" s="361"/>
      <c r="BQ280" s="361"/>
      <c r="BR280" s="361"/>
      <c r="BS280" s="361"/>
      <c r="BT280" s="361"/>
      <c r="BU280" s="361"/>
      <c r="BV280" s="253">
        <f t="shared" si="443"/>
        <v>0</v>
      </c>
      <c r="BW280" s="361"/>
      <c r="BX280" s="253">
        <f t="shared" si="444"/>
        <v>0</v>
      </c>
      <c r="BY280" s="361"/>
      <c r="BZ280" s="361"/>
      <c r="CA280" s="361"/>
      <c r="CB280" s="361"/>
      <c r="CC280" s="361"/>
      <c r="CD280" s="361"/>
      <c r="CE280" s="361"/>
      <c r="CF280" s="361"/>
      <c r="CG280" s="253">
        <f t="shared" si="445"/>
        <v>0</v>
      </c>
      <c r="CH280" s="361"/>
      <c r="CI280" s="253">
        <f t="shared" si="446"/>
        <v>0</v>
      </c>
      <c r="CJ280" s="361"/>
      <c r="CK280" s="361"/>
      <c r="CL280" s="361"/>
      <c r="CM280" s="361"/>
      <c r="CN280" s="361"/>
      <c r="CO280" s="361"/>
      <c r="CP280" s="361"/>
      <c r="CQ280" s="361"/>
      <c r="CR280" s="253">
        <f t="shared" si="447"/>
        <v>0</v>
      </c>
      <c r="CS280" s="361"/>
      <c r="CT280" s="253">
        <f t="shared" si="448"/>
        <v>0</v>
      </c>
      <c r="CU280" s="361"/>
      <c r="CV280" s="361"/>
      <c r="CW280" s="361"/>
      <c r="CX280" s="361"/>
      <c r="CY280" s="361"/>
      <c r="CZ280" s="361"/>
      <c r="DA280" s="361"/>
      <c r="DB280" s="361"/>
      <c r="DC280" s="253">
        <f t="shared" si="449"/>
        <v>0</v>
      </c>
      <c r="DD280" s="361"/>
      <c r="DE280" s="253">
        <f t="shared" si="450"/>
        <v>0</v>
      </c>
      <c r="DF280" s="361"/>
      <c r="DG280" s="361"/>
      <c r="DH280" s="361"/>
      <c r="DI280" s="361"/>
      <c r="DJ280" s="361"/>
      <c r="DK280" s="361"/>
      <c r="DL280" s="361"/>
      <c r="DM280" s="2"/>
      <c r="DN280" s="2"/>
    </row>
    <row r="281" spans="1:118" s="27" customFormat="1" ht="12">
      <c r="A281" s="272" t="str">
        <f t="shared" si="420"/>
        <v>Внести наименование учреждения 9</v>
      </c>
      <c r="B281" s="366" t="s">
        <v>335</v>
      </c>
      <c r="C281" s="349" t="s">
        <v>298</v>
      </c>
      <c r="D281" s="349" t="s">
        <v>67</v>
      </c>
      <c r="E281" s="308">
        <f t="shared" si="431"/>
        <v>0</v>
      </c>
      <c r="F281" s="236">
        <f t="shared" si="432"/>
        <v>0</v>
      </c>
      <c r="G281" s="236">
        <f t="shared" si="433"/>
        <v>0</v>
      </c>
      <c r="H281" s="236">
        <f t="shared" si="434"/>
        <v>0</v>
      </c>
      <c r="I281" s="236">
        <f t="shared" si="435"/>
        <v>0</v>
      </c>
      <c r="J281" s="236">
        <f t="shared" si="436"/>
        <v>0</v>
      </c>
      <c r="K281" s="236">
        <f t="shared" si="437"/>
        <v>0</v>
      </c>
      <c r="L281" s="236">
        <f t="shared" si="438"/>
        <v>0</v>
      </c>
      <c r="M281" s="236">
        <f t="shared" si="439"/>
        <v>0</v>
      </c>
      <c r="N281" s="236">
        <f t="shared" si="421"/>
        <v>0</v>
      </c>
      <c r="O281" s="236">
        <f t="shared" si="440"/>
        <v>0</v>
      </c>
      <c r="P281" s="220"/>
      <c r="Q281" s="221"/>
      <c r="R281" s="237">
        <f t="shared" si="451"/>
        <v>0</v>
      </c>
      <c r="S281" s="221"/>
      <c r="T281" s="237">
        <f t="shared" si="452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453"/>
        <v>0</v>
      </c>
      <c r="AD281" s="221"/>
      <c r="AE281" s="237">
        <f t="shared" si="454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455"/>
        <v>0</v>
      </c>
      <c r="AO281" s="221"/>
      <c r="AP281" s="237">
        <f t="shared" si="456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457"/>
        <v>0</v>
      </c>
      <c r="AZ281" s="221"/>
      <c r="BA281" s="237">
        <f t="shared" si="458"/>
        <v>0</v>
      </c>
      <c r="BB281" s="221"/>
      <c r="BC281" s="233"/>
      <c r="BD281" s="221"/>
      <c r="BE281" s="221"/>
      <c r="BF281" s="233"/>
      <c r="BG281" s="221"/>
      <c r="BH281" s="379">
        <f t="shared" si="417"/>
        <v>0</v>
      </c>
      <c r="BI281" s="255" t="str">
        <f t="shared" si="430"/>
        <v>13</v>
      </c>
      <c r="BJ281" s="361"/>
      <c r="BK281" s="253">
        <f t="shared" si="441"/>
        <v>0</v>
      </c>
      <c r="BL281" s="361"/>
      <c r="BM281" s="253">
        <f t="shared" si="442"/>
        <v>0</v>
      </c>
      <c r="BN281" s="247"/>
      <c r="BO281" s="358"/>
      <c r="BP281" s="361"/>
      <c r="BQ281" s="361"/>
      <c r="BR281" s="361"/>
      <c r="BS281" s="361"/>
      <c r="BT281" s="361"/>
      <c r="BU281" s="361"/>
      <c r="BV281" s="253">
        <f t="shared" si="443"/>
        <v>0</v>
      </c>
      <c r="BW281" s="361"/>
      <c r="BX281" s="253">
        <f t="shared" si="444"/>
        <v>0</v>
      </c>
      <c r="BY281" s="361"/>
      <c r="BZ281" s="361"/>
      <c r="CA281" s="361"/>
      <c r="CB281" s="361"/>
      <c r="CC281" s="361"/>
      <c r="CD281" s="361"/>
      <c r="CE281" s="361"/>
      <c r="CF281" s="361"/>
      <c r="CG281" s="253">
        <f t="shared" si="445"/>
        <v>0</v>
      </c>
      <c r="CH281" s="361"/>
      <c r="CI281" s="253">
        <f t="shared" si="446"/>
        <v>0</v>
      </c>
      <c r="CJ281" s="361"/>
      <c r="CK281" s="361"/>
      <c r="CL281" s="361"/>
      <c r="CM281" s="361"/>
      <c r="CN281" s="361"/>
      <c r="CO281" s="361"/>
      <c r="CP281" s="361"/>
      <c r="CQ281" s="361"/>
      <c r="CR281" s="253">
        <f t="shared" si="447"/>
        <v>0</v>
      </c>
      <c r="CS281" s="361"/>
      <c r="CT281" s="253">
        <f t="shared" si="448"/>
        <v>0</v>
      </c>
      <c r="CU281" s="361"/>
      <c r="CV281" s="361"/>
      <c r="CW281" s="361"/>
      <c r="CX281" s="361"/>
      <c r="CY281" s="361"/>
      <c r="CZ281" s="361"/>
      <c r="DA281" s="361"/>
      <c r="DB281" s="361"/>
      <c r="DC281" s="253">
        <f t="shared" si="449"/>
        <v>0</v>
      </c>
      <c r="DD281" s="361"/>
      <c r="DE281" s="253">
        <f t="shared" si="450"/>
        <v>0</v>
      </c>
      <c r="DF281" s="361"/>
      <c r="DG281" s="361"/>
      <c r="DH281" s="361"/>
      <c r="DI281" s="361"/>
      <c r="DJ281" s="361"/>
      <c r="DK281" s="361"/>
      <c r="DL281" s="361"/>
      <c r="DM281" s="2"/>
      <c r="DN281" s="2"/>
    </row>
    <row r="282" spans="1:118" s="28" customFormat="1" ht="72">
      <c r="A282" s="272" t="str">
        <f t="shared" si="420"/>
        <v>Внести наименование учреждения 9</v>
      </c>
      <c r="B282" s="348" t="s">
        <v>337</v>
      </c>
      <c r="C282" s="349" t="s">
        <v>299</v>
      </c>
      <c r="D282" s="349" t="s">
        <v>300</v>
      </c>
      <c r="E282" s="308">
        <f t="shared" si="431"/>
        <v>0</v>
      </c>
      <c r="F282" s="236">
        <f t="shared" si="432"/>
        <v>0</v>
      </c>
      <c r="G282" s="236">
        <f t="shared" si="433"/>
        <v>0</v>
      </c>
      <c r="H282" s="236">
        <f t="shared" si="434"/>
        <v>0</v>
      </c>
      <c r="I282" s="236">
        <f t="shared" si="435"/>
        <v>0</v>
      </c>
      <c r="J282" s="236">
        <f t="shared" si="436"/>
        <v>0</v>
      </c>
      <c r="K282" s="236">
        <f t="shared" si="437"/>
        <v>0</v>
      </c>
      <c r="L282" s="236">
        <f t="shared" si="438"/>
        <v>0</v>
      </c>
      <c r="M282" s="236">
        <f t="shared" si="439"/>
        <v>0</v>
      </c>
      <c r="N282" s="236">
        <f t="shared" si="421"/>
        <v>0</v>
      </c>
      <c r="O282" s="236">
        <f t="shared" si="440"/>
        <v>0</v>
      </c>
      <c r="P282" s="220"/>
      <c r="Q282" s="221"/>
      <c r="R282" s="237">
        <f t="shared" si="451"/>
        <v>0</v>
      </c>
      <c r="S282" s="221"/>
      <c r="T282" s="237">
        <f t="shared" si="452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453"/>
        <v>0</v>
      </c>
      <c r="AD282" s="221"/>
      <c r="AE282" s="237">
        <f t="shared" si="454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455"/>
        <v>0</v>
      </c>
      <c r="AO282" s="221"/>
      <c r="AP282" s="237">
        <f t="shared" si="456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457"/>
        <v>0</v>
      </c>
      <c r="AZ282" s="221"/>
      <c r="BA282" s="237">
        <f t="shared" si="458"/>
        <v>0</v>
      </c>
      <c r="BB282" s="221"/>
      <c r="BC282" s="233"/>
      <c r="BD282" s="221"/>
      <c r="BE282" s="221"/>
      <c r="BF282" s="233"/>
      <c r="BG282" s="221"/>
      <c r="BH282" s="379">
        <f t="shared" si="417"/>
        <v>0</v>
      </c>
      <c r="BI282" s="255" t="str">
        <f t="shared" si="430"/>
        <v>14</v>
      </c>
      <c r="BJ282" s="361"/>
      <c r="BK282" s="253">
        <f t="shared" si="441"/>
        <v>0</v>
      </c>
      <c r="BL282" s="361"/>
      <c r="BM282" s="253">
        <f t="shared" si="442"/>
        <v>0</v>
      </c>
      <c r="BN282" s="247"/>
      <c r="BO282" s="358"/>
      <c r="BP282" s="361"/>
      <c r="BQ282" s="361"/>
      <c r="BR282" s="361"/>
      <c r="BS282" s="361"/>
      <c r="BT282" s="361"/>
      <c r="BU282" s="361"/>
      <c r="BV282" s="253">
        <f t="shared" si="443"/>
        <v>0</v>
      </c>
      <c r="BW282" s="361"/>
      <c r="BX282" s="253">
        <f t="shared" si="444"/>
        <v>0</v>
      </c>
      <c r="BY282" s="361"/>
      <c r="BZ282" s="361"/>
      <c r="CA282" s="361"/>
      <c r="CB282" s="361"/>
      <c r="CC282" s="361"/>
      <c r="CD282" s="361"/>
      <c r="CE282" s="361"/>
      <c r="CF282" s="361"/>
      <c r="CG282" s="253">
        <f t="shared" si="445"/>
        <v>0</v>
      </c>
      <c r="CH282" s="361"/>
      <c r="CI282" s="253">
        <f t="shared" si="446"/>
        <v>0</v>
      </c>
      <c r="CJ282" s="361"/>
      <c r="CK282" s="361"/>
      <c r="CL282" s="361"/>
      <c r="CM282" s="361"/>
      <c r="CN282" s="361"/>
      <c r="CO282" s="361"/>
      <c r="CP282" s="361"/>
      <c r="CQ282" s="361"/>
      <c r="CR282" s="253">
        <f t="shared" si="447"/>
        <v>0</v>
      </c>
      <c r="CS282" s="361"/>
      <c r="CT282" s="253">
        <f t="shared" si="448"/>
        <v>0</v>
      </c>
      <c r="CU282" s="361"/>
      <c r="CV282" s="361"/>
      <c r="CW282" s="361"/>
      <c r="CX282" s="361"/>
      <c r="CY282" s="361"/>
      <c r="CZ282" s="361"/>
      <c r="DA282" s="361"/>
      <c r="DB282" s="361"/>
      <c r="DC282" s="253">
        <f t="shared" si="449"/>
        <v>0</v>
      </c>
      <c r="DD282" s="361"/>
      <c r="DE282" s="253">
        <f t="shared" si="450"/>
        <v>0</v>
      </c>
      <c r="DF282" s="361"/>
      <c r="DG282" s="361"/>
      <c r="DH282" s="361"/>
      <c r="DI282" s="361"/>
      <c r="DJ282" s="361"/>
      <c r="DK282" s="361"/>
      <c r="DL282" s="361"/>
      <c r="DM282" s="242"/>
      <c r="DN282" s="242"/>
    </row>
    <row r="283" spans="1:118" s="27" customFormat="1" ht="24">
      <c r="A283" s="272" t="str">
        <f t="shared" si="420"/>
        <v>Внести наименование учреждения 9</v>
      </c>
      <c r="B283" s="351" t="s">
        <v>334</v>
      </c>
      <c r="C283" s="349" t="s">
        <v>301</v>
      </c>
      <c r="D283" s="349" t="s">
        <v>302</v>
      </c>
      <c r="E283" s="308">
        <f t="shared" si="431"/>
        <v>0</v>
      </c>
      <c r="F283" s="236">
        <f t="shared" si="432"/>
        <v>0</v>
      </c>
      <c r="G283" s="236">
        <f t="shared" si="433"/>
        <v>0</v>
      </c>
      <c r="H283" s="236">
        <f t="shared" si="434"/>
        <v>0</v>
      </c>
      <c r="I283" s="236">
        <f t="shared" si="435"/>
        <v>0</v>
      </c>
      <c r="J283" s="236">
        <f t="shared" si="436"/>
        <v>0</v>
      </c>
      <c r="K283" s="236">
        <f t="shared" si="437"/>
        <v>0</v>
      </c>
      <c r="L283" s="236">
        <f t="shared" si="438"/>
        <v>0</v>
      </c>
      <c r="M283" s="236">
        <f t="shared" si="439"/>
        <v>0</v>
      </c>
      <c r="N283" s="236">
        <f t="shared" si="421"/>
        <v>0</v>
      </c>
      <c r="O283" s="236">
        <f t="shared" si="440"/>
        <v>0</v>
      </c>
      <c r="P283" s="220"/>
      <c r="Q283" s="221"/>
      <c r="R283" s="237">
        <f t="shared" si="451"/>
        <v>0</v>
      </c>
      <c r="S283" s="221"/>
      <c r="T283" s="237">
        <f t="shared" si="452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453"/>
        <v>0</v>
      </c>
      <c r="AD283" s="221"/>
      <c r="AE283" s="237">
        <f t="shared" si="454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455"/>
        <v>0</v>
      </c>
      <c r="AO283" s="221"/>
      <c r="AP283" s="237">
        <f t="shared" si="456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457"/>
        <v>0</v>
      </c>
      <c r="AZ283" s="221"/>
      <c r="BA283" s="237">
        <f t="shared" si="458"/>
        <v>0</v>
      </c>
      <c r="BB283" s="221"/>
      <c r="BC283" s="233"/>
      <c r="BD283" s="221"/>
      <c r="BE283" s="221"/>
      <c r="BF283" s="233"/>
      <c r="BG283" s="221"/>
      <c r="BH283" s="379">
        <f t="shared" si="417"/>
        <v>0</v>
      </c>
      <c r="BI283" s="255" t="str">
        <f t="shared" si="430"/>
        <v>15</v>
      </c>
      <c r="BJ283" s="361"/>
      <c r="BK283" s="253">
        <f t="shared" si="441"/>
        <v>0</v>
      </c>
      <c r="BL283" s="361"/>
      <c r="BM283" s="253">
        <f t="shared" si="442"/>
        <v>0</v>
      </c>
      <c r="BN283" s="247"/>
      <c r="BO283" s="358"/>
      <c r="BP283" s="361"/>
      <c r="BQ283" s="361"/>
      <c r="BR283" s="361"/>
      <c r="BS283" s="361"/>
      <c r="BT283" s="361"/>
      <c r="BU283" s="361"/>
      <c r="BV283" s="253">
        <f t="shared" si="443"/>
        <v>0</v>
      </c>
      <c r="BW283" s="361"/>
      <c r="BX283" s="253">
        <f t="shared" si="444"/>
        <v>0</v>
      </c>
      <c r="BY283" s="361"/>
      <c r="BZ283" s="361"/>
      <c r="CA283" s="361"/>
      <c r="CB283" s="361"/>
      <c r="CC283" s="361"/>
      <c r="CD283" s="361"/>
      <c r="CE283" s="361"/>
      <c r="CF283" s="361"/>
      <c r="CG283" s="253">
        <f t="shared" si="445"/>
        <v>0</v>
      </c>
      <c r="CH283" s="361"/>
      <c r="CI283" s="253">
        <f t="shared" si="446"/>
        <v>0</v>
      </c>
      <c r="CJ283" s="361"/>
      <c r="CK283" s="361"/>
      <c r="CL283" s="361"/>
      <c r="CM283" s="361"/>
      <c r="CN283" s="361"/>
      <c r="CO283" s="361"/>
      <c r="CP283" s="361"/>
      <c r="CQ283" s="361"/>
      <c r="CR283" s="253">
        <f t="shared" si="447"/>
        <v>0</v>
      </c>
      <c r="CS283" s="361"/>
      <c r="CT283" s="253">
        <f t="shared" si="448"/>
        <v>0</v>
      </c>
      <c r="CU283" s="361"/>
      <c r="CV283" s="361"/>
      <c r="CW283" s="361"/>
      <c r="CX283" s="361"/>
      <c r="CY283" s="361"/>
      <c r="CZ283" s="361"/>
      <c r="DA283" s="361"/>
      <c r="DB283" s="361"/>
      <c r="DC283" s="253">
        <f t="shared" si="449"/>
        <v>0</v>
      </c>
      <c r="DD283" s="361"/>
      <c r="DE283" s="253">
        <f t="shared" si="450"/>
        <v>0</v>
      </c>
      <c r="DF283" s="361"/>
      <c r="DG283" s="361"/>
      <c r="DH283" s="361"/>
      <c r="DI283" s="361"/>
      <c r="DJ283" s="361"/>
      <c r="DK283" s="361"/>
      <c r="DL283" s="361"/>
      <c r="DM283" s="2"/>
      <c r="DN283" s="2"/>
    </row>
    <row r="284" spans="1:118" s="27" customFormat="1" ht="12">
      <c r="A284" s="272" t="str">
        <f t="shared" si="420"/>
        <v>Внести наименование учреждения 9</v>
      </c>
      <c r="B284" s="366" t="s">
        <v>335</v>
      </c>
      <c r="C284" s="349" t="s">
        <v>303</v>
      </c>
      <c r="D284" s="349" t="s">
        <v>304</v>
      </c>
      <c r="E284" s="308">
        <f t="shared" si="431"/>
        <v>0</v>
      </c>
      <c r="F284" s="236">
        <f t="shared" si="432"/>
        <v>0</v>
      </c>
      <c r="G284" s="236">
        <f t="shared" si="433"/>
        <v>0</v>
      </c>
      <c r="H284" s="236">
        <f t="shared" si="434"/>
        <v>0</v>
      </c>
      <c r="I284" s="236">
        <f t="shared" si="435"/>
        <v>0</v>
      </c>
      <c r="J284" s="236">
        <f>ROUND(SUM(U284,AF284,AQ284,BB284),1)</f>
        <v>0</v>
      </c>
      <c r="K284" s="236">
        <f>ROUND(SUM(V284,AG284,AR284,BC284),1)</f>
        <v>0</v>
      </c>
      <c r="L284" s="236">
        <f>ROUND(SUM(W284,AH284,AS284,BD284),1)</f>
        <v>0</v>
      </c>
      <c r="M284" s="236">
        <f>ROUND(SUM(X284,AI284,AT284,BE284),1)</f>
        <v>0</v>
      </c>
      <c r="N284" s="236">
        <f t="shared" si="421"/>
        <v>0</v>
      </c>
      <c r="O284" s="236">
        <f>ROUND(SUM(Z284,AK284,AV284,BG284),1)</f>
        <v>0</v>
      </c>
      <c r="P284" s="220"/>
      <c r="Q284" s="221"/>
      <c r="R284" s="237">
        <f t="shared" si="451"/>
        <v>0</v>
      </c>
      <c r="S284" s="221"/>
      <c r="T284" s="237">
        <f t="shared" si="452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453"/>
        <v>0</v>
      </c>
      <c r="AD284" s="221"/>
      <c r="AE284" s="237">
        <f t="shared" si="454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455"/>
        <v>0</v>
      </c>
      <c r="AO284" s="221"/>
      <c r="AP284" s="237">
        <f t="shared" si="456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457"/>
        <v>0</v>
      </c>
      <c r="AZ284" s="221"/>
      <c r="BA284" s="237">
        <f t="shared" si="458"/>
        <v>0</v>
      </c>
      <c r="BB284" s="221"/>
      <c r="BC284" s="233"/>
      <c r="BD284" s="221"/>
      <c r="BE284" s="221"/>
      <c r="BF284" s="233"/>
      <c r="BG284" s="221"/>
      <c r="BH284" s="379">
        <f t="shared" si="417"/>
        <v>0</v>
      </c>
      <c r="BI284" s="255" t="str">
        <f t="shared" si="430"/>
        <v>16</v>
      </c>
      <c r="BJ284" s="361"/>
      <c r="BK284" s="253">
        <f t="shared" si="441"/>
        <v>0</v>
      </c>
      <c r="BL284" s="361"/>
      <c r="BM284" s="253">
        <f t="shared" si="442"/>
        <v>0</v>
      </c>
      <c r="BN284" s="247"/>
      <c r="BO284" s="358"/>
      <c r="BP284" s="361"/>
      <c r="BQ284" s="361"/>
      <c r="BR284" s="361"/>
      <c r="BS284" s="361"/>
      <c r="BT284" s="361"/>
      <c r="BU284" s="361"/>
      <c r="BV284" s="253">
        <f t="shared" si="443"/>
        <v>0</v>
      </c>
      <c r="BW284" s="361"/>
      <c r="BX284" s="253">
        <f t="shared" si="444"/>
        <v>0</v>
      </c>
      <c r="BY284" s="361"/>
      <c r="BZ284" s="361"/>
      <c r="CA284" s="361"/>
      <c r="CB284" s="361"/>
      <c r="CC284" s="361"/>
      <c r="CD284" s="361"/>
      <c r="CE284" s="361"/>
      <c r="CF284" s="361"/>
      <c r="CG284" s="253">
        <f t="shared" si="445"/>
        <v>0</v>
      </c>
      <c r="CH284" s="361"/>
      <c r="CI284" s="253">
        <f t="shared" si="446"/>
        <v>0</v>
      </c>
      <c r="CJ284" s="361"/>
      <c r="CK284" s="361"/>
      <c r="CL284" s="361"/>
      <c r="CM284" s="361"/>
      <c r="CN284" s="361"/>
      <c r="CO284" s="361"/>
      <c r="CP284" s="361"/>
      <c r="CQ284" s="361"/>
      <c r="CR284" s="253">
        <f t="shared" si="447"/>
        <v>0</v>
      </c>
      <c r="CS284" s="361"/>
      <c r="CT284" s="253">
        <f t="shared" si="448"/>
        <v>0</v>
      </c>
      <c r="CU284" s="361"/>
      <c r="CV284" s="361"/>
      <c r="CW284" s="361"/>
      <c r="CX284" s="361"/>
      <c r="CY284" s="361"/>
      <c r="CZ284" s="361"/>
      <c r="DA284" s="361"/>
      <c r="DB284" s="361"/>
      <c r="DC284" s="253">
        <f t="shared" si="449"/>
        <v>0</v>
      </c>
      <c r="DD284" s="361"/>
      <c r="DE284" s="253">
        <f t="shared" si="450"/>
        <v>0</v>
      </c>
      <c r="DF284" s="361"/>
      <c r="DG284" s="361"/>
      <c r="DH284" s="361"/>
      <c r="DI284" s="361"/>
      <c r="DJ284" s="361"/>
      <c r="DK284" s="361"/>
      <c r="DL284" s="361"/>
      <c r="DM284" s="2"/>
      <c r="DN284" s="2"/>
    </row>
    <row r="285" spans="1:118" s="28" customFormat="1" ht="24">
      <c r="A285" s="272" t="str">
        <f t="shared" si="420"/>
        <v>Внести наименование учреждения 9</v>
      </c>
      <c r="B285" s="348" t="s">
        <v>338</v>
      </c>
      <c r="C285" s="349" t="s">
        <v>305</v>
      </c>
      <c r="D285" s="349" t="s">
        <v>306</v>
      </c>
      <c r="E285" s="308">
        <f t="shared" si="431"/>
        <v>0</v>
      </c>
      <c r="F285" s="236">
        <f t="shared" si="432"/>
        <v>0</v>
      </c>
      <c r="G285" s="236">
        <f t="shared" si="433"/>
        <v>0</v>
      </c>
      <c r="H285" s="236">
        <f t="shared" si="434"/>
        <v>0</v>
      </c>
      <c r="I285" s="236">
        <f t="shared" si="435"/>
        <v>0</v>
      </c>
      <c r="J285" s="236">
        <f t="shared" ref="J285:J296" si="459">ROUND(SUM(U285,AF285,AQ285,BB285),1)</f>
        <v>0</v>
      </c>
      <c r="K285" s="236">
        <f t="shared" ref="K285:K296" si="460">ROUND(SUM(V285,AG285,AR285,BC285),1)</f>
        <v>0</v>
      </c>
      <c r="L285" s="236">
        <f t="shared" ref="L285:L296" si="461">ROUND(SUM(W285,AH285,AS285,BD285),1)</f>
        <v>0</v>
      </c>
      <c r="M285" s="236">
        <f t="shared" ref="M285:M296" si="462">ROUND(SUM(X285,AI285,AT285,BE285),1)</f>
        <v>0</v>
      </c>
      <c r="N285" s="236">
        <f t="shared" si="421"/>
        <v>0</v>
      </c>
      <c r="O285" s="236">
        <f t="shared" ref="O285:O296" si="463">ROUND(SUM(Z285,AK285,AV285,BG285),1)</f>
        <v>0</v>
      </c>
      <c r="P285" s="367"/>
      <c r="Q285" s="368"/>
      <c r="R285" s="237">
        <f t="shared" si="451"/>
        <v>0</v>
      </c>
      <c r="S285" s="368"/>
      <c r="T285" s="237">
        <f t="shared" si="452"/>
        <v>0</v>
      </c>
      <c r="U285" s="368"/>
      <c r="V285" s="368"/>
      <c r="W285" s="368"/>
      <c r="X285" s="368"/>
      <c r="Y285" s="368"/>
      <c r="Z285" s="368"/>
      <c r="AA285" s="367"/>
      <c r="AB285" s="368"/>
      <c r="AC285" s="237">
        <f t="shared" si="453"/>
        <v>0</v>
      </c>
      <c r="AD285" s="368"/>
      <c r="AE285" s="237">
        <f t="shared" si="454"/>
        <v>0</v>
      </c>
      <c r="AF285" s="368"/>
      <c r="AG285" s="368"/>
      <c r="AH285" s="368"/>
      <c r="AI285" s="368"/>
      <c r="AJ285" s="368"/>
      <c r="AK285" s="368"/>
      <c r="AL285" s="367"/>
      <c r="AM285" s="368"/>
      <c r="AN285" s="237">
        <f t="shared" si="455"/>
        <v>0</v>
      </c>
      <c r="AO285" s="368"/>
      <c r="AP285" s="237">
        <f t="shared" si="456"/>
        <v>0</v>
      </c>
      <c r="AQ285" s="368"/>
      <c r="AR285" s="368"/>
      <c r="AS285" s="368"/>
      <c r="AT285" s="368"/>
      <c r="AU285" s="368"/>
      <c r="AV285" s="368"/>
      <c r="AW285" s="367"/>
      <c r="AX285" s="368"/>
      <c r="AY285" s="237">
        <f t="shared" si="457"/>
        <v>0</v>
      </c>
      <c r="AZ285" s="368"/>
      <c r="BA285" s="237">
        <f t="shared" si="458"/>
        <v>0</v>
      </c>
      <c r="BB285" s="368"/>
      <c r="BC285" s="368"/>
      <c r="BD285" s="368"/>
      <c r="BE285" s="368"/>
      <c r="BF285" s="368"/>
      <c r="BG285" s="368"/>
      <c r="BH285" s="379">
        <f t="shared" si="417"/>
        <v>0</v>
      </c>
      <c r="BI285" s="255" t="str">
        <f t="shared" si="430"/>
        <v>17</v>
      </c>
      <c r="BJ285" s="361"/>
      <c r="BK285" s="253">
        <f t="shared" si="441"/>
        <v>0</v>
      </c>
      <c r="BL285" s="361"/>
      <c r="BM285" s="253">
        <f t="shared" si="442"/>
        <v>0</v>
      </c>
      <c r="BN285" s="247"/>
      <c r="BO285" s="358"/>
      <c r="BP285" s="361"/>
      <c r="BQ285" s="361"/>
      <c r="BR285" s="361"/>
      <c r="BS285" s="361"/>
      <c r="BT285" s="361"/>
      <c r="BU285" s="361"/>
      <c r="BV285" s="253">
        <f t="shared" si="443"/>
        <v>0</v>
      </c>
      <c r="BW285" s="361"/>
      <c r="BX285" s="253">
        <f t="shared" si="444"/>
        <v>0</v>
      </c>
      <c r="BY285" s="361"/>
      <c r="BZ285" s="361"/>
      <c r="CA285" s="361"/>
      <c r="CB285" s="361"/>
      <c r="CC285" s="361"/>
      <c r="CD285" s="361"/>
      <c r="CE285" s="361"/>
      <c r="CF285" s="361"/>
      <c r="CG285" s="253">
        <f t="shared" si="445"/>
        <v>0</v>
      </c>
      <c r="CH285" s="361"/>
      <c r="CI285" s="253">
        <f t="shared" si="446"/>
        <v>0</v>
      </c>
      <c r="CJ285" s="361"/>
      <c r="CK285" s="361"/>
      <c r="CL285" s="361"/>
      <c r="CM285" s="361"/>
      <c r="CN285" s="361"/>
      <c r="CO285" s="361"/>
      <c r="CP285" s="361"/>
      <c r="CQ285" s="361"/>
      <c r="CR285" s="253">
        <f t="shared" si="447"/>
        <v>0</v>
      </c>
      <c r="CS285" s="361"/>
      <c r="CT285" s="253">
        <f t="shared" si="448"/>
        <v>0</v>
      </c>
      <c r="CU285" s="361"/>
      <c r="CV285" s="361"/>
      <c r="CW285" s="361"/>
      <c r="CX285" s="361"/>
      <c r="CY285" s="361"/>
      <c r="CZ285" s="361"/>
      <c r="DA285" s="361"/>
      <c r="DB285" s="361"/>
      <c r="DC285" s="253">
        <f t="shared" si="449"/>
        <v>0</v>
      </c>
      <c r="DD285" s="361"/>
      <c r="DE285" s="253">
        <f t="shared" si="450"/>
        <v>0</v>
      </c>
      <c r="DF285" s="361"/>
      <c r="DG285" s="361"/>
      <c r="DH285" s="361"/>
      <c r="DI285" s="361"/>
      <c r="DJ285" s="361"/>
      <c r="DK285" s="361"/>
      <c r="DL285" s="361"/>
      <c r="DM285" s="242"/>
      <c r="DN285" s="242"/>
    </row>
    <row r="286" spans="1:118" s="28" customFormat="1" ht="72">
      <c r="A286" s="272" t="str">
        <f t="shared" si="420"/>
        <v>Внести наименование учреждения 9</v>
      </c>
      <c r="B286" s="348" t="s">
        <v>339</v>
      </c>
      <c r="C286" s="349" t="s">
        <v>307</v>
      </c>
      <c r="D286" s="349" t="s">
        <v>308</v>
      </c>
      <c r="E286" s="308">
        <f t="shared" si="431"/>
        <v>0</v>
      </c>
      <c r="F286" s="236">
        <f t="shared" si="432"/>
        <v>0</v>
      </c>
      <c r="G286" s="236">
        <f t="shared" si="433"/>
        <v>0</v>
      </c>
      <c r="H286" s="236">
        <f t="shared" si="434"/>
        <v>0</v>
      </c>
      <c r="I286" s="236">
        <f t="shared" si="435"/>
        <v>0</v>
      </c>
      <c r="J286" s="236">
        <f t="shared" si="459"/>
        <v>0</v>
      </c>
      <c r="K286" s="236">
        <f t="shared" si="460"/>
        <v>0</v>
      </c>
      <c r="L286" s="236">
        <f t="shared" si="461"/>
        <v>0</v>
      </c>
      <c r="M286" s="236">
        <f t="shared" si="462"/>
        <v>0</v>
      </c>
      <c r="N286" s="236">
        <f t="shared" si="421"/>
        <v>0</v>
      </c>
      <c r="O286" s="236">
        <f t="shared" si="463"/>
        <v>0</v>
      </c>
      <c r="P286" s="367"/>
      <c r="Q286" s="368"/>
      <c r="R286" s="237">
        <f t="shared" si="451"/>
        <v>0</v>
      </c>
      <c r="S286" s="368"/>
      <c r="T286" s="237">
        <f t="shared" si="452"/>
        <v>0</v>
      </c>
      <c r="U286" s="368"/>
      <c r="V286" s="368"/>
      <c r="W286" s="368"/>
      <c r="X286" s="368"/>
      <c r="Y286" s="368"/>
      <c r="Z286" s="368"/>
      <c r="AA286" s="367"/>
      <c r="AB286" s="368"/>
      <c r="AC286" s="237">
        <f t="shared" si="453"/>
        <v>0</v>
      </c>
      <c r="AD286" s="368"/>
      <c r="AE286" s="237">
        <f t="shared" si="454"/>
        <v>0</v>
      </c>
      <c r="AF286" s="368"/>
      <c r="AG286" s="368"/>
      <c r="AH286" s="368"/>
      <c r="AI286" s="368"/>
      <c r="AJ286" s="368"/>
      <c r="AK286" s="368"/>
      <c r="AL286" s="367"/>
      <c r="AM286" s="368"/>
      <c r="AN286" s="237">
        <f t="shared" si="455"/>
        <v>0</v>
      </c>
      <c r="AO286" s="368"/>
      <c r="AP286" s="237">
        <f t="shared" si="456"/>
        <v>0</v>
      </c>
      <c r="AQ286" s="368"/>
      <c r="AR286" s="368"/>
      <c r="AS286" s="368"/>
      <c r="AT286" s="368"/>
      <c r="AU286" s="368"/>
      <c r="AV286" s="368"/>
      <c r="AW286" s="367"/>
      <c r="AX286" s="368"/>
      <c r="AY286" s="237">
        <f t="shared" si="457"/>
        <v>0</v>
      </c>
      <c r="AZ286" s="368"/>
      <c r="BA286" s="237">
        <f t="shared" si="458"/>
        <v>0</v>
      </c>
      <c r="BB286" s="368"/>
      <c r="BC286" s="368"/>
      <c r="BD286" s="368"/>
      <c r="BE286" s="368"/>
      <c r="BF286" s="368"/>
      <c r="BG286" s="368"/>
      <c r="BH286" s="379">
        <f t="shared" si="417"/>
        <v>0</v>
      </c>
      <c r="BI286" s="255" t="str">
        <f t="shared" si="430"/>
        <v>18</v>
      </c>
      <c r="BJ286" s="361"/>
      <c r="BK286" s="253">
        <f t="shared" si="441"/>
        <v>0</v>
      </c>
      <c r="BL286" s="361"/>
      <c r="BM286" s="253">
        <f t="shared" si="442"/>
        <v>0</v>
      </c>
      <c r="BN286" s="247"/>
      <c r="BO286" s="358"/>
      <c r="BP286" s="361"/>
      <c r="BQ286" s="361"/>
      <c r="BR286" s="361"/>
      <c r="BS286" s="361"/>
      <c r="BT286" s="361"/>
      <c r="BU286" s="361"/>
      <c r="BV286" s="253">
        <f t="shared" si="443"/>
        <v>0</v>
      </c>
      <c r="BW286" s="361"/>
      <c r="BX286" s="253">
        <f t="shared" si="444"/>
        <v>0</v>
      </c>
      <c r="BY286" s="361"/>
      <c r="BZ286" s="361"/>
      <c r="CA286" s="361"/>
      <c r="CB286" s="361"/>
      <c r="CC286" s="361"/>
      <c r="CD286" s="361"/>
      <c r="CE286" s="361"/>
      <c r="CF286" s="361"/>
      <c r="CG286" s="253">
        <f t="shared" si="445"/>
        <v>0</v>
      </c>
      <c r="CH286" s="361"/>
      <c r="CI286" s="253">
        <f t="shared" si="446"/>
        <v>0</v>
      </c>
      <c r="CJ286" s="361"/>
      <c r="CK286" s="361"/>
      <c r="CL286" s="361"/>
      <c r="CM286" s="361"/>
      <c r="CN286" s="361"/>
      <c r="CO286" s="361"/>
      <c r="CP286" s="361"/>
      <c r="CQ286" s="361"/>
      <c r="CR286" s="253">
        <f t="shared" si="447"/>
        <v>0</v>
      </c>
      <c r="CS286" s="361"/>
      <c r="CT286" s="253">
        <f t="shared" si="448"/>
        <v>0</v>
      </c>
      <c r="CU286" s="361"/>
      <c r="CV286" s="361"/>
      <c r="CW286" s="361"/>
      <c r="CX286" s="361"/>
      <c r="CY286" s="361"/>
      <c r="CZ286" s="361"/>
      <c r="DA286" s="361"/>
      <c r="DB286" s="361"/>
      <c r="DC286" s="253">
        <f t="shared" si="449"/>
        <v>0</v>
      </c>
      <c r="DD286" s="361"/>
      <c r="DE286" s="253">
        <f t="shared" si="450"/>
        <v>0</v>
      </c>
      <c r="DF286" s="361"/>
      <c r="DG286" s="361"/>
      <c r="DH286" s="361"/>
      <c r="DI286" s="361"/>
      <c r="DJ286" s="361"/>
      <c r="DK286" s="361"/>
      <c r="DL286" s="361"/>
      <c r="DM286" s="242"/>
      <c r="DN286" s="242"/>
    </row>
    <row r="287" spans="1:118" s="28" customFormat="1" ht="12">
      <c r="A287" s="272" t="str">
        <f t="shared" si="420"/>
        <v>Внести наименование учреждения 9</v>
      </c>
      <c r="B287" s="348" t="s">
        <v>309</v>
      </c>
      <c r="C287" s="349" t="s">
        <v>71</v>
      </c>
      <c r="D287" s="349" t="s">
        <v>310</v>
      </c>
      <c r="E287" s="308">
        <f t="shared" si="431"/>
        <v>0</v>
      </c>
      <c r="F287" s="236">
        <f t="shared" si="432"/>
        <v>0</v>
      </c>
      <c r="G287" s="236">
        <f t="shared" si="433"/>
        <v>0</v>
      </c>
      <c r="H287" s="236">
        <f t="shared" si="434"/>
        <v>0</v>
      </c>
      <c r="I287" s="236">
        <f t="shared" si="435"/>
        <v>0</v>
      </c>
      <c r="J287" s="236">
        <f t="shared" si="459"/>
        <v>0</v>
      </c>
      <c r="K287" s="236">
        <f t="shared" si="460"/>
        <v>0</v>
      </c>
      <c r="L287" s="236">
        <f t="shared" si="461"/>
        <v>0</v>
      </c>
      <c r="M287" s="236">
        <f t="shared" si="462"/>
        <v>0</v>
      </c>
      <c r="N287" s="236">
        <f t="shared" si="421"/>
        <v>0</v>
      </c>
      <c r="O287" s="236">
        <f t="shared" si="463"/>
        <v>0</v>
      </c>
      <c r="P287" s="367"/>
      <c r="Q287" s="368"/>
      <c r="R287" s="237">
        <f t="shared" si="451"/>
        <v>0</v>
      </c>
      <c r="S287" s="368"/>
      <c r="T287" s="237">
        <f t="shared" si="452"/>
        <v>0</v>
      </c>
      <c r="U287" s="368"/>
      <c r="V287" s="368"/>
      <c r="W287" s="368"/>
      <c r="X287" s="368"/>
      <c r="Y287" s="368"/>
      <c r="Z287" s="368"/>
      <c r="AA287" s="367"/>
      <c r="AB287" s="368"/>
      <c r="AC287" s="237">
        <f t="shared" si="453"/>
        <v>0</v>
      </c>
      <c r="AD287" s="368"/>
      <c r="AE287" s="237">
        <f t="shared" si="454"/>
        <v>0</v>
      </c>
      <c r="AF287" s="368"/>
      <c r="AG287" s="368"/>
      <c r="AH287" s="368"/>
      <c r="AI287" s="368"/>
      <c r="AJ287" s="368"/>
      <c r="AK287" s="368"/>
      <c r="AL287" s="367"/>
      <c r="AM287" s="368"/>
      <c r="AN287" s="237">
        <f t="shared" si="455"/>
        <v>0</v>
      </c>
      <c r="AO287" s="368"/>
      <c r="AP287" s="237">
        <f t="shared" si="456"/>
        <v>0</v>
      </c>
      <c r="AQ287" s="368"/>
      <c r="AR287" s="368"/>
      <c r="AS287" s="368"/>
      <c r="AT287" s="368"/>
      <c r="AU287" s="368"/>
      <c r="AV287" s="368"/>
      <c r="AW287" s="367"/>
      <c r="AX287" s="368"/>
      <c r="AY287" s="237">
        <f t="shared" si="457"/>
        <v>0</v>
      </c>
      <c r="AZ287" s="368"/>
      <c r="BA287" s="237">
        <f t="shared" si="458"/>
        <v>0</v>
      </c>
      <c r="BB287" s="368"/>
      <c r="BC287" s="368"/>
      <c r="BD287" s="368"/>
      <c r="BE287" s="368"/>
      <c r="BF287" s="368"/>
      <c r="BG287" s="368"/>
      <c r="BH287" s="379">
        <f t="shared" si="417"/>
        <v>0</v>
      </c>
      <c r="BI287" s="255" t="str">
        <f t="shared" si="430"/>
        <v>19</v>
      </c>
      <c r="BJ287" s="361"/>
      <c r="BK287" s="253">
        <f t="shared" si="441"/>
        <v>0</v>
      </c>
      <c r="BL287" s="361"/>
      <c r="BM287" s="253">
        <f t="shared" si="442"/>
        <v>0</v>
      </c>
      <c r="BN287" s="247"/>
      <c r="BO287" s="358"/>
      <c r="BP287" s="361"/>
      <c r="BQ287" s="361"/>
      <c r="BR287" s="361"/>
      <c r="BS287" s="361"/>
      <c r="BT287" s="361"/>
      <c r="BU287" s="361"/>
      <c r="BV287" s="253">
        <f t="shared" si="443"/>
        <v>0</v>
      </c>
      <c r="BW287" s="361"/>
      <c r="BX287" s="253">
        <f t="shared" si="444"/>
        <v>0</v>
      </c>
      <c r="BY287" s="361"/>
      <c r="BZ287" s="361"/>
      <c r="CA287" s="361"/>
      <c r="CB287" s="361"/>
      <c r="CC287" s="361"/>
      <c r="CD287" s="361"/>
      <c r="CE287" s="361"/>
      <c r="CF287" s="361"/>
      <c r="CG287" s="253">
        <f t="shared" si="445"/>
        <v>0</v>
      </c>
      <c r="CH287" s="361"/>
      <c r="CI287" s="253">
        <f t="shared" si="446"/>
        <v>0</v>
      </c>
      <c r="CJ287" s="361"/>
      <c r="CK287" s="361"/>
      <c r="CL287" s="361"/>
      <c r="CM287" s="361"/>
      <c r="CN287" s="361"/>
      <c r="CO287" s="361"/>
      <c r="CP287" s="361"/>
      <c r="CQ287" s="361"/>
      <c r="CR287" s="253">
        <f t="shared" si="447"/>
        <v>0</v>
      </c>
      <c r="CS287" s="361"/>
      <c r="CT287" s="253">
        <f t="shared" si="448"/>
        <v>0</v>
      </c>
      <c r="CU287" s="361"/>
      <c r="CV287" s="361"/>
      <c r="CW287" s="361"/>
      <c r="CX287" s="361"/>
      <c r="CY287" s="361"/>
      <c r="CZ287" s="361"/>
      <c r="DA287" s="361"/>
      <c r="DB287" s="361"/>
      <c r="DC287" s="253">
        <f t="shared" si="449"/>
        <v>0</v>
      </c>
      <c r="DD287" s="361"/>
      <c r="DE287" s="253">
        <f t="shared" si="450"/>
        <v>0</v>
      </c>
      <c r="DF287" s="361"/>
      <c r="DG287" s="361"/>
      <c r="DH287" s="361"/>
      <c r="DI287" s="361"/>
      <c r="DJ287" s="361"/>
      <c r="DK287" s="361"/>
      <c r="DL287" s="361"/>
      <c r="DM287" s="242"/>
      <c r="DN287" s="242"/>
    </row>
    <row r="288" spans="1:118" s="27" customFormat="1" ht="12">
      <c r="A288" s="272" t="str">
        <f t="shared" si="420"/>
        <v>Внести наименование учреждения 9</v>
      </c>
      <c r="B288" s="350" t="s">
        <v>72</v>
      </c>
      <c r="C288" s="349" t="s">
        <v>73</v>
      </c>
      <c r="D288" s="349" t="s">
        <v>311</v>
      </c>
      <c r="E288" s="308">
        <f t="shared" si="431"/>
        <v>0</v>
      </c>
      <c r="F288" s="236">
        <f t="shared" si="432"/>
        <v>0</v>
      </c>
      <c r="G288" s="236">
        <f t="shared" si="433"/>
        <v>0</v>
      </c>
      <c r="H288" s="236">
        <f t="shared" si="434"/>
        <v>0</v>
      </c>
      <c r="I288" s="236">
        <f t="shared" si="435"/>
        <v>0</v>
      </c>
      <c r="J288" s="236">
        <f t="shared" si="459"/>
        <v>0</v>
      </c>
      <c r="K288" s="236">
        <f t="shared" si="460"/>
        <v>0</v>
      </c>
      <c r="L288" s="236">
        <f t="shared" si="461"/>
        <v>0</v>
      </c>
      <c r="M288" s="236">
        <f t="shared" si="462"/>
        <v>0</v>
      </c>
      <c r="N288" s="236">
        <f t="shared" si="421"/>
        <v>0</v>
      </c>
      <c r="O288" s="236">
        <f t="shared" si="463"/>
        <v>0</v>
      </c>
      <c r="P288" s="367"/>
      <c r="Q288" s="368"/>
      <c r="R288" s="237">
        <f t="shared" si="451"/>
        <v>0</v>
      </c>
      <c r="S288" s="368"/>
      <c r="T288" s="237">
        <f t="shared" si="452"/>
        <v>0</v>
      </c>
      <c r="U288" s="368"/>
      <c r="V288" s="368"/>
      <c r="W288" s="368"/>
      <c r="X288" s="368"/>
      <c r="Y288" s="368"/>
      <c r="Z288" s="368"/>
      <c r="AA288" s="367"/>
      <c r="AB288" s="368"/>
      <c r="AC288" s="237">
        <f t="shared" si="453"/>
        <v>0</v>
      </c>
      <c r="AD288" s="368"/>
      <c r="AE288" s="237">
        <f t="shared" si="454"/>
        <v>0</v>
      </c>
      <c r="AF288" s="368"/>
      <c r="AG288" s="368"/>
      <c r="AH288" s="368"/>
      <c r="AI288" s="368"/>
      <c r="AJ288" s="368"/>
      <c r="AK288" s="368"/>
      <c r="AL288" s="367"/>
      <c r="AM288" s="368"/>
      <c r="AN288" s="237">
        <f t="shared" si="455"/>
        <v>0</v>
      </c>
      <c r="AO288" s="368"/>
      <c r="AP288" s="237">
        <f t="shared" si="456"/>
        <v>0</v>
      </c>
      <c r="AQ288" s="368"/>
      <c r="AR288" s="368"/>
      <c r="AS288" s="368"/>
      <c r="AT288" s="368"/>
      <c r="AU288" s="368"/>
      <c r="AV288" s="368"/>
      <c r="AW288" s="367"/>
      <c r="AX288" s="368"/>
      <c r="AY288" s="237">
        <f t="shared" si="457"/>
        <v>0</v>
      </c>
      <c r="AZ288" s="368"/>
      <c r="BA288" s="237">
        <f t="shared" si="458"/>
        <v>0</v>
      </c>
      <c r="BB288" s="368"/>
      <c r="BC288" s="368"/>
      <c r="BD288" s="368"/>
      <c r="BE288" s="368"/>
      <c r="BF288" s="368"/>
      <c r="BG288" s="368"/>
      <c r="BH288" s="379">
        <f t="shared" si="417"/>
        <v>0</v>
      </c>
      <c r="BI288" s="255" t="str">
        <f t="shared" si="430"/>
        <v>20</v>
      </c>
      <c r="BJ288" s="361"/>
      <c r="BK288" s="253">
        <f t="shared" si="441"/>
        <v>0</v>
      </c>
      <c r="BL288" s="361"/>
      <c r="BM288" s="253">
        <f t="shared" si="442"/>
        <v>0</v>
      </c>
      <c r="BN288" s="247"/>
      <c r="BO288" s="358"/>
      <c r="BP288" s="361"/>
      <c r="BQ288" s="361"/>
      <c r="BR288" s="361"/>
      <c r="BS288" s="361"/>
      <c r="BT288" s="361"/>
      <c r="BU288" s="361"/>
      <c r="BV288" s="253">
        <f t="shared" si="443"/>
        <v>0</v>
      </c>
      <c r="BW288" s="361"/>
      <c r="BX288" s="253">
        <f t="shared" si="444"/>
        <v>0</v>
      </c>
      <c r="BY288" s="361"/>
      <c r="BZ288" s="361"/>
      <c r="CA288" s="361"/>
      <c r="CB288" s="361"/>
      <c r="CC288" s="361"/>
      <c r="CD288" s="361"/>
      <c r="CE288" s="361"/>
      <c r="CF288" s="361"/>
      <c r="CG288" s="253">
        <f t="shared" si="445"/>
        <v>0</v>
      </c>
      <c r="CH288" s="361"/>
      <c r="CI288" s="253">
        <f t="shared" si="446"/>
        <v>0</v>
      </c>
      <c r="CJ288" s="361"/>
      <c r="CK288" s="361"/>
      <c r="CL288" s="361"/>
      <c r="CM288" s="361"/>
      <c r="CN288" s="361"/>
      <c r="CO288" s="361"/>
      <c r="CP288" s="361"/>
      <c r="CQ288" s="361"/>
      <c r="CR288" s="253">
        <f t="shared" si="447"/>
        <v>0</v>
      </c>
      <c r="CS288" s="361"/>
      <c r="CT288" s="253">
        <f t="shared" si="448"/>
        <v>0</v>
      </c>
      <c r="CU288" s="361"/>
      <c r="CV288" s="361"/>
      <c r="CW288" s="361"/>
      <c r="CX288" s="361"/>
      <c r="CY288" s="361"/>
      <c r="CZ288" s="361"/>
      <c r="DA288" s="361"/>
      <c r="DB288" s="361"/>
      <c r="DC288" s="253">
        <f t="shared" si="449"/>
        <v>0</v>
      </c>
      <c r="DD288" s="361"/>
      <c r="DE288" s="253">
        <f t="shared" si="450"/>
        <v>0</v>
      </c>
      <c r="DF288" s="361"/>
      <c r="DG288" s="361"/>
      <c r="DH288" s="361"/>
      <c r="DI288" s="361"/>
      <c r="DJ288" s="361"/>
      <c r="DK288" s="361"/>
      <c r="DL288" s="361"/>
      <c r="DM288" s="2"/>
      <c r="DN288" s="2"/>
    </row>
    <row r="289" spans="1:118" s="28" customFormat="1" ht="36">
      <c r="A289" s="272" t="str">
        <f t="shared" si="420"/>
        <v>Внести наименование учреждения 9</v>
      </c>
      <c r="B289" s="348" t="s">
        <v>340</v>
      </c>
      <c r="C289" s="349" t="s">
        <v>71</v>
      </c>
      <c r="D289" s="349" t="s">
        <v>312</v>
      </c>
      <c r="E289" s="308">
        <f t="shared" si="431"/>
        <v>0</v>
      </c>
      <c r="F289" s="236">
        <f t="shared" si="432"/>
        <v>0</v>
      </c>
      <c r="G289" s="236">
        <f t="shared" si="433"/>
        <v>0</v>
      </c>
      <c r="H289" s="236">
        <f t="shared" si="434"/>
        <v>0</v>
      </c>
      <c r="I289" s="236">
        <f t="shared" si="435"/>
        <v>0</v>
      </c>
      <c r="J289" s="236">
        <f t="shared" si="459"/>
        <v>0</v>
      </c>
      <c r="K289" s="236">
        <f t="shared" si="460"/>
        <v>0</v>
      </c>
      <c r="L289" s="236">
        <f t="shared" si="461"/>
        <v>0</v>
      </c>
      <c r="M289" s="236">
        <f t="shared" si="462"/>
        <v>0</v>
      </c>
      <c r="N289" s="236">
        <f t="shared" si="421"/>
        <v>0</v>
      </c>
      <c r="O289" s="236">
        <f t="shared" si="463"/>
        <v>0</v>
      </c>
      <c r="P289" s="367"/>
      <c r="Q289" s="368"/>
      <c r="R289" s="237">
        <f t="shared" si="451"/>
        <v>0</v>
      </c>
      <c r="S289" s="368"/>
      <c r="T289" s="237">
        <f t="shared" si="452"/>
        <v>0</v>
      </c>
      <c r="U289" s="368"/>
      <c r="V289" s="368"/>
      <c r="W289" s="368"/>
      <c r="X289" s="368"/>
      <c r="Y289" s="368"/>
      <c r="Z289" s="368"/>
      <c r="AA289" s="367"/>
      <c r="AB289" s="368"/>
      <c r="AC289" s="237">
        <f t="shared" si="453"/>
        <v>0</v>
      </c>
      <c r="AD289" s="368"/>
      <c r="AE289" s="237">
        <f t="shared" si="454"/>
        <v>0</v>
      </c>
      <c r="AF289" s="368"/>
      <c r="AG289" s="368"/>
      <c r="AH289" s="368"/>
      <c r="AI289" s="368"/>
      <c r="AJ289" s="368"/>
      <c r="AK289" s="368"/>
      <c r="AL289" s="367"/>
      <c r="AM289" s="368"/>
      <c r="AN289" s="237">
        <f t="shared" si="455"/>
        <v>0</v>
      </c>
      <c r="AO289" s="368"/>
      <c r="AP289" s="237">
        <f t="shared" si="456"/>
        <v>0</v>
      </c>
      <c r="AQ289" s="368"/>
      <c r="AR289" s="368"/>
      <c r="AS289" s="368"/>
      <c r="AT289" s="368"/>
      <c r="AU289" s="368"/>
      <c r="AV289" s="368"/>
      <c r="AW289" s="367"/>
      <c r="AX289" s="368"/>
      <c r="AY289" s="237">
        <f t="shared" si="457"/>
        <v>0</v>
      </c>
      <c r="AZ289" s="368"/>
      <c r="BA289" s="237">
        <f t="shared" si="458"/>
        <v>0</v>
      </c>
      <c r="BB289" s="368"/>
      <c r="BC289" s="368"/>
      <c r="BD289" s="368"/>
      <c r="BE289" s="368"/>
      <c r="BF289" s="368"/>
      <c r="BG289" s="368"/>
      <c r="BH289" s="379">
        <f t="shared" si="417"/>
        <v>0</v>
      </c>
      <c r="BI289" s="255" t="str">
        <f t="shared" si="430"/>
        <v>21</v>
      </c>
      <c r="BJ289" s="361"/>
      <c r="BK289" s="253">
        <f t="shared" si="441"/>
        <v>0</v>
      </c>
      <c r="BL289" s="361"/>
      <c r="BM289" s="253">
        <f t="shared" si="442"/>
        <v>0</v>
      </c>
      <c r="BN289" s="247"/>
      <c r="BO289" s="358"/>
      <c r="BP289" s="361"/>
      <c r="BQ289" s="361"/>
      <c r="BR289" s="361"/>
      <c r="BS289" s="361"/>
      <c r="BT289" s="361"/>
      <c r="BU289" s="361"/>
      <c r="BV289" s="253">
        <f t="shared" si="443"/>
        <v>0</v>
      </c>
      <c r="BW289" s="361"/>
      <c r="BX289" s="253">
        <f t="shared" si="444"/>
        <v>0</v>
      </c>
      <c r="BY289" s="361"/>
      <c r="BZ289" s="361"/>
      <c r="CA289" s="361"/>
      <c r="CB289" s="361"/>
      <c r="CC289" s="361"/>
      <c r="CD289" s="361"/>
      <c r="CE289" s="361"/>
      <c r="CF289" s="361"/>
      <c r="CG289" s="253">
        <f t="shared" si="445"/>
        <v>0</v>
      </c>
      <c r="CH289" s="361"/>
      <c r="CI289" s="253">
        <f t="shared" si="446"/>
        <v>0</v>
      </c>
      <c r="CJ289" s="361"/>
      <c r="CK289" s="361"/>
      <c r="CL289" s="361"/>
      <c r="CM289" s="361"/>
      <c r="CN289" s="361"/>
      <c r="CO289" s="361"/>
      <c r="CP289" s="361"/>
      <c r="CQ289" s="361"/>
      <c r="CR289" s="253">
        <f t="shared" si="447"/>
        <v>0</v>
      </c>
      <c r="CS289" s="361"/>
      <c r="CT289" s="253">
        <f t="shared" si="448"/>
        <v>0</v>
      </c>
      <c r="CU289" s="361"/>
      <c r="CV289" s="361"/>
      <c r="CW289" s="361"/>
      <c r="CX289" s="361"/>
      <c r="CY289" s="361"/>
      <c r="CZ289" s="361"/>
      <c r="DA289" s="361"/>
      <c r="DB289" s="361"/>
      <c r="DC289" s="253">
        <f t="shared" si="449"/>
        <v>0</v>
      </c>
      <c r="DD289" s="361"/>
      <c r="DE289" s="253">
        <f t="shared" si="450"/>
        <v>0</v>
      </c>
      <c r="DF289" s="361"/>
      <c r="DG289" s="361"/>
      <c r="DH289" s="361"/>
      <c r="DI289" s="361"/>
      <c r="DJ289" s="361"/>
      <c r="DK289" s="361"/>
      <c r="DL289" s="361"/>
      <c r="DM289" s="242"/>
      <c r="DN289" s="242"/>
    </row>
    <row r="290" spans="1:118" s="27" customFormat="1" ht="12">
      <c r="A290" s="272" t="str">
        <f t="shared" si="420"/>
        <v>Внести наименование учреждения 9</v>
      </c>
      <c r="B290" s="350" t="s">
        <v>72</v>
      </c>
      <c r="C290" s="349" t="s">
        <v>73</v>
      </c>
      <c r="D290" s="349" t="s">
        <v>313</v>
      </c>
      <c r="E290" s="308">
        <f t="shared" si="431"/>
        <v>0</v>
      </c>
      <c r="F290" s="236">
        <f t="shared" si="432"/>
        <v>0</v>
      </c>
      <c r="G290" s="236">
        <f t="shared" si="433"/>
        <v>0</v>
      </c>
      <c r="H290" s="236">
        <f t="shared" si="434"/>
        <v>0</v>
      </c>
      <c r="I290" s="236">
        <f t="shared" si="435"/>
        <v>0</v>
      </c>
      <c r="J290" s="236">
        <f t="shared" si="459"/>
        <v>0</v>
      </c>
      <c r="K290" s="236">
        <f t="shared" si="460"/>
        <v>0</v>
      </c>
      <c r="L290" s="236">
        <f t="shared" si="461"/>
        <v>0</v>
      </c>
      <c r="M290" s="236">
        <f t="shared" si="462"/>
        <v>0</v>
      </c>
      <c r="N290" s="236">
        <f t="shared" si="421"/>
        <v>0</v>
      </c>
      <c r="O290" s="236">
        <f t="shared" si="463"/>
        <v>0</v>
      </c>
      <c r="P290" s="367"/>
      <c r="Q290" s="368"/>
      <c r="R290" s="237">
        <f t="shared" si="451"/>
        <v>0</v>
      </c>
      <c r="S290" s="368"/>
      <c r="T290" s="237">
        <f t="shared" si="452"/>
        <v>0</v>
      </c>
      <c r="U290" s="368"/>
      <c r="V290" s="368"/>
      <c r="W290" s="368"/>
      <c r="X290" s="368"/>
      <c r="Y290" s="368"/>
      <c r="Z290" s="368"/>
      <c r="AA290" s="367"/>
      <c r="AB290" s="368"/>
      <c r="AC290" s="237">
        <f t="shared" si="453"/>
        <v>0</v>
      </c>
      <c r="AD290" s="368"/>
      <c r="AE290" s="237">
        <f t="shared" si="454"/>
        <v>0</v>
      </c>
      <c r="AF290" s="368"/>
      <c r="AG290" s="368"/>
      <c r="AH290" s="368"/>
      <c r="AI290" s="368"/>
      <c r="AJ290" s="368"/>
      <c r="AK290" s="368"/>
      <c r="AL290" s="367"/>
      <c r="AM290" s="368"/>
      <c r="AN290" s="237">
        <f t="shared" si="455"/>
        <v>0</v>
      </c>
      <c r="AO290" s="368"/>
      <c r="AP290" s="237">
        <f t="shared" si="456"/>
        <v>0</v>
      </c>
      <c r="AQ290" s="368"/>
      <c r="AR290" s="368"/>
      <c r="AS290" s="368"/>
      <c r="AT290" s="368"/>
      <c r="AU290" s="368"/>
      <c r="AV290" s="368"/>
      <c r="AW290" s="367"/>
      <c r="AX290" s="368"/>
      <c r="AY290" s="237">
        <f t="shared" si="457"/>
        <v>0</v>
      </c>
      <c r="AZ290" s="368"/>
      <c r="BA290" s="237">
        <f t="shared" si="458"/>
        <v>0</v>
      </c>
      <c r="BB290" s="368"/>
      <c r="BC290" s="368"/>
      <c r="BD290" s="368"/>
      <c r="BE290" s="368"/>
      <c r="BF290" s="368"/>
      <c r="BG290" s="368"/>
      <c r="BH290" s="379">
        <f t="shared" si="417"/>
        <v>0</v>
      </c>
      <c r="BI290" s="255" t="str">
        <f t="shared" si="430"/>
        <v>22</v>
      </c>
      <c r="BJ290" s="361"/>
      <c r="BK290" s="253">
        <f t="shared" si="441"/>
        <v>0</v>
      </c>
      <c r="BL290" s="361"/>
      <c r="BM290" s="253">
        <f t="shared" si="442"/>
        <v>0</v>
      </c>
      <c r="BN290" s="247"/>
      <c r="BO290" s="358"/>
      <c r="BP290" s="361"/>
      <c r="BQ290" s="361"/>
      <c r="BR290" s="361"/>
      <c r="BS290" s="361"/>
      <c r="BT290" s="361"/>
      <c r="BU290" s="361"/>
      <c r="BV290" s="253">
        <f t="shared" si="443"/>
        <v>0</v>
      </c>
      <c r="BW290" s="361"/>
      <c r="BX290" s="253">
        <f t="shared" si="444"/>
        <v>0</v>
      </c>
      <c r="BY290" s="361"/>
      <c r="BZ290" s="361"/>
      <c r="CA290" s="361"/>
      <c r="CB290" s="361"/>
      <c r="CC290" s="361"/>
      <c r="CD290" s="361"/>
      <c r="CE290" s="361"/>
      <c r="CF290" s="361"/>
      <c r="CG290" s="253">
        <f t="shared" si="445"/>
        <v>0</v>
      </c>
      <c r="CH290" s="361"/>
      <c r="CI290" s="253">
        <f t="shared" si="446"/>
        <v>0</v>
      </c>
      <c r="CJ290" s="361"/>
      <c r="CK290" s="361"/>
      <c r="CL290" s="361"/>
      <c r="CM290" s="361"/>
      <c r="CN290" s="361"/>
      <c r="CO290" s="361"/>
      <c r="CP290" s="361"/>
      <c r="CQ290" s="361"/>
      <c r="CR290" s="253">
        <f t="shared" si="447"/>
        <v>0</v>
      </c>
      <c r="CS290" s="361"/>
      <c r="CT290" s="253">
        <f t="shared" si="448"/>
        <v>0</v>
      </c>
      <c r="CU290" s="361"/>
      <c r="CV290" s="361"/>
      <c r="CW290" s="361"/>
      <c r="CX290" s="361"/>
      <c r="CY290" s="361"/>
      <c r="CZ290" s="361"/>
      <c r="DA290" s="361"/>
      <c r="DB290" s="361"/>
      <c r="DC290" s="253">
        <f t="shared" si="449"/>
        <v>0</v>
      </c>
      <c r="DD290" s="361"/>
      <c r="DE290" s="253">
        <f t="shared" si="450"/>
        <v>0</v>
      </c>
      <c r="DF290" s="361"/>
      <c r="DG290" s="361"/>
      <c r="DH290" s="361"/>
      <c r="DI290" s="361"/>
      <c r="DJ290" s="361"/>
      <c r="DK290" s="361"/>
      <c r="DL290" s="361"/>
      <c r="DM290" s="2"/>
      <c r="DN290" s="2"/>
    </row>
    <row r="291" spans="1:118" s="27" customFormat="1" ht="12">
      <c r="A291" s="272" t="str">
        <f t="shared" si="420"/>
        <v>Внести наименование учреждения 9</v>
      </c>
      <c r="B291" s="348" t="s">
        <v>74</v>
      </c>
      <c r="C291" s="349" t="s">
        <v>76</v>
      </c>
      <c r="D291" s="349" t="s">
        <v>314</v>
      </c>
      <c r="E291" s="308">
        <f t="shared" si="431"/>
        <v>0</v>
      </c>
      <c r="F291" s="236">
        <f t="shared" si="432"/>
        <v>0</v>
      </c>
      <c r="G291" s="236">
        <f t="shared" si="433"/>
        <v>0</v>
      </c>
      <c r="H291" s="236">
        <f t="shared" si="434"/>
        <v>0</v>
      </c>
      <c r="I291" s="236">
        <f t="shared" si="435"/>
        <v>0</v>
      </c>
      <c r="J291" s="236">
        <f t="shared" si="459"/>
        <v>0</v>
      </c>
      <c r="K291" s="236">
        <f t="shared" si="460"/>
        <v>0</v>
      </c>
      <c r="L291" s="236">
        <f t="shared" si="461"/>
        <v>0</v>
      </c>
      <c r="M291" s="236">
        <f t="shared" si="462"/>
        <v>0</v>
      </c>
      <c r="N291" s="236">
        <f t="shared" si="421"/>
        <v>0</v>
      </c>
      <c r="O291" s="236">
        <f t="shared" si="463"/>
        <v>0</v>
      </c>
      <c r="P291" s="220"/>
      <c r="Q291" s="221"/>
      <c r="R291" s="237">
        <f t="shared" si="451"/>
        <v>0</v>
      </c>
      <c r="S291" s="221"/>
      <c r="T291" s="237">
        <f t="shared" si="452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453"/>
        <v>0</v>
      </c>
      <c r="AD291" s="221"/>
      <c r="AE291" s="237">
        <f t="shared" si="454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455"/>
        <v>0</v>
      </c>
      <c r="AO291" s="221"/>
      <c r="AP291" s="237">
        <f t="shared" si="456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457"/>
        <v>0</v>
      </c>
      <c r="AZ291" s="221"/>
      <c r="BA291" s="237">
        <f t="shared" si="458"/>
        <v>0</v>
      </c>
      <c r="BB291" s="221"/>
      <c r="BC291" s="233"/>
      <c r="BD291" s="221"/>
      <c r="BE291" s="221"/>
      <c r="BF291" s="233"/>
      <c r="BG291" s="221"/>
      <c r="BH291" s="379">
        <f t="shared" si="417"/>
        <v>0</v>
      </c>
      <c r="BI291" s="255" t="str">
        <f t="shared" si="430"/>
        <v>23</v>
      </c>
      <c r="BJ291" s="361"/>
      <c r="BK291" s="253">
        <f t="shared" si="441"/>
        <v>0</v>
      </c>
      <c r="BL291" s="361"/>
      <c r="BM291" s="253">
        <f t="shared" si="442"/>
        <v>0</v>
      </c>
      <c r="BN291" s="247"/>
      <c r="BO291" s="358"/>
      <c r="BP291" s="361"/>
      <c r="BQ291" s="361"/>
      <c r="BR291" s="361"/>
      <c r="BS291" s="361"/>
      <c r="BT291" s="361"/>
      <c r="BU291" s="361"/>
      <c r="BV291" s="253">
        <f t="shared" si="443"/>
        <v>0</v>
      </c>
      <c r="BW291" s="361"/>
      <c r="BX291" s="253">
        <f t="shared" si="444"/>
        <v>0</v>
      </c>
      <c r="BY291" s="361"/>
      <c r="BZ291" s="361"/>
      <c r="CA291" s="361"/>
      <c r="CB291" s="361"/>
      <c r="CC291" s="361"/>
      <c r="CD291" s="361"/>
      <c r="CE291" s="361"/>
      <c r="CF291" s="361"/>
      <c r="CG291" s="253">
        <f t="shared" si="445"/>
        <v>0</v>
      </c>
      <c r="CH291" s="361"/>
      <c r="CI291" s="253">
        <f t="shared" si="446"/>
        <v>0</v>
      </c>
      <c r="CJ291" s="361"/>
      <c r="CK291" s="361"/>
      <c r="CL291" s="361"/>
      <c r="CM291" s="361"/>
      <c r="CN291" s="361"/>
      <c r="CO291" s="361"/>
      <c r="CP291" s="361"/>
      <c r="CQ291" s="361"/>
      <c r="CR291" s="253">
        <f t="shared" si="447"/>
        <v>0</v>
      </c>
      <c r="CS291" s="361"/>
      <c r="CT291" s="253">
        <f t="shared" si="448"/>
        <v>0</v>
      </c>
      <c r="CU291" s="361"/>
      <c r="CV291" s="361"/>
      <c r="CW291" s="361"/>
      <c r="CX291" s="361"/>
      <c r="CY291" s="361"/>
      <c r="CZ291" s="361"/>
      <c r="DA291" s="361"/>
      <c r="DB291" s="361"/>
      <c r="DC291" s="253">
        <f t="shared" si="449"/>
        <v>0</v>
      </c>
      <c r="DD291" s="361"/>
      <c r="DE291" s="253">
        <f t="shared" si="450"/>
        <v>0</v>
      </c>
      <c r="DF291" s="361"/>
      <c r="DG291" s="361"/>
      <c r="DH291" s="361"/>
      <c r="DI291" s="361"/>
      <c r="DJ291" s="361"/>
      <c r="DK291" s="361"/>
      <c r="DL291" s="361"/>
      <c r="DM291" s="2"/>
      <c r="DN291" s="2"/>
    </row>
    <row r="292" spans="1:118" s="27" customFormat="1" ht="12">
      <c r="A292" s="272" t="str">
        <f t="shared" si="420"/>
        <v>Внести наименование учреждения 9</v>
      </c>
      <c r="B292" s="348" t="s">
        <v>315</v>
      </c>
      <c r="C292" s="349" t="s">
        <v>77</v>
      </c>
      <c r="D292" s="349" t="s">
        <v>316</v>
      </c>
      <c r="E292" s="308">
        <f t="shared" si="431"/>
        <v>0</v>
      </c>
      <c r="F292" s="236">
        <f t="shared" si="432"/>
        <v>0</v>
      </c>
      <c r="G292" s="236">
        <f t="shared" si="433"/>
        <v>0</v>
      </c>
      <c r="H292" s="236">
        <f t="shared" si="434"/>
        <v>0</v>
      </c>
      <c r="I292" s="236">
        <f t="shared" si="435"/>
        <v>0</v>
      </c>
      <c r="J292" s="236">
        <f t="shared" si="459"/>
        <v>0</v>
      </c>
      <c r="K292" s="236">
        <f t="shared" si="460"/>
        <v>0</v>
      </c>
      <c r="L292" s="236">
        <f t="shared" si="461"/>
        <v>0</v>
      </c>
      <c r="M292" s="236">
        <f t="shared" si="462"/>
        <v>0</v>
      </c>
      <c r="N292" s="236">
        <f t="shared" si="421"/>
        <v>0</v>
      </c>
      <c r="O292" s="236">
        <f t="shared" si="463"/>
        <v>0</v>
      </c>
      <c r="P292" s="220"/>
      <c r="Q292" s="221"/>
      <c r="R292" s="237">
        <f t="shared" si="451"/>
        <v>0</v>
      </c>
      <c r="S292" s="221"/>
      <c r="T292" s="237">
        <f t="shared" si="452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453"/>
        <v>0</v>
      </c>
      <c r="AD292" s="221"/>
      <c r="AE292" s="237">
        <f t="shared" si="454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455"/>
        <v>0</v>
      </c>
      <c r="AO292" s="221"/>
      <c r="AP292" s="237">
        <f t="shared" si="456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457"/>
        <v>0</v>
      </c>
      <c r="AZ292" s="221"/>
      <c r="BA292" s="237">
        <f t="shared" si="458"/>
        <v>0</v>
      </c>
      <c r="BB292" s="221"/>
      <c r="BC292" s="233"/>
      <c r="BD292" s="221"/>
      <c r="BE292" s="221"/>
      <c r="BF292" s="233"/>
      <c r="BG292" s="221"/>
      <c r="BH292" s="379">
        <f t="shared" si="417"/>
        <v>0</v>
      </c>
      <c r="BI292" s="255" t="str">
        <f t="shared" si="430"/>
        <v>24</v>
      </c>
      <c r="BJ292" s="361"/>
      <c r="BK292" s="253">
        <f t="shared" si="441"/>
        <v>0</v>
      </c>
      <c r="BL292" s="361"/>
      <c r="BM292" s="253">
        <f t="shared" si="442"/>
        <v>0</v>
      </c>
      <c r="BN292" s="247"/>
      <c r="BO292" s="358"/>
      <c r="BP292" s="361"/>
      <c r="BQ292" s="361"/>
      <c r="BR292" s="361"/>
      <c r="BS292" s="361"/>
      <c r="BT292" s="361"/>
      <c r="BU292" s="361"/>
      <c r="BV292" s="253">
        <f t="shared" si="443"/>
        <v>0</v>
      </c>
      <c r="BW292" s="361"/>
      <c r="BX292" s="253">
        <f t="shared" si="444"/>
        <v>0</v>
      </c>
      <c r="BY292" s="361"/>
      <c r="BZ292" s="361"/>
      <c r="CA292" s="361"/>
      <c r="CB292" s="361"/>
      <c r="CC292" s="361"/>
      <c r="CD292" s="361"/>
      <c r="CE292" s="361"/>
      <c r="CF292" s="361"/>
      <c r="CG292" s="253">
        <f t="shared" si="445"/>
        <v>0</v>
      </c>
      <c r="CH292" s="361"/>
      <c r="CI292" s="253">
        <f t="shared" si="446"/>
        <v>0</v>
      </c>
      <c r="CJ292" s="361"/>
      <c r="CK292" s="361"/>
      <c r="CL292" s="361"/>
      <c r="CM292" s="361"/>
      <c r="CN292" s="361"/>
      <c r="CO292" s="361"/>
      <c r="CP292" s="361"/>
      <c r="CQ292" s="361"/>
      <c r="CR292" s="253">
        <f t="shared" si="447"/>
        <v>0</v>
      </c>
      <c r="CS292" s="361"/>
      <c r="CT292" s="253">
        <f t="shared" si="448"/>
        <v>0</v>
      </c>
      <c r="CU292" s="361"/>
      <c r="CV292" s="361"/>
      <c r="CW292" s="361"/>
      <c r="CX292" s="361"/>
      <c r="CY292" s="361"/>
      <c r="CZ292" s="361"/>
      <c r="DA292" s="361"/>
      <c r="DB292" s="361"/>
      <c r="DC292" s="253">
        <f t="shared" si="449"/>
        <v>0</v>
      </c>
      <c r="DD292" s="361"/>
      <c r="DE292" s="253">
        <f t="shared" si="450"/>
        <v>0</v>
      </c>
      <c r="DF292" s="361"/>
      <c r="DG292" s="361"/>
      <c r="DH292" s="361"/>
      <c r="DI292" s="361"/>
      <c r="DJ292" s="361"/>
      <c r="DK292" s="361"/>
      <c r="DL292" s="361"/>
      <c r="DM292" s="2"/>
      <c r="DN292" s="2"/>
    </row>
    <row r="293" spans="1:118" s="27" customFormat="1" ht="12">
      <c r="A293" s="272" t="str">
        <f t="shared" si="420"/>
        <v>Внести наименование учреждения 9</v>
      </c>
      <c r="B293" s="348" t="s">
        <v>317</v>
      </c>
      <c r="C293" s="349" t="s">
        <v>78</v>
      </c>
      <c r="D293" s="349" t="s">
        <v>318</v>
      </c>
      <c r="E293" s="308">
        <f t="shared" si="431"/>
        <v>0</v>
      </c>
      <c r="F293" s="236">
        <f t="shared" si="432"/>
        <v>0</v>
      </c>
      <c r="G293" s="236">
        <f t="shared" si="433"/>
        <v>0</v>
      </c>
      <c r="H293" s="236">
        <f t="shared" si="434"/>
        <v>0</v>
      </c>
      <c r="I293" s="236">
        <f t="shared" si="435"/>
        <v>0</v>
      </c>
      <c r="J293" s="236">
        <f t="shared" si="459"/>
        <v>0</v>
      </c>
      <c r="K293" s="236">
        <f t="shared" si="460"/>
        <v>0</v>
      </c>
      <c r="L293" s="236">
        <f t="shared" si="461"/>
        <v>0</v>
      </c>
      <c r="M293" s="236">
        <f t="shared" si="462"/>
        <v>0</v>
      </c>
      <c r="N293" s="236">
        <f t="shared" si="421"/>
        <v>0</v>
      </c>
      <c r="O293" s="236">
        <f t="shared" si="463"/>
        <v>0</v>
      </c>
      <c r="P293" s="220"/>
      <c r="Q293" s="221"/>
      <c r="R293" s="237">
        <f t="shared" si="451"/>
        <v>0</v>
      </c>
      <c r="S293" s="221"/>
      <c r="T293" s="237">
        <f t="shared" si="452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453"/>
        <v>0</v>
      </c>
      <c r="AD293" s="221"/>
      <c r="AE293" s="237">
        <f t="shared" si="454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455"/>
        <v>0</v>
      </c>
      <c r="AO293" s="221"/>
      <c r="AP293" s="237">
        <f t="shared" si="456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457"/>
        <v>0</v>
      </c>
      <c r="AZ293" s="221"/>
      <c r="BA293" s="237">
        <f t="shared" si="458"/>
        <v>0</v>
      </c>
      <c r="BB293" s="221"/>
      <c r="BC293" s="233"/>
      <c r="BD293" s="221"/>
      <c r="BE293" s="221"/>
      <c r="BF293" s="233"/>
      <c r="BG293" s="221"/>
      <c r="BH293" s="379">
        <f t="shared" si="417"/>
        <v>0</v>
      </c>
      <c r="BI293" s="255" t="str">
        <f t="shared" si="430"/>
        <v>25</v>
      </c>
      <c r="BJ293" s="361"/>
      <c r="BK293" s="253">
        <f t="shared" si="441"/>
        <v>0</v>
      </c>
      <c r="BL293" s="361"/>
      <c r="BM293" s="253">
        <f t="shared" si="442"/>
        <v>0</v>
      </c>
      <c r="BN293" s="247"/>
      <c r="BO293" s="358"/>
      <c r="BP293" s="361"/>
      <c r="BQ293" s="361"/>
      <c r="BR293" s="361"/>
      <c r="BS293" s="361"/>
      <c r="BT293" s="361"/>
      <c r="BU293" s="361"/>
      <c r="BV293" s="253">
        <f t="shared" si="443"/>
        <v>0</v>
      </c>
      <c r="BW293" s="361"/>
      <c r="BX293" s="253">
        <f t="shared" si="444"/>
        <v>0</v>
      </c>
      <c r="BY293" s="361"/>
      <c r="BZ293" s="361"/>
      <c r="CA293" s="361"/>
      <c r="CB293" s="361"/>
      <c r="CC293" s="361"/>
      <c r="CD293" s="361"/>
      <c r="CE293" s="361"/>
      <c r="CF293" s="361"/>
      <c r="CG293" s="253">
        <f t="shared" si="445"/>
        <v>0</v>
      </c>
      <c r="CH293" s="361"/>
      <c r="CI293" s="253">
        <f t="shared" si="446"/>
        <v>0</v>
      </c>
      <c r="CJ293" s="361"/>
      <c r="CK293" s="361"/>
      <c r="CL293" s="361"/>
      <c r="CM293" s="361"/>
      <c r="CN293" s="361"/>
      <c r="CO293" s="361"/>
      <c r="CP293" s="361"/>
      <c r="CQ293" s="361"/>
      <c r="CR293" s="253">
        <f t="shared" si="447"/>
        <v>0</v>
      </c>
      <c r="CS293" s="361"/>
      <c r="CT293" s="253">
        <f t="shared" si="448"/>
        <v>0</v>
      </c>
      <c r="CU293" s="361"/>
      <c r="CV293" s="361"/>
      <c r="CW293" s="361"/>
      <c r="CX293" s="361"/>
      <c r="CY293" s="361"/>
      <c r="CZ293" s="361"/>
      <c r="DA293" s="361"/>
      <c r="DB293" s="361"/>
      <c r="DC293" s="253">
        <f t="shared" si="449"/>
        <v>0</v>
      </c>
      <c r="DD293" s="361"/>
      <c r="DE293" s="253">
        <f t="shared" si="450"/>
        <v>0</v>
      </c>
      <c r="DF293" s="361"/>
      <c r="DG293" s="361"/>
      <c r="DH293" s="361"/>
      <c r="DI293" s="361"/>
      <c r="DJ293" s="361"/>
      <c r="DK293" s="361"/>
      <c r="DL293" s="361"/>
      <c r="DM293" s="2"/>
      <c r="DN293" s="2"/>
    </row>
    <row r="294" spans="1:118" s="27" customFormat="1" ht="12">
      <c r="A294" s="272" t="str">
        <f t="shared" si="420"/>
        <v>Внести наименование учреждения 9</v>
      </c>
      <c r="B294" s="348" t="s">
        <v>319</v>
      </c>
      <c r="C294" s="349" t="s">
        <v>320</v>
      </c>
      <c r="D294" s="349" t="s">
        <v>321</v>
      </c>
      <c r="E294" s="308">
        <f t="shared" si="431"/>
        <v>0</v>
      </c>
      <c r="F294" s="236">
        <f t="shared" si="432"/>
        <v>0</v>
      </c>
      <c r="G294" s="236">
        <f t="shared" si="433"/>
        <v>0</v>
      </c>
      <c r="H294" s="236">
        <f t="shared" si="434"/>
        <v>0</v>
      </c>
      <c r="I294" s="236">
        <f t="shared" si="435"/>
        <v>0</v>
      </c>
      <c r="J294" s="236">
        <f t="shared" si="459"/>
        <v>0</v>
      </c>
      <c r="K294" s="236">
        <f t="shared" si="460"/>
        <v>0</v>
      </c>
      <c r="L294" s="236">
        <f t="shared" si="461"/>
        <v>0</v>
      </c>
      <c r="M294" s="236">
        <f t="shared" si="462"/>
        <v>0</v>
      </c>
      <c r="N294" s="236">
        <f t="shared" si="421"/>
        <v>0</v>
      </c>
      <c r="O294" s="236">
        <f t="shared" si="463"/>
        <v>0</v>
      </c>
      <c r="P294" s="220"/>
      <c r="Q294" s="221"/>
      <c r="R294" s="237">
        <f>SUM(U294:W294)</f>
        <v>0</v>
      </c>
      <c r="S294" s="221"/>
      <c r="T294" s="237">
        <f>SUM(X294:Z294)</f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>SUM(AF294:AH294)</f>
        <v>0</v>
      </c>
      <c r="AD294" s="221"/>
      <c r="AE294" s="237">
        <f>SUM(AI294:AK294)</f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>SUM(AQ294:AS294)</f>
        <v>0</v>
      </c>
      <c r="AO294" s="221"/>
      <c r="AP294" s="237">
        <f>SUM(AT294:AV294)</f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>SUM(BB294:BD294)</f>
        <v>0</v>
      </c>
      <c r="AZ294" s="221"/>
      <c r="BA294" s="237">
        <f>SUM(BE294:BG294)</f>
        <v>0</v>
      </c>
      <c r="BB294" s="221"/>
      <c r="BC294" s="233"/>
      <c r="BD294" s="221"/>
      <c r="BE294" s="221"/>
      <c r="BF294" s="233"/>
      <c r="BG294" s="221"/>
      <c r="BH294" s="379">
        <f t="shared" si="417"/>
        <v>0</v>
      </c>
      <c r="BI294" s="255" t="str">
        <f t="shared" si="430"/>
        <v>26</v>
      </c>
      <c r="BJ294" s="361"/>
      <c r="BK294" s="253">
        <f t="shared" si="441"/>
        <v>0</v>
      </c>
      <c r="BL294" s="361"/>
      <c r="BM294" s="253">
        <f t="shared" si="442"/>
        <v>0</v>
      </c>
      <c r="BN294" s="247"/>
      <c r="BO294" s="358"/>
      <c r="BP294" s="361"/>
      <c r="BQ294" s="361"/>
      <c r="BR294" s="361"/>
      <c r="BS294" s="361"/>
      <c r="BT294" s="361"/>
      <c r="BU294" s="361"/>
      <c r="BV294" s="253">
        <f t="shared" si="443"/>
        <v>0</v>
      </c>
      <c r="BW294" s="361"/>
      <c r="BX294" s="253">
        <f t="shared" si="444"/>
        <v>0</v>
      </c>
      <c r="BY294" s="361"/>
      <c r="BZ294" s="361"/>
      <c r="CA294" s="361"/>
      <c r="CB294" s="361"/>
      <c r="CC294" s="361"/>
      <c r="CD294" s="361"/>
      <c r="CE294" s="361"/>
      <c r="CF294" s="361"/>
      <c r="CG294" s="253">
        <f t="shared" si="445"/>
        <v>0</v>
      </c>
      <c r="CH294" s="361"/>
      <c r="CI294" s="253">
        <f t="shared" si="446"/>
        <v>0</v>
      </c>
      <c r="CJ294" s="361"/>
      <c r="CK294" s="361"/>
      <c r="CL294" s="361"/>
      <c r="CM294" s="361"/>
      <c r="CN294" s="361"/>
      <c r="CO294" s="361"/>
      <c r="CP294" s="361"/>
      <c r="CQ294" s="361"/>
      <c r="CR294" s="253">
        <f t="shared" si="447"/>
        <v>0</v>
      </c>
      <c r="CS294" s="361"/>
      <c r="CT294" s="253">
        <f t="shared" si="448"/>
        <v>0</v>
      </c>
      <c r="CU294" s="361"/>
      <c r="CV294" s="361"/>
      <c r="CW294" s="361"/>
      <c r="CX294" s="361"/>
      <c r="CY294" s="361"/>
      <c r="CZ294" s="361"/>
      <c r="DA294" s="361"/>
      <c r="DB294" s="361"/>
      <c r="DC294" s="253">
        <f t="shared" si="449"/>
        <v>0</v>
      </c>
      <c r="DD294" s="361"/>
      <c r="DE294" s="253">
        <f t="shared" si="450"/>
        <v>0</v>
      </c>
      <c r="DF294" s="361"/>
      <c r="DG294" s="361"/>
      <c r="DH294" s="361"/>
      <c r="DI294" s="361"/>
      <c r="DJ294" s="361"/>
      <c r="DK294" s="361"/>
      <c r="DL294" s="361"/>
      <c r="DM294" s="2"/>
      <c r="DN294" s="2"/>
    </row>
    <row r="295" spans="1:118" s="27" customFormat="1" ht="12">
      <c r="A295" s="272" t="str">
        <f t="shared" si="420"/>
        <v>Внести наименование учреждения 9</v>
      </c>
      <c r="B295" s="348" t="s">
        <v>322</v>
      </c>
      <c r="C295" s="349" t="s">
        <v>323</v>
      </c>
      <c r="D295" s="349" t="s">
        <v>324</v>
      </c>
      <c r="E295" s="308">
        <f t="shared" si="431"/>
        <v>0</v>
      </c>
      <c r="F295" s="236">
        <f t="shared" si="432"/>
        <v>0</v>
      </c>
      <c r="G295" s="236">
        <f t="shared" si="433"/>
        <v>0</v>
      </c>
      <c r="H295" s="236">
        <f t="shared" si="434"/>
        <v>0</v>
      </c>
      <c r="I295" s="236">
        <f t="shared" si="435"/>
        <v>0</v>
      </c>
      <c r="J295" s="236">
        <f t="shared" si="459"/>
        <v>0</v>
      </c>
      <c r="K295" s="236">
        <f t="shared" si="460"/>
        <v>0</v>
      </c>
      <c r="L295" s="236">
        <f t="shared" si="461"/>
        <v>0</v>
      </c>
      <c r="M295" s="236">
        <f t="shared" si="462"/>
        <v>0</v>
      </c>
      <c r="N295" s="236">
        <f t="shared" si="421"/>
        <v>0</v>
      </c>
      <c r="O295" s="236">
        <f t="shared" si="463"/>
        <v>0</v>
      </c>
      <c r="P295" s="220"/>
      <c r="Q295" s="221"/>
      <c r="R295" s="237">
        <f>SUM(U295:W295)</f>
        <v>0</v>
      </c>
      <c r="S295" s="221"/>
      <c r="T295" s="237">
        <f>SUM(X295:Z295)</f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>SUM(AF295:AH295)</f>
        <v>0</v>
      </c>
      <c r="AD295" s="221"/>
      <c r="AE295" s="237">
        <f>SUM(AI295:AK295)</f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>SUM(AQ295:AS295)</f>
        <v>0</v>
      </c>
      <c r="AO295" s="221"/>
      <c r="AP295" s="237">
        <f>SUM(AT295:AV295)</f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>SUM(BB295:BD295)</f>
        <v>0</v>
      </c>
      <c r="AZ295" s="221"/>
      <c r="BA295" s="237">
        <f>SUM(BE295:BG295)</f>
        <v>0</v>
      </c>
      <c r="BB295" s="221"/>
      <c r="BC295" s="233"/>
      <c r="BD295" s="221"/>
      <c r="BE295" s="221"/>
      <c r="BF295" s="233"/>
      <c r="BG295" s="221"/>
      <c r="BH295" s="379">
        <f t="shared" si="417"/>
        <v>0</v>
      </c>
      <c r="BI295" s="255" t="str">
        <f t="shared" si="430"/>
        <v>27</v>
      </c>
      <c r="BJ295" s="361"/>
      <c r="BK295" s="253">
        <f t="shared" si="441"/>
        <v>0</v>
      </c>
      <c r="BL295" s="361"/>
      <c r="BM295" s="253">
        <f t="shared" si="442"/>
        <v>0</v>
      </c>
      <c r="BN295" s="247"/>
      <c r="BO295" s="358"/>
      <c r="BP295" s="361"/>
      <c r="BQ295" s="361"/>
      <c r="BR295" s="361"/>
      <c r="BS295" s="361"/>
      <c r="BT295" s="361"/>
      <c r="BU295" s="361"/>
      <c r="BV295" s="253">
        <f t="shared" si="443"/>
        <v>0</v>
      </c>
      <c r="BW295" s="361"/>
      <c r="BX295" s="253">
        <f t="shared" si="444"/>
        <v>0</v>
      </c>
      <c r="BY295" s="361"/>
      <c r="BZ295" s="361"/>
      <c r="CA295" s="361"/>
      <c r="CB295" s="361"/>
      <c r="CC295" s="361"/>
      <c r="CD295" s="361"/>
      <c r="CE295" s="361"/>
      <c r="CF295" s="361"/>
      <c r="CG295" s="253">
        <f t="shared" si="445"/>
        <v>0</v>
      </c>
      <c r="CH295" s="361"/>
      <c r="CI295" s="253">
        <f t="shared" si="446"/>
        <v>0</v>
      </c>
      <c r="CJ295" s="361"/>
      <c r="CK295" s="361"/>
      <c r="CL295" s="361"/>
      <c r="CM295" s="361"/>
      <c r="CN295" s="361"/>
      <c r="CO295" s="361"/>
      <c r="CP295" s="361"/>
      <c r="CQ295" s="361"/>
      <c r="CR295" s="253">
        <f t="shared" si="447"/>
        <v>0</v>
      </c>
      <c r="CS295" s="361"/>
      <c r="CT295" s="253">
        <f t="shared" si="448"/>
        <v>0</v>
      </c>
      <c r="CU295" s="361"/>
      <c r="CV295" s="361"/>
      <c r="CW295" s="361"/>
      <c r="CX295" s="361"/>
      <c r="CY295" s="361"/>
      <c r="CZ295" s="361"/>
      <c r="DA295" s="361"/>
      <c r="DB295" s="361"/>
      <c r="DC295" s="253">
        <f t="shared" si="449"/>
        <v>0</v>
      </c>
      <c r="DD295" s="361"/>
      <c r="DE295" s="253">
        <f t="shared" si="450"/>
        <v>0</v>
      </c>
      <c r="DF295" s="361"/>
      <c r="DG295" s="361"/>
      <c r="DH295" s="361"/>
      <c r="DI295" s="361"/>
      <c r="DJ295" s="361"/>
      <c r="DK295" s="361"/>
      <c r="DL295" s="361"/>
      <c r="DM295" s="2"/>
      <c r="DN295" s="2"/>
    </row>
    <row r="296" spans="1:118" s="28" customFormat="1" thickBot="1">
      <c r="A296" s="272" t="str">
        <f t="shared" si="420"/>
        <v>Внести наименование учреждения 9</v>
      </c>
      <c r="B296" s="352" t="s">
        <v>75</v>
      </c>
      <c r="C296" s="349" t="s">
        <v>79</v>
      </c>
      <c r="D296" s="349" t="s">
        <v>325</v>
      </c>
      <c r="E296" s="308">
        <f t="shared" si="431"/>
        <v>0</v>
      </c>
      <c r="F296" s="236">
        <f t="shared" si="432"/>
        <v>0</v>
      </c>
      <c r="G296" s="236">
        <f t="shared" si="433"/>
        <v>0</v>
      </c>
      <c r="H296" s="236">
        <f t="shared" si="434"/>
        <v>0</v>
      </c>
      <c r="I296" s="236">
        <f t="shared" si="435"/>
        <v>0</v>
      </c>
      <c r="J296" s="236">
        <f t="shared" si="459"/>
        <v>0</v>
      </c>
      <c r="K296" s="236">
        <f t="shared" si="460"/>
        <v>0</v>
      </c>
      <c r="L296" s="236">
        <f t="shared" si="461"/>
        <v>0</v>
      </c>
      <c r="M296" s="236">
        <f t="shared" si="462"/>
        <v>0</v>
      </c>
      <c r="N296" s="236">
        <f t="shared" si="421"/>
        <v>0</v>
      </c>
      <c r="O296" s="236">
        <f t="shared" si="463"/>
        <v>0</v>
      </c>
      <c r="P296" s="223"/>
      <c r="Q296" s="224"/>
      <c r="R296" s="238">
        <f>SUM(U296:W296)</f>
        <v>0</v>
      </c>
      <c r="S296" s="224"/>
      <c r="T296" s="238">
        <f>SUM(X296:Z296)</f>
        <v>0</v>
      </c>
      <c r="U296" s="224"/>
      <c r="V296" s="234"/>
      <c r="W296" s="224"/>
      <c r="X296" s="224"/>
      <c r="Y296" s="234"/>
      <c r="Z296" s="224"/>
      <c r="AA296" s="223"/>
      <c r="AB296" s="224"/>
      <c r="AC296" s="238">
        <f>SUM(AF296:AH296)</f>
        <v>0</v>
      </c>
      <c r="AD296" s="224"/>
      <c r="AE296" s="238">
        <f>SUM(AI296:AK296)</f>
        <v>0</v>
      </c>
      <c r="AF296" s="224"/>
      <c r="AG296" s="234"/>
      <c r="AH296" s="224"/>
      <c r="AI296" s="224"/>
      <c r="AJ296" s="234"/>
      <c r="AK296" s="224"/>
      <c r="AL296" s="223"/>
      <c r="AM296" s="224"/>
      <c r="AN296" s="238">
        <f>SUM(AQ296:AS296)</f>
        <v>0</v>
      </c>
      <c r="AO296" s="224"/>
      <c r="AP296" s="238">
        <f>SUM(AT296:AV296)</f>
        <v>0</v>
      </c>
      <c r="AQ296" s="224"/>
      <c r="AR296" s="234"/>
      <c r="AS296" s="224"/>
      <c r="AT296" s="224"/>
      <c r="AU296" s="234"/>
      <c r="AV296" s="224"/>
      <c r="AW296" s="223"/>
      <c r="AX296" s="224"/>
      <c r="AY296" s="238">
        <f>SUM(BB296:BD296)</f>
        <v>0</v>
      </c>
      <c r="AZ296" s="224"/>
      <c r="BA296" s="238">
        <f>SUM(BE296:BG296)</f>
        <v>0</v>
      </c>
      <c r="BB296" s="224"/>
      <c r="BC296" s="234"/>
      <c r="BD296" s="224"/>
      <c r="BE296" s="224"/>
      <c r="BF296" s="234"/>
      <c r="BG296" s="224"/>
      <c r="BH296" s="379">
        <f t="shared" si="417"/>
        <v>0</v>
      </c>
      <c r="BI296" s="255" t="str">
        <f t="shared" si="430"/>
        <v>28</v>
      </c>
      <c r="BJ296" s="359"/>
      <c r="BK296" s="253">
        <f t="shared" si="441"/>
        <v>0</v>
      </c>
      <c r="BL296" s="359"/>
      <c r="BM296" s="253">
        <f t="shared" si="442"/>
        <v>0</v>
      </c>
      <c r="BN296" s="322"/>
      <c r="BO296" s="362"/>
      <c r="BP296" s="359"/>
      <c r="BQ296" s="359"/>
      <c r="BR296" s="359"/>
      <c r="BS296" s="359"/>
      <c r="BT296" s="359"/>
      <c r="BU296" s="359"/>
      <c r="BV296" s="253">
        <f t="shared" si="443"/>
        <v>0</v>
      </c>
      <c r="BW296" s="361"/>
      <c r="BX296" s="253">
        <f t="shared" si="444"/>
        <v>0</v>
      </c>
      <c r="BY296" s="359"/>
      <c r="BZ296" s="359"/>
      <c r="CA296" s="359"/>
      <c r="CB296" s="359"/>
      <c r="CC296" s="359"/>
      <c r="CD296" s="359"/>
      <c r="CE296" s="359"/>
      <c r="CF296" s="359"/>
      <c r="CG296" s="253">
        <f t="shared" si="445"/>
        <v>0</v>
      </c>
      <c r="CH296" s="361"/>
      <c r="CI296" s="253">
        <f t="shared" si="446"/>
        <v>0</v>
      </c>
      <c r="CJ296" s="359"/>
      <c r="CK296" s="359"/>
      <c r="CL296" s="359"/>
      <c r="CM296" s="359"/>
      <c r="CN296" s="359"/>
      <c r="CO296" s="359"/>
      <c r="CP296" s="359"/>
      <c r="CQ296" s="359"/>
      <c r="CR296" s="253">
        <f t="shared" si="447"/>
        <v>0</v>
      </c>
      <c r="CS296" s="361"/>
      <c r="CT296" s="253">
        <f t="shared" si="448"/>
        <v>0</v>
      </c>
      <c r="CU296" s="359"/>
      <c r="CV296" s="359"/>
      <c r="CW296" s="359"/>
      <c r="CX296" s="359"/>
      <c r="CY296" s="359"/>
      <c r="CZ296" s="359"/>
      <c r="DA296" s="359"/>
      <c r="DB296" s="359"/>
      <c r="DC296" s="253">
        <f t="shared" si="449"/>
        <v>0</v>
      </c>
      <c r="DD296" s="361"/>
      <c r="DE296" s="253">
        <f t="shared" si="450"/>
        <v>0</v>
      </c>
      <c r="DF296" s="359"/>
      <c r="DG296" s="359"/>
      <c r="DH296" s="359"/>
      <c r="DI296" s="359"/>
      <c r="DJ296" s="359"/>
      <c r="DK296" s="359"/>
      <c r="DL296" s="359"/>
      <c r="DM296" s="242"/>
      <c r="DN296" s="242"/>
    </row>
    <row r="297" spans="1:118" s="258" customFormat="1" ht="20.25" customHeight="1">
      <c r="A297" s="271" t="str">
        <f>B297</f>
        <v>Внести наименование учреждения 10</v>
      </c>
      <c r="B297" s="712" t="s">
        <v>254</v>
      </c>
      <c r="C297" s="713"/>
      <c r="D297" s="713"/>
      <c r="E297" s="713"/>
      <c r="F297" s="713"/>
      <c r="G297" s="713"/>
      <c r="H297" s="713"/>
      <c r="I297" s="713"/>
      <c r="J297" s="713"/>
      <c r="K297" s="713"/>
      <c r="L297" s="713"/>
      <c r="M297" s="713"/>
      <c r="N297" s="713"/>
      <c r="O297" s="714"/>
      <c r="P297" s="715" t="str">
        <f>CONCATENATE(P$1," - ",$B297)</f>
        <v>1 квартал - Внести наименование учреждения 10</v>
      </c>
      <c r="Q297" s="716"/>
      <c r="R297" s="716"/>
      <c r="S297" s="716"/>
      <c r="T297" s="716"/>
      <c r="U297" s="716"/>
      <c r="V297" s="716"/>
      <c r="W297" s="716"/>
      <c r="X297" s="716"/>
      <c r="Y297" s="716"/>
      <c r="Z297" s="717"/>
      <c r="AA297" s="715" t="str">
        <f>CONCATENATE(AA$1," - ",$B297)</f>
        <v>2 квартал - Внести наименование учреждения 10</v>
      </c>
      <c r="AB297" s="716"/>
      <c r="AC297" s="716"/>
      <c r="AD297" s="716"/>
      <c r="AE297" s="716"/>
      <c r="AF297" s="716"/>
      <c r="AG297" s="716"/>
      <c r="AH297" s="716"/>
      <c r="AI297" s="716"/>
      <c r="AJ297" s="716"/>
      <c r="AK297" s="717"/>
      <c r="AL297" s="715" t="str">
        <f>CONCATENATE(AL$1," - ",$B297)</f>
        <v>3 квартал - Внести наименование учреждения 10</v>
      </c>
      <c r="AM297" s="716"/>
      <c r="AN297" s="716"/>
      <c r="AO297" s="716"/>
      <c r="AP297" s="716"/>
      <c r="AQ297" s="716"/>
      <c r="AR297" s="716"/>
      <c r="AS297" s="716"/>
      <c r="AT297" s="716"/>
      <c r="AU297" s="716"/>
      <c r="AV297" s="717"/>
      <c r="AW297" s="715" t="str">
        <f>CONCATENATE(AW$1," - ",$B297)</f>
        <v>4 квартал - Внести наименование учреждения 10</v>
      </c>
      <c r="AX297" s="716"/>
      <c r="AY297" s="716"/>
      <c r="AZ297" s="716"/>
      <c r="BA297" s="716"/>
      <c r="BB297" s="716"/>
      <c r="BC297" s="716"/>
      <c r="BD297" s="716"/>
      <c r="BE297" s="716"/>
      <c r="BF297" s="716"/>
      <c r="BG297" s="717"/>
      <c r="BH297" s="379">
        <f>IF((COUNTA(BJ297:DL297)-COUNTIF(BJ297:DL297,0))=0,0,CONCATENATE("Ошибки!-",COUNTA(BJ297:DL297)-COUNTIF(BJ297:DL297,0)))</f>
        <v>0</v>
      </c>
      <c r="BI297" s="284" t="str">
        <f>CONCATENATE(D308," по отношению к ",D309,", ",D310)</f>
        <v>11 по отношению к 12, 13</v>
      </c>
      <c r="BJ297" s="285">
        <f t="shared" ref="BJ297:CO297" si="464">IF(ROUND(E308-SUM(E309:E310),5)&gt;=0,0,"Ошибка")</f>
        <v>0</v>
      </c>
      <c r="BK297" s="285">
        <f t="shared" si="464"/>
        <v>0</v>
      </c>
      <c r="BL297" s="285">
        <f t="shared" si="464"/>
        <v>0</v>
      </c>
      <c r="BM297" s="285">
        <f t="shared" si="464"/>
        <v>0</v>
      </c>
      <c r="BN297" s="285">
        <f t="shared" si="464"/>
        <v>0</v>
      </c>
      <c r="BO297" s="285">
        <f t="shared" si="464"/>
        <v>0</v>
      </c>
      <c r="BP297" s="285">
        <f t="shared" si="464"/>
        <v>0</v>
      </c>
      <c r="BQ297" s="285">
        <f t="shared" si="464"/>
        <v>0</v>
      </c>
      <c r="BR297" s="285">
        <f t="shared" si="464"/>
        <v>0</v>
      </c>
      <c r="BS297" s="285">
        <f t="shared" si="464"/>
        <v>0</v>
      </c>
      <c r="BT297" s="285">
        <f t="shared" si="464"/>
        <v>0</v>
      </c>
      <c r="BU297" s="285">
        <f t="shared" si="464"/>
        <v>0</v>
      </c>
      <c r="BV297" s="285">
        <f t="shared" si="464"/>
        <v>0</v>
      </c>
      <c r="BW297" s="285">
        <f t="shared" si="464"/>
        <v>0</v>
      </c>
      <c r="BX297" s="285">
        <f t="shared" si="464"/>
        <v>0</v>
      </c>
      <c r="BY297" s="285">
        <f t="shared" si="464"/>
        <v>0</v>
      </c>
      <c r="BZ297" s="285">
        <f t="shared" si="464"/>
        <v>0</v>
      </c>
      <c r="CA297" s="285">
        <f t="shared" si="464"/>
        <v>0</v>
      </c>
      <c r="CB297" s="285">
        <f t="shared" si="464"/>
        <v>0</v>
      </c>
      <c r="CC297" s="285">
        <f t="shared" si="464"/>
        <v>0</v>
      </c>
      <c r="CD297" s="285">
        <f t="shared" si="464"/>
        <v>0</v>
      </c>
      <c r="CE297" s="285">
        <f t="shared" si="464"/>
        <v>0</v>
      </c>
      <c r="CF297" s="285">
        <f t="shared" si="464"/>
        <v>0</v>
      </c>
      <c r="CG297" s="285">
        <f t="shared" si="464"/>
        <v>0</v>
      </c>
      <c r="CH297" s="285">
        <f t="shared" si="464"/>
        <v>0</v>
      </c>
      <c r="CI297" s="285">
        <f t="shared" si="464"/>
        <v>0</v>
      </c>
      <c r="CJ297" s="285">
        <f t="shared" si="464"/>
        <v>0</v>
      </c>
      <c r="CK297" s="285">
        <f t="shared" si="464"/>
        <v>0</v>
      </c>
      <c r="CL297" s="285">
        <f t="shared" si="464"/>
        <v>0</v>
      </c>
      <c r="CM297" s="285">
        <f t="shared" si="464"/>
        <v>0</v>
      </c>
      <c r="CN297" s="285">
        <f t="shared" si="464"/>
        <v>0</v>
      </c>
      <c r="CO297" s="285">
        <f t="shared" si="464"/>
        <v>0</v>
      </c>
      <c r="CP297" s="285">
        <f t="shared" ref="CP297:DL297" si="465">IF(ROUND(AK308-SUM(AK309:AK310),5)&gt;=0,0,"Ошибка")</f>
        <v>0</v>
      </c>
      <c r="CQ297" s="285">
        <f t="shared" si="465"/>
        <v>0</v>
      </c>
      <c r="CR297" s="285">
        <f t="shared" si="465"/>
        <v>0</v>
      </c>
      <c r="CS297" s="285">
        <f t="shared" si="465"/>
        <v>0</v>
      </c>
      <c r="CT297" s="285">
        <f t="shared" si="465"/>
        <v>0</v>
      </c>
      <c r="CU297" s="285">
        <f t="shared" si="465"/>
        <v>0</v>
      </c>
      <c r="CV297" s="285">
        <f t="shared" si="465"/>
        <v>0</v>
      </c>
      <c r="CW297" s="285">
        <f t="shared" si="465"/>
        <v>0</v>
      </c>
      <c r="CX297" s="285">
        <f t="shared" si="465"/>
        <v>0</v>
      </c>
      <c r="CY297" s="285">
        <f t="shared" si="465"/>
        <v>0</v>
      </c>
      <c r="CZ297" s="285">
        <f t="shared" si="465"/>
        <v>0</v>
      </c>
      <c r="DA297" s="285">
        <f t="shared" si="465"/>
        <v>0</v>
      </c>
      <c r="DB297" s="285">
        <f t="shared" si="465"/>
        <v>0</v>
      </c>
      <c r="DC297" s="285">
        <f t="shared" si="465"/>
        <v>0</v>
      </c>
      <c r="DD297" s="285">
        <f t="shared" si="465"/>
        <v>0</v>
      </c>
      <c r="DE297" s="285">
        <f t="shared" si="465"/>
        <v>0</v>
      </c>
      <c r="DF297" s="285">
        <f t="shared" si="465"/>
        <v>0</v>
      </c>
      <c r="DG297" s="285">
        <f t="shared" si="465"/>
        <v>0</v>
      </c>
      <c r="DH297" s="285">
        <f t="shared" si="465"/>
        <v>0</v>
      </c>
      <c r="DI297" s="285">
        <f t="shared" si="465"/>
        <v>0</v>
      </c>
      <c r="DJ297" s="285">
        <f t="shared" si="465"/>
        <v>0</v>
      </c>
      <c r="DK297" s="285">
        <f t="shared" si="465"/>
        <v>0</v>
      </c>
      <c r="DL297" s="285">
        <f t="shared" si="465"/>
        <v>0</v>
      </c>
      <c r="DM297" s="259"/>
      <c r="DN297" s="259"/>
    </row>
    <row r="298" spans="1:118" s="27" customFormat="1" ht="36">
      <c r="A298" s="272" t="str">
        <f>A297</f>
        <v>Внести наименование учреждения 10</v>
      </c>
      <c r="B298" s="211" t="s">
        <v>356</v>
      </c>
      <c r="C298" s="37" t="s">
        <v>47</v>
      </c>
      <c r="D298" s="37" t="s">
        <v>6</v>
      </c>
      <c r="E298" s="308">
        <f t="shared" ref="E298:AJ298" si="466">SUM(E299:E302,E304:E305,E308,E311,E314:E316,E318,E320:E325)</f>
        <v>0</v>
      </c>
      <c r="F298" s="236">
        <f t="shared" si="466"/>
        <v>0</v>
      </c>
      <c r="G298" s="236">
        <f t="shared" si="466"/>
        <v>0</v>
      </c>
      <c r="H298" s="236">
        <f t="shared" si="466"/>
        <v>0</v>
      </c>
      <c r="I298" s="236">
        <f t="shared" si="466"/>
        <v>0</v>
      </c>
      <c r="J298" s="236">
        <f t="shared" si="466"/>
        <v>0</v>
      </c>
      <c r="K298" s="236">
        <f t="shared" si="466"/>
        <v>0</v>
      </c>
      <c r="L298" s="236">
        <f t="shared" si="466"/>
        <v>0</v>
      </c>
      <c r="M298" s="236">
        <f t="shared" si="466"/>
        <v>0</v>
      </c>
      <c r="N298" s="236">
        <f t="shared" si="466"/>
        <v>0</v>
      </c>
      <c r="O298" s="236">
        <f t="shared" si="466"/>
        <v>0</v>
      </c>
      <c r="P298" s="228">
        <f t="shared" si="466"/>
        <v>0</v>
      </c>
      <c r="Q298" s="226">
        <f t="shared" si="466"/>
        <v>0</v>
      </c>
      <c r="R298" s="236">
        <f t="shared" si="466"/>
        <v>0</v>
      </c>
      <c r="S298" s="226">
        <f t="shared" si="466"/>
        <v>0</v>
      </c>
      <c r="T298" s="236">
        <f t="shared" si="466"/>
        <v>0</v>
      </c>
      <c r="U298" s="226">
        <f t="shared" si="466"/>
        <v>0</v>
      </c>
      <c r="V298" s="235">
        <f t="shared" si="466"/>
        <v>0</v>
      </c>
      <c r="W298" s="226">
        <f t="shared" si="466"/>
        <v>0</v>
      </c>
      <c r="X298" s="226">
        <f t="shared" si="466"/>
        <v>0</v>
      </c>
      <c r="Y298" s="235">
        <f t="shared" si="466"/>
        <v>0</v>
      </c>
      <c r="Z298" s="227">
        <f t="shared" si="466"/>
        <v>0</v>
      </c>
      <c r="AA298" s="228">
        <f t="shared" si="466"/>
        <v>0</v>
      </c>
      <c r="AB298" s="226">
        <f t="shared" si="466"/>
        <v>0</v>
      </c>
      <c r="AC298" s="236">
        <f t="shared" si="466"/>
        <v>0</v>
      </c>
      <c r="AD298" s="226">
        <f t="shared" si="466"/>
        <v>0</v>
      </c>
      <c r="AE298" s="236">
        <f t="shared" si="466"/>
        <v>0</v>
      </c>
      <c r="AF298" s="226">
        <f t="shared" si="466"/>
        <v>0</v>
      </c>
      <c r="AG298" s="235">
        <f t="shared" si="466"/>
        <v>0</v>
      </c>
      <c r="AH298" s="226">
        <f t="shared" si="466"/>
        <v>0</v>
      </c>
      <c r="AI298" s="226">
        <f t="shared" si="466"/>
        <v>0</v>
      </c>
      <c r="AJ298" s="235">
        <f t="shared" si="466"/>
        <v>0</v>
      </c>
      <c r="AK298" s="227">
        <f t="shared" ref="AK298:BG298" si="467">SUM(AK299:AK302,AK304:AK305,AK308,AK311,AK314:AK316,AK318,AK320:AK325)</f>
        <v>0</v>
      </c>
      <c r="AL298" s="228">
        <f t="shared" si="467"/>
        <v>0</v>
      </c>
      <c r="AM298" s="226">
        <f t="shared" si="467"/>
        <v>0</v>
      </c>
      <c r="AN298" s="236">
        <f t="shared" si="467"/>
        <v>0</v>
      </c>
      <c r="AO298" s="226">
        <f t="shared" si="467"/>
        <v>0</v>
      </c>
      <c r="AP298" s="236">
        <f t="shared" si="467"/>
        <v>0</v>
      </c>
      <c r="AQ298" s="226">
        <f t="shared" si="467"/>
        <v>0</v>
      </c>
      <c r="AR298" s="235">
        <f t="shared" si="467"/>
        <v>0</v>
      </c>
      <c r="AS298" s="226">
        <f t="shared" si="467"/>
        <v>0</v>
      </c>
      <c r="AT298" s="226">
        <f t="shared" si="467"/>
        <v>0</v>
      </c>
      <c r="AU298" s="235">
        <f t="shared" si="467"/>
        <v>0</v>
      </c>
      <c r="AV298" s="227">
        <f t="shared" si="467"/>
        <v>0</v>
      </c>
      <c r="AW298" s="228">
        <f t="shared" si="467"/>
        <v>0</v>
      </c>
      <c r="AX298" s="226">
        <f t="shared" si="467"/>
        <v>0</v>
      </c>
      <c r="AY298" s="236">
        <f t="shared" si="467"/>
        <v>0</v>
      </c>
      <c r="AZ298" s="226">
        <f t="shared" si="467"/>
        <v>0</v>
      </c>
      <c r="BA298" s="236">
        <f t="shared" si="467"/>
        <v>0</v>
      </c>
      <c r="BB298" s="226">
        <f t="shared" si="467"/>
        <v>0</v>
      </c>
      <c r="BC298" s="235">
        <f t="shared" si="467"/>
        <v>0</v>
      </c>
      <c r="BD298" s="226">
        <f t="shared" si="467"/>
        <v>0</v>
      </c>
      <c r="BE298" s="226">
        <f t="shared" si="467"/>
        <v>0</v>
      </c>
      <c r="BF298" s="235">
        <f t="shared" si="467"/>
        <v>0</v>
      </c>
      <c r="BG298" s="227">
        <f t="shared" si="467"/>
        <v>0</v>
      </c>
      <c r="BH298" s="379">
        <f t="shared" ref="BH298:BH325" si="468">IF((COUNTA(BJ298:DL298)-COUNTIF(BJ298:DL298,0))=0,0,CONCATENATE("Ошибки!-",COUNTA(BJ298:DL298)-COUNTIF(BJ298:DL298,0)))</f>
        <v>0</v>
      </c>
      <c r="BI298" s="255" t="str">
        <f>CONCATENATE(D311," по отношению к ",D312,", ",D313)</f>
        <v>14 по отношению к 15, 16</v>
      </c>
      <c r="BJ298" s="253">
        <f t="shared" ref="BJ298:CO298" si="469">IF(ROUND(E311-SUM(E312:E313),5)&gt;=0,0,"Ошибка")</f>
        <v>0</v>
      </c>
      <c r="BK298" s="253">
        <f t="shared" si="469"/>
        <v>0</v>
      </c>
      <c r="BL298" s="253">
        <f t="shared" si="469"/>
        <v>0</v>
      </c>
      <c r="BM298" s="253">
        <f t="shared" si="469"/>
        <v>0</v>
      </c>
      <c r="BN298" s="253">
        <f t="shared" si="469"/>
        <v>0</v>
      </c>
      <c r="BO298" s="253">
        <f t="shared" si="469"/>
        <v>0</v>
      </c>
      <c r="BP298" s="253">
        <f t="shared" si="469"/>
        <v>0</v>
      </c>
      <c r="BQ298" s="253">
        <f t="shared" si="469"/>
        <v>0</v>
      </c>
      <c r="BR298" s="253">
        <f t="shared" si="469"/>
        <v>0</v>
      </c>
      <c r="BS298" s="253">
        <f t="shared" si="469"/>
        <v>0</v>
      </c>
      <c r="BT298" s="253">
        <f t="shared" si="469"/>
        <v>0</v>
      </c>
      <c r="BU298" s="253">
        <f t="shared" si="469"/>
        <v>0</v>
      </c>
      <c r="BV298" s="253">
        <f t="shared" si="469"/>
        <v>0</v>
      </c>
      <c r="BW298" s="253">
        <f t="shared" si="469"/>
        <v>0</v>
      </c>
      <c r="BX298" s="253">
        <f t="shared" si="469"/>
        <v>0</v>
      </c>
      <c r="BY298" s="253">
        <f t="shared" si="469"/>
        <v>0</v>
      </c>
      <c r="BZ298" s="253">
        <f t="shared" si="469"/>
        <v>0</v>
      </c>
      <c r="CA298" s="253">
        <f t="shared" si="469"/>
        <v>0</v>
      </c>
      <c r="CB298" s="253">
        <f t="shared" si="469"/>
        <v>0</v>
      </c>
      <c r="CC298" s="253">
        <f t="shared" si="469"/>
        <v>0</v>
      </c>
      <c r="CD298" s="253">
        <f t="shared" si="469"/>
        <v>0</v>
      </c>
      <c r="CE298" s="253">
        <f t="shared" si="469"/>
        <v>0</v>
      </c>
      <c r="CF298" s="253">
        <f t="shared" si="469"/>
        <v>0</v>
      </c>
      <c r="CG298" s="253">
        <f t="shared" si="469"/>
        <v>0</v>
      </c>
      <c r="CH298" s="253">
        <f t="shared" si="469"/>
        <v>0</v>
      </c>
      <c r="CI298" s="253">
        <f t="shared" si="469"/>
        <v>0</v>
      </c>
      <c r="CJ298" s="253">
        <f t="shared" si="469"/>
        <v>0</v>
      </c>
      <c r="CK298" s="253">
        <f t="shared" si="469"/>
        <v>0</v>
      </c>
      <c r="CL298" s="253">
        <f t="shared" si="469"/>
        <v>0</v>
      </c>
      <c r="CM298" s="253">
        <f t="shared" si="469"/>
        <v>0</v>
      </c>
      <c r="CN298" s="253">
        <f t="shared" si="469"/>
        <v>0</v>
      </c>
      <c r="CO298" s="253">
        <f t="shared" si="469"/>
        <v>0</v>
      </c>
      <c r="CP298" s="253">
        <f t="shared" ref="CP298:DL298" si="470">IF(ROUND(AK311-SUM(AK312:AK313),5)&gt;=0,0,"Ошибка")</f>
        <v>0</v>
      </c>
      <c r="CQ298" s="253">
        <f t="shared" si="470"/>
        <v>0</v>
      </c>
      <c r="CR298" s="253">
        <f t="shared" si="470"/>
        <v>0</v>
      </c>
      <c r="CS298" s="253">
        <f t="shared" si="470"/>
        <v>0</v>
      </c>
      <c r="CT298" s="253">
        <f t="shared" si="470"/>
        <v>0</v>
      </c>
      <c r="CU298" s="253">
        <f t="shared" si="470"/>
        <v>0</v>
      </c>
      <c r="CV298" s="253">
        <f t="shared" si="470"/>
        <v>0</v>
      </c>
      <c r="CW298" s="253">
        <f t="shared" si="470"/>
        <v>0</v>
      </c>
      <c r="CX298" s="253">
        <f t="shared" si="470"/>
        <v>0</v>
      </c>
      <c r="CY298" s="253">
        <f t="shared" si="470"/>
        <v>0</v>
      </c>
      <c r="CZ298" s="253">
        <f t="shared" si="470"/>
        <v>0</v>
      </c>
      <c r="DA298" s="253">
        <f t="shared" si="470"/>
        <v>0</v>
      </c>
      <c r="DB298" s="253">
        <f t="shared" si="470"/>
        <v>0</v>
      </c>
      <c r="DC298" s="253">
        <f t="shared" si="470"/>
        <v>0</v>
      </c>
      <c r="DD298" s="253">
        <f t="shared" si="470"/>
        <v>0</v>
      </c>
      <c r="DE298" s="253">
        <f t="shared" si="470"/>
        <v>0</v>
      </c>
      <c r="DF298" s="253">
        <f t="shared" si="470"/>
        <v>0</v>
      </c>
      <c r="DG298" s="253">
        <f t="shared" si="470"/>
        <v>0</v>
      </c>
      <c r="DH298" s="253">
        <f t="shared" si="470"/>
        <v>0</v>
      </c>
      <c r="DI298" s="253">
        <f t="shared" si="470"/>
        <v>0</v>
      </c>
      <c r="DJ298" s="253">
        <f t="shared" si="470"/>
        <v>0</v>
      </c>
      <c r="DK298" s="253">
        <f t="shared" si="470"/>
        <v>0</v>
      </c>
      <c r="DL298" s="253">
        <f t="shared" si="470"/>
        <v>0</v>
      </c>
      <c r="DM298" s="2"/>
      <c r="DN298" s="2"/>
    </row>
    <row r="299" spans="1:118" s="27" customFormat="1" ht="24">
      <c r="A299" s="272" t="str">
        <f t="shared" ref="A299:A325" si="471">A298</f>
        <v>Внести наименование учреждения 10</v>
      </c>
      <c r="B299" s="348" t="s">
        <v>233</v>
      </c>
      <c r="C299" s="349" t="s">
        <v>55</v>
      </c>
      <c r="D299" s="349" t="s">
        <v>7</v>
      </c>
      <c r="E299" s="308">
        <f>ROUND(SUM(P299,AA299,AL299,AW299),0)</f>
        <v>0</v>
      </c>
      <c r="F299" s="236">
        <f>ROUND(SUM(Q299,AB299,AM299,AX299),1)</f>
        <v>0</v>
      </c>
      <c r="G299" s="236">
        <f>SUM(J299:L299)</f>
        <v>0</v>
      </c>
      <c r="H299" s="236">
        <f>ROUND(SUM(S299,AD299,AO299,AZ299),1)</f>
        <v>0</v>
      </c>
      <c r="I299" s="236">
        <f>SUM(M299:O299)</f>
        <v>0</v>
      </c>
      <c r="J299" s="236">
        <f>ROUND(SUM(U299,AF299,AQ299,BB299),1)</f>
        <v>0</v>
      </c>
      <c r="K299" s="236">
        <f>ROUND(SUM(V299,AG299,AR299,BC299),1)</f>
        <v>0</v>
      </c>
      <c r="L299" s="236">
        <f>ROUND(SUM(W299,AH299,AS299,BD299),1)</f>
        <v>0</v>
      </c>
      <c r="M299" s="236">
        <f>ROUND(SUM(X299,AI299,AT299,BE299),1)</f>
        <v>0</v>
      </c>
      <c r="N299" s="236">
        <f t="shared" ref="N299:N325" si="472">ROUND(SUM(Y299,AJ299,AU299,BF299),1)</f>
        <v>0</v>
      </c>
      <c r="O299" s="236">
        <f>ROUND(SUM(Z299,AK299,AV299,BG299),1)</f>
        <v>0</v>
      </c>
      <c r="P299" s="220"/>
      <c r="Q299" s="221"/>
      <c r="R299" s="237">
        <f t="shared" ref="R299:R304" si="473">SUM(U299:W299)</f>
        <v>0</v>
      </c>
      <c r="S299" s="221"/>
      <c r="T299" s="237">
        <f t="shared" ref="T299:T304" si="474">SUM(X299:Z299)</f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ref="AC299:AC304" si="475">SUM(AF299:AH299)</f>
        <v>0</v>
      </c>
      <c r="AD299" s="221"/>
      <c r="AE299" s="237">
        <f t="shared" ref="AE299:AE304" si="476">SUM(AI299:AK299)</f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ref="AN299:AN304" si="477">SUM(AQ299:AS299)</f>
        <v>0</v>
      </c>
      <c r="AO299" s="221"/>
      <c r="AP299" s="237">
        <f t="shared" ref="AP299:AP304" si="478">SUM(AT299:AV299)</f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ref="AY299:AY304" si="479">SUM(BB299:BD299)</f>
        <v>0</v>
      </c>
      <c r="AZ299" s="221"/>
      <c r="BA299" s="237">
        <f t="shared" ref="BA299:BA304" si="480">SUM(BE299:BG299)</f>
        <v>0</v>
      </c>
      <c r="BB299" s="221"/>
      <c r="BC299" s="233"/>
      <c r="BD299" s="221"/>
      <c r="BE299" s="221"/>
      <c r="BF299" s="233"/>
      <c r="BG299" s="221"/>
      <c r="BH299" s="379">
        <f t="shared" si="468"/>
        <v>0</v>
      </c>
      <c r="BI299" s="255" t="str">
        <f t="shared" ref="BI299:BI325" si="481">D299</f>
        <v>02</v>
      </c>
      <c r="BJ299" s="361"/>
      <c r="BK299" s="253">
        <f>IF(ROUND((E299-F299),5)&gt;=0,0,"Ошибка!")</f>
        <v>0</v>
      </c>
      <c r="BL299" s="361"/>
      <c r="BM299" s="253">
        <f>IF(ROUND((G299-H299),5)&gt;=0,0,"Ошибка!")</f>
        <v>0</v>
      </c>
      <c r="BN299" s="247"/>
      <c r="BO299" s="358"/>
      <c r="BP299" s="361"/>
      <c r="BQ299" s="361"/>
      <c r="BR299" s="361"/>
      <c r="BS299" s="361"/>
      <c r="BT299" s="361"/>
      <c r="BU299" s="361"/>
      <c r="BV299" s="253">
        <f>IF(ROUND((P299-Q299),5)&gt;=0,0,"Ошибка!")</f>
        <v>0</v>
      </c>
      <c r="BW299" s="361"/>
      <c r="BX299" s="253">
        <f>IF(ROUND((R299-S299),5)&gt;=0,0,"Ошибка!")</f>
        <v>0</v>
      </c>
      <c r="BY299" s="361"/>
      <c r="BZ299" s="361"/>
      <c r="CA299" s="361"/>
      <c r="CB299" s="361"/>
      <c r="CC299" s="361"/>
      <c r="CD299" s="361"/>
      <c r="CE299" s="361"/>
      <c r="CF299" s="361"/>
      <c r="CG299" s="253">
        <f>IF(ROUND((AA299-AB299),5)&gt;=0,0,"Ошибка!")</f>
        <v>0</v>
      </c>
      <c r="CH299" s="361"/>
      <c r="CI299" s="253">
        <f>IF(ROUND((AC299-AD299),5)&gt;=0,0,"Ошибка!")</f>
        <v>0</v>
      </c>
      <c r="CJ299" s="361"/>
      <c r="CK299" s="361"/>
      <c r="CL299" s="361"/>
      <c r="CM299" s="361"/>
      <c r="CN299" s="361"/>
      <c r="CO299" s="361"/>
      <c r="CP299" s="361"/>
      <c r="CQ299" s="361"/>
      <c r="CR299" s="253">
        <f>IF(ROUND((AL299-AM299),5)&gt;=0,0,"Ошибка!")</f>
        <v>0</v>
      </c>
      <c r="CS299" s="361"/>
      <c r="CT299" s="253">
        <f>IF(ROUND((AN299-AO299),5)&gt;=0,0,"Ошибка!")</f>
        <v>0</v>
      </c>
      <c r="CU299" s="361"/>
      <c r="CV299" s="361"/>
      <c r="CW299" s="361"/>
      <c r="CX299" s="361"/>
      <c r="CY299" s="361"/>
      <c r="CZ299" s="361"/>
      <c r="DA299" s="361"/>
      <c r="DB299" s="361"/>
      <c r="DC299" s="253">
        <f>IF(ROUND((AW299-AX299),5)&gt;=0,0,"Ошибка!")</f>
        <v>0</v>
      </c>
      <c r="DD299" s="361"/>
      <c r="DE299" s="253">
        <f>IF(ROUND((AY299-AZ299),5)&gt;=0,0,"Ошибка!")</f>
        <v>0</v>
      </c>
      <c r="DF299" s="361"/>
      <c r="DG299" s="361"/>
      <c r="DH299" s="361"/>
      <c r="DI299" s="361"/>
      <c r="DJ299" s="361"/>
      <c r="DK299" s="361"/>
      <c r="DL299" s="361"/>
      <c r="DM299" s="2"/>
      <c r="DN299" s="2"/>
    </row>
    <row r="300" spans="1:118" s="27" customFormat="1" ht="36">
      <c r="A300" s="272" t="str">
        <f t="shared" si="471"/>
        <v>Внести наименование учреждения 10</v>
      </c>
      <c r="B300" s="348" t="s">
        <v>229</v>
      </c>
      <c r="C300" s="349" t="s">
        <v>58</v>
      </c>
      <c r="D300" s="349" t="s">
        <v>8</v>
      </c>
      <c r="E300" s="308">
        <f t="shared" ref="E300:E325" si="482">ROUND(SUM(P300,AA300,AL300,AW300),0)</f>
        <v>0</v>
      </c>
      <c r="F300" s="236">
        <f t="shared" ref="F300:F325" si="483">ROUND(SUM(Q300,AB300,AM300,AX300),1)</f>
        <v>0</v>
      </c>
      <c r="G300" s="236">
        <f t="shared" ref="G300:G325" si="484">SUM(J300:L300)</f>
        <v>0</v>
      </c>
      <c r="H300" s="236">
        <f t="shared" ref="H300:H325" si="485">ROUND(SUM(S300,AD300,AO300,AZ300),1)</f>
        <v>0</v>
      </c>
      <c r="I300" s="236">
        <f t="shared" ref="I300:I325" si="486">SUM(M300:O300)</f>
        <v>0</v>
      </c>
      <c r="J300" s="236">
        <f t="shared" ref="J300:J312" si="487">ROUND(SUM(U300,AF300,AQ300,BB300),1)</f>
        <v>0</v>
      </c>
      <c r="K300" s="236">
        <f t="shared" ref="K300:K312" si="488">ROUND(SUM(V300,AG300,AR300,BC300),1)</f>
        <v>0</v>
      </c>
      <c r="L300" s="236">
        <f t="shared" ref="L300:L312" si="489">ROUND(SUM(W300,AH300,AS300,BD300),1)</f>
        <v>0</v>
      </c>
      <c r="M300" s="236">
        <f t="shared" ref="M300:M312" si="490">ROUND(SUM(X300,AI300,AT300,BE300),1)</f>
        <v>0</v>
      </c>
      <c r="N300" s="236">
        <f t="shared" si="472"/>
        <v>0</v>
      </c>
      <c r="O300" s="236">
        <f t="shared" ref="O300:O312" si="491">ROUND(SUM(Z300,AK300,AV300,BG300),1)</f>
        <v>0</v>
      </c>
      <c r="P300" s="220"/>
      <c r="Q300" s="221"/>
      <c r="R300" s="237">
        <f t="shared" si="473"/>
        <v>0</v>
      </c>
      <c r="S300" s="221"/>
      <c r="T300" s="237">
        <f t="shared" si="474"/>
        <v>0</v>
      </c>
      <c r="U300" s="221"/>
      <c r="V300" s="233"/>
      <c r="W300" s="221"/>
      <c r="X300" s="221"/>
      <c r="Y300" s="233"/>
      <c r="Z300" s="221"/>
      <c r="AA300" s="220"/>
      <c r="AB300" s="221"/>
      <c r="AC300" s="237">
        <f t="shared" si="475"/>
        <v>0</v>
      </c>
      <c r="AD300" s="221"/>
      <c r="AE300" s="237">
        <f t="shared" si="476"/>
        <v>0</v>
      </c>
      <c r="AF300" s="221"/>
      <c r="AG300" s="233"/>
      <c r="AH300" s="221"/>
      <c r="AI300" s="221"/>
      <c r="AJ300" s="233"/>
      <c r="AK300" s="221"/>
      <c r="AL300" s="220"/>
      <c r="AM300" s="221"/>
      <c r="AN300" s="237">
        <f t="shared" si="477"/>
        <v>0</v>
      </c>
      <c r="AO300" s="221"/>
      <c r="AP300" s="237">
        <f t="shared" si="478"/>
        <v>0</v>
      </c>
      <c r="AQ300" s="221"/>
      <c r="AR300" s="233"/>
      <c r="AS300" s="221"/>
      <c r="AT300" s="221"/>
      <c r="AU300" s="233"/>
      <c r="AV300" s="221"/>
      <c r="AW300" s="220"/>
      <c r="AX300" s="221"/>
      <c r="AY300" s="237">
        <f t="shared" si="479"/>
        <v>0</v>
      </c>
      <c r="AZ300" s="221"/>
      <c r="BA300" s="237">
        <f t="shared" si="480"/>
        <v>0</v>
      </c>
      <c r="BB300" s="221"/>
      <c r="BC300" s="233"/>
      <c r="BD300" s="221"/>
      <c r="BE300" s="221"/>
      <c r="BF300" s="233"/>
      <c r="BG300" s="221"/>
      <c r="BH300" s="379">
        <f t="shared" si="468"/>
        <v>0</v>
      </c>
      <c r="BI300" s="255" t="str">
        <f t="shared" si="481"/>
        <v>03</v>
      </c>
      <c r="BJ300" s="361"/>
      <c r="BK300" s="253">
        <f t="shared" ref="BK300:BK325" si="492">IF(ROUND((E300-F300),5)&gt;=0,0,"Ошибка!")</f>
        <v>0</v>
      </c>
      <c r="BL300" s="361"/>
      <c r="BM300" s="253">
        <f t="shared" ref="BM300:BM325" si="493">IF(ROUND((G300-H300),5)&gt;=0,0,"Ошибка!")</f>
        <v>0</v>
      </c>
      <c r="BN300" s="247"/>
      <c r="BO300" s="358"/>
      <c r="BP300" s="361"/>
      <c r="BQ300" s="361"/>
      <c r="BR300" s="361"/>
      <c r="BS300" s="361"/>
      <c r="BT300" s="361"/>
      <c r="BU300" s="361"/>
      <c r="BV300" s="253">
        <f t="shared" ref="BV300:BV325" si="494">IF(ROUND((P300-Q300),5)&gt;=0,0,"Ошибка!")</f>
        <v>0</v>
      </c>
      <c r="BW300" s="361"/>
      <c r="BX300" s="253">
        <f t="shared" ref="BX300:BX325" si="495">IF(ROUND((R300-S300),5)&gt;=0,0,"Ошибка!")</f>
        <v>0</v>
      </c>
      <c r="BY300" s="361"/>
      <c r="BZ300" s="361"/>
      <c r="CA300" s="361"/>
      <c r="CB300" s="361"/>
      <c r="CC300" s="361"/>
      <c r="CD300" s="361"/>
      <c r="CE300" s="361"/>
      <c r="CF300" s="361"/>
      <c r="CG300" s="253">
        <f t="shared" ref="CG300:CG325" si="496">IF(ROUND((AA300-AB300),5)&gt;=0,0,"Ошибка!")</f>
        <v>0</v>
      </c>
      <c r="CH300" s="361"/>
      <c r="CI300" s="253">
        <f t="shared" ref="CI300:CI325" si="497">IF(ROUND((AC300-AD300),5)&gt;=0,0,"Ошибка!")</f>
        <v>0</v>
      </c>
      <c r="CJ300" s="361"/>
      <c r="CK300" s="361"/>
      <c r="CL300" s="361"/>
      <c r="CM300" s="361"/>
      <c r="CN300" s="361"/>
      <c r="CO300" s="361"/>
      <c r="CP300" s="361"/>
      <c r="CQ300" s="361"/>
      <c r="CR300" s="253">
        <f t="shared" ref="CR300:CR325" si="498">IF(ROUND((AL300-AM300),5)&gt;=0,0,"Ошибка!")</f>
        <v>0</v>
      </c>
      <c r="CS300" s="361"/>
      <c r="CT300" s="253">
        <f t="shared" ref="CT300:CT325" si="499">IF(ROUND((AN300-AO300),5)&gt;=0,0,"Ошибка!")</f>
        <v>0</v>
      </c>
      <c r="CU300" s="361"/>
      <c r="CV300" s="361"/>
      <c r="CW300" s="361"/>
      <c r="CX300" s="361"/>
      <c r="CY300" s="361"/>
      <c r="CZ300" s="361"/>
      <c r="DA300" s="361"/>
      <c r="DB300" s="361"/>
      <c r="DC300" s="253">
        <f t="shared" ref="DC300:DC325" si="500">IF(ROUND((AW300-AX300),5)&gt;=0,0,"Ошибка!")</f>
        <v>0</v>
      </c>
      <c r="DD300" s="361"/>
      <c r="DE300" s="253">
        <f t="shared" ref="DE300:DE325" si="501">IF(ROUND((AY300-AZ300),5)&gt;=0,0,"Ошибка!")</f>
        <v>0</v>
      </c>
      <c r="DF300" s="361"/>
      <c r="DG300" s="361"/>
      <c r="DH300" s="361"/>
      <c r="DI300" s="361"/>
      <c r="DJ300" s="361"/>
      <c r="DK300" s="361"/>
      <c r="DL300" s="361"/>
      <c r="DM300" s="2"/>
      <c r="DN300" s="2"/>
    </row>
    <row r="301" spans="1:118" s="28" customFormat="1" ht="24">
      <c r="A301" s="272" t="str">
        <f t="shared" si="471"/>
        <v>Внести наименование учреждения 10</v>
      </c>
      <c r="B301" s="348" t="s">
        <v>331</v>
      </c>
      <c r="C301" s="349" t="s">
        <v>288</v>
      </c>
      <c r="D301" s="349" t="s">
        <v>9</v>
      </c>
      <c r="E301" s="308">
        <f t="shared" si="482"/>
        <v>0</v>
      </c>
      <c r="F301" s="236">
        <f t="shared" si="483"/>
        <v>0</v>
      </c>
      <c r="G301" s="236">
        <f t="shared" si="484"/>
        <v>0</v>
      </c>
      <c r="H301" s="236">
        <f t="shared" si="485"/>
        <v>0</v>
      </c>
      <c r="I301" s="236">
        <f t="shared" si="486"/>
        <v>0</v>
      </c>
      <c r="J301" s="236">
        <f t="shared" si="487"/>
        <v>0</v>
      </c>
      <c r="K301" s="236">
        <f t="shared" si="488"/>
        <v>0</v>
      </c>
      <c r="L301" s="236">
        <f t="shared" si="489"/>
        <v>0</v>
      </c>
      <c r="M301" s="236">
        <f t="shared" si="490"/>
        <v>0</v>
      </c>
      <c r="N301" s="236">
        <f t="shared" si="472"/>
        <v>0</v>
      </c>
      <c r="O301" s="236">
        <f t="shared" si="491"/>
        <v>0</v>
      </c>
      <c r="P301" s="367"/>
      <c r="Q301" s="368"/>
      <c r="R301" s="237">
        <f t="shared" si="473"/>
        <v>0</v>
      </c>
      <c r="S301" s="368"/>
      <c r="T301" s="237">
        <f t="shared" si="474"/>
        <v>0</v>
      </c>
      <c r="U301" s="368"/>
      <c r="V301" s="368"/>
      <c r="W301" s="368"/>
      <c r="X301" s="368"/>
      <c r="Y301" s="368"/>
      <c r="Z301" s="368"/>
      <c r="AA301" s="367"/>
      <c r="AB301" s="368"/>
      <c r="AC301" s="237">
        <f t="shared" si="475"/>
        <v>0</v>
      </c>
      <c r="AD301" s="368"/>
      <c r="AE301" s="237">
        <f t="shared" si="476"/>
        <v>0</v>
      </c>
      <c r="AF301" s="368"/>
      <c r="AG301" s="368"/>
      <c r="AH301" s="368"/>
      <c r="AI301" s="368"/>
      <c r="AJ301" s="368"/>
      <c r="AK301" s="368"/>
      <c r="AL301" s="367"/>
      <c r="AM301" s="368"/>
      <c r="AN301" s="237">
        <f t="shared" si="477"/>
        <v>0</v>
      </c>
      <c r="AO301" s="368"/>
      <c r="AP301" s="237">
        <f t="shared" si="478"/>
        <v>0</v>
      </c>
      <c r="AQ301" s="368"/>
      <c r="AR301" s="368"/>
      <c r="AS301" s="368"/>
      <c r="AT301" s="368"/>
      <c r="AU301" s="368"/>
      <c r="AV301" s="368"/>
      <c r="AW301" s="367"/>
      <c r="AX301" s="368"/>
      <c r="AY301" s="237">
        <f t="shared" si="479"/>
        <v>0</v>
      </c>
      <c r="AZ301" s="368"/>
      <c r="BA301" s="237">
        <f t="shared" si="480"/>
        <v>0</v>
      </c>
      <c r="BB301" s="368"/>
      <c r="BC301" s="368"/>
      <c r="BD301" s="368"/>
      <c r="BE301" s="368"/>
      <c r="BF301" s="368"/>
      <c r="BG301" s="368"/>
      <c r="BH301" s="379">
        <f t="shared" si="468"/>
        <v>0</v>
      </c>
      <c r="BI301" s="255" t="str">
        <f t="shared" si="481"/>
        <v>04</v>
      </c>
      <c r="BJ301" s="361"/>
      <c r="BK301" s="253">
        <f t="shared" si="492"/>
        <v>0</v>
      </c>
      <c r="BL301" s="361"/>
      <c r="BM301" s="253">
        <f t="shared" si="493"/>
        <v>0</v>
      </c>
      <c r="BN301" s="247"/>
      <c r="BO301" s="358"/>
      <c r="BP301" s="361"/>
      <c r="BQ301" s="361"/>
      <c r="BR301" s="361"/>
      <c r="BS301" s="361"/>
      <c r="BT301" s="361"/>
      <c r="BU301" s="361"/>
      <c r="BV301" s="253">
        <f t="shared" si="494"/>
        <v>0</v>
      </c>
      <c r="BW301" s="361"/>
      <c r="BX301" s="253">
        <f t="shared" si="495"/>
        <v>0</v>
      </c>
      <c r="BY301" s="361"/>
      <c r="BZ301" s="361"/>
      <c r="CA301" s="361"/>
      <c r="CB301" s="361"/>
      <c r="CC301" s="361"/>
      <c r="CD301" s="361"/>
      <c r="CE301" s="361"/>
      <c r="CF301" s="361"/>
      <c r="CG301" s="253">
        <f t="shared" si="496"/>
        <v>0</v>
      </c>
      <c r="CH301" s="361"/>
      <c r="CI301" s="253">
        <f t="shared" si="497"/>
        <v>0</v>
      </c>
      <c r="CJ301" s="361"/>
      <c r="CK301" s="361"/>
      <c r="CL301" s="361"/>
      <c r="CM301" s="361"/>
      <c r="CN301" s="361"/>
      <c r="CO301" s="361"/>
      <c r="CP301" s="361"/>
      <c r="CQ301" s="361"/>
      <c r="CR301" s="253">
        <f t="shared" si="498"/>
        <v>0</v>
      </c>
      <c r="CS301" s="361"/>
      <c r="CT301" s="253">
        <f t="shared" si="499"/>
        <v>0</v>
      </c>
      <c r="CU301" s="361"/>
      <c r="CV301" s="361"/>
      <c r="CW301" s="361"/>
      <c r="CX301" s="361"/>
      <c r="CY301" s="361"/>
      <c r="CZ301" s="361"/>
      <c r="DA301" s="361"/>
      <c r="DB301" s="361"/>
      <c r="DC301" s="253">
        <f t="shared" si="500"/>
        <v>0</v>
      </c>
      <c r="DD301" s="361"/>
      <c r="DE301" s="253">
        <f t="shared" si="501"/>
        <v>0</v>
      </c>
      <c r="DF301" s="361"/>
      <c r="DG301" s="361"/>
      <c r="DH301" s="361"/>
      <c r="DI301" s="361"/>
      <c r="DJ301" s="361"/>
      <c r="DK301" s="361"/>
      <c r="DL301" s="361"/>
      <c r="DM301" s="242"/>
      <c r="DN301" s="242"/>
    </row>
    <row r="302" spans="1:118" s="28" customFormat="1" ht="24">
      <c r="A302" s="272" t="str">
        <f t="shared" si="471"/>
        <v>Внести наименование учреждения 10</v>
      </c>
      <c r="B302" s="348" t="s">
        <v>330</v>
      </c>
      <c r="C302" s="349" t="s">
        <v>289</v>
      </c>
      <c r="D302" s="349" t="s">
        <v>10</v>
      </c>
      <c r="E302" s="308">
        <f t="shared" si="482"/>
        <v>0</v>
      </c>
      <c r="F302" s="236">
        <f t="shared" si="483"/>
        <v>0</v>
      </c>
      <c r="G302" s="236">
        <f t="shared" si="484"/>
        <v>0</v>
      </c>
      <c r="H302" s="236">
        <f t="shared" si="485"/>
        <v>0</v>
      </c>
      <c r="I302" s="236">
        <f t="shared" si="486"/>
        <v>0</v>
      </c>
      <c r="J302" s="236">
        <f t="shared" si="487"/>
        <v>0</v>
      </c>
      <c r="K302" s="236">
        <f t="shared" si="488"/>
        <v>0</v>
      </c>
      <c r="L302" s="236">
        <f t="shared" si="489"/>
        <v>0</v>
      </c>
      <c r="M302" s="236">
        <f t="shared" si="490"/>
        <v>0</v>
      </c>
      <c r="N302" s="236">
        <f t="shared" si="472"/>
        <v>0</v>
      </c>
      <c r="O302" s="236">
        <f t="shared" si="491"/>
        <v>0</v>
      </c>
      <c r="P302" s="367"/>
      <c r="Q302" s="368"/>
      <c r="R302" s="237">
        <f t="shared" si="473"/>
        <v>0</v>
      </c>
      <c r="S302" s="368"/>
      <c r="T302" s="237">
        <f t="shared" si="474"/>
        <v>0</v>
      </c>
      <c r="U302" s="368"/>
      <c r="V302" s="368"/>
      <c r="W302" s="368"/>
      <c r="X302" s="368"/>
      <c r="Y302" s="368"/>
      <c r="Z302" s="368"/>
      <c r="AA302" s="367"/>
      <c r="AB302" s="368"/>
      <c r="AC302" s="237">
        <f t="shared" si="475"/>
        <v>0</v>
      </c>
      <c r="AD302" s="368"/>
      <c r="AE302" s="237">
        <f t="shared" si="476"/>
        <v>0</v>
      </c>
      <c r="AF302" s="368"/>
      <c r="AG302" s="368"/>
      <c r="AH302" s="368"/>
      <c r="AI302" s="368"/>
      <c r="AJ302" s="368"/>
      <c r="AK302" s="368"/>
      <c r="AL302" s="367"/>
      <c r="AM302" s="368"/>
      <c r="AN302" s="237">
        <f t="shared" si="477"/>
        <v>0</v>
      </c>
      <c r="AO302" s="368"/>
      <c r="AP302" s="237">
        <f t="shared" si="478"/>
        <v>0</v>
      </c>
      <c r="AQ302" s="368"/>
      <c r="AR302" s="368"/>
      <c r="AS302" s="368"/>
      <c r="AT302" s="368"/>
      <c r="AU302" s="368"/>
      <c r="AV302" s="368"/>
      <c r="AW302" s="367"/>
      <c r="AX302" s="368"/>
      <c r="AY302" s="237">
        <f t="shared" si="479"/>
        <v>0</v>
      </c>
      <c r="AZ302" s="368"/>
      <c r="BA302" s="237">
        <f t="shared" si="480"/>
        <v>0</v>
      </c>
      <c r="BB302" s="368"/>
      <c r="BC302" s="368"/>
      <c r="BD302" s="368"/>
      <c r="BE302" s="368"/>
      <c r="BF302" s="368"/>
      <c r="BG302" s="368"/>
      <c r="BH302" s="379">
        <f t="shared" si="468"/>
        <v>0</v>
      </c>
      <c r="BI302" s="255" t="str">
        <f t="shared" si="481"/>
        <v>05</v>
      </c>
      <c r="BJ302" s="361"/>
      <c r="BK302" s="253">
        <f t="shared" si="492"/>
        <v>0</v>
      </c>
      <c r="BL302" s="361"/>
      <c r="BM302" s="253">
        <f t="shared" si="493"/>
        <v>0</v>
      </c>
      <c r="BN302" s="247"/>
      <c r="BO302" s="358"/>
      <c r="BP302" s="361"/>
      <c r="BQ302" s="361"/>
      <c r="BR302" s="361"/>
      <c r="BS302" s="361"/>
      <c r="BT302" s="361"/>
      <c r="BU302" s="361"/>
      <c r="BV302" s="253">
        <f t="shared" si="494"/>
        <v>0</v>
      </c>
      <c r="BW302" s="361"/>
      <c r="BX302" s="253">
        <f t="shared" si="495"/>
        <v>0</v>
      </c>
      <c r="BY302" s="361"/>
      <c r="BZ302" s="361"/>
      <c r="CA302" s="361"/>
      <c r="CB302" s="361"/>
      <c r="CC302" s="361"/>
      <c r="CD302" s="361"/>
      <c r="CE302" s="361"/>
      <c r="CF302" s="361"/>
      <c r="CG302" s="253">
        <f t="shared" si="496"/>
        <v>0</v>
      </c>
      <c r="CH302" s="361"/>
      <c r="CI302" s="253">
        <f t="shared" si="497"/>
        <v>0</v>
      </c>
      <c r="CJ302" s="361"/>
      <c r="CK302" s="361"/>
      <c r="CL302" s="361"/>
      <c r="CM302" s="361"/>
      <c r="CN302" s="361"/>
      <c r="CO302" s="361"/>
      <c r="CP302" s="361"/>
      <c r="CQ302" s="361"/>
      <c r="CR302" s="253">
        <f t="shared" si="498"/>
        <v>0</v>
      </c>
      <c r="CS302" s="361"/>
      <c r="CT302" s="253">
        <f t="shared" si="499"/>
        <v>0</v>
      </c>
      <c r="CU302" s="361"/>
      <c r="CV302" s="361"/>
      <c r="CW302" s="361"/>
      <c r="CX302" s="361"/>
      <c r="CY302" s="361"/>
      <c r="CZ302" s="361"/>
      <c r="DA302" s="361"/>
      <c r="DB302" s="361"/>
      <c r="DC302" s="253">
        <f t="shared" si="500"/>
        <v>0</v>
      </c>
      <c r="DD302" s="361"/>
      <c r="DE302" s="253">
        <f t="shared" si="501"/>
        <v>0</v>
      </c>
      <c r="DF302" s="361"/>
      <c r="DG302" s="361"/>
      <c r="DH302" s="361"/>
      <c r="DI302" s="361"/>
      <c r="DJ302" s="361"/>
      <c r="DK302" s="361"/>
      <c r="DL302" s="361"/>
      <c r="DM302" s="242"/>
      <c r="DN302" s="242"/>
    </row>
    <row r="303" spans="1:118" s="27" customFormat="1" ht="12">
      <c r="A303" s="272" t="str">
        <f t="shared" si="471"/>
        <v>Внести наименование учреждения 10</v>
      </c>
      <c r="B303" s="350" t="s">
        <v>290</v>
      </c>
      <c r="C303" s="349" t="s">
        <v>291</v>
      </c>
      <c r="D303" s="349" t="s">
        <v>59</v>
      </c>
      <c r="E303" s="308">
        <f t="shared" si="482"/>
        <v>0</v>
      </c>
      <c r="F303" s="236">
        <f t="shared" si="483"/>
        <v>0</v>
      </c>
      <c r="G303" s="236">
        <f t="shared" si="484"/>
        <v>0</v>
      </c>
      <c r="H303" s="236">
        <f t="shared" si="485"/>
        <v>0</v>
      </c>
      <c r="I303" s="236">
        <f t="shared" si="486"/>
        <v>0</v>
      </c>
      <c r="J303" s="236">
        <f t="shared" si="487"/>
        <v>0</v>
      </c>
      <c r="K303" s="236">
        <f t="shared" si="488"/>
        <v>0</v>
      </c>
      <c r="L303" s="236">
        <f t="shared" si="489"/>
        <v>0</v>
      </c>
      <c r="M303" s="236">
        <f t="shared" si="490"/>
        <v>0</v>
      </c>
      <c r="N303" s="236">
        <f t="shared" si="472"/>
        <v>0</v>
      </c>
      <c r="O303" s="236">
        <f t="shared" si="491"/>
        <v>0</v>
      </c>
      <c r="P303" s="367"/>
      <c r="Q303" s="368"/>
      <c r="R303" s="237">
        <f t="shared" si="473"/>
        <v>0</v>
      </c>
      <c r="S303" s="368"/>
      <c r="T303" s="237">
        <f t="shared" si="474"/>
        <v>0</v>
      </c>
      <c r="U303" s="368"/>
      <c r="V303" s="368"/>
      <c r="W303" s="368"/>
      <c r="X303" s="368"/>
      <c r="Y303" s="368"/>
      <c r="Z303" s="368"/>
      <c r="AA303" s="367"/>
      <c r="AB303" s="368"/>
      <c r="AC303" s="237">
        <f t="shared" si="475"/>
        <v>0</v>
      </c>
      <c r="AD303" s="368"/>
      <c r="AE303" s="237">
        <f t="shared" si="476"/>
        <v>0</v>
      </c>
      <c r="AF303" s="368"/>
      <c r="AG303" s="368"/>
      <c r="AH303" s="368"/>
      <c r="AI303" s="368"/>
      <c r="AJ303" s="368"/>
      <c r="AK303" s="368"/>
      <c r="AL303" s="367"/>
      <c r="AM303" s="368"/>
      <c r="AN303" s="237">
        <f t="shared" si="477"/>
        <v>0</v>
      </c>
      <c r="AO303" s="368"/>
      <c r="AP303" s="237">
        <f t="shared" si="478"/>
        <v>0</v>
      </c>
      <c r="AQ303" s="368"/>
      <c r="AR303" s="368"/>
      <c r="AS303" s="368"/>
      <c r="AT303" s="368"/>
      <c r="AU303" s="368"/>
      <c r="AV303" s="368"/>
      <c r="AW303" s="367"/>
      <c r="AX303" s="368"/>
      <c r="AY303" s="237">
        <f t="shared" si="479"/>
        <v>0</v>
      </c>
      <c r="AZ303" s="368"/>
      <c r="BA303" s="237">
        <f t="shared" si="480"/>
        <v>0</v>
      </c>
      <c r="BB303" s="368"/>
      <c r="BC303" s="368"/>
      <c r="BD303" s="368"/>
      <c r="BE303" s="368"/>
      <c r="BF303" s="368"/>
      <c r="BG303" s="368"/>
      <c r="BH303" s="379">
        <f t="shared" si="468"/>
        <v>0</v>
      </c>
      <c r="BI303" s="255" t="str">
        <f t="shared" si="481"/>
        <v>06</v>
      </c>
      <c r="BJ303" s="361"/>
      <c r="BK303" s="253">
        <f t="shared" si="492"/>
        <v>0</v>
      </c>
      <c r="BL303" s="361"/>
      <c r="BM303" s="253">
        <f t="shared" si="493"/>
        <v>0</v>
      </c>
      <c r="BN303" s="247"/>
      <c r="BO303" s="358"/>
      <c r="BP303" s="361"/>
      <c r="BQ303" s="361"/>
      <c r="BR303" s="361"/>
      <c r="BS303" s="361"/>
      <c r="BT303" s="361"/>
      <c r="BU303" s="361"/>
      <c r="BV303" s="253">
        <f t="shared" si="494"/>
        <v>0</v>
      </c>
      <c r="BW303" s="361"/>
      <c r="BX303" s="253">
        <f t="shared" si="495"/>
        <v>0</v>
      </c>
      <c r="BY303" s="361"/>
      <c r="BZ303" s="361"/>
      <c r="CA303" s="361"/>
      <c r="CB303" s="361"/>
      <c r="CC303" s="361"/>
      <c r="CD303" s="361"/>
      <c r="CE303" s="361"/>
      <c r="CF303" s="361"/>
      <c r="CG303" s="253">
        <f t="shared" si="496"/>
        <v>0</v>
      </c>
      <c r="CH303" s="361"/>
      <c r="CI303" s="253">
        <f t="shared" si="497"/>
        <v>0</v>
      </c>
      <c r="CJ303" s="361"/>
      <c r="CK303" s="361"/>
      <c r="CL303" s="361"/>
      <c r="CM303" s="361"/>
      <c r="CN303" s="361"/>
      <c r="CO303" s="361"/>
      <c r="CP303" s="361"/>
      <c r="CQ303" s="361"/>
      <c r="CR303" s="253">
        <f t="shared" si="498"/>
        <v>0</v>
      </c>
      <c r="CS303" s="361"/>
      <c r="CT303" s="253">
        <f t="shared" si="499"/>
        <v>0</v>
      </c>
      <c r="CU303" s="361"/>
      <c r="CV303" s="361"/>
      <c r="CW303" s="361"/>
      <c r="CX303" s="361"/>
      <c r="CY303" s="361"/>
      <c r="CZ303" s="361"/>
      <c r="DA303" s="361"/>
      <c r="DB303" s="361"/>
      <c r="DC303" s="253">
        <f t="shared" si="500"/>
        <v>0</v>
      </c>
      <c r="DD303" s="361"/>
      <c r="DE303" s="253">
        <f t="shared" si="501"/>
        <v>0</v>
      </c>
      <c r="DF303" s="361"/>
      <c r="DG303" s="361"/>
      <c r="DH303" s="361"/>
      <c r="DI303" s="361"/>
      <c r="DJ303" s="361"/>
      <c r="DK303" s="361"/>
      <c r="DL303" s="361"/>
      <c r="DM303" s="2"/>
      <c r="DN303" s="2"/>
    </row>
    <row r="304" spans="1:118" s="28" customFormat="1" ht="36">
      <c r="A304" s="272" t="str">
        <f t="shared" si="471"/>
        <v>Внести наименование учреждения 10</v>
      </c>
      <c r="B304" s="348" t="s">
        <v>332</v>
      </c>
      <c r="C304" s="349" t="s">
        <v>292</v>
      </c>
      <c r="D304" s="349" t="s">
        <v>60</v>
      </c>
      <c r="E304" s="308">
        <f t="shared" si="482"/>
        <v>0</v>
      </c>
      <c r="F304" s="236">
        <f t="shared" si="483"/>
        <v>0</v>
      </c>
      <c r="G304" s="236">
        <f t="shared" si="484"/>
        <v>0</v>
      </c>
      <c r="H304" s="236">
        <f t="shared" si="485"/>
        <v>0</v>
      </c>
      <c r="I304" s="236">
        <f t="shared" si="486"/>
        <v>0</v>
      </c>
      <c r="J304" s="236">
        <f t="shared" si="487"/>
        <v>0</v>
      </c>
      <c r="K304" s="236">
        <f t="shared" si="488"/>
        <v>0</v>
      </c>
      <c r="L304" s="236">
        <f t="shared" si="489"/>
        <v>0</v>
      </c>
      <c r="M304" s="236">
        <f t="shared" si="490"/>
        <v>0</v>
      </c>
      <c r="N304" s="236">
        <f t="shared" si="472"/>
        <v>0</v>
      </c>
      <c r="O304" s="236">
        <f t="shared" si="491"/>
        <v>0</v>
      </c>
      <c r="P304" s="220"/>
      <c r="Q304" s="221"/>
      <c r="R304" s="237">
        <f t="shared" si="473"/>
        <v>0</v>
      </c>
      <c r="S304" s="221"/>
      <c r="T304" s="237">
        <f t="shared" si="474"/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si="475"/>
        <v>0</v>
      </c>
      <c r="AD304" s="221"/>
      <c r="AE304" s="237">
        <f t="shared" si="476"/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si="477"/>
        <v>0</v>
      </c>
      <c r="AO304" s="221"/>
      <c r="AP304" s="237">
        <f t="shared" si="478"/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si="479"/>
        <v>0</v>
      </c>
      <c r="AZ304" s="221"/>
      <c r="BA304" s="237">
        <f t="shared" si="480"/>
        <v>0</v>
      </c>
      <c r="BB304" s="221"/>
      <c r="BC304" s="233"/>
      <c r="BD304" s="221"/>
      <c r="BE304" s="221"/>
      <c r="BF304" s="233"/>
      <c r="BG304" s="221"/>
      <c r="BH304" s="379">
        <f t="shared" si="468"/>
        <v>0</v>
      </c>
      <c r="BI304" s="255" t="str">
        <f t="shared" si="481"/>
        <v>07</v>
      </c>
      <c r="BJ304" s="361"/>
      <c r="BK304" s="253">
        <f t="shared" si="492"/>
        <v>0</v>
      </c>
      <c r="BL304" s="361"/>
      <c r="BM304" s="253">
        <f t="shared" si="493"/>
        <v>0</v>
      </c>
      <c r="BN304" s="247"/>
      <c r="BO304" s="358"/>
      <c r="BP304" s="361"/>
      <c r="BQ304" s="361"/>
      <c r="BR304" s="361"/>
      <c r="BS304" s="361"/>
      <c r="BT304" s="361"/>
      <c r="BU304" s="361"/>
      <c r="BV304" s="253">
        <f t="shared" si="494"/>
        <v>0</v>
      </c>
      <c r="BW304" s="361"/>
      <c r="BX304" s="253">
        <f t="shared" si="495"/>
        <v>0</v>
      </c>
      <c r="BY304" s="361"/>
      <c r="BZ304" s="361"/>
      <c r="CA304" s="361"/>
      <c r="CB304" s="361"/>
      <c r="CC304" s="361"/>
      <c r="CD304" s="361"/>
      <c r="CE304" s="361"/>
      <c r="CF304" s="361"/>
      <c r="CG304" s="253">
        <f t="shared" si="496"/>
        <v>0</v>
      </c>
      <c r="CH304" s="361"/>
      <c r="CI304" s="253">
        <f t="shared" si="497"/>
        <v>0</v>
      </c>
      <c r="CJ304" s="361"/>
      <c r="CK304" s="361"/>
      <c r="CL304" s="361"/>
      <c r="CM304" s="361"/>
      <c r="CN304" s="361"/>
      <c r="CO304" s="361"/>
      <c r="CP304" s="361"/>
      <c r="CQ304" s="361"/>
      <c r="CR304" s="253">
        <f t="shared" si="498"/>
        <v>0</v>
      </c>
      <c r="CS304" s="361"/>
      <c r="CT304" s="253">
        <f t="shared" si="499"/>
        <v>0</v>
      </c>
      <c r="CU304" s="361"/>
      <c r="CV304" s="361"/>
      <c r="CW304" s="361"/>
      <c r="CX304" s="361"/>
      <c r="CY304" s="361"/>
      <c r="CZ304" s="361"/>
      <c r="DA304" s="361"/>
      <c r="DB304" s="361"/>
      <c r="DC304" s="253">
        <f t="shared" si="500"/>
        <v>0</v>
      </c>
      <c r="DD304" s="361"/>
      <c r="DE304" s="253">
        <f t="shared" si="501"/>
        <v>0</v>
      </c>
      <c r="DF304" s="361"/>
      <c r="DG304" s="361"/>
      <c r="DH304" s="361"/>
      <c r="DI304" s="361"/>
      <c r="DJ304" s="361"/>
      <c r="DK304" s="361"/>
      <c r="DL304" s="361"/>
      <c r="DM304" s="242"/>
      <c r="DN304" s="242"/>
    </row>
    <row r="305" spans="1:118" s="28" customFormat="1" ht="24">
      <c r="A305" s="272" t="str">
        <f t="shared" si="471"/>
        <v>Внести наименование учреждения 10</v>
      </c>
      <c r="B305" s="348" t="s">
        <v>333</v>
      </c>
      <c r="C305" s="349" t="s">
        <v>293</v>
      </c>
      <c r="D305" s="349" t="s">
        <v>61</v>
      </c>
      <c r="E305" s="308">
        <f t="shared" si="482"/>
        <v>0</v>
      </c>
      <c r="F305" s="236">
        <f t="shared" si="483"/>
        <v>0</v>
      </c>
      <c r="G305" s="236">
        <f t="shared" si="484"/>
        <v>0</v>
      </c>
      <c r="H305" s="236">
        <f t="shared" si="485"/>
        <v>0</v>
      </c>
      <c r="I305" s="236">
        <f t="shared" si="486"/>
        <v>0</v>
      </c>
      <c r="J305" s="236">
        <f t="shared" si="487"/>
        <v>0</v>
      </c>
      <c r="K305" s="236">
        <f t="shared" si="488"/>
        <v>0</v>
      </c>
      <c r="L305" s="236">
        <f t="shared" si="489"/>
        <v>0</v>
      </c>
      <c r="M305" s="236">
        <f t="shared" si="490"/>
        <v>0</v>
      </c>
      <c r="N305" s="236">
        <f t="shared" si="472"/>
        <v>0</v>
      </c>
      <c r="O305" s="236">
        <f t="shared" si="491"/>
        <v>0</v>
      </c>
      <c r="P305" s="367"/>
      <c r="Q305" s="368"/>
      <c r="R305" s="237">
        <f t="shared" ref="R305:R322" si="502">SUM(U305:W305)</f>
        <v>0</v>
      </c>
      <c r="S305" s="368"/>
      <c r="T305" s="237">
        <f t="shared" ref="T305:T322" si="503">SUM(X305:Z305)</f>
        <v>0</v>
      </c>
      <c r="U305" s="368"/>
      <c r="V305" s="368"/>
      <c r="W305" s="368"/>
      <c r="X305" s="368"/>
      <c r="Y305" s="368"/>
      <c r="Z305" s="368"/>
      <c r="AA305" s="367"/>
      <c r="AB305" s="368"/>
      <c r="AC305" s="237">
        <f t="shared" ref="AC305:AC322" si="504">SUM(AF305:AH305)</f>
        <v>0</v>
      </c>
      <c r="AD305" s="368"/>
      <c r="AE305" s="237">
        <f t="shared" ref="AE305:AE322" si="505">SUM(AI305:AK305)</f>
        <v>0</v>
      </c>
      <c r="AF305" s="368"/>
      <c r="AG305" s="368"/>
      <c r="AH305" s="368"/>
      <c r="AI305" s="368"/>
      <c r="AJ305" s="368"/>
      <c r="AK305" s="368"/>
      <c r="AL305" s="367"/>
      <c r="AM305" s="368"/>
      <c r="AN305" s="237">
        <f t="shared" ref="AN305:AN322" si="506">SUM(AQ305:AS305)</f>
        <v>0</v>
      </c>
      <c r="AO305" s="368"/>
      <c r="AP305" s="237">
        <f t="shared" ref="AP305:AP322" si="507">SUM(AT305:AV305)</f>
        <v>0</v>
      </c>
      <c r="AQ305" s="368"/>
      <c r="AR305" s="368"/>
      <c r="AS305" s="368"/>
      <c r="AT305" s="368"/>
      <c r="AU305" s="368"/>
      <c r="AV305" s="368"/>
      <c r="AW305" s="367"/>
      <c r="AX305" s="368"/>
      <c r="AY305" s="237">
        <f t="shared" ref="AY305:AY322" si="508">SUM(BB305:BD305)</f>
        <v>0</v>
      </c>
      <c r="AZ305" s="368"/>
      <c r="BA305" s="237">
        <f t="shared" ref="BA305:BA322" si="509">SUM(BE305:BG305)</f>
        <v>0</v>
      </c>
      <c r="BB305" s="368"/>
      <c r="BC305" s="368"/>
      <c r="BD305" s="368"/>
      <c r="BE305" s="368"/>
      <c r="BF305" s="368"/>
      <c r="BG305" s="368"/>
      <c r="BH305" s="379">
        <f t="shared" si="468"/>
        <v>0</v>
      </c>
      <c r="BI305" s="255" t="str">
        <f t="shared" si="481"/>
        <v>08</v>
      </c>
      <c r="BJ305" s="361"/>
      <c r="BK305" s="253">
        <f t="shared" si="492"/>
        <v>0</v>
      </c>
      <c r="BL305" s="361"/>
      <c r="BM305" s="253">
        <f t="shared" si="493"/>
        <v>0</v>
      </c>
      <c r="BN305" s="247"/>
      <c r="BO305" s="358"/>
      <c r="BP305" s="361"/>
      <c r="BQ305" s="361"/>
      <c r="BR305" s="361"/>
      <c r="BS305" s="361"/>
      <c r="BT305" s="361"/>
      <c r="BU305" s="361"/>
      <c r="BV305" s="253">
        <f t="shared" si="494"/>
        <v>0</v>
      </c>
      <c r="BW305" s="361"/>
      <c r="BX305" s="253">
        <f t="shared" si="495"/>
        <v>0</v>
      </c>
      <c r="BY305" s="361"/>
      <c r="BZ305" s="361"/>
      <c r="CA305" s="361"/>
      <c r="CB305" s="361"/>
      <c r="CC305" s="361"/>
      <c r="CD305" s="361"/>
      <c r="CE305" s="361"/>
      <c r="CF305" s="361"/>
      <c r="CG305" s="253">
        <f t="shared" si="496"/>
        <v>0</v>
      </c>
      <c r="CH305" s="361"/>
      <c r="CI305" s="253">
        <f t="shared" si="497"/>
        <v>0</v>
      </c>
      <c r="CJ305" s="361"/>
      <c r="CK305" s="361"/>
      <c r="CL305" s="361"/>
      <c r="CM305" s="361"/>
      <c r="CN305" s="361"/>
      <c r="CO305" s="361"/>
      <c r="CP305" s="361"/>
      <c r="CQ305" s="361"/>
      <c r="CR305" s="253">
        <f t="shared" si="498"/>
        <v>0</v>
      </c>
      <c r="CS305" s="361"/>
      <c r="CT305" s="253">
        <f t="shared" si="499"/>
        <v>0</v>
      </c>
      <c r="CU305" s="361"/>
      <c r="CV305" s="361"/>
      <c r="CW305" s="361"/>
      <c r="CX305" s="361"/>
      <c r="CY305" s="361"/>
      <c r="CZ305" s="361"/>
      <c r="DA305" s="361"/>
      <c r="DB305" s="361"/>
      <c r="DC305" s="253">
        <f t="shared" si="500"/>
        <v>0</v>
      </c>
      <c r="DD305" s="361"/>
      <c r="DE305" s="253">
        <f t="shared" si="501"/>
        <v>0</v>
      </c>
      <c r="DF305" s="361"/>
      <c r="DG305" s="361"/>
      <c r="DH305" s="361"/>
      <c r="DI305" s="361"/>
      <c r="DJ305" s="361"/>
      <c r="DK305" s="361"/>
      <c r="DL305" s="361"/>
      <c r="DM305" s="242"/>
      <c r="DN305" s="242"/>
    </row>
    <row r="306" spans="1:118" s="27" customFormat="1" ht="24">
      <c r="A306" s="272" t="str">
        <f t="shared" si="471"/>
        <v>Внести наименование учреждения 10</v>
      </c>
      <c r="B306" s="351" t="s">
        <v>334</v>
      </c>
      <c r="C306" s="349" t="s">
        <v>294</v>
      </c>
      <c r="D306" s="349" t="s">
        <v>63</v>
      </c>
      <c r="E306" s="308">
        <f t="shared" si="482"/>
        <v>0</v>
      </c>
      <c r="F306" s="236">
        <f t="shared" si="483"/>
        <v>0</v>
      </c>
      <c r="G306" s="236">
        <f t="shared" si="484"/>
        <v>0</v>
      </c>
      <c r="H306" s="236">
        <f t="shared" si="485"/>
        <v>0</v>
      </c>
      <c r="I306" s="236">
        <f t="shared" si="486"/>
        <v>0</v>
      </c>
      <c r="J306" s="236">
        <f t="shared" si="487"/>
        <v>0</v>
      </c>
      <c r="K306" s="236">
        <f t="shared" si="488"/>
        <v>0</v>
      </c>
      <c r="L306" s="236">
        <f t="shared" si="489"/>
        <v>0</v>
      </c>
      <c r="M306" s="236">
        <f t="shared" si="490"/>
        <v>0</v>
      </c>
      <c r="N306" s="236">
        <f t="shared" si="472"/>
        <v>0</v>
      </c>
      <c r="O306" s="236">
        <f t="shared" si="491"/>
        <v>0</v>
      </c>
      <c r="P306" s="367"/>
      <c r="Q306" s="368"/>
      <c r="R306" s="237">
        <f t="shared" si="502"/>
        <v>0</v>
      </c>
      <c r="S306" s="368"/>
      <c r="T306" s="237">
        <f t="shared" si="503"/>
        <v>0</v>
      </c>
      <c r="U306" s="368"/>
      <c r="V306" s="368"/>
      <c r="W306" s="368"/>
      <c r="X306" s="368"/>
      <c r="Y306" s="368"/>
      <c r="Z306" s="368"/>
      <c r="AA306" s="367"/>
      <c r="AB306" s="368"/>
      <c r="AC306" s="237">
        <f t="shared" si="504"/>
        <v>0</v>
      </c>
      <c r="AD306" s="368"/>
      <c r="AE306" s="237">
        <f t="shared" si="505"/>
        <v>0</v>
      </c>
      <c r="AF306" s="368"/>
      <c r="AG306" s="368"/>
      <c r="AH306" s="368"/>
      <c r="AI306" s="368"/>
      <c r="AJ306" s="368"/>
      <c r="AK306" s="368"/>
      <c r="AL306" s="367"/>
      <c r="AM306" s="368"/>
      <c r="AN306" s="237">
        <f t="shared" si="506"/>
        <v>0</v>
      </c>
      <c r="AO306" s="368"/>
      <c r="AP306" s="237">
        <f t="shared" si="507"/>
        <v>0</v>
      </c>
      <c r="AQ306" s="368"/>
      <c r="AR306" s="368"/>
      <c r="AS306" s="368"/>
      <c r="AT306" s="368"/>
      <c r="AU306" s="368"/>
      <c r="AV306" s="368"/>
      <c r="AW306" s="367"/>
      <c r="AX306" s="368"/>
      <c r="AY306" s="237">
        <f t="shared" si="508"/>
        <v>0</v>
      </c>
      <c r="AZ306" s="368"/>
      <c r="BA306" s="237">
        <f t="shared" si="509"/>
        <v>0</v>
      </c>
      <c r="BB306" s="368"/>
      <c r="BC306" s="368"/>
      <c r="BD306" s="368"/>
      <c r="BE306" s="368"/>
      <c r="BF306" s="368"/>
      <c r="BG306" s="368"/>
      <c r="BH306" s="379">
        <f t="shared" si="468"/>
        <v>0</v>
      </c>
      <c r="BI306" s="255" t="str">
        <f t="shared" si="481"/>
        <v>09</v>
      </c>
      <c r="BJ306" s="361"/>
      <c r="BK306" s="253">
        <f t="shared" si="492"/>
        <v>0</v>
      </c>
      <c r="BL306" s="361"/>
      <c r="BM306" s="253">
        <f t="shared" si="493"/>
        <v>0</v>
      </c>
      <c r="BN306" s="247"/>
      <c r="BO306" s="358"/>
      <c r="BP306" s="361"/>
      <c r="BQ306" s="361"/>
      <c r="BR306" s="361"/>
      <c r="BS306" s="361"/>
      <c r="BT306" s="361"/>
      <c r="BU306" s="361"/>
      <c r="BV306" s="253">
        <f t="shared" si="494"/>
        <v>0</v>
      </c>
      <c r="BW306" s="361"/>
      <c r="BX306" s="253">
        <f t="shared" si="495"/>
        <v>0</v>
      </c>
      <c r="BY306" s="361"/>
      <c r="BZ306" s="361"/>
      <c r="CA306" s="361"/>
      <c r="CB306" s="361"/>
      <c r="CC306" s="361"/>
      <c r="CD306" s="361"/>
      <c r="CE306" s="361"/>
      <c r="CF306" s="361"/>
      <c r="CG306" s="253">
        <f t="shared" si="496"/>
        <v>0</v>
      </c>
      <c r="CH306" s="361"/>
      <c r="CI306" s="253">
        <f t="shared" si="497"/>
        <v>0</v>
      </c>
      <c r="CJ306" s="361"/>
      <c r="CK306" s="361"/>
      <c r="CL306" s="361"/>
      <c r="CM306" s="361"/>
      <c r="CN306" s="361"/>
      <c r="CO306" s="361"/>
      <c r="CP306" s="361"/>
      <c r="CQ306" s="361"/>
      <c r="CR306" s="253">
        <f t="shared" si="498"/>
        <v>0</v>
      </c>
      <c r="CS306" s="361"/>
      <c r="CT306" s="253">
        <f t="shared" si="499"/>
        <v>0</v>
      </c>
      <c r="CU306" s="361"/>
      <c r="CV306" s="361"/>
      <c r="CW306" s="361"/>
      <c r="CX306" s="361"/>
      <c r="CY306" s="361"/>
      <c r="CZ306" s="361"/>
      <c r="DA306" s="361"/>
      <c r="DB306" s="361"/>
      <c r="DC306" s="253">
        <f t="shared" si="500"/>
        <v>0</v>
      </c>
      <c r="DD306" s="361"/>
      <c r="DE306" s="253">
        <f t="shared" si="501"/>
        <v>0</v>
      </c>
      <c r="DF306" s="361"/>
      <c r="DG306" s="361"/>
      <c r="DH306" s="361"/>
      <c r="DI306" s="361"/>
      <c r="DJ306" s="361"/>
      <c r="DK306" s="361"/>
      <c r="DL306" s="361"/>
      <c r="DM306" s="2"/>
      <c r="DN306" s="2"/>
    </row>
    <row r="307" spans="1:118" s="27" customFormat="1" ht="12">
      <c r="A307" s="272" t="str">
        <f t="shared" si="471"/>
        <v>Внести наименование учреждения 10</v>
      </c>
      <c r="B307" s="366" t="s">
        <v>335</v>
      </c>
      <c r="C307" s="349" t="s">
        <v>295</v>
      </c>
      <c r="D307" s="349" t="s">
        <v>64</v>
      </c>
      <c r="E307" s="308">
        <f t="shared" si="482"/>
        <v>0</v>
      </c>
      <c r="F307" s="236">
        <f t="shared" si="483"/>
        <v>0</v>
      </c>
      <c r="G307" s="236">
        <f t="shared" si="484"/>
        <v>0</v>
      </c>
      <c r="H307" s="236">
        <f t="shared" si="485"/>
        <v>0</v>
      </c>
      <c r="I307" s="236">
        <f t="shared" si="486"/>
        <v>0</v>
      </c>
      <c r="J307" s="236">
        <f t="shared" si="487"/>
        <v>0</v>
      </c>
      <c r="K307" s="236">
        <f t="shared" si="488"/>
        <v>0</v>
      </c>
      <c r="L307" s="236">
        <f t="shared" si="489"/>
        <v>0</v>
      </c>
      <c r="M307" s="236">
        <f t="shared" si="490"/>
        <v>0</v>
      </c>
      <c r="N307" s="236">
        <f t="shared" si="472"/>
        <v>0</v>
      </c>
      <c r="O307" s="236">
        <f t="shared" si="491"/>
        <v>0</v>
      </c>
      <c r="P307" s="367"/>
      <c r="Q307" s="368"/>
      <c r="R307" s="237">
        <f t="shared" si="502"/>
        <v>0</v>
      </c>
      <c r="S307" s="368"/>
      <c r="T307" s="237">
        <f t="shared" si="503"/>
        <v>0</v>
      </c>
      <c r="U307" s="368"/>
      <c r="V307" s="368"/>
      <c r="W307" s="368"/>
      <c r="X307" s="368"/>
      <c r="Y307" s="368"/>
      <c r="Z307" s="368"/>
      <c r="AA307" s="367"/>
      <c r="AB307" s="368"/>
      <c r="AC307" s="237">
        <f t="shared" si="504"/>
        <v>0</v>
      </c>
      <c r="AD307" s="368"/>
      <c r="AE307" s="237">
        <f t="shared" si="505"/>
        <v>0</v>
      </c>
      <c r="AF307" s="368"/>
      <c r="AG307" s="368"/>
      <c r="AH307" s="368"/>
      <c r="AI307" s="368"/>
      <c r="AJ307" s="368"/>
      <c r="AK307" s="368"/>
      <c r="AL307" s="367"/>
      <c r="AM307" s="368"/>
      <c r="AN307" s="237">
        <f t="shared" si="506"/>
        <v>0</v>
      </c>
      <c r="AO307" s="368"/>
      <c r="AP307" s="237">
        <f t="shared" si="507"/>
        <v>0</v>
      </c>
      <c r="AQ307" s="368"/>
      <c r="AR307" s="368"/>
      <c r="AS307" s="368"/>
      <c r="AT307" s="368"/>
      <c r="AU307" s="368"/>
      <c r="AV307" s="368"/>
      <c r="AW307" s="367"/>
      <c r="AX307" s="368"/>
      <c r="AY307" s="237">
        <f t="shared" si="508"/>
        <v>0</v>
      </c>
      <c r="AZ307" s="368"/>
      <c r="BA307" s="237">
        <f t="shared" si="509"/>
        <v>0</v>
      </c>
      <c r="BB307" s="368"/>
      <c r="BC307" s="368"/>
      <c r="BD307" s="368"/>
      <c r="BE307" s="368"/>
      <c r="BF307" s="368"/>
      <c r="BG307" s="368"/>
      <c r="BH307" s="379">
        <f t="shared" si="468"/>
        <v>0</v>
      </c>
      <c r="BI307" s="255" t="str">
        <f t="shared" si="481"/>
        <v>10</v>
      </c>
      <c r="BJ307" s="361"/>
      <c r="BK307" s="253">
        <f t="shared" si="492"/>
        <v>0</v>
      </c>
      <c r="BL307" s="361"/>
      <c r="BM307" s="253">
        <f t="shared" si="493"/>
        <v>0</v>
      </c>
      <c r="BN307" s="247"/>
      <c r="BO307" s="358"/>
      <c r="BP307" s="361"/>
      <c r="BQ307" s="361"/>
      <c r="BR307" s="361"/>
      <c r="BS307" s="361"/>
      <c r="BT307" s="361"/>
      <c r="BU307" s="361"/>
      <c r="BV307" s="253">
        <f t="shared" si="494"/>
        <v>0</v>
      </c>
      <c r="BW307" s="361"/>
      <c r="BX307" s="253">
        <f t="shared" si="495"/>
        <v>0</v>
      </c>
      <c r="BY307" s="361"/>
      <c r="BZ307" s="361"/>
      <c r="CA307" s="361"/>
      <c r="CB307" s="361"/>
      <c r="CC307" s="361"/>
      <c r="CD307" s="361"/>
      <c r="CE307" s="361"/>
      <c r="CF307" s="361"/>
      <c r="CG307" s="253">
        <f t="shared" si="496"/>
        <v>0</v>
      </c>
      <c r="CH307" s="361"/>
      <c r="CI307" s="253">
        <f t="shared" si="497"/>
        <v>0</v>
      </c>
      <c r="CJ307" s="361"/>
      <c r="CK307" s="361"/>
      <c r="CL307" s="361"/>
      <c r="CM307" s="361"/>
      <c r="CN307" s="361"/>
      <c r="CO307" s="361"/>
      <c r="CP307" s="361"/>
      <c r="CQ307" s="361"/>
      <c r="CR307" s="253">
        <f t="shared" si="498"/>
        <v>0</v>
      </c>
      <c r="CS307" s="361"/>
      <c r="CT307" s="253">
        <f t="shared" si="499"/>
        <v>0</v>
      </c>
      <c r="CU307" s="361"/>
      <c r="CV307" s="361"/>
      <c r="CW307" s="361"/>
      <c r="CX307" s="361"/>
      <c r="CY307" s="361"/>
      <c r="CZ307" s="361"/>
      <c r="DA307" s="361"/>
      <c r="DB307" s="361"/>
      <c r="DC307" s="253">
        <f t="shared" si="500"/>
        <v>0</v>
      </c>
      <c r="DD307" s="361"/>
      <c r="DE307" s="253">
        <f t="shared" si="501"/>
        <v>0</v>
      </c>
      <c r="DF307" s="361"/>
      <c r="DG307" s="361"/>
      <c r="DH307" s="361"/>
      <c r="DI307" s="361"/>
      <c r="DJ307" s="361"/>
      <c r="DK307" s="361"/>
      <c r="DL307" s="361"/>
      <c r="DM307" s="2"/>
      <c r="DN307" s="2"/>
    </row>
    <row r="308" spans="1:118" s="28" customFormat="1" ht="24">
      <c r="A308" s="272" t="str">
        <f t="shared" si="471"/>
        <v>Внести наименование учреждения 10</v>
      </c>
      <c r="B308" s="348" t="s">
        <v>336</v>
      </c>
      <c r="C308" s="349" t="s">
        <v>296</v>
      </c>
      <c r="D308" s="349" t="s">
        <v>65</v>
      </c>
      <c r="E308" s="308">
        <f t="shared" si="482"/>
        <v>0</v>
      </c>
      <c r="F308" s="236">
        <f t="shared" si="483"/>
        <v>0</v>
      </c>
      <c r="G308" s="236">
        <f t="shared" si="484"/>
        <v>0</v>
      </c>
      <c r="H308" s="236">
        <f t="shared" si="485"/>
        <v>0</v>
      </c>
      <c r="I308" s="236">
        <f t="shared" si="486"/>
        <v>0</v>
      </c>
      <c r="J308" s="236">
        <f t="shared" si="487"/>
        <v>0</v>
      </c>
      <c r="K308" s="236">
        <f t="shared" si="488"/>
        <v>0</v>
      </c>
      <c r="L308" s="236">
        <f t="shared" si="489"/>
        <v>0</v>
      </c>
      <c r="M308" s="236">
        <f t="shared" si="490"/>
        <v>0</v>
      </c>
      <c r="N308" s="236">
        <f t="shared" si="472"/>
        <v>0</v>
      </c>
      <c r="O308" s="236">
        <f t="shared" si="491"/>
        <v>0</v>
      </c>
      <c r="P308" s="220"/>
      <c r="Q308" s="221"/>
      <c r="R308" s="237">
        <f t="shared" si="502"/>
        <v>0</v>
      </c>
      <c r="S308" s="221"/>
      <c r="T308" s="237">
        <f t="shared" si="503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504"/>
        <v>0</v>
      </c>
      <c r="AD308" s="221"/>
      <c r="AE308" s="237">
        <f t="shared" si="505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506"/>
        <v>0</v>
      </c>
      <c r="AO308" s="221"/>
      <c r="AP308" s="237">
        <f t="shared" si="507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508"/>
        <v>0</v>
      </c>
      <c r="AZ308" s="221"/>
      <c r="BA308" s="237">
        <f t="shared" si="509"/>
        <v>0</v>
      </c>
      <c r="BB308" s="221"/>
      <c r="BC308" s="233"/>
      <c r="BD308" s="221"/>
      <c r="BE308" s="221"/>
      <c r="BF308" s="233"/>
      <c r="BG308" s="221"/>
      <c r="BH308" s="379">
        <f t="shared" si="468"/>
        <v>0</v>
      </c>
      <c r="BI308" s="255" t="str">
        <f t="shared" si="481"/>
        <v>11</v>
      </c>
      <c r="BJ308" s="361"/>
      <c r="BK308" s="253">
        <f t="shared" si="492"/>
        <v>0</v>
      </c>
      <c r="BL308" s="361"/>
      <c r="BM308" s="253">
        <f t="shared" si="493"/>
        <v>0</v>
      </c>
      <c r="BN308" s="247"/>
      <c r="BO308" s="358"/>
      <c r="BP308" s="361"/>
      <c r="BQ308" s="361"/>
      <c r="BR308" s="361"/>
      <c r="BS308" s="361"/>
      <c r="BT308" s="361"/>
      <c r="BU308" s="361"/>
      <c r="BV308" s="253">
        <f t="shared" si="494"/>
        <v>0</v>
      </c>
      <c r="BW308" s="361"/>
      <c r="BX308" s="253">
        <f t="shared" si="495"/>
        <v>0</v>
      </c>
      <c r="BY308" s="361"/>
      <c r="BZ308" s="361"/>
      <c r="CA308" s="361"/>
      <c r="CB308" s="361"/>
      <c r="CC308" s="361"/>
      <c r="CD308" s="361"/>
      <c r="CE308" s="361"/>
      <c r="CF308" s="361"/>
      <c r="CG308" s="253">
        <f t="shared" si="496"/>
        <v>0</v>
      </c>
      <c r="CH308" s="361"/>
      <c r="CI308" s="253">
        <f t="shared" si="497"/>
        <v>0</v>
      </c>
      <c r="CJ308" s="361"/>
      <c r="CK308" s="361"/>
      <c r="CL308" s="361"/>
      <c r="CM308" s="361"/>
      <c r="CN308" s="361"/>
      <c r="CO308" s="361"/>
      <c r="CP308" s="361"/>
      <c r="CQ308" s="361"/>
      <c r="CR308" s="253">
        <f t="shared" si="498"/>
        <v>0</v>
      </c>
      <c r="CS308" s="361"/>
      <c r="CT308" s="253">
        <f t="shared" si="499"/>
        <v>0</v>
      </c>
      <c r="CU308" s="361"/>
      <c r="CV308" s="361"/>
      <c r="CW308" s="361"/>
      <c r="CX308" s="361"/>
      <c r="CY308" s="361"/>
      <c r="CZ308" s="361"/>
      <c r="DA308" s="361"/>
      <c r="DB308" s="361"/>
      <c r="DC308" s="253">
        <f t="shared" si="500"/>
        <v>0</v>
      </c>
      <c r="DD308" s="361"/>
      <c r="DE308" s="253">
        <f t="shared" si="501"/>
        <v>0</v>
      </c>
      <c r="DF308" s="361"/>
      <c r="DG308" s="361"/>
      <c r="DH308" s="361"/>
      <c r="DI308" s="361"/>
      <c r="DJ308" s="361"/>
      <c r="DK308" s="361"/>
      <c r="DL308" s="361"/>
      <c r="DM308" s="242"/>
      <c r="DN308" s="242"/>
    </row>
    <row r="309" spans="1:118" s="27" customFormat="1" ht="24">
      <c r="A309" s="272" t="str">
        <f t="shared" si="471"/>
        <v>Внести наименование учреждения 10</v>
      </c>
      <c r="B309" s="351" t="s">
        <v>334</v>
      </c>
      <c r="C309" s="349" t="s">
        <v>297</v>
      </c>
      <c r="D309" s="349" t="s">
        <v>66</v>
      </c>
      <c r="E309" s="308">
        <f t="shared" si="482"/>
        <v>0</v>
      </c>
      <c r="F309" s="236">
        <f t="shared" si="483"/>
        <v>0</v>
      </c>
      <c r="G309" s="236">
        <f t="shared" si="484"/>
        <v>0</v>
      </c>
      <c r="H309" s="236">
        <f t="shared" si="485"/>
        <v>0</v>
      </c>
      <c r="I309" s="236">
        <f t="shared" si="486"/>
        <v>0</v>
      </c>
      <c r="J309" s="236">
        <f t="shared" si="487"/>
        <v>0</v>
      </c>
      <c r="K309" s="236">
        <f t="shared" si="488"/>
        <v>0</v>
      </c>
      <c r="L309" s="236">
        <f t="shared" si="489"/>
        <v>0</v>
      </c>
      <c r="M309" s="236">
        <f t="shared" si="490"/>
        <v>0</v>
      </c>
      <c r="N309" s="236">
        <f t="shared" si="472"/>
        <v>0</v>
      </c>
      <c r="O309" s="236">
        <f t="shared" si="491"/>
        <v>0</v>
      </c>
      <c r="P309" s="220"/>
      <c r="Q309" s="221"/>
      <c r="R309" s="237">
        <f t="shared" si="502"/>
        <v>0</v>
      </c>
      <c r="S309" s="221"/>
      <c r="T309" s="237">
        <f t="shared" si="503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504"/>
        <v>0</v>
      </c>
      <c r="AD309" s="221"/>
      <c r="AE309" s="237">
        <f t="shared" si="505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506"/>
        <v>0</v>
      </c>
      <c r="AO309" s="221"/>
      <c r="AP309" s="237">
        <f t="shared" si="507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508"/>
        <v>0</v>
      </c>
      <c r="AZ309" s="221"/>
      <c r="BA309" s="237">
        <f t="shared" si="509"/>
        <v>0</v>
      </c>
      <c r="BB309" s="221"/>
      <c r="BC309" s="233"/>
      <c r="BD309" s="221"/>
      <c r="BE309" s="221"/>
      <c r="BF309" s="233"/>
      <c r="BG309" s="221"/>
      <c r="BH309" s="379">
        <f t="shared" si="468"/>
        <v>0</v>
      </c>
      <c r="BI309" s="255" t="str">
        <f t="shared" si="481"/>
        <v>12</v>
      </c>
      <c r="BJ309" s="361"/>
      <c r="BK309" s="253">
        <f t="shared" si="492"/>
        <v>0</v>
      </c>
      <c r="BL309" s="361"/>
      <c r="BM309" s="253">
        <f t="shared" si="493"/>
        <v>0</v>
      </c>
      <c r="BN309" s="247"/>
      <c r="BO309" s="358"/>
      <c r="BP309" s="361"/>
      <c r="BQ309" s="361"/>
      <c r="BR309" s="361"/>
      <c r="BS309" s="361"/>
      <c r="BT309" s="361"/>
      <c r="BU309" s="361"/>
      <c r="BV309" s="253">
        <f t="shared" si="494"/>
        <v>0</v>
      </c>
      <c r="BW309" s="361"/>
      <c r="BX309" s="253">
        <f t="shared" si="495"/>
        <v>0</v>
      </c>
      <c r="BY309" s="361"/>
      <c r="BZ309" s="361"/>
      <c r="CA309" s="361"/>
      <c r="CB309" s="361"/>
      <c r="CC309" s="361"/>
      <c r="CD309" s="361"/>
      <c r="CE309" s="361"/>
      <c r="CF309" s="361"/>
      <c r="CG309" s="253">
        <f t="shared" si="496"/>
        <v>0</v>
      </c>
      <c r="CH309" s="361"/>
      <c r="CI309" s="253">
        <f t="shared" si="497"/>
        <v>0</v>
      </c>
      <c r="CJ309" s="361"/>
      <c r="CK309" s="361"/>
      <c r="CL309" s="361"/>
      <c r="CM309" s="361"/>
      <c r="CN309" s="361"/>
      <c r="CO309" s="361"/>
      <c r="CP309" s="361"/>
      <c r="CQ309" s="361"/>
      <c r="CR309" s="253">
        <f t="shared" si="498"/>
        <v>0</v>
      </c>
      <c r="CS309" s="361"/>
      <c r="CT309" s="253">
        <f t="shared" si="499"/>
        <v>0</v>
      </c>
      <c r="CU309" s="361"/>
      <c r="CV309" s="361"/>
      <c r="CW309" s="361"/>
      <c r="CX309" s="361"/>
      <c r="CY309" s="361"/>
      <c r="CZ309" s="361"/>
      <c r="DA309" s="361"/>
      <c r="DB309" s="361"/>
      <c r="DC309" s="253">
        <f t="shared" si="500"/>
        <v>0</v>
      </c>
      <c r="DD309" s="361"/>
      <c r="DE309" s="253">
        <f t="shared" si="501"/>
        <v>0</v>
      </c>
      <c r="DF309" s="361"/>
      <c r="DG309" s="361"/>
      <c r="DH309" s="361"/>
      <c r="DI309" s="361"/>
      <c r="DJ309" s="361"/>
      <c r="DK309" s="361"/>
      <c r="DL309" s="361"/>
      <c r="DM309" s="2"/>
      <c r="DN309" s="2"/>
    </row>
    <row r="310" spans="1:118" s="27" customFormat="1" ht="12">
      <c r="A310" s="272" t="str">
        <f t="shared" si="471"/>
        <v>Внести наименование учреждения 10</v>
      </c>
      <c r="B310" s="366" t="s">
        <v>335</v>
      </c>
      <c r="C310" s="349" t="s">
        <v>298</v>
      </c>
      <c r="D310" s="349" t="s">
        <v>67</v>
      </c>
      <c r="E310" s="308">
        <f t="shared" si="482"/>
        <v>0</v>
      </c>
      <c r="F310" s="236">
        <f t="shared" si="483"/>
        <v>0</v>
      </c>
      <c r="G310" s="236">
        <f t="shared" si="484"/>
        <v>0</v>
      </c>
      <c r="H310" s="236">
        <f t="shared" si="485"/>
        <v>0</v>
      </c>
      <c r="I310" s="236">
        <f t="shared" si="486"/>
        <v>0</v>
      </c>
      <c r="J310" s="236">
        <f t="shared" si="487"/>
        <v>0</v>
      </c>
      <c r="K310" s="236">
        <f t="shared" si="488"/>
        <v>0</v>
      </c>
      <c r="L310" s="236">
        <f t="shared" si="489"/>
        <v>0</v>
      </c>
      <c r="M310" s="236">
        <f t="shared" si="490"/>
        <v>0</v>
      </c>
      <c r="N310" s="236">
        <f t="shared" si="472"/>
        <v>0</v>
      </c>
      <c r="O310" s="236">
        <f t="shared" si="491"/>
        <v>0</v>
      </c>
      <c r="P310" s="220"/>
      <c r="Q310" s="221"/>
      <c r="R310" s="237">
        <f t="shared" si="502"/>
        <v>0</v>
      </c>
      <c r="S310" s="221"/>
      <c r="T310" s="237">
        <f t="shared" si="503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504"/>
        <v>0</v>
      </c>
      <c r="AD310" s="221"/>
      <c r="AE310" s="237">
        <f t="shared" si="505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506"/>
        <v>0</v>
      </c>
      <c r="AO310" s="221"/>
      <c r="AP310" s="237">
        <f t="shared" si="507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508"/>
        <v>0</v>
      </c>
      <c r="AZ310" s="221"/>
      <c r="BA310" s="237">
        <f t="shared" si="509"/>
        <v>0</v>
      </c>
      <c r="BB310" s="221"/>
      <c r="BC310" s="233"/>
      <c r="BD310" s="221"/>
      <c r="BE310" s="221"/>
      <c r="BF310" s="233"/>
      <c r="BG310" s="221"/>
      <c r="BH310" s="379">
        <f t="shared" si="468"/>
        <v>0</v>
      </c>
      <c r="BI310" s="255" t="str">
        <f t="shared" si="481"/>
        <v>13</v>
      </c>
      <c r="BJ310" s="361"/>
      <c r="BK310" s="253">
        <f t="shared" si="492"/>
        <v>0</v>
      </c>
      <c r="BL310" s="361"/>
      <c r="BM310" s="253">
        <f t="shared" si="493"/>
        <v>0</v>
      </c>
      <c r="BN310" s="247"/>
      <c r="BO310" s="358"/>
      <c r="BP310" s="361"/>
      <c r="BQ310" s="361"/>
      <c r="BR310" s="361"/>
      <c r="BS310" s="361"/>
      <c r="BT310" s="361"/>
      <c r="BU310" s="361"/>
      <c r="BV310" s="253">
        <f t="shared" si="494"/>
        <v>0</v>
      </c>
      <c r="BW310" s="361"/>
      <c r="BX310" s="253">
        <f t="shared" si="495"/>
        <v>0</v>
      </c>
      <c r="BY310" s="361"/>
      <c r="BZ310" s="361"/>
      <c r="CA310" s="361"/>
      <c r="CB310" s="361"/>
      <c r="CC310" s="361"/>
      <c r="CD310" s="361"/>
      <c r="CE310" s="361"/>
      <c r="CF310" s="361"/>
      <c r="CG310" s="253">
        <f t="shared" si="496"/>
        <v>0</v>
      </c>
      <c r="CH310" s="361"/>
      <c r="CI310" s="253">
        <f t="shared" si="497"/>
        <v>0</v>
      </c>
      <c r="CJ310" s="361"/>
      <c r="CK310" s="361"/>
      <c r="CL310" s="361"/>
      <c r="CM310" s="361"/>
      <c r="CN310" s="361"/>
      <c r="CO310" s="361"/>
      <c r="CP310" s="361"/>
      <c r="CQ310" s="361"/>
      <c r="CR310" s="253">
        <f t="shared" si="498"/>
        <v>0</v>
      </c>
      <c r="CS310" s="361"/>
      <c r="CT310" s="253">
        <f t="shared" si="499"/>
        <v>0</v>
      </c>
      <c r="CU310" s="361"/>
      <c r="CV310" s="361"/>
      <c r="CW310" s="361"/>
      <c r="CX310" s="361"/>
      <c r="CY310" s="361"/>
      <c r="CZ310" s="361"/>
      <c r="DA310" s="361"/>
      <c r="DB310" s="361"/>
      <c r="DC310" s="253">
        <f t="shared" si="500"/>
        <v>0</v>
      </c>
      <c r="DD310" s="361"/>
      <c r="DE310" s="253">
        <f t="shared" si="501"/>
        <v>0</v>
      </c>
      <c r="DF310" s="361"/>
      <c r="DG310" s="361"/>
      <c r="DH310" s="361"/>
      <c r="DI310" s="361"/>
      <c r="DJ310" s="361"/>
      <c r="DK310" s="361"/>
      <c r="DL310" s="361"/>
      <c r="DM310" s="2"/>
      <c r="DN310" s="2"/>
    </row>
    <row r="311" spans="1:118" s="28" customFormat="1" ht="72">
      <c r="A311" s="272" t="str">
        <f t="shared" si="471"/>
        <v>Внести наименование учреждения 10</v>
      </c>
      <c r="B311" s="348" t="s">
        <v>337</v>
      </c>
      <c r="C311" s="349" t="s">
        <v>299</v>
      </c>
      <c r="D311" s="349" t="s">
        <v>300</v>
      </c>
      <c r="E311" s="308">
        <f t="shared" si="482"/>
        <v>0</v>
      </c>
      <c r="F311" s="236">
        <f t="shared" si="483"/>
        <v>0</v>
      </c>
      <c r="G311" s="236">
        <f t="shared" si="484"/>
        <v>0</v>
      </c>
      <c r="H311" s="236">
        <f t="shared" si="485"/>
        <v>0</v>
      </c>
      <c r="I311" s="236">
        <f t="shared" si="486"/>
        <v>0</v>
      </c>
      <c r="J311" s="236">
        <f t="shared" si="487"/>
        <v>0</v>
      </c>
      <c r="K311" s="236">
        <f t="shared" si="488"/>
        <v>0</v>
      </c>
      <c r="L311" s="236">
        <f t="shared" si="489"/>
        <v>0</v>
      </c>
      <c r="M311" s="236">
        <f t="shared" si="490"/>
        <v>0</v>
      </c>
      <c r="N311" s="236">
        <f t="shared" si="472"/>
        <v>0</v>
      </c>
      <c r="O311" s="236">
        <f t="shared" si="491"/>
        <v>0</v>
      </c>
      <c r="P311" s="220"/>
      <c r="Q311" s="221"/>
      <c r="R311" s="237">
        <f t="shared" si="502"/>
        <v>0</v>
      </c>
      <c r="S311" s="221"/>
      <c r="T311" s="237">
        <f t="shared" si="503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504"/>
        <v>0</v>
      </c>
      <c r="AD311" s="221"/>
      <c r="AE311" s="237">
        <f t="shared" si="505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506"/>
        <v>0</v>
      </c>
      <c r="AO311" s="221"/>
      <c r="AP311" s="237">
        <f t="shared" si="507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508"/>
        <v>0</v>
      </c>
      <c r="AZ311" s="221"/>
      <c r="BA311" s="237">
        <f t="shared" si="509"/>
        <v>0</v>
      </c>
      <c r="BB311" s="221"/>
      <c r="BC311" s="233"/>
      <c r="BD311" s="221"/>
      <c r="BE311" s="221"/>
      <c r="BF311" s="233"/>
      <c r="BG311" s="221"/>
      <c r="BH311" s="379">
        <f t="shared" si="468"/>
        <v>0</v>
      </c>
      <c r="BI311" s="255" t="str">
        <f t="shared" si="481"/>
        <v>14</v>
      </c>
      <c r="BJ311" s="361"/>
      <c r="BK311" s="253">
        <f t="shared" si="492"/>
        <v>0</v>
      </c>
      <c r="BL311" s="361"/>
      <c r="BM311" s="253">
        <f t="shared" si="493"/>
        <v>0</v>
      </c>
      <c r="BN311" s="247"/>
      <c r="BO311" s="358"/>
      <c r="BP311" s="361"/>
      <c r="BQ311" s="361"/>
      <c r="BR311" s="361"/>
      <c r="BS311" s="361"/>
      <c r="BT311" s="361"/>
      <c r="BU311" s="361"/>
      <c r="BV311" s="253">
        <f t="shared" si="494"/>
        <v>0</v>
      </c>
      <c r="BW311" s="361"/>
      <c r="BX311" s="253">
        <f t="shared" si="495"/>
        <v>0</v>
      </c>
      <c r="BY311" s="361"/>
      <c r="BZ311" s="361"/>
      <c r="CA311" s="361"/>
      <c r="CB311" s="361"/>
      <c r="CC311" s="361"/>
      <c r="CD311" s="361"/>
      <c r="CE311" s="361"/>
      <c r="CF311" s="361"/>
      <c r="CG311" s="253">
        <f t="shared" si="496"/>
        <v>0</v>
      </c>
      <c r="CH311" s="361"/>
      <c r="CI311" s="253">
        <f t="shared" si="497"/>
        <v>0</v>
      </c>
      <c r="CJ311" s="361"/>
      <c r="CK311" s="361"/>
      <c r="CL311" s="361"/>
      <c r="CM311" s="361"/>
      <c r="CN311" s="361"/>
      <c r="CO311" s="361"/>
      <c r="CP311" s="361"/>
      <c r="CQ311" s="361"/>
      <c r="CR311" s="253">
        <f t="shared" si="498"/>
        <v>0</v>
      </c>
      <c r="CS311" s="361"/>
      <c r="CT311" s="253">
        <f t="shared" si="499"/>
        <v>0</v>
      </c>
      <c r="CU311" s="361"/>
      <c r="CV311" s="361"/>
      <c r="CW311" s="361"/>
      <c r="CX311" s="361"/>
      <c r="CY311" s="361"/>
      <c r="CZ311" s="361"/>
      <c r="DA311" s="361"/>
      <c r="DB311" s="361"/>
      <c r="DC311" s="253">
        <f t="shared" si="500"/>
        <v>0</v>
      </c>
      <c r="DD311" s="361"/>
      <c r="DE311" s="253">
        <f t="shared" si="501"/>
        <v>0</v>
      </c>
      <c r="DF311" s="361"/>
      <c r="DG311" s="361"/>
      <c r="DH311" s="361"/>
      <c r="DI311" s="361"/>
      <c r="DJ311" s="361"/>
      <c r="DK311" s="361"/>
      <c r="DL311" s="361"/>
      <c r="DM311" s="242"/>
      <c r="DN311" s="242"/>
    </row>
    <row r="312" spans="1:118" s="27" customFormat="1" ht="24">
      <c r="A312" s="272" t="str">
        <f t="shared" si="471"/>
        <v>Внести наименование учреждения 10</v>
      </c>
      <c r="B312" s="351" t="s">
        <v>334</v>
      </c>
      <c r="C312" s="349" t="s">
        <v>301</v>
      </c>
      <c r="D312" s="349" t="s">
        <v>302</v>
      </c>
      <c r="E312" s="308">
        <f t="shared" si="482"/>
        <v>0</v>
      </c>
      <c r="F312" s="236">
        <f t="shared" si="483"/>
        <v>0</v>
      </c>
      <c r="G312" s="236">
        <f t="shared" si="484"/>
        <v>0</v>
      </c>
      <c r="H312" s="236">
        <f t="shared" si="485"/>
        <v>0</v>
      </c>
      <c r="I312" s="236">
        <f t="shared" si="486"/>
        <v>0</v>
      </c>
      <c r="J312" s="236">
        <f t="shared" si="487"/>
        <v>0</v>
      </c>
      <c r="K312" s="236">
        <f t="shared" si="488"/>
        <v>0</v>
      </c>
      <c r="L312" s="236">
        <f t="shared" si="489"/>
        <v>0</v>
      </c>
      <c r="M312" s="236">
        <f t="shared" si="490"/>
        <v>0</v>
      </c>
      <c r="N312" s="236">
        <f t="shared" si="472"/>
        <v>0</v>
      </c>
      <c r="O312" s="236">
        <f t="shared" si="491"/>
        <v>0</v>
      </c>
      <c r="P312" s="220"/>
      <c r="Q312" s="221"/>
      <c r="R312" s="237">
        <f t="shared" si="502"/>
        <v>0</v>
      </c>
      <c r="S312" s="221"/>
      <c r="T312" s="237">
        <f t="shared" si="503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504"/>
        <v>0</v>
      </c>
      <c r="AD312" s="221"/>
      <c r="AE312" s="237">
        <f t="shared" si="505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506"/>
        <v>0</v>
      </c>
      <c r="AO312" s="221"/>
      <c r="AP312" s="237">
        <f t="shared" si="507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508"/>
        <v>0</v>
      </c>
      <c r="AZ312" s="221"/>
      <c r="BA312" s="237">
        <f t="shared" si="509"/>
        <v>0</v>
      </c>
      <c r="BB312" s="221"/>
      <c r="BC312" s="233"/>
      <c r="BD312" s="221"/>
      <c r="BE312" s="221"/>
      <c r="BF312" s="233"/>
      <c r="BG312" s="221"/>
      <c r="BH312" s="379">
        <f t="shared" si="468"/>
        <v>0</v>
      </c>
      <c r="BI312" s="255" t="str">
        <f t="shared" si="481"/>
        <v>15</v>
      </c>
      <c r="BJ312" s="361"/>
      <c r="BK312" s="253">
        <f t="shared" si="492"/>
        <v>0</v>
      </c>
      <c r="BL312" s="361"/>
      <c r="BM312" s="253">
        <f t="shared" si="493"/>
        <v>0</v>
      </c>
      <c r="BN312" s="247"/>
      <c r="BO312" s="358"/>
      <c r="BP312" s="361"/>
      <c r="BQ312" s="361"/>
      <c r="BR312" s="361"/>
      <c r="BS312" s="361"/>
      <c r="BT312" s="361"/>
      <c r="BU312" s="361"/>
      <c r="BV312" s="253">
        <f t="shared" si="494"/>
        <v>0</v>
      </c>
      <c r="BW312" s="361"/>
      <c r="BX312" s="253">
        <f t="shared" si="495"/>
        <v>0</v>
      </c>
      <c r="BY312" s="361"/>
      <c r="BZ312" s="361"/>
      <c r="CA312" s="361"/>
      <c r="CB312" s="361"/>
      <c r="CC312" s="361"/>
      <c r="CD312" s="361"/>
      <c r="CE312" s="361"/>
      <c r="CF312" s="361"/>
      <c r="CG312" s="253">
        <f t="shared" si="496"/>
        <v>0</v>
      </c>
      <c r="CH312" s="361"/>
      <c r="CI312" s="253">
        <f t="shared" si="497"/>
        <v>0</v>
      </c>
      <c r="CJ312" s="361"/>
      <c r="CK312" s="361"/>
      <c r="CL312" s="361"/>
      <c r="CM312" s="361"/>
      <c r="CN312" s="361"/>
      <c r="CO312" s="361"/>
      <c r="CP312" s="361"/>
      <c r="CQ312" s="361"/>
      <c r="CR312" s="253">
        <f t="shared" si="498"/>
        <v>0</v>
      </c>
      <c r="CS312" s="361"/>
      <c r="CT312" s="253">
        <f t="shared" si="499"/>
        <v>0</v>
      </c>
      <c r="CU312" s="361"/>
      <c r="CV312" s="361"/>
      <c r="CW312" s="361"/>
      <c r="CX312" s="361"/>
      <c r="CY312" s="361"/>
      <c r="CZ312" s="361"/>
      <c r="DA312" s="361"/>
      <c r="DB312" s="361"/>
      <c r="DC312" s="253">
        <f t="shared" si="500"/>
        <v>0</v>
      </c>
      <c r="DD312" s="361"/>
      <c r="DE312" s="253">
        <f t="shared" si="501"/>
        <v>0</v>
      </c>
      <c r="DF312" s="361"/>
      <c r="DG312" s="361"/>
      <c r="DH312" s="361"/>
      <c r="DI312" s="361"/>
      <c r="DJ312" s="361"/>
      <c r="DK312" s="361"/>
      <c r="DL312" s="361"/>
      <c r="DM312" s="2"/>
      <c r="DN312" s="2"/>
    </row>
    <row r="313" spans="1:118" s="27" customFormat="1" ht="12">
      <c r="A313" s="272" t="str">
        <f t="shared" si="471"/>
        <v>Внести наименование учреждения 10</v>
      </c>
      <c r="B313" s="366" t="s">
        <v>335</v>
      </c>
      <c r="C313" s="349" t="s">
        <v>303</v>
      </c>
      <c r="D313" s="349" t="s">
        <v>304</v>
      </c>
      <c r="E313" s="308">
        <f t="shared" si="482"/>
        <v>0</v>
      </c>
      <c r="F313" s="236">
        <f t="shared" si="483"/>
        <v>0</v>
      </c>
      <c r="G313" s="236">
        <f t="shared" si="484"/>
        <v>0</v>
      </c>
      <c r="H313" s="236">
        <f t="shared" si="485"/>
        <v>0</v>
      </c>
      <c r="I313" s="236">
        <f t="shared" si="486"/>
        <v>0</v>
      </c>
      <c r="J313" s="236">
        <f>ROUND(SUM(U313,AF313,AQ313,BB313),1)</f>
        <v>0</v>
      </c>
      <c r="K313" s="236">
        <f>ROUND(SUM(V313,AG313,AR313,BC313),1)</f>
        <v>0</v>
      </c>
      <c r="L313" s="236">
        <f>ROUND(SUM(W313,AH313,AS313,BD313),1)</f>
        <v>0</v>
      </c>
      <c r="M313" s="236">
        <f>ROUND(SUM(X313,AI313,AT313,BE313),1)</f>
        <v>0</v>
      </c>
      <c r="N313" s="236">
        <f t="shared" si="472"/>
        <v>0</v>
      </c>
      <c r="O313" s="236">
        <f>ROUND(SUM(Z313,AK313,AV313,BG313),1)</f>
        <v>0</v>
      </c>
      <c r="P313" s="220"/>
      <c r="Q313" s="221"/>
      <c r="R313" s="237">
        <f t="shared" si="502"/>
        <v>0</v>
      </c>
      <c r="S313" s="221"/>
      <c r="T313" s="237">
        <f t="shared" si="503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504"/>
        <v>0</v>
      </c>
      <c r="AD313" s="221"/>
      <c r="AE313" s="237">
        <f t="shared" si="505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506"/>
        <v>0</v>
      </c>
      <c r="AO313" s="221"/>
      <c r="AP313" s="237">
        <f t="shared" si="507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508"/>
        <v>0</v>
      </c>
      <c r="AZ313" s="221"/>
      <c r="BA313" s="237">
        <f t="shared" si="509"/>
        <v>0</v>
      </c>
      <c r="BB313" s="221"/>
      <c r="BC313" s="233"/>
      <c r="BD313" s="221"/>
      <c r="BE313" s="221"/>
      <c r="BF313" s="233"/>
      <c r="BG313" s="221"/>
      <c r="BH313" s="379">
        <f t="shared" si="468"/>
        <v>0</v>
      </c>
      <c r="BI313" s="255" t="str">
        <f t="shared" si="481"/>
        <v>16</v>
      </c>
      <c r="BJ313" s="361"/>
      <c r="BK313" s="253">
        <f t="shared" si="492"/>
        <v>0</v>
      </c>
      <c r="BL313" s="361"/>
      <c r="BM313" s="253">
        <f t="shared" si="493"/>
        <v>0</v>
      </c>
      <c r="BN313" s="247"/>
      <c r="BO313" s="358"/>
      <c r="BP313" s="361"/>
      <c r="BQ313" s="361"/>
      <c r="BR313" s="361"/>
      <c r="BS313" s="361"/>
      <c r="BT313" s="361"/>
      <c r="BU313" s="361"/>
      <c r="BV313" s="253">
        <f t="shared" si="494"/>
        <v>0</v>
      </c>
      <c r="BW313" s="361"/>
      <c r="BX313" s="253">
        <f t="shared" si="495"/>
        <v>0</v>
      </c>
      <c r="BY313" s="361"/>
      <c r="BZ313" s="361"/>
      <c r="CA313" s="361"/>
      <c r="CB313" s="361"/>
      <c r="CC313" s="361"/>
      <c r="CD313" s="361"/>
      <c r="CE313" s="361"/>
      <c r="CF313" s="361"/>
      <c r="CG313" s="253">
        <f t="shared" si="496"/>
        <v>0</v>
      </c>
      <c r="CH313" s="361"/>
      <c r="CI313" s="253">
        <f t="shared" si="497"/>
        <v>0</v>
      </c>
      <c r="CJ313" s="361"/>
      <c r="CK313" s="361"/>
      <c r="CL313" s="361"/>
      <c r="CM313" s="361"/>
      <c r="CN313" s="361"/>
      <c r="CO313" s="361"/>
      <c r="CP313" s="361"/>
      <c r="CQ313" s="361"/>
      <c r="CR313" s="253">
        <f t="shared" si="498"/>
        <v>0</v>
      </c>
      <c r="CS313" s="361"/>
      <c r="CT313" s="253">
        <f t="shared" si="499"/>
        <v>0</v>
      </c>
      <c r="CU313" s="361"/>
      <c r="CV313" s="361"/>
      <c r="CW313" s="361"/>
      <c r="CX313" s="361"/>
      <c r="CY313" s="361"/>
      <c r="CZ313" s="361"/>
      <c r="DA313" s="361"/>
      <c r="DB313" s="361"/>
      <c r="DC313" s="253">
        <f t="shared" si="500"/>
        <v>0</v>
      </c>
      <c r="DD313" s="361"/>
      <c r="DE313" s="253">
        <f t="shared" si="501"/>
        <v>0</v>
      </c>
      <c r="DF313" s="361"/>
      <c r="DG313" s="361"/>
      <c r="DH313" s="361"/>
      <c r="DI313" s="361"/>
      <c r="DJ313" s="361"/>
      <c r="DK313" s="361"/>
      <c r="DL313" s="361"/>
      <c r="DM313" s="2"/>
      <c r="DN313" s="2"/>
    </row>
    <row r="314" spans="1:118" s="28" customFormat="1" ht="24">
      <c r="A314" s="272" t="str">
        <f t="shared" si="471"/>
        <v>Внести наименование учреждения 10</v>
      </c>
      <c r="B314" s="348" t="s">
        <v>338</v>
      </c>
      <c r="C314" s="349" t="s">
        <v>305</v>
      </c>
      <c r="D314" s="349" t="s">
        <v>306</v>
      </c>
      <c r="E314" s="308">
        <f t="shared" si="482"/>
        <v>0</v>
      </c>
      <c r="F314" s="236">
        <f t="shared" si="483"/>
        <v>0</v>
      </c>
      <c r="G314" s="236">
        <f t="shared" si="484"/>
        <v>0</v>
      </c>
      <c r="H314" s="236">
        <f t="shared" si="485"/>
        <v>0</v>
      </c>
      <c r="I314" s="236">
        <f t="shared" si="486"/>
        <v>0</v>
      </c>
      <c r="J314" s="236">
        <f t="shared" ref="J314:J325" si="510">ROUND(SUM(U314,AF314,AQ314,BB314),1)</f>
        <v>0</v>
      </c>
      <c r="K314" s="236">
        <f t="shared" ref="K314:K325" si="511">ROUND(SUM(V314,AG314,AR314,BC314),1)</f>
        <v>0</v>
      </c>
      <c r="L314" s="236">
        <f t="shared" ref="L314:L325" si="512">ROUND(SUM(W314,AH314,AS314,BD314),1)</f>
        <v>0</v>
      </c>
      <c r="M314" s="236">
        <f t="shared" ref="M314:M325" si="513">ROUND(SUM(X314,AI314,AT314,BE314),1)</f>
        <v>0</v>
      </c>
      <c r="N314" s="236">
        <f t="shared" si="472"/>
        <v>0</v>
      </c>
      <c r="O314" s="236">
        <f t="shared" ref="O314:O325" si="514">ROUND(SUM(Z314,AK314,AV314,BG314),1)</f>
        <v>0</v>
      </c>
      <c r="P314" s="367"/>
      <c r="Q314" s="368"/>
      <c r="R314" s="237">
        <f t="shared" si="502"/>
        <v>0</v>
      </c>
      <c r="S314" s="368"/>
      <c r="T314" s="237">
        <f t="shared" si="503"/>
        <v>0</v>
      </c>
      <c r="U314" s="368"/>
      <c r="V314" s="368"/>
      <c r="W314" s="368"/>
      <c r="X314" s="368"/>
      <c r="Y314" s="368"/>
      <c r="Z314" s="368"/>
      <c r="AA314" s="367"/>
      <c r="AB314" s="368"/>
      <c r="AC314" s="237">
        <f t="shared" si="504"/>
        <v>0</v>
      </c>
      <c r="AD314" s="368"/>
      <c r="AE314" s="237">
        <f t="shared" si="505"/>
        <v>0</v>
      </c>
      <c r="AF314" s="368"/>
      <c r="AG314" s="368"/>
      <c r="AH314" s="368"/>
      <c r="AI314" s="368"/>
      <c r="AJ314" s="368"/>
      <c r="AK314" s="368"/>
      <c r="AL314" s="367"/>
      <c r="AM314" s="368"/>
      <c r="AN314" s="237">
        <f t="shared" si="506"/>
        <v>0</v>
      </c>
      <c r="AO314" s="368"/>
      <c r="AP314" s="237">
        <f t="shared" si="507"/>
        <v>0</v>
      </c>
      <c r="AQ314" s="368"/>
      <c r="AR314" s="368"/>
      <c r="AS314" s="368"/>
      <c r="AT314" s="368"/>
      <c r="AU314" s="368"/>
      <c r="AV314" s="368"/>
      <c r="AW314" s="367"/>
      <c r="AX314" s="368"/>
      <c r="AY314" s="237">
        <f t="shared" si="508"/>
        <v>0</v>
      </c>
      <c r="AZ314" s="368"/>
      <c r="BA314" s="237">
        <f t="shared" si="509"/>
        <v>0</v>
      </c>
      <c r="BB314" s="368"/>
      <c r="BC314" s="368"/>
      <c r="BD314" s="368"/>
      <c r="BE314" s="368"/>
      <c r="BF314" s="368"/>
      <c r="BG314" s="368"/>
      <c r="BH314" s="379">
        <f t="shared" si="468"/>
        <v>0</v>
      </c>
      <c r="BI314" s="255" t="str">
        <f t="shared" si="481"/>
        <v>17</v>
      </c>
      <c r="BJ314" s="361"/>
      <c r="BK314" s="253">
        <f t="shared" si="492"/>
        <v>0</v>
      </c>
      <c r="BL314" s="361"/>
      <c r="BM314" s="253">
        <f t="shared" si="493"/>
        <v>0</v>
      </c>
      <c r="BN314" s="247"/>
      <c r="BO314" s="358"/>
      <c r="BP314" s="361"/>
      <c r="BQ314" s="361"/>
      <c r="BR314" s="361"/>
      <c r="BS314" s="361"/>
      <c r="BT314" s="361"/>
      <c r="BU314" s="361"/>
      <c r="BV314" s="253">
        <f t="shared" si="494"/>
        <v>0</v>
      </c>
      <c r="BW314" s="361"/>
      <c r="BX314" s="253">
        <f t="shared" si="495"/>
        <v>0</v>
      </c>
      <c r="BY314" s="361"/>
      <c r="BZ314" s="361"/>
      <c r="CA314" s="361"/>
      <c r="CB314" s="361"/>
      <c r="CC314" s="361"/>
      <c r="CD314" s="361"/>
      <c r="CE314" s="361"/>
      <c r="CF314" s="361"/>
      <c r="CG314" s="253">
        <f t="shared" si="496"/>
        <v>0</v>
      </c>
      <c r="CH314" s="361"/>
      <c r="CI314" s="253">
        <f t="shared" si="497"/>
        <v>0</v>
      </c>
      <c r="CJ314" s="361"/>
      <c r="CK314" s="361"/>
      <c r="CL314" s="361"/>
      <c r="CM314" s="361"/>
      <c r="CN314" s="361"/>
      <c r="CO314" s="361"/>
      <c r="CP314" s="361"/>
      <c r="CQ314" s="361"/>
      <c r="CR314" s="253">
        <f t="shared" si="498"/>
        <v>0</v>
      </c>
      <c r="CS314" s="361"/>
      <c r="CT314" s="253">
        <f t="shared" si="499"/>
        <v>0</v>
      </c>
      <c r="CU314" s="361"/>
      <c r="CV314" s="361"/>
      <c r="CW314" s="361"/>
      <c r="CX314" s="361"/>
      <c r="CY314" s="361"/>
      <c r="CZ314" s="361"/>
      <c r="DA314" s="361"/>
      <c r="DB314" s="361"/>
      <c r="DC314" s="253">
        <f t="shared" si="500"/>
        <v>0</v>
      </c>
      <c r="DD314" s="361"/>
      <c r="DE314" s="253">
        <f t="shared" si="501"/>
        <v>0</v>
      </c>
      <c r="DF314" s="361"/>
      <c r="DG314" s="361"/>
      <c r="DH314" s="361"/>
      <c r="DI314" s="361"/>
      <c r="DJ314" s="361"/>
      <c r="DK314" s="361"/>
      <c r="DL314" s="361"/>
      <c r="DM314" s="242"/>
      <c r="DN314" s="242"/>
    </row>
    <row r="315" spans="1:118" s="28" customFormat="1" ht="72">
      <c r="A315" s="272" t="str">
        <f t="shared" si="471"/>
        <v>Внести наименование учреждения 10</v>
      </c>
      <c r="B315" s="348" t="s">
        <v>339</v>
      </c>
      <c r="C315" s="349" t="s">
        <v>307</v>
      </c>
      <c r="D315" s="349" t="s">
        <v>308</v>
      </c>
      <c r="E315" s="308">
        <f t="shared" si="482"/>
        <v>0</v>
      </c>
      <c r="F315" s="236">
        <f t="shared" si="483"/>
        <v>0</v>
      </c>
      <c r="G315" s="236">
        <f t="shared" si="484"/>
        <v>0</v>
      </c>
      <c r="H315" s="236">
        <f t="shared" si="485"/>
        <v>0</v>
      </c>
      <c r="I315" s="236">
        <f t="shared" si="486"/>
        <v>0</v>
      </c>
      <c r="J315" s="236">
        <f t="shared" si="510"/>
        <v>0</v>
      </c>
      <c r="K315" s="236">
        <f t="shared" si="511"/>
        <v>0</v>
      </c>
      <c r="L315" s="236">
        <f t="shared" si="512"/>
        <v>0</v>
      </c>
      <c r="M315" s="236">
        <f t="shared" si="513"/>
        <v>0</v>
      </c>
      <c r="N315" s="236">
        <f t="shared" si="472"/>
        <v>0</v>
      </c>
      <c r="O315" s="236">
        <f t="shared" si="514"/>
        <v>0</v>
      </c>
      <c r="P315" s="367"/>
      <c r="Q315" s="368"/>
      <c r="R315" s="237">
        <f t="shared" si="502"/>
        <v>0</v>
      </c>
      <c r="S315" s="368"/>
      <c r="T315" s="237">
        <f t="shared" si="503"/>
        <v>0</v>
      </c>
      <c r="U315" s="368"/>
      <c r="V315" s="368"/>
      <c r="W315" s="368"/>
      <c r="X315" s="368"/>
      <c r="Y315" s="368"/>
      <c r="Z315" s="368"/>
      <c r="AA315" s="367"/>
      <c r="AB315" s="368"/>
      <c r="AC315" s="237">
        <f t="shared" si="504"/>
        <v>0</v>
      </c>
      <c r="AD315" s="368"/>
      <c r="AE315" s="237">
        <f t="shared" si="505"/>
        <v>0</v>
      </c>
      <c r="AF315" s="368"/>
      <c r="AG315" s="368"/>
      <c r="AH315" s="368"/>
      <c r="AI315" s="368"/>
      <c r="AJ315" s="368"/>
      <c r="AK315" s="368"/>
      <c r="AL315" s="367"/>
      <c r="AM315" s="368"/>
      <c r="AN315" s="237">
        <f t="shared" si="506"/>
        <v>0</v>
      </c>
      <c r="AO315" s="368"/>
      <c r="AP315" s="237">
        <f t="shared" si="507"/>
        <v>0</v>
      </c>
      <c r="AQ315" s="368"/>
      <c r="AR315" s="368"/>
      <c r="AS315" s="368"/>
      <c r="AT315" s="368"/>
      <c r="AU315" s="368"/>
      <c r="AV315" s="368"/>
      <c r="AW315" s="367"/>
      <c r="AX315" s="368"/>
      <c r="AY315" s="237">
        <f t="shared" si="508"/>
        <v>0</v>
      </c>
      <c r="AZ315" s="368"/>
      <c r="BA315" s="237">
        <f t="shared" si="509"/>
        <v>0</v>
      </c>
      <c r="BB315" s="368"/>
      <c r="BC315" s="368"/>
      <c r="BD315" s="368"/>
      <c r="BE315" s="368"/>
      <c r="BF315" s="368"/>
      <c r="BG315" s="368"/>
      <c r="BH315" s="379">
        <f t="shared" si="468"/>
        <v>0</v>
      </c>
      <c r="BI315" s="255" t="str">
        <f t="shared" si="481"/>
        <v>18</v>
      </c>
      <c r="BJ315" s="361"/>
      <c r="BK315" s="253">
        <f t="shared" si="492"/>
        <v>0</v>
      </c>
      <c r="BL315" s="361"/>
      <c r="BM315" s="253">
        <f t="shared" si="493"/>
        <v>0</v>
      </c>
      <c r="BN315" s="247"/>
      <c r="BO315" s="358"/>
      <c r="BP315" s="361"/>
      <c r="BQ315" s="361"/>
      <c r="BR315" s="361"/>
      <c r="BS315" s="361"/>
      <c r="BT315" s="361"/>
      <c r="BU315" s="361"/>
      <c r="BV315" s="253">
        <f t="shared" si="494"/>
        <v>0</v>
      </c>
      <c r="BW315" s="361"/>
      <c r="BX315" s="253">
        <f t="shared" si="495"/>
        <v>0</v>
      </c>
      <c r="BY315" s="361"/>
      <c r="BZ315" s="361"/>
      <c r="CA315" s="361"/>
      <c r="CB315" s="361"/>
      <c r="CC315" s="361"/>
      <c r="CD315" s="361"/>
      <c r="CE315" s="361"/>
      <c r="CF315" s="361"/>
      <c r="CG315" s="253">
        <f t="shared" si="496"/>
        <v>0</v>
      </c>
      <c r="CH315" s="361"/>
      <c r="CI315" s="253">
        <f t="shared" si="497"/>
        <v>0</v>
      </c>
      <c r="CJ315" s="361"/>
      <c r="CK315" s="361"/>
      <c r="CL315" s="361"/>
      <c r="CM315" s="361"/>
      <c r="CN315" s="361"/>
      <c r="CO315" s="361"/>
      <c r="CP315" s="361"/>
      <c r="CQ315" s="361"/>
      <c r="CR315" s="253">
        <f t="shared" si="498"/>
        <v>0</v>
      </c>
      <c r="CS315" s="361"/>
      <c r="CT315" s="253">
        <f t="shared" si="499"/>
        <v>0</v>
      </c>
      <c r="CU315" s="361"/>
      <c r="CV315" s="361"/>
      <c r="CW315" s="361"/>
      <c r="CX315" s="361"/>
      <c r="CY315" s="361"/>
      <c r="CZ315" s="361"/>
      <c r="DA315" s="361"/>
      <c r="DB315" s="361"/>
      <c r="DC315" s="253">
        <f t="shared" si="500"/>
        <v>0</v>
      </c>
      <c r="DD315" s="361"/>
      <c r="DE315" s="253">
        <f t="shared" si="501"/>
        <v>0</v>
      </c>
      <c r="DF315" s="361"/>
      <c r="DG315" s="361"/>
      <c r="DH315" s="361"/>
      <c r="DI315" s="361"/>
      <c r="DJ315" s="361"/>
      <c r="DK315" s="361"/>
      <c r="DL315" s="361"/>
      <c r="DM315" s="242"/>
      <c r="DN315" s="242"/>
    </row>
    <row r="316" spans="1:118" s="28" customFormat="1" ht="12">
      <c r="A316" s="272" t="str">
        <f t="shared" si="471"/>
        <v>Внести наименование учреждения 10</v>
      </c>
      <c r="B316" s="348" t="s">
        <v>309</v>
      </c>
      <c r="C316" s="349" t="s">
        <v>71</v>
      </c>
      <c r="D316" s="349" t="s">
        <v>310</v>
      </c>
      <c r="E316" s="308">
        <f t="shared" si="482"/>
        <v>0</v>
      </c>
      <c r="F316" s="236">
        <f t="shared" si="483"/>
        <v>0</v>
      </c>
      <c r="G316" s="236">
        <f t="shared" si="484"/>
        <v>0</v>
      </c>
      <c r="H316" s="236">
        <f t="shared" si="485"/>
        <v>0</v>
      </c>
      <c r="I316" s="236">
        <f t="shared" si="486"/>
        <v>0</v>
      </c>
      <c r="J316" s="236">
        <f t="shared" si="510"/>
        <v>0</v>
      </c>
      <c r="K316" s="236">
        <f t="shared" si="511"/>
        <v>0</v>
      </c>
      <c r="L316" s="236">
        <f t="shared" si="512"/>
        <v>0</v>
      </c>
      <c r="M316" s="236">
        <f t="shared" si="513"/>
        <v>0</v>
      </c>
      <c r="N316" s="236">
        <f t="shared" si="472"/>
        <v>0</v>
      </c>
      <c r="O316" s="236">
        <f t="shared" si="514"/>
        <v>0</v>
      </c>
      <c r="P316" s="367"/>
      <c r="Q316" s="368"/>
      <c r="R316" s="237">
        <f t="shared" si="502"/>
        <v>0</v>
      </c>
      <c r="S316" s="368"/>
      <c r="T316" s="237">
        <f t="shared" si="503"/>
        <v>0</v>
      </c>
      <c r="U316" s="368"/>
      <c r="V316" s="368"/>
      <c r="W316" s="368"/>
      <c r="X316" s="368"/>
      <c r="Y316" s="368"/>
      <c r="Z316" s="368"/>
      <c r="AA316" s="367"/>
      <c r="AB316" s="368"/>
      <c r="AC316" s="237">
        <f t="shared" si="504"/>
        <v>0</v>
      </c>
      <c r="AD316" s="368"/>
      <c r="AE316" s="237">
        <f t="shared" si="505"/>
        <v>0</v>
      </c>
      <c r="AF316" s="368"/>
      <c r="AG316" s="368"/>
      <c r="AH316" s="368"/>
      <c r="AI316" s="368"/>
      <c r="AJ316" s="368"/>
      <c r="AK316" s="368"/>
      <c r="AL316" s="367"/>
      <c r="AM316" s="368"/>
      <c r="AN316" s="237">
        <f t="shared" si="506"/>
        <v>0</v>
      </c>
      <c r="AO316" s="368"/>
      <c r="AP316" s="237">
        <f t="shared" si="507"/>
        <v>0</v>
      </c>
      <c r="AQ316" s="368"/>
      <c r="AR316" s="368"/>
      <c r="AS316" s="368"/>
      <c r="AT316" s="368"/>
      <c r="AU316" s="368"/>
      <c r="AV316" s="368"/>
      <c r="AW316" s="367"/>
      <c r="AX316" s="368"/>
      <c r="AY316" s="237">
        <f t="shared" si="508"/>
        <v>0</v>
      </c>
      <c r="AZ316" s="368"/>
      <c r="BA316" s="237">
        <f t="shared" si="509"/>
        <v>0</v>
      </c>
      <c r="BB316" s="368"/>
      <c r="BC316" s="368"/>
      <c r="BD316" s="368"/>
      <c r="BE316" s="368"/>
      <c r="BF316" s="368"/>
      <c r="BG316" s="368"/>
      <c r="BH316" s="379">
        <f t="shared" si="468"/>
        <v>0</v>
      </c>
      <c r="BI316" s="255" t="str">
        <f t="shared" si="481"/>
        <v>19</v>
      </c>
      <c r="BJ316" s="361"/>
      <c r="BK316" s="253">
        <f t="shared" si="492"/>
        <v>0</v>
      </c>
      <c r="BL316" s="361"/>
      <c r="BM316" s="253">
        <f t="shared" si="493"/>
        <v>0</v>
      </c>
      <c r="BN316" s="247"/>
      <c r="BO316" s="358"/>
      <c r="BP316" s="361"/>
      <c r="BQ316" s="361"/>
      <c r="BR316" s="361"/>
      <c r="BS316" s="361"/>
      <c r="BT316" s="361"/>
      <c r="BU316" s="361"/>
      <c r="BV316" s="253">
        <f t="shared" si="494"/>
        <v>0</v>
      </c>
      <c r="BW316" s="361"/>
      <c r="BX316" s="253">
        <f t="shared" si="495"/>
        <v>0</v>
      </c>
      <c r="BY316" s="361"/>
      <c r="BZ316" s="361"/>
      <c r="CA316" s="361"/>
      <c r="CB316" s="361"/>
      <c r="CC316" s="361"/>
      <c r="CD316" s="361"/>
      <c r="CE316" s="361"/>
      <c r="CF316" s="361"/>
      <c r="CG316" s="253">
        <f t="shared" si="496"/>
        <v>0</v>
      </c>
      <c r="CH316" s="361"/>
      <c r="CI316" s="253">
        <f t="shared" si="497"/>
        <v>0</v>
      </c>
      <c r="CJ316" s="361"/>
      <c r="CK316" s="361"/>
      <c r="CL316" s="361"/>
      <c r="CM316" s="361"/>
      <c r="CN316" s="361"/>
      <c r="CO316" s="361"/>
      <c r="CP316" s="361"/>
      <c r="CQ316" s="361"/>
      <c r="CR316" s="253">
        <f t="shared" si="498"/>
        <v>0</v>
      </c>
      <c r="CS316" s="361"/>
      <c r="CT316" s="253">
        <f t="shared" si="499"/>
        <v>0</v>
      </c>
      <c r="CU316" s="361"/>
      <c r="CV316" s="361"/>
      <c r="CW316" s="361"/>
      <c r="CX316" s="361"/>
      <c r="CY316" s="361"/>
      <c r="CZ316" s="361"/>
      <c r="DA316" s="361"/>
      <c r="DB316" s="361"/>
      <c r="DC316" s="253">
        <f t="shared" si="500"/>
        <v>0</v>
      </c>
      <c r="DD316" s="361"/>
      <c r="DE316" s="253">
        <f t="shared" si="501"/>
        <v>0</v>
      </c>
      <c r="DF316" s="361"/>
      <c r="DG316" s="361"/>
      <c r="DH316" s="361"/>
      <c r="DI316" s="361"/>
      <c r="DJ316" s="361"/>
      <c r="DK316" s="361"/>
      <c r="DL316" s="361"/>
      <c r="DM316" s="242"/>
      <c r="DN316" s="242"/>
    </row>
    <row r="317" spans="1:118" s="27" customFormat="1" ht="12">
      <c r="A317" s="272" t="str">
        <f t="shared" si="471"/>
        <v>Внести наименование учреждения 10</v>
      </c>
      <c r="B317" s="350" t="s">
        <v>72</v>
      </c>
      <c r="C317" s="349" t="s">
        <v>73</v>
      </c>
      <c r="D317" s="349" t="s">
        <v>311</v>
      </c>
      <c r="E317" s="308">
        <f t="shared" si="482"/>
        <v>0</v>
      </c>
      <c r="F317" s="236">
        <f t="shared" si="483"/>
        <v>0</v>
      </c>
      <c r="G317" s="236">
        <f t="shared" si="484"/>
        <v>0</v>
      </c>
      <c r="H317" s="236">
        <f t="shared" si="485"/>
        <v>0</v>
      </c>
      <c r="I317" s="236">
        <f t="shared" si="486"/>
        <v>0</v>
      </c>
      <c r="J317" s="236">
        <f t="shared" si="510"/>
        <v>0</v>
      </c>
      <c r="K317" s="236">
        <f t="shared" si="511"/>
        <v>0</v>
      </c>
      <c r="L317" s="236">
        <f t="shared" si="512"/>
        <v>0</v>
      </c>
      <c r="M317" s="236">
        <f t="shared" si="513"/>
        <v>0</v>
      </c>
      <c r="N317" s="236">
        <f t="shared" si="472"/>
        <v>0</v>
      </c>
      <c r="O317" s="236">
        <f t="shared" si="514"/>
        <v>0</v>
      </c>
      <c r="P317" s="367"/>
      <c r="Q317" s="368"/>
      <c r="R317" s="237">
        <f t="shared" si="502"/>
        <v>0</v>
      </c>
      <c r="S317" s="368"/>
      <c r="T317" s="237">
        <f t="shared" si="503"/>
        <v>0</v>
      </c>
      <c r="U317" s="368"/>
      <c r="V317" s="368"/>
      <c r="W317" s="368"/>
      <c r="X317" s="368"/>
      <c r="Y317" s="368"/>
      <c r="Z317" s="368"/>
      <c r="AA317" s="367"/>
      <c r="AB317" s="368"/>
      <c r="AC317" s="237">
        <f t="shared" si="504"/>
        <v>0</v>
      </c>
      <c r="AD317" s="368"/>
      <c r="AE317" s="237">
        <f t="shared" si="505"/>
        <v>0</v>
      </c>
      <c r="AF317" s="368"/>
      <c r="AG317" s="368"/>
      <c r="AH317" s="368"/>
      <c r="AI317" s="368"/>
      <c r="AJ317" s="368"/>
      <c r="AK317" s="368"/>
      <c r="AL317" s="367"/>
      <c r="AM317" s="368"/>
      <c r="AN317" s="237">
        <f t="shared" si="506"/>
        <v>0</v>
      </c>
      <c r="AO317" s="368"/>
      <c r="AP317" s="237">
        <f t="shared" si="507"/>
        <v>0</v>
      </c>
      <c r="AQ317" s="368"/>
      <c r="AR317" s="368"/>
      <c r="AS317" s="368"/>
      <c r="AT317" s="368"/>
      <c r="AU317" s="368"/>
      <c r="AV317" s="368"/>
      <c r="AW317" s="367"/>
      <c r="AX317" s="368"/>
      <c r="AY317" s="237">
        <f t="shared" si="508"/>
        <v>0</v>
      </c>
      <c r="AZ317" s="368"/>
      <c r="BA317" s="237">
        <f t="shared" si="509"/>
        <v>0</v>
      </c>
      <c r="BB317" s="368"/>
      <c r="BC317" s="368"/>
      <c r="BD317" s="368"/>
      <c r="BE317" s="368"/>
      <c r="BF317" s="368"/>
      <c r="BG317" s="368"/>
      <c r="BH317" s="379">
        <f t="shared" si="468"/>
        <v>0</v>
      </c>
      <c r="BI317" s="255" t="str">
        <f t="shared" si="481"/>
        <v>20</v>
      </c>
      <c r="BJ317" s="361"/>
      <c r="BK317" s="253">
        <f t="shared" si="492"/>
        <v>0</v>
      </c>
      <c r="BL317" s="361"/>
      <c r="BM317" s="253">
        <f t="shared" si="493"/>
        <v>0</v>
      </c>
      <c r="BN317" s="247"/>
      <c r="BO317" s="358"/>
      <c r="BP317" s="361"/>
      <c r="BQ317" s="361"/>
      <c r="BR317" s="361"/>
      <c r="BS317" s="361"/>
      <c r="BT317" s="361"/>
      <c r="BU317" s="361"/>
      <c r="BV317" s="253">
        <f t="shared" si="494"/>
        <v>0</v>
      </c>
      <c r="BW317" s="361"/>
      <c r="BX317" s="253">
        <f t="shared" si="495"/>
        <v>0</v>
      </c>
      <c r="BY317" s="361"/>
      <c r="BZ317" s="361"/>
      <c r="CA317" s="361"/>
      <c r="CB317" s="361"/>
      <c r="CC317" s="361"/>
      <c r="CD317" s="361"/>
      <c r="CE317" s="361"/>
      <c r="CF317" s="361"/>
      <c r="CG317" s="253">
        <f t="shared" si="496"/>
        <v>0</v>
      </c>
      <c r="CH317" s="361"/>
      <c r="CI317" s="253">
        <f t="shared" si="497"/>
        <v>0</v>
      </c>
      <c r="CJ317" s="361"/>
      <c r="CK317" s="361"/>
      <c r="CL317" s="361"/>
      <c r="CM317" s="361"/>
      <c r="CN317" s="361"/>
      <c r="CO317" s="361"/>
      <c r="CP317" s="361"/>
      <c r="CQ317" s="361"/>
      <c r="CR317" s="253">
        <f t="shared" si="498"/>
        <v>0</v>
      </c>
      <c r="CS317" s="361"/>
      <c r="CT317" s="253">
        <f t="shared" si="499"/>
        <v>0</v>
      </c>
      <c r="CU317" s="361"/>
      <c r="CV317" s="361"/>
      <c r="CW317" s="361"/>
      <c r="CX317" s="361"/>
      <c r="CY317" s="361"/>
      <c r="CZ317" s="361"/>
      <c r="DA317" s="361"/>
      <c r="DB317" s="361"/>
      <c r="DC317" s="253">
        <f t="shared" si="500"/>
        <v>0</v>
      </c>
      <c r="DD317" s="361"/>
      <c r="DE317" s="253">
        <f t="shared" si="501"/>
        <v>0</v>
      </c>
      <c r="DF317" s="361"/>
      <c r="DG317" s="361"/>
      <c r="DH317" s="361"/>
      <c r="DI317" s="361"/>
      <c r="DJ317" s="361"/>
      <c r="DK317" s="361"/>
      <c r="DL317" s="361"/>
      <c r="DM317" s="2"/>
      <c r="DN317" s="2"/>
    </row>
    <row r="318" spans="1:118" s="28" customFormat="1" ht="36">
      <c r="A318" s="272" t="str">
        <f t="shared" si="471"/>
        <v>Внести наименование учреждения 10</v>
      </c>
      <c r="B318" s="348" t="s">
        <v>340</v>
      </c>
      <c r="C318" s="349" t="s">
        <v>71</v>
      </c>
      <c r="D318" s="349" t="s">
        <v>312</v>
      </c>
      <c r="E318" s="308">
        <f t="shared" si="482"/>
        <v>0</v>
      </c>
      <c r="F318" s="236">
        <f t="shared" si="483"/>
        <v>0</v>
      </c>
      <c r="G318" s="236">
        <f t="shared" si="484"/>
        <v>0</v>
      </c>
      <c r="H318" s="236">
        <f t="shared" si="485"/>
        <v>0</v>
      </c>
      <c r="I318" s="236">
        <f t="shared" si="486"/>
        <v>0</v>
      </c>
      <c r="J318" s="236">
        <f t="shared" si="510"/>
        <v>0</v>
      </c>
      <c r="K318" s="236">
        <f t="shared" si="511"/>
        <v>0</v>
      </c>
      <c r="L318" s="236">
        <f t="shared" si="512"/>
        <v>0</v>
      </c>
      <c r="M318" s="236">
        <f t="shared" si="513"/>
        <v>0</v>
      </c>
      <c r="N318" s="236">
        <f t="shared" si="472"/>
        <v>0</v>
      </c>
      <c r="O318" s="236">
        <f t="shared" si="514"/>
        <v>0</v>
      </c>
      <c r="P318" s="367"/>
      <c r="Q318" s="368"/>
      <c r="R318" s="237">
        <f t="shared" si="502"/>
        <v>0</v>
      </c>
      <c r="S318" s="368"/>
      <c r="T318" s="237">
        <f t="shared" si="503"/>
        <v>0</v>
      </c>
      <c r="U318" s="368"/>
      <c r="V318" s="368"/>
      <c r="W318" s="368"/>
      <c r="X318" s="368"/>
      <c r="Y318" s="368"/>
      <c r="Z318" s="368"/>
      <c r="AA318" s="367"/>
      <c r="AB318" s="368"/>
      <c r="AC318" s="237">
        <f t="shared" si="504"/>
        <v>0</v>
      </c>
      <c r="AD318" s="368"/>
      <c r="AE318" s="237">
        <f t="shared" si="505"/>
        <v>0</v>
      </c>
      <c r="AF318" s="368"/>
      <c r="AG318" s="368"/>
      <c r="AH318" s="368"/>
      <c r="AI318" s="368"/>
      <c r="AJ318" s="368"/>
      <c r="AK318" s="368"/>
      <c r="AL318" s="367"/>
      <c r="AM318" s="368"/>
      <c r="AN318" s="237">
        <f t="shared" si="506"/>
        <v>0</v>
      </c>
      <c r="AO318" s="368"/>
      <c r="AP318" s="237">
        <f t="shared" si="507"/>
        <v>0</v>
      </c>
      <c r="AQ318" s="368"/>
      <c r="AR318" s="368"/>
      <c r="AS318" s="368"/>
      <c r="AT318" s="368"/>
      <c r="AU318" s="368"/>
      <c r="AV318" s="368"/>
      <c r="AW318" s="367"/>
      <c r="AX318" s="368"/>
      <c r="AY318" s="237">
        <f t="shared" si="508"/>
        <v>0</v>
      </c>
      <c r="AZ318" s="368"/>
      <c r="BA318" s="237">
        <f t="shared" si="509"/>
        <v>0</v>
      </c>
      <c r="BB318" s="368"/>
      <c r="BC318" s="368"/>
      <c r="BD318" s="368"/>
      <c r="BE318" s="368"/>
      <c r="BF318" s="368"/>
      <c r="BG318" s="368"/>
      <c r="BH318" s="379">
        <f t="shared" si="468"/>
        <v>0</v>
      </c>
      <c r="BI318" s="255" t="str">
        <f t="shared" si="481"/>
        <v>21</v>
      </c>
      <c r="BJ318" s="361"/>
      <c r="BK318" s="253">
        <f t="shared" si="492"/>
        <v>0</v>
      </c>
      <c r="BL318" s="361"/>
      <c r="BM318" s="253">
        <f t="shared" si="493"/>
        <v>0</v>
      </c>
      <c r="BN318" s="247"/>
      <c r="BO318" s="358"/>
      <c r="BP318" s="361"/>
      <c r="BQ318" s="361"/>
      <c r="BR318" s="361"/>
      <c r="BS318" s="361"/>
      <c r="BT318" s="361"/>
      <c r="BU318" s="361"/>
      <c r="BV318" s="253">
        <f t="shared" si="494"/>
        <v>0</v>
      </c>
      <c r="BW318" s="361"/>
      <c r="BX318" s="253">
        <f t="shared" si="495"/>
        <v>0</v>
      </c>
      <c r="BY318" s="361"/>
      <c r="BZ318" s="361"/>
      <c r="CA318" s="361"/>
      <c r="CB318" s="361"/>
      <c r="CC318" s="361"/>
      <c r="CD318" s="361"/>
      <c r="CE318" s="361"/>
      <c r="CF318" s="361"/>
      <c r="CG318" s="253">
        <f t="shared" si="496"/>
        <v>0</v>
      </c>
      <c r="CH318" s="361"/>
      <c r="CI318" s="253">
        <f t="shared" si="497"/>
        <v>0</v>
      </c>
      <c r="CJ318" s="361"/>
      <c r="CK318" s="361"/>
      <c r="CL318" s="361"/>
      <c r="CM318" s="361"/>
      <c r="CN318" s="361"/>
      <c r="CO318" s="361"/>
      <c r="CP318" s="361"/>
      <c r="CQ318" s="361"/>
      <c r="CR318" s="253">
        <f t="shared" si="498"/>
        <v>0</v>
      </c>
      <c r="CS318" s="361"/>
      <c r="CT318" s="253">
        <f t="shared" si="499"/>
        <v>0</v>
      </c>
      <c r="CU318" s="361"/>
      <c r="CV318" s="361"/>
      <c r="CW318" s="361"/>
      <c r="CX318" s="361"/>
      <c r="CY318" s="361"/>
      <c r="CZ318" s="361"/>
      <c r="DA318" s="361"/>
      <c r="DB318" s="361"/>
      <c r="DC318" s="253">
        <f t="shared" si="500"/>
        <v>0</v>
      </c>
      <c r="DD318" s="361"/>
      <c r="DE318" s="253">
        <f t="shared" si="501"/>
        <v>0</v>
      </c>
      <c r="DF318" s="361"/>
      <c r="DG318" s="361"/>
      <c r="DH318" s="361"/>
      <c r="DI318" s="361"/>
      <c r="DJ318" s="361"/>
      <c r="DK318" s="361"/>
      <c r="DL318" s="361"/>
      <c r="DM318" s="242"/>
      <c r="DN318" s="242"/>
    </row>
    <row r="319" spans="1:118" s="27" customFormat="1" ht="12">
      <c r="A319" s="272" t="str">
        <f t="shared" si="471"/>
        <v>Внести наименование учреждения 10</v>
      </c>
      <c r="B319" s="350" t="s">
        <v>72</v>
      </c>
      <c r="C319" s="349" t="s">
        <v>73</v>
      </c>
      <c r="D319" s="349" t="s">
        <v>313</v>
      </c>
      <c r="E319" s="308">
        <f t="shared" si="482"/>
        <v>0</v>
      </c>
      <c r="F319" s="236">
        <f t="shared" si="483"/>
        <v>0</v>
      </c>
      <c r="G319" s="236">
        <f t="shared" si="484"/>
        <v>0</v>
      </c>
      <c r="H319" s="236">
        <f t="shared" si="485"/>
        <v>0</v>
      </c>
      <c r="I319" s="236">
        <f t="shared" si="486"/>
        <v>0</v>
      </c>
      <c r="J319" s="236">
        <f t="shared" si="510"/>
        <v>0</v>
      </c>
      <c r="K319" s="236">
        <f t="shared" si="511"/>
        <v>0</v>
      </c>
      <c r="L319" s="236">
        <f t="shared" si="512"/>
        <v>0</v>
      </c>
      <c r="M319" s="236">
        <f t="shared" si="513"/>
        <v>0</v>
      </c>
      <c r="N319" s="236">
        <f t="shared" si="472"/>
        <v>0</v>
      </c>
      <c r="O319" s="236">
        <f t="shared" si="514"/>
        <v>0</v>
      </c>
      <c r="P319" s="367"/>
      <c r="Q319" s="368"/>
      <c r="R319" s="237">
        <f t="shared" si="502"/>
        <v>0</v>
      </c>
      <c r="S319" s="368"/>
      <c r="T319" s="237">
        <f t="shared" si="503"/>
        <v>0</v>
      </c>
      <c r="U319" s="368"/>
      <c r="V319" s="368"/>
      <c r="W319" s="368"/>
      <c r="X319" s="368"/>
      <c r="Y319" s="368"/>
      <c r="Z319" s="368"/>
      <c r="AA319" s="367"/>
      <c r="AB319" s="368"/>
      <c r="AC319" s="237">
        <f t="shared" si="504"/>
        <v>0</v>
      </c>
      <c r="AD319" s="368"/>
      <c r="AE319" s="237">
        <f t="shared" si="505"/>
        <v>0</v>
      </c>
      <c r="AF319" s="368"/>
      <c r="AG319" s="368"/>
      <c r="AH319" s="368"/>
      <c r="AI319" s="368"/>
      <c r="AJ319" s="368"/>
      <c r="AK319" s="368"/>
      <c r="AL319" s="367"/>
      <c r="AM319" s="368"/>
      <c r="AN319" s="237">
        <f t="shared" si="506"/>
        <v>0</v>
      </c>
      <c r="AO319" s="368"/>
      <c r="AP319" s="237">
        <f t="shared" si="507"/>
        <v>0</v>
      </c>
      <c r="AQ319" s="368"/>
      <c r="AR319" s="368"/>
      <c r="AS319" s="368"/>
      <c r="AT319" s="368"/>
      <c r="AU319" s="368"/>
      <c r="AV319" s="368"/>
      <c r="AW319" s="367"/>
      <c r="AX319" s="368"/>
      <c r="AY319" s="237">
        <f t="shared" si="508"/>
        <v>0</v>
      </c>
      <c r="AZ319" s="368"/>
      <c r="BA319" s="237">
        <f t="shared" si="509"/>
        <v>0</v>
      </c>
      <c r="BB319" s="368"/>
      <c r="BC319" s="368"/>
      <c r="BD319" s="368"/>
      <c r="BE319" s="368"/>
      <c r="BF319" s="368"/>
      <c r="BG319" s="368"/>
      <c r="BH319" s="379">
        <f t="shared" si="468"/>
        <v>0</v>
      </c>
      <c r="BI319" s="255" t="str">
        <f t="shared" si="481"/>
        <v>22</v>
      </c>
      <c r="BJ319" s="361"/>
      <c r="BK319" s="253">
        <f t="shared" si="492"/>
        <v>0</v>
      </c>
      <c r="BL319" s="361"/>
      <c r="BM319" s="253">
        <f t="shared" si="493"/>
        <v>0</v>
      </c>
      <c r="BN319" s="247"/>
      <c r="BO319" s="358"/>
      <c r="BP319" s="361"/>
      <c r="BQ319" s="361"/>
      <c r="BR319" s="361"/>
      <c r="BS319" s="361"/>
      <c r="BT319" s="361"/>
      <c r="BU319" s="361"/>
      <c r="BV319" s="253">
        <f t="shared" si="494"/>
        <v>0</v>
      </c>
      <c r="BW319" s="361"/>
      <c r="BX319" s="253">
        <f t="shared" si="495"/>
        <v>0</v>
      </c>
      <c r="BY319" s="361"/>
      <c r="BZ319" s="361"/>
      <c r="CA319" s="361"/>
      <c r="CB319" s="361"/>
      <c r="CC319" s="361"/>
      <c r="CD319" s="361"/>
      <c r="CE319" s="361"/>
      <c r="CF319" s="361"/>
      <c r="CG319" s="253">
        <f t="shared" si="496"/>
        <v>0</v>
      </c>
      <c r="CH319" s="361"/>
      <c r="CI319" s="253">
        <f t="shared" si="497"/>
        <v>0</v>
      </c>
      <c r="CJ319" s="361"/>
      <c r="CK319" s="361"/>
      <c r="CL319" s="361"/>
      <c r="CM319" s="361"/>
      <c r="CN319" s="361"/>
      <c r="CO319" s="361"/>
      <c r="CP319" s="361"/>
      <c r="CQ319" s="361"/>
      <c r="CR319" s="253">
        <f t="shared" si="498"/>
        <v>0</v>
      </c>
      <c r="CS319" s="361"/>
      <c r="CT319" s="253">
        <f t="shared" si="499"/>
        <v>0</v>
      </c>
      <c r="CU319" s="361"/>
      <c r="CV319" s="361"/>
      <c r="CW319" s="361"/>
      <c r="CX319" s="361"/>
      <c r="CY319" s="361"/>
      <c r="CZ319" s="361"/>
      <c r="DA319" s="361"/>
      <c r="DB319" s="361"/>
      <c r="DC319" s="253">
        <f t="shared" si="500"/>
        <v>0</v>
      </c>
      <c r="DD319" s="361"/>
      <c r="DE319" s="253">
        <f t="shared" si="501"/>
        <v>0</v>
      </c>
      <c r="DF319" s="361"/>
      <c r="DG319" s="361"/>
      <c r="DH319" s="361"/>
      <c r="DI319" s="361"/>
      <c r="DJ319" s="361"/>
      <c r="DK319" s="361"/>
      <c r="DL319" s="361"/>
      <c r="DM319" s="2"/>
      <c r="DN319" s="2"/>
    </row>
    <row r="320" spans="1:118" s="27" customFormat="1" ht="12">
      <c r="A320" s="272" t="str">
        <f t="shared" si="471"/>
        <v>Внести наименование учреждения 10</v>
      </c>
      <c r="B320" s="348" t="s">
        <v>74</v>
      </c>
      <c r="C320" s="349" t="s">
        <v>76</v>
      </c>
      <c r="D320" s="349" t="s">
        <v>314</v>
      </c>
      <c r="E320" s="308">
        <f t="shared" si="482"/>
        <v>0</v>
      </c>
      <c r="F320" s="236">
        <f t="shared" si="483"/>
        <v>0</v>
      </c>
      <c r="G320" s="236">
        <f t="shared" si="484"/>
        <v>0</v>
      </c>
      <c r="H320" s="236">
        <f t="shared" si="485"/>
        <v>0</v>
      </c>
      <c r="I320" s="236">
        <f t="shared" si="486"/>
        <v>0</v>
      </c>
      <c r="J320" s="236">
        <f t="shared" si="510"/>
        <v>0</v>
      </c>
      <c r="K320" s="236">
        <f t="shared" si="511"/>
        <v>0</v>
      </c>
      <c r="L320" s="236">
        <f t="shared" si="512"/>
        <v>0</v>
      </c>
      <c r="M320" s="236">
        <f t="shared" si="513"/>
        <v>0</v>
      </c>
      <c r="N320" s="236">
        <f t="shared" si="472"/>
        <v>0</v>
      </c>
      <c r="O320" s="236">
        <f t="shared" si="514"/>
        <v>0</v>
      </c>
      <c r="P320" s="220"/>
      <c r="Q320" s="221"/>
      <c r="R320" s="237">
        <f t="shared" si="502"/>
        <v>0</v>
      </c>
      <c r="S320" s="221"/>
      <c r="T320" s="237">
        <f t="shared" si="503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504"/>
        <v>0</v>
      </c>
      <c r="AD320" s="221"/>
      <c r="AE320" s="237">
        <f t="shared" si="505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506"/>
        <v>0</v>
      </c>
      <c r="AO320" s="221"/>
      <c r="AP320" s="237">
        <f t="shared" si="507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508"/>
        <v>0</v>
      </c>
      <c r="AZ320" s="221"/>
      <c r="BA320" s="237">
        <f t="shared" si="509"/>
        <v>0</v>
      </c>
      <c r="BB320" s="221"/>
      <c r="BC320" s="233"/>
      <c r="BD320" s="221"/>
      <c r="BE320" s="221"/>
      <c r="BF320" s="233"/>
      <c r="BG320" s="221"/>
      <c r="BH320" s="379">
        <f t="shared" si="468"/>
        <v>0</v>
      </c>
      <c r="BI320" s="255" t="str">
        <f t="shared" si="481"/>
        <v>23</v>
      </c>
      <c r="BJ320" s="361"/>
      <c r="BK320" s="253">
        <f t="shared" si="492"/>
        <v>0</v>
      </c>
      <c r="BL320" s="361"/>
      <c r="BM320" s="253">
        <f t="shared" si="493"/>
        <v>0</v>
      </c>
      <c r="BN320" s="247"/>
      <c r="BO320" s="358"/>
      <c r="BP320" s="361"/>
      <c r="BQ320" s="361"/>
      <c r="BR320" s="361"/>
      <c r="BS320" s="361"/>
      <c r="BT320" s="361"/>
      <c r="BU320" s="361"/>
      <c r="BV320" s="253">
        <f t="shared" si="494"/>
        <v>0</v>
      </c>
      <c r="BW320" s="361"/>
      <c r="BX320" s="253">
        <f t="shared" si="495"/>
        <v>0</v>
      </c>
      <c r="BY320" s="361"/>
      <c r="BZ320" s="361"/>
      <c r="CA320" s="361"/>
      <c r="CB320" s="361"/>
      <c r="CC320" s="361"/>
      <c r="CD320" s="361"/>
      <c r="CE320" s="361"/>
      <c r="CF320" s="361"/>
      <c r="CG320" s="253">
        <f t="shared" si="496"/>
        <v>0</v>
      </c>
      <c r="CH320" s="361"/>
      <c r="CI320" s="253">
        <f t="shared" si="497"/>
        <v>0</v>
      </c>
      <c r="CJ320" s="361"/>
      <c r="CK320" s="361"/>
      <c r="CL320" s="361"/>
      <c r="CM320" s="361"/>
      <c r="CN320" s="361"/>
      <c r="CO320" s="361"/>
      <c r="CP320" s="361"/>
      <c r="CQ320" s="361"/>
      <c r="CR320" s="253">
        <f t="shared" si="498"/>
        <v>0</v>
      </c>
      <c r="CS320" s="361"/>
      <c r="CT320" s="253">
        <f t="shared" si="499"/>
        <v>0</v>
      </c>
      <c r="CU320" s="361"/>
      <c r="CV320" s="361"/>
      <c r="CW320" s="361"/>
      <c r="CX320" s="361"/>
      <c r="CY320" s="361"/>
      <c r="CZ320" s="361"/>
      <c r="DA320" s="361"/>
      <c r="DB320" s="361"/>
      <c r="DC320" s="253">
        <f t="shared" si="500"/>
        <v>0</v>
      </c>
      <c r="DD320" s="361"/>
      <c r="DE320" s="253">
        <f t="shared" si="501"/>
        <v>0</v>
      </c>
      <c r="DF320" s="361"/>
      <c r="DG320" s="361"/>
      <c r="DH320" s="361"/>
      <c r="DI320" s="361"/>
      <c r="DJ320" s="361"/>
      <c r="DK320" s="361"/>
      <c r="DL320" s="361"/>
      <c r="DM320" s="2"/>
      <c r="DN320" s="2"/>
    </row>
    <row r="321" spans="1:118" s="27" customFormat="1" ht="12">
      <c r="A321" s="272" t="str">
        <f t="shared" si="471"/>
        <v>Внести наименование учреждения 10</v>
      </c>
      <c r="B321" s="348" t="s">
        <v>315</v>
      </c>
      <c r="C321" s="349" t="s">
        <v>77</v>
      </c>
      <c r="D321" s="349" t="s">
        <v>316</v>
      </c>
      <c r="E321" s="308">
        <f t="shared" si="482"/>
        <v>0</v>
      </c>
      <c r="F321" s="236">
        <f t="shared" si="483"/>
        <v>0</v>
      </c>
      <c r="G321" s="236">
        <f t="shared" si="484"/>
        <v>0</v>
      </c>
      <c r="H321" s="236">
        <f t="shared" si="485"/>
        <v>0</v>
      </c>
      <c r="I321" s="236">
        <f t="shared" si="486"/>
        <v>0</v>
      </c>
      <c r="J321" s="236">
        <f t="shared" si="510"/>
        <v>0</v>
      </c>
      <c r="K321" s="236">
        <f t="shared" si="511"/>
        <v>0</v>
      </c>
      <c r="L321" s="236">
        <f t="shared" si="512"/>
        <v>0</v>
      </c>
      <c r="M321" s="236">
        <f t="shared" si="513"/>
        <v>0</v>
      </c>
      <c r="N321" s="236">
        <f t="shared" si="472"/>
        <v>0</v>
      </c>
      <c r="O321" s="236">
        <f t="shared" si="514"/>
        <v>0</v>
      </c>
      <c r="P321" s="220"/>
      <c r="Q321" s="221"/>
      <c r="R321" s="237">
        <f t="shared" si="502"/>
        <v>0</v>
      </c>
      <c r="S321" s="221"/>
      <c r="T321" s="237">
        <f t="shared" si="503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504"/>
        <v>0</v>
      </c>
      <c r="AD321" s="221"/>
      <c r="AE321" s="237">
        <f t="shared" si="505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506"/>
        <v>0</v>
      </c>
      <c r="AO321" s="221"/>
      <c r="AP321" s="237">
        <f t="shared" si="507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508"/>
        <v>0</v>
      </c>
      <c r="AZ321" s="221"/>
      <c r="BA321" s="237">
        <f t="shared" si="509"/>
        <v>0</v>
      </c>
      <c r="BB321" s="221"/>
      <c r="BC321" s="233"/>
      <c r="BD321" s="221"/>
      <c r="BE321" s="221"/>
      <c r="BF321" s="233"/>
      <c r="BG321" s="221"/>
      <c r="BH321" s="379">
        <f t="shared" si="468"/>
        <v>0</v>
      </c>
      <c r="BI321" s="255" t="str">
        <f t="shared" si="481"/>
        <v>24</v>
      </c>
      <c r="BJ321" s="361"/>
      <c r="BK321" s="253">
        <f t="shared" si="492"/>
        <v>0</v>
      </c>
      <c r="BL321" s="361"/>
      <c r="BM321" s="253">
        <f t="shared" si="493"/>
        <v>0</v>
      </c>
      <c r="BN321" s="247"/>
      <c r="BO321" s="358"/>
      <c r="BP321" s="361"/>
      <c r="BQ321" s="361"/>
      <c r="BR321" s="361"/>
      <c r="BS321" s="361"/>
      <c r="BT321" s="361"/>
      <c r="BU321" s="361"/>
      <c r="BV321" s="253">
        <f t="shared" si="494"/>
        <v>0</v>
      </c>
      <c r="BW321" s="361"/>
      <c r="BX321" s="253">
        <f t="shared" si="495"/>
        <v>0</v>
      </c>
      <c r="BY321" s="361"/>
      <c r="BZ321" s="361"/>
      <c r="CA321" s="361"/>
      <c r="CB321" s="361"/>
      <c r="CC321" s="361"/>
      <c r="CD321" s="361"/>
      <c r="CE321" s="361"/>
      <c r="CF321" s="361"/>
      <c r="CG321" s="253">
        <f t="shared" si="496"/>
        <v>0</v>
      </c>
      <c r="CH321" s="361"/>
      <c r="CI321" s="253">
        <f t="shared" si="497"/>
        <v>0</v>
      </c>
      <c r="CJ321" s="361"/>
      <c r="CK321" s="361"/>
      <c r="CL321" s="361"/>
      <c r="CM321" s="361"/>
      <c r="CN321" s="361"/>
      <c r="CO321" s="361"/>
      <c r="CP321" s="361"/>
      <c r="CQ321" s="361"/>
      <c r="CR321" s="253">
        <f t="shared" si="498"/>
        <v>0</v>
      </c>
      <c r="CS321" s="361"/>
      <c r="CT321" s="253">
        <f t="shared" si="499"/>
        <v>0</v>
      </c>
      <c r="CU321" s="361"/>
      <c r="CV321" s="361"/>
      <c r="CW321" s="361"/>
      <c r="CX321" s="361"/>
      <c r="CY321" s="361"/>
      <c r="CZ321" s="361"/>
      <c r="DA321" s="361"/>
      <c r="DB321" s="361"/>
      <c r="DC321" s="253">
        <f t="shared" si="500"/>
        <v>0</v>
      </c>
      <c r="DD321" s="361"/>
      <c r="DE321" s="253">
        <f t="shared" si="501"/>
        <v>0</v>
      </c>
      <c r="DF321" s="361"/>
      <c r="DG321" s="361"/>
      <c r="DH321" s="361"/>
      <c r="DI321" s="361"/>
      <c r="DJ321" s="361"/>
      <c r="DK321" s="361"/>
      <c r="DL321" s="361"/>
      <c r="DM321" s="2"/>
      <c r="DN321" s="2"/>
    </row>
    <row r="322" spans="1:118" s="27" customFormat="1" ht="12">
      <c r="A322" s="272" t="str">
        <f t="shared" si="471"/>
        <v>Внести наименование учреждения 10</v>
      </c>
      <c r="B322" s="348" t="s">
        <v>317</v>
      </c>
      <c r="C322" s="349" t="s">
        <v>78</v>
      </c>
      <c r="D322" s="349" t="s">
        <v>318</v>
      </c>
      <c r="E322" s="308">
        <f t="shared" si="482"/>
        <v>0</v>
      </c>
      <c r="F322" s="236">
        <f t="shared" si="483"/>
        <v>0</v>
      </c>
      <c r="G322" s="236">
        <f t="shared" si="484"/>
        <v>0</v>
      </c>
      <c r="H322" s="236">
        <f t="shared" si="485"/>
        <v>0</v>
      </c>
      <c r="I322" s="236">
        <f t="shared" si="486"/>
        <v>0</v>
      </c>
      <c r="J322" s="236">
        <f t="shared" si="510"/>
        <v>0</v>
      </c>
      <c r="K322" s="236">
        <f t="shared" si="511"/>
        <v>0</v>
      </c>
      <c r="L322" s="236">
        <f t="shared" si="512"/>
        <v>0</v>
      </c>
      <c r="M322" s="236">
        <f t="shared" si="513"/>
        <v>0</v>
      </c>
      <c r="N322" s="236">
        <f t="shared" si="472"/>
        <v>0</v>
      </c>
      <c r="O322" s="236">
        <f t="shared" si="514"/>
        <v>0</v>
      </c>
      <c r="P322" s="220"/>
      <c r="Q322" s="221"/>
      <c r="R322" s="237">
        <f t="shared" si="502"/>
        <v>0</v>
      </c>
      <c r="S322" s="221"/>
      <c r="T322" s="237">
        <f t="shared" si="503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504"/>
        <v>0</v>
      </c>
      <c r="AD322" s="221"/>
      <c r="AE322" s="237">
        <f t="shared" si="505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506"/>
        <v>0</v>
      </c>
      <c r="AO322" s="221"/>
      <c r="AP322" s="237">
        <f t="shared" si="507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508"/>
        <v>0</v>
      </c>
      <c r="AZ322" s="221"/>
      <c r="BA322" s="237">
        <f t="shared" si="509"/>
        <v>0</v>
      </c>
      <c r="BB322" s="221"/>
      <c r="BC322" s="233"/>
      <c r="BD322" s="221"/>
      <c r="BE322" s="221"/>
      <c r="BF322" s="233"/>
      <c r="BG322" s="221"/>
      <c r="BH322" s="379">
        <f t="shared" si="468"/>
        <v>0</v>
      </c>
      <c r="BI322" s="255" t="str">
        <f t="shared" si="481"/>
        <v>25</v>
      </c>
      <c r="BJ322" s="361"/>
      <c r="BK322" s="253">
        <f t="shared" si="492"/>
        <v>0</v>
      </c>
      <c r="BL322" s="361"/>
      <c r="BM322" s="253">
        <f t="shared" si="493"/>
        <v>0</v>
      </c>
      <c r="BN322" s="247"/>
      <c r="BO322" s="358"/>
      <c r="BP322" s="361"/>
      <c r="BQ322" s="361"/>
      <c r="BR322" s="361"/>
      <c r="BS322" s="361"/>
      <c r="BT322" s="361"/>
      <c r="BU322" s="361"/>
      <c r="BV322" s="253">
        <f t="shared" si="494"/>
        <v>0</v>
      </c>
      <c r="BW322" s="361"/>
      <c r="BX322" s="253">
        <f t="shared" si="495"/>
        <v>0</v>
      </c>
      <c r="BY322" s="361"/>
      <c r="BZ322" s="361"/>
      <c r="CA322" s="361"/>
      <c r="CB322" s="361"/>
      <c r="CC322" s="361"/>
      <c r="CD322" s="361"/>
      <c r="CE322" s="361"/>
      <c r="CF322" s="361"/>
      <c r="CG322" s="253">
        <f t="shared" si="496"/>
        <v>0</v>
      </c>
      <c r="CH322" s="361"/>
      <c r="CI322" s="253">
        <f t="shared" si="497"/>
        <v>0</v>
      </c>
      <c r="CJ322" s="361"/>
      <c r="CK322" s="361"/>
      <c r="CL322" s="361"/>
      <c r="CM322" s="361"/>
      <c r="CN322" s="361"/>
      <c r="CO322" s="361"/>
      <c r="CP322" s="361"/>
      <c r="CQ322" s="361"/>
      <c r="CR322" s="253">
        <f t="shared" si="498"/>
        <v>0</v>
      </c>
      <c r="CS322" s="361"/>
      <c r="CT322" s="253">
        <f t="shared" si="499"/>
        <v>0</v>
      </c>
      <c r="CU322" s="361"/>
      <c r="CV322" s="361"/>
      <c r="CW322" s="361"/>
      <c r="CX322" s="361"/>
      <c r="CY322" s="361"/>
      <c r="CZ322" s="361"/>
      <c r="DA322" s="361"/>
      <c r="DB322" s="361"/>
      <c r="DC322" s="253">
        <f t="shared" si="500"/>
        <v>0</v>
      </c>
      <c r="DD322" s="361"/>
      <c r="DE322" s="253">
        <f t="shared" si="501"/>
        <v>0</v>
      </c>
      <c r="DF322" s="361"/>
      <c r="DG322" s="361"/>
      <c r="DH322" s="361"/>
      <c r="DI322" s="361"/>
      <c r="DJ322" s="361"/>
      <c r="DK322" s="361"/>
      <c r="DL322" s="361"/>
      <c r="DM322" s="2"/>
      <c r="DN322" s="2"/>
    </row>
    <row r="323" spans="1:118" s="27" customFormat="1" ht="12">
      <c r="A323" s="272" t="str">
        <f t="shared" si="471"/>
        <v>Внести наименование учреждения 10</v>
      </c>
      <c r="B323" s="348" t="s">
        <v>319</v>
      </c>
      <c r="C323" s="349" t="s">
        <v>320</v>
      </c>
      <c r="D323" s="349" t="s">
        <v>321</v>
      </c>
      <c r="E323" s="308">
        <f t="shared" si="482"/>
        <v>0</v>
      </c>
      <c r="F323" s="236">
        <f t="shared" si="483"/>
        <v>0</v>
      </c>
      <c r="G323" s="236">
        <f t="shared" si="484"/>
        <v>0</v>
      </c>
      <c r="H323" s="236">
        <f t="shared" si="485"/>
        <v>0</v>
      </c>
      <c r="I323" s="236">
        <f t="shared" si="486"/>
        <v>0</v>
      </c>
      <c r="J323" s="236">
        <f t="shared" si="510"/>
        <v>0</v>
      </c>
      <c r="K323" s="236">
        <f t="shared" si="511"/>
        <v>0</v>
      </c>
      <c r="L323" s="236">
        <f t="shared" si="512"/>
        <v>0</v>
      </c>
      <c r="M323" s="236">
        <f t="shared" si="513"/>
        <v>0</v>
      </c>
      <c r="N323" s="236">
        <f t="shared" si="472"/>
        <v>0</v>
      </c>
      <c r="O323" s="236">
        <f t="shared" si="514"/>
        <v>0</v>
      </c>
      <c r="P323" s="220"/>
      <c r="Q323" s="221"/>
      <c r="R323" s="237">
        <f>SUM(U323:W323)</f>
        <v>0</v>
      </c>
      <c r="S323" s="221"/>
      <c r="T323" s="237">
        <f>SUM(X323:Z323)</f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>SUM(AF323:AH323)</f>
        <v>0</v>
      </c>
      <c r="AD323" s="221"/>
      <c r="AE323" s="237">
        <f>SUM(AI323:AK323)</f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>SUM(AQ323:AS323)</f>
        <v>0</v>
      </c>
      <c r="AO323" s="221"/>
      <c r="AP323" s="237">
        <f>SUM(AT323:AV323)</f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>SUM(BB323:BD323)</f>
        <v>0</v>
      </c>
      <c r="AZ323" s="221"/>
      <c r="BA323" s="237">
        <f>SUM(BE323:BG323)</f>
        <v>0</v>
      </c>
      <c r="BB323" s="221"/>
      <c r="BC323" s="233"/>
      <c r="BD323" s="221"/>
      <c r="BE323" s="221"/>
      <c r="BF323" s="233"/>
      <c r="BG323" s="221"/>
      <c r="BH323" s="379">
        <f t="shared" si="468"/>
        <v>0</v>
      </c>
      <c r="BI323" s="255" t="str">
        <f t="shared" si="481"/>
        <v>26</v>
      </c>
      <c r="BJ323" s="361"/>
      <c r="BK323" s="253">
        <f t="shared" si="492"/>
        <v>0</v>
      </c>
      <c r="BL323" s="361"/>
      <c r="BM323" s="253">
        <f t="shared" si="493"/>
        <v>0</v>
      </c>
      <c r="BN323" s="247"/>
      <c r="BO323" s="358"/>
      <c r="BP323" s="361"/>
      <c r="BQ323" s="361"/>
      <c r="BR323" s="361"/>
      <c r="BS323" s="361"/>
      <c r="BT323" s="361"/>
      <c r="BU323" s="361"/>
      <c r="BV323" s="253">
        <f t="shared" si="494"/>
        <v>0</v>
      </c>
      <c r="BW323" s="361"/>
      <c r="BX323" s="253">
        <f t="shared" si="495"/>
        <v>0</v>
      </c>
      <c r="BY323" s="361"/>
      <c r="BZ323" s="361"/>
      <c r="CA323" s="361"/>
      <c r="CB323" s="361"/>
      <c r="CC323" s="361"/>
      <c r="CD323" s="361"/>
      <c r="CE323" s="361"/>
      <c r="CF323" s="361"/>
      <c r="CG323" s="253">
        <f t="shared" si="496"/>
        <v>0</v>
      </c>
      <c r="CH323" s="361"/>
      <c r="CI323" s="253">
        <f t="shared" si="497"/>
        <v>0</v>
      </c>
      <c r="CJ323" s="361"/>
      <c r="CK323" s="361"/>
      <c r="CL323" s="361"/>
      <c r="CM323" s="361"/>
      <c r="CN323" s="361"/>
      <c r="CO323" s="361"/>
      <c r="CP323" s="361"/>
      <c r="CQ323" s="361"/>
      <c r="CR323" s="253">
        <f t="shared" si="498"/>
        <v>0</v>
      </c>
      <c r="CS323" s="361"/>
      <c r="CT323" s="253">
        <f t="shared" si="499"/>
        <v>0</v>
      </c>
      <c r="CU323" s="361"/>
      <c r="CV323" s="361"/>
      <c r="CW323" s="361"/>
      <c r="CX323" s="361"/>
      <c r="CY323" s="361"/>
      <c r="CZ323" s="361"/>
      <c r="DA323" s="361"/>
      <c r="DB323" s="361"/>
      <c r="DC323" s="253">
        <f t="shared" si="500"/>
        <v>0</v>
      </c>
      <c r="DD323" s="361"/>
      <c r="DE323" s="253">
        <f t="shared" si="501"/>
        <v>0</v>
      </c>
      <c r="DF323" s="361"/>
      <c r="DG323" s="361"/>
      <c r="DH323" s="361"/>
      <c r="DI323" s="361"/>
      <c r="DJ323" s="361"/>
      <c r="DK323" s="361"/>
      <c r="DL323" s="361"/>
      <c r="DM323" s="2"/>
      <c r="DN323" s="2"/>
    </row>
    <row r="324" spans="1:118" s="27" customFormat="1" ht="12">
      <c r="A324" s="272" t="str">
        <f t="shared" si="471"/>
        <v>Внести наименование учреждения 10</v>
      </c>
      <c r="B324" s="348" t="s">
        <v>322</v>
      </c>
      <c r="C324" s="349" t="s">
        <v>323</v>
      </c>
      <c r="D324" s="349" t="s">
        <v>324</v>
      </c>
      <c r="E324" s="308">
        <f t="shared" si="482"/>
        <v>0</v>
      </c>
      <c r="F324" s="236">
        <f t="shared" si="483"/>
        <v>0</v>
      </c>
      <c r="G324" s="236">
        <f t="shared" si="484"/>
        <v>0</v>
      </c>
      <c r="H324" s="236">
        <f t="shared" si="485"/>
        <v>0</v>
      </c>
      <c r="I324" s="236">
        <f t="shared" si="486"/>
        <v>0</v>
      </c>
      <c r="J324" s="236">
        <f t="shared" si="510"/>
        <v>0</v>
      </c>
      <c r="K324" s="236">
        <f t="shared" si="511"/>
        <v>0</v>
      </c>
      <c r="L324" s="236">
        <f t="shared" si="512"/>
        <v>0</v>
      </c>
      <c r="M324" s="236">
        <f t="shared" si="513"/>
        <v>0</v>
      </c>
      <c r="N324" s="236">
        <f t="shared" si="472"/>
        <v>0</v>
      </c>
      <c r="O324" s="236">
        <f t="shared" si="514"/>
        <v>0</v>
      </c>
      <c r="P324" s="220"/>
      <c r="Q324" s="221"/>
      <c r="R324" s="237">
        <f>SUM(U324:W324)</f>
        <v>0</v>
      </c>
      <c r="S324" s="221"/>
      <c r="T324" s="237">
        <f>SUM(X324:Z324)</f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>SUM(AF324:AH324)</f>
        <v>0</v>
      </c>
      <c r="AD324" s="221"/>
      <c r="AE324" s="237">
        <f>SUM(AI324:AK324)</f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>SUM(AQ324:AS324)</f>
        <v>0</v>
      </c>
      <c r="AO324" s="221"/>
      <c r="AP324" s="237">
        <f>SUM(AT324:AV324)</f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>SUM(BB324:BD324)</f>
        <v>0</v>
      </c>
      <c r="AZ324" s="221"/>
      <c r="BA324" s="237">
        <f>SUM(BE324:BG324)</f>
        <v>0</v>
      </c>
      <c r="BB324" s="221"/>
      <c r="BC324" s="233"/>
      <c r="BD324" s="221"/>
      <c r="BE324" s="221"/>
      <c r="BF324" s="233"/>
      <c r="BG324" s="221"/>
      <c r="BH324" s="379">
        <f t="shared" si="468"/>
        <v>0</v>
      </c>
      <c r="BI324" s="255" t="str">
        <f t="shared" si="481"/>
        <v>27</v>
      </c>
      <c r="BJ324" s="361"/>
      <c r="BK324" s="253">
        <f t="shared" si="492"/>
        <v>0</v>
      </c>
      <c r="BL324" s="361"/>
      <c r="BM324" s="253">
        <f t="shared" si="493"/>
        <v>0</v>
      </c>
      <c r="BN324" s="247"/>
      <c r="BO324" s="358"/>
      <c r="BP324" s="361"/>
      <c r="BQ324" s="361"/>
      <c r="BR324" s="361"/>
      <c r="BS324" s="361"/>
      <c r="BT324" s="361"/>
      <c r="BU324" s="361"/>
      <c r="BV324" s="253">
        <f t="shared" si="494"/>
        <v>0</v>
      </c>
      <c r="BW324" s="361"/>
      <c r="BX324" s="253">
        <f t="shared" si="495"/>
        <v>0</v>
      </c>
      <c r="BY324" s="361"/>
      <c r="BZ324" s="361"/>
      <c r="CA324" s="361"/>
      <c r="CB324" s="361"/>
      <c r="CC324" s="361"/>
      <c r="CD324" s="361"/>
      <c r="CE324" s="361"/>
      <c r="CF324" s="361"/>
      <c r="CG324" s="253">
        <f t="shared" si="496"/>
        <v>0</v>
      </c>
      <c r="CH324" s="361"/>
      <c r="CI324" s="253">
        <f t="shared" si="497"/>
        <v>0</v>
      </c>
      <c r="CJ324" s="361"/>
      <c r="CK324" s="361"/>
      <c r="CL324" s="361"/>
      <c r="CM324" s="361"/>
      <c r="CN324" s="361"/>
      <c r="CO324" s="361"/>
      <c r="CP324" s="361"/>
      <c r="CQ324" s="361"/>
      <c r="CR324" s="253">
        <f t="shared" si="498"/>
        <v>0</v>
      </c>
      <c r="CS324" s="361"/>
      <c r="CT324" s="253">
        <f t="shared" si="499"/>
        <v>0</v>
      </c>
      <c r="CU324" s="361"/>
      <c r="CV324" s="361"/>
      <c r="CW324" s="361"/>
      <c r="CX324" s="361"/>
      <c r="CY324" s="361"/>
      <c r="CZ324" s="361"/>
      <c r="DA324" s="361"/>
      <c r="DB324" s="361"/>
      <c r="DC324" s="253">
        <f t="shared" si="500"/>
        <v>0</v>
      </c>
      <c r="DD324" s="361"/>
      <c r="DE324" s="253">
        <f t="shared" si="501"/>
        <v>0</v>
      </c>
      <c r="DF324" s="361"/>
      <c r="DG324" s="361"/>
      <c r="DH324" s="361"/>
      <c r="DI324" s="361"/>
      <c r="DJ324" s="361"/>
      <c r="DK324" s="361"/>
      <c r="DL324" s="361"/>
      <c r="DM324" s="2"/>
      <c r="DN324" s="2"/>
    </row>
    <row r="325" spans="1:118" s="28" customFormat="1" thickBot="1">
      <c r="A325" s="272" t="str">
        <f t="shared" si="471"/>
        <v>Внести наименование учреждения 10</v>
      </c>
      <c r="B325" s="352" t="s">
        <v>75</v>
      </c>
      <c r="C325" s="349" t="s">
        <v>79</v>
      </c>
      <c r="D325" s="349" t="s">
        <v>325</v>
      </c>
      <c r="E325" s="308">
        <f t="shared" si="482"/>
        <v>0</v>
      </c>
      <c r="F325" s="236">
        <f t="shared" si="483"/>
        <v>0</v>
      </c>
      <c r="G325" s="236">
        <f t="shared" si="484"/>
        <v>0</v>
      </c>
      <c r="H325" s="236">
        <f t="shared" si="485"/>
        <v>0</v>
      </c>
      <c r="I325" s="236">
        <f t="shared" si="486"/>
        <v>0</v>
      </c>
      <c r="J325" s="236">
        <f t="shared" si="510"/>
        <v>0</v>
      </c>
      <c r="K325" s="236">
        <f t="shared" si="511"/>
        <v>0</v>
      </c>
      <c r="L325" s="236">
        <f t="shared" si="512"/>
        <v>0</v>
      </c>
      <c r="M325" s="236">
        <f t="shared" si="513"/>
        <v>0</v>
      </c>
      <c r="N325" s="236">
        <f t="shared" si="472"/>
        <v>0</v>
      </c>
      <c r="O325" s="236">
        <f t="shared" si="514"/>
        <v>0</v>
      </c>
      <c r="P325" s="223"/>
      <c r="Q325" s="224"/>
      <c r="R325" s="238">
        <f>SUM(U325:W325)</f>
        <v>0</v>
      </c>
      <c r="S325" s="224"/>
      <c r="T325" s="238">
        <f>SUM(X325:Z325)</f>
        <v>0</v>
      </c>
      <c r="U325" s="224"/>
      <c r="V325" s="234"/>
      <c r="W325" s="224"/>
      <c r="X325" s="224"/>
      <c r="Y325" s="234"/>
      <c r="Z325" s="224"/>
      <c r="AA325" s="223"/>
      <c r="AB325" s="224"/>
      <c r="AC325" s="238">
        <f>SUM(AF325:AH325)</f>
        <v>0</v>
      </c>
      <c r="AD325" s="224"/>
      <c r="AE325" s="238">
        <f>SUM(AI325:AK325)</f>
        <v>0</v>
      </c>
      <c r="AF325" s="224"/>
      <c r="AG325" s="234"/>
      <c r="AH325" s="224"/>
      <c r="AI325" s="224"/>
      <c r="AJ325" s="234"/>
      <c r="AK325" s="224"/>
      <c r="AL325" s="223"/>
      <c r="AM325" s="224"/>
      <c r="AN325" s="238">
        <f>SUM(AQ325:AS325)</f>
        <v>0</v>
      </c>
      <c r="AO325" s="224"/>
      <c r="AP325" s="238">
        <f>SUM(AT325:AV325)</f>
        <v>0</v>
      </c>
      <c r="AQ325" s="224"/>
      <c r="AR325" s="234"/>
      <c r="AS325" s="224"/>
      <c r="AT325" s="224"/>
      <c r="AU325" s="234"/>
      <c r="AV325" s="224"/>
      <c r="AW325" s="223"/>
      <c r="AX325" s="224"/>
      <c r="AY325" s="238">
        <f>SUM(BB325:BD325)</f>
        <v>0</v>
      </c>
      <c r="AZ325" s="224"/>
      <c r="BA325" s="238">
        <f>SUM(BE325:BG325)</f>
        <v>0</v>
      </c>
      <c r="BB325" s="224"/>
      <c r="BC325" s="234"/>
      <c r="BD325" s="224"/>
      <c r="BE325" s="224"/>
      <c r="BF325" s="234"/>
      <c r="BG325" s="224"/>
      <c r="BH325" s="379">
        <f t="shared" si="468"/>
        <v>0</v>
      </c>
      <c r="BI325" s="255" t="str">
        <f t="shared" si="481"/>
        <v>28</v>
      </c>
      <c r="BJ325" s="359"/>
      <c r="BK325" s="253">
        <f t="shared" si="492"/>
        <v>0</v>
      </c>
      <c r="BL325" s="359"/>
      <c r="BM325" s="253">
        <f t="shared" si="493"/>
        <v>0</v>
      </c>
      <c r="BN325" s="322"/>
      <c r="BO325" s="362"/>
      <c r="BP325" s="359"/>
      <c r="BQ325" s="359"/>
      <c r="BR325" s="359"/>
      <c r="BS325" s="359"/>
      <c r="BT325" s="359"/>
      <c r="BU325" s="359"/>
      <c r="BV325" s="253">
        <f t="shared" si="494"/>
        <v>0</v>
      </c>
      <c r="BW325" s="361"/>
      <c r="BX325" s="253">
        <f t="shared" si="495"/>
        <v>0</v>
      </c>
      <c r="BY325" s="359"/>
      <c r="BZ325" s="359"/>
      <c r="CA325" s="359"/>
      <c r="CB325" s="359"/>
      <c r="CC325" s="359"/>
      <c r="CD325" s="359"/>
      <c r="CE325" s="359"/>
      <c r="CF325" s="359"/>
      <c r="CG325" s="253">
        <f t="shared" si="496"/>
        <v>0</v>
      </c>
      <c r="CH325" s="361"/>
      <c r="CI325" s="253">
        <f t="shared" si="497"/>
        <v>0</v>
      </c>
      <c r="CJ325" s="359"/>
      <c r="CK325" s="359"/>
      <c r="CL325" s="359"/>
      <c r="CM325" s="359"/>
      <c r="CN325" s="359"/>
      <c r="CO325" s="359"/>
      <c r="CP325" s="359"/>
      <c r="CQ325" s="359"/>
      <c r="CR325" s="253">
        <f t="shared" si="498"/>
        <v>0</v>
      </c>
      <c r="CS325" s="361"/>
      <c r="CT325" s="253">
        <f t="shared" si="499"/>
        <v>0</v>
      </c>
      <c r="CU325" s="359"/>
      <c r="CV325" s="359"/>
      <c r="CW325" s="359"/>
      <c r="CX325" s="359"/>
      <c r="CY325" s="359"/>
      <c r="CZ325" s="359"/>
      <c r="DA325" s="359"/>
      <c r="DB325" s="359"/>
      <c r="DC325" s="253">
        <f t="shared" si="500"/>
        <v>0</v>
      </c>
      <c r="DD325" s="361"/>
      <c r="DE325" s="253">
        <f t="shared" si="501"/>
        <v>0</v>
      </c>
      <c r="DF325" s="359"/>
      <c r="DG325" s="359"/>
      <c r="DH325" s="359"/>
      <c r="DI325" s="359"/>
      <c r="DJ325" s="359"/>
      <c r="DK325" s="359"/>
      <c r="DL325" s="359"/>
      <c r="DM325" s="242"/>
      <c r="DN325" s="242"/>
    </row>
    <row r="326" spans="1:118" s="258" customFormat="1" ht="20.25" customHeight="1">
      <c r="A326" s="271" t="str">
        <f>B326</f>
        <v>Внести наименование учреждения 11</v>
      </c>
      <c r="B326" s="712" t="s">
        <v>255</v>
      </c>
      <c r="C326" s="713"/>
      <c r="D326" s="713"/>
      <c r="E326" s="713"/>
      <c r="F326" s="713"/>
      <c r="G326" s="713"/>
      <c r="H326" s="713"/>
      <c r="I326" s="713"/>
      <c r="J326" s="713"/>
      <c r="K326" s="713"/>
      <c r="L326" s="713"/>
      <c r="M326" s="713"/>
      <c r="N326" s="713"/>
      <c r="O326" s="714"/>
      <c r="P326" s="715" t="str">
        <f>CONCATENATE(P$1," - ",$B326)</f>
        <v>1 квартал - Внести наименование учреждения 11</v>
      </c>
      <c r="Q326" s="716"/>
      <c r="R326" s="716"/>
      <c r="S326" s="716"/>
      <c r="T326" s="716"/>
      <c r="U326" s="716"/>
      <c r="V326" s="716"/>
      <c r="W326" s="716"/>
      <c r="X326" s="716"/>
      <c r="Y326" s="716"/>
      <c r="Z326" s="717"/>
      <c r="AA326" s="715" t="str">
        <f>CONCATENATE(AA$1," - ",$B326)</f>
        <v>2 квартал - Внести наименование учреждения 11</v>
      </c>
      <c r="AB326" s="716"/>
      <c r="AC326" s="716"/>
      <c r="AD326" s="716"/>
      <c r="AE326" s="716"/>
      <c r="AF326" s="716"/>
      <c r="AG326" s="716"/>
      <c r="AH326" s="716"/>
      <c r="AI326" s="716"/>
      <c r="AJ326" s="716"/>
      <c r="AK326" s="717"/>
      <c r="AL326" s="715" t="str">
        <f>CONCATENATE(AL$1," - ",$B326)</f>
        <v>3 квартал - Внести наименование учреждения 11</v>
      </c>
      <c r="AM326" s="716"/>
      <c r="AN326" s="716"/>
      <c r="AO326" s="716"/>
      <c r="AP326" s="716"/>
      <c r="AQ326" s="716"/>
      <c r="AR326" s="716"/>
      <c r="AS326" s="716"/>
      <c r="AT326" s="716"/>
      <c r="AU326" s="716"/>
      <c r="AV326" s="717"/>
      <c r="AW326" s="715" t="str">
        <f>CONCATENATE(AW$1," - ",$B326)</f>
        <v>4 квартал - Внести наименование учреждения 11</v>
      </c>
      <c r="AX326" s="716"/>
      <c r="AY326" s="716"/>
      <c r="AZ326" s="716"/>
      <c r="BA326" s="716"/>
      <c r="BB326" s="716"/>
      <c r="BC326" s="716"/>
      <c r="BD326" s="716"/>
      <c r="BE326" s="716"/>
      <c r="BF326" s="716"/>
      <c r="BG326" s="717"/>
      <c r="BH326" s="379">
        <f>IF((COUNTA(BJ326:DL326)-COUNTIF(BJ326:DL326,0))=0,0,CONCATENATE("Ошибки!-",COUNTA(BJ326:DL326)-COUNTIF(BJ326:DL326,0)))</f>
        <v>0</v>
      </c>
      <c r="BI326" s="284" t="str">
        <f>CONCATENATE(D337," по отношению к ",D338,", ",D339)</f>
        <v>11 по отношению к 12, 13</v>
      </c>
      <c r="BJ326" s="285">
        <f t="shared" ref="BJ326:CO326" si="515">IF(ROUND(E337-SUM(E338:E339),5)&gt;=0,0,"Ошибка")</f>
        <v>0</v>
      </c>
      <c r="BK326" s="285">
        <f t="shared" si="515"/>
        <v>0</v>
      </c>
      <c r="BL326" s="285">
        <f t="shared" si="515"/>
        <v>0</v>
      </c>
      <c r="BM326" s="285">
        <f t="shared" si="515"/>
        <v>0</v>
      </c>
      <c r="BN326" s="285">
        <f t="shared" si="515"/>
        <v>0</v>
      </c>
      <c r="BO326" s="285">
        <f t="shared" si="515"/>
        <v>0</v>
      </c>
      <c r="BP326" s="285">
        <f t="shared" si="515"/>
        <v>0</v>
      </c>
      <c r="BQ326" s="285">
        <f t="shared" si="515"/>
        <v>0</v>
      </c>
      <c r="BR326" s="285">
        <f t="shared" si="515"/>
        <v>0</v>
      </c>
      <c r="BS326" s="285">
        <f t="shared" si="515"/>
        <v>0</v>
      </c>
      <c r="BT326" s="285">
        <f t="shared" si="515"/>
        <v>0</v>
      </c>
      <c r="BU326" s="285">
        <f t="shared" si="515"/>
        <v>0</v>
      </c>
      <c r="BV326" s="285">
        <f t="shared" si="515"/>
        <v>0</v>
      </c>
      <c r="BW326" s="285">
        <f t="shared" si="515"/>
        <v>0</v>
      </c>
      <c r="BX326" s="285">
        <f t="shared" si="515"/>
        <v>0</v>
      </c>
      <c r="BY326" s="285">
        <f t="shared" si="515"/>
        <v>0</v>
      </c>
      <c r="BZ326" s="285">
        <f t="shared" si="515"/>
        <v>0</v>
      </c>
      <c r="CA326" s="285">
        <f t="shared" si="515"/>
        <v>0</v>
      </c>
      <c r="CB326" s="285">
        <f t="shared" si="515"/>
        <v>0</v>
      </c>
      <c r="CC326" s="285">
        <f t="shared" si="515"/>
        <v>0</v>
      </c>
      <c r="CD326" s="285">
        <f t="shared" si="515"/>
        <v>0</v>
      </c>
      <c r="CE326" s="285">
        <f t="shared" si="515"/>
        <v>0</v>
      </c>
      <c r="CF326" s="285">
        <f t="shared" si="515"/>
        <v>0</v>
      </c>
      <c r="CG326" s="285">
        <f t="shared" si="515"/>
        <v>0</v>
      </c>
      <c r="CH326" s="285">
        <f t="shared" si="515"/>
        <v>0</v>
      </c>
      <c r="CI326" s="285">
        <f t="shared" si="515"/>
        <v>0</v>
      </c>
      <c r="CJ326" s="285">
        <f t="shared" si="515"/>
        <v>0</v>
      </c>
      <c r="CK326" s="285">
        <f t="shared" si="515"/>
        <v>0</v>
      </c>
      <c r="CL326" s="285">
        <f t="shared" si="515"/>
        <v>0</v>
      </c>
      <c r="CM326" s="285">
        <f t="shared" si="515"/>
        <v>0</v>
      </c>
      <c r="CN326" s="285">
        <f t="shared" si="515"/>
        <v>0</v>
      </c>
      <c r="CO326" s="285">
        <f t="shared" si="515"/>
        <v>0</v>
      </c>
      <c r="CP326" s="285">
        <f t="shared" ref="CP326:DL326" si="516">IF(ROUND(AK337-SUM(AK338:AK339),5)&gt;=0,0,"Ошибка")</f>
        <v>0</v>
      </c>
      <c r="CQ326" s="285">
        <f t="shared" si="516"/>
        <v>0</v>
      </c>
      <c r="CR326" s="285">
        <f t="shared" si="516"/>
        <v>0</v>
      </c>
      <c r="CS326" s="285">
        <f t="shared" si="516"/>
        <v>0</v>
      </c>
      <c r="CT326" s="285">
        <f t="shared" si="516"/>
        <v>0</v>
      </c>
      <c r="CU326" s="285">
        <f t="shared" si="516"/>
        <v>0</v>
      </c>
      <c r="CV326" s="285">
        <f t="shared" si="516"/>
        <v>0</v>
      </c>
      <c r="CW326" s="285">
        <f t="shared" si="516"/>
        <v>0</v>
      </c>
      <c r="CX326" s="285">
        <f t="shared" si="516"/>
        <v>0</v>
      </c>
      <c r="CY326" s="285">
        <f t="shared" si="516"/>
        <v>0</v>
      </c>
      <c r="CZ326" s="285">
        <f t="shared" si="516"/>
        <v>0</v>
      </c>
      <c r="DA326" s="285">
        <f t="shared" si="516"/>
        <v>0</v>
      </c>
      <c r="DB326" s="285">
        <f t="shared" si="516"/>
        <v>0</v>
      </c>
      <c r="DC326" s="285">
        <f t="shared" si="516"/>
        <v>0</v>
      </c>
      <c r="DD326" s="285">
        <f t="shared" si="516"/>
        <v>0</v>
      </c>
      <c r="DE326" s="285">
        <f t="shared" si="516"/>
        <v>0</v>
      </c>
      <c r="DF326" s="285">
        <f t="shared" si="516"/>
        <v>0</v>
      </c>
      <c r="DG326" s="285">
        <f t="shared" si="516"/>
        <v>0</v>
      </c>
      <c r="DH326" s="285">
        <f t="shared" si="516"/>
        <v>0</v>
      </c>
      <c r="DI326" s="285">
        <f t="shared" si="516"/>
        <v>0</v>
      </c>
      <c r="DJ326" s="285">
        <f t="shared" si="516"/>
        <v>0</v>
      </c>
      <c r="DK326" s="285">
        <f t="shared" si="516"/>
        <v>0</v>
      </c>
      <c r="DL326" s="285">
        <f t="shared" si="516"/>
        <v>0</v>
      </c>
      <c r="DM326" s="259"/>
      <c r="DN326" s="259"/>
    </row>
    <row r="327" spans="1:118" s="27" customFormat="1" ht="36">
      <c r="A327" s="272" t="str">
        <f>A326</f>
        <v>Внести наименование учреждения 11</v>
      </c>
      <c r="B327" s="211" t="s">
        <v>356</v>
      </c>
      <c r="C327" s="37" t="s">
        <v>47</v>
      </c>
      <c r="D327" s="37" t="s">
        <v>6</v>
      </c>
      <c r="E327" s="308">
        <f t="shared" ref="E327:AJ327" si="517">SUM(E328:E331,E333:E334,E337,E340,E343:E345,E347,E349:E354)</f>
        <v>0</v>
      </c>
      <c r="F327" s="236">
        <f t="shared" si="517"/>
        <v>0</v>
      </c>
      <c r="G327" s="236">
        <f t="shared" si="517"/>
        <v>0</v>
      </c>
      <c r="H327" s="236">
        <f t="shared" si="517"/>
        <v>0</v>
      </c>
      <c r="I327" s="236">
        <f t="shared" si="517"/>
        <v>0</v>
      </c>
      <c r="J327" s="236">
        <f t="shared" si="517"/>
        <v>0</v>
      </c>
      <c r="K327" s="236">
        <f t="shared" si="517"/>
        <v>0</v>
      </c>
      <c r="L327" s="236">
        <f t="shared" si="517"/>
        <v>0</v>
      </c>
      <c r="M327" s="236">
        <f t="shared" si="517"/>
        <v>0</v>
      </c>
      <c r="N327" s="236">
        <f t="shared" si="517"/>
        <v>0</v>
      </c>
      <c r="O327" s="236">
        <f t="shared" si="517"/>
        <v>0</v>
      </c>
      <c r="P327" s="228">
        <f t="shared" si="517"/>
        <v>0</v>
      </c>
      <c r="Q327" s="226">
        <f t="shared" si="517"/>
        <v>0</v>
      </c>
      <c r="R327" s="236">
        <f t="shared" si="517"/>
        <v>0</v>
      </c>
      <c r="S327" s="226">
        <f t="shared" si="517"/>
        <v>0</v>
      </c>
      <c r="T327" s="236">
        <f t="shared" si="517"/>
        <v>0</v>
      </c>
      <c r="U327" s="226">
        <f t="shared" si="517"/>
        <v>0</v>
      </c>
      <c r="V327" s="235">
        <f t="shared" si="517"/>
        <v>0</v>
      </c>
      <c r="W327" s="226">
        <f t="shared" si="517"/>
        <v>0</v>
      </c>
      <c r="X327" s="226">
        <f t="shared" si="517"/>
        <v>0</v>
      </c>
      <c r="Y327" s="235">
        <f t="shared" si="517"/>
        <v>0</v>
      </c>
      <c r="Z327" s="227">
        <f t="shared" si="517"/>
        <v>0</v>
      </c>
      <c r="AA327" s="228">
        <f t="shared" si="517"/>
        <v>0</v>
      </c>
      <c r="AB327" s="226">
        <f t="shared" si="517"/>
        <v>0</v>
      </c>
      <c r="AC327" s="236">
        <f t="shared" si="517"/>
        <v>0</v>
      </c>
      <c r="AD327" s="226">
        <f t="shared" si="517"/>
        <v>0</v>
      </c>
      <c r="AE327" s="236">
        <f t="shared" si="517"/>
        <v>0</v>
      </c>
      <c r="AF327" s="226">
        <f t="shared" si="517"/>
        <v>0</v>
      </c>
      <c r="AG327" s="235">
        <f t="shared" si="517"/>
        <v>0</v>
      </c>
      <c r="AH327" s="226">
        <f t="shared" si="517"/>
        <v>0</v>
      </c>
      <c r="AI327" s="226">
        <f t="shared" si="517"/>
        <v>0</v>
      </c>
      <c r="AJ327" s="235">
        <f t="shared" si="517"/>
        <v>0</v>
      </c>
      <c r="AK327" s="227">
        <f t="shared" ref="AK327:BG327" si="518">SUM(AK328:AK331,AK333:AK334,AK337,AK340,AK343:AK345,AK347,AK349:AK354)</f>
        <v>0</v>
      </c>
      <c r="AL327" s="228">
        <f t="shared" si="518"/>
        <v>0</v>
      </c>
      <c r="AM327" s="226">
        <f t="shared" si="518"/>
        <v>0</v>
      </c>
      <c r="AN327" s="236">
        <f t="shared" si="518"/>
        <v>0</v>
      </c>
      <c r="AO327" s="226">
        <f t="shared" si="518"/>
        <v>0</v>
      </c>
      <c r="AP327" s="236">
        <f t="shared" si="518"/>
        <v>0</v>
      </c>
      <c r="AQ327" s="226">
        <f t="shared" si="518"/>
        <v>0</v>
      </c>
      <c r="AR327" s="235">
        <f t="shared" si="518"/>
        <v>0</v>
      </c>
      <c r="AS327" s="226">
        <f t="shared" si="518"/>
        <v>0</v>
      </c>
      <c r="AT327" s="226">
        <f t="shared" si="518"/>
        <v>0</v>
      </c>
      <c r="AU327" s="235">
        <f t="shared" si="518"/>
        <v>0</v>
      </c>
      <c r="AV327" s="227">
        <f t="shared" si="518"/>
        <v>0</v>
      </c>
      <c r="AW327" s="228">
        <f t="shared" si="518"/>
        <v>0</v>
      </c>
      <c r="AX327" s="226">
        <f t="shared" si="518"/>
        <v>0</v>
      </c>
      <c r="AY327" s="236">
        <f t="shared" si="518"/>
        <v>0</v>
      </c>
      <c r="AZ327" s="226">
        <f t="shared" si="518"/>
        <v>0</v>
      </c>
      <c r="BA327" s="236">
        <f t="shared" si="518"/>
        <v>0</v>
      </c>
      <c r="BB327" s="226">
        <f t="shared" si="518"/>
        <v>0</v>
      </c>
      <c r="BC327" s="235">
        <f t="shared" si="518"/>
        <v>0</v>
      </c>
      <c r="BD327" s="226">
        <f t="shared" si="518"/>
        <v>0</v>
      </c>
      <c r="BE327" s="226">
        <f t="shared" si="518"/>
        <v>0</v>
      </c>
      <c r="BF327" s="235">
        <f t="shared" si="518"/>
        <v>0</v>
      </c>
      <c r="BG327" s="227">
        <f t="shared" si="518"/>
        <v>0</v>
      </c>
      <c r="BH327" s="379">
        <f t="shared" ref="BH327:BH354" si="519">IF((COUNTA(BJ327:DL327)-COUNTIF(BJ327:DL327,0))=0,0,CONCATENATE("Ошибки!-",COUNTA(BJ327:DL327)-COUNTIF(BJ327:DL327,0)))</f>
        <v>0</v>
      </c>
      <c r="BI327" s="255" t="str">
        <f>CONCATENATE(D340," по отношению к ",D341,", ",D342)</f>
        <v>14 по отношению к 15, 16</v>
      </c>
      <c r="BJ327" s="253">
        <f t="shared" ref="BJ327:CO327" si="520">IF(ROUND(E340-SUM(E341:E342),5)&gt;=0,0,"Ошибка")</f>
        <v>0</v>
      </c>
      <c r="BK327" s="253">
        <f t="shared" si="520"/>
        <v>0</v>
      </c>
      <c r="BL327" s="253">
        <f t="shared" si="520"/>
        <v>0</v>
      </c>
      <c r="BM327" s="253">
        <f t="shared" si="520"/>
        <v>0</v>
      </c>
      <c r="BN327" s="253">
        <f t="shared" si="520"/>
        <v>0</v>
      </c>
      <c r="BO327" s="253">
        <f t="shared" si="520"/>
        <v>0</v>
      </c>
      <c r="BP327" s="253">
        <f t="shared" si="520"/>
        <v>0</v>
      </c>
      <c r="BQ327" s="253">
        <f t="shared" si="520"/>
        <v>0</v>
      </c>
      <c r="BR327" s="253">
        <f t="shared" si="520"/>
        <v>0</v>
      </c>
      <c r="BS327" s="253">
        <f t="shared" si="520"/>
        <v>0</v>
      </c>
      <c r="BT327" s="253">
        <f t="shared" si="520"/>
        <v>0</v>
      </c>
      <c r="BU327" s="253">
        <f t="shared" si="520"/>
        <v>0</v>
      </c>
      <c r="BV327" s="253">
        <f t="shared" si="520"/>
        <v>0</v>
      </c>
      <c r="BW327" s="253">
        <f t="shared" si="520"/>
        <v>0</v>
      </c>
      <c r="BX327" s="253">
        <f t="shared" si="520"/>
        <v>0</v>
      </c>
      <c r="BY327" s="253">
        <f t="shared" si="520"/>
        <v>0</v>
      </c>
      <c r="BZ327" s="253">
        <f t="shared" si="520"/>
        <v>0</v>
      </c>
      <c r="CA327" s="253">
        <f t="shared" si="520"/>
        <v>0</v>
      </c>
      <c r="CB327" s="253">
        <f t="shared" si="520"/>
        <v>0</v>
      </c>
      <c r="CC327" s="253">
        <f t="shared" si="520"/>
        <v>0</v>
      </c>
      <c r="CD327" s="253">
        <f t="shared" si="520"/>
        <v>0</v>
      </c>
      <c r="CE327" s="253">
        <f t="shared" si="520"/>
        <v>0</v>
      </c>
      <c r="CF327" s="253">
        <f t="shared" si="520"/>
        <v>0</v>
      </c>
      <c r="CG327" s="253">
        <f t="shared" si="520"/>
        <v>0</v>
      </c>
      <c r="CH327" s="253">
        <f t="shared" si="520"/>
        <v>0</v>
      </c>
      <c r="CI327" s="253">
        <f t="shared" si="520"/>
        <v>0</v>
      </c>
      <c r="CJ327" s="253">
        <f t="shared" si="520"/>
        <v>0</v>
      </c>
      <c r="CK327" s="253">
        <f t="shared" si="520"/>
        <v>0</v>
      </c>
      <c r="CL327" s="253">
        <f t="shared" si="520"/>
        <v>0</v>
      </c>
      <c r="CM327" s="253">
        <f t="shared" si="520"/>
        <v>0</v>
      </c>
      <c r="CN327" s="253">
        <f t="shared" si="520"/>
        <v>0</v>
      </c>
      <c r="CO327" s="253">
        <f t="shared" si="520"/>
        <v>0</v>
      </c>
      <c r="CP327" s="253">
        <f t="shared" ref="CP327:DL327" si="521">IF(ROUND(AK340-SUM(AK341:AK342),5)&gt;=0,0,"Ошибка")</f>
        <v>0</v>
      </c>
      <c r="CQ327" s="253">
        <f t="shared" si="521"/>
        <v>0</v>
      </c>
      <c r="CR327" s="253">
        <f t="shared" si="521"/>
        <v>0</v>
      </c>
      <c r="CS327" s="253">
        <f t="shared" si="521"/>
        <v>0</v>
      </c>
      <c r="CT327" s="253">
        <f t="shared" si="521"/>
        <v>0</v>
      </c>
      <c r="CU327" s="253">
        <f t="shared" si="521"/>
        <v>0</v>
      </c>
      <c r="CV327" s="253">
        <f t="shared" si="521"/>
        <v>0</v>
      </c>
      <c r="CW327" s="253">
        <f t="shared" si="521"/>
        <v>0</v>
      </c>
      <c r="CX327" s="253">
        <f t="shared" si="521"/>
        <v>0</v>
      </c>
      <c r="CY327" s="253">
        <f t="shared" si="521"/>
        <v>0</v>
      </c>
      <c r="CZ327" s="253">
        <f t="shared" si="521"/>
        <v>0</v>
      </c>
      <c r="DA327" s="253">
        <f t="shared" si="521"/>
        <v>0</v>
      </c>
      <c r="DB327" s="253">
        <f t="shared" si="521"/>
        <v>0</v>
      </c>
      <c r="DC327" s="253">
        <f t="shared" si="521"/>
        <v>0</v>
      </c>
      <c r="DD327" s="253">
        <f t="shared" si="521"/>
        <v>0</v>
      </c>
      <c r="DE327" s="253">
        <f t="shared" si="521"/>
        <v>0</v>
      </c>
      <c r="DF327" s="253">
        <f t="shared" si="521"/>
        <v>0</v>
      </c>
      <c r="DG327" s="253">
        <f t="shared" si="521"/>
        <v>0</v>
      </c>
      <c r="DH327" s="253">
        <f t="shared" si="521"/>
        <v>0</v>
      </c>
      <c r="DI327" s="253">
        <f t="shared" si="521"/>
        <v>0</v>
      </c>
      <c r="DJ327" s="253">
        <f t="shared" si="521"/>
        <v>0</v>
      </c>
      <c r="DK327" s="253">
        <f t="shared" si="521"/>
        <v>0</v>
      </c>
      <c r="DL327" s="253">
        <f t="shared" si="521"/>
        <v>0</v>
      </c>
      <c r="DM327" s="2"/>
      <c r="DN327" s="2"/>
    </row>
    <row r="328" spans="1:118" s="27" customFormat="1" ht="24">
      <c r="A328" s="272" t="str">
        <f t="shared" ref="A328:A354" si="522">A327</f>
        <v>Внести наименование учреждения 11</v>
      </c>
      <c r="B328" s="348" t="s">
        <v>233</v>
      </c>
      <c r="C328" s="349" t="s">
        <v>55</v>
      </c>
      <c r="D328" s="349" t="s">
        <v>7</v>
      </c>
      <c r="E328" s="308">
        <f>ROUND(SUM(P328,AA328,AL328,AW328),0)</f>
        <v>0</v>
      </c>
      <c r="F328" s="236">
        <f>ROUND(SUM(Q328,AB328,AM328,AX328),1)</f>
        <v>0</v>
      </c>
      <c r="G328" s="236">
        <f>SUM(J328:L328)</f>
        <v>0</v>
      </c>
      <c r="H328" s="236">
        <f>ROUND(SUM(S328,AD328,AO328,AZ328),1)</f>
        <v>0</v>
      </c>
      <c r="I328" s="236">
        <f>SUM(M328:O328)</f>
        <v>0</v>
      </c>
      <c r="J328" s="236">
        <f>ROUND(SUM(U328,AF328,AQ328,BB328),1)</f>
        <v>0</v>
      </c>
      <c r="K328" s="236">
        <f>ROUND(SUM(V328,AG328,AR328,BC328),1)</f>
        <v>0</v>
      </c>
      <c r="L328" s="236">
        <f>ROUND(SUM(W328,AH328,AS328,BD328),1)</f>
        <v>0</v>
      </c>
      <c r="M328" s="236">
        <f>ROUND(SUM(X328,AI328,AT328,BE328),1)</f>
        <v>0</v>
      </c>
      <c r="N328" s="236">
        <f t="shared" ref="N328:N354" si="523">ROUND(SUM(Y328,AJ328,AU328,BF328),1)</f>
        <v>0</v>
      </c>
      <c r="O328" s="236">
        <f>ROUND(SUM(Z328,AK328,AV328,BG328),1)</f>
        <v>0</v>
      </c>
      <c r="P328" s="220"/>
      <c r="Q328" s="221"/>
      <c r="R328" s="237">
        <f t="shared" ref="R328:R333" si="524">SUM(U328:W328)</f>
        <v>0</v>
      </c>
      <c r="S328" s="221"/>
      <c r="T328" s="237">
        <f t="shared" ref="T328:T333" si="525">SUM(X328:Z328)</f>
        <v>0</v>
      </c>
      <c r="U328" s="221"/>
      <c r="V328" s="233"/>
      <c r="W328" s="221"/>
      <c r="X328" s="221"/>
      <c r="Y328" s="233"/>
      <c r="Z328" s="221"/>
      <c r="AA328" s="220"/>
      <c r="AB328" s="221"/>
      <c r="AC328" s="237">
        <f t="shared" ref="AC328:AC333" si="526">SUM(AF328:AH328)</f>
        <v>0</v>
      </c>
      <c r="AD328" s="221"/>
      <c r="AE328" s="237">
        <f t="shared" ref="AE328:AE333" si="527">SUM(AI328:AK328)</f>
        <v>0</v>
      </c>
      <c r="AF328" s="221"/>
      <c r="AG328" s="233"/>
      <c r="AH328" s="221"/>
      <c r="AI328" s="221"/>
      <c r="AJ328" s="233"/>
      <c r="AK328" s="221"/>
      <c r="AL328" s="220"/>
      <c r="AM328" s="221"/>
      <c r="AN328" s="237">
        <f t="shared" ref="AN328:AN333" si="528">SUM(AQ328:AS328)</f>
        <v>0</v>
      </c>
      <c r="AO328" s="221"/>
      <c r="AP328" s="237">
        <f t="shared" ref="AP328:AP333" si="529">SUM(AT328:AV328)</f>
        <v>0</v>
      </c>
      <c r="AQ328" s="221"/>
      <c r="AR328" s="233"/>
      <c r="AS328" s="221"/>
      <c r="AT328" s="221"/>
      <c r="AU328" s="233"/>
      <c r="AV328" s="221"/>
      <c r="AW328" s="220"/>
      <c r="AX328" s="221"/>
      <c r="AY328" s="237">
        <f t="shared" ref="AY328:AY333" si="530">SUM(BB328:BD328)</f>
        <v>0</v>
      </c>
      <c r="AZ328" s="221"/>
      <c r="BA328" s="237">
        <f t="shared" ref="BA328:BA333" si="531">SUM(BE328:BG328)</f>
        <v>0</v>
      </c>
      <c r="BB328" s="221"/>
      <c r="BC328" s="233"/>
      <c r="BD328" s="221"/>
      <c r="BE328" s="221"/>
      <c r="BF328" s="233"/>
      <c r="BG328" s="221"/>
      <c r="BH328" s="379">
        <f t="shared" si="519"/>
        <v>0</v>
      </c>
      <c r="BI328" s="255" t="str">
        <f t="shared" ref="BI328:BI354" si="532">D328</f>
        <v>02</v>
      </c>
      <c r="BJ328" s="361"/>
      <c r="BK328" s="253">
        <f>IF(ROUND((E328-F328),5)&gt;=0,0,"Ошибка!")</f>
        <v>0</v>
      </c>
      <c r="BL328" s="361"/>
      <c r="BM328" s="253">
        <f>IF(ROUND((G328-H328),5)&gt;=0,0,"Ошибка!")</f>
        <v>0</v>
      </c>
      <c r="BN328" s="247"/>
      <c r="BO328" s="358"/>
      <c r="BP328" s="361"/>
      <c r="BQ328" s="361"/>
      <c r="BR328" s="361"/>
      <c r="BS328" s="361"/>
      <c r="BT328" s="361"/>
      <c r="BU328" s="361"/>
      <c r="BV328" s="253">
        <f>IF(ROUND((P328-Q328),5)&gt;=0,0,"Ошибка!")</f>
        <v>0</v>
      </c>
      <c r="BW328" s="361"/>
      <c r="BX328" s="253">
        <f>IF(ROUND((R328-S328),5)&gt;=0,0,"Ошибка!")</f>
        <v>0</v>
      </c>
      <c r="BY328" s="361"/>
      <c r="BZ328" s="361"/>
      <c r="CA328" s="361"/>
      <c r="CB328" s="361"/>
      <c r="CC328" s="361"/>
      <c r="CD328" s="361"/>
      <c r="CE328" s="361"/>
      <c r="CF328" s="361"/>
      <c r="CG328" s="253">
        <f>IF(ROUND((AA328-AB328),5)&gt;=0,0,"Ошибка!")</f>
        <v>0</v>
      </c>
      <c r="CH328" s="361"/>
      <c r="CI328" s="253">
        <f>IF(ROUND((AC328-AD328),5)&gt;=0,0,"Ошибка!")</f>
        <v>0</v>
      </c>
      <c r="CJ328" s="361"/>
      <c r="CK328" s="361"/>
      <c r="CL328" s="361"/>
      <c r="CM328" s="361"/>
      <c r="CN328" s="361"/>
      <c r="CO328" s="361"/>
      <c r="CP328" s="361"/>
      <c r="CQ328" s="361"/>
      <c r="CR328" s="253">
        <f>IF(ROUND((AL328-AM328),5)&gt;=0,0,"Ошибка!")</f>
        <v>0</v>
      </c>
      <c r="CS328" s="361"/>
      <c r="CT328" s="253">
        <f>IF(ROUND((AN328-AO328),5)&gt;=0,0,"Ошибка!")</f>
        <v>0</v>
      </c>
      <c r="CU328" s="361"/>
      <c r="CV328" s="361"/>
      <c r="CW328" s="361"/>
      <c r="CX328" s="361"/>
      <c r="CY328" s="361"/>
      <c r="CZ328" s="361"/>
      <c r="DA328" s="361"/>
      <c r="DB328" s="361"/>
      <c r="DC328" s="253">
        <f>IF(ROUND((AW328-AX328),5)&gt;=0,0,"Ошибка!")</f>
        <v>0</v>
      </c>
      <c r="DD328" s="361"/>
      <c r="DE328" s="253">
        <f>IF(ROUND((AY328-AZ328),5)&gt;=0,0,"Ошибка!")</f>
        <v>0</v>
      </c>
      <c r="DF328" s="361"/>
      <c r="DG328" s="361"/>
      <c r="DH328" s="361"/>
      <c r="DI328" s="361"/>
      <c r="DJ328" s="361"/>
      <c r="DK328" s="361"/>
      <c r="DL328" s="361"/>
      <c r="DM328" s="2"/>
      <c r="DN328" s="2"/>
    </row>
    <row r="329" spans="1:118" s="27" customFormat="1" ht="36">
      <c r="A329" s="272" t="str">
        <f t="shared" si="522"/>
        <v>Внести наименование учреждения 11</v>
      </c>
      <c r="B329" s="348" t="s">
        <v>229</v>
      </c>
      <c r="C329" s="349" t="s">
        <v>58</v>
      </c>
      <c r="D329" s="349" t="s">
        <v>8</v>
      </c>
      <c r="E329" s="308">
        <f t="shared" ref="E329:E354" si="533">ROUND(SUM(P329,AA329,AL329,AW329),0)</f>
        <v>0</v>
      </c>
      <c r="F329" s="236">
        <f t="shared" ref="F329:F354" si="534">ROUND(SUM(Q329,AB329,AM329,AX329),1)</f>
        <v>0</v>
      </c>
      <c r="G329" s="236">
        <f t="shared" ref="G329:G354" si="535">SUM(J329:L329)</f>
        <v>0</v>
      </c>
      <c r="H329" s="236">
        <f t="shared" ref="H329:H354" si="536">ROUND(SUM(S329,AD329,AO329,AZ329),1)</f>
        <v>0</v>
      </c>
      <c r="I329" s="236">
        <f t="shared" ref="I329:I354" si="537">SUM(M329:O329)</f>
        <v>0</v>
      </c>
      <c r="J329" s="236">
        <f t="shared" ref="J329:J341" si="538">ROUND(SUM(U329,AF329,AQ329,BB329),1)</f>
        <v>0</v>
      </c>
      <c r="K329" s="236">
        <f t="shared" ref="K329:K341" si="539">ROUND(SUM(V329,AG329,AR329,BC329),1)</f>
        <v>0</v>
      </c>
      <c r="L329" s="236">
        <f t="shared" ref="L329:L341" si="540">ROUND(SUM(W329,AH329,AS329,BD329),1)</f>
        <v>0</v>
      </c>
      <c r="M329" s="236">
        <f t="shared" ref="M329:M341" si="541">ROUND(SUM(X329,AI329,AT329,BE329),1)</f>
        <v>0</v>
      </c>
      <c r="N329" s="236">
        <f t="shared" si="523"/>
        <v>0</v>
      </c>
      <c r="O329" s="236">
        <f t="shared" ref="O329:O341" si="542">ROUND(SUM(Z329,AK329,AV329,BG329),1)</f>
        <v>0</v>
      </c>
      <c r="P329" s="220"/>
      <c r="Q329" s="221"/>
      <c r="R329" s="237">
        <f t="shared" si="524"/>
        <v>0</v>
      </c>
      <c r="S329" s="221"/>
      <c r="T329" s="237">
        <f t="shared" si="525"/>
        <v>0</v>
      </c>
      <c r="U329" s="221"/>
      <c r="V329" s="233"/>
      <c r="W329" s="221"/>
      <c r="X329" s="221"/>
      <c r="Y329" s="233"/>
      <c r="Z329" s="221"/>
      <c r="AA329" s="220"/>
      <c r="AB329" s="221"/>
      <c r="AC329" s="237">
        <f t="shared" si="526"/>
        <v>0</v>
      </c>
      <c r="AD329" s="221"/>
      <c r="AE329" s="237">
        <f t="shared" si="527"/>
        <v>0</v>
      </c>
      <c r="AF329" s="221"/>
      <c r="AG329" s="233"/>
      <c r="AH329" s="221"/>
      <c r="AI329" s="221"/>
      <c r="AJ329" s="233"/>
      <c r="AK329" s="221"/>
      <c r="AL329" s="220"/>
      <c r="AM329" s="221"/>
      <c r="AN329" s="237">
        <f t="shared" si="528"/>
        <v>0</v>
      </c>
      <c r="AO329" s="221"/>
      <c r="AP329" s="237">
        <f t="shared" si="529"/>
        <v>0</v>
      </c>
      <c r="AQ329" s="221"/>
      <c r="AR329" s="233"/>
      <c r="AS329" s="221"/>
      <c r="AT329" s="221"/>
      <c r="AU329" s="233"/>
      <c r="AV329" s="221"/>
      <c r="AW329" s="220"/>
      <c r="AX329" s="221"/>
      <c r="AY329" s="237">
        <f t="shared" si="530"/>
        <v>0</v>
      </c>
      <c r="AZ329" s="221"/>
      <c r="BA329" s="237">
        <f t="shared" si="531"/>
        <v>0</v>
      </c>
      <c r="BB329" s="221"/>
      <c r="BC329" s="233"/>
      <c r="BD329" s="221"/>
      <c r="BE329" s="221"/>
      <c r="BF329" s="233"/>
      <c r="BG329" s="221"/>
      <c r="BH329" s="379">
        <f t="shared" si="519"/>
        <v>0</v>
      </c>
      <c r="BI329" s="255" t="str">
        <f t="shared" si="532"/>
        <v>03</v>
      </c>
      <c r="BJ329" s="361"/>
      <c r="BK329" s="253">
        <f t="shared" ref="BK329:BK354" si="543">IF(ROUND((E329-F329),5)&gt;=0,0,"Ошибка!")</f>
        <v>0</v>
      </c>
      <c r="BL329" s="361"/>
      <c r="BM329" s="253">
        <f t="shared" ref="BM329:BM354" si="544">IF(ROUND((G329-H329),5)&gt;=0,0,"Ошибка!")</f>
        <v>0</v>
      </c>
      <c r="BN329" s="247"/>
      <c r="BO329" s="358"/>
      <c r="BP329" s="361"/>
      <c r="BQ329" s="361"/>
      <c r="BR329" s="361"/>
      <c r="BS329" s="361"/>
      <c r="BT329" s="361"/>
      <c r="BU329" s="361"/>
      <c r="BV329" s="253">
        <f t="shared" ref="BV329:BV354" si="545">IF(ROUND((P329-Q329),5)&gt;=0,0,"Ошибка!")</f>
        <v>0</v>
      </c>
      <c r="BW329" s="361"/>
      <c r="BX329" s="253">
        <f t="shared" ref="BX329:BX354" si="546">IF(ROUND((R329-S329),5)&gt;=0,0,"Ошибка!")</f>
        <v>0</v>
      </c>
      <c r="BY329" s="361"/>
      <c r="BZ329" s="361"/>
      <c r="CA329" s="361"/>
      <c r="CB329" s="361"/>
      <c r="CC329" s="361"/>
      <c r="CD329" s="361"/>
      <c r="CE329" s="361"/>
      <c r="CF329" s="361"/>
      <c r="CG329" s="253">
        <f t="shared" ref="CG329:CG354" si="547">IF(ROUND((AA329-AB329),5)&gt;=0,0,"Ошибка!")</f>
        <v>0</v>
      </c>
      <c r="CH329" s="361"/>
      <c r="CI329" s="253">
        <f t="shared" ref="CI329:CI354" si="548">IF(ROUND((AC329-AD329),5)&gt;=0,0,"Ошибка!")</f>
        <v>0</v>
      </c>
      <c r="CJ329" s="361"/>
      <c r="CK329" s="361"/>
      <c r="CL329" s="361"/>
      <c r="CM329" s="361"/>
      <c r="CN329" s="361"/>
      <c r="CO329" s="361"/>
      <c r="CP329" s="361"/>
      <c r="CQ329" s="361"/>
      <c r="CR329" s="253">
        <f t="shared" ref="CR329:CR354" si="549">IF(ROUND((AL329-AM329),5)&gt;=0,0,"Ошибка!")</f>
        <v>0</v>
      </c>
      <c r="CS329" s="361"/>
      <c r="CT329" s="253">
        <f t="shared" ref="CT329:CT354" si="550">IF(ROUND((AN329-AO329),5)&gt;=0,0,"Ошибка!")</f>
        <v>0</v>
      </c>
      <c r="CU329" s="361"/>
      <c r="CV329" s="361"/>
      <c r="CW329" s="361"/>
      <c r="CX329" s="361"/>
      <c r="CY329" s="361"/>
      <c r="CZ329" s="361"/>
      <c r="DA329" s="361"/>
      <c r="DB329" s="361"/>
      <c r="DC329" s="253">
        <f t="shared" ref="DC329:DC354" si="551">IF(ROUND((AW329-AX329),5)&gt;=0,0,"Ошибка!")</f>
        <v>0</v>
      </c>
      <c r="DD329" s="361"/>
      <c r="DE329" s="253">
        <f t="shared" ref="DE329:DE354" si="552">IF(ROUND((AY329-AZ329),5)&gt;=0,0,"Ошибка!")</f>
        <v>0</v>
      </c>
      <c r="DF329" s="361"/>
      <c r="DG329" s="361"/>
      <c r="DH329" s="361"/>
      <c r="DI329" s="361"/>
      <c r="DJ329" s="361"/>
      <c r="DK329" s="361"/>
      <c r="DL329" s="361"/>
      <c r="DM329" s="2"/>
      <c r="DN329" s="2"/>
    </row>
    <row r="330" spans="1:118" s="28" customFormat="1" ht="24">
      <c r="A330" s="272" t="str">
        <f t="shared" si="522"/>
        <v>Внести наименование учреждения 11</v>
      </c>
      <c r="B330" s="348" t="s">
        <v>331</v>
      </c>
      <c r="C330" s="349" t="s">
        <v>288</v>
      </c>
      <c r="D330" s="349" t="s">
        <v>9</v>
      </c>
      <c r="E330" s="308">
        <f t="shared" si="533"/>
        <v>0</v>
      </c>
      <c r="F330" s="236">
        <f t="shared" si="534"/>
        <v>0</v>
      </c>
      <c r="G330" s="236">
        <f t="shared" si="535"/>
        <v>0</v>
      </c>
      <c r="H330" s="236">
        <f t="shared" si="536"/>
        <v>0</v>
      </c>
      <c r="I330" s="236">
        <f t="shared" si="537"/>
        <v>0</v>
      </c>
      <c r="J330" s="236">
        <f t="shared" si="538"/>
        <v>0</v>
      </c>
      <c r="K330" s="236">
        <f t="shared" si="539"/>
        <v>0</v>
      </c>
      <c r="L330" s="236">
        <f t="shared" si="540"/>
        <v>0</v>
      </c>
      <c r="M330" s="236">
        <f t="shared" si="541"/>
        <v>0</v>
      </c>
      <c r="N330" s="236">
        <f t="shared" si="523"/>
        <v>0</v>
      </c>
      <c r="O330" s="236">
        <f t="shared" si="542"/>
        <v>0</v>
      </c>
      <c r="P330" s="367"/>
      <c r="Q330" s="368"/>
      <c r="R330" s="237">
        <f t="shared" si="524"/>
        <v>0</v>
      </c>
      <c r="S330" s="368"/>
      <c r="T330" s="237">
        <f t="shared" si="525"/>
        <v>0</v>
      </c>
      <c r="U330" s="368"/>
      <c r="V330" s="368"/>
      <c r="W330" s="368"/>
      <c r="X330" s="368"/>
      <c r="Y330" s="368"/>
      <c r="Z330" s="368"/>
      <c r="AA330" s="367"/>
      <c r="AB330" s="368"/>
      <c r="AC330" s="237">
        <f t="shared" si="526"/>
        <v>0</v>
      </c>
      <c r="AD330" s="368"/>
      <c r="AE330" s="237">
        <f t="shared" si="527"/>
        <v>0</v>
      </c>
      <c r="AF330" s="368"/>
      <c r="AG330" s="368"/>
      <c r="AH330" s="368"/>
      <c r="AI330" s="368"/>
      <c r="AJ330" s="368"/>
      <c r="AK330" s="368"/>
      <c r="AL330" s="367"/>
      <c r="AM330" s="368"/>
      <c r="AN330" s="237">
        <f t="shared" si="528"/>
        <v>0</v>
      </c>
      <c r="AO330" s="368"/>
      <c r="AP330" s="237">
        <f t="shared" si="529"/>
        <v>0</v>
      </c>
      <c r="AQ330" s="368"/>
      <c r="AR330" s="368"/>
      <c r="AS330" s="368"/>
      <c r="AT330" s="368"/>
      <c r="AU330" s="368"/>
      <c r="AV330" s="368"/>
      <c r="AW330" s="367"/>
      <c r="AX330" s="368"/>
      <c r="AY330" s="237">
        <f t="shared" si="530"/>
        <v>0</v>
      </c>
      <c r="AZ330" s="368"/>
      <c r="BA330" s="237">
        <f t="shared" si="531"/>
        <v>0</v>
      </c>
      <c r="BB330" s="368"/>
      <c r="BC330" s="368"/>
      <c r="BD330" s="368"/>
      <c r="BE330" s="368"/>
      <c r="BF330" s="368"/>
      <c r="BG330" s="368"/>
      <c r="BH330" s="379">
        <f t="shared" si="519"/>
        <v>0</v>
      </c>
      <c r="BI330" s="255" t="str">
        <f t="shared" si="532"/>
        <v>04</v>
      </c>
      <c r="BJ330" s="361"/>
      <c r="BK330" s="253">
        <f t="shared" si="543"/>
        <v>0</v>
      </c>
      <c r="BL330" s="361"/>
      <c r="BM330" s="253">
        <f t="shared" si="544"/>
        <v>0</v>
      </c>
      <c r="BN330" s="247"/>
      <c r="BO330" s="358"/>
      <c r="BP330" s="361"/>
      <c r="BQ330" s="361"/>
      <c r="BR330" s="361"/>
      <c r="BS330" s="361"/>
      <c r="BT330" s="361"/>
      <c r="BU330" s="361"/>
      <c r="BV330" s="253">
        <f t="shared" si="545"/>
        <v>0</v>
      </c>
      <c r="BW330" s="361"/>
      <c r="BX330" s="253">
        <f t="shared" si="546"/>
        <v>0</v>
      </c>
      <c r="BY330" s="361"/>
      <c r="BZ330" s="361"/>
      <c r="CA330" s="361"/>
      <c r="CB330" s="361"/>
      <c r="CC330" s="361"/>
      <c r="CD330" s="361"/>
      <c r="CE330" s="361"/>
      <c r="CF330" s="361"/>
      <c r="CG330" s="253">
        <f t="shared" si="547"/>
        <v>0</v>
      </c>
      <c r="CH330" s="361"/>
      <c r="CI330" s="253">
        <f t="shared" si="548"/>
        <v>0</v>
      </c>
      <c r="CJ330" s="361"/>
      <c r="CK330" s="361"/>
      <c r="CL330" s="361"/>
      <c r="CM330" s="361"/>
      <c r="CN330" s="361"/>
      <c r="CO330" s="361"/>
      <c r="CP330" s="361"/>
      <c r="CQ330" s="361"/>
      <c r="CR330" s="253">
        <f t="shared" si="549"/>
        <v>0</v>
      </c>
      <c r="CS330" s="361"/>
      <c r="CT330" s="253">
        <f t="shared" si="550"/>
        <v>0</v>
      </c>
      <c r="CU330" s="361"/>
      <c r="CV330" s="361"/>
      <c r="CW330" s="361"/>
      <c r="CX330" s="361"/>
      <c r="CY330" s="361"/>
      <c r="CZ330" s="361"/>
      <c r="DA330" s="361"/>
      <c r="DB330" s="361"/>
      <c r="DC330" s="253">
        <f t="shared" si="551"/>
        <v>0</v>
      </c>
      <c r="DD330" s="361"/>
      <c r="DE330" s="253">
        <f t="shared" si="552"/>
        <v>0</v>
      </c>
      <c r="DF330" s="361"/>
      <c r="DG330" s="361"/>
      <c r="DH330" s="361"/>
      <c r="DI330" s="361"/>
      <c r="DJ330" s="361"/>
      <c r="DK330" s="361"/>
      <c r="DL330" s="361"/>
      <c r="DM330" s="242"/>
      <c r="DN330" s="242"/>
    </row>
    <row r="331" spans="1:118" s="28" customFormat="1" ht="24">
      <c r="A331" s="272" t="str">
        <f t="shared" si="522"/>
        <v>Внести наименование учреждения 11</v>
      </c>
      <c r="B331" s="348" t="s">
        <v>330</v>
      </c>
      <c r="C331" s="349" t="s">
        <v>289</v>
      </c>
      <c r="D331" s="349" t="s">
        <v>10</v>
      </c>
      <c r="E331" s="308">
        <f t="shared" si="533"/>
        <v>0</v>
      </c>
      <c r="F331" s="236">
        <f t="shared" si="534"/>
        <v>0</v>
      </c>
      <c r="G331" s="236">
        <f t="shared" si="535"/>
        <v>0</v>
      </c>
      <c r="H331" s="236">
        <f t="shared" si="536"/>
        <v>0</v>
      </c>
      <c r="I331" s="236">
        <f t="shared" si="537"/>
        <v>0</v>
      </c>
      <c r="J331" s="236">
        <f t="shared" si="538"/>
        <v>0</v>
      </c>
      <c r="K331" s="236">
        <f t="shared" si="539"/>
        <v>0</v>
      </c>
      <c r="L331" s="236">
        <f t="shared" si="540"/>
        <v>0</v>
      </c>
      <c r="M331" s="236">
        <f t="shared" si="541"/>
        <v>0</v>
      </c>
      <c r="N331" s="236">
        <f t="shared" si="523"/>
        <v>0</v>
      </c>
      <c r="O331" s="236">
        <f t="shared" si="542"/>
        <v>0</v>
      </c>
      <c r="P331" s="367"/>
      <c r="Q331" s="368"/>
      <c r="R331" s="237">
        <f t="shared" si="524"/>
        <v>0</v>
      </c>
      <c r="S331" s="368"/>
      <c r="T331" s="237">
        <f t="shared" si="525"/>
        <v>0</v>
      </c>
      <c r="U331" s="368"/>
      <c r="V331" s="368"/>
      <c r="W331" s="368"/>
      <c r="X331" s="368"/>
      <c r="Y331" s="368"/>
      <c r="Z331" s="368"/>
      <c r="AA331" s="367"/>
      <c r="AB331" s="368"/>
      <c r="AC331" s="237">
        <f t="shared" si="526"/>
        <v>0</v>
      </c>
      <c r="AD331" s="368"/>
      <c r="AE331" s="237">
        <f t="shared" si="527"/>
        <v>0</v>
      </c>
      <c r="AF331" s="368"/>
      <c r="AG331" s="368"/>
      <c r="AH331" s="368"/>
      <c r="AI331" s="368"/>
      <c r="AJ331" s="368"/>
      <c r="AK331" s="368"/>
      <c r="AL331" s="367"/>
      <c r="AM331" s="368"/>
      <c r="AN331" s="237">
        <f t="shared" si="528"/>
        <v>0</v>
      </c>
      <c r="AO331" s="368"/>
      <c r="AP331" s="237">
        <f t="shared" si="529"/>
        <v>0</v>
      </c>
      <c r="AQ331" s="368"/>
      <c r="AR331" s="368"/>
      <c r="AS331" s="368"/>
      <c r="AT331" s="368"/>
      <c r="AU331" s="368"/>
      <c r="AV331" s="368"/>
      <c r="AW331" s="367"/>
      <c r="AX331" s="368"/>
      <c r="AY331" s="237">
        <f t="shared" si="530"/>
        <v>0</v>
      </c>
      <c r="AZ331" s="368"/>
      <c r="BA331" s="237">
        <f t="shared" si="531"/>
        <v>0</v>
      </c>
      <c r="BB331" s="368"/>
      <c r="BC331" s="368"/>
      <c r="BD331" s="368"/>
      <c r="BE331" s="368"/>
      <c r="BF331" s="368"/>
      <c r="BG331" s="368"/>
      <c r="BH331" s="379">
        <f t="shared" si="519"/>
        <v>0</v>
      </c>
      <c r="BI331" s="255" t="str">
        <f t="shared" si="532"/>
        <v>05</v>
      </c>
      <c r="BJ331" s="361"/>
      <c r="BK331" s="253">
        <f t="shared" si="543"/>
        <v>0</v>
      </c>
      <c r="BL331" s="361"/>
      <c r="BM331" s="253">
        <f t="shared" si="544"/>
        <v>0</v>
      </c>
      <c r="BN331" s="247"/>
      <c r="BO331" s="358"/>
      <c r="BP331" s="361"/>
      <c r="BQ331" s="361"/>
      <c r="BR331" s="361"/>
      <c r="BS331" s="361"/>
      <c r="BT331" s="361"/>
      <c r="BU331" s="361"/>
      <c r="BV331" s="253">
        <f t="shared" si="545"/>
        <v>0</v>
      </c>
      <c r="BW331" s="361"/>
      <c r="BX331" s="253">
        <f t="shared" si="546"/>
        <v>0</v>
      </c>
      <c r="BY331" s="361"/>
      <c r="BZ331" s="361"/>
      <c r="CA331" s="361"/>
      <c r="CB331" s="361"/>
      <c r="CC331" s="361"/>
      <c r="CD331" s="361"/>
      <c r="CE331" s="361"/>
      <c r="CF331" s="361"/>
      <c r="CG331" s="253">
        <f t="shared" si="547"/>
        <v>0</v>
      </c>
      <c r="CH331" s="361"/>
      <c r="CI331" s="253">
        <f t="shared" si="548"/>
        <v>0</v>
      </c>
      <c r="CJ331" s="361"/>
      <c r="CK331" s="361"/>
      <c r="CL331" s="361"/>
      <c r="CM331" s="361"/>
      <c r="CN331" s="361"/>
      <c r="CO331" s="361"/>
      <c r="CP331" s="361"/>
      <c r="CQ331" s="361"/>
      <c r="CR331" s="253">
        <f t="shared" si="549"/>
        <v>0</v>
      </c>
      <c r="CS331" s="361"/>
      <c r="CT331" s="253">
        <f t="shared" si="550"/>
        <v>0</v>
      </c>
      <c r="CU331" s="361"/>
      <c r="CV331" s="361"/>
      <c r="CW331" s="361"/>
      <c r="CX331" s="361"/>
      <c r="CY331" s="361"/>
      <c r="CZ331" s="361"/>
      <c r="DA331" s="361"/>
      <c r="DB331" s="361"/>
      <c r="DC331" s="253">
        <f t="shared" si="551"/>
        <v>0</v>
      </c>
      <c r="DD331" s="361"/>
      <c r="DE331" s="253">
        <f t="shared" si="552"/>
        <v>0</v>
      </c>
      <c r="DF331" s="361"/>
      <c r="DG331" s="361"/>
      <c r="DH331" s="361"/>
      <c r="DI331" s="361"/>
      <c r="DJ331" s="361"/>
      <c r="DK331" s="361"/>
      <c r="DL331" s="361"/>
      <c r="DM331" s="242"/>
      <c r="DN331" s="242"/>
    </row>
    <row r="332" spans="1:118" s="27" customFormat="1" ht="12">
      <c r="A332" s="272" t="str">
        <f t="shared" si="522"/>
        <v>Внести наименование учреждения 11</v>
      </c>
      <c r="B332" s="350" t="s">
        <v>290</v>
      </c>
      <c r="C332" s="349" t="s">
        <v>291</v>
      </c>
      <c r="D332" s="349" t="s">
        <v>59</v>
      </c>
      <c r="E332" s="308">
        <f t="shared" si="533"/>
        <v>0</v>
      </c>
      <c r="F332" s="236">
        <f t="shared" si="534"/>
        <v>0</v>
      </c>
      <c r="G332" s="236">
        <f t="shared" si="535"/>
        <v>0</v>
      </c>
      <c r="H332" s="236">
        <f t="shared" si="536"/>
        <v>0</v>
      </c>
      <c r="I332" s="236">
        <f t="shared" si="537"/>
        <v>0</v>
      </c>
      <c r="J332" s="236">
        <f t="shared" si="538"/>
        <v>0</v>
      </c>
      <c r="K332" s="236">
        <f t="shared" si="539"/>
        <v>0</v>
      </c>
      <c r="L332" s="236">
        <f t="shared" si="540"/>
        <v>0</v>
      </c>
      <c r="M332" s="236">
        <f t="shared" si="541"/>
        <v>0</v>
      </c>
      <c r="N332" s="236">
        <f t="shared" si="523"/>
        <v>0</v>
      </c>
      <c r="O332" s="236">
        <f t="shared" si="542"/>
        <v>0</v>
      </c>
      <c r="P332" s="367"/>
      <c r="Q332" s="368"/>
      <c r="R332" s="237">
        <f t="shared" si="524"/>
        <v>0</v>
      </c>
      <c r="S332" s="368"/>
      <c r="T332" s="237">
        <f t="shared" si="525"/>
        <v>0</v>
      </c>
      <c r="U332" s="368"/>
      <c r="V332" s="368"/>
      <c r="W332" s="368"/>
      <c r="X332" s="368"/>
      <c r="Y332" s="368"/>
      <c r="Z332" s="368"/>
      <c r="AA332" s="367"/>
      <c r="AB332" s="368"/>
      <c r="AC332" s="237">
        <f t="shared" si="526"/>
        <v>0</v>
      </c>
      <c r="AD332" s="368"/>
      <c r="AE332" s="237">
        <f t="shared" si="527"/>
        <v>0</v>
      </c>
      <c r="AF332" s="368"/>
      <c r="AG332" s="368"/>
      <c r="AH332" s="368"/>
      <c r="AI332" s="368"/>
      <c r="AJ332" s="368"/>
      <c r="AK332" s="368"/>
      <c r="AL332" s="367"/>
      <c r="AM332" s="368"/>
      <c r="AN332" s="237">
        <f t="shared" si="528"/>
        <v>0</v>
      </c>
      <c r="AO332" s="368"/>
      <c r="AP332" s="237">
        <f t="shared" si="529"/>
        <v>0</v>
      </c>
      <c r="AQ332" s="368"/>
      <c r="AR332" s="368"/>
      <c r="AS332" s="368"/>
      <c r="AT332" s="368"/>
      <c r="AU332" s="368"/>
      <c r="AV332" s="368"/>
      <c r="AW332" s="367"/>
      <c r="AX332" s="368"/>
      <c r="AY332" s="237">
        <f t="shared" si="530"/>
        <v>0</v>
      </c>
      <c r="AZ332" s="368"/>
      <c r="BA332" s="237">
        <f t="shared" si="531"/>
        <v>0</v>
      </c>
      <c r="BB332" s="368"/>
      <c r="BC332" s="368"/>
      <c r="BD332" s="368"/>
      <c r="BE332" s="368"/>
      <c r="BF332" s="368"/>
      <c r="BG332" s="368"/>
      <c r="BH332" s="379">
        <f t="shared" si="519"/>
        <v>0</v>
      </c>
      <c r="BI332" s="255" t="str">
        <f t="shared" si="532"/>
        <v>06</v>
      </c>
      <c r="BJ332" s="361"/>
      <c r="BK332" s="253">
        <f t="shared" si="543"/>
        <v>0</v>
      </c>
      <c r="BL332" s="361"/>
      <c r="BM332" s="253">
        <f t="shared" si="544"/>
        <v>0</v>
      </c>
      <c r="BN332" s="247"/>
      <c r="BO332" s="358"/>
      <c r="BP332" s="361"/>
      <c r="BQ332" s="361"/>
      <c r="BR332" s="361"/>
      <c r="BS332" s="361"/>
      <c r="BT332" s="361"/>
      <c r="BU332" s="361"/>
      <c r="BV332" s="253">
        <f t="shared" si="545"/>
        <v>0</v>
      </c>
      <c r="BW332" s="361"/>
      <c r="BX332" s="253">
        <f t="shared" si="546"/>
        <v>0</v>
      </c>
      <c r="BY332" s="361"/>
      <c r="BZ332" s="361"/>
      <c r="CA332" s="361"/>
      <c r="CB332" s="361"/>
      <c r="CC332" s="361"/>
      <c r="CD332" s="361"/>
      <c r="CE332" s="361"/>
      <c r="CF332" s="361"/>
      <c r="CG332" s="253">
        <f t="shared" si="547"/>
        <v>0</v>
      </c>
      <c r="CH332" s="361"/>
      <c r="CI332" s="253">
        <f t="shared" si="548"/>
        <v>0</v>
      </c>
      <c r="CJ332" s="361"/>
      <c r="CK332" s="361"/>
      <c r="CL332" s="361"/>
      <c r="CM332" s="361"/>
      <c r="CN332" s="361"/>
      <c r="CO332" s="361"/>
      <c r="CP332" s="361"/>
      <c r="CQ332" s="361"/>
      <c r="CR332" s="253">
        <f t="shared" si="549"/>
        <v>0</v>
      </c>
      <c r="CS332" s="361"/>
      <c r="CT332" s="253">
        <f t="shared" si="550"/>
        <v>0</v>
      </c>
      <c r="CU332" s="361"/>
      <c r="CV332" s="361"/>
      <c r="CW332" s="361"/>
      <c r="CX332" s="361"/>
      <c r="CY332" s="361"/>
      <c r="CZ332" s="361"/>
      <c r="DA332" s="361"/>
      <c r="DB332" s="361"/>
      <c r="DC332" s="253">
        <f t="shared" si="551"/>
        <v>0</v>
      </c>
      <c r="DD332" s="361"/>
      <c r="DE332" s="253">
        <f t="shared" si="552"/>
        <v>0</v>
      </c>
      <c r="DF332" s="361"/>
      <c r="DG332" s="361"/>
      <c r="DH332" s="361"/>
      <c r="DI332" s="361"/>
      <c r="DJ332" s="361"/>
      <c r="DK332" s="361"/>
      <c r="DL332" s="361"/>
      <c r="DM332" s="2"/>
      <c r="DN332" s="2"/>
    </row>
    <row r="333" spans="1:118" s="28" customFormat="1" ht="36">
      <c r="A333" s="272" t="str">
        <f t="shared" si="522"/>
        <v>Внести наименование учреждения 11</v>
      </c>
      <c r="B333" s="348" t="s">
        <v>332</v>
      </c>
      <c r="C333" s="349" t="s">
        <v>292</v>
      </c>
      <c r="D333" s="349" t="s">
        <v>60</v>
      </c>
      <c r="E333" s="308">
        <f t="shared" si="533"/>
        <v>0</v>
      </c>
      <c r="F333" s="236">
        <f t="shared" si="534"/>
        <v>0</v>
      </c>
      <c r="G333" s="236">
        <f t="shared" si="535"/>
        <v>0</v>
      </c>
      <c r="H333" s="236">
        <f t="shared" si="536"/>
        <v>0</v>
      </c>
      <c r="I333" s="236">
        <f t="shared" si="537"/>
        <v>0</v>
      </c>
      <c r="J333" s="236">
        <f t="shared" si="538"/>
        <v>0</v>
      </c>
      <c r="K333" s="236">
        <f t="shared" si="539"/>
        <v>0</v>
      </c>
      <c r="L333" s="236">
        <f t="shared" si="540"/>
        <v>0</v>
      </c>
      <c r="M333" s="236">
        <f t="shared" si="541"/>
        <v>0</v>
      </c>
      <c r="N333" s="236">
        <f t="shared" si="523"/>
        <v>0</v>
      </c>
      <c r="O333" s="236">
        <f t="shared" si="542"/>
        <v>0</v>
      </c>
      <c r="P333" s="220"/>
      <c r="Q333" s="221"/>
      <c r="R333" s="237">
        <f t="shared" si="524"/>
        <v>0</v>
      </c>
      <c r="S333" s="221"/>
      <c r="T333" s="237">
        <f t="shared" si="525"/>
        <v>0</v>
      </c>
      <c r="U333" s="221"/>
      <c r="V333" s="233"/>
      <c r="W333" s="221"/>
      <c r="X333" s="221"/>
      <c r="Y333" s="233"/>
      <c r="Z333" s="221"/>
      <c r="AA333" s="220"/>
      <c r="AB333" s="221"/>
      <c r="AC333" s="237">
        <f t="shared" si="526"/>
        <v>0</v>
      </c>
      <c r="AD333" s="221"/>
      <c r="AE333" s="237">
        <f t="shared" si="527"/>
        <v>0</v>
      </c>
      <c r="AF333" s="221"/>
      <c r="AG333" s="233"/>
      <c r="AH333" s="221"/>
      <c r="AI333" s="221"/>
      <c r="AJ333" s="233"/>
      <c r="AK333" s="221"/>
      <c r="AL333" s="220"/>
      <c r="AM333" s="221"/>
      <c r="AN333" s="237">
        <f t="shared" si="528"/>
        <v>0</v>
      </c>
      <c r="AO333" s="221"/>
      <c r="AP333" s="237">
        <f t="shared" si="529"/>
        <v>0</v>
      </c>
      <c r="AQ333" s="221"/>
      <c r="AR333" s="233"/>
      <c r="AS333" s="221"/>
      <c r="AT333" s="221"/>
      <c r="AU333" s="233"/>
      <c r="AV333" s="221"/>
      <c r="AW333" s="220"/>
      <c r="AX333" s="221"/>
      <c r="AY333" s="237">
        <f t="shared" si="530"/>
        <v>0</v>
      </c>
      <c r="AZ333" s="221"/>
      <c r="BA333" s="237">
        <f t="shared" si="531"/>
        <v>0</v>
      </c>
      <c r="BB333" s="221"/>
      <c r="BC333" s="233"/>
      <c r="BD333" s="221"/>
      <c r="BE333" s="221"/>
      <c r="BF333" s="233"/>
      <c r="BG333" s="221"/>
      <c r="BH333" s="379">
        <f t="shared" si="519"/>
        <v>0</v>
      </c>
      <c r="BI333" s="255" t="str">
        <f t="shared" si="532"/>
        <v>07</v>
      </c>
      <c r="BJ333" s="361"/>
      <c r="BK333" s="253">
        <f t="shared" si="543"/>
        <v>0</v>
      </c>
      <c r="BL333" s="361"/>
      <c r="BM333" s="253">
        <f t="shared" si="544"/>
        <v>0</v>
      </c>
      <c r="BN333" s="247"/>
      <c r="BO333" s="358"/>
      <c r="BP333" s="361"/>
      <c r="BQ333" s="361"/>
      <c r="BR333" s="361"/>
      <c r="BS333" s="361"/>
      <c r="BT333" s="361"/>
      <c r="BU333" s="361"/>
      <c r="BV333" s="253">
        <f t="shared" si="545"/>
        <v>0</v>
      </c>
      <c r="BW333" s="361"/>
      <c r="BX333" s="253">
        <f t="shared" si="546"/>
        <v>0</v>
      </c>
      <c r="BY333" s="361"/>
      <c r="BZ333" s="361"/>
      <c r="CA333" s="361"/>
      <c r="CB333" s="361"/>
      <c r="CC333" s="361"/>
      <c r="CD333" s="361"/>
      <c r="CE333" s="361"/>
      <c r="CF333" s="361"/>
      <c r="CG333" s="253">
        <f t="shared" si="547"/>
        <v>0</v>
      </c>
      <c r="CH333" s="361"/>
      <c r="CI333" s="253">
        <f t="shared" si="548"/>
        <v>0</v>
      </c>
      <c r="CJ333" s="361"/>
      <c r="CK333" s="361"/>
      <c r="CL333" s="361"/>
      <c r="CM333" s="361"/>
      <c r="CN333" s="361"/>
      <c r="CO333" s="361"/>
      <c r="CP333" s="361"/>
      <c r="CQ333" s="361"/>
      <c r="CR333" s="253">
        <f t="shared" si="549"/>
        <v>0</v>
      </c>
      <c r="CS333" s="361"/>
      <c r="CT333" s="253">
        <f t="shared" si="550"/>
        <v>0</v>
      </c>
      <c r="CU333" s="361"/>
      <c r="CV333" s="361"/>
      <c r="CW333" s="361"/>
      <c r="CX333" s="361"/>
      <c r="CY333" s="361"/>
      <c r="CZ333" s="361"/>
      <c r="DA333" s="361"/>
      <c r="DB333" s="361"/>
      <c r="DC333" s="253">
        <f t="shared" si="551"/>
        <v>0</v>
      </c>
      <c r="DD333" s="361"/>
      <c r="DE333" s="253">
        <f t="shared" si="552"/>
        <v>0</v>
      </c>
      <c r="DF333" s="361"/>
      <c r="DG333" s="361"/>
      <c r="DH333" s="361"/>
      <c r="DI333" s="361"/>
      <c r="DJ333" s="361"/>
      <c r="DK333" s="361"/>
      <c r="DL333" s="361"/>
      <c r="DM333" s="242"/>
      <c r="DN333" s="242"/>
    </row>
    <row r="334" spans="1:118" s="28" customFormat="1" ht="24">
      <c r="A334" s="272" t="str">
        <f t="shared" si="522"/>
        <v>Внести наименование учреждения 11</v>
      </c>
      <c r="B334" s="348" t="s">
        <v>333</v>
      </c>
      <c r="C334" s="349" t="s">
        <v>293</v>
      </c>
      <c r="D334" s="349" t="s">
        <v>61</v>
      </c>
      <c r="E334" s="308">
        <f t="shared" si="533"/>
        <v>0</v>
      </c>
      <c r="F334" s="236">
        <f t="shared" si="534"/>
        <v>0</v>
      </c>
      <c r="G334" s="236">
        <f t="shared" si="535"/>
        <v>0</v>
      </c>
      <c r="H334" s="236">
        <f t="shared" si="536"/>
        <v>0</v>
      </c>
      <c r="I334" s="236">
        <f t="shared" si="537"/>
        <v>0</v>
      </c>
      <c r="J334" s="236">
        <f t="shared" si="538"/>
        <v>0</v>
      </c>
      <c r="K334" s="236">
        <f t="shared" si="539"/>
        <v>0</v>
      </c>
      <c r="L334" s="236">
        <f t="shared" si="540"/>
        <v>0</v>
      </c>
      <c r="M334" s="236">
        <f t="shared" si="541"/>
        <v>0</v>
      </c>
      <c r="N334" s="236">
        <f t="shared" si="523"/>
        <v>0</v>
      </c>
      <c r="O334" s="236">
        <f t="shared" si="542"/>
        <v>0</v>
      </c>
      <c r="P334" s="367"/>
      <c r="Q334" s="368"/>
      <c r="R334" s="237">
        <f t="shared" ref="R334:R351" si="553">SUM(U334:W334)</f>
        <v>0</v>
      </c>
      <c r="S334" s="368"/>
      <c r="T334" s="237">
        <f t="shared" ref="T334:T351" si="554">SUM(X334:Z334)</f>
        <v>0</v>
      </c>
      <c r="U334" s="368"/>
      <c r="V334" s="368"/>
      <c r="W334" s="368"/>
      <c r="X334" s="368"/>
      <c r="Y334" s="368"/>
      <c r="Z334" s="368"/>
      <c r="AA334" s="367"/>
      <c r="AB334" s="368"/>
      <c r="AC334" s="237">
        <f t="shared" ref="AC334:AC351" si="555">SUM(AF334:AH334)</f>
        <v>0</v>
      </c>
      <c r="AD334" s="368"/>
      <c r="AE334" s="237">
        <f t="shared" ref="AE334:AE351" si="556">SUM(AI334:AK334)</f>
        <v>0</v>
      </c>
      <c r="AF334" s="368"/>
      <c r="AG334" s="368"/>
      <c r="AH334" s="368"/>
      <c r="AI334" s="368"/>
      <c r="AJ334" s="368"/>
      <c r="AK334" s="368"/>
      <c r="AL334" s="367"/>
      <c r="AM334" s="368"/>
      <c r="AN334" s="237">
        <f t="shared" ref="AN334:AN351" si="557">SUM(AQ334:AS334)</f>
        <v>0</v>
      </c>
      <c r="AO334" s="368"/>
      <c r="AP334" s="237">
        <f t="shared" ref="AP334:AP351" si="558">SUM(AT334:AV334)</f>
        <v>0</v>
      </c>
      <c r="AQ334" s="368"/>
      <c r="AR334" s="368"/>
      <c r="AS334" s="368"/>
      <c r="AT334" s="368"/>
      <c r="AU334" s="368"/>
      <c r="AV334" s="368"/>
      <c r="AW334" s="367"/>
      <c r="AX334" s="368"/>
      <c r="AY334" s="237">
        <f t="shared" ref="AY334:AY351" si="559">SUM(BB334:BD334)</f>
        <v>0</v>
      </c>
      <c r="AZ334" s="368"/>
      <c r="BA334" s="237">
        <f t="shared" ref="BA334:BA351" si="560">SUM(BE334:BG334)</f>
        <v>0</v>
      </c>
      <c r="BB334" s="368"/>
      <c r="BC334" s="368"/>
      <c r="BD334" s="368"/>
      <c r="BE334" s="368"/>
      <c r="BF334" s="368"/>
      <c r="BG334" s="368"/>
      <c r="BH334" s="379">
        <f t="shared" si="519"/>
        <v>0</v>
      </c>
      <c r="BI334" s="255" t="str">
        <f t="shared" si="532"/>
        <v>08</v>
      </c>
      <c r="BJ334" s="361"/>
      <c r="BK334" s="253">
        <f t="shared" si="543"/>
        <v>0</v>
      </c>
      <c r="BL334" s="361"/>
      <c r="BM334" s="253">
        <f t="shared" si="544"/>
        <v>0</v>
      </c>
      <c r="BN334" s="247"/>
      <c r="BO334" s="358"/>
      <c r="BP334" s="361"/>
      <c r="BQ334" s="361"/>
      <c r="BR334" s="361"/>
      <c r="BS334" s="361"/>
      <c r="BT334" s="361"/>
      <c r="BU334" s="361"/>
      <c r="BV334" s="253">
        <f t="shared" si="545"/>
        <v>0</v>
      </c>
      <c r="BW334" s="361"/>
      <c r="BX334" s="253">
        <f t="shared" si="546"/>
        <v>0</v>
      </c>
      <c r="BY334" s="361"/>
      <c r="BZ334" s="361"/>
      <c r="CA334" s="361"/>
      <c r="CB334" s="361"/>
      <c r="CC334" s="361"/>
      <c r="CD334" s="361"/>
      <c r="CE334" s="361"/>
      <c r="CF334" s="361"/>
      <c r="CG334" s="253">
        <f t="shared" si="547"/>
        <v>0</v>
      </c>
      <c r="CH334" s="361"/>
      <c r="CI334" s="253">
        <f t="shared" si="548"/>
        <v>0</v>
      </c>
      <c r="CJ334" s="361"/>
      <c r="CK334" s="361"/>
      <c r="CL334" s="361"/>
      <c r="CM334" s="361"/>
      <c r="CN334" s="361"/>
      <c r="CO334" s="361"/>
      <c r="CP334" s="361"/>
      <c r="CQ334" s="361"/>
      <c r="CR334" s="253">
        <f t="shared" si="549"/>
        <v>0</v>
      </c>
      <c r="CS334" s="361"/>
      <c r="CT334" s="253">
        <f t="shared" si="550"/>
        <v>0</v>
      </c>
      <c r="CU334" s="361"/>
      <c r="CV334" s="361"/>
      <c r="CW334" s="361"/>
      <c r="CX334" s="361"/>
      <c r="CY334" s="361"/>
      <c r="CZ334" s="361"/>
      <c r="DA334" s="361"/>
      <c r="DB334" s="361"/>
      <c r="DC334" s="253">
        <f t="shared" si="551"/>
        <v>0</v>
      </c>
      <c r="DD334" s="361"/>
      <c r="DE334" s="253">
        <f t="shared" si="552"/>
        <v>0</v>
      </c>
      <c r="DF334" s="361"/>
      <c r="DG334" s="361"/>
      <c r="DH334" s="361"/>
      <c r="DI334" s="361"/>
      <c r="DJ334" s="361"/>
      <c r="DK334" s="361"/>
      <c r="DL334" s="361"/>
      <c r="DM334" s="242"/>
      <c r="DN334" s="242"/>
    </row>
    <row r="335" spans="1:118" s="27" customFormat="1" ht="24">
      <c r="A335" s="272" t="str">
        <f t="shared" si="522"/>
        <v>Внести наименование учреждения 11</v>
      </c>
      <c r="B335" s="351" t="s">
        <v>334</v>
      </c>
      <c r="C335" s="349" t="s">
        <v>294</v>
      </c>
      <c r="D335" s="349" t="s">
        <v>63</v>
      </c>
      <c r="E335" s="308">
        <f t="shared" si="533"/>
        <v>0</v>
      </c>
      <c r="F335" s="236">
        <f t="shared" si="534"/>
        <v>0</v>
      </c>
      <c r="G335" s="236">
        <f t="shared" si="535"/>
        <v>0</v>
      </c>
      <c r="H335" s="236">
        <f t="shared" si="536"/>
        <v>0</v>
      </c>
      <c r="I335" s="236">
        <f t="shared" si="537"/>
        <v>0</v>
      </c>
      <c r="J335" s="236">
        <f t="shared" si="538"/>
        <v>0</v>
      </c>
      <c r="K335" s="236">
        <f t="shared" si="539"/>
        <v>0</v>
      </c>
      <c r="L335" s="236">
        <f t="shared" si="540"/>
        <v>0</v>
      </c>
      <c r="M335" s="236">
        <f t="shared" si="541"/>
        <v>0</v>
      </c>
      <c r="N335" s="236">
        <f t="shared" si="523"/>
        <v>0</v>
      </c>
      <c r="O335" s="236">
        <f t="shared" si="542"/>
        <v>0</v>
      </c>
      <c r="P335" s="367"/>
      <c r="Q335" s="368"/>
      <c r="R335" s="237">
        <f t="shared" si="553"/>
        <v>0</v>
      </c>
      <c r="S335" s="368"/>
      <c r="T335" s="237">
        <f t="shared" si="554"/>
        <v>0</v>
      </c>
      <c r="U335" s="368"/>
      <c r="V335" s="368"/>
      <c r="W335" s="368"/>
      <c r="X335" s="368"/>
      <c r="Y335" s="368"/>
      <c r="Z335" s="368"/>
      <c r="AA335" s="367"/>
      <c r="AB335" s="368"/>
      <c r="AC335" s="237">
        <f t="shared" si="555"/>
        <v>0</v>
      </c>
      <c r="AD335" s="368"/>
      <c r="AE335" s="237">
        <f t="shared" si="556"/>
        <v>0</v>
      </c>
      <c r="AF335" s="368"/>
      <c r="AG335" s="368"/>
      <c r="AH335" s="368"/>
      <c r="AI335" s="368"/>
      <c r="AJ335" s="368"/>
      <c r="AK335" s="368"/>
      <c r="AL335" s="367"/>
      <c r="AM335" s="368"/>
      <c r="AN335" s="237">
        <f t="shared" si="557"/>
        <v>0</v>
      </c>
      <c r="AO335" s="368"/>
      <c r="AP335" s="237">
        <f t="shared" si="558"/>
        <v>0</v>
      </c>
      <c r="AQ335" s="368"/>
      <c r="AR335" s="368"/>
      <c r="AS335" s="368"/>
      <c r="AT335" s="368"/>
      <c r="AU335" s="368"/>
      <c r="AV335" s="368"/>
      <c r="AW335" s="367"/>
      <c r="AX335" s="368"/>
      <c r="AY335" s="237">
        <f t="shared" si="559"/>
        <v>0</v>
      </c>
      <c r="AZ335" s="368"/>
      <c r="BA335" s="237">
        <f t="shared" si="560"/>
        <v>0</v>
      </c>
      <c r="BB335" s="368"/>
      <c r="BC335" s="368"/>
      <c r="BD335" s="368"/>
      <c r="BE335" s="368"/>
      <c r="BF335" s="368"/>
      <c r="BG335" s="368"/>
      <c r="BH335" s="379">
        <f t="shared" si="519"/>
        <v>0</v>
      </c>
      <c r="BI335" s="255" t="str">
        <f t="shared" si="532"/>
        <v>09</v>
      </c>
      <c r="BJ335" s="361"/>
      <c r="BK335" s="253">
        <f t="shared" si="543"/>
        <v>0</v>
      </c>
      <c r="BL335" s="361"/>
      <c r="BM335" s="253">
        <f t="shared" si="544"/>
        <v>0</v>
      </c>
      <c r="BN335" s="247"/>
      <c r="BO335" s="358"/>
      <c r="BP335" s="361"/>
      <c r="BQ335" s="361"/>
      <c r="BR335" s="361"/>
      <c r="BS335" s="361"/>
      <c r="BT335" s="361"/>
      <c r="BU335" s="361"/>
      <c r="BV335" s="253">
        <f t="shared" si="545"/>
        <v>0</v>
      </c>
      <c r="BW335" s="361"/>
      <c r="BX335" s="253">
        <f t="shared" si="546"/>
        <v>0</v>
      </c>
      <c r="BY335" s="361"/>
      <c r="BZ335" s="361"/>
      <c r="CA335" s="361"/>
      <c r="CB335" s="361"/>
      <c r="CC335" s="361"/>
      <c r="CD335" s="361"/>
      <c r="CE335" s="361"/>
      <c r="CF335" s="361"/>
      <c r="CG335" s="253">
        <f t="shared" si="547"/>
        <v>0</v>
      </c>
      <c r="CH335" s="361"/>
      <c r="CI335" s="253">
        <f t="shared" si="548"/>
        <v>0</v>
      </c>
      <c r="CJ335" s="361"/>
      <c r="CK335" s="361"/>
      <c r="CL335" s="361"/>
      <c r="CM335" s="361"/>
      <c r="CN335" s="361"/>
      <c r="CO335" s="361"/>
      <c r="CP335" s="361"/>
      <c r="CQ335" s="361"/>
      <c r="CR335" s="253">
        <f t="shared" si="549"/>
        <v>0</v>
      </c>
      <c r="CS335" s="361"/>
      <c r="CT335" s="253">
        <f t="shared" si="550"/>
        <v>0</v>
      </c>
      <c r="CU335" s="361"/>
      <c r="CV335" s="361"/>
      <c r="CW335" s="361"/>
      <c r="CX335" s="361"/>
      <c r="CY335" s="361"/>
      <c r="CZ335" s="361"/>
      <c r="DA335" s="361"/>
      <c r="DB335" s="361"/>
      <c r="DC335" s="253">
        <f t="shared" si="551"/>
        <v>0</v>
      </c>
      <c r="DD335" s="361"/>
      <c r="DE335" s="253">
        <f t="shared" si="552"/>
        <v>0</v>
      </c>
      <c r="DF335" s="361"/>
      <c r="DG335" s="361"/>
      <c r="DH335" s="361"/>
      <c r="DI335" s="361"/>
      <c r="DJ335" s="361"/>
      <c r="DK335" s="361"/>
      <c r="DL335" s="361"/>
      <c r="DM335" s="2"/>
      <c r="DN335" s="2"/>
    </row>
    <row r="336" spans="1:118" s="27" customFormat="1" ht="12">
      <c r="A336" s="272" t="str">
        <f t="shared" si="522"/>
        <v>Внести наименование учреждения 11</v>
      </c>
      <c r="B336" s="366" t="s">
        <v>335</v>
      </c>
      <c r="C336" s="349" t="s">
        <v>295</v>
      </c>
      <c r="D336" s="349" t="s">
        <v>64</v>
      </c>
      <c r="E336" s="308">
        <f t="shared" si="533"/>
        <v>0</v>
      </c>
      <c r="F336" s="236">
        <f t="shared" si="534"/>
        <v>0</v>
      </c>
      <c r="G336" s="236">
        <f t="shared" si="535"/>
        <v>0</v>
      </c>
      <c r="H336" s="236">
        <f t="shared" si="536"/>
        <v>0</v>
      </c>
      <c r="I336" s="236">
        <f t="shared" si="537"/>
        <v>0</v>
      </c>
      <c r="J336" s="236">
        <f t="shared" si="538"/>
        <v>0</v>
      </c>
      <c r="K336" s="236">
        <f t="shared" si="539"/>
        <v>0</v>
      </c>
      <c r="L336" s="236">
        <f t="shared" si="540"/>
        <v>0</v>
      </c>
      <c r="M336" s="236">
        <f t="shared" si="541"/>
        <v>0</v>
      </c>
      <c r="N336" s="236">
        <f t="shared" si="523"/>
        <v>0</v>
      </c>
      <c r="O336" s="236">
        <f t="shared" si="542"/>
        <v>0</v>
      </c>
      <c r="P336" s="367"/>
      <c r="Q336" s="368"/>
      <c r="R336" s="237">
        <f t="shared" si="553"/>
        <v>0</v>
      </c>
      <c r="S336" s="368"/>
      <c r="T336" s="237">
        <f t="shared" si="554"/>
        <v>0</v>
      </c>
      <c r="U336" s="368"/>
      <c r="V336" s="368"/>
      <c r="W336" s="368"/>
      <c r="X336" s="368"/>
      <c r="Y336" s="368"/>
      <c r="Z336" s="368"/>
      <c r="AA336" s="367"/>
      <c r="AB336" s="368"/>
      <c r="AC336" s="237">
        <f t="shared" si="555"/>
        <v>0</v>
      </c>
      <c r="AD336" s="368"/>
      <c r="AE336" s="237">
        <f t="shared" si="556"/>
        <v>0</v>
      </c>
      <c r="AF336" s="368"/>
      <c r="AG336" s="368"/>
      <c r="AH336" s="368"/>
      <c r="AI336" s="368"/>
      <c r="AJ336" s="368"/>
      <c r="AK336" s="368"/>
      <c r="AL336" s="367"/>
      <c r="AM336" s="368"/>
      <c r="AN336" s="237">
        <f t="shared" si="557"/>
        <v>0</v>
      </c>
      <c r="AO336" s="368"/>
      <c r="AP336" s="237">
        <f t="shared" si="558"/>
        <v>0</v>
      </c>
      <c r="AQ336" s="368"/>
      <c r="AR336" s="368"/>
      <c r="AS336" s="368"/>
      <c r="AT336" s="368"/>
      <c r="AU336" s="368"/>
      <c r="AV336" s="368"/>
      <c r="AW336" s="367"/>
      <c r="AX336" s="368"/>
      <c r="AY336" s="237">
        <f t="shared" si="559"/>
        <v>0</v>
      </c>
      <c r="AZ336" s="368"/>
      <c r="BA336" s="237">
        <f t="shared" si="560"/>
        <v>0</v>
      </c>
      <c r="BB336" s="368"/>
      <c r="BC336" s="368"/>
      <c r="BD336" s="368"/>
      <c r="BE336" s="368"/>
      <c r="BF336" s="368"/>
      <c r="BG336" s="368"/>
      <c r="BH336" s="379">
        <f t="shared" si="519"/>
        <v>0</v>
      </c>
      <c r="BI336" s="255" t="str">
        <f t="shared" si="532"/>
        <v>10</v>
      </c>
      <c r="BJ336" s="361"/>
      <c r="BK336" s="253">
        <f t="shared" si="543"/>
        <v>0</v>
      </c>
      <c r="BL336" s="361"/>
      <c r="BM336" s="253">
        <f t="shared" si="544"/>
        <v>0</v>
      </c>
      <c r="BN336" s="247"/>
      <c r="BO336" s="358"/>
      <c r="BP336" s="361"/>
      <c r="BQ336" s="361"/>
      <c r="BR336" s="361"/>
      <c r="BS336" s="361"/>
      <c r="BT336" s="361"/>
      <c r="BU336" s="361"/>
      <c r="BV336" s="253">
        <f t="shared" si="545"/>
        <v>0</v>
      </c>
      <c r="BW336" s="361"/>
      <c r="BX336" s="253">
        <f t="shared" si="546"/>
        <v>0</v>
      </c>
      <c r="BY336" s="361"/>
      <c r="BZ336" s="361"/>
      <c r="CA336" s="361"/>
      <c r="CB336" s="361"/>
      <c r="CC336" s="361"/>
      <c r="CD336" s="361"/>
      <c r="CE336" s="361"/>
      <c r="CF336" s="361"/>
      <c r="CG336" s="253">
        <f t="shared" si="547"/>
        <v>0</v>
      </c>
      <c r="CH336" s="361"/>
      <c r="CI336" s="253">
        <f t="shared" si="548"/>
        <v>0</v>
      </c>
      <c r="CJ336" s="361"/>
      <c r="CK336" s="361"/>
      <c r="CL336" s="361"/>
      <c r="CM336" s="361"/>
      <c r="CN336" s="361"/>
      <c r="CO336" s="361"/>
      <c r="CP336" s="361"/>
      <c r="CQ336" s="361"/>
      <c r="CR336" s="253">
        <f t="shared" si="549"/>
        <v>0</v>
      </c>
      <c r="CS336" s="361"/>
      <c r="CT336" s="253">
        <f t="shared" si="550"/>
        <v>0</v>
      </c>
      <c r="CU336" s="361"/>
      <c r="CV336" s="361"/>
      <c r="CW336" s="361"/>
      <c r="CX336" s="361"/>
      <c r="CY336" s="361"/>
      <c r="CZ336" s="361"/>
      <c r="DA336" s="361"/>
      <c r="DB336" s="361"/>
      <c r="DC336" s="253">
        <f t="shared" si="551"/>
        <v>0</v>
      </c>
      <c r="DD336" s="361"/>
      <c r="DE336" s="253">
        <f t="shared" si="552"/>
        <v>0</v>
      </c>
      <c r="DF336" s="361"/>
      <c r="DG336" s="361"/>
      <c r="DH336" s="361"/>
      <c r="DI336" s="361"/>
      <c r="DJ336" s="361"/>
      <c r="DK336" s="361"/>
      <c r="DL336" s="361"/>
      <c r="DM336" s="2"/>
      <c r="DN336" s="2"/>
    </row>
    <row r="337" spans="1:118" s="28" customFormat="1" ht="24">
      <c r="A337" s="272" t="str">
        <f t="shared" si="522"/>
        <v>Внести наименование учреждения 11</v>
      </c>
      <c r="B337" s="348" t="s">
        <v>336</v>
      </c>
      <c r="C337" s="349" t="s">
        <v>296</v>
      </c>
      <c r="D337" s="349" t="s">
        <v>65</v>
      </c>
      <c r="E337" s="308">
        <f t="shared" si="533"/>
        <v>0</v>
      </c>
      <c r="F337" s="236">
        <f t="shared" si="534"/>
        <v>0</v>
      </c>
      <c r="G337" s="236">
        <f t="shared" si="535"/>
        <v>0</v>
      </c>
      <c r="H337" s="236">
        <f t="shared" si="536"/>
        <v>0</v>
      </c>
      <c r="I337" s="236">
        <f t="shared" si="537"/>
        <v>0</v>
      </c>
      <c r="J337" s="236">
        <f t="shared" si="538"/>
        <v>0</v>
      </c>
      <c r="K337" s="236">
        <f t="shared" si="539"/>
        <v>0</v>
      </c>
      <c r="L337" s="236">
        <f t="shared" si="540"/>
        <v>0</v>
      </c>
      <c r="M337" s="236">
        <f t="shared" si="541"/>
        <v>0</v>
      </c>
      <c r="N337" s="236">
        <f t="shared" si="523"/>
        <v>0</v>
      </c>
      <c r="O337" s="236">
        <f t="shared" si="542"/>
        <v>0</v>
      </c>
      <c r="P337" s="220"/>
      <c r="Q337" s="221"/>
      <c r="R337" s="237">
        <f t="shared" si="553"/>
        <v>0</v>
      </c>
      <c r="S337" s="221"/>
      <c r="T337" s="237">
        <f t="shared" si="554"/>
        <v>0</v>
      </c>
      <c r="U337" s="221"/>
      <c r="V337" s="233"/>
      <c r="W337" s="221"/>
      <c r="X337" s="221"/>
      <c r="Y337" s="233"/>
      <c r="Z337" s="221"/>
      <c r="AA337" s="220"/>
      <c r="AB337" s="221"/>
      <c r="AC337" s="237">
        <f t="shared" si="555"/>
        <v>0</v>
      </c>
      <c r="AD337" s="221"/>
      <c r="AE337" s="237">
        <f t="shared" si="556"/>
        <v>0</v>
      </c>
      <c r="AF337" s="221"/>
      <c r="AG337" s="233"/>
      <c r="AH337" s="221"/>
      <c r="AI337" s="221"/>
      <c r="AJ337" s="233"/>
      <c r="AK337" s="221"/>
      <c r="AL337" s="220"/>
      <c r="AM337" s="221"/>
      <c r="AN337" s="237">
        <f t="shared" si="557"/>
        <v>0</v>
      </c>
      <c r="AO337" s="221"/>
      <c r="AP337" s="237">
        <f t="shared" si="558"/>
        <v>0</v>
      </c>
      <c r="AQ337" s="221"/>
      <c r="AR337" s="233"/>
      <c r="AS337" s="221"/>
      <c r="AT337" s="221"/>
      <c r="AU337" s="233"/>
      <c r="AV337" s="221"/>
      <c r="AW337" s="220"/>
      <c r="AX337" s="221"/>
      <c r="AY337" s="237">
        <f t="shared" si="559"/>
        <v>0</v>
      </c>
      <c r="AZ337" s="221"/>
      <c r="BA337" s="237">
        <f t="shared" si="560"/>
        <v>0</v>
      </c>
      <c r="BB337" s="221"/>
      <c r="BC337" s="233"/>
      <c r="BD337" s="221"/>
      <c r="BE337" s="221"/>
      <c r="BF337" s="233"/>
      <c r="BG337" s="221"/>
      <c r="BH337" s="379">
        <f t="shared" si="519"/>
        <v>0</v>
      </c>
      <c r="BI337" s="255" t="str">
        <f t="shared" si="532"/>
        <v>11</v>
      </c>
      <c r="BJ337" s="361"/>
      <c r="BK337" s="253">
        <f t="shared" si="543"/>
        <v>0</v>
      </c>
      <c r="BL337" s="361"/>
      <c r="BM337" s="253">
        <f t="shared" si="544"/>
        <v>0</v>
      </c>
      <c r="BN337" s="247"/>
      <c r="BO337" s="358"/>
      <c r="BP337" s="361"/>
      <c r="BQ337" s="361"/>
      <c r="BR337" s="361"/>
      <c r="BS337" s="361"/>
      <c r="BT337" s="361"/>
      <c r="BU337" s="361"/>
      <c r="BV337" s="253">
        <f t="shared" si="545"/>
        <v>0</v>
      </c>
      <c r="BW337" s="361"/>
      <c r="BX337" s="253">
        <f t="shared" si="546"/>
        <v>0</v>
      </c>
      <c r="BY337" s="361"/>
      <c r="BZ337" s="361"/>
      <c r="CA337" s="361"/>
      <c r="CB337" s="361"/>
      <c r="CC337" s="361"/>
      <c r="CD337" s="361"/>
      <c r="CE337" s="361"/>
      <c r="CF337" s="361"/>
      <c r="CG337" s="253">
        <f t="shared" si="547"/>
        <v>0</v>
      </c>
      <c r="CH337" s="361"/>
      <c r="CI337" s="253">
        <f t="shared" si="548"/>
        <v>0</v>
      </c>
      <c r="CJ337" s="361"/>
      <c r="CK337" s="361"/>
      <c r="CL337" s="361"/>
      <c r="CM337" s="361"/>
      <c r="CN337" s="361"/>
      <c r="CO337" s="361"/>
      <c r="CP337" s="361"/>
      <c r="CQ337" s="361"/>
      <c r="CR337" s="253">
        <f t="shared" si="549"/>
        <v>0</v>
      </c>
      <c r="CS337" s="361"/>
      <c r="CT337" s="253">
        <f t="shared" si="550"/>
        <v>0</v>
      </c>
      <c r="CU337" s="361"/>
      <c r="CV337" s="361"/>
      <c r="CW337" s="361"/>
      <c r="CX337" s="361"/>
      <c r="CY337" s="361"/>
      <c r="CZ337" s="361"/>
      <c r="DA337" s="361"/>
      <c r="DB337" s="361"/>
      <c r="DC337" s="253">
        <f t="shared" si="551"/>
        <v>0</v>
      </c>
      <c r="DD337" s="361"/>
      <c r="DE337" s="253">
        <f t="shared" si="552"/>
        <v>0</v>
      </c>
      <c r="DF337" s="361"/>
      <c r="DG337" s="361"/>
      <c r="DH337" s="361"/>
      <c r="DI337" s="361"/>
      <c r="DJ337" s="361"/>
      <c r="DK337" s="361"/>
      <c r="DL337" s="361"/>
      <c r="DM337" s="242"/>
      <c r="DN337" s="242"/>
    </row>
    <row r="338" spans="1:118" s="27" customFormat="1" ht="24">
      <c r="A338" s="272" t="str">
        <f t="shared" si="522"/>
        <v>Внести наименование учреждения 11</v>
      </c>
      <c r="B338" s="351" t="s">
        <v>334</v>
      </c>
      <c r="C338" s="349" t="s">
        <v>297</v>
      </c>
      <c r="D338" s="349" t="s">
        <v>66</v>
      </c>
      <c r="E338" s="308">
        <f t="shared" si="533"/>
        <v>0</v>
      </c>
      <c r="F338" s="236">
        <f t="shared" si="534"/>
        <v>0</v>
      </c>
      <c r="G338" s="236">
        <f t="shared" si="535"/>
        <v>0</v>
      </c>
      <c r="H338" s="236">
        <f t="shared" si="536"/>
        <v>0</v>
      </c>
      <c r="I338" s="236">
        <f t="shared" si="537"/>
        <v>0</v>
      </c>
      <c r="J338" s="236">
        <f t="shared" si="538"/>
        <v>0</v>
      </c>
      <c r="K338" s="236">
        <f t="shared" si="539"/>
        <v>0</v>
      </c>
      <c r="L338" s="236">
        <f t="shared" si="540"/>
        <v>0</v>
      </c>
      <c r="M338" s="236">
        <f t="shared" si="541"/>
        <v>0</v>
      </c>
      <c r="N338" s="236">
        <f t="shared" si="523"/>
        <v>0</v>
      </c>
      <c r="O338" s="236">
        <f t="shared" si="542"/>
        <v>0</v>
      </c>
      <c r="P338" s="220"/>
      <c r="Q338" s="221"/>
      <c r="R338" s="237">
        <f t="shared" si="553"/>
        <v>0</v>
      </c>
      <c r="S338" s="221"/>
      <c r="T338" s="237">
        <f t="shared" si="554"/>
        <v>0</v>
      </c>
      <c r="U338" s="221"/>
      <c r="V338" s="233"/>
      <c r="W338" s="221"/>
      <c r="X338" s="221"/>
      <c r="Y338" s="233"/>
      <c r="Z338" s="221"/>
      <c r="AA338" s="220"/>
      <c r="AB338" s="221"/>
      <c r="AC338" s="237">
        <f t="shared" si="555"/>
        <v>0</v>
      </c>
      <c r="AD338" s="221"/>
      <c r="AE338" s="237">
        <f t="shared" si="556"/>
        <v>0</v>
      </c>
      <c r="AF338" s="221"/>
      <c r="AG338" s="233"/>
      <c r="AH338" s="221"/>
      <c r="AI338" s="221"/>
      <c r="AJ338" s="233"/>
      <c r="AK338" s="221"/>
      <c r="AL338" s="220"/>
      <c r="AM338" s="221"/>
      <c r="AN338" s="237">
        <f t="shared" si="557"/>
        <v>0</v>
      </c>
      <c r="AO338" s="221"/>
      <c r="AP338" s="237">
        <f t="shared" si="558"/>
        <v>0</v>
      </c>
      <c r="AQ338" s="221"/>
      <c r="AR338" s="233"/>
      <c r="AS338" s="221"/>
      <c r="AT338" s="221"/>
      <c r="AU338" s="233"/>
      <c r="AV338" s="221"/>
      <c r="AW338" s="220"/>
      <c r="AX338" s="221"/>
      <c r="AY338" s="237">
        <f t="shared" si="559"/>
        <v>0</v>
      </c>
      <c r="AZ338" s="221"/>
      <c r="BA338" s="237">
        <f t="shared" si="560"/>
        <v>0</v>
      </c>
      <c r="BB338" s="221"/>
      <c r="BC338" s="233"/>
      <c r="BD338" s="221"/>
      <c r="BE338" s="221"/>
      <c r="BF338" s="233"/>
      <c r="BG338" s="221"/>
      <c r="BH338" s="379">
        <f t="shared" si="519"/>
        <v>0</v>
      </c>
      <c r="BI338" s="255" t="str">
        <f t="shared" si="532"/>
        <v>12</v>
      </c>
      <c r="BJ338" s="361"/>
      <c r="BK338" s="253">
        <f t="shared" si="543"/>
        <v>0</v>
      </c>
      <c r="BL338" s="361"/>
      <c r="BM338" s="253">
        <f t="shared" si="544"/>
        <v>0</v>
      </c>
      <c r="BN338" s="247"/>
      <c r="BO338" s="358"/>
      <c r="BP338" s="361"/>
      <c r="BQ338" s="361"/>
      <c r="BR338" s="361"/>
      <c r="BS338" s="361"/>
      <c r="BT338" s="361"/>
      <c r="BU338" s="361"/>
      <c r="BV338" s="253">
        <f t="shared" si="545"/>
        <v>0</v>
      </c>
      <c r="BW338" s="361"/>
      <c r="BX338" s="253">
        <f t="shared" si="546"/>
        <v>0</v>
      </c>
      <c r="BY338" s="361"/>
      <c r="BZ338" s="361"/>
      <c r="CA338" s="361"/>
      <c r="CB338" s="361"/>
      <c r="CC338" s="361"/>
      <c r="CD338" s="361"/>
      <c r="CE338" s="361"/>
      <c r="CF338" s="361"/>
      <c r="CG338" s="253">
        <f t="shared" si="547"/>
        <v>0</v>
      </c>
      <c r="CH338" s="361"/>
      <c r="CI338" s="253">
        <f t="shared" si="548"/>
        <v>0</v>
      </c>
      <c r="CJ338" s="361"/>
      <c r="CK338" s="361"/>
      <c r="CL338" s="361"/>
      <c r="CM338" s="361"/>
      <c r="CN338" s="361"/>
      <c r="CO338" s="361"/>
      <c r="CP338" s="361"/>
      <c r="CQ338" s="361"/>
      <c r="CR338" s="253">
        <f t="shared" si="549"/>
        <v>0</v>
      </c>
      <c r="CS338" s="361"/>
      <c r="CT338" s="253">
        <f t="shared" si="550"/>
        <v>0</v>
      </c>
      <c r="CU338" s="361"/>
      <c r="CV338" s="361"/>
      <c r="CW338" s="361"/>
      <c r="CX338" s="361"/>
      <c r="CY338" s="361"/>
      <c r="CZ338" s="361"/>
      <c r="DA338" s="361"/>
      <c r="DB338" s="361"/>
      <c r="DC338" s="253">
        <f t="shared" si="551"/>
        <v>0</v>
      </c>
      <c r="DD338" s="361"/>
      <c r="DE338" s="253">
        <f t="shared" si="552"/>
        <v>0</v>
      </c>
      <c r="DF338" s="361"/>
      <c r="DG338" s="361"/>
      <c r="DH338" s="361"/>
      <c r="DI338" s="361"/>
      <c r="DJ338" s="361"/>
      <c r="DK338" s="361"/>
      <c r="DL338" s="361"/>
      <c r="DM338" s="2"/>
      <c r="DN338" s="2"/>
    </row>
    <row r="339" spans="1:118" s="27" customFormat="1" ht="12">
      <c r="A339" s="272" t="str">
        <f t="shared" si="522"/>
        <v>Внести наименование учреждения 11</v>
      </c>
      <c r="B339" s="366" t="s">
        <v>335</v>
      </c>
      <c r="C339" s="349" t="s">
        <v>298</v>
      </c>
      <c r="D339" s="349" t="s">
        <v>67</v>
      </c>
      <c r="E339" s="308">
        <f t="shared" si="533"/>
        <v>0</v>
      </c>
      <c r="F339" s="236">
        <f t="shared" si="534"/>
        <v>0</v>
      </c>
      <c r="G339" s="236">
        <f t="shared" si="535"/>
        <v>0</v>
      </c>
      <c r="H339" s="236">
        <f t="shared" si="536"/>
        <v>0</v>
      </c>
      <c r="I339" s="236">
        <f t="shared" si="537"/>
        <v>0</v>
      </c>
      <c r="J339" s="236">
        <f t="shared" si="538"/>
        <v>0</v>
      </c>
      <c r="K339" s="236">
        <f t="shared" si="539"/>
        <v>0</v>
      </c>
      <c r="L339" s="236">
        <f t="shared" si="540"/>
        <v>0</v>
      </c>
      <c r="M339" s="236">
        <f t="shared" si="541"/>
        <v>0</v>
      </c>
      <c r="N339" s="236">
        <f t="shared" si="523"/>
        <v>0</v>
      </c>
      <c r="O339" s="236">
        <f t="shared" si="542"/>
        <v>0</v>
      </c>
      <c r="P339" s="220"/>
      <c r="Q339" s="221"/>
      <c r="R339" s="237">
        <f t="shared" si="553"/>
        <v>0</v>
      </c>
      <c r="S339" s="221"/>
      <c r="T339" s="237">
        <f t="shared" si="554"/>
        <v>0</v>
      </c>
      <c r="U339" s="221"/>
      <c r="V339" s="233"/>
      <c r="W339" s="221"/>
      <c r="X339" s="221"/>
      <c r="Y339" s="233"/>
      <c r="Z339" s="221"/>
      <c r="AA339" s="220"/>
      <c r="AB339" s="221"/>
      <c r="AC339" s="237">
        <f t="shared" si="555"/>
        <v>0</v>
      </c>
      <c r="AD339" s="221"/>
      <c r="AE339" s="237">
        <f t="shared" si="556"/>
        <v>0</v>
      </c>
      <c r="AF339" s="221"/>
      <c r="AG339" s="233"/>
      <c r="AH339" s="221"/>
      <c r="AI339" s="221"/>
      <c r="AJ339" s="233"/>
      <c r="AK339" s="221"/>
      <c r="AL339" s="220"/>
      <c r="AM339" s="221"/>
      <c r="AN339" s="237">
        <f t="shared" si="557"/>
        <v>0</v>
      </c>
      <c r="AO339" s="221"/>
      <c r="AP339" s="237">
        <f t="shared" si="558"/>
        <v>0</v>
      </c>
      <c r="AQ339" s="221"/>
      <c r="AR339" s="233"/>
      <c r="AS339" s="221"/>
      <c r="AT339" s="221"/>
      <c r="AU339" s="233"/>
      <c r="AV339" s="221"/>
      <c r="AW339" s="220"/>
      <c r="AX339" s="221"/>
      <c r="AY339" s="237">
        <f t="shared" si="559"/>
        <v>0</v>
      </c>
      <c r="AZ339" s="221"/>
      <c r="BA339" s="237">
        <f t="shared" si="560"/>
        <v>0</v>
      </c>
      <c r="BB339" s="221"/>
      <c r="BC339" s="233"/>
      <c r="BD339" s="221"/>
      <c r="BE339" s="221"/>
      <c r="BF339" s="233"/>
      <c r="BG339" s="221"/>
      <c r="BH339" s="379">
        <f t="shared" si="519"/>
        <v>0</v>
      </c>
      <c r="BI339" s="255" t="str">
        <f t="shared" si="532"/>
        <v>13</v>
      </c>
      <c r="BJ339" s="361"/>
      <c r="BK339" s="253">
        <f t="shared" si="543"/>
        <v>0</v>
      </c>
      <c r="BL339" s="361"/>
      <c r="BM339" s="253">
        <f t="shared" si="544"/>
        <v>0</v>
      </c>
      <c r="BN339" s="247"/>
      <c r="BO339" s="358"/>
      <c r="BP339" s="361"/>
      <c r="BQ339" s="361"/>
      <c r="BR339" s="361"/>
      <c r="BS339" s="361"/>
      <c r="BT339" s="361"/>
      <c r="BU339" s="361"/>
      <c r="BV339" s="253">
        <f t="shared" si="545"/>
        <v>0</v>
      </c>
      <c r="BW339" s="361"/>
      <c r="BX339" s="253">
        <f t="shared" si="546"/>
        <v>0</v>
      </c>
      <c r="BY339" s="361"/>
      <c r="BZ339" s="361"/>
      <c r="CA339" s="361"/>
      <c r="CB339" s="361"/>
      <c r="CC339" s="361"/>
      <c r="CD339" s="361"/>
      <c r="CE339" s="361"/>
      <c r="CF339" s="361"/>
      <c r="CG339" s="253">
        <f t="shared" si="547"/>
        <v>0</v>
      </c>
      <c r="CH339" s="361"/>
      <c r="CI339" s="253">
        <f t="shared" si="548"/>
        <v>0</v>
      </c>
      <c r="CJ339" s="361"/>
      <c r="CK339" s="361"/>
      <c r="CL339" s="361"/>
      <c r="CM339" s="361"/>
      <c r="CN339" s="361"/>
      <c r="CO339" s="361"/>
      <c r="CP339" s="361"/>
      <c r="CQ339" s="361"/>
      <c r="CR339" s="253">
        <f t="shared" si="549"/>
        <v>0</v>
      </c>
      <c r="CS339" s="361"/>
      <c r="CT339" s="253">
        <f t="shared" si="550"/>
        <v>0</v>
      </c>
      <c r="CU339" s="361"/>
      <c r="CV339" s="361"/>
      <c r="CW339" s="361"/>
      <c r="CX339" s="361"/>
      <c r="CY339" s="361"/>
      <c r="CZ339" s="361"/>
      <c r="DA339" s="361"/>
      <c r="DB339" s="361"/>
      <c r="DC339" s="253">
        <f t="shared" si="551"/>
        <v>0</v>
      </c>
      <c r="DD339" s="361"/>
      <c r="DE339" s="253">
        <f t="shared" si="552"/>
        <v>0</v>
      </c>
      <c r="DF339" s="361"/>
      <c r="DG339" s="361"/>
      <c r="DH339" s="361"/>
      <c r="DI339" s="361"/>
      <c r="DJ339" s="361"/>
      <c r="DK339" s="361"/>
      <c r="DL339" s="361"/>
      <c r="DM339" s="2"/>
      <c r="DN339" s="2"/>
    </row>
    <row r="340" spans="1:118" s="28" customFormat="1" ht="72">
      <c r="A340" s="272" t="str">
        <f t="shared" si="522"/>
        <v>Внести наименование учреждения 11</v>
      </c>
      <c r="B340" s="348" t="s">
        <v>337</v>
      </c>
      <c r="C340" s="349" t="s">
        <v>299</v>
      </c>
      <c r="D340" s="349" t="s">
        <v>300</v>
      </c>
      <c r="E340" s="308">
        <f t="shared" si="533"/>
        <v>0</v>
      </c>
      <c r="F340" s="236">
        <f t="shared" si="534"/>
        <v>0</v>
      </c>
      <c r="G340" s="236">
        <f t="shared" si="535"/>
        <v>0</v>
      </c>
      <c r="H340" s="236">
        <f t="shared" si="536"/>
        <v>0</v>
      </c>
      <c r="I340" s="236">
        <f t="shared" si="537"/>
        <v>0</v>
      </c>
      <c r="J340" s="236">
        <f t="shared" si="538"/>
        <v>0</v>
      </c>
      <c r="K340" s="236">
        <f t="shared" si="539"/>
        <v>0</v>
      </c>
      <c r="L340" s="236">
        <f t="shared" si="540"/>
        <v>0</v>
      </c>
      <c r="M340" s="236">
        <f t="shared" si="541"/>
        <v>0</v>
      </c>
      <c r="N340" s="236">
        <f t="shared" si="523"/>
        <v>0</v>
      </c>
      <c r="O340" s="236">
        <f t="shared" si="542"/>
        <v>0</v>
      </c>
      <c r="P340" s="220"/>
      <c r="Q340" s="221"/>
      <c r="R340" s="237">
        <f t="shared" si="553"/>
        <v>0</v>
      </c>
      <c r="S340" s="221"/>
      <c r="T340" s="237">
        <f t="shared" si="554"/>
        <v>0</v>
      </c>
      <c r="U340" s="221"/>
      <c r="V340" s="233"/>
      <c r="W340" s="221"/>
      <c r="X340" s="221"/>
      <c r="Y340" s="233"/>
      <c r="Z340" s="221"/>
      <c r="AA340" s="220"/>
      <c r="AB340" s="221"/>
      <c r="AC340" s="237">
        <f t="shared" si="555"/>
        <v>0</v>
      </c>
      <c r="AD340" s="221"/>
      <c r="AE340" s="237">
        <f t="shared" si="556"/>
        <v>0</v>
      </c>
      <c r="AF340" s="221"/>
      <c r="AG340" s="233"/>
      <c r="AH340" s="221"/>
      <c r="AI340" s="221"/>
      <c r="AJ340" s="233"/>
      <c r="AK340" s="221"/>
      <c r="AL340" s="220"/>
      <c r="AM340" s="221"/>
      <c r="AN340" s="237">
        <f t="shared" si="557"/>
        <v>0</v>
      </c>
      <c r="AO340" s="221"/>
      <c r="AP340" s="237">
        <f t="shared" si="558"/>
        <v>0</v>
      </c>
      <c r="AQ340" s="221"/>
      <c r="AR340" s="233"/>
      <c r="AS340" s="221"/>
      <c r="AT340" s="221"/>
      <c r="AU340" s="233"/>
      <c r="AV340" s="221"/>
      <c r="AW340" s="220"/>
      <c r="AX340" s="221"/>
      <c r="AY340" s="237">
        <f t="shared" si="559"/>
        <v>0</v>
      </c>
      <c r="AZ340" s="221"/>
      <c r="BA340" s="237">
        <f t="shared" si="560"/>
        <v>0</v>
      </c>
      <c r="BB340" s="221"/>
      <c r="BC340" s="233"/>
      <c r="BD340" s="221"/>
      <c r="BE340" s="221"/>
      <c r="BF340" s="233"/>
      <c r="BG340" s="221"/>
      <c r="BH340" s="379">
        <f t="shared" si="519"/>
        <v>0</v>
      </c>
      <c r="BI340" s="255" t="str">
        <f t="shared" si="532"/>
        <v>14</v>
      </c>
      <c r="BJ340" s="361"/>
      <c r="BK340" s="253">
        <f t="shared" si="543"/>
        <v>0</v>
      </c>
      <c r="BL340" s="361"/>
      <c r="BM340" s="253">
        <f t="shared" si="544"/>
        <v>0</v>
      </c>
      <c r="BN340" s="247"/>
      <c r="BO340" s="358"/>
      <c r="BP340" s="361"/>
      <c r="BQ340" s="361"/>
      <c r="BR340" s="361"/>
      <c r="BS340" s="361"/>
      <c r="BT340" s="361"/>
      <c r="BU340" s="361"/>
      <c r="BV340" s="253">
        <f t="shared" si="545"/>
        <v>0</v>
      </c>
      <c r="BW340" s="361"/>
      <c r="BX340" s="253">
        <f t="shared" si="546"/>
        <v>0</v>
      </c>
      <c r="BY340" s="361"/>
      <c r="BZ340" s="361"/>
      <c r="CA340" s="361"/>
      <c r="CB340" s="361"/>
      <c r="CC340" s="361"/>
      <c r="CD340" s="361"/>
      <c r="CE340" s="361"/>
      <c r="CF340" s="361"/>
      <c r="CG340" s="253">
        <f t="shared" si="547"/>
        <v>0</v>
      </c>
      <c r="CH340" s="361"/>
      <c r="CI340" s="253">
        <f t="shared" si="548"/>
        <v>0</v>
      </c>
      <c r="CJ340" s="361"/>
      <c r="CK340" s="361"/>
      <c r="CL340" s="361"/>
      <c r="CM340" s="361"/>
      <c r="CN340" s="361"/>
      <c r="CO340" s="361"/>
      <c r="CP340" s="361"/>
      <c r="CQ340" s="361"/>
      <c r="CR340" s="253">
        <f t="shared" si="549"/>
        <v>0</v>
      </c>
      <c r="CS340" s="361"/>
      <c r="CT340" s="253">
        <f t="shared" si="550"/>
        <v>0</v>
      </c>
      <c r="CU340" s="361"/>
      <c r="CV340" s="361"/>
      <c r="CW340" s="361"/>
      <c r="CX340" s="361"/>
      <c r="CY340" s="361"/>
      <c r="CZ340" s="361"/>
      <c r="DA340" s="361"/>
      <c r="DB340" s="361"/>
      <c r="DC340" s="253">
        <f t="shared" si="551"/>
        <v>0</v>
      </c>
      <c r="DD340" s="361"/>
      <c r="DE340" s="253">
        <f t="shared" si="552"/>
        <v>0</v>
      </c>
      <c r="DF340" s="361"/>
      <c r="DG340" s="361"/>
      <c r="DH340" s="361"/>
      <c r="DI340" s="361"/>
      <c r="DJ340" s="361"/>
      <c r="DK340" s="361"/>
      <c r="DL340" s="361"/>
      <c r="DM340" s="242"/>
      <c r="DN340" s="242"/>
    </row>
    <row r="341" spans="1:118" s="27" customFormat="1" ht="24">
      <c r="A341" s="272" t="str">
        <f t="shared" si="522"/>
        <v>Внести наименование учреждения 11</v>
      </c>
      <c r="B341" s="351" t="s">
        <v>334</v>
      </c>
      <c r="C341" s="349" t="s">
        <v>301</v>
      </c>
      <c r="D341" s="349" t="s">
        <v>302</v>
      </c>
      <c r="E341" s="308">
        <f t="shared" si="533"/>
        <v>0</v>
      </c>
      <c r="F341" s="236">
        <f t="shared" si="534"/>
        <v>0</v>
      </c>
      <c r="G341" s="236">
        <f t="shared" si="535"/>
        <v>0</v>
      </c>
      <c r="H341" s="236">
        <f t="shared" si="536"/>
        <v>0</v>
      </c>
      <c r="I341" s="236">
        <f t="shared" si="537"/>
        <v>0</v>
      </c>
      <c r="J341" s="236">
        <f t="shared" si="538"/>
        <v>0</v>
      </c>
      <c r="K341" s="236">
        <f t="shared" si="539"/>
        <v>0</v>
      </c>
      <c r="L341" s="236">
        <f t="shared" si="540"/>
        <v>0</v>
      </c>
      <c r="M341" s="236">
        <f t="shared" si="541"/>
        <v>0</v>
      </c>
      <c r="N341" s="236">
        <f t="shared" si="523"/>
        <v>0</v>
      </c>
      <c r="O341" s="236">
        <f t="shared" si="542"/>
        <v>0</v>
      </c>
      <c r="P341" s="220"/>
      <c r="Q341" s="221"/>
      <c r="R341" s="237">
        <f t="shared" si="553"/>
        <v>0</v>
      </c>
      <c r="S341" s="221"/>
      <c r="T341" s="237">
        <f t="shared" si="554"/>
        <v>0</v>
      </c>
      <c r="U341" s="221"/>
      <c r="V341" s="233"/>
      <c r="W341" s="221"/>
      <c r="X341" s="221"/>
      <c r="Y341" s="233"/>
      <c r="Z341" s="221"/>
      <c r="AA341" s="220"/>
      <c r="AB341" s="221"/>
      <c r="AC341" s="237">
        <f t="shared" si="555"/>
        <v>0</v>
      </c>
      <c r="AD341" s="221"/>
      <c r="AE341" s="237">
        <f t="shared" si="556"/>
        <v>0</v>
      </c>
      <c r="AF341" s="221"/>
      <c r="AG341" s="233"/>
      <c r="AH341" s="221"/>
      <c r="AI341" s="221"/>
      <c r="AJ341" s="233"/>
      <c r="AK341" s="221"/>
      <c r="AL341" s="220"/>
      <c r="AM341" s="221"/>
      <c r="AN341" s="237">
        <f t="shared" si="557"/>
        <v>0</v>
      </c>
      <c r="AO341" s="221"/>
      <c r="AP341" s="237">
        <f t="shared" si="558"/>
        <v>0</v>
      </c>
      <c r="AQ341" s="221"/>
      <c r="AR341" s="233"/>
      <c r="AS341" s="221"/>
      <c r="AT341" s="221"/>
      <c r="AU341" s="233"/>
      <c r="AV341" s="221"/>
      <c r="AW341" s="220"/>
      <c r="AX341" s="221"/>
      <c r="AY341" s="237">
        <f t="shared" si="559"/>
        <v>0</v>
      </c>
      <c r="AZ341" s="221"/>
      <c r="BA341" s="237">
        <f t="shared" si="560"/>
        <v>0</v>
      </c>
      <c r="BB341" s="221"/>
      <c r="BC341" s="233"/>
      <c r="BD341" s="221"/>
      <c r="BE341" s="221"/>
      <c r="BF341" s="233"/>
      <c r="BG341" s="221"/>
      <c r="BH341" s="379">
        <f t="shared" si="519"/>
        <v>0</v>
      </c>
      <c r="BI341" s="255" t="str">
        <f t="shared" si="532"/>
        <v>15</v>
      </c>
      <c r="BJ341" s="361"/>
      <c r="BK341" s="253">
        <f t="shared" si="543"/>
        <v>0</v>
      </c>
      <c r="BL341" s="361"/>
      <c r="BM341" s="253">
        <f t="shared" si="544"/>
        <v>0</v>
      </c>
      <c r="BN341" s="247"/>
      <c r="BO341" s="358"/>
      <c r="BP341" s="361"/>
      <c r="BQ341" s="361"/>
      <c r="BR341" s="361"/>
      <c r="BS341" s="361"/>
      <c r="BT341" s="361"/>
      <c r="BU341" s="361"/>
      <c r="BV341" s="253">
        <f t="shared" si="545"/>
        <v>0</v>
      </c>
      <c r="BW341" s="361"/>
      <c r="BX341" s="253">
        <f t="shared" si="546"/>
        <v>0</v>
      </c>
      <c r="BY341" s="361"/>
      <c r="BZ341" s="361"/>
      <c r="CA341" s="361"/>
      <c r="CB341" s="361"/>
      <c r="CC341" s="361"/>
      <c r="CD341" s="361"/>
      <c r="CE341" s="361"/>
      <c r="CF341" s="361"/>
      <c r="CG341" s="253">
        <f t="shared" si="547"/>
        <v>0</v>
      </c>
      <c r="CH341" s="361"/>
      <c r="CI341" s="253">
        <f t="shared" si="548"/>
        <v>0</v>
      </c>
      <c r="CJ341" s="361"/>
      <c r="CK341" s="361"/>
      <c r="CL341" s="361"/>
      <c r="CM341" s="361"/>
      <c r="CN341" s="361"/>
      <c r="CO341" s="361"/>
      <c r="CP341" s="361"/>
      <c r="CQ341" s="361"/>
      <c r="CR341" s="253">
        <f t="shared" si="549"/>
        <v>0</v>
      </c>
      <c r="CS341" s="361"/>
      <c r="CT341" s="253">
        <f t="shared" si="550"/>
        <v>0</v>
      </c>
      <c r="CU341" s="361"/>
      <c r="CV341" s="361"/>
      <c r="CW341" s="361"/>
      <c r="CX341" s="361"/>
      <c r="CY341" s="361"/>
      <c r="CZ341" s="361"/>
      <c r="DA341" s="361"/>
      <c r="DB341" s="361"/>
      <c r="DC341" s="253">
        <f t="shared" si="551"/>
        <v>0</v>
      </c>
      <c r="DD341" s="361"/>
      <c r="DE341" s="253">
        <f t="shared" si="552"/>
        <v>0</v>
      </c>
      <c r="DF341" s="361"/>
      <c r="DG341" s="361"/>
      <c r="DH341" s="361"/>
      <c r="DI341" s="361"/>
      <c r="DJ341" s="361"/>
      <c r="DK341" s="361"/>
      <c r="DL341" s="361"/>
      <c r="DM341" s="2"/>
      <c r="DN341" s="2"/>
    </row>
    <row r="342" spans="1:118" s="27" customFormat="1" ht="12">
      <c r="A342" s="272" t="str">
        <f t="shared" si="522"/>
        <v>Внести наименование учреждения 11</v>
      </c>
      <c r="B342" s="366" t="s">
        <v>335</v>
      </c>
      <c r="C342" s="349" t="s">
        <v>303</v>
      </c>
      <c r="D342" s="349" t="s">
        <v>304</v>
      </c>
      <c r="E342" s="308">
        <f t="shared" si="533"/>
        <v>0</v>
      </c>
      <c r="F342" s="236">
        <f t="shared" si="534"/>
        <v>0</v>
      </c>
      <c r="G342" s="236">
        <f t="shared" si="535"/>
        <v>0</v>
      </c>
      <c r="H342" s="236">
        <f t="shared" si="536"/>
        <v>0</v>
      </c>
      <c r="I342" s="236">
        <f t="shared" si="537"/>
        <v>0</v>
      </c>
      <c r="J342" s="236">
        <f>ROUND(SUM(U342,AF342,AQ342,BB342),1)</f>
        <v>0</v>
      </c>
      <c r="K342" s="236">
        <f>ROUND(SUM(V342,AG342,AR342,BC342),1)</f>
        <v>0</v>
      </c>
      <c r="L342" s="236">
        <f>ROUND(SUM(W342,AH342,AS342,BD342),1)</f>
        <v>0</v>
      </c>
      <c r="M342" s="236">
        <f>ROUND(SUM(X342,AI342,AT342,BE342),1)</f>
        <v>0</v>
      </c>
      <c r="N342" s="236">
        <f t="shared" si="523"/>
        <v>0</v>
      </c>
      <c r="O342" s="236">
        <f>ROUND(SUM(Z342,AK342,AV342,BG342),1)</f>
        <v>0</v>
      </c>
      <c r="P342" s="220"/>
      <c r="Q342" s="221"/>
      <c r="R342" s="237">
        <f t="shared" si="553"/>
        <v>0</v>
      </c>
      <c r="S342" s="221"/>
      <c r="T342" s="237">
        <f t="shared" si="554"/>
        <v>0</v>
      </c>
      <c r="U342" s="221"/>
      <c r="V342" s="233"/>
      <c r="W342" s="221"/>
      <c r="X342" s="221"/>
      <c r="Y342" s="233"/>
      <c r="Z342" s="221"/>
      <c r="AA342" s="220"/>
      <c r="AB342" s="221"/>
      <c r="AC342" s="237">
        <f t="shared" si="555"/>
        <v>0</v>
      </c>
      <c r="AD342" s="221"/>
      <c r="AE342" s="237">
        <f t="shared" si="556"/>
        <v>0</v>
      </c>
      <c r="AF342" s="221"/>
      <c r="AG342" s="233"/>
      <c r="AH342" s="221"/>
      <c r="AI342" s="221"/>
      <c r="AJ342" s="233"/>
      <c r="AK342" s="221"/>
      <c r="AL342" s="220"/>
      <c r="AM342" s="221"/>
      <c r="AN342" s="237">
        <f t="shared" si="557"/>
        <v>0</v>
      </c>
      <c r="AO342" s="221"/>
      <c r="AP342" s="237">
        <f t="shared" si="558"/>
        <v>0</v>
      </c>
      <c r="AQ342" s="221"/>
      <c r="AR342" s="233"/>
      <c r="AS342" s="221"/>
      <c r="AT342" s="221"/>
      <c r="AU342" s="233"/>
      <c r="AV342" s="221"/>
      <c r="AW342" s="220"/>
      <c r="AX342" s="221"/>
      <c r="AY342" s="237">
        <f t="shared" si="559"/>
        <v>0</v>
      </c>
      <c r="AZ342" s="221"/>
      <c r="BA342" s="237">
        <f t="shared" si="560"/>
        <v>0</v>
      </c>
      <c r="BB342" s="221"/>
      <c r="BC342" s="233"/>
      <c r="BD342" s="221"/>
      <c r="BE342" s="221"/>
      <c r="BF342" s="233"/>
      <c r="BG342" s="221"/>
      <c r="BH342" s="379">
        <f t="shared" si="519"/>
        <v>0</v>
      </c>
      <c r="BI342" s="255" t="str">
        <f t="shared" si="532"/>
        <v>16</v>
      </c>
      <c r="BJ342" s="361"/>
      <c r="BK342" s="253">
        <f t="shared" si="543"/>
        <v>0</v>
      </c>
      <c r="BL342" s="361"/>
      <c r="BM342" s="253">
        <f t="shared" si="544"/>
        <v>0</v>
      </c>
      <c r="BN342" s="247"/>
      <c r="BO342" s="358"/>
      <c r="BP342" s="361"/>
      <c r="BQ342" s="361"/>
      <c r="BR342" s="361"/>
      <c r="BS342" s="361"/>
      <c r="BT342" s="361"/>
      <c r="BU342" s="361"/>
      <c r="BV342" s="253">
        <f t="shared" si="545"/>
        <v>0</v>
      </c>
      <c r="BW342" s="361"/>
      <c r="BX342" s="253">
        <f t="shared" si="546"/>
        <v>0</v>
      </c>
      <c r="BY342" s="361"/>
      <c r="BZ342" s="361"/>
      <c r="CA342" s="361"/>
      <c r="CB342" s="361"/>
      <c r="CC342" s="361"/>
      <c r="CD342" s="361"/>
      <c r="CE342" s="361"/>
      <c r="CF342" s="361"/>
      <c r="CG342" s="253">
        <f t="shared" si="547"/>
        <v>0</v>
      </c>
      <c r="CH342" s="361"/>
      <c r="CI342" s="253">
        <f t="shared" si="548"/>
        <v>0</v>
      </c>
      <c r="CJ342" s="361"/>
      <c r="CK342" s="361"/>
      <c r="CL342" s="361"/>
      <c r="CM342" s="361"/>
      <c r="CN342" s="361"/>
      <c r="CO342" s="361"/>
      <c r="CP342" s="361"/>
      <c r="CQ342" s="361"/>
      <c r="CR342" s="253">
        <f t="shared" si="549"/>
        <v>0</v>
      </c>
      <c r="CS342" s="361"/>
      <c r="CT342" s="253">
        <f t="shared" si="550"/>
        <v>0</v>
      </c>
      <c r="CU342" s="361"/>
      <c r="CV342" s="361"/>
      <c r="CW342" s="361"/>
      <c r="CX342" s="361"/>
      <c r="CY342" s="361"/>
      <c r="CZ342" s="361"/>
      <c r="DA342" s="361"/>
      <c r="DB342" s="361"/>
      <c r="DC342" s="253">
        <f t="shared" si="551"/>
        <v>0</v>
      </c>
      <c r="DD342" s="361"/>
      <c r="DE342" s="253">
        <f t="shared" si="552"/>
        <v>0</v>
      </c>
      <c r="DF342" s="361"/>
      <c r="DG342" s="361"/>
      <c r="DH342" s="361"/>
      <c r="DI342" s="361"/>
      <c r="DJ342" s="361"/>
      <c r="DK342" s="361"/>
      <c r="DL342" s="361"/>
      <c r="DM342" s="2"/>
      <c r="DN342" s="2"/>
    </row>
    <row r="343" spans="1:118" s="28" customFormat="1" ht="24">
      <c r="A343" s="272" t="str">
        <f t="shared" si="522"/>
        <v>Внести наименование учреждения 11</v>
      </c>
      <c r="B343" s="348" t="s">
        <v>338</v>
      </c>
      <c r="C343" s="349" t="s">
        <v>305</v>
      </c>
      <c r="D343" s="349" t="s">
        <v>306</v>
      </c>
      <c r="E343" s="308">
        <f t="shared" si="533"/>
        <v>0</v>
      </c>
      <c r="F343" s="236">
        <f t="shared" si="534"/>
        <v>0</v>
      </c>
      <c r="G343" s="236">
        <f t="shared" si="535"/>
        <v>0</v>
      </c>
      <c r="H343" s="236">
        <f t="shared" si="536"/>
        <v>0</v>
      </c>
      <c r="I343" s="236">
        <f t="shared" si="537"/>
        <v>0</v>
      </c>
      <c r="J343" s="236">
        <f t="shared" ref="J343:J354" si="561">ROUND(SUM(U343,AF343,AQ343,BB343),1)</f>
        <v>0</v>
      </c>
      <c r="K343" s="236">
        <f t="shared" ref="K343:K354" si="562">ROUND(SUM(V343,AG343,AR343,BC343),1)</f>
        <v>0</v>
      </c>
      <c r="L343" s="236">
        <f t="shared" ref="L343:L354" si="563">ROUND(SUM(W343,AH343,AS343,BD343),1)</f>
        <v>0</v>
      </c>
      <c r="M343" s="236">
        <f t="shared" ref="M343:M354" si="564">ROUND(SUM(X343,AI343,AT343,BE343),1)</f>
        <v>0</v>
      </c>
      <c r="N343" s="236">
        <f t="shared" si="523"/>
        <v>0</v>
      </c>
      <c r="O343" s="236">
        <f t="shared" ref="O343:O354" si="565">ROUND(SUM(Z343,AK343,AV343,BG343),1)</f>
        <v>0</v>
      </c>
      <c r="P343" s="367"/>
      <c r="Q343" s="368"/>
      <c r="R343" s="237">
        <f t="shared" si="553"/>
        <v>0</v>
      </c>
      <c r="S343" s="368"/>
      <c r="T343" s="237">
        <f t="shared" si="554"/>
        <v>0</v>
      </c>
      <c r="U343" s="368"/>
      <c r="V343" s="368"/>
      <c r="W343" s="368"/>
      <c r="X343" s="368"/>
      <c r="Y343" s="368"/>
      <c r="Z343" s="368"/>
      <c r="AA343" s="367"/>
      <c r="AB343" s="368"/>
      <c r="AC343" s="237">
        <f t="shared" si="555"/>
        <v>0</v>
      </c>
      <c r="AD343" s="368"/>
      <c r="AE343" s="237">
        <f t="shared" si="556"/>
        <v>0</v>
      </c>
      <c r="AF343" s="368"/>
      <c r="AG343" s="368"/>
      <c r="AH343" s="368"/>
      <c r="AI343" s="368"/>
      <c r="AJ343" s="368"/>
      <c r="AK343" s="368"/>
      <c r="AL343" s="367"/>
      <c r="AM343" s="368"/>
      <c r="AN343" s="237">
        <f t="shared" si="557"/>
        <v>0</v>
      </c>
      <c r="AO343" s="368"/>
      <c r="AP343" s="237">
        <f t="shared" si="558"/>
        <v>0</v>
      </c>
      <c r="AQ343" s="368"/>
      <c r="AR343" s="368"/>
      <c r="AS343" s="368"/>
      <c r="AT343" s="368"/>
      <c r="AU343" s="368"/>
      <c r="AV343" s="368"/>
      <c r="AW343" s="367"/>
      <c r="AX343" s="368"/>
      <c r="AY343" s="237">
        <f t="shared" si="559"/>
        <v>0</v>
      </c>
      <c r="AZ343" s="368"/>
      <c r="BA343" s="237">
        <f t="shared" si="560"/>
        <v>0</v>
      </c>
      <c r="BB343" s="368"/>
      <c r="BC343" s="368"/>
      <c r="BD343" s="368"/>
      <c r="BE343" s="368"/>
      <c r="BF343" s="368"/>
      <c r="BG343" s="368"/>
      <c r="BH343" s="379">
        <f t="shared" si="519"/>
        <v>0</v>
      </c>
      <c r="BI343" s="255" t="str">
        <f t="shared" si="532"/>
        <v>17</v>
      </c>
      <c r="BJ343" s="361"/>
      <c r="BK343" s="253">
        <f t="shared" si="543"/>
        <v>0</v>
      </c>
      <c r="BL343" s="361"/>
      <c r="BM343" s="253">
        <f t="shared" si="544"/>
        <v>0</v>
      </c>
      <c r="BN343" s="247"/>
      <c r="BO343" s="358"/>
      <c r="BP343" s="361"/>
      <c r="BQ343" s="361"/>
      <c r="BR343" s="361"/>
      <c r="BS343" s="361"/>
      <c r="BT343" s="361"/>
      <c r="BU343" s="361"/>
      <c r="BV343" s="253">
        <f t="shared" si="545"/>
        <v>0</v>
      </c>
      <c r="BW343" s="361"/>
      <c r="BX343" s="253">
        <f t="shared" si="546"/>
        <v>0</v>
      </c>
      <c r="BY343" s="361"/>
      <c r="BZ343" s="361"/>
      <c r="CA343" s="361"/>
      <c r="CB343" s="361"/>
      <c r="CC343" s="361"/>
      <c r="CD343" s="361"/>
      <c r="CE343" s="361"/>
      <c r="CF343" s="361"/>
      <c r="CG343" s="253">
        <f t="shared" si="547"/>
        <v>0</v>
      </c>
      <c r="CH343" s="361"/>
      <c r="CI343" s="253">
        <f t="shared" si="548"/>
        <v>0</v>
      </c>
      <c r="CJ343" s="361"/>
      <c r="CK343" s="361"/>
      <c r="CL343" s="361"/>
      <c r="CM343" s="361"/>
      <c r="CN343" s="361"/>
      <c r="CO343" s="361"/>
      <c r="CP343" s="361"/>
      <c r="CQ343" s="361"/>
      <c r="CR343" s="253">
        <f t="shared" si="549"/>
        <v>0</v>
      </c>
      <c r="CS343" s="361"/>
      <c r="CT343" s="253">
        <f t="shared" si="550"/>
        <v>0</v>
      </c>
      <c r="CU343" s="361"/>
      <c r="CV343" s="361"/>
      <c r="CW343" s="361"/>
      <c r="CX343" s="361"/>
      <c r="CY343" s="361"/>
      <c r="CZ343" s="361"/>
      <c r="DA343" s="361"/>
      <c r="DB343" s="361"/>
      <c r="DC343" s="253">
        <f t="shared" si="551"/>
        <v>0</v>
      </c>
      <c r="DD343" s="361"/>
      <c r="DE343" s="253">
        <f t="shared" si="552"/>
        <v>0</v>
      </c>
      <c r="DF343" s="361"/>
      <c r="DG343" s="361"/>
      <c r="DH343" s="361"/>
      <c r="DI343" s="361"/>
      <c r="DJ343" s="361"/>
      <c r="DK343" s="361"/>
      <c r="DL343" s="361"/>
      <c r="DM343" s="242"/>
      <c r="DN343" s="242"/>
    </row>
    <row r="344" spans="1:118" s="28" customFormat="1" ht="72">
      <c r="A344" s="272" t="str">
        <f t="shared" si="522"/>
        <v>Внести наименование учреждения 11</v>
      </c>
      <c r="B344" s="348" t="s">
        <v>339</v>
      </c>
      <c r="C344" s="349" t="s">
        <v>307</v>
      </c>
      <c r="D344" s="349" t="s">
        <v>308</v>
      </c>
      <c r="E344" s="308">
        <f t="shared" si="533"/>
        <v>0</v>
      </c>
      <c r="F344" s="236">
        <f t="shared" si="534"/>
        <v>0</v>
      </c>
      <c r="G344" s="236">
        <f t="shared" si="535"/>
        <v>0</v>
      </c>
      <c r="H344" s="236">
        <f t="shared" si="536"/>
        <v>0</v>
      </c>
      <c r="I344" s="236">
        <f t="shared" si="537"/>
        <v>0</v>
      </c>
      <c r="J344" s="236">
        <f t="shared" si="561"/>
        <v>0</v>
      </c>
      <c r="K344" s="236">
        <f t="shared" si="562"/>
        <v>0</v>
      </c>
      <c r="L344" s="236">
        <f t="shared" si="563"/>
        <v>0</v>
      </c>
      <c r="M344" s="236">
        <f t="shared" si="564"/>
        <v>0</v>
      </c>
      <c r="N344" s="236">
        <f t="shared" si="523"/>
        <v>0</v>
      </c>
      <c r="O344" s="236">
        <f t="shared" si="565"/>
        <v>0</v>
      </c>
      <c r="P344" s="367"/>
      <c r="Q344" s="368"/>
      <c r="R344" s="237">
        <f t="shared" si="553"/>
        <v>0</v>
      </c>
      <c r="S344" s="368"/>
      <c r="T344" s="237">
        <f t="shared" si="554"/>
        <v>0</v>
      </c>
      <c r="U344" s="368"/>
      <c r="V344" s="368"/>
      <c r="W344" s="368"/>
      <c r="X344" s="368"/>
      <c r="Y344" s="368"/>
      <c r="Z344" s="368"/>
      <c r="AA344" s="367"/>
      <c r="AB344" s="368"/>
      <c r="AC344" s="237">
        <f t="shared" si="555"/>
        <v>0</v>
      </c>
      <c r="AD344" s="368"/>
      <c r="AE344" s="237">
        <f t="shared" si="556"/>
        <v>0</v>
      </c>
      <c r="AF344" s="368"/>
      <c r="AG344" s="368"/>
      <c r="AH344" s="368"/>
      <c r="AI344" s="368"/>
      <c r="AJ344" s="368"/>
      <c r="AK344" s="368"/>
      <c r="AL344" s="367"/>
      <c r="AM344" s="368"/>
      <c r="AN344" s="237">
        <f t="shared" si="557"/>
        <v>0</v>
      </c>
      <c r="AO344" s="368"/>
      <c r="AP344" s="237">
        <f t="shared" si="558"/>
        <v>0</v>
      </c>
      <c r="AQ344" s="368"/>
      <c r="AR344" s="368"/>
      <c r="AS344" s="368"/>
      <c r="AT344" s="368"/>
      <c r="AU344" s="368"/>
      <c r="AV344" s="368"/>
      <c r="AW344" s="367"/>
      <c r="AX344" s="368"/>
      <c r="AY344" s="237">
        <f t="shared" si="559"/>
        <v>0</v>
      </c>
      <c r="AZ344" s="368"/>
      <c r="BA344" s="237">
        <f t="shared" si="560"/>
        <v>0</v>
      </c>
      <c r="BB344" s="368"/>
      <c r="BC344" s="368"/>
      <c r="BD344" s="368"/>
      <c r="BE344" s="368"/>
      <c r="BF344" s="368"/>
      <c r="BG344" s="368"/>
      <c r="BH344" s="379">
        <f t="shared" si="519"/>
        <v>0</v>
      </c>
      <c r="BI344" s="255" t="str">
        <f t="shared" si="532"/>
        <v>18</v>
      </c>
      <c r="BJ344" s="361"/>
      <c r="BK344" s="253">
        <f t="shared" si="543"/>
        <v>0</v>
      </c>
      <c r="BL344" s="361"/>
      <c r="BM344" s="253">
        <f t="shared" si="544"/>
        <v>0</v>
      </c>
      <c r="BN344" s="247"/>
      <c r="BO344" s="358"/>
      <c r="BP344" s="361"/>
      <c r="BQ344" s="361"/>
      <c r="BR344" s="361"/>
      <c r="BS344" s="361"/>
      <c r="BT344" s="361"/>
      <c r="BU344" s="361"/>
      <c r="BV344" s="253">
        <f t="shared" si="545"/>
        <v>0</v>
      </c>
      <c r="BW344" s="361"/>
      <c r="BX344" s="253">
        <f t="shared" si="546"/>
        <v>0</v>
      </c>
      <c r="BY344" s="361"/>
      <c r="BZ344" s="361"/>
      <c r="CA344" s="361"/>
      <c r="CB344" s="361"/>
      <c r="CC344" s="361"/>
      <c r="CD344" s="361"/>
      <c r="CE344" s="361"/>
      <c r="CF344" s="361"/>
      <c r="CG344" s="253">
        <f t="shared" si="547"/>
        <v>0</v>
      </c>
      <c r="CH344" s="361"/>
      <c r="CI344" s="253">
        <f t="shared" si="548"/>
        <v>0</v>
      </c>
      <c r="CJ344" s="361"/>
      <c r="CK344" s="361"/>
      <c r="CL344" s="361"/>
      <c r="CM344" s="361"/>
      <c r="CN344" s="361"/>
      <c r="CO344" s="361"/>
      <c r="CP344" s="361"/>
      <c r="CQ344" s="361"/>
      <c r="CR344" s="253">
        <f t="shared" si="549"/>
        <v>0</v>
      </c>
      <c r="CS344" s="361"/>
      <c r="CT344" s="253">
        <f t="shared" si="550"/>
        <v>0</v>
      </c>
      <c r="CU344" s="361"/>
      <c r="CV344" s="361"/>
      <c r="CW344" s="361"/>
      <c r="CX344" s="361"/>
      <c r="CY344" s="361"/>
      <c r="CZ344" s="361"/>
      <c r="DA344" s="361"/>
      <c r="DB344" s="361"/>
      <c r="DC344" s="253">
        <f t="shared" si="551"/>
        <v>0</v>
      </c>
      <c r="DD344" s="361"/>
      <c r="DE344" s="253">
        <f t="shared" si="552"/>
        <v>0</v>
      </c>
      <c r="DF344" s="361"/>
      <c r="DG344" s="361"/>
      <c r="DH344" s="361"/>
      <c r="DI344" s="361"/>
      <c r="DJ344" s="361"/>
      <c r="DK344" s="361"/>
      <c r="DL344" s="361"/>
      <c r="DM344" s="242"/>
      <c r="DN344" s="242"/>
    </row>
    <row r="345" spans="1:118" s="28" customFormat="1" ht="12">
      <c r="A345" s="272" t="str">
        <f t="shared" si="522"/>
        <v>Внести наименование учреждения 11</v>
      </c>
      <c r="B345" s="348" t="s">
        <v>309</v>
      </c>
      <c r="C345" s="349" t="s">
        <v>71</v>
      </c>
      <c r="D345" s="349" t="s">
        <v>310</v>
      </c>
      <c r="E345" s="308">
        <f t="shared" si="533"/>
        <v>0</v>
      </c>
      <c r="F345" s="236">
        <f t="shared" si="534"/>
        <v>0</v>
      </c>
      <c r="G345" s="236">
        <f t="shared" si="535"/>
        <v>0</v>
      </c>
      <c r="H345" s="236">
        <f t="shared" si="536"/>
        <v>0</v>
      </c>
      <c r="I345" s="236">
        <f t="shared" si="537"/>
        <v>0</v>
      </c>
      <c r="J345" s="236">
        <f t="shared" si="561"/>
        <v>0</v>
      </c>
      <c r="K345" s="236">
        <f t="shared" si="562"/>
        <v>0</v>
      </c>
      <c r="L345" s="236">
        <f t="shared" si="563"/>
        <v>0</v>
      </c>
      <c r="M345" s="236">
        <f t="shared" si="564"/>
        <v>0</v>
      </c>
      <c r="N345" s="236">
        <f t="shared" si="523"/>
        <v>0</v>
      </c>
      <c r="O345" s="236">
        <f t="shared" si="565"/>
        <v>0</v>
      </c>
      <c r="P345" s="367"/>
      <c r="Q345" s="368"/>
      <c r="R345" s="237">
        <f t="shared" si="553"/>
        <v>0</v>
      </c>
      <c r="S345" s="368"/>
      <c r="T345" s="237">
        <f t="shared" si="554"/>
        <v>0</v>
      </c>
      <c r="U345" s="368"/>
      <c r="V345" s="368"/>
      <c r="W345" s="368"/>
      <c r="X345" s="368"/>
      <c r="Y345" s="368"/>
      <c r="Z345" s="368"/>
      <c r="AA345" s="367"/>
      <c r="AB345" s="368"/>
      <c r="AC345" s="237">
        <f t="shared" si="555"/>
        <v>0</v>
      </c>
      <c r="AD345" s="368"/>
      <c r="AE345" s="237">
        <f t="shared" si="556"/>
        <v>0</v>
      </c>
      <c r="AF345" s="368"/>
      <c r="AG345" s="368"/>
      <c r="AH345" s="368"/>
      <c r="AI345" s="368"/>
      <c r="AJ345" s="368"/>
      <c r="AK345" s="368"/>
      <c r="AL345" s="367"/>
      <c r="AM345" s="368"/>
      <c r="AN345" s="237">
        <f t="shared" si="557"/>
        <v>0</v>
      </c>
      <c r="AO345" s="368"/>
      <c r="AP345" s="237">
        <f t="shared" si="558"/>
        <v>0</v>
      </c>
      <c r="AQ345" s="368"/>
      <c r="AR345" s="368"/>
      <c r="AS345" s="368"/>
      <c r="AT345" s="368"/>
      <c r="AU345" s="368"/>
      <c r="AV345" s="368"/>
      <c r="AW345" s="367"/>
      <c r="AX345" s="368"/>
      <c r="AY345" s="237">
        <f t="shared" si="559"/>
        <v>0</v>
      </c>
      <c r="AZ345" s="368"/>
      <c r="BA345" s="237">
        <f t="shared" si="560"/>
        <v>0</v>
      </c>
      <c r="BB345" s="368"/>
      <c r="BC345" s="368"/>
      <c r="BD345" s="368"/>
      <c r="BE345" s="368"/>
      <c r="BF345" s="368"/>
      <c r="BG345" s="368"/>
      <c r="BH345" s="379">
        <f t="shared" si="519"/>
        <v>0</v>
      </c>
      <c r="BI345" s="255" t="str">
        <f t="shared" si="532"/>
        <v>19</v>
      </c>
      <c r="BJ345" s="361"/>
      <c r="BK345" s="253">
        <f t="shared" si="543"/>
        <v>0</v>
      </c>
      <c r="BL345" s="361"/>
      <c r="BM345" s="253">
        <f t="shared" si="544"/>
        <v>0</v>
      </c>
      <c r="BN345" s="247"/>
      <c r="BO345" s="358"/>
      <c r="BP345" s="361"/>
      <c r="BQ345" s="361"/>
      <c r="BR345" s="361"/>
      <c r="BS345" s="361"/>
      <c r="BT345" s="361"/>
      <c r="BU345" s="361"/>
      <c r="BV345" s="253">
        <f t="shared" si="545"/>
        <v>0</v>
      </c>
      <c r="BW345" s="361"/>
      <c r="BX345" s="253">
        <f t="shared" si="546"/>
        <v>0</v>
      </c>
      <c r="BY345" s="361"/>
      <c r="BZ345" s="361"/>
      <c r="CA345" s="361"/>
      <c r="CB345" s="361"/>
      <c r="CC345" s="361"/>
      <c r="CD345" s="361"/>
      <c r="CE345" s="361"/>
      <c r="CF345" s="361"/>
      <c r="CG345" s="253">
        <f t="shared" si="547"/>
        <v>0</v>
      </c>
      <c r="CH345" s="361"/>
      <c r="CI345" s="253">
        <f t="shared" si="548"/>
        <v>0</v>
      </c>
      <c r="CJ345" s="361"/>
      <c r="CK345" s="361"/>
      <c r="CL345" s="361"/>
      <c r="CM345" s="361"/>
      <c r="CN345" s="361"/>
      <c r="CO345" s="361"/>
      <c r="CP345" s="361"/>
      <c r="CQ345" s="361"/>
      <c r="CR345" s="253">
        <f t="shared" si="549"/>
        <v>0</v>
      </c>
      <c r="CS345" s="361"/>
      <c r="CT345" s="253">
        <f t="shared" si="550"/>
        <v>0</v>
      </c>
      <c r="CU345" s="361"/>
      <c r="CV345" s="361"/>
      <c r="CW345" s="361"/>
      <c r="CX345" s="361"/>
      <c r="CY345" s="361"/>
      <c r="CZ345" s="361"/>
      <c r="DA345" s="361"/>
      <c r="DB345" s="361"/>
      <c r="DC345" s="253">
        <f t="shared" si="551"/>
        <v>0</v>
      </c>
      <c r="DD345" s="361"/>
      <c r="DE345" s="253">
        <f t="shared" si="552"/>
        <v>0</v>
      </c>
      <c r="DF345" s="361"/>
      <c r="DG345" s="361"/>
      <c r="DH345" s="361"/>
      <c r="DI345" s="361"/>
      <c r="DJ345" s="361"/>
      <c r="DK345" s="361"/>
      <c r="DL345" s="361"/>
      <c r="DM345" s="242"/>
      <c r="DN345" s="242"/>
    </row>
    <row r="346" spans="1:118" s="27" customFormat="1" ht="12">
      <c r="A346" s="272" t="str">
        <f t="shared" si="522"/>
        <v>Внести наименование учреждения 11</v>
      </c>
      <c r="B346" s="350" t="s">
        <v>72</v>
      </c>
      <c r="C346" s="349" t="s">
        <v>73</v>
      </c>
      <c r="D346" s="349" t="s">
        <v>311</v>
      </c>
      <c r="E346" s="308">
        <f t="shared" si="533"/>
        <v>0</v>
      </c>
      <c r="F346" s="236">
        <f t="shared" si="534"/>
        <v>0</v>
      </c>
      <c r="G346" s="236">
        <f t="shared" si="535"/>
        <v>0</v>
      </c>
      <c r="H346" s="236">
        <f t="shared" si="536"/>
        <v>0</v>
      </c>
      <c r="I346" s="236">
        <f t="shared" si="537"/>
        <v>0</v>
      </c>
      <c r="J346" s="236">
        <f t="shared" si="561"/>
        <v>0</v>
      </c>
      <c r="K346" s="236">
        <f t="shared" si="562"/>
        <v>0</v>
      </c>
      <c r="L346" s="236">
        <f t="shared" si="563"/>
        <v>0</v>
      </c>
      <c r="M346" s="236">
        <f t="shared" si="564"/>
        <v>0</v>
      </c>
      <c r="N346" s="236">
        <f t="shared" si="523"/>
        <v>0</v>
      </c>
      <c r="O346" s="236">
        <f t="shared" si="565"/>
        <v>0</v>
      </c>
      <c r="P346" s="367"/>
      <c r="Q346" s="368"/>
      <c r="R346" s="237">
        <f t="shared" si="553"/>
        <v>0</v>
      </c>
      <c r="S346" s="368"/>
      <c r="T346" s="237">
        <f t="shared" si="554"/>
        <v>0</v>
      </c>
      <c r="U346" s="368"/>
      <c r="V346" s="368"/>
      <c r="W346" s="368"/>
      <c r="X346" s="368"/>
      <c r="Y346" s="368"/>
      <c r="Z346" s="368"/>
      <c r="AA346" s="367"/>
      <c r="AB346" s="368"/>
      <c r="AC346" s="237">
        <f t="shared" si="555"/>
        <v>0</v>
      </c>
      <c r="AD346" s="368"/>
      <c r="AE346" s="237">
        <f t="shared" si="556"/>
        <v>0</v>
      </c>
      <c r="AF346" s="368"/>
      <c r="AG346" s="368"/>
      <c r="AH346" s="368"/>
      <c r="AI346" s="368"/>
      <c r="AJ346" s="368"/>
      <c r="AK346" s="368"/>
      <c r="AL346" s="367"/>
      <c r="AM346" s="368"/>
      <c r="AN346" s="237">
        <f t="shared" si="557"/>
        <v>0</v>
      </c>
      <c r="AO346" s="368"/>
      <c r="AP346" s="237">
        <f t="shared" si="558"/>
        <v>0</v>
      </c>
      <c r="AQ346" s="368"/>
      <c r="AR346" s="368"/>
      <c r="AS346" s="368"/>
      <c r="AT346" s="368"/>
      <c r="AU346" s="368"/>
      <c r="AV346" s="368"/>
      <c r="AW346" s="367"/>
      <c r="AX346" s="368"/>
      <c r="AY346" s="237">
        <f t="shared" si="559"/>
        <v>0</v>
      </c>
      <c r="AZ346" s="368"/>
      <c r="BA346" s="237">
        <f t="shared" si="560"/>
        <v>0</v>
      </c>
      <c r="BB346" s="368"/>
      <c r="BC346" s="368"/>
      <c r="BD346" s="368"/>
      <c r="BE346" s="368"/>
      <c r="BF346" s="368"/>
      <c r="BG346" s="368"/>
      <c r="BH346" s="379">
        <f t="shared" si="519"/>
        <v>0</v>
      </c>
      <c r="BI346" s="255" t="str">
        <f t="shared" si="532"/>
        <v>20</v>
      </c>
      <c r="BJ346" s="361"/>
      <c r="BK346" s="253">
        <f t="shared" si="543"/>
        <v>0</v>
      </c>
      <c r="BL346" s="361"/>
      <c r="BM346" s="253">
        <f t="shared" si="544"/>
        <v>0</v>
      </c>
      <c r="BN346" s="247"/>
      <c r="BO346" s="358"/>
      <c r="BP346" s="361"/>
      <c r="BQ346" s="361"/>
      <c r="BR346" s="361"/>
      <c r="BS346" s="361"/>
      <c r="BT346" s="361"/>
      <c r="BU346" s="361"/>
      <c r="BV346" s="253">
        <f t="shared" si="545"/>
        <v>0</v>
      </c>
      <c r="BW346" s="361"/>
      <c r="BX346" s="253">
        <f t="shared" si="546"/>
        <v>0</v>
      </c>
      <c r="BY346" s="361"/>
      <c r="BZ346" s="361"/>
      <c r="CA346" s="361"/>
      <c r="CB346" s="361"/>
      <c r="CC346" s="361"/>
      <c r="CD346" s="361"/>
      <c r="CE346" s="361"/>
      <c r="CF346" s="361"/>
      <c r="CG346" s="253">
        <f t="shared" si="547"/>
        <v>0</v>
      </c>
      <c r="CH346" s="361"/>
      <c r="CI346" s="253">
        <f t="shared" si="548"/>
        <v>0</v>
      </c>
      <c r="CJ346" s="361"/>
      <c r="CK346" s="361"/>
      <c r="CL346" s="361"/>
      <c r="CM346" s="361"/>
      <c r="CN346" s="361"/>
      <c r="CO346" s="361"/>
      <c r="CP346" s="361"/>
      <c r="CQ346" s="361"/>
      <c r="CR346" s="253">
        <f t="shared" si="549"/>
        <v>0</v>
      </c>
      <c r="CS346" s="361"/>
      <c r="CT346" s="253">
        <f t="shared" si="550"/>
        <v>0</v>
      </c>
      <c r="CU346" s="361"/>
      <c r="CV346" s="361"/>
      <c r="CW346" s="361"/>
      <c r="CX346" s="361"/>
      <c r="CY346" s="361"/>
      <c r="CZ346" s="361"/>
      <c r="DA346" s="361"/>
      <c r="DB346" s="361"/>
      <c r="DC346" s="253">
        <f t="shared" si="551"/>
        <v>0</v>
      </c>
      <c r="DD346" s="361"/>
      <c r="DE346" s="253">
        <f t="shared" si="552"/>
        <v>0</v>
      </c>
      <c r="DF346" s="361"/>
      <c r="DG346" s="361"/>
      <c r="DH346" s="361"/>
      <c r="DI346" s="361"/>
      <c r="DJ346" s="361"/>
      <c r="DK346" s="361"/>
      <c r="DL346" s="361"/>
      <c r="DM346" s="2"/>
      <c r="DN346" s="2"/>
    </row>
    <row r="347" spans="1:118" s="28" customFormat="1" ht="36">
      <c r="A347" s="272" t="str">
        <f t="shared" si="522"/>
        <v>Внести наименование учреждения 11</v>
      </c>
      <c r="B347" s="348" t="s">
        <v>340</v>
      </c>
      <c r="C347" s="349" t="s">
        <v>71</v>
      </c>
      <c r="D347" s="349" t="s">
        <v>312</v>
      </c>
      <c r="E347" s="308">
        <f t="shared" si="533"/>
        <v>0</v>
      </c>
      <c r="F347" s="236">
        <f t="shared" si="534"/>
        <v>0</v>
      </c>
      <c r="G347" s="236">
        <f t="shared" si="535"/>
        <v>0</v>
      </c>
      <c r="H347" s="236">
        <f t="shared" si="536"/>
        <v>0</v>
      </c>
      <c r="I347" s="236">
        <f t="shared" si="537"/>
        <v>0</v>
      </c>
      <c r="J347" s="236">
        <f t="shared" si="561"/>
        <v>0</v>
      </c>
      <c r="K347" s="236">
        <f t="shared" si="562"/>
        <v>0</v>
      </c>
      <c r="L347" s="236">
        <f t="shared" si="563"/>
        <v>0</v>
      </c>
      <c r="M347" s="236">
        <f t="shared" si="564"/>
        <v>0</v>
      </c>
      <c r="N347" s="236">
        <f t="shared" si="523"/>
        <v>0</v>
      </c>
      <c r="O347" s="236">
        <f t="shared" si="565"/>
        <v>0</v>
      </c>
      <c r="P347" s="367"/>
      <c r="Q347" s="368"/>
      <c r="R347" s="237">
        <f t="shared" si="553"/>
        <v>0</v>
      </c>
      <c r="S347" s="368"/>
      <c r="T347" s="237">
        <f t="shared" si="554"/>
        <v>0</v>
      </c>
      <c r="U347" s="368"/>
      <c r="V347" s="368"/>
      <c r="W347" s="368"/>
      <c r="X347" s="368"/>
      <c r="Y347" s="368"/>
      <c r="Z347" s="368"/>
      <c r="AA347" s="367"/>
      <c r="AB347" s="368"/>
      <c r="AC347" s="237">
        <f t="shared" si="555"/>
        <v>0</v>
      </c>
      <c r="AD347" s="368"/>
      <c r="AE347" s="237">
        <f t="shared" si="556"/>
        <v>0</v>
      </c>
      <c r="AF347" s="368"/>
      <c r="AG347" s="368"/>
      <c r="AH347" s="368"/>
      <c r="AI347" s="368"/>
      <c r="AJ347" s="368"/>
      <c r="AK347" s="368"/>
      <c r="AL347" s="367"/>
      <c r="AM347" s="368"/>
      <c r="AN347" s="237">
        <f t="shared" si="557"/>
        <v>0</v>
      </c>
      <c r="AO347" s="368"/>
      <c r="AP347" s="237">
        <f t="shared" si="558"/>
        <v>0</v>
      </c>
      <c r="AQ347" s="368"/>
      <c r="AR347" s="368"/>
      <c r="AS347" s="368"/>
      <c r="AT347" s="368"/>
      <c r="AU347" s="368"/>
      <c r="AV347" s="368"/>
      <c r="AW347" s="367"/>
      <c r="AX347" s="368"/>
      <c r="AY347" s="237">
        <f t="shared" si="559"/>
        <v>0</v>
      </c>
      <c r="AZ347" s="368"/>
      <c r="BA347" s="237">
        <f t="shared" si="560"/>
        <v>0</v>
      </c>
      <c r="BB347" s="368"/>
      <c r="BC347" s="368"/>
      <c r="BD347" s="368"/>
      <c r="BE347" s="368"/>
      <c r="BF347" s="368"/>
      <c r="BG347" s="368"/>
      <c r="BH347" s="379">
        <f t="shared" si="519"/>
        <v>0</v>
      </c>
      <c r="BI347" s="255" t="str">
        <f t="shared" si="532"/>
        <v>21</v>
      </c>
      <c r="BJ347" s="361"/>
      <c r="BK347" s="253">
        <f t="shared" si="543"/>
        <v>0</v>
      </c>
      <c r="BL347" s="361"/>
      <c r="BM347" s="253">
        <f t="shared" si="544"/>
        <v>0</v>
      </c>
      <c r="BN347" s="247"/>
      <c r="BO347" s="358"/>
      <c r="BP347" s="361"/>
      <c r="BQ347" s="361"/>
      <c r="BR347" s="361"/>
      <c r="BS347" s="361"/>
      <c r="BT347" s="361"/>
      <c r="BU347" s="361"/>
      <c r="BV347" s="253">
        <f t="shared" si="545"/>
        <v>0</v>
      </c>
      <c r="BW347" s="361"/>
      <c r="BX347" s="253">
        <f t="shared" si="546"/>
        <v>0</v>
      </c>
      <c r="BY347" s="361"/>
      <c r="BZ347" s="361"/>
      <c r="CA347" s="361"/>
      <c r="CB347" s="361"/>
      <c r="CC347" s="361"/>
      <c r="CD347" s="361"/>
      <c r="CE347" s="361"/>
      <c r="CF347" s="361"/>
      <c r="CG347" s="253">
        <f t="shared" si="547"/>
        <v>0</v>
      </c>
      <c r="CH347" s="361"/>
      <c r="CI347" s="253">
        <f t="shared" si="548"/>
        <v>0</v>
      </c>
      <c r="CJ347" s="361"/>
      <c r="CK347" s="361"/>
      <c r="CL347" s="361"/>
      <c r="CM347" s="361"/>
      <c r="CN347" s="361"/>
      <c r="CO347" s="361"/>
      <c r="CP347" s="361"/>
      <c r="CQ347" s="361"/>
      <c r="CR347" s="253">
        <f t="shared" si="549"/>
        <v>0</v>
      </c>
      <c r="CS347" s="361"/>
      <c r="CT347" s="253">
        <f t="shared" si="550"/>
        <v>0</v>
      </c>
      <c r="CU347" s="361"/>
      <c r="CV347" s="361"/>
      <c r="CW347" s="361"/>
      <c r="CX347" s="361"/>
      <c r="CY347" s="361"/>
      <c r="CZ347" s="361"/>
      <c r="DA347" s="361"/>
      <c r="DB347" s="361"/>
      <c r="DC347" s="253">
        <f t="shared" si="551"/>
        <v>0</v>
      </c>
      <c r="DD347" s="361"/>
      <c r="DE347" s="253">
        <f t="shared" si="552"/>
        <v>0</v>
      </c>
      <c r="DF347" s="361"/>
      <c r="DG347" s="361"/>
      <c r="DH347" s="361"/>
      <c r="DI347" s="361"/>
      <c r="DJ347" s="361"/>
      <c r="DK347" s="361"/>
      <c r="DL347" s="361"/>
      <c r="DM347" s="242"/>
      <c r="DN347" s="242"/>
    </row>
    <row r="348" spans="1:118" s="27" customFormat="1" ht="12">
      <c r="A348" s="272" t="str">
        <f t="shared" si="522"/>
        <v>Внести наименование учреждения 11</v>
      </c>
      <c r="B348" s="350" t="s">
        <v>72</v>
      </c>
      <c r="C348" s="349" t="s">
        <v>73</v>
      </c>
      <c r="D348" s="349" t="s">
        <v>313</v>
      </c>
      <c r="E348" s="308">
        <f t="shared" si="533"/>
        <v>0</v>
      </c>
      <c r="F348" s="236">
        <f t="shared" si="534"/>
        <v>0</v>
      </c>
      <c r="G348" s="236">
        <f t="shared" si="535"/>
        <v>0</v>
      </c>
      <c r="H348" s="236">
        <f t="shared" si="536"/>
        <v>0</v>
      </c>
      <c r="I348" s="236">
        <f t="shared" si="537"/>
        <v>0</v>
      </c>
      <c r="J348" s="236">
        <f t="shared" si="561"/>
        <v>0</v>
      </c>
      <c r="K348" s="236">
        <f t="shared" si="562"/>
        <v>0</v>
      </c>
      <c r="L348" s="236">
        <f t="shared" si="563"/>
        <v>0</v>
      </c>
      <c r="M348" s="236">
        <f t="shared" si="564"/>
        <v>0</v>
      </c>
      <c r="N348" s="236">
        <f t="shared" si="523"/>
        <v>0</v>
      </c>
      <c r="O348" s="236">
        <f t="shared" si="565"/>
        <v>0</v>
      </c>
      <c r="P348" s="367"/>
      <c r="Q348" s="368"/>
      <c r="R348" s="237">
        <f t="shared" si="553"/>
        <v>0</v>
      </c>
      <c r="S348" s="368"/>
      <c r="T348" s="237">
        <f t="shared" si="554"/>
        <v>0</v>
      </c>
      <c r="U348" s="368"/>
      <c r="V348" s="368"/>
      <c r="W348" s="368"/>
      <c r="X348" s="368"/>
      <c r="Y348" s="368"/>
      <c r="Z348" s="368"/>
      <c r="AA348" s="367"/>
      <c r="AB348" s="368"/>
      <c r="AC348" s="237">
        <f t="shared" si="555"/>
        <v>0</v>
      </c>
      <c r="AD348" s="368"/>
      <c r="AE348" s="237">
        <f t="shared" si="556"/>
        <v>0</v>
      </c>
      <c r="AF348" s="368"/>
      <c r="AG348" s="368"/>
      <c r="AH348" s="368"/>
      <c r="AI348" s="368"/>
      <c r="AJ348" s="368"/>
      <c r="AK348" s="368"/>
      <c r="AL348" s="367"/>
      <c r="AM348" s="368"/>
      <c r="AN348" s="237">
        <f t="shared" si="557"/>
        <v>0</v>
      </c>
      <c r="AO348" s="368"/>
      <c r="AP348" s="237">
        <f t="shared" si="558"/>
        <v>0</v>
      </c>
      <c r="AQ348" s="368"/>
      <c r="AR348" s="368"/>
      <c r="AS348" s="368"/>
      <c r="AT348" s="368"/>
      <c r="AU348" s="368"/>
      <c r="AV348" s="368"/>
      <c r="AW348" s="367"/>
      <c r="AX348" s="368"/>
      <c r="AY348" s="237">
        <f t="shared" si="559"/>
        <v>0</v>
      </c>
      <c r="AZ348" s="368"/>
      <c r="BA348" s="237">
        <f t="shared" si="560"/>
        <v>0</v>
      </c>
      <c r="BB348" s="368"/>
      <c r="BC348" s="368"/>
      <c r="BD348" s="368"/>
      <c r="BE348" s="368"/>
      <c r="BF348" s="368"/>
      <c r="BG348" s="368"/>
      <c r="BH348" s="379">
        <f t="shared" si="519"/>
        <v>0</v>
      </c>
      <c r="BI348" s="255" t="str">
        <f t="shared" si="532"/>
        <v>22</v>
      </c>
      <c r="BJ348" s="361"/>
      <c r="BK348" s="253">
        <f t="shared" si="543"/>
        <v>0</v>
      </c>
      <c r="BL348" s="361"/>
      <c r="BM348" s="253">
        <f t="shared" si="544"/>
        <v>0</v>
      </c>
      <c r="BN348" s="247"/>
      <c r="BO348" s="358"/>
      <c r="BP348" s="361"/>
      <c r="BQ348" s="361"/>
      <c r="BR348" s="361"/>
      <c r="BS348" s="361"/>
      <c r="BT348" s="361"/>
      <c r="BU348" s="361"/>
      <c r="BV348" s="253">
        <f t="shared" si="545"/>
        <v>0</v>
      </c>
      <c r="BW348" s="361"/>
      <c r="BX348" s="253">
        <f t="shared" si="546"/>
        <v>0</v>
      </c>
      <c r="BY348" s="361"/>
      <c r="BZ348" s="361"/>
      <c r="CA348" s="361"/>
      <c r="CB348" s="361"/>
      <c r="CC348" s="361"/>
      <c r="CD348" s="361"/>
      <c r="CE348" s="361"/>
      <c r="CF348" s="361"/>
      <c r="CG348" s="253">
        <f t="shared" si="547"/>
        <v>0</v>
      </c>
      <c r="CH348" s="361"/>
      <c r="CI348" s="253">
        <f t="shared" si="548"/>
        <v>0</v>
      </c>
      <c r="CJ348" s="361"/>
      <c r="CK348" s="361"/>
      <c r="CL348" s="361"/>
      <c r="CM348" s="361"/>
      <c r="CN348" s="361"/>
      <c r="CO348" s="361"/>
      <c r="CP348" s="361"/>
      <c r="CQ348" s="361"/>
      <c r="CR348" s="253">
        <f t="shared" si="549"/>
        <v>0</v>
      </c>
      <c r="CS348" s="361"/>
      <c r="CT348" s="253">
        <f t="shared" si="550"/>
        <v>0</v>
      </c>
      <c r="CU348" s="361"/>
      <c r="CV348" s="361"/>
      <c r="CW348" s="361"/>
      <c r="CX348" s="361"/>
      <c r="CY348" s="361"/>
      <c r="CZ348" s="361"/>
      <c r="DA348" s="361"/>
      <c r="DB348" s="361"/>
      <c r="DC348" s="253">
        <f t="shared" si="551"/>
        <v>0</v>
      </c>
      <c r="DD348" s="361"/>
      <c r="DE348" s="253">
        <f t="shared" si="552"/>
        <v>0</v>
      </c>
      <c r="DF348" s="361"/>
      <c r="DG348" s="361"/>
      <c r="DH348" s="361"/>
      <c r="DI348" s="361"/>
      <c r="DJ348" s="361"/>
      <c r="DK348" s="361"/>
      <c r="DL348" s="361"/>
      <c r="DM348" s="2"/>
      <c r="DN348" s="2"/>
    </row>
    <row r="349" spans="1:118" s="27" customFormat="1" ht="12">
      <c r="A349" s="272" t="str">
        <f t="shared" si="522"/>
        <v>Внести наименование учреждения 11</v>
      </c>
      <c r="B349" s="348" t="s">
        <v>74</v>
      </c>
      <c r="C349" s="349" t="s">
        <v>76</v>
      </c>
      <c r="D349" s="349" t="s">
        <v>314</v>
      </c>
      <c r="E349" s="308">
        <f t="shared" si="533"/>
        <v>0</v>
      </c>
      <c r="F349" s="236">
        <f t="shared" si="534"/>
        <v>0</v>
      </c>
      <c r="G349" s="236">
        <f t="shared" si="535"/>
        <v>0</v>
      </c>
      <c r="H349" s="236">
        <f t="shared" si="536"/>
        <v>0</v>
      </c>
      <c r="I349" s="236">
        <f t="shared" si="537"/>
        <v>0</v>
      </c>
      <c r="J349" s="236">
        <f t="shared" si="561"/>
        <v>0</v>
      </c>
      <c r="K349" s="236">
        <f t="shared" si="562"/>
        <v>0</v>
      </c>
      <c r="L349" s="236">
        <f t="shared" si="563"/>
        <v>0</v>
      </c>
      <c r="M349" s="236">
        <f t="shared" si="564"/>
        <v>0</v>
      </c>
      <c r="N349" s="236">
        <f t="shared" si="523"/>
        <v>0</v>
      </c>
      <c r="O349" s="236">
        <f t="shared" si="565"/>
        <v>0</v>
      </c>
      <c r="P349" s="220"/>
      <c r="Q349" s="221"/>
      <c r="R349" s="237">
        <f t="shared" si="553"/>
        <v>0</v>
      </c>
      <c r="S349" s="221"/>
      <c r="T349" s="237">
        <f t="shared" si="554"/>
        <v>0</v>
      </c>
      <c r="U349" s="221"/>
      <c r="V349" s="233"/>
      <c r="W349" s="221"/>
      <c r="X349" s="221"/>
      <c r="Y349" s="233"/>
      <c r="Z349" s="221"/>
      <c r="AA349" s="220"/>
      <c r="AB349" s="221"/>
      <c r="AC349" s="237">
        <f t="shared" si="555"/>
        <v>0</v>
      </c>
      <c r="AD349" s="221"/>
      <c r="AE349" s="237">
        <f t="shared" si="556"/>
        <v>0</v>
      </c>
      <c r="AF349" s="221"/>
      <c r="AG349" s="233"/>
      <c r="AH349" s="221"/>
      <c r="AI349" s="221"/>
      <c r="AJ349" s="233"/>
      <c r="AK349" s="221"/>
      <c r="AL349" s="220"/>
      <c r="AM349" s="221"/>
      <c r="AN349" s="237">
        <f t="shared" si="557"/>
        <v>0</v>
      </c>
      <c r="AO349" s="221"/>
      <c r="AP349" s="237">
        <f t="shared" si="558"/>
        <v>0</v>
      </c>
      <c r="AQ349" s="221"/>
      <c r="AR349" s="233"/>
      <c r="AS349" s="221"/>
      <c r="AT349" s="221"/>
      <c r="AU349" s="233"/>
      <c r="AV349" s="221"/>
      <c r="AW349" s="220"/>
      <c r="AX349" s="221"/>
      <c r="AY349" s="237">
        <f t="shared" si="559"/>
        <v>0</v>
      </c>
      <c r="AZ349" s="221"/>
      <c r="BA349" s="237">
        <f t="shared" si="560"/>
        <v>0</v>
      </c>
      <c r="BB349" s="221"/>
      <c r="BC349" s="233"/>
      <c r="BD349" s="221"/>
      <c r="BE349" s="221"/>
      <c r="BF349" s="233"/>
      <c r="BG349" s="221"/>
      <c r="BH349" s="379">
        <f t="shared" si="519"/>
        <v>0</v>
      </c>
      <c r="BI349" s="255" t="str">
        <f t="shared" si="532"/>
        <v>23</v>
      </c>
      <c r="BJ349" s="361"/>
      <c r="BK349" s="253">
        <f t="shared" si="543"/>
        <v>0</v>
      </c>
      <c r="BL349" s="361"/>
      <c r="BM349" s="253">
        <f t="shared" si="544"/>
        <v>0</v>
      </c>
      <c r="BN349" s="247"/>
      <c r="BO349" s="358"/>
      <c r="BP349" s="361"/>
      <c r="BQ349" s="361"/>
      <c r="BR349" s="361"/>
      <c r="BS349" s="361"/>
      <c r="BT349" s="361"/>
      <c r="BU349" s="361"/>
      <c r="BV349" s="253">
        <f t="shared" si="545"/>
        <v>0</v>
      </c>
      <c r="BW349" s="361"/>
      <c r="BX349" s="253">
        <f t="shared" si="546"/>
        <v>0</v>
      </c>
      <c r="BY349" s="361"/>
      <c r="BZ349" s="361"/>
      <c r="CA349" s="361"/>
      <c r="CB349" s="361"/>
      <c r="CC349" s="361"/>
      <c r="CD349" s="361"/>
      <c r="CE349" s="361"/>
      <c r="CF349" s="361"/>
      <c r="CG349" s="253">
        <f t="shared" si="547"/>
        <v>0</v>
      </c>
      <c r="CH349" s="361"/>
      <c r="CI349" s="253">
        <f t="shared" si="548"/>
        <v>0</v>
      </c>
      <c r="CJ349" s="361"/>
      <c r="CK349" s="361"/>
      <c r="CL349" s="361"/>
      <c r="CM349" s="361"/>
      <c r="CN349" s="361"/>
      <c r="CO349" s="361"/>
      <c r="CP349" s="361"/>
      <c r="CQ349" s="361"/>
      <c r="CR349" s="253">
        <f t="shared" si="549"/>
        <v>0</v>
      </c>
      <c r="CS349" s="361"/>
      <c r="CT349" s="253">
        <f t="shared" si="550"/>
        <v>0</v>
      </c>
      <c r="CU349" s="361"/>
      <c r="CV349" s="361"/>
      <c r="CW349" s="361"/>
      <c r="CX349" s="361"/>
      <c r="CY349" s="361"/>
      <c r="CZ349" s="361"/>
      <c r="DA349" s="361"/>
      <c r="DB349" s="361"/>
      <c r="DC349" s="253">
        <f t="shared" si="551"/>
        <v>0</v>
      </c>
      <c r="DD349" s="361"/>
      <c r="DE349" s="253">
        <f t="shared" si="552"/>
        <v>0</v>
      </c>
      <c r="DF349" s="361"/>
      <c r="DG349" s="361"/>
      <c r="DH349" s="361"/>
      <c r="DI349" s="361"/>
      <c r="DJ349" s="361"/>
      <c r="DK349" s="361"/>
      <c r="DL349" s="361"/>
      <c r="DM349" s="2"/>
      <c r="DN349" s="2"/>
    </row>
    <row r="350" spans="1:118" s="27" customFormat="1" ht="12">
      <c r="A350" s="272" t="str">
        <f t="shared" si="522"/>
        <v>Внести наименование учреждения 11</v>
      </c>
      <c r="B350" s="348" t="s">
        <v>315</v>
      </c>
      <c r="C350" s="349" t="s">
        <v>77</v>
      </c>
      <c r="D350" s="349" t="s">
        <v>316</v>
      </c>
      <c r="E350" s="308">
        <f t="shared" si="533"/>
        <v>0</v>
      </c>
      <c r="F350" s="236">
        <f t="shared" si="534"/>
        <v>0</v>
      </c>
      <c r="G350" s="236">
        <f t="shared" si="535"/>
        <v>0</v>
      </c>
      <c r="H350" s="236">
        <f t="shared" si="536"/>
        <v>0</v>
      </c>
      <c r="I350" s="236">
        <f t="shared" si="537"/>
        <v>0</v>
      </c>
      <c r="J350" s="236">
        <f t="shared" si="561"/>
        <v>0</v>
      </c>
      <c r="K350" s="236">
        <f t="shared" si="562"/>
        <v>0</v>
      </c>
      <c r="L350" s="236">
        <f t="shared" si="563"/>
        <v>0</v>
      </c>
      <c r="M350" s="236">
        <f t="shared" si="564"/>
        <v>0</v>
      </c>
      <c r="N350" s="236">
        <f t="shared" si="523"/>
        <v>0</v>
      </c>
      <c r="O350" s="236">
        <f t="shared" si="565"/>
        <v>0</v>
      </c>
      <c r="P350" s="220"/>
      <c r="Q350" s="221"/>
      <c r="R350" s="237">
        <f t="shared" si="553"/>
        <v>0</v>
      </c>
      <c r="S350" s="221"/>
      <c r="T350" s="237">
        <f t="shared" si="554"/>
        <v>0</v>
      </c>
      <c r="U350" s="221"/>
      <c r="V350" s="233"/>
      <c r="W350" s="221"/>
      <c r="X350" s="221"/>
      <c r="Y350" s="233"/>
      <c r="Z350" s="221"/>
      <c r="AA350" s="220"/>
      <c r="AB350" s="221"/>
      <c r="AC350" s="237">
        <f t="shared" si="555"/>
        <v>0</v>
      </c>
      <c r="AD350" s="221"/>
      <c r="AE350" s="237">
        <f t="shared" si="556"/>
        <v>0</v>
      </c>
      <c r="AF350" s="221"/>
      <c r="AG350" s="233"/>
      <c r="AH350" s="221"/>
      <c r="AI350" s="221"/>
      <c r="AJ350" s="233"/>
      <c r="AK350" s="221"/>
      <c r="AL350" s="220"/>
      <c r="AM350" s="221"/>
      <c r="AN350" s="237">
        <f t="shared" si="557"/>
        <v>0</v>
      </c>
      <c r="AO350" s="221"/>
      <c r="AP350" s="237">
        <f t="shared" si="558"/>
        <v>0</v>
      </c>
      <c r="AQ350" s="221"/>
      <c r="AR350" s="233"/>
      <c r="AS350" s="221"/>
      <c r="AT350" s="221"/>
      <c r="AU350" s="233"/>
      <c r="AV350" s="221"/>
      <c r="AW350" s="220"/>
      <c r="AX350" s="221"/>
      <c r="AY350" s="237">
        <f t="shared" si="559"/>
        <v>0</v>
      </c>
      <c r="AZ350" s="221"/>
      <c r="BA350" s="237">
        <f t="shared" si="560"/>
        <v>0</v>
      </c>
      <c r="BB350" s="221"/>
      <c r="BC350" s="233"/>
      <c r="BD350" s="221"/>
      <c r="BE350" s="221"/>
      <c r="BF350" s="233"/>
      <c r="BG350" s="221"/>
      <c r="BH350" s="379">
        <f t="shared" si="519"/>
        <v>0</v>
      </c>
      <c r="BI350" s="255" t="str">
        <f t="shared" si="532"/>
        <v>24</v>
      </c>
      <c r="BJ350" s="361"/>
      <c r="BK350" s="253">
        <f t="shared" si="543"/>
        <v>0</v>
      </c>
      <c r="BL350" s="361"/>
      <c r="BM350" s="253">
        <f t="shared" si="544"/>
        <v>0</v>
      </c>
      <c r="BN350" s="247"/>
      <c r="BO350" s="358"/>
      <c r="BP350" s="361"/>
      <c r="BQ350" s="361"/>
      <c r="BR350" s="361"/>
      <c r="BS350" s="361"/>
      <c r="BT350" s="361"/>
      <c r="BU350" s="361"/>
      <c r="BV350" s="253">
        <f t="shared" si="545"/>
        <v>0</v>
      </c>
      <c r="BW350" s="361"/>
      <c r="BX350" s="253">
        <f t="shared" si="546"/>
        <v>0</v>
      </c>
      <c r="BY350" s="361"/>
      <c r="BZ350" s="361"/>
      <c r="CA350" s="361"/>
      <c r="CB350" s="361"/>
      <c r="CC350" s="361"/>
      <c r="CD350" s="361"/>
      <c r="CE350" s="361"/>
      <c r="CF350" s="361"/>
      <c r="CG350" s="253">
        <f t="shared" si="547"/>
        <v>0</v>
      </c>
      <c r="CH350" s="361"/>
      <c r="CI350" s="253">
        <f t="shared" si="548"/>
        <v>0</v>
      </c>
      <c r="CJ350" s="361"/>
      <c r="CK350" s="361"/>
      <c r="CL350" s="361"/>
      <c r="CM350" s="361"/>
      <c r="CN350" s="361"/>
      <c r="CO350" s="361"/>
      <c r="CP350" s="361"/>
      <c r="CQ350" s="361"/>
      <c r="CR350" s="253">
        <f t="shared" si="549"/>
        <v>0</v>
      </c>
      <c r="CS350" s="361"/>
      <c r="CT350" s="253">
        <f t="shared" si="550"/>
        <v>0</v>
      </c>
      <c r="CU350" s="361"/>
      <c r="CV350" s="361"/>
      <c r="CW350" s="361"/>
      <c r="CX350" s="361"/>
      <c r="CY350" s="361"/>
      <c r="CZ350" s="361"/>
      <c r="DA350" s="361"/>
      <c r="DB350" s="361"/>
      <c r="DC350" s="253">
        <f t="shared" si="551"/>
        <v>0</v>
      </c>
      <c r="DD350" s="361"/>
      <c r="DE350" s="253">
        <f t="shared" si="552"/>
        <v>0</v>
      </c>
      <c r="DF350" s="361"/>
      <c r="DG350" s="361"/>
      <c r="DH350" s="361"/>
      <c r="DI350" s="361"/>
      <c r="DJ350" s="361"/>
      <c r="DK350" s="361"/>
      <c r="DL350" s="361"/>
      <c r="DM350" s="2"/>
      <c r="DN350" s="2"/>
    </row>
    <row r="351" spans="1:118" s="27" customFormat="1" ht="12">
      <c r="A351" s="272" t="str">
        <f t="shared" si="522"/>
        <v>Внести наименование учреждения 11</v>
      </c>
      <c r="B351" s="348" t="s">
        <v>317</v>
      </c>
      <c r="C351" s="349" t="s">
        <v>78</v>
      </c>
      <c r="D351" s="349" t="s">
        <v>318</v>
      </c>
      <c r="E351" s="308">
        <f t="shared" si="533"/>
        <v>0</v>
      </c>
      <c r="F351" s="236">
        <f t="shared" si="534"/>
        <v>0</v>
      </c>
      <c r="G351" s="236">
        <f t="shared" si="535"/>
        <v>0</v>
      </c>
      <c r="H351" s="236">
        <f t="shared" si="536"/>
        <v>0</v>
      </c>
      <c r="I351" s="236">
        <f t="shared" si="537"/>
        <v>0</v>
      </c>
      <c r="J351" s="236">
        <f t="shared" si="561"/>
        <v>0</v>
      </c>
      <c r="K351" s="236">
        <f t="shared" si="562"/>
        <v>0</v>
      </c>
      <c r="L351" s="236">
        <f t="shared" si="563"/>
        <v>0</v>
      </c>
      <c r="M351" s="236">
        <f t="shared" si="564"/>
        <v>0</v>
      </c>
      <c r="N351" s="236">
        <f t="shared" si="523"/>
        <v>0</v>
      </c>
      <c r="O351" s="236">
        <f t="shared" si="565"/>
        <v>0</v>
      </c>
      <c r="P351" s="220"/>
      <c r="Q351" s="221"/>
      <c r="R351" s="237">
        <f t="shared" si="553"/>
        <v>0</v>
      </c>
      <c r="S351" s="221"/>
      <c r="T351" s="237">
        <f t="shared" si="554"/>
        <v>0</v>
      </c>
      <c r="U351" s="221"/>
      <c r="V351" s="233"/>
      <c r="W351" s="221"/>
      <c r="X351" s="221"/>
      <c r="Y351" s="233"/>
      <c r="Z351" s="221"/>
      <c r="AA351" s="220"/>
      <c r="AB351" s="221"/>
      <c r="AC351" s="237">
        <f t="shared" si="555"/>
        <v>0</v>
      </c>
      <c r="AD351" s="221"/>
      <c r="AE351" s="237">
        <f t="shared" si="556"/>
        <v>0</v>
      </c>
      <c r="AF351" s="221"/>
      <c r="AG351" s="233"/>
      <c r="AH351" s="221"/>
      <c r="AI351" s="221"/>
      <c r="AJ351" s="233"/>
      <c r="AK351" s="221"/>
      <c r="AL351" s="220"/>
      <c r="AM351" s="221"/>
      <c r="AN351" s="237">
        <f t="shared" si="557"/>
        <v>0</v>
      </c>
      <c r="AO351" s="221"/>
      <c r="AP351" s="237">
        <f t="shared" si="558"/>
        <v>0</v>
      </c>
      <c r="AQ351" s="221"/>
      <c r="AR351" s="233"/>
      <c r="AS351" s="221"/>
      <c r="AT351" s="221"/>
      <c r="AU351" s="233"/>
      <c r="AV351" s="221"/>
      <c r="AW351" s="220"/>
      <c r="AX351" s="221"/>
      <c r="AY351" s="237">
        <f t="shared" si="559"/>
        <v>0</v>
      </c>
      <c r="AZ351" s="221"/>
      <c r="BA351" s="237">
        <f t="shared" si="560"/>
        <v>0</v>
      </c>
      <c r="BB351" s="221"/>
      <c r="BC351" s="233"/>
      <c r="BD351" s="221"/>
      <c r="BE351" s="221"/>
      <c r="BF351" s="233"/>
      <c r="BG351" s="221"/>
      <c r="BH351" s="379">
        <f t="shared" si="519"/>
        <v>0</v>
      </c>
      <c r="BI351" s="255" t="str">
        <f t="shared" si="532"/>
        <v>25</v>
      </c>
      <c r="BJ351" s="361"/>
      <c r="BK351" s="253">
        <f t="shared" si="543"/>
        <v>0</v>
      </c>
      <c r="BL351" s="361"/>
      <c r="BM351" s="253">
        <f t="shared" si="544"/>
        <v>0</v>
      </c>
      <c r="BN351" s="247"/>
      <c r="BO351" s="358"/>
      <c r="BP351" s="361"/>
      <c r="BQ351" s="361"/>
      <c r="BR351" s="361"/>
      <c r="BS351" s="361"/>
      <c r="BT351" s="361"/>
      <c r="BU351" s="361"/>
      <c r="BV351" s="253">
        <f t="shared" si="545"/>
        <v>0</v>
      </c>
      <c r="BW351" s="361"/>
      <c r="BX351" s="253">
        <f t="shared" si="546"/>
        <v>0</v>
      </c>
      <c r="BY351" s="361"/>
      <c r="BZ351" s="361"/>
      <c r="CA351" s="361"/>
      <c r="CB351" s="361"/>
      <c r="CC351" s="361"/>
      <c r="CD351" s="361"/>
      <c r="CE351" s="361"/>
      <c r="CF351" s="361"/>
      <c r="CG351" s="253">
        <f t="shared" si="547"/>
        <v>0</v>
      </c>
      <c r="CH351" s="361"/>
      <c r="CI351" s="253">
        <f t="shared" si="548"/>
        <v>0</v>
      </c>
      <c r="CJ351" s="361"/>
      <c r="CK351" s="361"/>
      <c r="CL351" s="361"/>
      <c r="CM351" s="361"/>
      <c r="CN351" s="361"/>
      <c r="CO351" s="361"/>
      <c r="CP351" s="361"/>
      <c r="CQ351" s="361"/>
      <c r="CR351" s="253">
        <f t="shared" si="549"/>
        <v>0</v>
      </c>
      <c r="CS351" s="361"/>
      <c r="CT351" s="253">
        <f t="shared" si="550"/>
        <v>0</v>
      </c>
      <c r="CU351" s="361"/>
      <c r="CV351" s="361"/>
      <c r="CW351" s="361"/>
      <c r="CX351" s="361"/>
      <c r="CY351" s="361"/>
      <c r="CZ351" s="361"/>
      <c r="DA351" s="361"/>
      <c r="DB351" s="361"/>
      <c r="DC351" s="253">
        <f t="shared" si="551"/>
        <v>0</v>
      </c>
      <c r="DD351" s="361"/>
      <c r="DE351" s="253">
        <f t="shared" si="552"/>
        <v>0</v>
      </c>
      <c r="DF351" s="361"/>
      <c r="DG351" s="361"/>
      <c r="DH351" s="361"/>
      <c r="DI351" s="361"/>
      <c r="DJ351" s="361"/>
      <c r="DK351" s="361"/>
      <c r="DL351" s="361"/>
      <c r="DM351" s="2"/>
      <c r="DN351" s="2"/>
    </row>
    <row r="352" spans="1:118" s="27" customFormat="1" ht="12">
      <c r="A352" s="272" t="str">
        <f t="shared" si="522"/>
        <v>Внести наименование учреждения 11</v>
      </c>
      <c r="B352" s="348" t="s">
        <v>319</v>
      </c>
      <c r="C352" s="349" t="s">
        <v>320</v>
      </c>
      <c r="D352" s="349" t="s">
        <v>321</v>
      </c>
      <c r="E352" s="308">
        <f t="shared" si="533"/>
        <v>0</v>
      </c>
      <c r="F352" s="236">
        <f t="shared" si="534"/>
        <v>0</v>
      </c>
      <c r="G352" s="236">
        <f t="shared" si="535"/>
        <v>0</v>
      </c>
      <c r="H352" s="236">
        <f t="shared" si="536"/>
        <v>0</v>
      </c>
      <c r="I352" s="236">
        <f t="shared" si="537"/>
        <v>0</v>
      </c>
      <c r="J352" s="236">
        <f t="shared" si="561"/>
        <v>0</v>
      </c>
      <c r="K352" s="236">
        <f t="shared" si="562"/>
        <v>0</v>
      </c>
      <c r="L352" s="236">
        <f t="shared" si="563"/>
        <v>0</v>
      </c>
      <c r="M352" s="236">
        <f t="shared" si="564"/>
        <v>0</v>
      </c>
      <c r="N352" s="236">
        <f t="shared" si="523"/>
        <v>0</v>
      </c>
      <c r="O352" s="236">
        <f t="shared" si="565"/>
        <v>0</v>
      </c>
      <c r="P352" s="220"/>
      <c r="Q352" s="221"/>
      <c r="R352" s="237">
        <f>SUM(U352:W352)</f>
        <v>0</v>
      </c>
      <c r="S352" s="221"/>
      <c r="T352" s="237">
        <f>SUM(X352:Z352)</f>
        <v>0</v>
      </c>
      <c r="U352" s="221"/>
      <c r="V352" s="233"/>
      <c r="W352" s="221"/>
      <c r="X352" s="221"/>
      <c r="Y352" s="233"/>
      <c r="Z352" s="221"/>
      <c r="AA352" s="220"/>
      <c r="AB352" s="221"/>
      <c r="AC352" s="237">
        <f>SUM(AF352:AH352)</f>
        <v>0</v>
      </c>
      <c r="AD352" s="221"/>
      <c r="AE352" s="237">
        <f>SUM(AI352:AK352)</f>
        <v>0</v>
      </c>
      <c r="AF352" s="221"/>
      <c r="AG352" s="233"/>
      <c r="AH352" s="221"/>
      <c r="AI352" s="221"/>
      <c r="AJ352" s="233"/>
      <c r="AK352" s="221"/>
      <c r="AL352" s="220"/>
      <c r="AM352" s="221"/>
      <c r="AN352" s="237">
        <f>SUM(AQ352:AS352)</f>
        <v>0</v>
      </c>
      <c r="AO352" s="221"/>
      <c r="AP352" s="237">
        <f>SUM(AT352:AV352)</f>
        <v>0</v>
      </c>
      <c r="AQ352" s="221"/>
      <c r="AR352" s="233"/>
      <c r="AS352" s="221"/>
      <c r="AT352" s="221"/>
      <c r="AU352" s="233"/>
      <c r="AV352" s="221"/>
      <c r="AW352" s="220"/>
      <c r="AX352" s="221"/>
      <c r="AY352" s="237">
        <f>SUM(BB352:BD352)</f>
        <v>0</v>
      </c>
      <c r="AZ352" s="221"/>
      <c r="BA352" s="237">
        <f>SUM(BE352:BG352)</f>
        <v>0</v>
      </c>
      <c r="BB352" s="221"/>
      <c r="BC352" s="233"/>
      <c r="BD352" s="221"/>
      <c r="BE352" s="221"/>
      <c r="BF352" s="233"/>
      <c r="BG352" s="221"/>
      <c r="BH352" s="379">
        <f t="shared" si="519"/>
        <v>0</v>
      </c>
      <c r="BI352" s="255" t="str">
        <f t="shared" si="532"/>
        <v>26</v>
      </c>
      <c r="BJ352" s="361"/>
      <c r="BK352" s="253">
        <f t="shared" si="543"/>
        <v>0</v>
      </c>
      <c r="BL352" s="361"/>
      <c r="BM352" s="253">
        <f t="shared" si="544"/>
        <v>0</v>
      </c>
      <c r="BN352" s="247"/>
      <c r="BO352" s="358"/>
      <c r="BP352" s="361"/>
      <c r="BQ352" s="361"/>
      <c r="BR352" s="361"/>
      <c r="BS352" s="361"/>
      <c r="BT352" s="361"/>
      <c r="BU352" s="361"/>
      <c r="BV352" s="253">
        <f t="shared" si="545"/>
        <v>0</v>
      </c>
      <c r="BW352" s="361"/>
      <c r="BX352" s="253">
        <f t="shared" si="546"/>
        <v>0</v>
      </c>
      <c r="BY352" s="361"/>
      <c r="BZ352" s="361"/>
      <c r="CA352" s="361"/>
      <c r="CB352" s="361"/>
      <c r="CC352" s="361"/>
      <c r="CD352" s="361"/>
      <c r="CE352" s="361"/>
      <c r="CF352" s="361"/>
      <c r="CG352" s="253">
        <f t="shared" si="547"/>
        <v>0</v>
      </c>
      <c r="CH352" s="361"/>
      <c r="CI352" s="253">
        <f t="shared" si="548"/>
        <v>0</v>
      </c>
      <c r="CJ352" s="361"/>
      <c r="CK352" s="361"/>
      <c r="CL352" s="361"/>
      <c r="CM352" s="361"/>
      <c r="CN352" s="361"/>
      <c r="CO352" s="361"/>
      <c r="CP352" s="361"/>
      <c r="CQ352" s="361"/>
      <c r="CR352" s="253">
        <f t="shared" si="549"/>
        <v>0</v>
      </c>
      <c r="CS352" s="361"/>
      <c r="CT352" s="253">
        <f t="shared" si="550"/>
        <v>0</v>
      </c>
      <c r="CU352" s="361"/>
      <c r="CV352" s="361"/>
      <c r="CW352" s="361"/>
      <c r="CX352" s="361"/>
      <c r="CY352" s="361"/>
      <c r="CZ352" s="361"/>
      <c r="DA352" s="361"/>
      <c r="DB352" s="361"/>
      <c r="DC352" s="253">
        <f t="shared" si="551"/>
        <v>0</v>
      </c>
      <c r="DD352" s="361"/>
      <c r="DE352" s="253">
        <f t="shared" si="552"/>
        <v>0</v>
      </c>
      <c r="DF352" s="361"/>
      <c r="DG352" s="361"/>
      <c r="DH352" s="361"/>
      <c r="DI352" s="361"/>
      <c r="DJ352" s="361"/>
      <c r="DK352" s="361"/>
      <c r="DL352" s="361"/>
      <c r="DM352" s="2"/>
      <c r="DN352" s="2"/>
    </row>
    <row r="353" spans="1:118" s="27" customFormat="1" ht="12">
      <c r="A353" s="272" t="str">
        <f t="shared" si="522"/>
        <v>Внести наименование учреждения 11</v>
      </c>
      <c r="B353" s="348" t="s">
        <v>322</v>
      </c>
      <c r="C353" s="349" t="s">
        <v>323</v>
      </c>
      <c r="D353" s="349" t="s">
        <v>324</v>
      </c>
      <c r="E353" s="308">
        <f t="shared" si="533"/>
        <v>0</v>
      </c>
      <c r="F353" s="236">
        <f t="shared" si="534"/>
        <v>0</v>
      </c>
      <c r="G353" s="236">
        <f t="shared" si="535"/>
        <v>0</v>
      </c>
      <c r="H353" s="236">
        <f t="shared" si="536"/>
        <v>0</v>
      </c>
      <c r="I353" s="236">
        <f t="shared" si="537"/>
        <v>0</v>
      </c>
      <c r="J353" s="236">
        <f t="shared" si="561"/>
        <v>0</v>
      </c>
      <c r="K353" s="236">
        <f t="shared" si="562"/>
        <v>0</v>
      </c>
      <c r="L353" s="236">
        <f t="shared" si="563"/>
        <v>0</v>
      </c>
      <c r="M353" s="236">
        <f t="shared" si="564"/>
        <v>0</v>
      </c>
      <c r="N353" s="236">
        <f t="shared" si="523"/>
        <v>0</v>
      </c>
      <c r="O353" s="236">
        <f t="shared" si="565"/>
        <v>0</v>
      </c>
      <c r="P353" s="220"/>
      <c r="Q353" s="221"/>
      <c r="R353" s="237">
        <f>SUM(U353:W353)</f>
        <v>0</v>
      </c>
      <c r="S353" s="221"/>
      <c r="T353" s="237">
        <f>SUM(X353:Z353)</f>
        <v>0</v>
      </c>
      <c r="U353" s="221"/>
      <c r="V353" s="233"/>
      <c r="W353" s="221"/>
      <c r="X353" s="221"/>
      <c r="Y353" s="233"/>
      <c r="Z353" s="221"/>
      <c r="AA353" s="220"/>
      <c r="AB353" s="221"/>
      <c r="AC353" s="237">
        <f>SUM(AF353:AH353)</f>
        <v>0</v>
      </c>
      <c r="AD353" s="221"/>
      <c r="AE353" s="237">
        <f>SUM(AI353:AK353)</f>
        <v>0</v>
      </c>
      <c r="AF353" s="221"/>
      <c r="AG353" s="233"/>
      <c r="AH353" s="221"/>
      <c r="AI353" s="221"/>
      <c r="AJ353" s="233"/>
      <c r="AK353" s="221"/>
      <c r="AL353" s="220"/>
      <c r="AM353" s="221"/>
      <c r="AN353" s="237">
        <f>SUM(AQ353:AS353)</f>
        <v>0</v>
      </c>
      <c r="AO353" s="221"/>
      <c r="AP353" s="237">
        <f>SUM(AT353:AV353)</f>
        <v>0</v>
      </c>
      <c r="AQ353" s="221"/>
      <c r="AR353" s="233"/>
      <c r="AS353" s="221"/>
      <c r="AT353" s="221"/>
      <c r="AU353" s="233"/>
      <c r="AV353" s="221"/>
      <c r="AW353" s="220"/>
      <c r="AX353" s="221"/>
      <c r="AY353" s="237">
        <f>SUM(BB353:BD353)</f>
        <v>0</v>
      </c>
      <c r="AZ353" s="221"/>
      <c r="BA353" s="237">
        <f>SUM(BE353:BG353)</f>
        <v>0</v>
      </c>
      <c r="BB353" s="221"/>
      <c r="BC353" s="233"/>
      <c r="BD353" s="221"/>
      <c r="BE353" s="221"/>
      <c r="BF353" s="233"/>
      <c r="BG353" s="221"/>
      <c r="BH353" s="379">
        <f t="shared" si="519"/>
        <v>0</v>
      </c>
      <c r="BI353" s="255" t="str">
        <f t="shared" si="532"/>
        <v>27</v>
      </c>
      <c r="BJ353" s="361"/>
      <c r="BK353" s="253">
        <f t="shared" si="543"/>
        <v>0</v>
      </c>
      <c r="BL353" s="361"/>
      <c r="BM353" s="253">
        <f t="shared" si="544"/>
        <v>0</v>
      </c>
      <c r="BN353" s="247"/>
      <c r="BO353" s="358"/>
      <c r="BP353" s="361"/>
      <c r="BQ353" s="361"/>
      <c r="BR353" s="361"/>
      <c r="BS353" s="361"/>
      <c r="BT353" s="361"/>
      <c r="BU353" s="361"/>
      <c r="BV353" s="253">
        <f t="shared" si="545"/>
        <v>0</v>
      </c>
      <c r="BW353" s="361"/>
      <c r="BX353" s="253">
        <f t="shared" si="546"/>
        <v>0</v>
      </c>
      <c r="BY353" s="361"/>
      <c r="BZ353" s="361"/>
      <c r="CA353" s="361"/>
      <c r="CB353" s="361"/>
      <c r="CC353" s="361"/>
      <c r="CD353" s="361"/>
      <c r="CE353" s="361"/>
      <c r="CF353" s="361"/>
      <c r="CG353" s="253">
        <f t="shared" si="547"/>
        <v>0</v>
      </c>
      <c r="CH353" s="361"/>
      <c r="CI353" s="253">
        <f t="shared" si="548"/>
        <v>0</v>
      </c>
      <c r="CJ353" s="361"/>
      <c r="CK353" s="361"/>
      <c r="CL353" s="361"/>
      <c r="CM353" s="361"/>
      <c r="CN353" s="361"/>
      <c r="CO353" s="361"/>
      <c r="CP353" s="361"/>
      <c r="CQ353" s="361"/>
      <c r="CR353" s="253">
        <f t="shared" si="549"/>
        <v>0</v>
      </c>
      <c r="CS353" s="361"/>
      <c r="CT353" s="253">
        <f t="shared" si="550"/>
        <v>0</v>
      </c>
      <c r="CU353" s="361"/>
      <c r="CV353" s="361"/>
      <c r="CW353" s="361"/>
      <c r="CX353" s="361"/>
      <c r="CY353" s="361"/>
      <c r="CZ353" s="361"/>
      <c r="DA353" s="361"/>
      <c r="DB353" s="361"/>
      <c r="DC353" s="253">
        <f t="shared" si="551"/>
        <v>0</v>
      </c>
      <c r="DD353" s="361"/>
      <c r="DE353" s="253">
        <f t="shared" si="552"/>
        <v>0</v>
      </c>
      <c r="DF353" s="361"/>
      <c r="DG353" s="361"/>
      <c r="DH353" s="361"/>
      <c r="DI353" s="361"/>
      <c r="DJ353" s="361"/>
      <c r="DK353" s="361"/>
      <c r="DL353" s="361"/>
      <c r="DM353" s="2"/>
      <c r="DN353" s="2"/>
    </row>
    <row r="354" spans="1:118" s="28" customFormat="1" thickBot="1">
      <c r="A354" s="272" t="str">
        <f t="shared" si="522"/>
        <v>Внести наименование учреждения 11</v>
      </c>
      <c r="B354" s="352" t="s">
        <v>75</v>
      </c>
      <c r="C354" s="349" t="s">
        <v>79</v>
      </c>
      <c r="D354" s="349" t="s">
        <v>325</v>
      </c>
      <c r="E354" s="308">
        <f t="shared" si="533"/>
        <v>0</v>
      </c>
      <c r="F354" s="236">
        <f t="shared" si="534"/>
        <v>0</v>
      </c>
      <c r="G354" s="236">
        <f t="shared" si="535"/>
        <v>0</v>
      </c>
      <c r="H354" s="236">
        <f t="shared" si="536"/>
        <v>0</v>
      </c>
      <c r="I354" s="236">
        <f t="shared" si="537"/>
        <v>0</v>
      </c>
      <c r="J354" s="236">
        <f t="shared" si="561"/>
        <v>0</v>
      </c>
      <c r="K354" s="236">
        <f t="shared" si="562"/>
        <v>0</v>
      </c>
      <c r="L354" s="236">
        <f t="shared" si="563"/>
        <v>0</v>
      </c>
      <c r="M354" s="236">
        <f t="shared" si="564"/>
        <v>0</v>
      </c>
      <c r="N354" s="236">
        <f t="shared" si="523"/>
        <v>0</v>
      </c>
      <c r="O354" s="236">
        <f t="shared" si="565"/>
        <v>0</v>
      </c>
      <c r="P354" s="223"/>
      <c r="Q354" s="224"/>
      <c r="R354" s="238">
        <f>SUM(U354:W354)</f>
        <v>0</v>
      </c>
      <c r="S354" s="224"/>
      <c r="T354" s="238">
        <f>SUM(X354:Z354)</f>
        <v>0</v>
      </c>
      <c r="U354" s="224"/>
      <c r="V354" s="234"/>
      <c r="W354" s="224"/>
      <c r="X354" s="224"/>
      <c r="Y354" s="234"/>
      <c r="Z354" s="224"/>
      <c r="AA354" s="223"/>
      <c r="AB354" s="224"/>
      <c r="AC354" s="238">
        <f>SUM(AF354:AH354)</f>
        <v>0</v>
      </c>
      <c r="AD354" s="224"/>
      <c r="AE354" s="238">
        <f>SUM(AI354:AK354)</f>
        <v>0</v>
      </c>
      <c r="AF354" s="224"/>
      <c r="AG354" s="234"/>
      <c r="AH354" s="224"/>
      <c r="AI354" s="224"/>
      <c r="AJ354" s="234"/>
      <c r="AK354" s="224"/>
      <c r="AL354" s="223"/>
      <c r="AM354" s="224"/>
      <c r="AN354" s="238">
        <f>SUM(AQ354:AS354)</f>
        <v>0</v>
      </c>
      <c r="AO354" s="224"/>
      <c r="AP354" s="238">
        <f>SUM(AT354:AV354)</f>
        <v>0</v>
      </c>
      <c r="AQ354" s="224"/>
      <c r="AR354" s="234"/>
      <c r="AS354" s="224"/>
      <c r="AT354" s="224"/>
      <c r="AU354" s="234"/>
      <c r="AV354" s="224"/>
      <c r="AW354" s="223"/>
      <c r="AX354" s="224"/>
      <c r="AY354" s="238">
        <f>SUM(BB354:BD354)</f>
        <v>0</v>
      </c>
      <c r="AZ354" s="224"/>
      <c r="BA354" s="238">
        <f>SUM(BE354:BG354)</f>
        <v>0</v>
      </c>
      <c r="BB354" s="224"/>
      <c r="BC354" s="234"/>
      <c r="BD354" s="224"/>
      <c r="BE354" s="224"/>
      <c r="BF354" s="234"/>
      <c r="BG354" s="224"/>
      <c r="BH354" s="379">
        <f t="shared" si="519"/>
        <v>0</v>
      </c>
      <c r="BI354" s="255" t="str">
        <f t="shared" si="532"/>
        <v>28</v>
      </c>
      <c r="BJ354" s="359"/>
      <c r="BK354" s="253">
        <f t="shared" si="543"/>
        <v>0</v>
      </c>
      <c r="BL354" s="359"/>
      <c r="BM354" s="253">
        <f t="shared" si="544"/>
        <v>0</v>
      </c>
      <c r="BN354" s="322"/>
      <c r="BO354" s="362"/>
      <c r="BP354" s="359"/>
      <c r="BQ354" s="359"/>
      <c r="BR354" s="359"/>
      <c r="BS354" s="359"/>
      <c r="BT354" s="359"/>
      <c r="BU354" s="359"/>
      <c r="BV354" s="253">
        <f t="shared" si="545"/>
        <v>0</v>
      </c>
      <c r="BW354" s="361"/>
      <c r="BX354" s="253">
        <f t="shared" si="546"/>
        <v>0</v>
      </c>
      <c r="BY354" s="359"/>
      <c r="BZ354" s="359"/>
      <c r="CA354" s="359"/>
      <c r="CB354" s="359"/>
      <c r="CC354" s="359"/>
      <c r="CD354" s="359"/>
      <c r="CE354" s="359"/>
      <c r="CF354" s="359"/>
      <c r="CG354" s="253">
        <f t="shared" si="547"/>
        <v>0</v>
      </c>
      <c r="CH354" s="361"/>
      <c r="CI354" s="253">
        <f t="shared" si="548"/>
        <v>0</v>
      </c>
      <c r="CJ354" s="359"/>
      <c r="CK354" s="359"/>
      <c r="CL354" s="359"/>
      <c r="CM354" s="359"/>
      <c r="CN354" s="359"/>
      <c r="CO354" s="359"/>
      <c r="CP354" s="359"/>
      <c r="CQ354" s="359"/>
      <c r="CR354" s="253">
        <f t="shared" si="549"/>
        <v>0</v>
      </c>
      <c r="CS354" s="361"/>
      <c r="CT354" s="253">
        <f t="shared" si="550"/>
        <v>0</v>
      </c>
      <c r="CU354" s="359"/>
      <c r="CV354" s="359"/>
      <c r="CW354" s="359"/>
      <c r="CX354" s="359"/>
      <c r="CY354" s="359"/>
      <c r="CZ354" s="359"/>
      <c r="DA354" s="359"/>
      <c r="DB354" s="359"/>
      <c r="DC354" s="253">
        <f t="shared" si="551"/>
        <v>0</v>
      </c>
      <c r="DD354" s="361"/>
      <c r="DE354" s="253">
        <f t="shared" si="552"/>
        <v>0</v>
      </c>
      <c r="DF354" s="359"/>
      <c r="DG354" s="359"/>
      <c r="DH354" s="359"/>
      <c r="DI354" s="359"/>
      <c r="DJ354" s="359"/>
      <c r="DK354" s="359"/>
      <c r="DL354" s="359"/>
      <c r="DM354" s="242"/>
      <c r="DN354" s="242"/>
    </row>
    <row r="355" spans="1:118" s="258" customFormat="1" ht="20.25" customHeight="1">
      <c r="A355" s="271" t="str">
        <f>B355</f>
        <v>Внести наименование учреждения 12</v>
      </c>
      <c r="B355" s="712" t="s">
        <v>256</v>
      </c>
      <c r="C355" s="713"/>
      <c r="D355" s="713"/>
      <c r="E355" s="713"/>
      <c r="F355" s="713"/>
      <c r="G355" s="713"/>
      <c r="H355" s="713"/>
      <c r="I355" s="713"/>
      <c r="J355" s="713"/>
      <c r="K355" s="713"/>
      <c r="L355" s="713"/>
      <c r="M355" s="713"/>
      <c r="N355" s="713"/>
      <c r="O355" s="714"/>
      <c r="P355" s="715" t="str">
        <f>CONCATENATE(P$1," - ",$B355)</f>
        <v>1 квартал - Внести наименование учреждения 12</v>
      </c>
      <c r="Q355" s="716"/>
      <c r="R355" s="716"/>
      <c r="S355" s="716"/>
      <c r="T355" s="716"/>
      <c r="U355" s="716"/>
      <c r="V355" s="716"/>
      <c r="W355" s="716"/>
      <c r="X355" s="716"/>
      <c r="Y355" s="716"/>
      <c r="Z355" s="717"/>
      <c r="AA355" s="715" t="str">
        <f>CONCATENATE(AA$1," - ",$B355)</f>
        <v>2 квартал - Внести наименование учреждения 12</v>
      </c>
      <c r="AB355" s="716"/>
      <c r="AC355" s="716"/>
      <c r="AD355" s="716"/>
      <c r="AE355" s="716"/>
      <c r="AF355" s="716"/>
      <c r="AG355" s="716"/>
      <c r="AH355" s="716"/>
      <c r="AI355" s="716"/>
      <c r="AJ355" s="716"/>
      <c r="AK355" s="717"/>
      <c r="AL355" s="715" t="str">
        <f>CONCATENATE(AL$1," - ",$B355)</f>
        <v>3 квартал - Внести наименование учреждения 12</v>
      </c>
      <c r="AM355" s="716"/>
      <c r="AN355" s="716"/>
      <c r="AO355" s="716"/>
      <c r="AP355" s="716"/>
      <c r="AQ355" s="716"/>
      <c r="AR355" s="716"/>
      <c r="AS355" s="716"/>
      <c r="AT355" s="716"/>
      <c r="AU355" s="716"/>
      <c r="AV355" s="717"/>
      <c r="AW355" s="715" t="str">
        <f>CONCATENATE(AW$1," - ",$B355)</f>
        <v>4 квартал - Внести наименование учреждения 12</v>
      </c>
      <c r="AX355" s="716"/>
      <c r="AY355" s="716"/>
      <c r="AZ355" s="716"/>
      <c r="BA355" s="716"/>
      <c r="BB355" s="716"/>
      <c r="BC355" s="716"/>
      <c r="BD355" s="716"/>
      <c r="BE355" s="716"/>
      <c r="BF355" s="716"/>
      <c r="BG355" s="717"/>
      <c r="BH355" s="379">
        <f>IF((COUNTA(BJ355:DL355)-COUNTIF(BJ355:DL355,0))=0,0,CONCATENATE("Ошибки!-",COUNTA(BJ355:DL355)-COUNTIF(BJ355:DL355,0)))</f>
        <v>0</v>
      </c>
      <c r="BI355" s="284" t="str">
        <f>CONCATENATE(D366," по отношению к ",D367,", ",D368)</f>
        <v>11 по отношению к 12, 13</v>
      </c>
      <c r="BJ355" s="285">
        <f t="shared" ref="BJ355:CO355" si="566">IF(ROUND(E366-SUM(E367:E368),5)&gt;=0,0,"Ошибка")</f>
        <v>0</v>
      </c>
      <c r="BK355" s="285">
        <f t="shared" si="566"/>
        <v>0</v>
      </c>
      <c r="BL355" s="285">
        <f t="shared" si="566"/>
        <v>0</v>
      </c>
      <c r="BM355" s="285">
        <f t="shared" si="566"/>
        <v>0</v>
      </c>
      <c r="BN355" s="285">
        <f t="shared" si="566"/>
        <v>0</v>
      </c>
      <c r="BO355" s="285">
        <f t="shared" si="566"/>
        <v>0</v>
      </c>
      <c r="BP355" s="285">
        <f t="shared" si="566"/>
        <v>0</v>
      </c>
      <c r="BQ355" s="285">
        <f t="shared" si="566"/>
        <v>0</v>
      </c>
      <c r="BR355" s="285">
        <f t="shared" si="566"/>
        <v>0</v>
      </c>
      <c r="BS355" s="285">
        <f t="shared" si="566"/>
        <v>0</v>
      </c>
      <c r="BT355" s="285">
        <f t="shared" si="566"/>
        <v>0</v>
      </c>
      <c r="BU355" s="285">
        <f t="shared" si="566"/>
        <v>0</v>
      </c>
      <c r="BV355" s="285">
        <f t="shared" si="566"/>
        <v>0</v>
      </c>
      <c r="BW355" s="285">
        <f t="shared" si="566"/>
        <v>0</v>
      </c>
      <c r="BX355" s="285">
        <f t="shared" si="566"/>
        <v>0</v>
      </c>
      <c r="BY355" s="285">
        <f t="shared" si="566"/>
        <v>0</v>
      </c>
      <c r="BZ355" s="285">
        <f t="shared" si="566"/>
        <v>0</v>
      </c>
      <c r="CA355" s="285">
        <f t="shared" si="566"/>
        <v>0</v>
      </c>
      <c r="CB355" s="285">
        <f t="shared" si="566"/>
        <v>0</v>
      </c>
      <c r="CC355" s="285">
        <f t="shared" si="566"/>
        <v>0</v>
      </c>
      <c r="CD355" s="285">
        <f t="shared" si="566"/>
        <v>0</v>
      </c>
      <c r="CE355" s="285">
        <f t="shared" si="566"/>
        <v>0</v>
      </c>
      <c r="CF355" s="285">
        <f t="shared" si="566"/>
        <v>0</v>
      </c>
      <c r="CG355" s="285">
        <f t="shared" si="566"/>
        <v>0</v>
      </c>
      <c r="CH355" s="285">
        <f t="shared" si="566"/>
        <v>0</v>
      </c>
      <c r="CI355" s="285">
        <f t="shared" si="566"/>
        <v>0</v>
      </c>
      <c r="CJ355" s="285">
        <f t="shared" si="566"/>
        <v>0</v>
      </c>
      <c r="CK355" s="285">
        <f t="shared" si="566"/>
        <v>0</v>
      </c>
      <c r="CL355" s="285">
        <f t="shared" si="566"/>
        <v>0</v>
      </c>
      <c r="CM355" s="285">
        <f t="shared" si="566"/>
        <v>0</v>
      </c>
      <c r="CN355" s="285">
        <f t="shared" si="566"/>
        <v>0</v>
      </c>
      <c r="CO355" s="285">
        <f t="shared" si="566"/>
        <v>0</v>
      </c>
      <c r="CP355" s="285">
        <f t="shared" ref="CP355:DL355" si="567">IF(ROUND(AK366-SUM(AK367:AK368),5)&gt;=0,0,"Ошибка")</f>
        <v>0</v>
      </c>
      <c r="CQ355" s="285">
        <f t="shared" si="567"/>
        <v>0</v>
      </c>
      <c r="CR355" s="285">
        <f t="shared" si="567"/>
        <v>0</v>
      </c>
      <c r="CS355" s="285">
        <f t="shared" si="567"/>
        <v>0</v>
      </c>
      <c r="CT355" s="285">
        <f t="shared" si="567"/>
        <v>0</v>
      </c>
      <c r="CU355" s="285">
        <f t="shared" si="567"/>
        <v>0</v>
      </c>
      <c r="CV355" s="285">
        <f t="shared" si="567"/>
        <v>0</v>
      </c>
      <c r="CW355" s="285">
        <f t="shared" si="567"/>
        <v>0</v>
      </c>
      <c r="CX355" s="285">
        <f t="shared" si="567"/>
        <v>0</v>
      </c>
      <c r="CY355" s="285">
        <f t="shared" si="567"/>
        <v>0</v>
      </c>
      <c r="CZ355" s="285">
        <f t="shared" si="567"/>
        <v>0</v>
      </c>
      <c r="DA355" s="285">
        <f t="shared" si="567"/>
        <v>0</v>
      </c>
      <c r="DB355" s="285">
        <f t="shared" si="567"/>
        <v>0</v>
      </c>
      <c r="DC355" s="285">
        <f t="shared" si="567"/>
        <v>0</v>
      </c>
      <c r="DD355" s="285">
        <f t="shared" si="567"/>
        <v>0</v>
      </c>
      <c r="DE355" s="285">
        <f t="shared" si="567"/>
        <v>0</v>
      </c>
      <c r="DF355" s="285">
        <f t="shared" si="567"/>
        <v>0</v>
      </c>
      <c r="DG355" s="285">
        <f t="shared" si="567"/>
        <v>0</v>
      </c>
      <c r="DH355" s="285">
        <f t="shared" si="567"/>
        <v>0</v>
      </c>
      <c r="DI355" s="285">
        <f t="shared" si="567"/>
        <v>0</v>
      </c>
      <c r="DJ355" s="285">
        <f t="shared" si="567"/>
        <v>0</v>
      </c>
      <c r="DK355" s="285">
        <f t="shared" si="567"/>
        <v>0</v>
      </c>
      <c r="DL355" s="285">
        <f t="shared" si="567"/>
        <v>0</v>
      </c>
      <c r="DM355" s="259"/>
      <c r="DN355" s="259"/>
    </row>
    <row r="356" spans="1:118" s="27" customFormat="1" ht="36">
      <c r="A356" s="272" t="str">
        <f>A355</f>
        <v>Внести наименование учреждения 12</v>
      </c>
      <c r="B356" s="211" t="s">
        <v>356</v>
      </c>
      <c r="C356" s="37" t="s">
        <v>47</v>
      </c>
      <c r="D356" s="37" t="s">
        <v>6</v>
      </c>
      <c r="E356" s="308">
        <f t="shared" ref="E356:AJ356" si="568">SUM(E357:E360,E362:E363,E366,E369,E372:E374,E376,E378:E383)</f>
        <v>0</v>
      </c>
      <c r="F356" s="236">
        <f t="shared" si="568"/>
        <v>0</v>
      </c>
      <c r="G356" s="236">
        <f t="shared" si="568"/>
        <v>0</v>
      </c>
      <c r="H356" s="236">
        <f t="shared" si="568"/>
        <v>0</v>
      </c>
      <c r="I356" s="236">
        <f t="shared" si="568"/>
        <v>0</v>
      </c>
      <c r="J356" s="236">
        <f t="shared" si="568"/>
        <v>0</v>
      </c>
      <c r="K356" s="236">
        <f t="shared" si="568"/>
        <v>0</v>
      </c>
      <c r="L356" s="236">
        <f t="shared" si="568"/>
        <v>0</v>
      </c>
      <c r="M356" s="236">
        <f t="shared" si="568"/>
        <v>0</v>
      </c>
      <c r="N356" s="236">
        <f t="shared" si="568"/>
        <v>0</v>
      </c>
      <c r="O356" s="236">
        <f t="shared" si="568"/>
        <v>0</v>
      </c>
      <c r="P356" s="228">
        <f t="shared" si="568"/>
        <v>0</v>
      </c>
      <c r="Q356" s="226">
        <f t="shared" si="568"/>
        <v>0</v>
      </c>
      <c r="R356" s="236">
        <f t="shared" si="568"/>
        <v>0</v>
      </c>
      <c r="S356" s="226">
        <f t="shared" si="568"/>
        <v>0</v>
      </c>
      <c r="T356" s="236">
        <f t="shared" si="568"/>
        <v>0</v>
      </c>
      <c r="U356" s="226">
        <f t="shared" si="568"/>
        <v>0</v>
      </c>
      <c r="V356" s="235">
        <f t="shared" si="568"/>
        <v>0</v>
      </c>
      <c r="W356" s="226">
        <f t="shared" si="568"/>
        <v>0</v>
      </c>
      <c r="X356" s="226">
        <f t="shared" si="568"/>
        <v>0</v>
      </c>
      <c r="Y356" s="235">
        <f t="shared" si="568"/>
        <v>0</v>
      </c>
      <c r="Z356" s="227">
        <f t="shared" si="568"/>
        <v>0</v>
      </c>
      <c r="AA356" s="228">
        <f t="shared" si="568"/>
        <v>0</v>
      </c>
      <c r="AB356" s="226">
        <f t="shared" si="568"/>
        <v>0</v>
      </c>
      <c r="AC356" s="236">
        <f t="shared" si="568"/>
        <v>0</v>
      </c>
      <c r="AD356" s="226">
        <f t="shared" si="568"/>
        <v>0</v>
      </c>
      <c r="AE356" s="236">
        <f t="shared" si="568"/>
        <v>0</v>
      </c>
      <c r="AF356" s="226">
        <f t="shared" si="568"/>
        <v>0</v>
      </c>
      <c r="AG356" s="235">
        <f t="shared" si="568"/>
        <v>0</v>
      </c>
      <c r="AH356" s="226">
        <f t="shared" si="568"/>
        <v>0</v>
      </c>
      <c r="AI356" s="226">
        <f t="shared" si="568"/>
        <v>0</v>
      </c>
      <c r="AJ356" s="235">
        <f t="shared" si="568"/>
        <v>0</v>
      </c>
      <c r="AK356" s="227">
        <f t="shared" ref="AK356:BG356" si="569">SUM(AK357:AK360,AK362:AK363,AK366,AK369,AK372:AK374,AK376,AK378:AK383)</f>
        <v>0</v>
      </c>
      <c r="AL356" s="228">
        <f t="shared" si="569"/>
        <v>0</v>
      </c>
      <c r="AM356" s="226">
        <f t="shared" si="569"/>
        <v>0</v>
      </c>
      <c r="AN356" s="236">
        <f t="shared" si="569"/>
        <v>0</v>
      </c>
      <c r="AO356" s="226">
        <f t="shared" si="569"/>
        <v>0</v>
      </c>
      <c r="AP356" s="236">
        <f t="shared" si="569"/>
        <v>0</v>
      </c>
      <c r="AQ356" s="226">
        <f t="shared" si="569"/>
        <v>0</v>
      </c>
      <c r="AR356" s="235">
        <f t="shared" si="569"/>
        <v>0</v>
      </c>
      <c r="AS356" s="226">
        <f t="shared" si="569"/>
        <v>0</v>
      </c>
      <c r="AT356" s="226">
        <f t="shared" si="569"/>
        <v>0</v>
      </c>
      <c r="AU356" s="235">
        <f t="shared" si="569"/>
        <v>0</v>
      </c>
      <c r="AV356" s="227">
        <f t="shared" si="569"/>
        <v>0</v>
      </c>
      <c r="AW356" s="228">
        <f t="shared" si="569"/>
        <v>0</v>
      </c>
      <c r="AX356" s="226">
        <f t="shared" si="569"/>
        <v>0</v>
      </c>
      <c r="AY356" s="236">
        <f t="shared" si="569"/>
        <v>0</v>
      </c>
      <c r="AZ356" s="226">
        <f t="shared" si="569"/>
        <v>0</v>
      </c>
      <c r="BA356" s="236">
        <f t="shared" si="569"/>
        <v>0</v>
      </c>
      <c r="BB356" s="226">
        <f t="shared" si="569"/>
        <v>0</v>
      </c>
      <c r="BC356" s="235">
        <f t="shared" si="569"/>
        <v>0</v>
      </c>
      <c r="BD356" s="226">
        <f t="shared" si="569"/>
        <v>0</v>
      </c>
      <c r="BE356" s="226">
        <f t="shared" si="569"/>
        <v>0</v>
      </c>
      <c r="BF356" s="235">
        <f t="shared" si="569"/>
        <v>0</v>
      </c>
      <c r="BG356" s="227">
        <f t="shared" si="569"/>
        <v>0</v>
      </c>
      <c r="BH356" s="379">
        <f t="shared" ref="BH356:BH383" si="570">IF((COUNTA(BJ356:DL356)-COUNTIF(BJ356:DL356,0))=0,0,CONCATENATE("Ошибки!-",COUNTA(BJ356:DL356)-COUNTIF(BJ356:DL356,0)))</f>
        <v>0</v>
      </c>
      <c r="BI356" s="255" t="str">
        <f>CONCATENATE(D369," по отношению к ",D370,", ",D371)</f>
        <v>14 по отношению к 15, 16</v>
      </c>
      <c r="BJ356" s="253">
        <f t="shared" ref="BJ356:CO356" si="571">IF(ROUND(E369-SUM(E370:E371),5)&gt;=0,0,"Ошибка")</f>
        <v>0</v>
      </c>
      <c r="BK356" s="253">
        <f t="shared" si="571"/>
        <v>0</v>
      </c>
      <c r="BL356" s="253">
        <f t="shared" si="571"/>
        <v>0</v>
      </c>
      <c r="BM356" s="253">
        <f t="shared" si="571"/>
        <v>0</v>
      </c>
      <c r="BN356" s="253">
        <f t="shared" si="571"/>
        <v>0</v>
      </c>
      <c r="BO356" s="253">
        <f t="shared" si="571"/>
        <v>0</v>
      </c>
      <c r="BP356" s="253">
        <f t="shared" si="571"/>
        <v>0</v>
      </c>
      <c r="BQ356" s="253">
        <f t="shared" si="571"/>
        <v>0</v>
      </c>
      <c r="BR356" s="253">
        <f t="shared" si="571"/>
        <v>0</v>
      </c>
      <c r="BS356" s="253">
        <f t="shared" si="571"/>
        <v>0</v>
      </c>
      <c r="BT356" s="253">
        <f t="shared" si="571"/>
        <v>0</v>
      </c>
      <c r="BU356" s="253">
        <f t="shared" si="571"/>
        <v>0</v>
      </c>
      <c r="BV356" s="253">
        <f t="shared" si="571"/>
        <v>0</v>
      </c>
      <c r="BW356" s="253">
        <f t="shared" si="571"/>
        <v>0</v>
      </c>
      <c r="BX356" s="253">
        <f t="shared" si="571"/>
        <v>0</v>
      </c>
      <c r="BY356" s="253">
        <f t="shared" si="571"/>
        <v>0</v>
      </c>
      <c r="BZ356" s="253">
        <f t="shared" si="571"/>
        <v>0</v>
      </c>
      <c r="CA356" s="253">
        <f t="shared" si="571"/>
        <v>0</v>
      </c>
      <c r="CB356" s="253">
        <f t="shared" si="571"/>
        <v>0</v>
      </c>
      <c r="CC356" s="253">
        <f t="shared" si="571"/>
        <v>0</v>
      </c>
      <c r="CD356" s="253">
        <f t="shared" si="571"/>
        <v>0</v>
      </c>
      <c r="CE356" s="253">
        <f t="shared" si="571"/>
        <v>0</v>
      </c>
      <c r="CF356" s="253">
        <f t="shared" si="571"/>
        <v>0</v>
      </c>
      <c r="CG356" s="253">
        <f t="shared" si="571"/>
        <v>0</v>
      </c>
      <c r="CH356" s="253">
        <f t="shared" si="571"/>
        <v>0</v>
      </c>
      <c r="CI356" s="253">
        <f t="shared" si="571"/>
        <v>0</v>
      </c>
      <c r="CJ356" s="253">
        <f t="shared" si="571"/>
        <v>0</v>
      </c>
      <c r="CK356" s="253">
        <f t="shared" si="571"/>
        <v>0</v>
      </c>
      <c r="CL356" s="253">
        <f t="shared" si="571"/>
        <v>0</v>
      </c>
      <c r="CM356" s="253">
        <f t="shared" si="571"/>
        <v>0</v>
      </c>
      <c r="CN356" s="253">
        <f t="shared" si="571"/>
        <v>0</v>
      </c>
      <c r="CO356" s="253">
        <f t="shared" si="571"/>
        <v>0</v>
      </c>
      <c r="CP356" s="253">
        <f t="shared" ref="CP356:DL356" si="572">IF(ROUND(AK369-SUM(AK370:AK371),5)&gt;=0,0,"Ошибка")</f>
        <v>0</v>
      </c>
      <c r="CQ356" s="253">
        <f t="shared" si="572"/>
        <v>0</v>
      </c>
      <c r="CR356" s="253">
        <f t="shared" si="572"/>
        <v>0</v>
      </c>
      <c r="CS356" s="253">
        <f t="shared" si="572"/>
        <v>0</v>
      </c>
      <c r="CT356" s="253">
        <f t="shared" si="572"/>
        <v>0</v>
      </c>
      <c r="CU356" s="253">
        <f t="shared" si="572"/>
        <v>0</v>
      </c>
      <c r="CV356" s="253">
        <f t="shared" si="572"/>
        <v>0</v>
      </c>
      <c r="CW356" s="253">
        <f t="shared" si="572"/>
        <v>0</v>
      </c>
      <c r="CX356" s="253">
        <f t="shared" si="572"/>
        <v>0</v>
      </c>
      <c r="CY356" s="253">
        <f t="shared" si="572"/>
        <v>0</v>
      </c>
      <c r="CZ356" s="253">
        <f t="shared" si="572"/>
        <v>0</v>
      </c>
      <c r="DA356" s="253">
        <f t="shared" si="572"/>
        <v>0</v>
      </c>
      <c r="DB356" s="253">
        <f t="shared" si="572"/>
        <v>0</v>
      </c>
      <c r="DC356" s="253">
        <f t="shared" si="572"/>
        <v>0</v>
      </c>
      <c r="DD356" s="253">
        <f t="shared" si="572"/>
        <v>0</v>
      </c>
      <c r="DE356" s="253">
        <f t="shared" si="572"/>
        <v>0</v>
      </c>
      <c r="DF356" s="253">
        <f t="shared" si="572"/>
        <v>0</v>
      </c>
      <c r="DG356" s="253">
        <f t="shared" si="572"/>
        <v>0</v>
      </c>
      <c r="DH356" s="253">
        <f t="shared" si="572"/>
        <v>0</v>
      </c>
      <c r="DI356" s="253">
        <f t="shared" si="572"/>
        <v>0</v>
      </c>
      <c r="DJ356" s="253">
        <f t="shared" si="572"/>
        <v>0</v>
      </c>
      <c r="DK356" s="253">
        <f t="shared" si="572"/>
        <v>0</v>
      </c>
      <c r="DL356" s="253">
        <f t="shared" si="572"/>
        <v>0</v>
      </c>
      <c r="DM356" s="2"/>
      <c r="DN356" s="2"/>
    </row>
    <row r="357" spans="1:118" s="27" customFormat="1" ht="24">
      <c r="A357" s="272" t="str">
        <f t="shared" ref="A357:A383" si="573">A356</f>
        <v>Внести наименование учреждения 12</v>
      </c>
      <c r="B357" s="348" t="s">
        <v>233</v>
      </c>
      <c r="C357" s="349" t="s">
        <v>55</v>
      </c>
      <c r="D357" s="349" t="s">
        <v>7</v>
      </c>
      <c r="E357" s="308">
        <f>ROUND(SUM(P357,AA357,AL357,AW357),0)</f>
        <v>0</v>
      </c>
      <c r="F357" s="236">
        <f>ROUND(SUM(Q357,AB357,AM357,AX357),1)</f>
        <v>0</v>
      </c>
      <c r="G357" s="236">
        <f>SUM(J357:L357)</f>
        <v>0</v>
      </c>
      <c r="H357" s="236">
        <f>ROUND(SUM(S357,AD357,AO357,AZ357),1)</f>
        <v>0</v>
      </c>
      <c r="I357" s="236">
        <f>SUM(M357:O357)</f>
        <v>0</v>
      </c>
      <c r="J357" s="236">
        <f>ROUND(SUM(U357,AF357,AQ357,BB357),1)</f>
        <v>0</v>
      </c>
      <c r="K357" s="236">
        <f>ROUND(SUM(V357,AG357,AR357,BC357),1)</f>
        <v>0</v>
      </c>
      <c r="L357" s="236">
        <f>ROUND(SUM(W357,AH357,AS357,BD357),1)</f>
        <v>0</v>
      </c>
      <c r="M357" s="236">
        <f>ROUND(SUM(X357,AI357,AT357,BE357),1)</f>
        <v>0</v>
      </c>
      <c r="N357" s="236">
        <f t="shared" ref="N357:N383" si="574">ROUND(SUM(Y357,AJ357,AU357,BF357),1)</f>
        <v>0</v>
      </c>
      <c r="O357" s="236">
        <f>ROUND(SUM(Z357,AK357,AV357,BG357),1)</f>
        <v>0</v>
      </c>
      <c r="P357" s="220"/>
      <c r="Q357" s="221"/>
      <c r="R357" s="237">
        <f t="shared" ref="R357:R362" si="575">SUM(U357:W357)</f>
        <v>0</v>
      </c>
      <c r="S357" s="221"/>
      <c r="T357" s="237">
        <f t="shared" ref="T357:T362" si="576">SUM(X357:Z357)</f>
        <v>0</v>
      </c>
      <c r="U357" s="221"/>
      <c r="V357" s="233"/>
      <c r="W357" s="221"/>
      <c r="X357" s="221"/>
      <c r="Y357" s="233"/>
      <c r="Z357" s="221"/>
      <c r="AA357" s="220"/>
      <c r="AB357" s="221"/>
      <c r="AC357" s="237">
        <f t="shared" ref="AC357:AC362" si="577">SUM(AF357:AH357)</f>
        <v>0</v>
      </c>
      <c r="AD357" s="221"/>
      <c r="AE357" s="237">
        <f t="shared" ref="AE357:AE362" si="578">SUM(AI357:AK357)</f>
        <v>0</v>
      </c>
      <c r="AF357" s="221"/>
      <c r="AG357" s="233"/>
      <c r="AH357" s="221"/>
      <c r="AI357" s="221"/>
      <c r="AJ357" s="233"/>
      <c r="AK357" s="221"/>
      <c r="AL357" s="220"/>
      <c r="AM357" s="221"/>
      <c r="AN357" s="237">
        <f t="shared" ref="AN357:AN362" si="579">SUM(AQ357:AS357)</f>
        <v>0</v>
      </c>
      <c r="AO357" s="221"/>
      <c r="AP357" s="237">
        <f t="shared" ref="AP357:AP362" si="580">SUM(AT357:AV357)</f>
        <v>0</v>
      </c>
      <c r="AQ357" s="221"/>
      <c r="AR357" s="233"/>
      <c r="AS357" s="221"/>
      <c r="AT357" s="221"/>
      <c r="AU357" s="233"/>
      <c r="AV357" s="221"/>
      <c r="AW357" s="220"/>
      <c r="AX357" s="221"/>
      <c r="AY357" s="237">
        <f t="shared" ref="AY357:AY362" si="581">SUM(BB357:BD357)</f>
        <v>0</v>
      </c>
      <c r="AZ357" s="221"/>
      <c r="BA357" s="237">
        <f t="shared" ref="BA357:BA362" si="582">SUM(BE357:BG357)</f>
        <v>0</v>
      </c>
      <c r="BB357" s="221"/>
      <c r="BC357" s="233"/>
      <c r="BD357" s="221"/>
      <c r="BE357" s="221"/>
      <c r="BF357" s="233"/>
      <c r="BG357" s="221"/>
      <c r="BH357" s="379">
        <f t="shared" si="570"/>
        <v>0</v>
      </c>
      <c r="BI357" s="255" t="str">
        <f t="shared" ref="BI357:BI383" si="583">D357</f>
        <v>02</v>
      </c>
      <c r="BJ357" s="361"/>
      <c r="BK357" s="253">
        <f>IF(ROUND((E357-F357),5)&gt;=0,0,"Ошибка!")</f>
        <v>0</v>
      </c>
      <c r="BL357" s="361"/>
      <c r="BM357" s="253">
        <f>IF(ROUND((G357-H357),5)&gt;=0,0,"Ошибка!")</f>
        <v>0</v>
      </c>
      <c r="BN357" s="247"/>
      <c r="BO357" s="358"/>
      <c r="BP357" s="361"/>
      <c r="BQ357" s="361"/>
      <c r="BR357" s="361"/>
      <c r="BS357" s="361"/>
      <c r="BT357" s="361"/>
      <c r="BU357" s="361"/>
      <c r="BV357" s="253">
        <f>IF(ROUND((P357-Q357),5)&gt;=0,0,"Ошибка!")</f>
        <v>0</v>
      </c>
      <c r="BW357" s="361"/>
      <c r="BX357" s="253">
        <f>IF(ROUND((R357-S357),5)&gt;=0,0,"Ошибка!")</f>
        <v>0</v>
      </c>
      <c r="BY357" s="361"/>
      <c r="BZ357" s="361"/>
      <c r="CA357" s="361"/>
      <c r="CB357" s="361"/>
      <c r="CC357" s="361"/>
      <c r="CD357" s="361"/>
      <c r="CE357" s="361"/>
      <c r="CF357" s="361"/>
      <c r="CG357" s="253">
        <f>IF(ROUND((AA357-AB357),5)&gt;=0,0,"Ошибка!")</f>
        <v>0</v>
      </c>
      <c r="CH357" s="361"/>
      <c r="CI357" s="253">
        <f>IF(ROUND((AC357-AD357),5)&gt;=0,0,"Ошибка!")</f>
        <v>0</v>
      </c>
      <c r="CJ357" s="361"/>
      <c r="CK357" s="361"/>
      <c r="CL357" s="361"/>
      <c r="CM357" s="361"/>
      <c r="CN357" s="361"/>
      <c r="CO357" s="361"/>
      <c r="CP357" s="361"/>
      <c r="CQ357" s="361"/>
      <c r="CR357" s="253">
        <f>IF(ROUND((AL357-AM357),5)&gt;=0,0,"Ошибка!")</f>
        <v>0</v>
      </c>
      <c r="CS357" s="361"/>
      <c r="CT357" s="253">
        <f>IF(ROUND((AN357-AO357),5)&gt;=0,0,"Ошибка!")</f>
        <v>0</v>
      </c>
      <c r="CU357" s="361"/>
      <c r="CV357" s="361"/>
      <c r="CW357" s="361"/>
      <c r="CX357" s="361"/>
      <c r="CY357" s="361"/>
      <c r="CZ357" s="361"/>
      <c r="DA357" s="361"/>
      <c r="DB357" s="361"/>
      <c r="DC357" s="253">
        <f>IF(ROUND((AW357-AX357),5)&gt;=0,0,"Ошибка!")</f>
        <v>0</v>
      </c>
      <c r="DD357" s="361"/>
      <c r="DE357" s="253">
        <f>IF(ROUND((AY357-AZ357),5)&gt;=0,0,"Ошибка!")</f>
        <v>0</v>
      </c>
      <c r="DF357" s="361"/>
      <c r="DG357" s="361"/>
      <c r="DH357" s="361"/>
      <c r="DI357" s="361"/>
      <c r="DJ357" s="361"/>
      <c r="DK357" s="361"/>
      <c r="DL357" s="361"/>
      <c r="DM357" s="2"/>
      <c r="DN357" s="2"/>
    </row>
    <row r="358" spans="1:118" s="27" customFormat="1" ht="36">
      <c r="A358" s="272" t="str">
        <f t="shared" si="573"/>
        <v>Внести наименование учреждения 12</v>
      </c>
      <c r="B358" s="348" t="s">
        <v>229</v>
      </c>
      <c r="C358" s="349" t="s">
        <v>58</v>
      </c>
      <c r="D358" s="349" t="s">
        <v>8</v>
      </c>
      <c r="E358" s="308">
        <f t="shared" ref="E358:E383" si="584">ROUND(SUM(P358,AA358,AL358,AW358),0)</f>
        <v>0</v>
      </c>
      <c r="F358" s="236">
        <f t="shared" ref="F358:F383" si="585">ROUND(SUM(Q358,AB358,AM358,AX358),1)</f>
        <v>0</v>
      </c>
      <c r="G358" s="236">
        <f t="shared" ref="G358:G383" si="586">SUM(J358:L358)</f>
        <v>0</v>
      </c>
      <c r="H358" s="236">
        <f t="shared" ref="H358:H383" si="587">ROUND(SUM(S358,AD358,AO358,AZ358),1)</f>
        <v>0</v>
      </c>
      <c r="I358" s="236">
        <f t="shared" ref="I358:I383" si="588">SUM(M358:O358)</f>
        <v>0</v>
      </c>
      <c r="J358" s="236">
        <f t="shared" ref="J358:J370" si="589">ROUND(SUM(U358,AF358,AQ358,BB358),1)</f>
        <v>0</v>
      </c>
      <c r="K358" s="236">
        <f t="shared" ref="K358:K370" si="590">ROUND(SUM(V358,AG358,AR358,BC358),1)</f>
        <v>0</v>
      </c>
      <c r="L358" s="236">
        <f t="shared" ref="L358:L370" si="591">ROUND(SUM(W358,AH358,AS358,BD358),1)</f>
        <v>0</v>
      </c>
      <c r="M358" s="236">
        <f t="shared" ref="M358:M370" si="592">ROUND(SUM(X358,AI358,AT358,BE358),1)</f>
        <v>0</v>
      </c>
      <c r="N358" s="236">
        <f t="shared" si="574"/>
        <v>0</v>
      </c>
      <c r="O358" s="236">
        <f t="shared" ref="O358:O370" si="593">ROUND(SUM(Z358,AK358,AV358,BG358),1)</f>
        <v>0</v>
      </c>
      <c r="P358" s="220"/>
      <c r="Q358" s="221"/>
      <c r="R358" s="237">
        <f t="shared" si="575"/>
        <v>0</v>
      </c>
      <c r="S358" s="221"/>
      <c r="T358" s="237">
        <f t="shared" si="576"/>
        <v>0</v>
      </c>
      <c r="U358" s="221"/>
      <c r="V358" s="233"/>
      <c r="W358" s="221"/>
      <c r="X358" s="221"/>
      <c r="Y358" s="233"/>
      <c r="Z358" s="221"/>
      <c r="AA358" s="220"/>
      <c r="AB358" s="221"/>
      <c r="AC358" s="237">
        <f t="shared" si="577"/>
        <v>0</v>
      </c>
      <c r="AD358" s="221"/>
      <c r="AE358" s="237">
        <f t="shared" si="578"/>
        <v>0</v>
      </c>
      <c r="AF358" s="221"/>
      <c r="AG358" s="233"/>
      <c r="AH358" s="221"/>
      <c r="AI358" s="221"/>
      <c r="AJ358" s="233"/>
      <c r="AK358" s="221"/>
      <c r="AL358" s="220"/>
      <c r="AM358" s="221"/>
      <c r="AN358" s="237">
        <f t="shared" si="579"/>
        <v>0</v>
      </c>
      <c r="AO358" s="221"/>
      <c r="AP358" s="237">
        <f t="shared" si="580"/>
        <v>0</v>
      </c>
      <c r="AQ358" s="221"/>
      <c r="AR358" s="233"/>
      <c r="AS358" s="221"/>
      <c r="AT358" s="221"/>
      <c r="AU358" s="233"/>
      <c r="AV358" s="221"/>
      <c r="AW358" s="220"/>
      <c r="AX358" s="221"/>
      <c r="AY358" s="237">
        <f t="shared" si="581"/>
        <v>0</v>
      </c>
      <c r="AZ358" s="221"/>
      <c r="BA358" s="237">
        <f t="shared" si="582"/>
        <v>0</v>
      </c>
      <c r="BB358" s="221"/>
      <c r="BC358" s="233"/>
      <c r="BD358" s="221"/>
      <c r="BE358" s="221"/>
      <c r="BF358" s="233"/>
      <c r="BG358" s="221"/>
      <c r="BH358" s="379">
        <f t="shared" si="570"/>
        <v>0</v>
      </c>
      <c r="BI358" s="255" t="str">
        <f t="shared" si="583"/>
        <v>03</v>
      </c>
      <c r="BJ358" s="361"/>
      <c r="BK358" s="253">
        <f t="shared" ref="BK358:BK383" si="594">IF(ROUND((E358-F358),5)&gt;=0,0,"Ошибка!")</f>
        <v>0</v>
      </c>
      <c r="BL358" s="361"/>
      <c r="BM358" s="253">
        <f t="shared" ref="BM358:BM383" si="595">IF(ROUND((G358-H358),5)&gt;=0,0,"Ошибка!")</f>
        <v>0</v>
      </c>
      <c r="BN358" s="247"/>
      <c r="BO358" s="358"/>
      <c r="BP358" s="361"/>
      <c r="BQ358" s="361"/>
      <c r="BR358" s="361"/>
      <c r="BS358" s="361"/>
      <c r="BT358" s="361"/>
      <c r="BU358" s="361"/>
      <c r="BV358" s="253">
        <f t="shared" ref="BV358:BV383" si="596">IF(ROUND((P358-Q358),5)&gt;=0,0,"Ошибка!")</f>
        <v>0</v>
      </c>
      <c r="BW358" s="361"/>
      <c r="BX358" s="253">
        <f t="shared" ref="BX358:BX383" si="597">IF(ROUND((R358-S358),5)&gt;=0,0,"Ошибка!")</f>
        <v>0</v>
      </c>
      <c r="BY358" s="361"/>
      <c r="BZ358" s="361"/>
      <c r="CA358" s="361"/>
      <c r="CB358" s="361"/>
      <c r="CC358" s="361"/>
      <c r="CD358" s="361"/>
      <c r="CE358" s="361"/>
      <c r="CF358" s="361"/>
      <c r="CG358" s="253">
        <f t="shared" ref="CG358:CG383" si="598">IF(ROUND((AA358-AB358),5)&gt;=0,0,"Ошибка!")</f>
        <v>0</v>
      </c>
      <c r="CH358" s="361"/>
      <c r="CI358" s="253">
        <f t="shared" ref="CI358:CI383" si="599">IF(ROUND((AC358-AD358),5)&gt;=0,0,"Ошибка!")</f>
        <v>0</v>
      </c>
      <c r="CJ358" s="361"/>
      <c r="CK358" s="361"/>
      <c r="CL358" s="361"/>
      <c r="CM358" s="361"/>
      <c r="CN358" s="361"/>
      <c r="CO358" s="361"/>
      <c r="CP358" s="361"/>
      <c r="CQ358" s="361"/>
      <c r="CR358" s="253">
        <f t="shared" ref="CR358:CR383" si="600">IF(ROUND((AL358-AM358),5)&gt;=0,0,"Ошибка!")</f>
        <v>0</v>
      </c>
      <c r="CS358" s="361"/>
      <c r="CT358" s="253">
        <f t="shared" ref="CT358:CT383" si="601">IF(ROUND((AN358-AO358),5)&gt;=0,0,"Ошибка!")</f>
        <v>0</v>
      </c>
      <c r="CU358" s="361"/>
      <c r="CV358" s="361"/>
      <c r="CW358" s="361"/>
      <c r="CX358" s="361"/>
      <c r="CY358" s="361"/>
      <c r="CZ358" s="361"/>
      <c r="DA358" s="361"/>
      <c r="DB358" s="361"/>
      <c r="DC358" s="253">
        <f t="shared" ref="DC358:DC383" si="602">IF(ROUND((AW358-AX358),5)&gt;=0,0,"Ошибка!")</f>
        <v>0</v>
      </c>
      <c r="DD358" s="361"/>
      <c r="DE358" s="253">
        <f t="shared" ref="DE358:DE383" si="603">IF(ROUND((AY358-AZ358),5)&gt;=0,0,"Ошибка!")</f>
        <v>0</v>
      </c>
      <c r="DF358" s="361"/>
      <c r="DG358" s="361"/>
      <c r="DH358" s="361"/>
      <c r="DI358" s="361"/>
      <c r="DJ358" s="361"/>
      <c r="DK358" s="361"/>
      <c r="DL358" s="361"/>
      <c r="DM358" s="2"/>
      <c r="DN358" s="2"/>
    </row>
    <row r="359" spans="1:118" s="28" customFormat="1" ht="24">
      <c r="A359" s="272" t="str">
        <f t="shared" si="573"/>
        <v>Внести наименование учреждения 12</v>
      </c>
      <c r="B359" s="348" t="s">
        <v>331</v>
      </c>
      <c r="C359" s="349" t="s">
        <v>288</v>
      </c>
      <c r="D359" s="349" t="s">
        <v>9</v>
      </c>
      <c r="E359" s="308">
        <f t="shared" si="584"/>
        <v>0</v>
      </c>
      <c r="F359" s="236">
        <f t="shared" si="585"/>
        <v>0</v>
      </c>
      <c r="G359" s="236">
        <f t="shared" si="586"/>
        <v>0</v>
      </c>
      <c r="H359" s="236">
        <f t="shared" si="587"/>
        <v>0</v>
      </c>
      <c r="I359" s="236">
        <f t="shared" si="588"/>
        <v>0</v>
      </c>
      <c r="J359" s="236">
        <f t="shared" si="589"/>
        <v>0</v>
      </c>
      <c r="K359" s="236">
        <f t="shared" si="590"/>
        <v>0</v>
      </c>
      <c r="L359" s="236">
        <f t="shared" si="591"/>
        <v>0</v>
      </c>
      <c r="M359" s="236">
        <f t="shared" si="592"/>
        <v>0</v>
      </c>
      <c r="N359" s="236">
        <f t="shared" si="574"/>
        <v>0</v>
      </c>
      <c r="O359" s="236">
        <f t="shared" si="593"/>
        <v>0</v>
      </c>
      <c r="P359" s="367"/>
      <c r="Q359" s="368"/>
      <c r="R359" s="237">
        <f t="shared" si="575"/>
        <v>0</v>
      </c>
      <c r="S359" s="368"/>
      <c r="T359" s="237">
        <f t="shared" si="576"/>
        <v>0</v>
      </c>
      <c r="U359" s="368"/>
      <c r="V359" s="368"/>
      <c r="W359" s="368"/>
      <c r="X359" s="368"/>
      <c r="Y359" s="368"/>
      <c r="Z359" s="368"/>
      <c r="AA359" s="367"/>
      <c r="AB359" s="368"/>
      <c r="AC359" s="237">
        <f t="shared" si="577"/>
        <v>0</v>
      </c>
      <c r="AD359" s="368"/>
      <c r="AE359" s="237">
        <f t="shared" si="578"/>
        <v>0</v>
      </c>
      <c r="AF359" s="368"/>
      <c r="AG359" s="368"/>
      <c r="AH359" s="368"/>
      <c r="AI359" s="368"/>
      <c r="AJ359" s="368"/>
      <c r="AK359" s="368"/>
      <c r="AL359" s="367"/>
      <c r="AM359" s="368"/>
      <c r="AN359" s="237">
        <f t="shared" si="579"/>
        <v>0</v>
      </c>
      <c r="AO359" s="368"/>
      <c r="AP359" s="237">
        <f t="shared" si="580"/>
        <v>0</v>
      </c>
      <c r="AQ359" s="368"/>
      <c r="AR359" s="368"/>
      <c r="AS359" s="368"/>
      <c r="AT359" s="368"/>
      <c r="AU359" s="368"/>
      <c r="AV359" s="368"/>
      <c r="AW359" s="367"/>
      <c r="AX359" s="368"/>
      <c r="AY359" s="237">
        <f t="shared" si="581"/>
        <v>0</v>
      </c>
      <c r="AZ359" s="368"/>
      <c r="BA359" s="237">
        <f t="shared" si="582"/>
        <v>0</v>
      </c>
      <c r="BB359" s="368"/>
      <c r="BC359" s="368"/>
      <c r="BD359" s="368"/>
      <c r="BE359" s="368"/>
      <c r="BF359" s="368"/>
      <c r="BG359" s="368"/>
      <c r="BH359" s="379">
        <f t="shared" si="570"/>
        <v>0</v>
      </c>
      <c r="BI359" s="255" t="str">
        <f t="shared" si="583"/>
        <v>04</v>
      </c>
      <c r="BJ359" s="361"/>
      <c r="BK359" s="253">
        <f t="shared" si="594"/>
        <v>0</v>
      </c>
      <c r="BL359" s="361"/>
      <c r="BM359" s="253">
        <f t="shared" si="595"/>
        <v>0</v>
      </c>
      <c r="BN359" s="247"/>
      <c r="BO359" s="358"/>
      <c r="BP359" s="361"/>
      <c r="BQ359" s="361"/>
      <c r="BR359" s="361"/>
      <c r="BS359" s="361"/>
      <c r="BT359" s="361"/>
      <c r="BU359" s="361"/>
      <c r="BV359" s="253">
        <f t="shared" si="596"/>
        <v>0</v>
      </c>
      <c r="BW359" s="361"/>
      <c r="BX359" s="253">
        <f t="shared" si="597"/>
        <v>0</v>
      </c>
      <c r="BY359" s="361"/>
      <c r="BZ359" s="361"/>
      <c r="CA359" s="361"/>
      <c r="CB359" s="361"/>
      <c r="CC359" s="361"/>
      <c r="CD359" s="361"/>
      <c r="CE359" s="361"/>
      <c r="CF359" s="361"/>
      <c r="CG359" s="253">
        <f t="shared" si="598"/>
        <v>0</v>
      </c>
      <c r="CH359" s="361"/>
      <c r="CI359" s="253">
        <f t="shared" si="599"/>
        <v>0</v>
      </c>
      <c r="CJ359" s="361"/>
      <c r="CK359" s="361"/>
      <c r="CL359" s="361"/>
      <c r="CM359" s="361"/>
      <c r="CN359" s="361"/>
      <c r="CO359" s="361"/>
      <c r="CP359" s="361"/>
      <c r="CQ359" s="361"/>
      <c r="CR359" s="253">
        <f t="shared" si="600"/>
        <v>0</v>
      </c>
      <c r="CS359" s="361"/>
      <c r="CT359" s="253">
        <f t="shared" si="601"/>
        <v>0</v>
      </c>
      <c r="CU359" s="361"/>
      <c r="CV359" s="361"/>
      <c r="CW359" s="361"/>
      <c r="CX359" s="361"/>
      <c r="CY359" s="361"/>
      <c r="CZ359" s="361"/>
      <c r="DA359" s="361"/>
      <c r="DB359" s="361"/>
      <c r="DC359" s="253">
        <f t="shared" si="602"/>
        <v>0</v>
      </c>
      <c r="DD359" s="361"/>
      <c r="DE359" s="253">
        <f t="shared" si="603"/>
        <v>0</v>
      </c>
      <c r="DF359" s="361"/>
      <c r="DG359" s="361"/>
      <c r="DH359" s="361"/>
      <c r="DI359" s="361"/>
      <c r="DJ359" s="361"/>
      <c r="DK359" s="361"/>
      <c r="DL359" s="361"/>
      <c r="DM359" s="242"/>
      <c r="DN359" s="242"/>
    </row>
    <row r="360" spans="1:118" s="28" customFormat="1" ht="24">
      <c r="A360" s="272" t="str">
        <f t="shared" si="573"/>
        <v>Внести наименование учреждения 12</v>
      </c>
      <c r="B360" s="348" t="s">
        <v>330</v>
      </c>
      <c r="C360" s="349" t="s">
        <v>289</v>
      </c>
      <c r="D360" s="349" t="s">
        <v>10</v>
      </c>
      <c r="E360" s="308">
        <f t="shared" si="584"/>
        <v>0</v>
      </c>
      <c r="F360" s="236">
        <f t="shared" si="585"/>
        <v>0</v>
      </c>
      <c r="G360" s="236">
        <f t="shared" si="586"/>
        <v>0</v>
      </c>
      <c r="H360" s="236">
        <f t="shared" si="587"/>
        <v>0</v>
      </c>
      <c r="I360" s="236">
        <f t="shared" si="588"/>
        <v>0</v>
      </c>
      <c r="J360" s="236">
        <f t="shared" si="589"/>
        <v>0</v>
      </c>
      <c r="K360" s="236">
        <f t="shared" si="590"/>
        <v>0</v>
      </c>
      <c r="L360" s="236">
        <f t="shared" si="591"/>
        <v>0</v>
      </c>
      <c r="M360" s="236">
        <f t="shared" si="592"/>
        <v>0</v>
      </c>
      <c r="N360" s="236">
        <f t="shared" si="574"/>
        <v>0</v>
      </c>
      <c r="O360" s="236">
        <f t="shared" si="593"/>
        <v>0</v>
      </c>
      <c r="P360" s="367"/>
      <c r="Q360" s="368"/>
      <c r="R360" s="237">
        <f t="shared" si="575"/>
        <v>0</v>
      </c>
      <c r="S360" s="368"/>
      <c r="T360" s="237">
        <f t="shared" si="576"/>
        <v>0</v>
      </c>
      <c r="U360" s="368"/>
      <c r="V360" s="368"/>
      <c r="W360" s="368"/>
      <c r="X360" s="368"/>
      <c r="Y360" s="368"/>
      <c r="Z360" s="368"/>
      <c r="AA360" s="367"/>
      <c r="AB360" s="368"/>
      <c r="AC360" s="237">
        <f t="shared" si="577"/>
        <v>0</v>
      </c>
      <c r="AD360" s="368"/>
      <c r="AE360" s="237">
        <f t="shared" si="578"/>
        <v>0</v>
      </c>
      <c r="AF360" s="368"/>
      <c r="AG360" s="368"/>
      <c r="AH360" s="368"/>
      <c r="AI360" s="368"/>
      <c r="AJ360" s="368"/>
      <c r="AK360" s="368"/>
      <c r="AL360" s="367"/>
      <c r="AM360" s="368"/>
      <c r="AN360" s="237">
        <f t="shared" si="579"/>
        <v>0</v>
      </c>
      <c r="AO360" s="368"/>
      <c r="AP360" s="237">
        <f t="shared" si="580"/>
        <v>0</v>
      </c>
      <c r="AQ360" s="368"/>
      <c r="AR360" s="368"/>
      <c r="AS360" s="368"/>
      <c r="AT360" s="368"/>
      <c r="AU360" s="368"/>
      <c r="AV360" s="368"/>
      <c r="AW360" s="367"/>
      <c r="AX360" s="368"/>
      <c r="AY360" s="237">
        <f t="shared" si="581"/>
        <v>0</v>
      </c>
      <c r="AZ360" s="368"/>
      <c r="BA360" s="237">
        <f t="shared" si="582"/>
        <v>0</v>
      </c>
      <c r="BB360" s="368"/>
      <c r="BC360" s="368"/>
      <c r="BD360" s="368"/>
      <c r="BE360" s="368"/>
      <c r="BF360" s="368"/>
      <c r="BG360" s="368"/>
      <c r="BH360" s="379">
        <f t="shared" si="570"/>
        <v>0</v>
      </c>
      <c r="BI360" s="255" t="str">
        <f t="shared" si="583"/>
        <v>05</v>
      </c>
      <c r="BJ360" s="361"/>
      <c r="BK360" s="253">
        <f t="shared" si="594"/>
        <v>0</v>
      </c>
      <c r="BL360" s="361"/>
      <c r="BM360" s="253">
        <f t="shared" si="595"/>
        <v>0</v>
      </c>
      <c r="BN360" s="247"/>
      <c r="BO360" s="358"/>
      <c r="BP360" s="361"/>
      <c r="BQ360" s="361"/>
      <c r="BR360" s="361"/>
      <c r="BS360" s="361"/>
      <c r="BT360" s="361"/>
      <c r="BU360" s="361"/>
      <c r="BV360" s="253">
        <f t="shared" si="596"/>
        <v>0</v>
      </c>
      <c r="BW360" s="361"/>
      <c r="BX360" s="253">
        <f t="shared" si="597"/>
        <v>0</v>
      </c>
      <c r="BY360" s="361"/>
      <c r="BZ360" s="361"/>
      <c r="CA360" s="361"/>
      <c r="CB360" s="361"/>
      <c r="CC360" s="361"/>
      <c r="CD360" s="361"/>
      <c r="CE360" s="361"/>
      <c r="CF360" s="361"/>
      <c r="CG360" s="253">
        <f t="shared" si="598"/>
        <v>0</v>
      </c>
      <c r="CH360" s="361"/>
      <c r="CI360" s="253">
        <f t="shared" si="599"/>
        <v>0</v>
      </c>
      <c r="CJ360" s="361"/>
      <c r="CK360" s="361"/>
      <c r="CL360" s="361"/>
      <c r="CM360" s="361"/>
      <c r="CN360" s="361"/>
      <c r="CO360" s="361"/>
      <c r="CP360" s="361"/>
      <c r="CQ360" s="361"/>
      <c r="CR360" s="253">
        <f t="shared" si="600"/>
        <v>0</v>
      </c>
      <c r="CS360" s="361"/>
      <c r="CT360" s="253">
        <f t="shared" si="601"/>
        <v>0</v>
      </c>
      <c r="CU360" s="361"/>
      <c r="CV360" s="361"/>
      <c r="CW360" s="361"/>
      <c r="CX360" s="361"/>
      <c r="CY360" s="361"/>
      <c r="CZ360" s="361"/>
      <c r="DA360" s="361"/>
      <c r="DB360" s="361"/>
      <c r="DC360" s="253">
        <f t="shared" si="602"/>
        <v>0</v>
      </c>
      <c r="DD360" s="361"/>
      <c r="DE360" s="253">
        <f t="shared" si="603"/>
        <v>0</v>
      </c>
      <c r="DF360" s="361"/>
      <c r="DG360" s="361"/>
      <c r="DH360" s="361"/>
      <c r="DI360" s="361"/>
      <c r="DJ360" s="361"/>
      <c r="DK360" s="361"/>
      <c r="DL360" s="361"/>
      <c r="DM360" s="242"/>
      <c r="DN360" s="242"/>
    </row>
    <row r="361" spans="1:118" s="27" customFormat="1" ht="12">
      <c r="A361" s="272" t="str">
        <f t="shared" si="573"/>
        <v>Внести наименование учреждения 12</v>
      </c>
      <c r="B361" s="350" t="s">
        <v>290</v>
      </c>
      <c r="C361" s="349" t="s">
        <v>291</v>
      </c>
      <c r="D361" s="349" t="s">
        <v>59</v>
      </c>
      <c r="E361" s="308">
        <f t="shared" si="584"/>
        <v>0</v>
      </c>
      <c r="F361" s="236">
        <f t="shared" si="585"/>
        <v>0</v>
      </c>
      <c r="G361" s="236">
        <f t="shared" si="586"/>
        <v>0</v>
      </c>
      <c r="H361" s="236">
        <f t="shared" si="587"/>
        <v>0</v>
      </c>
      <c r="I361" s="236">
        <f t="shared" si="588"/>
        <v>0</v>
      </c>
      <c r="J361" s="236">
        <f t="shared" si="589"/>
        <v>0</v>
      </c>
      <c r="K361" s="236">
        <f t="shared" si="590"/>
        <v>0</v>
      </c>
      <c r="L361" s="236">
        <f t="shared" si="591"/>
        <v>0</v>
      </c>
      <c r="M361" s="236">
        <f t="shared" si="592"/>
        <v>0</v>
      </c>
      <c r="N361" s="236">
        <f t="shared" si="574"/>
        <v>0</v>
      </c>
      <c r="O361" s="236">
        <f t="shared" si="593"/>
        <v>0</v>
      </c>
      <c r="P361" s="367"/>
      <c r="Q361" s="368"/>
      <c r="R361" s="237">
        <f t="shared" si="575"/>
        <v>0</v>
      </c>
      <c r="S361" s="368"/>
      <c r="T361" s="237">
        <f t="shared" si="576"/>
        <v>0</v>
      </c>
      <c r="U361" s="368"/>
      <c r="V361" s="368"/>
      <c r="W361" s="368"/>
      <c r="X361" s="368"/>
      <c r="Y361" s="368"/>
      <c r="Z361" s="368"/>
      <c r="AA361" s="367"/>
      <c r="AB361" s="368"/>
      <c r="AC361" s="237">
        <f t="shared" si="577"/>
        <v>0</v>
      </c>
      <c r="AD361" s="368"/>
      <c r="AE361" s="237">
        <f t="shared" si="578"/>
        <v>0</v>
      </c>
      <c r="AF361" s="368"/>
      <c r="AG361" s="368"/>
      <c r="AH361" s="368"/>
      <c r="AI361" s="368"/>
      <c r="AJ361" s="368"/>
      <c r="AK361" s="368"/>
      <c r="AL361" s="367"/>
      <c r="AM361" s="368"/>
      <c r="AN361" s="237">
        <f t="shared" si="579"/>
        <v>0</v>
      </c>
      <c r="AO361" s="368"/>
      <c r="AP361" s="237">
        <f t="shared" si="580"/>
        <v>0</v>
      </c>
      <c r="AQ361" s="368"/>
      <c r="AR361" s="368"/>
      <c r="AS361" s="368"/>
      <c r="AT361" s="368"/>
      <c r="AU361" s="368"/>
      <c r="AV361" s="368"/>
      <c r="AW361" s="367"/>
      <c r="AX361" s="368"/>
      <c r="AY361" s="237">
        <f t="shared" si="581"/>
        <v>0</v>
      </c>
      <c r="AZ361" s="368"/>
      <c r="BA361" s="237">
        <f t="shared" si="582"/>
        <v>0</v>
      </c>
      <c r="BB361" s="368"/>
      <c r="BC361" s="368"/>
      <c r="BD361" s="368"/>
      <c r="BE361" s="368"/>
      <c r="BF361" s="368"/>
      <c r="BG361" s="368"/>
      <c r="BH361" s="379">
        <f t="shared" si="570"/>
        <v>0</v>
      </c>
      <c r="BI361" s="255" t="str">
        <f t="shared" si="583"/>
        <v>06</v>
      </c>
      <c r="BJ361" s="361"/>
      <c r="BK361" s="253">
        <f t="shared" si="594"/>
        <v>0</v>
      </c>
      <c r="BL361" s="361"/>
      <c r="BM361" s="253">
        <f t="shared" si="595"/>
        <v>0</v>
      </c>
      <c r="BN361" s="247"/>
      <c r="BO361" s="358"/>
      <c r="BP361" s="361"/>
      <c r="BQ361" s="361"/>
      <c r="BR361" s="361"/>
      <c r="BS361" s="361"/>
      <c r="BT361" s="361"/>
      <c r="BU361" s="361"/>
      <c r="BV361" s="253">
        <f t="shared" si="596"/>
        <v>0</v>
      </c>
      <c r="BW361" s="361"/>
      <c r="BX361" s="253">
        <f t="shared" si="597"/>
        <v>0</v>
      </c>
      <c r="BY361" s="361"/>
      <c r="BZ361" s="361"/>
      <c r="CA361" s="361"/>
      <c r="CB361" s="361"/>
      <c r="CC361" s="361"/>
      <c r="CD361" s="361"/>
      <c r="CE361" s="361"/>
      <c r="CF361" s="361"/>
      <c r="CG361" s="253">
        <f t="shared" si="598"/>
        <v>0</v>
      </c>
      <c r="CH361" s="361"/>
      <c r="CI361" s="253">
        <f t="shared" si="599"/>
        <v>0</v>
      </c>
      <c r="CJ361" s="361"/>
      <c r="CK361" s="361"/>
      <c r="CL361" s="361"/>
      <c r="CM361" s="361"/>
      <c r="CN361" s="361"/>
      <c r="CO361" s="361"/>
      <c r="CP361" s="361"/>
      <c r="CQ361" s="361"/>
      <c r="CR361" s="253">
        <f t="shared" si="600"/>
        <v>0</v>
      </c>
      <c r="CS361" s="361"/>
      <c r="CT361" s="253">
        <f t="shared" si="601"/>
        <v>0</v>
      </c>
      <c r="CU361" s="361"/>
      <c r="CV361" s="361"/>
      <c r="CW361" s="361"/>
      <c r="CX361" s="361"/>
      <c r="CY361" s="361"/>
      <c r="CZ361" s="361"/>
      <c r="DA361" s="361"/>
      <c r="DB361" s="361"/>
      <c r="DC361" s="253">
        <f t="shared" si="602"/>
        <v>0</v>
      </c>
      <c r="DD361" s="361"/>
      <c r="DE361" s="253">
        <f t="shared" si="603"/>
        <v>0</v>
      </c>
      <c r="DF361" s="361"/>
      <c r="DG361" s="361"/>
      <c r="DH361" s="361"/>
      <c r="DI361" s="361"/>
      <c r="DJ361" s="361"/>
      <c r="DK361" s="361"/>
      <c r="DL361" s="361"/>
      <c r="DM361" s="2"/>
      <c r="DN361" s="2"/>
    </row>
    <row r="362" spans="1:118" s="28" customFormat="1" ht="36">
      <c r="A362" s="272" t="str">
        <f t="shared" si="573"/>
        <v>Внести наименование учреждения 12</v>
      </c>
      <c r="B362" s="348" t="s">
        <v>332</v>
      </c>
      <c r="C362" s="349" t="s">
        <v>292</v>
      </c>
      <c r="D362" s="349" t="s">
        <v>60</v>
      </c>
      <c r="E362" s="308">
        <f t="shared" si="584"/>
        <v>0</v>
      </c>
      <c r="F362" s="236">
        <f t="shared" si="585"/>
        <v>0</v>
      </c>
      <c r="G362" s="236">
        <f t="shared" si="586"/>
        <v>0</v>
      </c>
      <c r="H362" s="236">
        <f t="shared" si="587"/>
        <v>0</v>
      </c>
      <c r="I362" s="236">
        <f t="shared" si="588"/>
        <v>0</v>
      </c>
      <c r="J362" s="236">
        <f t="shared" si="589"/>
        <v>0</v>
      </c>
      <c r="K362" s="236">
        <f t="shared" si="590"/>
        <v>0</v>
      </c>
      <c r="L362" s="236">
        <f t="shared" si="591"/>
        <v>0</v>
      </c>
      <c r="M362" s="236">
        <f t="shared" si="592"/>
        <v>0</v>
      </c>
      <c r="N362" s="236">
        <f t="shared" si="574"/>
        <v>0</v>
      </c>
      <c r="O362" s="236">
        <f t="shared" si="593"/>
        <v>0</v>
      </c>
      <c r="P362" s="220"/>
      <c r="Q362" s="221"/>
      <c r="R362" s="237">
        <f t="shared" si="575"/>
        <v>0</v>
      </c>
      <c r="S362" s="221"/>
      <c r="T362" s="237">
        <f t="shared" si="576"/>
        <v>0</v>
      </c>
      <c r="U362" s="221"/>
      <c r="V362" s="233"/>
      <c r="W362" s="221"/>
      <c r="X362" s="221"/>
      <c r="Y362" s="233"/>
      <c r="Z362" s="221"/>
      <c r="AA362" s="220"/>
      <c r="AB362" s="221"/>
      <c r="AC362" s="237">
        <f t="shared" si="577"/>
        <v>0</v>
      </c>
      <c r="AD362" s="221"/>
      <c r="AE362" s="237">
        <f t="shared" si="578"/>
        <v>0</v>
      </c>
      <c r="AF362" s="221"/>
      <c r="AG362" s="233"/>
      <c r="AH362" s="221"/>
      <c r="AI362" s="221"/>
      <c r="AJ362" s="233"/>
      <c r="AK362" s="221"/>
      <c r="AL362" s="220"/>
      <c r="AM362" s="221"/>
      <c r="AN362" s="237">
        <f t="shared" si="579"/>
        <v>0</v>
      </c>
      <c r="AO362" s="221"/>
      <c r="AP362" s="237">
        <f t="shared" si="580"/>
        <v>0</v>
      </c>
      <c r="AQ362" s="221"/>
      <c r="AR362" s="233"/>
      <c r="AS362" s="221"/>
      <c r="AT362" s="221"/>
      <c r="AU362" s="233"/>
      <c r="AV362" s="221"/>
      <c r="AW362" s="220"/>
      <c r="AX362" s="221"/>
      <c r="AY362" s="237">
        <f t="shared" si="581"/>
        <v>0</v>
      </c>
      <c r="AZ362" s="221"/>
      <c r="BA362" s="237">
        <f t="shared" si="582"/>
        <v>0</v>
      </c>
      <c r="BB362" s="221"/>
      <c r="BC362" s="233"/>
      <c r="BD362" s="221"/>
      <c r="BE362" s="221"/>
      <c r="BF362" s="233"/>
      <c r="BG362" s="221"/>
      <c r="BH362" s="379">
        <f t="shared" si="570"/>
        <v>0</v>
      </c>
      <c r="BI362" s="255" t="str">
        <f t="shared" si="583"/>
        <v>07</v>
      </c>
      <c r="BJ362" s="361"/>
      <c r="BK362" s="253">
        <f t="shared" si="594"/>
        <v>0</v>
      </c>
      <c r="BL362" s="361"/>
      <c r="BM362" s="253">
        <f t="shared" si="595"/>
        <v>0</v>
      </c>
      <c r="BN362" s="247"/>
      <c r="BO362" s="358"/>
      <c r="BP362" s="361"/>
      <c r="BQ362" s="361"/>
      <c r="BR362" s="361"/>
      <c r="BS362" s="361"/>
      <c r="BT362" s="361"/>
      <c r="BU362" s="361"/>
      <c r="BV362" s="253">
        <f t="shared" si="596"/>
        <v>0</v>
      </c>
      <c r="BW362" s="361"/>
      <c r="BX362" s="253">
        <f t="shared" si="597"/>
        <v>0</v>
      </c>
      <c r="BY362" s="361"/>
      <c r="BZ362" s="361"/>
      <c r="CA362" s="361"/>
      <c r="CB362" s="361"/>
      <c r="CC362" s="361"/>
      <c r="CD362" s="361"/>
      <c r="CE362" s="361"/>
      <c r="CF362" s="361"/>
      <c r="CG362" s="253">
        <f t="shared" si="598"/>
        <v>0</v>
      </c>
      <c r="CH362" s="361"/>
      <c r="CI362" s="253">
        <f t="shared" si="599"/>
        <v>0</v>
      </c>
      <c r="CJ362" s="361"/>
      <c r="CK362" s="361"/>
      <c r="CL362" s="361"/>
      <c r="CM362" s="361"/>
      <c r="CN362" s="361"/>
      <c r="CO362" s="361"/>
      <c r="CP362" s="361"/>
      <c r="CQ362" s="361"/>
      <c r="CR362" s="253">
        <f t="shared" si="600"/>
        <v>0</v>
      </c>
      <c r="CS362" s="361"/>
      <c r="CT362" s="253">
        <f t="shared" si="601"/>
        <v>0</v>
      </c>
      <c r="CU362" s="361"/>
      <c r="CV362" s="361"/>
      <c r="CW362" s="361"/>
      <c r="CX362" s="361"/>
      <c r="CY362" s="361"/>
      <c r="CZ362" s="361"/>
      <c r="DA362" s="361"/>
      <c r="DB362" s="361"/>
      <c r="DC362" s="253">
        <f t="shared" si="602"/>
        <v>0</v>
      </c>
      <c r="DD362" s="361"/>
      <c r="DE362" s="253">
        <f t="shared" si="603"/>
        <v>0</v>
      </c>
      <c r="DF362" s="361"/>
      <c r="DG362" s="361"/>
      <c r="DH362" s="361"/>
      <c r="DI362" s="361"/>
      <c r="DJ362" s="361"/>
      <c r="DK362" s="361"/>
      <c r="DL362" s="361"/>
      <c r="DM362" s="242"/>
      <c r="DN362" s="242"/>
    </row>
    <row r="363" spans="1:118" s="28" customFormat="1" ht="24">
      <c r="A363" s="272" t="str">
        <f t="shared" si="573"/>
        <v>Внести наименование учреждения 12</v>
      </c>
      <c r="B363" s="348" t="s">
        <v>333</v>
      </c>
      <c r="C363" s="349" t="s">
        <v>293</v>
      </c>
      <c r="D363" s="349" t="s">
        <v>61</v>
      </c>
      <c r="E363" s="308">
        <f t="shared" si="584"/>
        <v>0</v>
      </c>
      <c r="F363" s="236">
        <f t="shared" si="585"/>
        <v>0</v>
      </c>
      <c r="G363" s="236">
        <f t="shared" si="586"/>
        <v>0</v>
      </c>
      <c r="H363" s="236">
        <f t="shared" si="587"/>
        <v>0</v>
      </c>
      <c r="I363" s="236">
        <f t="shared" si="588"/>
        <v>0</v>
      </c>
      <c r="J363" s="236">
        <f t="shared" si="589"/>
        <v>0</v>
      </c>
      <c r="K363" s="236">
        <f t="shared" si="590"/>
        <v>0</v>
      </c>
      <c r="L363" s="236">
        <f t="shared" si="591"/>
        <v>0</v>
      </c>
      <c r="M363" s="236">
        <f t="shared" si="592"/>
        <v>0</v>
      </c>
      <c r="N363" s="236">
        <f t="shared" si="574"/>
        <v>0</v>
      </c>
      <c r="O363" s="236">
        <f t="shared" si="593"/>
        <v>0</v>
      </c>
      <c r="P363" s="367"/>
      <c r="Q363" s="368"/>
      <c r="R363" s="237">
        <f t="shared" ref="R363:R380" si="604">SUM(U363:W363)</f>
        <v>0</v>
      </c>
      <c r="S363" s="368"/>
      <c r="T363" s="237">
        <f t="shared" ref="T363:T380" si="605">SUM(X363:Z363)</f>
        <v>0</v>
      </c>
      <c r="U363" s="368"/>
      <c r="V363" s="368"/>
      <c r="W363" s="368"/>
      <c r="X363" s="368"/>
      <c r="Y363" s="368"/>
      <c r="Z363" s="368"/>
      <c r="AA363" s="367"/>
      <c r="AB363" s="368"/>
      <c r="AC363" s="237">
        <f t="shared" ref="AC363:AC380" si="606">SUM(AF363:AH363)</f>
        <v>0</v>
      </c>
      <c r="AD363" s="368"/>
      <c r="AE363" s="237">
        <f t="shared" ref="AE363:AE380" si="607">SUM(AI363:AK363)</f>
        <v>0</v>
      </c>
      <c r="AF363" s="368"/>
      <c r="AG363" s="368"/>
      <c r="AH363" s="368"/>
      <c r="AI363" s="368"/>
      <c r="AJ363" s="368"/>
      <c r="AK363" s="368"/>
      <c r="AL363" s="367"/>
      <c r="AM363" s="368"/>
      <c r="AN363" s="237">
        <f t="shared" ref="AN363:AN380" si="608">SUM(AQ363:AS363)</f>
        <v>0</v>
      </c>
      <c r="AO363" s="368"/>
      <c r="AP363" s="237">
        <f t="shared" ref="AP363:AP380" si="609">SUM(AT363:AV363)</f>
        <v>0</v>
      </c>
      <c r="AQ363" s="368"/>
      <c r="AR363" s="368"/>
      <c r="AS363" s="368"/>
      <c r="AT363" s="368"/>
      <c r="AU363" s="368"/>
      <c r="AV363" s="368"/>
      <c r="AW363" s="367"/>
      <c r="AX363" s="368"/>
      <c r="AY363" s="237">
        <f t="shared" ref="AY363:AY380" si="610">SUM(BB363:BD363)</f>
        <v>0</v>
      </c>
      <c r="AZ363" s="368"/>
      <c r="BA363" s="237">
        <f t="shared" ref="BA363:BA380" si="611">SUM(BE363:BG363)</f>
        <v>0</v>
      </c>
      <c r="BB363" s="368"/>
      <c r="BC363" s="368"/>
      <c r="BD363" s="368"/>
      <c r="BE363" s="368"/>
      <c r="BF363" s="368"/>
      <c r="BG363" s="368"/>
      <c r="BH363" s="379">
        <f t="shared" si="570"/>
        <v>0</v>
      </c>
      <c r="BI363" s="255" t="str">
        <f t="shared" si="583"/>
        <v>08</v>
      </c>
      <c r="BJ363" s="361"/>
      <c r="BK363" s="253">
        <f t="shared" si="594"/>
        <v>0</v>
      </c>
      <c r="BL363" s="361"/>
      <c r="BM363" s="253">
        <f t="shared" si="595"/>
        <v>0</v>
      </c>
      <c r="BN363" s="247"/>
      <c r="BO363" s="358"/>
      <c r="BP363" s="361"/>
      <c r="BQ363" s="361"/>
      <c r="BR363" s="361"/>
      <c r="BS363" s="361"/>
      <c r="BT363" s="361"/>
      <c r="BU363" s="361"/>
      <c r="BV363" s="253">
        <f t="shared" si="596"/>
        <v>0</v>
      </c>
      <c r="BW363" s="361"/>
      <c r="BX363" s="253">
        <f t="shared" si="597"/>
        <v>0</v>
      </c>
      <c r="BY363" s="361"/>
      <c r="BZ363" s="361"/>
      <c r="CA363" s="361"/>
      <c r="CB363" s="361"/>
      <c r="CC363" s="361"/>
      <c r="CD363" s="361"/>
      <c r="CE363" s="361"/>
      <c r="CF363" s="361"/>
      <c r="CG363" s="253">
        <f t="shared" si="598"/>
        <v>0</v>
      </c>
      <c r="CH363" s="361"/>
      <c r="CI363" s="253">
        <f t="shared" si="599"/>
        <v>0</v>
      </c>
      <c r="CJ363" s="361"/>
      <c r="CK363" s="361"/>
      <c r="CL363" s="361"/>
      <c r="CM363" s="361"/>
      <c r="CN363" s="361"/>
      <c r="CO363" s="361"/>
      <c r="CP363" s="361"/>
      <c r="CQ363" s="361"/>
      <c r="CR363" s="253">
        <f t="shared" si="600"/>
        <v>0</v>
      </c>
      <c r="CS363" s="361"/>
      <c r="CT363" s="253">
        <f t="shared" si="601"/>
        <v>0</v>
      </c>
      <c r="CU363" s="361"/>
      <c r="CV363" s="361"/>
      <c r="CW363" s="361"/>
      <c r="CX363" s="361"/>
      <c r="CY363" s="361"/>
      <c r="CZ363" s="361"/>
      <c r="DA363" s="361"/>
      <c r="DB363" s="361"/>
      <c r="DC363" s="253">
        <f t="shared" si="602"/>
        <v>0</v>
      </c>
      <c r="DD363" s="361"/>
      <c r="DE363" s="253">
        <f t="shared" si="603"/>
        <v>0</v>
      </c>
      <c r="DF363" s="361"/>
      <c r="DG363" s="361"/>
      <c r="DH363" s="361"/>
      <c r="DI363" s="361"/>
      <c r="DJ363" s="361"/>
      <c r="DK363" s="361"/>
      <c r="DL363" s="361"/>
      <c r="DM363" s="242"/>
      <c r="DN363" s="242"/>
    </row>
    <row r="364" spans="1:118" s="27" customFormat="1" ht="24">
      <c r="A364" s="272" t="str">
        <f t="shared" si="573"/>
        <v>Внести наименование учреждения 12</v>
      </c>
      <c r="B364" s="351" t="s">
        <v>334</v>
      </c>
      <c r="C364" s="349" t="s">
        <v>294</v>
      </c>
      <c r="D364" s="349" t="s">
        <v>63</v>
      </c>
      <c r="E364" s="308">
        <f t="shared" si="584"/>
        <v>0</v>
      </c>
      <c r="F364" s="236">
        <f t="shared" si="585"/>
        <v>0</v>
      </c>
      <c r="G364" s="236">
        <f t="shared" si="586"/>
        <v>0</v>
      </c>
      <c r="H364" s="236">
        <f t="shared" si="587"/>
        <v>0</v>
      </c>
      <c r="I364" s="236">
        <f t="shared" si="588"/>
        <v>0</v>
      </c>
      <c r="J364" s="236">
        <f t="shared" si="589"/>
        <v>0</v>
      </c>
      <c r="K364" s="236">
        <f t="shared" si="590"/>
        <v>0</v>
      </c>
      <c r="L364" s="236">
        <f t="shared" si="591"/>
        <v>0</v>
      </c>
      <c r="M364" s="236">
        <f t="shared" si="592"/>
        <v>0</v>
      </c>
      <c r="N364" s="236">
        <f t="shared" si="574"/>
        <v>0</v>
      </c>
      <c r="O364" s="236">
        <f t="shared" si="593"/>
        <v>0</v>
      </c>
      <c r="P364" s="367"/>
      <c r="Q364" s="368"/>
      <c r="R364" s="237">
        <f t="shared" si="604"/>
        <v>0</v>
      </c>
      <c r="S364" s="368"/>
      <c r="T364" s="237">
        <f t="shared" si="605"/>
        <v>0</v>
      </c>
      <c r="U364" s="368"/>
      <c r="V364" s="368"/>
      <c r="W364" s="368"/>
      <c r="X364" s="368"/>
      <c r="Y364" s="368"/>
      <c r="Z364" s="368"/>
      <c r="AA364" s="367"/>
      <c r="AB364" s="368"/>
      <c r="AC364" s="237">
        <f t="shared" si="606"/>
        <v>0</v>
      </c>
      <c r="AD364" s="368"/>
      <c r="AE364" s="237">
        <f t="shared" si="607"/>
        <v>0</v>
      </c>
      <c r="AF364" s="368"/>
      <c r="AG364" s="368"/>
      <c r="AH364" s="368"/>
      <c r="AI364" s="368"/>
      <c r="AJ364" s="368"/>
      <c r="AK364" s="368"/>
      <c r="AL364" s="367"/>
      <c r="AM364" s="368"/>
      <c r="AN364" s="237">
        <f t="shared" si="608"/>
        <v>0</v>
      </c>
      <c r="AO364" s="368"/>
      <c r="AP364" s="237">
        <f t="shared" si="609"/>
        <v>0</v>
      </c>
      <c r="AQ364" s="368"/>
      <c r="AR364" s="368"/>
      <c r="AS364" s="368"/>
      <c r="AT364" s="368"/>
      <c r="AU364" s="368"/>
      <c r="AV364" s="368"/>
      <c r="AW364" s="367"/>
      <c r="AX364" s="368"/>
      <c r="AY364" s="237">
        <f t="shared" si="610"/>
        <v>0</v>
      </c>
      <c r="AZ364" s="368"/>
      <c r="BA364" s="237">
        <f t="shared" si="611"/>
        <v>0</v>
      </c>
      <c r="BB364" s="368"/>
      <c r="BC364" s="368"/>
      <c r="BD364" s="368"/>
      <c r="BE364" s="368"/>
      <c r="BF364" s="368"/>
      <c r="BG364" s="368"/>
      <c r="BH364" s="379">
        <f t="shared" si="570"/>
        <v>0</v>
      </c>
      <c r="BI364" s="255" t="str">
        <f t="shared" si="583"/>
        <v>09</v>
      </c>
      <c r="BJ364" s="361"/>
      <c r="BK364" s="253">
        <f t="shared" si="594"/>
        <v>0</v>
      </c>
      <c r="BL364" s="361"/>
      <c r="BM364" s="253">
        <f t="shared" si="595"/>
        <v>0</v>
      </c>
      <c r="BN364" s="247"/>
      <c r="BO364" s="358"/>
      <c r="BP364" s="361"/>
      <c r="BQ364" s="361"/>
      <c r="BR364" s="361"/>
      <c r="BS364" s="361"/>
      <c r="BT364" s="361"/>
      <c r="BU364" s="361"/>
      <c r="BV364" s="253">
        <f t="shared" si="596"/>
        <v>0</v>
      </c>
      <c r="BW364" s="361"/>
      <c r="BX364" s="253">
        <f t="shared" si="597"/>
        <v>0</v>
      </c>
      <c r="BY364" s="361"/>
      <c r="BZ364" s="361"/>
      <c r="CA364" s="361"/>
      <c r="CB364" s="361"/>
      <c r="CC364" s="361"/>
      <c r="CD364" s="361"/>
      <c r="CE364" s="361"/>
      <c r="CF364" s="361"/>
      <c r="CG364" s="253">
        <f t="shared" si="598"/>
        <v>0</v>
      </c>
      <c r="CH364" s="361"/>
      <c r="CI364" s="253">
        <f t="shared" si="599"/>
        <v>0</v>
      </c>
      <c r="CJ364" s="361"/>
      <c r="CK364" s="361"/>
      <c r="CL364" s="361"/>
      <c r="CM364" s="361"/>
      <c r="CN364" s="361"/>
      <c r="CO364" s="361"/>
      <c r="CP364" s="361"/>
      <c r="CQ364" s="361"/>
      <c r="CR364" s="253">
        <f t="shared" si="600"/>
        <v>0</v>
      </c>
      <c r="CS364" s="361"/>
      <c r="CT364" s="253">
        <f t="shared" si="601"/>
        <v>0</v>
      </c>
      <c r="CU364" s="361"/>
      <c r="CV364" s="361"/>
      <c r="CW364" s="361"/>
      <c r="CX364" s="361"/>
      <c r="CY364" s="361"/>
      <c r="CZ364" s="361"/>
      <c r="DA364" s="361"/>
      <c r="DB364" s="361"/>
      <c r="DC364" s="253">
        <f t="shared" si="602"/>
        <v>0</v>
      </c>
      <c r="DD364" s="361"/>
      <c r="DE364" s="253">
        <f t="shared" si="603"/>
        <v>0</v>
      </c>
      <c r="DF364" s="361"/>
      <c r="DG364" s="361"/>
      <c r="DH364" s="361"/>
      <c r="DI364" s="361"/>
      <c r="DJ364" s="361"/>
      <c r="DK364" s="361"/>
      <c r="DL364" s="361"/>
      <c r="DM364" s="2"/>
      <c r="DN364" s="2"/>
    </row>
    <row r="365" spans="1:118" s="27" customFormat="1" ht="12">
      <c r="A365" s="272" t="str">
        <f t="shared" si="573"/>
        <v>Внести наименование учреждения 12</v>
      </c>
      <c r="B365" s="366" t="s">
        <v>335</v>
      </c>
      <c r="C365" s="349" t="s">
        <v>295</v>
      </c>
      <c r="D365" s="349" t="s">
        <v>64</v>
      </c>
      <c r="E365" s="308">
        <f t="shared" si="584"/>
        <v>0</v>
      </c>
      <c r="F365" s="236">
        <f t="shared" si="585"/>
        <v>0</v>
      </c>
      <c r="G365" s="236">
        <f t="shared" si="586"/>
        <v>0</v>
      </c>
      <c r="H365" s="236">
        <f t="shared" si="587"/>
        <v>0</v>
      </c>
      <c r="I365" s="236">
        <f t="shared" si="588"/>
        <v>0</v>
      </c>
      <c r="J365" s="236">
        <f t="shared" si="589"/>
        <v>0</v>
      </c>
      <c r="K365" s="236">
        <f t="shared" si="590"/>
        <v>0</v>
      </c>
      <c r="L365" s="236">
        <f t="shared" si="591"/>
        <v>0</v>
      </c>
      <c r="M365" s="236">
        <f t="shared" si="592"/>
        <v>0</v>
      </c>
      <c r="N365" s="236">
        <f t="shared" si="574"/>
        <v>0</v>
      </c>
      <c r="O365" s="236">
        <f t="shared" si="593"/>
        <v>0</v>
      </c>
      <c r="P365" s="367"/>
      <c r="Q365" s="368"/>
      <c r="R365" s="237">
        <f t="shared" si="604"/>
        <v>0</v>
      </c>
      <c r="S365" s="368"/>
      <c r="T365" s="237">
        <f t="shared" si="605"/>
        <v>0</v>
      </c>
      <c r="U365" s="368"/>
      <c r="V365" s="368"/>
      <c r="W365" s="368"/>
      <c r="X365" s="368"/>
      <c r="Y365" s="368"/>
      <c r="Z365" s="368"/>
      <c r="AA365" s="367"/>
      <c r="AB365" s="368"/>
      <c r="AC365" s="237">
        <f t="shared" si="606"/>
        <v>0</v>
      </c>
      <c r="AD365" s="368"/>
      <c r="AE365" s="237">
        <f t="shared" si="607"/>
        <v>0</v>
      </c>
      <c r="AF365" s="368"/>
      <c r="AG365" s="368"/>
      <c r="AH365" s="368"/>
      <c r="AI365" s="368"/>
      <c r="AJ365" s="368"/>
      <c r="AK365" s="368"/>
      <c r="AL365" s="367"/>
      <c r="AM365" s="368"/>
      <c r="AN365" s="237">
        <f t="shared" si="608"/>
        <v>0</v>
      </c>
      <c r="AO365" s="368"/>
      <c r="AP365" s="237">
        <f t="shared" si="609"/>
        <v>0</v>
      </c>
      <c r="AQ365" s="368"/>
      <c r="AR365" s="368"/>
      <c r="AS365" s="368"/>
      <c r="AT365" s="368"/>
      <c r="AU365" s="368"/>
      <c r="AV365" s="368"/>
      <c r="AW365" s="367"/>
      <c r="AX365" s="368"/>
      <c r="AY365" s="237">
        <f t="shared" si="610"/>
        <v>0</v>
      </c>
      <c r="AZ365" s="368"/>
      <c r="BA365" s="237">
        <f t="shared" si="611"/>
        <v>0</v>
      </c>
      <c r="BB365" s="368"/>
      <c r="BC365" s="368"/>
      <c r="BD365" s="368"/>
      <c r="BE365" s="368"/>
      <c r="BF365" s="368"/>
      <c r="BG365" s="368"/>
      <c r="BH365" s="379">
        <f t="shared" si="570"/>
        <v>0</v>
      </c>
      <c r="BI365" s="255" t="str">
        <f t="shared" si="583"/>
        <v>10</v>
      </c>
      <c r="BJ365" s="361"/>
      <c r="BK365" s="253">
        <f t="shared" si="594"/>
        <v>0</v>
      </c>
      <c r="BL365" s="361"/>
      <c r="BM365" s="253">
        <f t="shared" si="595"/>
        <v>0</v>
      </c>
      <c r="BN365" s="247"/>
      <c r="BO365" s="358"/>
      <c r="BP365" s="361"/>
      <c r="BQ365" s="361"/>
      <c r="BR365" s="361"/>
      <c r="BS365" s="361"/>
      <c r="BT365" s="361"/>
      <c r="BU365" s="361"/>
      <c r="BV365" s="253">
        <f t="shared" si="596"/>
        <v>0</v>
      </c>
      <c r="BW365" s="361"/>
      <c r="BX365" s="253">
        <f t="shared" si="597"/>
        <v>0</v>
      </c>
      <c r="BY365" s="361"/>
      <c r="BZ365" s="361"/>
      <c r="CA365" s="361"/>
      <c r="CB365" s="361"/>
      <c r="CC365" s="361"/>
      <c r="CD365" s="361"/>
      <c r="CE365" s="361"/>
      <c r="CF365" s="361"/>
      <c r="CG365" s="253">
        <f t="shared" si="598"/>
        <v>0</v>
      </c>
      <c r="CH365" s="361"/>
      <c r="CI365" s="253">
        <f t="shared" si="599"/>
        <v>0</v>
      </c>
      <c r="CJ365" s="361"/>
      <c r="CK365" s="361"/>
      <c r="CL365" s="361"/>
      <c r="CM365" s="361"/>
      <c r="CN365" s="361"/>
      <c r="CO365" s="361"/>
      <c r="CP365" s="361"/>
      <c r="CQ365" s="361"/>
      <c r="CR365" s="253">
        <f t="shared" si="600"/>
        <v>0</v>
      </c>
      <c r="CS365" s="361"/>
      <c r="CT365" s="253">
        <f t="shared" si="601"/>
        <v>0</v>
      </c>
      <c r="CU365" s="361"/>
      <c r="CV365" s="361"/>
      <c r="CW365" s="361"/>
      <c r="CX365" s="361"/>
      <c r="CY365" s="361"/>
      <c r="CZ365" s="361"/>
      <c r="DA365" s="361"/>
      <c r="DB365" s="361"/>
      <c r="DC365" s="253">
        <f t="shared" si="602"/>
        <v>0</v>
      </c>
      <c r="DD365" s="361"/>
      <c r="DE365" s="253">
        <f t="shared" si="603"/>
        <v>0</v>
      </c>
      <c r="DF365" s="361"/>
      <c r="DG365" s="361"/>
      <c r="DH365" s="361"/>
      <c r="DI365" s="361"/>
      <c r="DJ365" s="361"/>
      <c r="DK365" s="361"/>
      <c r="DL365" s="361"/>
      <c r="DM365" s="2"/>
      <c r="DN365" s="2"/>
    </row>
    <row r="366" spans="1:118" s="28" customFormat="1" ht="24">
      <c r="A366" s="272" t="str">
        <f t="shared" si="573"/>
        <v>Внести наименование учреждения 12</v>
      </c>
      <c r="B366" s="348" t="s">
        <v>336</v>
      </c>
      <c r="C366" s="349" t="s">
        <v>296</v>
      </c>
      <c r="D366" s="349" t="s">
        <v>65</v>
      </c>
      <c r="E366" s="308">
        <f t="shared" si="584"/>
        <v>0</v>
      </c>
      <c r="F366" s="236">
        <f t="shared" si="585"/>
        <v>0</v>
      </c>
      <c r="G366" s="236">
        <f t="shared" si="586"/>
        <v>0</v>
      </c>
      <c r="H366" s="236">
        <f t="shared" si="587"/>
        <v>0</v>
      </c>
      <c r="I366" s="236">
        <f t="shared" si="588"/>
        <v>0</v>
      </c>
      <c r="J366" s="236">
        <f t="shared" si="589"/>
        <v>0</v>
      </c>
      <c r="K366" s="236">
        <f t="shared" si="590"/>
        <v>0</v>
      </c>
      <c r="L366" s="236">
        <f t="shared" si="591"/>
        <v>0</v>
      </c>
      <c r="M366" s="236">
        <f t="shared" si="592"/>
        <v>0</v>
      </c>
      <c r="N366" s="236">
        <f t="shared" si="574"/>
        <v>0</v>
      </c>
      <c r="O366" s="236">
        <f t="shared" si="593"/>
        <v>0</v>
      </c>
      <c r="P366" s="220"/>
      <c r="Q366" s="221"/>
      <c r="R366" s="237">
        <f t="shared" si="604"/>
        <v>0</v>
      </c>
      <c r="S366" s="221"/>
      <c r="T366" s="237">
        <f t="shared" si="605"/>
        <v>0</v>
      </c>
      <c r="U366" s="221"/>
      <c r="V366" s="233"/>
      <c r="W366" s="221"/>
      <c r="X366" s="221"/>
      <c r="Y366" s="233"/>
      <c r="Z366" s="221"/>
      <c r="AA366" s="220"/>
      <c r="AB366" s="221"/>
      <c r="AC366" s="237">
        <f t="shared" si="606"/>
        <v>0</v>
      </c>
      <c r="AD366" s="221"/>
      <c r="AE366" s="237">
        <f t="shared" si="607"/>
        <v>0</v>
      </c>
      <c r="AF366" s="221"/>
      <c r="AG366" s="233"/>
      <c r="AH366" s="221"/>
      <c r="AI366" s="221"/>
      <c r="AJ366" s="233"/>
      <c r="AK366" s="221"/>
      <c r="AL366" s="220"/>
      <c r="AM366" s="221"/>
      <c r="AN366" s="237">
        <f t="shared" si="608"/>
        <v>0</v>
      </c>
      <c r="AO366" s="221"/>
      <c r="AP366" s="237">
        <f t="shared" si="609"/>
        <v>0</v>
      </c>
      <c r="AQ366" s="221"/>
      <c r="AR366" s="233"/>
      <c r="AS366" s="221"/>
      <c r="AT366" s="221"/>
      <c r="AU366" s="233"/>
      <c r="AV366" s="221"/>
      <c r="AW366" s="220"/>
      <c r="AX366" s="221"/>
      <c r="AY366" s="237">
        <f t="shared" si="610"/>
        <v>0</v>
      </c>
      <c r="AZ366" s="221"/>
      <c r="BA366" s="237">
        <f t="shared" si="611"/>
        <v>0</v>
      </c>
      <c r="BB366" s="221"/>
      <c r="BC366" s="233"/>
      <c r="BD366" s="221"/>
      <c r="BE366" s="221"/>
      <c r="BF366" s="233"/>
      <c r="BG366" s="221"/>
      <c r="BH366" s="379">
        <f t="shared" si="570"/>
        <v>0</v>
      </c>
      <c r="BI366" s="255" t="str">
        <f t="shared" si="583"/>
        <v>11</v>
      </c>
      <c r="BJ366" s="361"/>
      <c r="BK366" s="253">
        <f t="shared" si="594"/>
        <v>0</v>
      </c>
      <c r="BL366" s="361"/>
      <c r="BM366" s="253">
        <f t="shared" si="595"/>
        <v>0</v>
      </c>
      <c r="BN366" s="247"/>
      <c r="BO366" s="358"/>
      <c r="BP366" s="361"/>
      <c r="BQ366" s="361"/>
      <c r="BR366" s="361"/>
      <c r="BS366" s="361"/>
      <c r="BT366" s="361"/>
      <c r="BU366" s="361"/>
      <c r="BV366" s="253">
        <f t="shared" si="596"/>
        <v>0</v>
      </c>
      <c r="BW366" s="361"/>
      <c r="BX366" s="253">
        <f t="shared" si="597"/>
        <v>0</v>
      </c>
      <c r="BY366" s="361"/>
      <c r="BZ366" s="361"/>
      <c r="CA366" s="361"/>
      <c r="CB366" s="361"/>
      <c r="CC366" s="361"/>
      <c r="CD366" s="361"/>
      <c r="CE366" s="361"/>
      <c r="CF366" s="361"/>
      <c r="CG366" s="253">
        <f t="shared" si="598"/>
        <v>0</v>
      </c>
      <c r="CH366" s="361"/>
      <c r="CI366" s="253">
        <f t="shared" si="599"/>
        <v>0</v>
      </c>
      <c r="CJ366" s="361"/>
      <c r="CK366" s="361"/>
      <c r="CL366" s="361"/>
      <c r="CM366" s="361"/>
      <c r="CN366" s="361"/>
      <c r="CO366" s="361"/>
      <c r="CP366" s="361"/>
      <c r="CQ366" s="361"/>
      <c r="CR366" s="253">
        <f t="shared" si="600"/>
        <v>0</v>
      </c>
      <c r="CS366" s="361"/>
      <c r="CT366" s="253">
        <f t="shared" si="601"/>
        <v>0</v>
      </c>
      <c r="CU366" s="361"/>
      <c r="CV366" s="361"/>
      <c r="CW366" s="361"/>
      <c r="CX366" s="361"/>
      <c r="CY366" s="361"/>
      <c r="CZ366" s="361"/>
      <c r="DA366" s="361"/>
      <c r="DB366" s="361"/>
      <c r="DC366" s="253">
        <f t="shared" si="602"/>
        <v>0</v>
      </c>
      <c r="DD366" s="361"/>
      <c r="DE366" s="253">
        <f t="shared" si="603"/>
        <v>0</v>
      </c>
      <c r="DF366" s="361"/>
      <c r="DG366" s="361"/>
      <c r="DH366" s="361"/>
      <c r="DI366" s="361"/>
      <c r="DJ366" s="361"/>
      <c r="DK366" s="361"/>
      <c r="DL366" s="361"/>
      <c r="DM366" s="242"/>
      <c r="DN366" s="242"/>
    </row>
    <row r="367" spans="1:118" s="27" customFormat="1" ht="24">
      <c r="A367" s="272" t="str">
        <f t="shared" si="573"/>
        <v>Внести наименование учреждения 12</v>
      </c>
      <c r="B367" s="351" t="s">
        <v>334</v>
      </c>
      <c r="C367" s="349" t="s">
        <v>297</v>
      </c>
      <c r="D367" s="349" t="s">
        <v>66</v>
      </c>
      <c r="E367" s="308">
        <f t="shared" si="584"/>
        <v>0</v>
      </c>
      <c r="F367" s="236">
        <f t="shared" si="585"/>
        <v>0</v>
      </c>
      <c r="G367" s="236">
        <f t="shared" si="586"/>
        <v>0</v>
      </c>
      <c r="H367" s="236">
        <f t="shared" si="587"/>
        <v>0</v>
      </c>
      <c r="I367" s="236">
        <f t="shared" si="588"/>
        <v>0</v>
      </c>
      <c r="J367" s="236">
        <f t="shared" si="589"/>
        <v>0</v>
      </c>
      <c r="K367" s="236">
        <f t="shared" si="590"/>
        <v>0</v>
      </c>
      <c r="L367" s="236">
        <f t="shared" si="591"/>
        <v>0</v>
      </c>
      <c r="M367" s="236">
        <f t="shared" si="592"/>
        <v>0</v>
      </c>
      <c r="N367" s="236">
        <f t="shared" si="574"/>
        <v>0</v>
      </c>
      <c r="O367" s="236">
        <f t="shared" si="593"/>
        <v>0</v>
      </c>
      <c r="P367" s="220"/>
      <c r="Q367" s="221"/>
      <c r="R367" s="237">
        <f t="shared" si="604"/>
        <v>0</v>
      </c>
      <c r="S367" s="221"/>
      <c r="T367" s="237">
        <f t="shared" si="605"/>
        <v>0</v>
      </c>
      <c r="U367" s="221"/>
      <c r="V367" s="233"/>
      <c r="W367" s="221"/>
      <c r="X367" s="221"/>
      <c r="Y367" s="233"/>
      <c r="Z367" s="221"/>
      <c r="AA367" s="220"/>
      <c r="AB367" s="221"/>
      <c r="AC367" s="237">
        <f t="shared" si="606"/>
        <v>0</v>
      </c>
      <c r="AD367" s="221"/>
      <c r="AE367" s="237">
        <f t="shared" si="607"/>
        <v>0</v>
      </c>
      <c r="AF367" s="221"/>
      <c r="AG367" s="233"/>
      <c r="AH367" s="221"/>
      <c r="AI367" s="221"/>
      <c r="AJ367" s="233"/>
      <c r="AK367" s="221"/>
      <c r="AL367" s="220"/>
      <c r="AM367" s="221"/>
      <c r="AN367" s="237">
        <f t="shared" si="608"/>
        <v>0</v>
      </c>
      <c r="AO367" s="221"/>
      <c r="AP367" s="237">
        <f t="shared" si="609"/>
        <v>0</v>
      </c>
      <c r="AQ367" s="221"/>
      <c r="AR367" s="233"/>
      <c r="AS367" s="221"/>
      <c r="AT367" s="221"/>
      <c r="AU367" s="233"/>
      <c r="AV367" s="221"/>
      <c r="AW367" s="220"/>
      <c r="AX367" s="221"/>
      <c r="AY367" s="237">
        <f t="shared" si="610"/>
        <v>0</v>
      </c>
      <c r="AZ367" s="221"/>
      <c r="BA367" s="237">
        <f t="shared" si="611"/>
        <v>0</v>
      </c>
      <c r="BB367" s="221"/>
      <c r="BC367" s="233"/>
      <c r="BD367" s="221"/>
      <c r="BE367" s="221"/>
      <c r="BF367" s="233"/>
      <c r="BG367" s="221"/>
      <c r="BH367" s="379">
        <f t="shared" si="570"/>
        <v>0</v>
      </c>
      <c r="BI367" s="255" t="str">
        <f t="shared" si="583"/>
        <v>12</v>
      </c>
      <c r="BJ367" s="361"/>
      <c r="BK367" s="253">
        <f t="shared" si="594"/>
        <v>0</v>
      </c>
      <c r="BL367" s="361"/>
      <c r="BM367" s="253">
        <f t="shared" si="595"/>
        <v>0</v>
      </c>
      <c r="BN367" s="247"/>
      <c r="BO367" s="358"/>
      <c r="BP367" s="361"/>
      <c r="BQ367" s="361"/>
      <c r="BR367" s="361"/>
      <c r="BS367" s="361"/>
      <c r="BT367" s="361"/>
      <c r="BU367" s="361"/>
      <c r="BV367" s="253">
        <f t="shared" si="596"/>
        <v>0</v>
      </c>
      <c r="BW367" s="361"/>
      <c r="BX367" s="253">
        <f t="shared" si="597"/>
        <v>0</v>
      </c>
      <c r="BY367" s="361"/>
      <c r="BZ367" s="361"/>
      <c r="CA367" s="361"/>
      <c r="CB367" s="361"/>
      <c r="CC367" s="361"/>
      <c r="CD367" s="361"/>
      <c r="CE367" s="361"/>
      <c r="CF367" s="361"/>
      <c r="CG367" s="253">
        <f t="shared" si="598"/>
        <v>0</v>
      </c>
      <c r="CH367" s="361"/>
      <c r="CI367" s="253">
        <f t="shared" si="599"/>
        <v>0</v>
      </c>
      <c r="CJ367" s="361"/>
      <c r="CK367" s="361"/>
      <c r="CL367" s="361"/>
      <c r="CM367" s="361"/>
      <c r="CN367" s="361"/>
      <c r="CO367" s="361"/>
      <c r="CP367" s="361"/>
      <c r="CQ367" s="361"/>
      <c r="CR367" s="253">
        <f t="shared" si="600"/>
        <v>0</v>
      </c>
      <c r="CS367" s="361"/>
      <c r="CT367" s="253">
        <f t="shared" si="601"/>
        <v>0</v>
      </c>
      <c r="CU367" s="361"/>
      <c r="CV367" s="361"/>
      <c r="CW367" s="361"/>
      <c r="CX367" s="361"/>
      <c r="CY367" s="361"/>
      <c r="CZ367" s="361"/>
      <c r="DA367" s="361"/>
      <c r="DB367" s="361"/>
      <c r="DC367" s="253">
        <f t="shared" si="602"/>
        <v>0</v>
      </c>
      <c r="DD367" s="361"/>
      <c r="DE367" s="253">
        <f t="shared" si="603"/>
        <v>0</v>
      </c>
      <c r="DF367" s="361"/>
      <c r="DG367" s="361"/>
      <c r="DH367" s="361"/>
      <c r="DI367" s="361"/>
      <c r="DJ367" s="361"/>
      <c r="DK367" s="361"/>
      <c r="DL367" s="361"/>
      <c r="DM367" s="2"/>
      <c r="DN367" s="2"/>
    </row>
    <row r="368" spans="1:118" s="27" customFormat="1" ht="12">
      <c r="A368" s="272" t="str">
        <f t="shared" si="573"/>
        <v>Внести наименование учреждения 12</v>
      </c>
      <c r="B368" s="366" t="s">
        <v>335</v>
      </c>
      <c r="C368" s="349" t="s">
        <v>298</v>
      </c>
      <c r="D368" s="349" t="s">
        <v>67</v>
      </c>
      <c r="E368" s="308">
        <f t="shared" si="584"/>
        <v>0</v>
      </c>
      <c r="F368" s="236">
        <f t="shared" si="585"/>
        <v>0</v>
      </c>
      <c r="G368" s="236">
        <f t="shared" si="586"/>
        <v>0</v>
      </c>
      <c r="H368" s="236">
        <f t="shared" si="587"/>
        <v>0</v>
      </c>
      <c r="I368" s="236">
        <f t="shared" si="588"/>
        <v>0</v>
      </c>
      <c r="J368" s="236">
        <f t="shared" si="589"/>
        <v>0</v>
      </c>
      <c r="K368" s="236">
        <f t="shared" si="590"/>
        <v>0</v>
      </c>
      <c r="L368" s="236">
        <f t="shared" si="591"/>
        <v>0</v>
      </c>
      <c r="M368" s="236">
        <f t="shared" si="592"/>
        <v>0</v>
      </c>
      <c r="N368" s="236">
        <f t="shared" si="574"/>
        <v>0</v>
      </c>
      <c r="O368" s="236">
        <f t="shared" si="593"/>
        <v>0</v>
      </c>
      <c r="P368" s="220"/>
      <c r="Q368" s="221"/>
      <c r="R368" s="237">
        <f t="shared" si="604"/>
        <v>0</v>
      </c>
      <c r="S368" s="221"/>
      <c r="T368" s="237">
        <f t="shared" si="605"/>
        <v>0</v>
      </c>
      <c r="U368" s="221"/>
      <c r="V368" s="233"/>
      <c r="W368" s="221"/>
      <c r="X368" s="221"/>
      <c r="Y368" s="233"/>
      <c r="Z368" s="221"/>
      <c r="AA368" s="220"/>
      <c r="AB368" s="221"/>
      <c r="AC368" s="237">
        <f t="shared" si="606"/>
        <v>0</v>
      </c>
      <c r="AD368" s="221"/>
      <c r="AE368" s="237">
        <f t="shared" si="607"/>
        <v>0</v>
      </c>
      <c r="AF368" s="221"/>
      <c r="AG368" s="233"/>
      <c r="AH368" s="221"/>
      <c r="AI368" s="221"/>
      <c r="AJ368" s="233"/>
      <c r="AK368" s="221"/>
      <c r="AL368" s="220"/>
      <c r="AM368" s="221"/>
      <c r="AN368" s="237">
        <f t="shared" si="608"/>
        <v>0</v>
      </c>
      <c r="AO368" s="221"/>
      <c r="AP368" s="237">
        <f t="shared" si="609"/>
        <v>0</v>
      </c>
      <c r="AQ368" s="221"/>
      <c r="AR368" s="233"/>
      <c r="AS368" s="221"/>
      <c r="AT368" s="221"/>
      <c r="AU368" s="233"/>
      <c r="AV368" s="221"/>
      <c r="AW368" s="220"/>
      <c r="AX368" s="221"/>
      <c r="AY368" s="237">
        <f t="shared" si="610"/>
        <v>0</v>
      </c>
      <c r="AZ368" s="221"/>
      <c r="BA368" s="237">
        <f t="shared" si="611"/>
        <v>0</v>
      </c>
      <c r="BB368" s="221"/>
      <c r="BC368" s="233"/>
      <c r="BD368" s="221"/>
      <c r="BE368" s="221"/>
      <c r="BF368" s="233"/>
      <c r="BG368" s="221"/>
      <c r="BH368" s="379">
        <f t="shared" si="570"/>
        <v>0</v>
      </c>
      <c r="BI368" s="255" t="str">
        <f t="shared" si="583"/>
        <v>13</v>
      </c>
      <c r="BJ368" s="361"/>
      <c r="BK368" s="253">
        <f t="shared" si="594"/>
        <v>0</v>
      </c>
      <c r="BL368" s="361"/>
      <c r="BM368" s="253">
        <f t="shared" si="595"/>
        <v>0</v>
      </c>
      <c r="BN368" s="247"/>
      <c r="BO368" s="358"/>
      <c r="BP368" s="361"/>
      <c r="BQ368" s="361"/>
      <c r="BR368" s="361"/>
      <c r="BS368" s="361"/>
      <c r="BT368" s="361"/>
      <c r="BU368" s="361"/>
      <c r="BV368" s="253">
        <f t="shared" si="596"/>
        <v>0</v>
      </c>
      <c r="BW368" s="361"/>
      <c r="BX368" s="253">
        <f t="shared" si="597"/>
        <v>0</v>
      </c>
      <c r="BY368" s="361"/>
      <c r="BZ368" s="361"/>
      <c r="CA368" s="361"/>
      <c r="CB368" s="361"/>
      <c r="CC368" s="361"/>
      <c r="CD368" s="361"/>
      <c r="CE368" s="361"/>
      <c r="CF368" s="361"/>
      <c r="CG368" s="253">
        <f t="shared" si="598"/>
        <v>0</v>
      </c>
      <c r="CH368" s="361"/>
      <c r="CI368" s="253">
        <f t="shared" si="599"/>
        <v>0</v>
      </c>
      <c r="CJ368" s="361"/>
      <c r="CK368" s="361"/>
      <c r="CL368" s="361"/>
      <c r="CM368" s="361"/>
      <c r="CN368" s="361"/>
      <c r="CO368" s="361"/>
      <c r="CP368" s="361"/>
      <c r="CQ368" s="361"/>
      <c r="CR368" s="253">
        <f t="shared" si="600"/>
        <v>0</v>
      </c>
      <c r="CS368" s="361"/>
      <c r="CT368" s="253">
        <f t="shared" si="601"/>
        <v>0</v>
      </c>
      <c r="CU368" s="361"/>
      <c r="CV368" s="361"/>
      <c r="CW368" s="361"/>
      <c r="CX368" s="361"/>
      <c r="CY368" s="361"/>
      <c r="CZ368" s="361"/>
      <c r="DA368" s="361"/>
      <c r="DB368" s="361"/>
      <c r="DC368" s="253">
        <f t="shared" si="602"/>
        <v>0</v>
      </c>
      <c r="DD368" s="361"/>
      <c r="DE368" s="253">
        <f t="shared" si="603"/>
        <v>0</v>
      </c>
      <c r="DF368" s="361"/>
      <c r="DG368" s="361"/>
      <c r="DH368" s="361"/>
      <c r="DI368" s="361"/>
      <c r="DJ368" s="361"/>
      <c r="DK368" s="361"/>
      <c r="DL368" s="361"/>
      <c r="DM368" s="2"/>
      <c r="DN368" s="2"/>
    </row>
    <row r="369" spans="1:118" s="28" customFormat="1" ht="72">
      <c r="A369" s="272" t="str">
        <f t="shared" si="573"/>
        <v>Внести наименование учреждения 12</v>
      </c>
      <c r="B369" s="348" t="s">
        <v>337</v>
      </c>
      <c r="C369" s="349" t="s">
        <v>299</v>
      </c>
      <c r="D369" s="349" t="s">
        <v>300</v>
      </c>
      <c r="E369" s="308">
        <f t="shared" si="584"/>
        <v>0</v>
      </c>
      <c r="F369" s="236">
        <f t="shared" si="585"/>
        <v>0</v>
      </c>
      <c r="G369" s="236">
        <f t="shared" si="586"/>
        <v>0</v>
      </c>
      <c r="H369" s="236">
        <f t="shared" si="587"/>
        <v>0</v>
      </c>
      <c r="I369" s="236">
        <f t="shared" si="588"/>
        <v>0</v>
      </c>
      <c r="J369" s="236">
        <f t="shared" si="589"/>
        <v>0</v>
      </c>
      <c r="K369" s="236">
        <f t="shared" si="590"/>
        <v>0</v>
      </c>
      <c r="L369" s="236">
        <f t="shared" si="591"/>
        <v>0</v>
      </c>
      <c r="M369" s="236">
        <f t="shared" si="592"/>
        <v>0</v>
      </c>
      <c r="N369" s="236">
        <f t="shared" si="574"/>
        <v>0</v>
      </c>
      <c r="O369" s="236">
        <f t="shared" si="593"/>
        <v>0</v>
      </c>
      <c r="P369" s="220"/>
      <c r="Q369" s="221"/>
      <c r="R369" s="237">
        <f t="shared" si="604"/>
        <v>0</v>
      </c>
      <c r="S369" s="221"/>
      <c r="T369" s="237">
        <f t="shared" si="605"/>
        <v>0</v>
      </c>
      <c r="U369" s="221"/>
      <c r="V369" s="233"/>
      <c r="W369" s="221"/>
      <c r="X369" s="221"/>
      <c r="Y369" s="233"/>
      <c r="Z369" s="221"/>
      <c r="AA369" s="220"/>
      <c r="AB369" s="221"/>
      <c r="AC369" s="237">
        <f t="shared" si="606"/>
        <v>0</v>
      </c>
      <c r="AD369" s="221"/>
      <c r="AE369" s="237">
        <f t="shared" si="607"/>
        <v>0</v>
      </c>
      <c r="AF369" s="221"/>
      <c r="AG369" s="233"/>
      <c r="AH369" s="221"/>
      <c r="AI369" s="221"/>
      <c r="AJ369" s="233"/>
      <c r="AK369" s="221"/>
      <c r="AL369" s="220"/>
      <c r="AM369" s="221"/>
      <c r="AN369" s="237">
        <f t="shared" si="608"/>
        <v>0</v>
      </c>
      <c r="AO369" s="221"/>
      <c r="AP369" s="237">
        <f t="shared" si="609"/>
        <v>0</v>
      </c>
      <c r="AQ369" s="221"/>
      <c r="AR369" s="233"/>
      <c r="AS369" s="221"/>
      <c r="AT369" s="221"/>
      <c r="AU369" s="233"/>
      <c r="AV369" s="221"/>
      <c r="AW369" s="220"/>
      <c r="AX369" s="221"/>
      <c r="AY369" s="237">
        <f t="shared" si="610"/>
        <v>0</v>
      </c>
      <c r="AZ369" s="221"/>
      <c r="BA369" s="237">
        <f t="shared" si="611"/>
        <v>0</v>
      </c>
      <c r="BB369" s="221"/>
      <c r="BC369" s="233"/>
      <c r="BD369" s="221"/>
      <c r="BE369" s="221"/>
      <c r="BF369" s="233"/>
      <c r="BG369" s="221"/>
      <c r="BH369" s="379">
        <f t="shared" si="570"/>
        <v>0</v>
      </c>
      <c r="BI369" s="255" t="str">
        <f t="shared" si="583"/>
        <v>14</v>
      </c>
      <c r="BJ369" s="361"/>
      <c r="BK369" s="253">
        <f t="shared" si="594"/>
        <v>0</v>
      </c>
      <c r="BL369" s="361"/>
      <c r="BM369" s="253">
        <f t="shared" si="595"/>
        <v>0</v>
      </c>
      <c r="BN369" s="247"/>
      <c r="BO369" s="358"/>
      <c r="BP369" s="361"/>
      <c r="BQ369" s="361"/>
      <c r="BR369" s="361"/>
      <c r="BS369" s="361"/>
      <c r="BT369" s="361"/>
      <c r="BU369" s="361"/>
      <c r="BV369" s="253">
        <f t="shared" si="596"/>
        <v>0</v>
      </c>
      <c r="BW369" s="361"/>
      <c r="BX369" s="253">
        <f t="shared" si="597"/>
        <v>0</v>
      </c>
      <c r="BY369" s="361"/>
      <c r="BZ369" s="361"/>
      <c r="CA369" s="361"/>
      <c r="CB369" s="361"/>
      <c r="CC369" s="361"/>
      <c r="CD369" s="361"/>
      <c r="CE369" s="361"/>
      <c r="CF369" s="361"/>
      <c r="CG369" s="253">
        <f t="shared" si="598"/>
        <v>0</v>
      </c>
      <c r="CH369" s="361"/>
      <c r="CI369" s="253">
        <f t="shared" si="599"/>
        <v>0</v>
      </c>
      <c r="CJ369" s="361"/>
      <c r="CK369" s="361"/>
      <c r="CL369" s="361"/>
      <c r="CM369" s="361"/>
      <c r="CN369" s="361"/>
      <c r="CO369" s="361"/>
      <c r="CP369" s="361"/>
      <c r="CQ369" s="361"/>
      <c r="CR369" s="253">
        <f t="shared" si="600"/>
        <v>0</v>
      </c>
      <c r="CS369" s="361"/>
      <c r="CT369" s="253">
        <f t="shared" si="601"/>
        <v>0</v>
      </c>
      <c r="CU369" s="361"/>
      <c r="CV369" s="361"/>
      <c r="CW369" s="361"/>
      <c r="CX369" s="361"/>
      <c r="CY369" s="361"/>
      <c r="CZ369" s="361"/>
      <c r="DA369" s="361"/>
      <c r="DB369" s="361"/>
      <c r="DC369" s="253">
        <f t="shared" si="602"/>
        <v>0</v>
      </c>
      <c r="DD369" s="361"/>
      <c r="DE369" s="253">
        <f t="shared" si="603"/>
        <v>0</v>
      </c>
      <c r="DF369" s="361"/>
      <c r="DG369" s="361"/>
      <c r="DH369" s="361"/>
      <c r="DI369" s="361"/>
      <c r="DJ369" s="361"/>
      <c r="DK369" s="361"/>
      <c r="DL369" s="361"/>
      <c r="DM369" s="242"/>
      <c r="DN369" s="242"/>
    </row>
    <row r="370" spans="1:118" s="27" customFormat="1" ht="24">
      <c r="A370" s="272" t="str">
        <f t="shared" si="573"/>
        <v>Внести наименование учреждения 12</v>
      </c>
      <c r="B370" s="351" t="s">
        <v>334</v>
      </c>
      <c r="C370" s="349" t="s">
        <v>301</v>
      </c>
      <c r="D370" s="349" t="s">
        <v>302</v>
      </c>
      <c r="E370" s="308">
        <f t="shared" si="584"/>
        <v>0</v>
      </c>
      <c r="F370" s="236">
        <f t="shared" si="585"/>
        <v>0</v>
      </c>
      <c r="G370" s="236">
        <f t="shared" si="586"/>
        <v>0</v>
      </c>
      <c r="H370" s="236">
        <f t="shared" si="587"/>
        <v>0</v>
      </c>
      <c r="I370" s="236">
        <f t="shared" si="588"/>
        <v>0</v>
      </c>
      <c r="J370" s="236">
        <f t="shared" si="589"/>
        <v>0</v>
      </c>
      <c r="K370" s="236">
        <f t="shared" si="590"/>
        <v>0</v>
      </c>
      <c r="L370" s="236">
        <f t="shared" si="591"/>
        <v>0</v>
      </c>
      <c r="M370" s="236">
        <f t="shared" si="592"/>
        <v>0</v>
      </c>
      <c r="N370" s="236">
        <f t="shared" si="574"/>
        <v>0</v>
      </c>
      <c r="O370" s="236">
        <f t="shared" si="593"/>
        <v>0</v>
      </c>
      <c r="P370" s="220"/>
      <c r="Q370" s="221"/>
      <c r="R370" s="237">
        <f t="shared" si="604"/>
        <v>0</v>
      </c>
      <c r="S370" s="221"/>
      <c r="T370" s="237">
        <f t="shared" si="605"/>
        <v>0</v>
      </c>
      <c r="U370" s="221"/>
      <c r="V370" s="233"/>
      <c r="W370" s="221"/>
      <c r="X370" s="221"/>
      <c r="Y370" s="233"/>
      <c r="Z370" s="221"/>
      <c r="AA370" s="220"/>
      <c r="AB370" s="221"/>
      <c r="AC370" s="237">
        <f t="shared" si="606"/>
        <v>0</v>
      </c>
      <c r="AD370" s="221"/>
      <c r="AE370" s="237">
        <f t="shared" si="607"/>
        <v>0</v>
      </c>
      <c r="AF370" s="221"/>
      <c r="AG370" s="233"/>
      <c r="AH370" s="221"/>
      <c r="AI370" s="221"/>
      <c r="AJ370" s="233"/>
      <c r="AK370" s="221"/>
      <c r="AL370" s="220"/>
      <c r="AM370" s="221"/>
      <c r="AN370" s="237">
        <f t="shared" si="608"/>
        <v>0</v>
      </c>
      <c r="AO370" s="221"/>
      <c r="AP370" s="237">
        <f t="shared" si="609"/>
        <v>0</v>
      </c>
      <c r="AQ370" s="221"/>
      <c r="AR370" s="233"/>
      <c r="AS370" s="221"/>
      <c r="AT370" s="221"/>
      <c r="AU370" s="233"/>
      <c r="AV370" s="221"/>
      <c r="AW370" s="220"/>
      <c r="AX370" s="221"/>
      <c r="AY370" s="237">
        <f t="shared" si="610"/>
        <v>0</v>
      </c>
      <c r="AZ370" s="221"/>
      <c r="BA370" s="237">
        <f t="shared" si="611"/>
        <v>0</v>
      </c>
      <c r="BB370" s="221"/>
      <c r="BC370" s="233"/>
      <c r="BD370" s="221"/>
      <c r="BE370" s="221"/>
      <c r="BF370" s="233"/>
      <c r="BG370" s="221"/>
      <c r="BH370" s="379">
        <f t="shared" si="570"/>
        <v>0</v>
      </c>
      <c r="BI370" s="255" t="str">
        <f t="shared" si="583"/>
        <v>15</v>
      </c>
      <c r="BJ370" s="361"/>
      <c r="BK370" s="253">
        <f t="shared" si="594"/>
        <v>0</v>
      </c>
      <c r="BL370" s="361"/>
      <c r="BM370" s="253">
        <f t="shared" si="595"/>
        <v>0</v>
      </c>
      <c r="BN370" s="247"/>
      <c r="BO370" s="358"/>
      <c r="BP370" s="361"/>
      <c r="BQ370" s="361"/>
      <c r="BR370" s="361"/>
      <c r="BS370" s="361"/>
      <c r="BT370" s="361"/>
      <c r="BU370" s="361"/>
      <c r="BV370" s="253">
        <f t="shared" si="596"/>
        <v>0</v>
      </c>
      <c r="BW370" s="361"/>
      <c r="BX370" s="253">
        <f t="shared" si="597"/>
        <v>0</v>
      </c>
      <c r="BY370" s="361"/>
      <c r="BZ370" s="361"/>
      <c r="CA370" s="361"/>
      <c r="CB370" s="361"/>
      <c r="CC370" s="361"/>
      <c r="CD370" s="361"/>
      <c r="CE370" s="361"/>
      <c r="CF370" s="361"/>
      <c r="CG370" s="253">
        <f t="shared" si="598"/>
        <v>0</v>
      </c>
      <c r="CH370" s="361"/>
      <c r="CI370" s="253">
        <f t="shared" si="599"/>
        <v>0</v>
      </c>
      <c r="CJ370" s="361"/>
      <c r="CK370" s="361"/>
      <c r="CL370" s="361"/>
      <c r="CM370" s="361"/>
      <c r="CN370" s="361"/>
      <c r="CO370" s="361"/>
      <c r="CP370" s="361"/>
      <c r="CQ370" s="361"/>
      <c r="CR370" s="253">
        <f t="shared" si="600"/>
        <v>0</v>
      </c>
      <c r="CS370" s="361"/>
      <c r="CT370" s="253">
        <f t="shared" si="601"/>
        <v>0</v>
      </c>
      <c r="CU370" s="361"/>
      <c r="CV370" s="361"/>
      <c r="CW370" s="361"/>
      <c r="CX370" s="361"/>
      <c r="CY370" s="361"/>
      <c r="CZ370" s="361"/>
      <c r="DA370" s="361"/>
      <c r="DB370" s="361"/>
      <c r="DC370" s="253">
        <f t="shared" si="602"/>
        <v>0</v>
      </c>
      <c r="DD370" s="361"/>
      <c r="DE370" s="253">
        <f t="shared" si="603"/>
        <v>0</v>
      </c>
      <c r="DF370" s="361"/>
      <c r="DG370" s="361"/>
      <c r="DH370" s="361"/>
      <c r="DI370" s="361"/>
      <c r="DJ370" s="361"/>
      <c r="DK370" s="361"/>
      <c r="DL370" s="361"/>
      <c r="DM370" s="2"/>
      <c r="DN370" s="2"/>
    </row>
    <row r="371" spans="1:118" s="27" customFormat="1" ht="12">
      <c r="A371" s="272" t="str">
        <f t="shared" si="573"/>
        <v>Внести наименование учреждения 12</v>
      </c>
      <c r="B371" s="366" t="s">
        <v>335</v>
      </c>
      <c r="C371" s="349" t="s">
        <v>303</v>
      </c>
      <c r="D371" s="349" t="s">
        <v>304</v>
      </c>
      <c r="E371" s="308">
        <f t="shared" si="584"/>
        <v>0</v>
      </c>
      <c r="F371" s="236">
        <f t="shared" si="585"/>
        <v>0</v>
      </c>
      <c r="G371" s="236">
        <f t="shared" si="586"/>
        <v>0</v>
      </c>
      <c r="H371" s="236">
        <f t="shared" si="587"/>
        <v>0</v>
      </c>
      <c r="I371" s="236">
        <f t="shared" si="588"/>
        <v>0</v>
      </c>
      <c r="J371" s="236">
        <f>ROUND(SUM(U371,AF371,AQ371,BB371),1)</f>
        <v>0</v>
      </c>
      <c r="K371" s="236">
        <f>ROUND(SUM(V371,AG371,AR371,BC371),1)</f>
        <v>0</v>
      </c>
      <c r="L371" s="236">
        <f>ROUND(SUM(W371,AH371,AS371,BD371),1)</f>
        <v>0</v>
      </c>
      <c r="M371" s="236">
        <f>ROUND(SUM(X371,AI371,AT371,BE371),1)</f>
        <v>0</v>
      </c>
      <c r="N371" s="236">
        <f t="shared" si="574"/>
        <v>0</v>
      </c>
      <c r="O371" s="236">
        <f>ROUND(SUM(Z371,AK371,AV371,BG371),1)</f>
        <v>0</v>
      </c>
      <c r="P371" s="220"/>
      <c r="Q371" s="221"/>
      <c r="R371" s="237">
        <f t="shared" si="604"/>
        <v>0</v>
      </c>
      <c r="S371" s="221"/>
      <c r="T371" s="237">
        <f t="shared" si="605"/>
        <v>0</v>
      </c>
      <c r="U371" s="221"/>
      <c r="V371" s="233"/>
      <c r="W371" s="221"/>
      <c r="X371" s="221"/>
      <c r="Y371" s="233"/>
      <c r="Z371" s="221"/>
      <c r="AA371" s="220"/>
      <c r="AB371" s="221"/>
      <c r="AC371" s="237">
        <f t="shared" si="606"/>
        <v>0</v>
      </c>
      <c r="AD371" s="221"/>
      <c r="AE371" s="237">
        <f t="shared" si="607"/>
        <v>0</v>
      </c>
      <c r="AF371" s="221"/>
      <c r="AG371" s="233"/>
      <c r="AH371" s="221"/>
      <c r="AI371" s="221"/>
      <c r="AJ371" s="233"/>
      <c r="AK371" s="221"/>
      <c r="AL371" s="220"/>
      <c r="AM371" s="221"/>
      <c r="AN371" s="237">
        <f t="shared" si="608"/>
        <v>0</v>
      </c>
      <c r="AO371" s="221"/>
      <c r="AP371" s="237">
        <f t="shared" si="609"/>
        <v>0</v>
      </c>
      <c r="AQ371" s="221"/>
      <c r="AR371" s="233"/>
      <c r="AS371" s="221"/>
      <c r="AT371" s="221"/>
      <c r="AU371" s="233"/>
      <c r="AV371" s="221"/>
      <c r="AW371" s="220"/>
      <c r="AX371" s="221"/>
      <c r="AY371" s="237">
        <f t="shared" si="610"/>
        <v>0</v>
      </c>
      <c r="AZ371" s="221"/>
      <c r="BA371" s="237">
        <f t="shared" si="611"/>
        <v>0</v>
      </c>
      <c r="BB371" s="221"/>
      <c r="BC371" s="233"/>
      <c r="BD371" s="221"/>
      <c r="BE371" s="221"/>
      <c r="BF371" s="233"/>
      <c r="BG371" s="221"/>
      <c r="BH371" s="379">
        <f t="shared" si="570"/>
        <v>0</v>
      </c>
      <c r="BI371" s="255" t="str">
        <f t="shared" si="583"/>
        <v>16</v>
      </c>
      <c r="BJ371" s="361"/>
      <c r="BK371" s="253">
        <f t="shared" si="594"/>
        <v>0</v>
      </c>
      <c r="BL371" s="361"/>
      <c r="BM371" s="253">
        <f t="shared" si="595"/>
        <v>0</v>
      </c>
      <c r="BN371" s="247"/>
      <c r="BO371" s="358"/>
      <c r="BP371" s="361"/>
      <c r="BQ371" s="361"/>
      <c r="BR371" s="361"/>
      <c r="BS371" s="361"/>
      <c r="BT371" s="361"/>
      <c r="BU371" s="361"/>
      <c r="BV371" s="253">
        <f t="shared" si="596"/>
        <v>0</v>
      </c>
      <c r="BW371" s="361"/>
      <c r="BX371" s="253">
        <f t="shared" si="597"/>
        <v>0</v>
      </c>
      <c r="BY371" s="361"/>
      <c r="BZ371" s="361"/>
      <c r="CA371" s="361"/>
      <c r="CB371" s="361"/>
      <c r="CC371" s="361"/>
      <c r="CD371" s="361"/>
      <c r="CE371" s="361"/>
      <c r="CF371" s="361"/>
      <c r="CG371" s="253">
        <f t="shared" si="598"/>
        <v>0</v>
      </c>
      <c r="CH371" s="361"/>
      <c r="CI371" s="253">
        <f t="shared" si="599"/>
        <v>0</v>
      </c>
      <c r="CJ371" s="361"/>
      <c r="CK371" s="361"/>
      <c r="CL371" s="361"/>
      <c r="CM371" s="361"/>
      <c r="CN371" s="361"/>
      <c r="CO371" s="361"/>
      <c r="CP371" s="361"/>
      <c r="CQ371" s="361"/>
      <c r="CR371" s="253">
        <f t="shared" si="600"/>
        <v>0</v>
      </c>
      <c r="CS371" s="361"/>
      <c r="CT371" s="253">
        <f t="shared" si="601"/>
        <v>0</v>
      </c>
      <c r="CU371" s="361"/>
      <c r="CV371" s="361"/>
      <c r="CW371" s="361"/>
      <c r="CX371" s="361"/>
      <c r="CY371" s="361"/>
      <c r="CZ371" s="361"/>
      <c r="DA371" s="361"/>
      <c r="DB371" s="361"/>
      <c r="DC371" s="253">
        <f t="shared" si="602"/>
        <v>0</v>
      </c>
      <c r="DD371" s="361"/>
      <c r="DE371" s="253">
        <f t="shared" si="603"/>
        <v>0</v>
      </c>
      <c r="DF371" s="361"/>
      <c r="DG371" s="361"/>
      <c r="DH371" s="361"/>
      <c r="DI371" s="361"/>
      <c r="DJ371" s="361"/>
      <c r="DK371" s="361"/>
      <c r="DL371" s="361"/>
      <c r="DM371" s="2"/>
      <c r="DN371" s="2"/>
    </row>
    <row r="372" spans="1:118" s="28" customFormat="1" ht="24">
      <c r="A372" s="272" t="str">
        <f t="shared" si="573"/>
        <v>Внести наименование учреждения 12</v>
      </c>
      <c r="B372" s="348" t="s">
        <v>338</v>
      </c>
      <c r="C372" s="349" t="s">
        <v>305</v>
      </c>
      <c r="D372" s="349" t="s">
        <v>306</v>
      </c>
      <c r="E372" s="308">
        <f t="shared" si="584"/>
        <v>0</v>
      </c>
      <c r="F372" s="236">
        <f t="shared" si="585"/>
        <v>0</v>
      </c>
      <c r="G372" s="236">
        <f t="shared" si="586"/>
        <v>0</v>
      </c>
      <c r="H372" s="236">
        <f t="shared" si="587"/>
        <v>0</v>
      </c>
      <c r="I372" s="236">
        <f t="shared" si="588"/>
        <v>0</v>
      </c>
      <c r="J372" s="236">
        <f t="shared" ref="J372:J383" si="612">ROUND(SUM(U372,AF372,AQ372,BB372),1)</f>
        <v>0</v>
      </c>
      <c r="K372" s="236">
        <f t="shared" ref="K372:K383" si="613">ROUND(SUM(V372,AG372,AR372,BC372),1)</f>
        <v>0</v>
      </c>
      <c r="L372" s="236">
        <f t="shared" ref="L372:L383" si="614">ROUND(SUM(W372,AH372,AS372,BD372),1)</f>
        <v>0</v>
      </c>
      <c r="M372" s="236">
        <f t="shared" ref="M372:M383" si="615">ROUND(SUM(X372,AI372,AT372,BE372),1)</f>
        <v>0</v>
      </c>
      <c r="N372" s="236">
        <f t="shared" si="574"/>
        <v>0</v>
      </c>
      <c r="O372" s="236">
        <f t="shared" ref="O372:O383" si="616">ROUND(SUM(Z372,AK372,AV372,BG372),1)</f>
        <v>0</v>
      </c>
      <c r="P372" s="367"/>
      <c r="Q372" s="368"/>
      <c r="R372" s="237">
        <f t="shared" si="604"/>
        <v>0</v>
      </c>
      <c r="S372" s="368"/>
      <c r="T372" s="237">
        <f t="shared" si="605"/>
        <v>0</v>
      </c>
      <c r="U372" s="368"/>
      <c r="V372" s="368"/>
      <c r="W372" s="368"/>
      <c r="X372" s="368"/>
      <c r="Y372" s="368"/>
      <c r="Z372" s="368"/>
      <c r="AA372" s="367"/>
      <c r="AB372" s="368"/>
      <c r="AC372" s="237">
        <f t="shared" si="606"/>
        <v>0</v>
      </c>
      <c r="AD372" s="368"/>
      <c r="AE372" s="237">
        <f t="shared" si="607"/>
        <v>0</v>
      </c>
      <c r="AF372" s="368"/>
      <c r="AG372" s="368"/>
      <c r="AH372" s="368"/>
      <c r="AI372" s="368"/>
      <c r="AJ372" s="368"/>
      <c r="AK372" s="368"/>
      <c r="AL372" s="367"/>
      <c r="AM372" s="368"/>
      <c r="AN372" s="237">
        <f t="shared" si="608"/>
        <v>0</v>
      </c>
      <c r="AO372" s="368"/>
      <c r="AP372" s="237">
        <f t="shared" si="609"/>
        <v>0</v>
      </c>
      <c r="AQ372" s="368"/>
      <c r="AR372" s="368"/>
      <c r="AS372" s="368"/>
      <c r="AT372" s="368"/>
      <c r="AU372" s="368"/>
      <c r="AV372" s="368"/>
      <c r="AW372" s="367"/>
      <c r="AX372" s="368"/>
      <c r="AY372" s="237">
        <f t="shared" si="610"/>
        <v>0</v>
      </c>
      <c r="AZ372" s="368"/>
      <c r="BA372" s="237">
        <f t="shared" si="611"/>
        <v>0</v>
      </c>
      <c r="BB372" s="368"/>
      <c r="BC372" s="368"/>
      <c r="BD372" s="368"/>
      <c r="BE372" s="368"/>
      <c r="BF372" s="368"/>
      <c r="BG372" s="368"/>
      <c r="BH372" s="379">
        <f t="shared" si="570"/>
        <v>0</v>
      </c>
      <c r="BI372" s="255" t="str">
        <f t="shared" si="583"/>
        <v>17</v>
      </c>
      <c r="BJ372" s="361"/>
      <c r="BK372" s="253">
        <f t="shared" si="594"/>
        <v>0</v>
      </c>
      <c r="BL372" s="361"/>
      <c r="BM372" s="253">
        <f t="shared" si="595"/>
        <v>0</v>
      </c>
      <c r="BN372" s="247"/>
      <c r="BO372" s="358"/>
      <c r="BP372" s="361"/>
      <c r="BQ372" s="361"/>
      <c r="BR372" s="361"/>
      <c r="BS372" s="361"/>
      <c r="BT372" s="361"/>
      <c r="BU372" s="361"/>
      <c r="BV372" s="253">
        <f t="shared" si="596"/>
        <v>0</v>
      </c>
      <c r="BW372" s="361"/>
      <c r="BX372" s="253">
        <f t="shared" si="597"/>
        <v>0</v>
      </c>
      <c r="BY372" s="361"/>
      <c r="BZ372" s="361"/>
      <c r="CA372" s="361"/>
      <c r="CB372" s="361"/>
      <c r="CC372" s="361"/>
      <c r="CD372" s="361"/>
      <c r="CE372" s="361"/>
      <c r="CF372" s="361"/>
      <c r="CG372" s="253">
        <f t="shared" si="598"/>
        <v>0</v>
      </c>
      <c r="CH372" s="361"/>
      <c r="CI372" s="253">
        <f t="shared" si="599"/>
        <v>0</v>
      </c>
      <c r="CJ372" s="361"/>
      <c r="CK372" s="361"/>
      <c r="CL372" s="361"/>
      <c r="CM372" s="361"/>
      <c r="CN372" s="361"/>
      <c r="CO372" s="361"/>
      <c r="CP372" s="361"/>
      <c r="CQ372" s="361"/>
      <c r="CR372" s="253">
        <f t="shared" si="600"/>
        <v>0</v>
      </c>
      <c r="CS372" s="361"/>
      <c r="CT372" s="253">
        <f t="shared" si="601"/>
        <v>0</v>
      </c>
      <c r="CU372" s="361"/>
      <c r="CV372" s="361"/>
      <c r="CW372" s="361"/>
      <c r="CX372" s="361"/>
      <c r="CY372" s="361"/>
      <c r="CZ372" s="361"/>
      <c r="DA372" s="361"/>
      <c r="DB372" s="361"/>
      <c r="DC372" s="253">
        <f t="shared" si="602"/>
        <v>0</v>
      </c>
      <c r="DD372" s="361"/>
      <c r="DE372" s="253">
        <f t="shared" si="603"/>
        <v>0</v>
      </c>
      <c r="DF372" s="361"/>
      <c r="DG372" s="361"/>
      <c r="DH372" s="361"/>
      <c r="DI372" s="361"/>
      <c r="DJ372" s="361"/>
      <c r="DK372" s="361"/>
      <c r="DL372" s="361"/>
      <c r="DM372" s="242"/>
      <c r="DN372" s="242"/>
    </row>
    <row r="373" spans="1:118" s="28" customFormat="1" ht="72">
      <c r="A373" s="272" t="str">
        <f t="shared" si="573"/>
        <v>Внести наименование учреждения 12</v>
      </c>
      <c r="B373" s="348" t="s">
        <v>339</v>
      </c>
      <c r="C373" s="349" t="s">
        <v>307</v>
      </c>
      <c r="D373" s="349" t="s">
        <v>308</v>
      </c>
      <c r="E373" s="308">
        <f t="shared" si="584"/>
        <v>0</v>
      </c>
      <c r="F373" s="236">
        <f t="shared" si="585"/>
        <v>0</v>
      </c>
      <c r="G373" s="236">
        <f t="shared" si="586"/>
        <v>0</v>
      </c>
      <c r="H373" s="236">
        <f t="shared" si="587"/>
        <v>0</v>
      </c>
      <c r="I373" s="236">
        <f t="shared" si="588"/>
        <v>0</v>
      </c>
      <c r="J373" s="236">
        <f t="shared" si="612"/>
        <v>0</v>
      </c>
      <c r="K373" s="236">
        <f t="shared" si="613"/>
        <v>0</v>
      </c>
      <c r="L373" s="236">
        <f t="shared" si="614"/>
        <v>0</v>
      </c>
      <c r="M373" s="236">
        <f t="shared" si="615"/>
        <v>0</v>
      </c>
      <c r="N373" s="236">
        <f t="shared" si="574"/>
        <v>0</v>
      </c>
      <c r="O373" s="236">
        <f t="shared" si="616"/>
        <v>0</v>
      </c>
      <c r="P373" s="367"/>
      <c r="Q373" s="368"/>
      <c r="R373" s="237">
        <f t="shared" si="604"/>
        <v>0</v>
      </c>
      <c r="S373" s="368"/>
      <c r="T373" s="237">
        <f t="shared" si="605"/>
        <v>0</v>
      </c>
      <c r="U373" s="368"/>
      <c r="V373" s="368"/>
      <c r="W373" s="368"/>
      <c r="X373" s="368"/>
      <c r="Y373" s="368"/>
      <c r="Z373" s="368"/>
      <c r="AA373" s="367"/>
      <c r="AB373" s="368"/>
      <c r="AC373" s="237">
        <f t="shared" si="606"/>
        <v>0</v>
      </c>
      <c r="AD373" s="368"/>
      <c r="AE373" s="237">
        <f t="shared" si="607"/>
        <v>0</v>
      </c>
      <c r="AF373" s="368"/>
      <c r="AG373" s="368"/>
      <c r="AH373" s="368"/>
      <c r="AI373" s="368"/>
      <c r="AJ373" s="368"/>
      <c r="AK373" s="368"/>
      <c r="AL373" s="367"/>
      <c r="AM373" s="368"/>
      <c r="AN373" s="237">
        <f t="shared" si="608"/>
        <v>0</v>
      </c>
      <c r="AO373" s="368"/>
      <c r="AP373" s="237">
        <f t="shared" si="609"/>
        <v>0</v>
      </c>
      <c r="AQ373" s="368"/>
      <c r="AR373" s="368"/>
      <c r="AS373" s="368"/>
      <c r="AT373" s="368"/>
      <c r="AU373" s="368"/>
      <c r="AV373" s="368"/>
      <c r="AW373" s="367"/>
      <c r="AX373" s="368"/>
      <c r="AY373" s="237">
        <f t="shared" si="610"/>
        <v>0</v>
      </c>
      <c r="AZ373" s="368"/>
      <c r="BA373" s="237">
        <f t="shared" si="611"/>
        <v>0</v>
      </c>
      <c r="BB373" s="368"/>
      <c r="BC373" s="368"/>
      <c r="BD373" s="368"/>
      <c r="BE373" s="368"/>
      <c r="BF373" s="368"/>
      <c r="BG373" s="368"/>
      <c r="BH373" s="379">
        <f t="shared" si="570"/>
        <v>0</v>
      </c>
      <c r="BI373" s="255" t="str">
        <f t="shared" si="583"/>
        <v>18</v>
      </c>
      <c r="BJ373" s="361"/>
      <c r="BK373" s="253">
        <f t="shared" si="594"/>
        <v>0</v>
      </c>
      <c r="BL373" s="361"/>
      <c r="BM373" s="253">
        <f t="shared" si="595"/>
        <v>0</v>
      </c>
      <c r="BN373" s="247"/>
      <c r="BO373" s="358"/>
      <c r="BP373" s="361"/>
      <c r="BQ373" s="361"/>
      <c r="BR373" s="361"/>
      <c r="BS373" s="361"/>
      <c r="BT373" s="361"/>
      <c r="BU373" s="361"/>
      <c r="BV373" s="253">
        <f t="shared" si="596"/>
        <v>0</v>
      </c>
      <c r="BW373" s="361"/>
      <c r="BX373" s="253">
        <f t="shared" si="597"/>
        <v>0</v>
      </c>
      <c r="BY373" s="361"/>
      <c r="BZ373" s="361"/>
      <c r="CA373" s="361"/>
      <c r="CB373" s="361"/>
      <c r="CC373" s="361"/>
      <c r="CD373" s="361"/>
      <c r="CE373" s="361"/>
      <c r="CF373" s="361"/>
      <c r="CG373" s="253">
        <f t="shared" si="598"/>
        <v>0</v>
      </c>
      <c r="CH373" s="361"/>
      <c r="CI373" s="253">
        <f t="shared" si="599"/>
        <v>0</v>
      </c>
      <c r="CJ373" s="361"/>
      <c r="CK373" s="361"/>
      <c r="CL373" s="361"/>
      <c r="CM373" s="361"/>
      <c r="CN373" s="361"/>
      <c r="CO373" s="361"/>
      <c r="CP373" s="361"/>
      <c r="CQ373" s="361"/>
      <c r="CR373" s="253">
        <f t="shared" si="600"/>
        <v>0</v>
      </c>
      <c r="CS373" s="361"/>
      <c r="CT373" s="253">
        <f t="shared" si="601"/>
        <v>0</v>
      </c>
      <c r="CU373" s="361"/>
      <c r="CV373" s="361"/>
      <c r="CW373" s="361"/>
      <c r="CX373" s="361"/>
      <c r="CY373" s="361"/>
      <c r="CZ373" s="361"/>
      <c r="DA373" s="361"/>
      <c r="DB373" s="361"/>
      <c r="DC373" s="253">
        <f t="shared" si="602"/>
        <v>0</v>
      </c>
      <c r="DD373" s="361"/>
      <c r="DE373" s="253">
        <f t="shared" si="603"/>
        <v>0</v>
      </c>
      <c r="DF373" s="361"/>
      <c r="DG373" s="361"/>
      <c r="DH373" s="361"/>
      <c r="DI373" s="361"/>
      <c r="DJ373" s="361"/>
      <c r="DK373" s="361"/>
      <c r="DL373" s="361"/>
      <c r="DM373" s="242"/>
      <c r="DN373" s="242"/>
    </row>
    <row r="374" spans="1:118" s="28" customFormat="1" ht="12">
      <c r="A374" s="272" t="str">
        <f t="shared" si="573"/>
        <v>Внести наименование учреждения 12</v>
      </c>
      <c r="B374" s="348" t="s">
        <v>309</v>
      </c>
      <c r="C374" s="349" t="s">
        <v>71</v>
      </c>
      <c r="D374" s="349" t="s">
        <v>310</v>
      </c>
      <c r="E374" s="308">
        <f t="shared" si="584"/>
        <v>0</v>
      </c>
      <c r="F374" s="236">
        <f t="shared" si="585"/>
        <v>0</v>
      </c>
      <c r="G374" s="236">
        <f t="shared" si="586"/>
        <v>0</v>
      </c>
      <c r="H374" s="236">
        <f t="shared" si="587"/>
        <v>0</v>
      </c>
      <c r="I374" s="236">
        <f t="shared" si="588"/>
        <v>0</v>
      </c>
      <c r="J374" s="236">
        <f t="shared" si="612"/>
        <v>0</v>
      </c>
      <c r="K374" s="236">
        <f t="shared" si="613"/>
        <v>0</v>
      </c>
      <c r="L374" s="236">
        <f t="shared" si="614"/>
        <v>0</v>
      </c>
      <c r="M374" s="236">
        <f t="shared" si="615"/>
        <v>0</v>
      </c>
      <c r="N374" s="236">
        <f t="shared" si="574"/>
        <v>0</v>
      </c>
      <c r="O374" s="236">
        <f t="shared" si="616"/>
        <v>0</v>
      </c>
      <c r="P374" s="367"/>
      <c r="Q374" s="368"/>
      <c r="R374" s="237">
        <f t="shared" si="604"/>
        <v>0</v>
      </c>
      <c r="S374" s="368"/>
      <c r="T374" s="237">
        <f t="shared" si="605"/>
        <v>0</v>
      </c>
      <c r="U374" s="368"/>
      <c r="V374" s="368"/>
      <c r="W374" s="368"/>
      <c r="X374" s="368"/>
      <c r="Y374" s="368"/>
      <c r="Z374" s="368"/>
      <c r="AA374" s="367"/>
      <c r="AB374" s="368"/>
      <c r="AC374" s="237">
        <f t="shared" si="606"/>
        <v>0</v>
      </c>
      <c r="AD374" s="368"/>
      <c r="AE374" s="237">
        <f t="shared" si="607"/>
        <v>0</v>
      </c>
      <c r="AF374" s="368"/>
      <c r="AG374" s="368"/>
      <c r="AH374" s="368"/>
      <c r="AI374" s="368"/>
      <c r="AJ374" s="368"/>
      <c r="AK374" s="368"/>
      <c r="AL374" s="367"/>
      <c r="AM374" s="368"/>
      <c r="AN374" s="237">
        <f t="shared" si="608"/>
        <v>0</v>
      </c>
      <c r="AO374" s="368"/>
      <c r="AP374" s="237">
        <f t="shared" si="609"/>
        <v>0</v>
      </c>
      <c r="AQ374" s="368"/>
      <c r="AR374" s="368"/>
      <c r="AS374" s="368"/>
      <c r="AT374" s="368"/>
      <c r="AU374" s="368"/>
      <c r="AV374" s="368"/>
      <c r="AW374" s="367"/>
      <c r="AX374" s="368"/>
      <c r="AY374" s="237">
        <f t="shared" si="610"/>
        <v>0</v>
      </c>
      <c r="AZ374" s="368"/>
      <c r="BA374" s="237">
        <f t="shared" si="611"/>
        <v>0</v>
      </c>
      <c r="BB374" s="368"/>
      <c r="BC374" s="368"/>
      <c r="BD374" s="368"/>
      <c r="BE374" s="368"/>
      <c r="BF374" s="368"/>
      <c r="BG374" s="368"/>
      <c r="BH374" s="379">
        <f t="shared" si="570"/>
        <v>0</v>
      </c>
      <c r="BI374" s="255" t="str">
        <f t="shared" si="583"/>
        <v>19</v>
      </c>
      <c r="BJ374" s="361"/>
      <c r="BK374" s="253">
        <f t="shared" si="594"/>
        <v>0</v>
      </c>
      <c r="BL374" s="361"/>
      <c r="BM374" s="253">
        <f t="shared" si="595"/>
        <v>0</v>
      </c>
      <c r="BN374" s="247"/>
      <c r="BO374" s="358"/>
      <c r="BP374" s="361"/>
      <c r="BQ374" s="361"/>
      <c r="BR374" s="361"/>
      <c r="BS374" s="361"/>
      <c r="BT374" s="361"/>
      <c r="BU374" s="361"/>
      <c r="BV374" s="253">
        <f t="shared" si="596"/>
        <v>0</v>
      </c>
      <c r="BW374" s="361"/>
      <c r="BX374" s="253">
        <f t="shared" si="597"/>
        <v>0</v>
      </c>
      <c r="BY374" s="361"/>
      <c r="BZ374" s="361"/>
      <c r="CA374" s="361"/>
      <c r="CB374" s="361"/>
      <c r="CC374" s="361"/>
      <c r="CD374" s="361"/>
      <c r="CE374" s="361"/>
      <c r="CF374" s="361"/>
      <c r="CG374" s="253">
        <f t="shared" si="598"/>
        <v>0</v>
      </c>
      <c r="CH374" s="361"/>
      <c r="CI374" s="253">
        <f t="shared" si="599"/>
        <v>0</v>
      </c>
      <c r="CJ374" s="361"/>
      <c r="CK374" s="361"/>
      <c r="CL374" s="361"/>
      <c r="CM374" s="361"/>
      <c r="CN374" s="361"/>
      <c r="CO374" s="361"/>
      <c r="CP374" s="361"/>
      <c r="CQ374" s="361"/>
      <c r="CR374" s="253">
        <f t="shared" si="600"/>
        <v>0</v>
      </c>
      <c r="CS374" s="361"/>
      <c r="CT374" s="253">
        <f t="shared" si="601"/>
        <v>0</v>
      </c>
      <c r="CU374" s="361"/>
      <c r="CV374" s="361"/>
      <c r="CW374" s="361"/>
      <c r="CX374" s="361"/>
      <c r="CY374" s="361"/>
      <c r="CZ374" s="361"/>
      <c r="DA374" s="361"/>
      <c r="DB374" s="361"/>
      <c r="DC374" s="253">
        <f t="shared" si="602"/>
        <v>0</v>
      </c>
      <c r="DD374" s="361"/>
      <c r="DE374" s="253">
        <f t="shared" si="603"/>
        <v>0</v>
      </c>
      <c r="DF374" s="361"/>
      <c r="DG374" s="361"/>
      <c r="DH374" s="361"/>
      <c r="DI374" s="361"/>
      <c r="DJ374" s="361"/>
      <c r="DK374" s="361"/>
      <c r="DL374" s="361"/>
      <c r="DM374" s="242"/>
      <c r="DN374" s="242"/>
    </row>
    <row r="375" spans="1:118" s="27" customFormat="1" ht="12">
      <c r="A375" s="272" t="str">
        <f t="shared" si="573"/>
        <v>Внести наименование учреждения 12</v>
      </c>
      <c r="B375" s="350" t="s">
        <v>72</v>
      </c>
      <c r="C375" s="349" t="s">
        <v>73</v>
      </c>
      <c r="D375" s="349" t="s">
        <v>311</v>
      </c>
      <c r="E375" s="308">
        <f t="shared" si="584"/>
        <v>0</v>
      </c>
      <c r="F375" s="236">
        <f t="shared" si="585"/>
        <v>0</v>
      </c>
      <c r="G375" s="236">
        <f t="shared" si="586"/>
        <v>0</v>
      </c>
      <c r="H375" s="236">
        <f t="shared" si="587"/>
        <v>0</v>
      </c>
      <c r="I375" s="236">
        <f t="shared" si="588"/>
        <v>0</v>
      </c>
      <c r="J375" s="236">
        <f t="shared" si="612"/>
        <v>0</v>
      </c>
      <c r="K375" s="236">
        <f t="shared" si="613"/>
        <v>0</v>
      </c>
      <c r="L375" s="236">
        <f t="shared" si="614"/>
        <v>0</v>
      </c>
      <c r="M375" s="236">
        <f t="shared" si="615"/>
        <v>0</v>
      </c>
      <c r="N375" s="236">
        <f t="shared" si="574"/>
        <v>0</v>
      </c>
      <c r="O375" s="236">
        <f t="shared" si="616"/>
        <v>0</v>
      </c>
      <c r="P375" s="367"/>
      <c r="Q375" s="368"/>
      <c r="R375" s="237">
        <f t="shared" si="604"/>
        <v>0</v>
      </c>
      <c r="S375" s="368"/>
      <c r="T375" s="237">
        <f t="shared" si="605"/>
        <v>0</v>
      </c>
      <c r="U375" s="368"/>
      <c r="V375" s="368"/>
      <c r="W375" s="368"/>
      <c r="X375" s="368"/>
      <c r="Y375" s="368"/>
      <c r="Z375" s="368"/>
      <c r="AA375" s="367"/>
      <c r="AB375" s="368"/>
      <c r="AC375" s="237">
        <f t="shared" si="606"/>
        <v>0</v>
      </c>
      <c r="AD375" s="368"/>
      <c r="AE375" s="237">
        <f t="shared" si="607"/>
        <v>0</v>
      </c>
      <c r="AF375" s="368"/>
      <c r="AG375" s="368"/>
      <c r="AH375" s="368"/>
      <c r="AI375" s="368"/>
      <c r="AJ375" s="368"/>
      <c r="AK375" s="368"/>
      <c r="AL375" s="367"/>
      <c r="AM375" s="368"/>
      <c r="AN375" s="237">
        <f t="shared" si="608"/>
        <v>0</v>
      </c>
      <c r="AO375" s="368"/>
      <c r="AP375" s="237">
        <f t="shared" si="609"/>
        <v>0</v>
      </c>
      <c r="AQ375" s="368"/>
      <c r="AR375" s="368"/>
      <c r="AS375" s="368"/>
      <c r="AT375" s="368"/>
      <c r="AU375" s="368"/>
      <c r="AV375" s="368"/>
      <c r="AW375" s="367"/>
      <c r="AX375" s="368"/>
      <c r="AY375" s="237">
        <f t="shared" si="610"/>
        <v>0</v>
      </c>
      <c r="AZ375" s="368"/>
      <c r="BA375" s="237">
        <f t="shared" si="611"/>
        <v>0</v>
      </c>
      <c r="BB375" s="368"/>
      <c r="BC375" s="368"/>
      <c r="BD375" s="368"/>
      <c r="BE375" s="368"/>
      <c r="BF375" s="368"/>
      <c r="BG375" s="368"/>
      <c r="BH375" s="379">
        <f t="shared" si="570"/>
        <v>0</v>
      </c>
      <c r="BI375" s="255" t="str">
        <f t="shared" si="583"/>
        <v>20</v>
      </c>
      <c r="BJ375" s="361"/>
      <c r="BK375" s="253">
        <f t="shared" si="594"/>
        <v>0</v>
      </c>
      <c r="BL375" s="361"/>
      <c r="BM375" s="253">
        <f t="shared" si="595"/>
        <v>0</v>
      </c>
      <c r="BN375" s="247"/>
      <c r="BO375" s="358"/>
      <c r="BP375" s="361"/>
      <c r="BQ375" s="361"/>
      <c r="BR375" s="361"/>
      <c r="BS375" s="361"/>
      <c r="BT375" s="361"/>
      <c r="BU375" s="361"/>
      <c r="BV375" s="253">
        <f t="shared" si="596"/>
        <v>0</v>
      </c>
      <c r="BW375" s="361"/>
      <c r="BX375" s="253">
        <f t="shared" si="597"/>
        <v>0</v>
      </c>
      <c r="BY375" s="361"/>
      <c r="BZ375" s="361"/>
      <c r="CA375" s="361"/>
      <c r="CB375" s="361"/>
      <c r="CC375" s="361"/>
      <c r="CD375" s="361"/>
      <c r="CE375" s="361"/>
      <c r="CF375" s="361"/>
      <c r="CG375" s="253">
        <f t="shared" si="598"/>
        <v>0</v>
      </c>
      <c r="CH375" s="361"/>
      <c r="CI375" s="253">
        <f t="shared" si="599"/>
        <v>0</v>
      </c>
      <c r="CJ375" s="361"/>
      <c r="CK375" s="361"/>
      <c r="CL375" s="361"/>
      <c r="CM375" s="361"/>
      <c r="CN375" s="361"/>
      <c r="CO375" s="361"/>
      <c r="CP375" s="361"/>
      <c r="CQ375" s="361"/>
      <c r="CR375" s="253">
        <f t="shared" si="600"/>
        <v>0</v>
      </c>
      <c r="CS375" s="361"/>
      <c r="CT375" s="253">
        <f t="shared" si="601"/>
        <v>0</v>
      </c>
      <c r="CU375" s="361"/>
      <c r="CV375" s="361"/>
      <c r="CW375" s="361"/>
      <c r="CX375" s="361"/>
      <c r="CY375" s="361"/>
      <c r="CZ375" s="361"/>
      <c r="DA375" s="361"/>
      <c r="DB375" s="361"/>
      <c r="DC375" s="253">
        <f t="shared" si="602"/>
        <v>0</v>
      </c>
      <c r="DD375" s="361"/>
      <c r="DE375" s="253">
        <f t="shared" si="603"/>
        <v>0</v>
      </c>
      <c r="DF375" s="361"/>
      <c r="DG375" s="361"/>
      <c r="DH375" s="361"/>
      <c r="DI375" s="361"/>
      <c r="DJ375" s="361"/>
      <c r="DK375" s="361"/>
      <c r="DL375" s="361"/>
      <c r="DM375" s="2"/>
      <c r="DN375" s="2"/>
    </row>
    <row r="376" spans="1:118" s="28" customFormat="1" ht="36">
      <c r="A376" s="272" t="str">
        <f t="shared" si="573"/>
        <v>Внести наименование учреждения 12</v>
      </c>
      <c r="B376" s="348" t="s">
        <v>340</v>
      </c>
      <c r="C376" s="349" t="s">
        <v>71</v>
      </c>
      <c r="D376" s="349" t="s">
        <v>312</v>
      </c>
      <c r="E376" s="308">
        <f t="shared" si="584"/>
        <v>0</v>
      </c>
      <c r="F376" s="236">
        <f t="shared" si="585"/>
        <v>0</v>
      </c>
      <c r="G376" s="236">
        <f t="shared" si="586"/>
        <v>0</v>
      </c>
      <c r="H376" s="236">
        <f t="shared" si="587"/>
        <v>0</v>
      </c>
      <c r="I376" s="236">
        <f t="shared" si="588"/>
        <v>0</v>
      </c>
      <c r="J376" s="236">
        <f t="shared" si="612"/>
        <v>0</v>
      </c>
      <c r="K376" s="236">
        <f t="shared" si="613"/>
        <v>0</v>
      </c>
      <c r="L376" s="236">
        <f t="shared" si="614"/>
        <v>0</v>
      </c>
      <c r="M376" s="236">
        <f t="shared" si="615"/>
        <v>0</v>
      </c>
      <c r="N376" s="236">
        <f t="shared" si="574"/>
        <v>0</v>
      </c>
      <c r="O376" s="236">
        <f t="shared" si="616"/>
        <v>0</v>
      </c>
      <c r="P376" s="367"/>
      <c r="Q376" s="368"/>
      <c r="R376" s="237">
        <f t="shared" si="604"/>
        <v>0</v>
      </c>
      <c r="S376" s="368"/>
      <c r="T376" s="237">
        <f t="shared" si="605"/>
        <v>0</v>
      </c>
      <c r="U376" s="368"/>
      <c r="V376" s="368"/>
      <c r="W376" s="368"/>
      <c r="X376" s="368"/>
      <c r="Y376" s="368"/>
      <c r="Z376" s="368"/>
      <c r="AA376" s="367"/>
      <c r="AB376" s="368"/>
      <c r="AC376" s="237">
        <f t="shared" si="606"/>
        <v>0</v>
      </c>
      <c r="AD376" s="368"/>
      <c r="AE376" s="237">
        <f t="shared" si="607"/>
        <v>0</v>
      </c>
      <c r="AF376" s="368"/>
      <c r="AG376" s="368"/>
      <c r="AH376" s="368"/>
      <c r="AI376" s="368"/>
      <c r="AJ376" s="368"/>
      <c r="AK376" s="368"/>
      <c r="AL376" s="367"/>
      <c r="AM376" s="368"/>
      <c r="AN376" s="237">
        <f t="shared" si="608"/>
        <v>0</v>
      </c>
      <c r="AO376" s="368"/>
      <c r="AP376" s="237">
        <f t="shared" si="609"/>
        <v>0</v>
      </c>
      <c r="AQ376" s="368"/>
      <c r="AR376" s="368"/>
      <c r="AS376" s="368"/>
      <c r="AT376" s="368"/>
      <c r="AU376" s="368"/>
      <c r="AV376" s="368"/>
      <c r="AW376" s="367"/>
      <c r="AX376" s="368"/>
      <c r="AY376" s="237">
        <f t="shared" si="610"/>
        <v>0</v>
      </c>
      <c r="AZ376" s="368"/>
      <c r="BA376" s="237">
        <f t="shared" si="611"/>
        <v>0</v>
      </c>
      <c r="BB376" s="368"/>
      <c r="BC376" s="368"/>
      <c r="BD376" s="368"/>
      <c r="BE376" s="368"/>
      <c r="BF376" s="368"/>
      <c r="BG376" s="368"/>
      <c r="BH376" s="379">
        <f t="shared" si="570"/>
        <v>0</v>
      </c>
      <c r="BI376" s="255" t="str">
        <f t="shared" si="583"/>
        <v>21</v>
      </c>
      <c r="BJ376" s="361"/>
      <c r="BK376" s="253">
        <f t="shared" si="594"/>
        <v>0</v>
      </c>
      <c r="BL376" s="361"/>
      <c r="BM376" s="253">
        <f t="shared" si="595"/>
        <v>0</v>
      </c>
      <c r="BN376" s="247"/>
      <c r="BO376" s="358"/>
      <c r="BP376" s="361"/>
      <c r="BQ376" s="361"/>
      <c r="BR376" s="361"/>
      <c r="BS376" s="361"/>
      <c r="BT376" s="361"/>
      <c r="BU376" s="361"/>
      <c r="BV376" s="253">
        <f t="shared" si="596"/>
        <v>0</v>
      </c>
      <c r="BW376" s="361"/>
      <c r="BX376" s="253">
        <f t="shared" si="597"/>
        <v>0</v>
      </c>
      <c r="BY376" s="361"/>
      <c r="BZ376" s="361"/>
      <c r="CA376" s="361"/>
      <c r="CB376" s="361"/>
      <c r="CC376" s="361"/>
      <c r="CD376" s="361"/>
      <c r="CE376" s="361"/>
      <c r="CF376" s="361"/>
      <c r="CG376" s="253">
        <f t="shared" si="598"/>
        <v>0</v>
      </c>
      <c r="CH376" s="361"/>
      <c r="CI376" s="253">
        <f t="shared" si="599"/>
        <v>0</v>
      </c>
      <c r="CJ376" s="361"/>
      <c r="CK376" s="361"/>
      <c r="CL376" s="361"/>
      <c r="CM376" s="361"/>
      <c r="CN376" s="361"/>
      <c r="CO376" s="361"/>
      <c r="CP376" s="361"/>
      <c r="CQ376" s="361"/>
      <c r="CR376" s="253">
        <f t="shared" si="600"/>
        <v>0</v>
      </c>
      <c r="CS376" s="361"/>
      <c r="CT376" s="253">
        <f t="shared" si="601"/>
        <v>0</v>
      </c>
      <c r="CU376" s="361"/>
      <c r="CV376" s="361"/>
      <c r="CW376" s="361"/>
      <c r="CX376" s="361"/>
      <c r="CY376" s="361"/>
      <c r="CZ376" s="361"/>
      <c r="DA376" s="361"/>
      <c r="DB376" s="361"/>
      <c r="DC376" s="253">
        <f t="shared" si="602"/>
        <v>0</v>
      </c>
      <c r="DD376" s="361"/>
      <c r="DE376" s="253">
        <f t="shared" si="603"/>
        <v>0</v>
      </c>
      <c r="DF376" s="361"/>
      <c r="DG376" s="361"/>
      <c r="DH376" s="361"/>
      <c r="DI376" s="361"/>
      <c r="DJ376" s="361"/>
      <c r="DK376" s="361"/>
      <c r="DL376" s="361"/>
      <c r="DM376" s="242"/>
      <c r="DN376" s="242"/>
    </row>
    <row r="377" spans="1:118" s="27" customFormat="1" ht="12">
      <c r="A377" s="272" t="str">
        <f t="shared" si="573"/>
        <v>Внести наименование учреждения 12</v>
      </c>
      <c r="B377" s="350" t="s">
        <v>72</v>
      </c>
      <c r="C377" s="349" t="s">
        <v>73</v>
      </c>
      <c r="D377" s="349" t="s">
        <v>313</v>
      </c>
      <c r="E377" s="308">
        <f t="shared" si="584"/>
        <v>0</v>
      </c>
      <c r="F377" s="236">
        <f t="shared" si="585"/>
        <v>0</v>
      </c>
      <c r="G377" s="236">
        <f t="shared" si="586"/>
        <v>0</v>
      </c>
      <c r="H377" s="236">
        <f t="shared" si="587"/>
        <v>0</v>
      </c>
      <c r="I377" s="236">
        <f t="shared" si="588"/>
        <v>0</v>
      </c>
      <c r="J377" s="236">
        <f t="shared" si="612"/>
        <v>0</v>
      </c>
      <c r="K377" s="236">
        <f t="shared" si="613"/>
        <v>0</v>
      </c>
      <c r="L377" s="236">
        <f t="shared" si="614"/>
        <v>0</v>
      </c>
      <c r="M377" s="236">
        <f t="shared" si="615"/>
        <v>0</v>
      </c>
      <c r="N377" s="236">
        <f t="shared" si="574"/>
        <v>0</v>
      </c>
      <c r="O377" s="236">
        <f t="shared" si="616"/>
        <v>0</v>
      </c>
      <c r="P377" s="367"/>
      <c r="Q377" s="368"/>
      <c r="R377" s="237">
        <f t="shared" si="604"/>
        <v>0</v>
      </c>
      <c r="S377" s="368"/>
      <c r="T377" s="237">
        <f t="shared" si="605"/>
        <v>0</v>
      </c>
      <c r="U377" s="368"/>
      <c r="V377" s="368"/>
      <c r="W377" s="368"/>
      <c r="X377" s="368"/>
      <c r="Y377" s="368"/>
      <c r="Z377" s="368"/>
      <c r="AA377" s="367"/>
      <c r="AB377" s="368"/>
      <c r="AC377" s="237">
        <f t="shared" si="606"/>
        <v>0</v>
      </c>
      <c r="AD377" s="368"/>
      <c r="AE377" s="237">
        <f t="shared" si="607"/>
        <v>0</v>
      </c>
      <c r="AF377" s="368"/>
      <c r="AG377" s="368"/>
      <c r="AH377" s="368"/>
      <c r="AI377" s="368"/>
      <c r="AJ377" s="368"/>
      <c r="AK377" s="368"/>
      <c r="AL377" s="367"/>
      <c r="AM377" s="368"/>
      <c r="AN377" s="237">
        <f t="shared" si="608"/>
        <v>0</v>
      </c>
      <c r="AO377" s="368"/>
      <c r="AP377" s="237">
        <f t="shared" si="609"/>
        <v>0</v>
      </c>
      <c r="AQ377" s="368"/>
      <c r="AR377" s="368"/>
      <c r="AS377" s="368"/>
      <c r="AT377" s="368"/>
      <c r="AU377" s="368"/>
      <c r="AV377" s="368"/>
      <c r="AW377" s="367"/>
      <c r="AX377" s="368"/>
      <c r="AY377" s="237">
        <f t="shared" si="610"/>
        <v>0</v>
      </c>
      <c r="AZ377" s="368"/>
      <c r="BA377" s="237">
        <f t="shared" si="611"/>
        <v>0</v>
      </c>
      <c r="BB377" s="368"/>
      <c r="BC377" s="368"/>
      <c r="BD377" s="368"/>
      <c r="BE377" s="368"/>
      <c r="BF377" s="368"/>
      <c r="BG377" s="368"/>
      <c r="BH377" s="379">
        <f t="shared" si="570"/>
        <v>0</v>
      </c>
      <c r="BI377" s="255" t="str">
        <f t="shared" si="583"/>
        <v>22</v>
      </c>
      <c r="BJ377" s="361"/>
      <c r="BK377" s="253">
        <f t="shared" si="594"/>
        <v>0</v>
      </c>
      <c r="BL377" s="361"/>
      <c r="BM377" s="253">
        <f t="shared" si="595"/>
        <v>0</v>
      </c>
      <c r="BN377" s="247"/>
      <c r="BO377" s="358"/>
      <c r="BP377" s="361"/>
      <c r="BQ377" s="361"/>
      <c r="BR377" s="361"/>
      <c r="BS377" s="361"/>
      <c r="BT377" s="361"/>
      <c r="BU377" s="361"/>
      <c r="BV377" s="253">
        <f t="shared" si="596"/>
        <v>0</v>
      </c>
      <c r="BW377" s="361"/>
      <c r="BX377" s="253">
        <f t="shared" si="597"/>
        <v>0</v>
      </c>
      <c r="BY377" s="361"/>
      <c r="BZ377" s="361"/>
      <c r="CA377" s="361"/>
      <c r="CB377" s="361"/>
      <c r="CC377" s="361"/>
      <c r="CD377" s="361"/>
      <c r="CE377" s="361"/>
      <c r="CF377" s="361"/>
      <c r="CG377" s="253">
        <f t="shared" si="598"/>
        <v>0</v>
      </c>
      <c r="CH377" s="361"/>
      <c r="CI377" s="253">
        <f t="shared" si="599"/>
        <v>0</v>
      </c>
      <c r="CJ377" s="361"/>
      <c r="CK377" s="361"/>
      <c r="CL377" s="361"/>
      <c r="CM377" s="361"/>
      <c r="CN377" s="361"/>
      <c r="CO377" s="361"/>
      <c r="CP377" s="361"/>
      <c r="CQ377" s="361"/>
      <c r="CR377" s="253">
        <f t="shared" si="600"/>
        <v>0</v>
      </c>
      <c r="CS377" s="361"/>
      <c r="CT377" s="253">
        <f t="shared" si="601"/>
        <v>0</v>
      </c>
      <c r="CU377" s="361"/>
      <c r="CV377" s="361"/>
      <c r="CW377" s="361"/>
      <c r="CX377" s="361"/>
      <c r="CY377" s="361"/>
      <c r="CZ377" s="361"/>
      <c r="DA377" s="361"/>
      <c r="DB377" s="361"/>
      <c r="DC377" s="253">
        <f t="shared" si="602"/>
        <v>0</v>
      </c>
      <c r="DD377" s="361"/>
      <c r="DE377" s="253">
        <f t="shared" si="603"/>
        <v>0</v>
      </c>
      <c r="DF377" s="361"/>
      <c r="DG377" s="361"/>
      <c r="DH377" s="361"/>
      <c r="DI377" s="361"/>
      <c r="DJ377" s="361"/>
      <c r="DK377" s="361"/>
      <c r="DL377" s="361"/>
      <c r="DM377" s="2"/>
      <c r="DN377" s="2"/>
    </row>
    <row r="378" spans="1:118" s="27" customFormat="1" ht="12">
      <c r="A378" s="272" t="str">
        <f t="shared" si="573"/>
        <v>Внести наименование учреждения 12</v>
      </c>
      <c r="B378" s="348" t="s">
        <v>74</v>
      </c>
      <c r="C378" s="349" t="s">
        <v>76</v>
      </c>
      <c r="D378" s="349" t="s">
        <v>314</v>
      </c>
      <c r="E378" s="308">
        <f t="shared" si="584"/>
        <v>0</v>
      </c>
      <c r="F378" s="236">
        <f t="shared" si="585"/>
        <v>0</v>
      </c>
      <c r="G378" s="236">
        <f t="shared" si="586"/>
        <v>0</v>
      </c>
      <c r="H378" s="236">
        <f t="shared" si="587"/>
        <v>0</v>
      </c>
      <c r="I378" s="236">
        <f t="shared" si="588"/>
        <v>0</v>
      </c>
      <c r="J378" s="236">
        <f t="shared" si="612"/>
        <v>0</v>
      </c>
      <c r="K378" s="236">
        <f t="shared" si="613"/>
        <v>0</v>
      </c>
      <c r="L378" s="236">
        <f t="shared" si="614"/>
        <v>0</v>
      </c>
      <c r="M378" s="236">
        <f t="shared" si="615"/>
        <v>0</v>
      </c>
      <c r="N378" s="236">
        <f t="shared" si="574"/>
        <v>0</v>
      </c>
      <c r="O378" s="236">
        <f t="shared" si="616"/>
        <v>0</v>
      </c>
      <c r="P378" s="220"/>
      <c r="Q378" s="221"/>
      <c r="R378" s="237">
        <f t="shared" si="604"/>
        <v>0</v>
      </c>
      <c r="S378" s="221"/>
      <c r="T378" s="237">
        <f t="shared" si="605"/>
        <v>0</v>
      </c>
      <c r="U378" s="221"/>
      <c r="V378" s="233"/>
      <c r="W378" s="221"/>
      <c r="X378" s="221"/>
      <c r="Y378" s="233"/>
      <c r="Z378" s="221"/>
      <c r="AA378" s="220"/>
      <c r="AB378" s="221"/>
      <c r="AC378" s="237">
        <f t="shared" si="606"/>
        <v>0</v>
      </c>
      <c r="AD378" s="221"/>
      <c r="AE378" s="237">
        <f t="shared" si="607"/>
        <v>0</v>
      </c>
      <c r="AF378" s="221"/>
      <c r="AG378" s="233"/>
      <c r="AH378" s="221"/>
      <c r="AI378" s="221"/>
      <c r="AJ378" s="233"/>
      <c r="AK378" s="221"/>
      <c r="AL378" s="220"/>
      <c r="AM378" s="221"/>
      <c r="AN378" s="237">
        <f t="shared" si="608"/>
        <v>0</v>
      </c>
      <c r="AO378" s="221"/>
      <c r="AP378" s="237">
        <f t="shared" si="609"/>
        <v>0</v>
      </c>
      <c r="AQ378" s="221"/>
      <c r="AR378" s="233"/>
      <c r="AS378" s="221"/>
      <c r="AT378" s="221"/>
      <c r="AU378" s="233"/>
      <c r="AV378" s="221"/>
      <c r="AW378" s="220"/>
      <c r="AX378" s="221"/>
      <c r="AY378" s="237">
        <f t="shared" si="610"/>
        <v>0</v>
      </c>
      <c r="AZ378" s="221"/>
      <c r="BA378" s="237">
        <f t="shared" si="611"/>
        <v>0</v>
      </c>
      <c r="BB378" s="221"/>
      <c r="BC378" s="233"/>
      <c r="BD378" s="221"/>
      <c r="BE378" s="221"/>
      <c r="BF378" s="233"/>
      <c r="BG378" s="221"/>
      <c r="BH378" s="379">
        <f t="shared" si="570"/>
        <v>0</v>
      </c>
      <c r="BI378" s="255" t="str">
        <f t="shared" si="583"/>
        <v>23</v>
      </c>
      <c r="BJ378" s="361"/>
      <c r="BK378" s="253">
        <f t="shared" si="594"/>
        <v>0</v>
      </c>
      <c r="BL378" s="361"/>
      <c r="BM378" s="253">
        <f t="shared" si="595"/>
        <v>0</v>
      </c>
      <c r="BN378" s="247"/>
      <c r="BO378" s="358"/>
      <c r="BP378" s="361"/>
      <c r="BQ378" s="361"/>
      <c r="BR378" s="361"/>
      <c r="BS378" s="361"/>
      <c r="BT378" s="361"/>
      <c r="BU378" s="361"/>
      <c r="BV378" s="253">
        <f t="shared" si="596"/>
        <v>0</v>
      </c>
      <c r="BW378" s="361"/>
      <c r="BX378" s="253">
        <f t="shared" si="597"/>
        <v>0</v>
      </c>
      <c r="BY378" s="361"/>
      <c r="BZ378" s="361"/>
      <c r="CA378" s="361"/>
      <c r="CB378" s="361"/>
      <c r="CC378" s="361"/>
      <c r="CD378" s="361"/>
      <c r="CE378" s="361"/>
      <c r="CF378" s="361"/>
      <c r="CG378" s="253">
        <f t="shared" si="598"/>
        <v>0</v>
      </c>
      <c r="CH378" s="361"/>
      <c r="CI378" s="253">
        <f t="shared" si="599"/>
        <v>0</v>
      </c>
      <c r="CJ378" s="361"/>
      <c r="CK378" s="361"/>
      <c r="CL378" s="361"/>
      <c r="CM378" s="361"/>
      <c r="CN378" s="361"/>
      <c r="CO378" s="361"/>
      <c r="CP378" s="361"/>
      <c r="CQ378" s="361"/>
      <c r="CR378" s="253">
        <f t="shared" si="600"/>
        <v>0</v>
      </c>
      <c r="CS378" s="361"/>
      <c r="CT378" s="253">
        <f t="shared" si="601"/>
        <v>0</v>
      </c>
      <c r="CU378" s="361"/>
      <c r="CV378" s="361"/>
      <c r="CW378" s="361"/>
      <c r="CX378" s="361"/>
      <c r="CY378" s="361"/>
      <c r="CZ378" s="361"/>
      <c r="DA378" s="361"/>
      <c r="DB378" s="361"/>
      <c r="DC378" s="253">
        <f t="shared" si="602"/>
        <v>0</v>
      </c>
      <c r="DD378" s="361"/>
      <c r="DE378" s="253">
        <f t="shared" si="603"/>
        <v>0</v>
      </c>
      <c r="DF378" s="361"/>
      <c r="DG378" s="361"/>
      <c r="DH378" s="361"/>
      <c r="DI378" s="361"/>
      <c r="DJ378" s="361"/>
      <c r="DK378" s="361"/>
      <c r="DL378" s="361"/>
      <c r="DM378" s="2"/>
      <c r="DN378" s="2"/>
    </row>
    <row r="379" spans="1:118" s="27" customFormat="1" ht="12">
      <c r="A379" s="272" t="str">
        <f t="shared" si="573"/>
        <v>Внести наименование учреждения 12</v>
      </c>
      <c r="B379" s="348" t="s">
        <v>315</v>
      </c>
      <c r="C379" s="349" t="s">
        <v>77</v>
      </c>
      <c r="D379" s="349" t="s">
        <v>316</v>
      </c>
      <c r="E379" s="308">
        <f t="shared" si="584"/>
        <v>0</v>
      </c>
      <c r="F379" s="236">
        <f t="shared" si="585"/>
        <v>0</v>
      </c>
      <c r="G379" s="236">
        <f t="shared" si="586"/>
        <v>0</v>
      </c>
      <c r="H379" s="236">
        <f t="shared" si="587"/>
        <v>0</v>
      </c>
      <c r="I379" s="236">
        <f t="shared" si="588"/>
        <v>0</v>
      </c>
      <c r="J379" s="236">
        <f t="shared" si="612"/>
        <v>0</v>
      </c>
      <c r="K379" s="236">
        <f t="shared" si="613"/>
        <v>0</v>
      </c>
      <c r="L379" s="236">
        <f t="shared" si="614"/>
        <v>0</v>
      </c>
      <c r="M379" s="236">
        <f t="shared" si="615"/>
        <v>0</v>
      </c>
      <c r="N379" s="236">
        <f t="shared" si="574"/>
        <v>0</v>
      </c>
      <c r="O379" s="236">
        <f t="shared" si="616"/>
        <v>0</v>
      </c>
      <c r="P379" s="220"/>
      <c r="Q379" s="221"/>
      <c r="R379" s="237">
        <f t="shared" si="604"/>
        <v>0</v>
      </c>
      <c r="S379" s="221"/>
      <c r="T379" s="237">
        <f t="shared" si="605"/>
        <v>0</v>
      </c>
      <c r="U379" s="221"/>
      <c r="V379" s="233"/>
      <c r="W379" s="221"/>
      <c r="X379" s="221"/>
      <c r="Y379" s="233"/>
      <c r="Z379" s="221"/>
      <c r="AA379" s="220"/>
      <c r="AB379" s="221"/>
      <c r="AC379" s="237">
        <f t="shared" si="606"/>
        <v>0</v>
      </c>
      <c r="AD379" s="221"/>
      <c r="AE379" s="237">
        <f t="shared" si="607"/>
        <v>0</v>
      </c>
      <c r="AF379" s="221"/>
      <c r="AG379" s="233"/>
      <c r="AH379" s="221"/>
      <c r="AI379" s="221"/>
      <c r="AJ379" s="233"/>
      <c r="AK379" s="221"/>
      <c r="AL379" s="220"/>
      <c r="AM379" s="221"/>
      <c r="AN379" s="237">
        <f t="shared" si="608"/>
        <v>0</v>
      </c>
      <c r="AO379" s="221"/>
      <c r="AP379" s="237">
        <f t="shared" si="609"/>
        <v>0</v>
      </c>
      <c r="AQ379" s="221"/>
      <c r="AR379" s="233"/>
      <c r="AS379" s="221"/>
      <c r="AT379" s="221"/>
      <c r="AU379" s="233"/>
      <c r="AV379" s="221"/>
      <c r="AW379" s="220"/>
      <c r="AX379" s="221"/>
      <c r="AY379" s="237">
        <f t="shared" si="610"/>
        <v>0</v>
      </c>
      <c r="AZ379" s="221"/>
      <c r="BA379" s="237">
        <f t="shared" si="611"/>
        <v>0</v>
      </c>
      <c r="BB379" s="221"/>
      <c r="BC379" s="233"/>
      <c r="BD379" s="221"/>
      <c r="BE379" s="221"/>
      <c r="BF379" s="233"/>
      <c r="BG379" s="221"/>
      <c r="BH379" s="379">
        <f t="shared" si="570"/>
        <v>0</v>
      </c>
      <c r="BI379" s="255" t="str">
        <f t="shared" si="583"/>
        <v>24</v>
      </c>
      <c r="BJ379" s="361"/>
      <c r="BK379" s="253">
        <f t="shared" si="594"/>
        <v>0</v>
      </c>
      <c r="BL379" s="361"/>
      <c r="BM379" s="253">
        <f t="shared" si="595"/>
        <v>0</v>
      </c>
      <c r="BN379" s="247"/>
      <c r="BO379" s="358"/>
      <c r="BP379" s="361"/>
      <c r="BQ379" s="361"/>
      <c r="BR379" s="361"/>
      <c r="BS379" s="361"/>
      <c r="BT379" s="361"/>
      <c r="BU379" s="361"/>
      <c r="BV379" s="253">
        <f t="shared" si="596"/>
        <v>0</v>
      </c>
      <c r="BW379" s="361"/>
      <c r="BX379" s="253">
        <f t="shared" si="597"/>
        <v>0</v>
      </c>
      <c r="BY379" s="361"/>
      <c r="BZ379" s="361"/>
      <c r="CA379" s="361"/>
      <c r="CB379" s="361"/>
      <c r="CC379" s="361"/>
      <c r="CD379" s="361"/>
      <c r="CE379" s="361"/>
      <c r="CF379" s="361"/>
      <c r="CG379" s="253">
        <f t="shared" si="598"/>
        <v>0</v>
      </c>
      <c r="CH379" s="361"/>
      <c r="CI379" s="253">
        <f t="shared" si="599"/>
        <v>0</v>
      </c>
      <c r="CJ379" s="361"/>
      <c r="CK379" s="361"/>
      <c r="CL379" s="361"/>
      <c r="CM379" s="361"/>
      <c r="CN379" s="361"/>
      <c r="CO379" s="361"/>
      <c r="CP379" s="361"/>
      <c r="CQ379" s="361"/>
      <c r="CR379" s="253">
        <f t="shared" si="600"/>
        <v>0</v>
      </c>
      <c r="CS379" s="361"/>
      <c r="CT379" s="253">
        <f t="shared" si="601"/>
        <v>0</v>
      </c>
      <c r="CU379" s="361"/>
      <c r="CV379" s="361"/>
      <c r="CW379" s="361"/>
      <c r="CX379" s="361"/>
      <c r="CY379" s="361"/>
      <c r="CZ379" s="361"/>
      <c r="DA379" s="361"/>
      <c r="DB379" s="361"/>
      <c r="DC379" s="253">
        <f t="shared" si="602"/>
        <v>0</v>
      </c>
      <c r="DD379" s="361"/>
      <c r="DE379" s="253">
        <f t="shared" si="603"/>
        <v>0</v>
      </c>
      <c r="DF379" s="361"/>
      <c r="DG379" s="361"/>
      <c r="DH379" s="361"/>
      <c r="DI379" s="361"/>
      <c r="DJ379" s="361"/>
      <c r="DK379" s="361"/>
      <c r="DL379" s="361"/>
      <c r="DM379" s="2"/>
      <c r="DN379" s="2"/>
    </row>
    <row r="380" spans="1:118" s="27" customFormat="1" ht="12">
      <c r="A380" s="272" t="str">
        <f t="shared" si="573"/>
        <v>Внести наименование учреждения 12</v>
      </c>
      <c r="B380" s="348" t="s">
        <v>317</v>
      </c>
      <c r="C380" s="349" t="s">
        <v>78</v>
      </c>
      <c r="D380" s="349" t="s">
        <v>318</v>
      </c>
      <c r="E380" s="308">
        <f t="shared" si="584"/>
        <v>0</v>
      </c>
      <c r="F380" s="236">
        <f t="shared" si="585"/>
        <v>0</v>
      </c>
      <c r="G380" s="236">
        <f t="shared" si="586"/>
        <v>0</v>
      </c>
      <c r="H380" s="236">
        <f t="shared" si="587"/>
        <v>0</v>
      </c>
      <c r="I380" s="236">
        <f t="shared" si="588"/>
        <v>0</v>
      </c>
      <c r="J380" s="236">
        <f t="shared" si="612"/>
        <v>0</v>
      </c>
      <c r="K380" s="236">
        <f t="shared" si="613"/>
        <v>0</v>
      </c>
      <c r="L380" s="236">
        <f t="shared" si="614"/>
        <v>0</v>
      </c>
      <c r="M380" s="236">
        <f t="shared" si="615"/>
        <v>0</v>
      </c>
      <c r="N380" s="236">
        <f t="shared" si="574"/>
        <v>0</v>
      </c>
      <c r="O380" s="236">
        <f t="shared" si="616"/>
        <v>0</v>
      </c>
      <c r="P380" s="220"/>
      <c r="Q380" s="221"/>
      <c r="R380" s="237">
        <f t="shared" si="604"/>
        <v>0</v>
      </c>
      <c r="S380" s="221"/>
      <c r="T380" s="237">
        <f t="shared" si="605"/>
        <v>0</v>
      </c>
      <c r="U380" s="221"/>
      <c r="V380" s="233"/>
      <c r="W380" s="221"/>
      <c r="X380" s="221"/>
      <c r="Y380" s="233"/>
      <c r="Z380" s="221"/>
      <c r="AA380" s="220"/>
      <c r="AB380" s="221"/>
      <c r="AC380" s="237">
        <f t="shared" si="606"/>
        <v>0</v>
      </c>
      <c r="AD380" s="221"/>
      <c r="AE380" s="237">
        <f t="shared" si="607"/>
        <v>0</v>
      </c>
      <c r="AF380" s="221"/>
      <c r="AG380" s="233"/>
      <c r="AH380" s="221"/>
      <c r="AI380" s="221"/>
      <c r="AJ380" s="233"/>
      <c r="AK380" s="221"/>
      <c r="AL380" s="220"/>
      <c r="AM380" s="221"/>
      <c r="AN380" s="237">
        <f t="shared" si="608"/>
        <v>0</v>
      </c>
      <c r="AO380" s="221"/>
      <c r="AP380" s="237">
        <f t="shared" si="609"/>
        <v>0</v>
      </c>
      <c r="AQ380" s="221"/>
      <c r="AR380" s="233"/>
      <c r="AS380" s="221"/>
      <c r="AT380" s="221"/>
      <c r="AU380" s="233"/>
      <c r="AV380" s="221"/>
      <c r="AW380" s="220"/>
      <c r="AX380" s="221"/>
      <c r="AY380" s="237">
        <f t="shared" si="610"/>
        <v>0</v>
      </c>
      <c r="AZ380" s="221"/>
      <c r="BA380" s="237">
        <f t="shared" si="611"/>
        <v>0</v>
      </c>
      <c r="BB380" s="221"/>
      <c r="BC380" s="233"/>
      <c r="BD380" s="221"/>
      <c r="BE380" s="221"/>
      <c r="BF380" s="233"/>
      <c r="BG380" s="221"/>
      <c r="BH380" s="379">
        <f t="shared" si="570"/>
        <v>0</v>
      </c>
      <c r="BI380" s="255" t="str">
        <f t="shared" si="583"/>
        <v>25</v>
      </c>
      <c r="BJ380" s="361"/>
      <c r="BK380" s="253">
        <f t="shared" si="594"/>
        <v>0</v>
      </c>
      <c r="BL380" s="361"/>
      <c r="BM380" s="253">
        <f t="shared" si="595"/>
        <v>0</v>
      </c>
      <c r="BN380" s="247"/>
      <c r="BO380" s="358"/>
      <c r="BP380" s="361"/>
      <c r="BQ380" s="361"/>
      <c r="BR380" s="361"/>
      <c r="BS380" s="361"/>
      <c r="BT380" s="361"/>
      <c r="BU380" s="361"/>
      <c r="BV380" s="253">
        <f t="shared" si="596"/>
        <v>0</v>
      </c>
      <c r="BW380" s="361"/>
      <c r="BX380" s="253">
        <f t="shared" si="597"/>
        <v>0</v>
      </c>
      <c r="BY380" s="361"/>
      <c r="BZ380" s="361"/>
      <c r="CA380" s="361"/>
      <c r="CB380" s="361"/>
      <c r="CC380" s="361"/>
      <c r="CD380" s="361"/>
      <c r="CE380" s="361"/>
      <c r="CF380" s="361"/>
      <c r="CG380" s="253">
        <f t="shared" si="598"/>
        <v>0</v>
      </c>
      <c r="CH380" s="361"/>
      <c r="CI380" s="253">
        <f t="shared" si="599"/>
        <v>0</v>
      </c>
      <c r="CJ380" s="361"/>
      <c r="CK380" s="361"/>
      <c r="CL380" s="361"/>
      <c r="CM380" s="361"/>
      <c r="CN380" s="361"/>
      <c r="CO380" s="361"/>
      <c r="CP380" s="361"/>
      <c r="CQ380" s="361"/>
      <c r="CR380" s="253">
        <f t="shared" si="600"/>
        <v>0</v>
      </c>
      <c r="CS380" s="361"/>
      <c r="CT380" s="253">
        <f t="shared" si="601"/>
        <v>0</v>
      </c>
      <c r="CU380" s="361"/>
      <c r="CV380" s="361"/>
      <c r="CW380" s="361"/>
      <c r="CX380" s="361"/>
      <c r="CY380" s="361"/>
      <c r="CZ380" s="361"/>
      <c r="DA380" s="361"/>
      <c r="DB380" s="361"/>
      <c r="DC380" s="253">
        <f t="shared" si="602"/>
        <v>0</v>
      </c>
      <c r="DD380" s="361"/>
      <c r="DE380" s="253">
        <f t="shared" si="603"/>
        <v>0</v>
      </c>
      <c r="DF380" s="361"/>
      <c r="DG380" s="361"/>
      <c r="DH380" s="361"/>
      <c r="DI380" s="361"/>
      <c r="DJ380" s="361"/>
      <c r="DK380" s="361"/>
      <c r="DL380" s="361"/>
      <c r="DM380" s="2"/>
      <c r="DN380" s="2"/>
    </row>
    <row r="381" spans="1:118" s="27" customFormat="1" ht="12">
      <c r="A381" s="272" t="str">
        <f t="shared" si="573"/>
        <v>Внести наименование учреждения 12</v>
      </c>
      <c r="B381" s="348" t="s">
        <v>319</v>
      </c>
      <c r="C381" s="349" t="s">
        <v>320</v>
      </c>
      <c r="D381" s="349" t="s">
        <v>321</v>
      </c>
      <c r="E381" s="308">
        <f t="shared" si="584"/>
        <v>0</v>
      </c>
      <c r="F381" s="236">
        <f t="shared" si="585"/>
        <v>0</v>
      </c>
      <c r="G381" s="236">
        <f t="shared" si="586"/>
        <v>0</v>
      </c>
      <c r="H381" s="236">
        <f t="shared" si="587"/>
        <v>0</v>
      </c>
      <c r="I381" s="236">
        <f t="shared" si="588"/>
        <v>0</v>
      </c>
      <c r="J381" s="236">
        <f t="shared" si="612"/>
        <v>0</v>
      </c>
      <c r="K381" s="236">
        <f t="shared" si="613"/>
        <v>0</v>
      </c>
      <c r="L381" s="236">
        <f t="shared" si="614"/>
        <v>0</v>
      </c>
      <c r="M381" s="236">
        <f t="shared" si="615"/>
        <v>0</v>
      </c>
      <c r="N381" s="236">
        <f t="shared" si="574"/>
        <v>0</v>
      </c>
      <c r="O381" s="236">
        <f t="shared" si="616"/>
        <v>0</v>
      </c>
      <c r="P381" s="220"/>
      <c r="Q381" s="221"/>
      <c r="R381" s="237">
        <f>SUM(U381:W381)</f>
        <v>0</v>
      </c>
      <c r="S381" s="221"/>
      <c r="T381" s="237">
        <f>SUM(X381:Z381)</f>
        <v>0</v>
      </c>
      <c r="U381" s="221"/>
      <c r="V381" s="233"/>
      <c r="W381" s="221"/>
      <c r="X381" s="221"/>
      <c r="Y381" s="233"/>
      <c r="Z381" s="221"/>
      <c r="AA381" s="220"/>
      <c r="AB381" s="221"/>
      <c r="AC381" s="237">
        <f>SUM(AF381:AH381)</f>
        <v>0</v>
      </c>
      <c r="AD381" s="221"/>
      <c r="AE381" s="237">
        <f>SUM(AI381:AK381)</f>
        <v>0</v>
      </c>
      <c r="AF381" s="221"/>
      <c r="AG381" s="233"/>
      <c r="AH381" s="221"/>
      <c r="AI381" s="221"/>
      <c r="AJ381" s="233"/>
      <c r="AK381" s="221"/>
      <c r="AL381" s="220"/>
      <c r="AM381" s="221"/>
      <c r="AN381" s="237">
        <f>SUM(AQ381:AS381)</f>
        <v>0</v>
      </c>
      <c r="AO381" s="221"/>
      <c r="AP381" s="237">
        <f>SUM(AT381:AV381)</f>
        <v>0</v>
      </c>
      <c r="AQ381" s="221"/>
      <c r="AR381" s="233"/>
      <c r="AS381" s="221"/>
      <c r="AT381" s="221"/>
      <c r="AU381" s="233"/>
      <c r="AV381" s="221"/>
      <c r="AW381" s="220"/>
      <c r="AX381" s="221"/>
      <c r="AY381" s="237">
        <f>SUM(BB381:BD381)</f>
        <v>0</v>
      </c>
      <c r="AZ381" s="221"/>
      <c r="BA381" s="237">
        <f>SUM(BE381:BG381)</f>
        <v>0</v>
      </c>
      <c r="BB381" s="221"/>
      <c r="BC381" s="233"/>
      <c r="BD381" s="221"/>
      <c r="BE381" s="221"/>
      <c r="BF381" s="233"/>
      <c r="BG381" s="221"/>
      <c r="BH381" s="379">
        <f t="shared" si="570"/>
        <v>0</v>
      </c>
      <c r="BI381" s="255" t="str">
        <f t="shared" si="583"/>
        <v>26</v>
      </c>
      <c r="BJ381" s="361"/>
      <c r="BK381" s="253">
        <f t="shared" si="594"/>
        <v>0</v>
      </c>
      <c r="BL381" s="361"/>
      <c r="BM381" s="253">
        <f t="shared" si="595"/>
        <v>0</v>
      </c>
      <c r="BN381" s="247"/>
      <c r="BO381" s="358"/>
      <c r="BP381" s="361"/>
      <c r="BQ381" s="361"/>
      <c r="BR381" s="361"/>
      <c r="BS381" s="361"/>
      <c r="BT381" s="361"/>
      <c r="BU381" s="361"/>
      <c r="BV381" s="253">
        <f t="shared" si="596"/>
        <v>0</v>
      </c>
      <c r="BW381" s="361"/>
      <c r="BX381" s="253">
        <f t="shared" si="597"/>
        <v>0</v>
      </c>
      <c r="BY381" s="361"/>
      <c r="BZ381" s="361"/>
      <c r="CA381" s="361"/>
      <c r="CB381" s="361"/>
      <c r="CC381" s="361"/>
      <c r="CD381" s="361"/>
      <c r="CE381" s="361"/>
      <c r="CF381" s="361"/>
      <c r="CG381" s="253">
        <f t="shared" si="598"/>
        <v>0</v>
      </c>
      <c r="CH381" s="361"/>
      <c r="CI381" s="253">
        <f t="shared" si="599"/>
        <v>0</v>
      </c>
      <c r="CJ381" s="361"/>
      <c r="CK381" s="361"/>
      <c r="CL381" s="361"/>
      <c r="CM381" s="361"/>
      <c r="CN381" s="361"/>
      <c r="CO381" s="361"/>
      <c r="CP381" s="361"/>
      <c r="CQ381" s="361"/>
      <c r="CR381" s="253">
        <f t="shared" si="600"/>
        <v>0</v>
      </c>
      <c r="CS381" s="361"/>
      <c r="CT381" s="253">
        <f t="shared" si="601"/>
        <v>0</v>
      </c>
      <c r="CU381" s="361"/>
      <c r="CV381" s="361"/>
      <c r="CW381" s="361"/>
      <c r="CX381" s="361"/>
      <c r="CY381" s="361"/>
      <c r="CZ381" s="361"/>
      <c r="DA381" s="361"/>
      <c r="DB381" s="361"/>
      <c r="DC381" s="253">
        <f t="shared" si="602"/>
        <v>0</v>
      </c>
      <c r="DD381" s="361"/>
      <c r="DE381" s="253">
        <f t="shared" si="603"/>
        <v>0</v>
      </c>
      <c r="DF381" s="361"/>
      <c r="DG381" s="361"/>
      <c r="DH381" s="361"/>
      <c r="DI381" s="361"/>
      <c r="DJ381" s="361"/>
      <c r="DK381" s="361"/>
      <c r="DL381" s="361"/>
      <c r="DM381" s="2"/>
      <c r="DN381" s="2"/>
    </row>
    <row r="382" spans="1:118" s="27" customFormat="1" ht="12">
      <c r="A382" s="272" t="str">
        <f t="shared" si="573"/>
        <v>Внести наименование учреждения 12</v>
      </c>
      <c r="B382" s="348" t="s">
        <v>322</v>
      </c>
      <c r="C382" s="349" t="s">
        <v>323</v>
      </c>
      <c r="D382" s="349" t="s">
        <v>324</v>
      </c>
      <c r="E382" s="308">
        <f t="shared" si="584"/>
        <v>0</v>
      </c>
      <c r="F382" s="236">
        <f t="shared" si="585"/>
        <v>0</v>
      </c>
      <c r="G382" s="236">
        <f t="shared" si="586"/>
        <v>0</v>
      </c>
      <c r="H382" s="236">
        <f t="shared" si="587"/>
        <v>0</v>
      </c>
      <c r="I382" s="236">
        <f t="shared" si="588"/>
        <v>0</v>
      </c>
      <c r="J382" s="236">
        <f t="shared" si="612"/>
        <v>0</v>
      </c>
      <c r="K382" s="236">
        <f t="shared" si="613"/>
        <v>0</v>
      </c>
      <c r="L382" s="236">
        <f t="shared" si="614"/>
        <v>0</v>
      </c>
      <c r="M382" s="236">
        <f t="shared" si="615"/>
        <v>0</v>
      </c>
      <c r="N382" s="236">
        <f t="shared" si="574"/>
        <v>0</v>
      </c>
      <c r="O382" s="236">
        <f t="shared" si="616"/>
        <v>0</v>
      </c>
      <c r="P382" s="220"/>
      <c r="Q382" s="221"/>
      <c r="R382" s="237">
        <f>SUM(U382:W382)</f>
        <v>0</v>
      </c>
      <c r="S382" s="221"/>
      <c r="T382" s="237">
        <f>SUM(X382:Z382)</f>
        <v>0</v>
      </c>
      <c r="U382" s="221"/>
      <c r="V382" s="233"/>
      <c r="W382" s="221"/>
      <c r="X382" s="221"/>
      <c r="Y382" s="233"/>
      <c r="Z382" s="221"/>
      <c r="AA382" s="220"/>
      <c r="AB382" s="221"/>
      <c r="AC382" s="237">
        <f>SUM(AF382:AH382)</f>
        <v>0</v>
      </c>
      <c r="AD382" s="221"/>
      <c r="AE382" s="237">
        <f>SUM(AI382:AK382)</f>
        <v>0</v>
      </c>
      <c r="AF382" s="221"/>
      <c r="AG382" s="233"/>
      <c r="AH382" s="221"/>
      <c r="AI382" s="221"/>
      <c r="AJ382" s="233"/>
      <c r="AK382" s="221"/>
      <c r="AL382" s="220"/>
      <c r="AM382" s="221"/>
      <c r="AN382" s="237">
        <f>SUM(AQ382:AS382)</f>
        <v>0</v>
      </c>
      <c r="AO382" s="221"/>
      <c r="AP382" s="237">
        <f>SUM(AT382:AV382)</f>
        <v>0</v>
      </c>
      <c r="AQ382" s="221"/>
      <c r="AR382" s="233"/>
      <c r="AS382" s="221"/>
      <c r="AT382" s="221"/>
      <c r="AU382" s="233"/>
      <c r="AV382" s="221"/>
      <c r="AW382" s="220"/>
      <c r="AX382" s="221"/>
      <c r="AY382" s="237">
        <f>SUM(BB382:BD382)</f>
        <v>0</v>
      </c>
      <c r="AZ382" s="221"/>
      <c r="BA382" s="237">
        <f>SUM(BE382:BG382)</f>
        <v>0</v>
      </c>
      <c r="BB382" s="221"/>
      <c r="BC382" s="233"/>
      <c r="BD382" s="221"/>
      <c r="BE382" s="221"/>
      <c r="BF382" s="233"/>
      <c r="BG382" s="221"/>
      <c r="BH382" s="379">
        <f t="shared" si="570"/>
        <v>0</v>
      </c>
      <c r="BI382" s="255" t="str">
        <f t="shared" si="583"/>
        <v>27</v>
      </c>
      <c r="BJ382" s="361"/>
      <c r="BK382" s="253">
        <f t="shared" si="594"/>
        <v>0</v>
      </c>
      <c r="BL382" s="361"/>
      <c r="BM382" s="253">
        <f t="shared" si="595"/>
        <v>0</v>
      </c>
      <c r="BN382" s="247"/>
      <c r="BO382" s="358"/>
      <c r="BP382" s="361"/>
      <c r="BQ382" s="361"/>
      <c r="BR382" s="361"/>
      <c r="BS382" s="361"/>
      <c r="BT382" s="361"/>
      <c r="BU382" s="361"/>
      <c r="BV382" s="253">
        <f t="shared" si="596"/>
        <v>0</v>
      </c>
      <c r="BW382" s="361"/>
      <c r="BX382" s="253">
        <f t="shared" si="597"/>
        <v>0</v>
      </c>
      <c r="BY382" s="361"/>
      <c r="BZ382" s="361"/>
      <c r="CA382" s="361"/>
      <c r="CB382" s="361"/>
      <c r="CC382" s="361"/>
      <c r="CD382" s="361"/>
      <c r="CE382" s="361"/>
      <c r="CF382" s="361"/>
      <c r="CG382" s="253">
        <f t="shared" si="598"/>
        <v>0</v>
      </c>
      <c r="CH382" s="361"/>
      <c r="CI382" s="253">
        <f t="shared" si="599"/>
        <v>0</v>
      </c>
      <c r="CJ382" s="361"/>
      <c r="CK382" s="361"/>
      <c r="CL382" s="361"/>
      <c r="CM382" s="361"/>
      <c r="CN382" s="361"/>
      <c r="CO382" s="361"/>
      <c r="CP382" s="361"/>
      <c r="CQ382" s="361"/>
      <c r="CR382" s="253">
        <f t="shared" si="600"/>
        <v>0</v>
      </c>
      <c r="CS382" s="361"/>
      <c r="CT382" s="253">
        <f t="shared" si="601"/>
        <v>0</v>
      </c>
      <c r="CU382" s="361"/>
      <c r="CV382" s="361"/>
      <c r="CW382" s="361"/>
      <c r="CX382" s="361"/>
      <c r="CY382" s="361"/>
      <c r="CZ382" s="361"/>
      <c r="DA382" s="361"/>
      <c r="DB382" s="361"/>
      <c r="DC382" s="253">
        <f t="shared" si="602"/>
        <v>0</v>
      </c>
      <c r="DD382" s="361"/>
      <c r="DE382" s="253">
        <f t="shared" si="603"/>
        <v>0</v>
      </c>
      <c r="DF382" s="361"/>
      <c r="DG382" s="361"/>
      <c r="DH382" s="361"/>
      <c r="DI382" s="361"/>
      <c r="DJ382" s="361"/>
      <c r="DK382" s="361"/>
      <c r="DL382" s="361"/>
      <c r="DM382" s="2"/>
      <c r="DN382" s="2"/>
    </row>
    <row r="383" spans="1:118" s="28" customFormat="1" thickBot="1">
      <c r="A383" s="272" t="str">
        <f t="shared" si="573"/>
        <v>Внести наименование учреждения 12</v>
      </c>
      <c r="B383" s="352" t="s">
        <v>75</v>
      </c>
      <c r="C383" s="349" t="s">
        <v>79</v>
      </c>
      <c r="D383" s="349" t="s">
        <v>325</v>
      </c>
      <c r="E383" s="308">
        <f t="shared" si="584"/>
        <v>0</v>
      </c>
      <c r="F383" s="236">
        <f t="shared" si="585"/>
        <v>0</v>
      </c>
      <c r="G383" s="236">
        <f t="shared" si="586"/>
        <v>0</v>
      </c>
      <c r="H383" s="236">
        <f t="shared" si="587"/>
        <v>0</v>
      </c>
      <c r="I383" s="236">
        <f t="shared" si="588"/>
        <v>0</v>
      </c>
      <c r="J383" s="236">
        <f t="shared" si="612"/>
        <v>0</v>
      </c>
      <c r="K383" s="236">
        <f t="shared" si="613"/>
        <v>0</v>
      </c>
      <c r="L383" s="236">
        <f t="shared" si="614"/>
        <v>0</v>
      </c>
      <c r="M383" s="236">
        <f t="shared" si="615"/>
        <v>0</v>
      </c>
      <c r="N383" s="236">
        <f t="shared" si="574"/>
        <v>0</v>
      </c>
      <c r="O383" s="236">
        <f t="shared" si="616"/>
        <v>0</v>
      </c>
      <c r="P383" s="223"/>
      <c r="Q383" s="224"/>
      <c r="R383" s="238">
        <f>SUM(U383:W383)</f>
        <v>0</v>
      </c>
      <c r="S383" s="224"/>
      <c r="T383" s="238">
        <f>SUM(X383:Z383)</f>
        <v>0</v>
      </c>
      <c r="U383" s="224"/>
      <c r="V383" s="234"/>
      <c r="W383" s="224"/>
      <c r="X383" s="224"/>
      <c r="Y383" s="234"/>
      <c r="Z383" s="224"/>
      <c r="AA383" s="223"/>
      <c r="AB383" s="224"/>
      <c r="AC383" s="238">
        <f>SUM(AF383:AH383)</f>
        <v>0</v>
      </c>
      <c r="AD383" s="224"/>
      <c r="AE383" s="238">
        <f>SUM(AI383:AK383)</f>
        <v>0</v>
      </c>
      <c r="AF383" s="224"/>
      <c r="AG383" s="234"/>
      <c r="AH383" s="224"/>
      <c r="AI383" s="224"/>
      <c r="AJ383" s="234"/>
      <c r="AK383" s="224"/>
      <c r="AL383" s="223"/>
      <c r="AM383" s="224"/>
      <c r="AN383" s="238">
        <f>SUM(AQ383:AS383)</f>
        <v>0</v>
      </c>
      <c r="AO383" s="224"/>
      <c r="AP383" s="238">
        <f>SUM(AT383:AV383)</f>
        <v>0</v>
      </c>
      <c r="AQ383" s="224"/>
      <c r="AR383" s="234"/>
      <c r="AS383" s="224"/>
      <c r="AT383" s="224"/>
      <c r="AU383" s="234"/>
      <c r="AV383" s="224"/>
      <c r="AW383" s="223"/>
      <c r="AX383" s="224"/>
      <c r="AY383" s="238">
        <f>SUM(BB383:BD383)</f>
        <v>0</v>
      </c>
      <c r="AZ383" s="224"/>
      <c r="BA383" s="238">
        <f>SUM(BE383:BG383)</f>
        <v>0</v>
      </c>
      <c r="BB383" s="224"/>
      <c r="BC383" s="234"/>
      <c r="BD383" s="224"/>
      <c r="BE383" s="224"/>
      <c r="BF383" s="234"/>
      <c r="BG383" s="224"/>
      <c r="BH383" s="379">
        <f t="shared" si="570"/>
        <v>0</v>
      </c>
      <c r="BI383" s="255" t="str">
        <f t="shared" si="583"/>
        <v>28</v>
      </c>
      <c r="BJ383" s="359"/>
      <c r="BK383" s="253">
        <f t="shared" si="594"/>
        <v>0</v>
      </c>
      <c r="BL383" s="359"/>
      <c r="BM383" s="253">
        <f t="shared" si="595"/>
        <v>0</v>
      </c>
      <c r="BN383" s="322"/>
      <c r="BO383" s="362"/>
      <c r="BP383" s="359"/>
      <c r="BQ383" s="359"/>
      <c r="BR383" s="359"/>
      <c r="BS383" s="359"/>
      <c r="BT383" s="359"/>
      <c r="BU383" s="359"/>
      <c r="BV383" s="253">
        <f t="shared" si="596"/>
        <v>0</v>
      </c>
      <c r="BW383" s="361"/>
      <c r="BX383" s="253">
        <f t="shared" si="597"/>
        <v>0</v>
      </c>
      <c r="BY383" s="359"/>
      <c r="BZ383" s="359"/>
      <c r="CA383" s="359"/>
      <c r="CB383" s="359"/>
      <c r="CC383" s="359"/>
      <c r="CD383" s="359"/>
      <c r="CE383" s="359"/>
      <c r="CF383" s="359"/>
      <c r="CG383" s="253">
        <f t="shared" si="598"/>
        <v>0</v>
      </c>
      <c r="CH383" s="361"/>
      <c r="CI383" s="253">
        <f t="shared" si="599"/>
        <v>0</v>
      </c>
      <c r="CJ383" s="359"/>
      <c r="CK383" s="359"/>
      <c r="CL383" s="359"/>
      <c r="CM383" s="359"/>
      <c r="CN383" s="359"/>
      <c r="CO383" s="359"/>
      <c r="CP383" s="359"/>
      <c r="CQ383" s="359"/>
      <c r="CR383" s="253">
        <f t="shared" si="600"/>
        <v>0</v>
      </c>
      <c r="CS383" s="361"/>
      <c r="CT383" s="253">
        <f t="shared" si="601"/>
        <v>0</v>
      </c>
      <c r="CU383" s="359"/>
      <c r="CV383" s="359"/>
      <c r="CW383" s="359"/>
      <c r="CX383" s="359"/>
      <c r="CY383" s="359"/>
      <c r="CZ383" s="359"/>
      <c r="DA383" s="359"/>
      <c r="DB383" s="359"/>
      <c r="DC383" s="253">
        <f t="shared" si="602"/>
        <v>0</v>
      </c>
      <c r="DD383" s="361"/>
      <c r="DE383" s="253">
        <f t="shared" si="603"/>
        <v>0</v>
      </c>
      <c r="DF383" s="359"/>
      <c r="DG383" s="359"/>
      <c r="DH383" s="359"/>
      <c r="DI383" s="359"/>
      <c r="DJ383" s="359"/>
      <c r="DK383" s="359"/>
      <c r="DL383" s="359"/>
      <c r="DM383" s="242"/>
      <c r="DN383" s="242"/>
    </row>
    <row r="384" spans="1:118" s="258" customFormat="1" ht="20.25" customHeight="1">
      <c r="A384" s="271" t="str">
        <f>B384</f>
        <v>Внести наименование учреждения 13</v>
      </c>
      <c r="B384" s="712" t="s">
        <v>257</v>
      </c>
      <c r="C384" s="713"/>
      <c r="D384" s="713"/>
      <c r="E384" s="713"/>
      <c r="F384" s="713"/>
      <c r="G384" s="713"/>
      <c r="H384" s="713"/>
      <c r="I384" s="713"/>
      <c r="J384" s="713"/>
      <c r="K384" s="713"/>
      <c r="L384" s="713"/>
      <c r="M384" s="713"/>
      <c r="N384" s="713"/>
      <c r="O384" s="714"/>
      <c r="P384" s="715" t="str">
        <f>CONCATENATE(P$1," - ",$B384)</f>
        <v>1 квартал - Внести наименование учреждения 13</v>
      </c>
      <c r="Q384" s="716"/>
      <c r="R384" s="716"/>
      <c r="S384" s="716"/>
      <c r="T384" s="716"/>
      <c r="U384" s="716"/>
      <c r="V384" s="716"/>
      <c r="W384" s="716"/>
      <c r="X384" s="716"/>
      <c r="Y384" s="716"/>
      <c r="Z384" s="717"/>
      <c r="AA384" s="715" t="str">
        <f>CONCATENATE(AA$1," - ",$B384)</f>
        <v>2 квартал - Внести наименование учреждения 13</v>
      </c>
      <c r="AB384" s="716"/>
      <c r="AC384" s="716"/>
      <c r="AD384" s="716"/>
      <c r="AE384" s="716"/>
      <c r="AF384" s="716"/>
      <c r="AG384" s="716"/>
      <c r="AH384" s="716"/>
      <c r="AI384" s="716"/>
      <c r="AJ384" s="716"/>
      <c r="AK384" s="717"/>
      <c r="AL384" s="715" t="str">
        <f>CONCATENATE(AL$1," - ",$B384)</f>
        <v>3 квартал - Внести наименование учреждения 13</v>
      </c>
      <c r="AM384" s="716"/>
      <c r="AN384" s="716"/>
      <c r="AO384" s="716"/>
      <c r="AP384" s="716"/>
      <c r="AQ384" s="716"/>
      <c r="AR384" s="716"/>
      <c r="AS384" s="716"/>
      <c r="AT384" s="716"/>
      <c r="AU384" s="716"/>
      <c r="AV384" s="717"/>
      <c r="AW384" s="715" t="str">
        <f>CONCATENATE(AW$1," - ",$B384)</f>
        <v>4 квартал - Внести наименование учреждения 13</v>
      </c>
      <c r="AX384" s="716"/>
      <c r="AY384" s="716"/>
      <c r="AZ384" s="716"/>
      <c r="BA384" s="716"/>
      <c r="BB384" s="716"/>
      <c r="BC384" s="716"/>
      <c r="BD384" s="716"/>
      <c r="BE384" s="716"/>
      <c r="BF384" s="716"/>
      <c r="BG384" s="717"/>
      <c r="BH384" s="379">
        <f>IF((COUNTA(BJ384:DL384)-COUNTIF(BJ384:DL384,0))=0,0,CONCATENATE("Ошибки!-",COUNTA(BJ384:DL384)-COUNTIF(BJ384:DL384,0)))</f>
        <v>0</v>
      </c>
      <c r="BI384" s="284" t="str">
        <f>CONCATENATE(D395," по отношению к ",D396,", ",D397)</f>
        <v>11 по отношению к 12, 13</v>
      </c>
      <c r="BJ384" s="285">
        <f t="shared" ref="BJ384:CO384" si="617">IF(ROUND(E395-SUM(E396:E397),5)&gt;=0,0,"Ошибка")</f>
        <v>0</v>
      </c>
      <c r="BK384" s="285">
        <f t="shared" si="617"/>
        <v>0</v>
      </c>
      <c r="BL384" s="285">
        <f t="shared" si="617"/>
        <v>0</v>
      </c>
      <c r="BM384" s="285">
        <f t="shared" si="617"/>
        <v>0</v>
      </c>
      <c r="BN384" s="285">
        <f t="shared" si="617"/>
        <v>0</v>
      </c>
      <c r="BO384" s="285">
        <f t="shared" si="617"/>
        <v>0</v>
      </c>
      <c r="BP384" s="285">
        <f t="shared" si="617"/>
        <v>0</v>
      </c>
      <c r="BQ384" s="285">
        <f t="shared" si="617"/>
        <v>0</v>
      </c>
      <c r="BR384" s="285">
        <f t="shared" si="617"/>
        <v>0</v>
      </c>
      <c r="BS384" s="285">
        <f t="shared" si="617"/>
        <v>0</v>
      </c>
      <c r="BT384" s="285">
        <f t="shared" si="617"/>
        <v>0</v>
      </c>
      <c r="BU384" s="285">
        <f t="shared" si="617"/>
        <v>0</v>
      </c>
      <c r="BV384" s="285">
        <f t="shared" si="617"/>
        <v>0</v>
      </c>
      <c r="BW384" s="285">
        <f t="shared" si="617"/>
        <v>0</v>
      </c>
      <c r="BX384" s="285">
        <f t="shared" si="617"/>
        <v>0</v>
      </c>
      <c r="BY384" s="285">
        <f t="shared" si="617"/>
        <v>0</v>
      </c>
      <c r="BZ384" s="285">
        <f t="shared" si="617"/>
        <v>0</v>
      </c>
      <c r="CA384" s="285">
        <f t="shared" si="617"/>
        <v>0</v>
      </c>
      <c r="CB384" s="285">
        <f t="shared" si="617"/>
        <v>0</v>
      </c>
      <c r="CC384" s="285">
        <f t="shared" si="617"/>
        <v>0</v>
      </c>
      <c r="CD384" s="285">
        <f t="shared" si="617"/>
        <v>0</v>
      </c>
      <c r="CE384" s="285">
        <f t="shared" si="617"/>
        <v>0</v>
      </c>
      <c r="CF384" s="285">
        <f t="shared" si="617"/>
        <v>0</v>
      </c>
      <c r="CG384" s="285">
        <f t="shared" si="617"/>
        <v>0</v>
      </c>
      <c r="CH384" s="285">
        <f t="shared" si="617"/>
        <v>0</v>
      </c>
      <c r="CI384" s="285">
        <f t="shared" si="617"/>
        <v>0</v>
      </c>
      <c r="CJ384" s="285">
        <f t="shared" si="617"/>
        <v>0</v>
      </c>
      <c r="CK384" s="285">
        <f t="shared" si="617"/>
        <v>0</v>
      </c>
      <c r="CL384" s="285">
        <f t="shared" si="617"/>
        <v>0</v>
      </c>
      <c r="CM384" s="285">
        <f t="shared" si="617"/>
        <v>0</v>
      </c>
      <c r="CN384" s="285">
        <f t="shared" si="617"/>
        <v>0</v>
      </c>
      <c r="CO384" s="285">
        <f t="shared" si="617"/>
        <v>0</v>
      </c>
      <c r="CP384" s="285">
        <f t="shared" ref="CP384:DL384" si="618">IF(ROUND(AK395-SUM(AK396:AK397),5)&gt;=0,0,"Ошибка")</f>
        <v>0</v>
      </c>
      <c r="CQ384" s="285">
        <f t="shared" si="618"/>
        <v>0</v>
      </c>
      <c r="CR384" s="285">
        <f t="shared" si="618"/>
        <v>0</v>
      </c>
      <c r="CS384" s="285">
        <f t="shared" si="618"/>
        <v>0</v>
      </c>
      <c r="CT384" s="285">
        <f t="shared" si="618"/>
        <v>0</v>
      </c>
      <c r="CU384" s="285">
        <f t="shared" si="618"/>
        <v>0</v>
      </c>
      <c r="CV384" s="285">
        <f t="shared" si="618"/>
        <v>0</v>
      </c>
      <c r="CW384" s="285">
        <f t="shared" si="618"/>
        <v>0</v>
      </c>
      <c r="CX384" s="285">
        <f t="shared" si="618"/>
        <v>0</v>
      </c>
      <c r="CY384" s="285">
        <f t="shared" si="618"/>
        <v>0</v>
      </c>
      <c r="CZ384" s="285">
        <f t="shared" si="618"/>
        <v>0</v>
      </c>
      <c r="DA384" s="285">
        <f t="shared" si="618"/>
        <v>0</v>
      </c>
      <c r="DB384" s="285">
        <f t="shared" si="618"/>
        <v>0</v>
      </c>
      <c r="DC384" s="285">
        <f t="shared" si="618"/>
        <v>0</v>
      </c>
      <c r="DD384" s="285">
        <f t="shared" si="618"/>
        <v>0</v>
      </c>
      <c r="DE384" s="285">
        <f t="shared" si="618"/>
        <v>0</v>
      </c>
      <c r="DF384" s="285">
        <f t="shared" si="618"/>
        <v>0</v>
      </c>
      <c r="DG384" s="285">
        <f t="shared" si="618"/>
        <v>0</v>
      </c>
      <c r="DH384" s="285">
        <f t="shared" si="618"/>
        <v>0</v>
      </c>
      <c r="DI384" s="285">
        <f t="shared" si="618"/>
        <v>0</v>
      </c>
      <c r="DJ384" s="285">
        <f t="shared" si="618"/>
        <v>0</v>
      </c>
      <c r="DK384" s="285">
        <f t="shared" si="618"/>
        <v>0</v>
      </c>
      <c r="DL384" s="285">
        <f t="shared" si="618"/>
        <v>0</v>
      </c>
      <c r="DM384" s="259"/>
      <c r="DN384" s="259"/>
    </row>
    <row r="385" spans="1:118" s="27" customFormat="1" ht="36">
      <c r="A385" s="272" t="str">
        <f>A384</f>
        <v>Внести наименование учреждения 13</v>
      </c>
      <c r="B385" s="211" t="s">
        <v>356</v>
      </c>
      <c r="C385" s="37" t="s">
        <v>47</v>
      </c>
      <c r="D385" s="37" t="s">
        <v>6</v>
      </c>
      <c r="E385" s="308">
        <f t="shared" ref="E385:AJ385" si="619">SUM(E386:E389,E391:E392,E395,E398,E401:E403,E405,E407:E412)</f>
        <v>0</v>
      </c>
      <c r="F385" s="236">
        <f t="shared" si="619"/>
        <v>0</v>
      </c>
      <c r="G385" s="236">
        <f t="shared" si="619"/>
        <v>0</v>
      </c>
      <c r="H385" s="236">
        <f t="shared" si="619"/>
        <v>0</v>
      </c>
      <c r="I385" s="236">
        <f t="shared" si="619"/>
        <v>0</v>
      </c>
      <c r="J385" s="236">
        <f t="shared" si="619"/>
        <v>0</v>
      </c>
      <c r="K385" s="236">
        <f t="shared" si="619"/>
        <v>0</v>
      </c>
      <c r="L385" s="236">
        <f t="shared" si="619"/>
        <v>0</v>
      </c>
      <c r="M385" s="236">
        <f t="shared" si="619"/>
        <v>0</v>
      </c>
      <c r="N385" s="236">
        <f t="shared" si="619"/>
        <v>0</v>
      </c>
      <c r="O385" s="236">
        <f t="shared" si="619"/>
        <v>0</v>
      </c>
      <c r="P385" s="228">
        <f t="shared" si="619"/>
        <v>0</v>
      </c>
      <c r="Q385" s="226">
        <f t="shared" si="619"/>
        <v>0</v>
      </c>
      <c r="R385" s="236">
        <f t="shared" si="619"/>
        <v>0</v>
      </c>
      <c r="S385" s="226">
        <f t="shared" si="619"/>
        <v>0</v>
      </c>
      <c r="T385" s="236">
        <f t="shared" si="619"/>
        <v>0</v>
      </c>
      <c r="U385" s="226">
        <f t="shared" si="619"/>
        <v>0</v>
      </c>
      <c r="V385" s="235">
        <f t="shared" si="619"/>
        <v>0</v>
      </c>
      <c r="W385" s="226">
        <f t="shared" si="619"/>
        <v>0</v>
      </c>
      <c r="X385" s="226">
        <f t="shared" si="619"/>
        <v>0</v>
      </c>
      <c r="Y385" s="235">
        <f t="shared" si="619"/>
        <v>0</v>
      </c>
      <c r="Z385" s="227">
        <f t="shared" si="619"/>
        <v>0</v>
      </c>
      <c r="AA385" s="228">
        <f t="shared" si="619"/>
        <v>0</v>
      </c>
      <c r="AB385" s="226">
        <f t="shared" si="619"/>
        <v>0</v>
      </c>
      <c r="AC385" s="236">
        <f t="shared" si="619"/>
        <v>0</v>
      </c>
      <c r="AD385" s="226">
        <f t="shared" si="619"/>
        <v>0</v>
      </c>
      <c r="AE385" s="236">
        <f t="shared" si="619"/>
        <v>0</v>
      </c>
      <c r="AF385" s="226">
        <f t="shared" si="619"/>
        <v>0</v>
      </c>
      <c r="AG385" s="235">
        <f t="shared" si="619"/>
        <v>0</v>
      </c>
      <c r="AH385" s="226">
        <f t="shared" si="619"/>
        <v>0</v>
      </c>
      <c r="AI385" s="226">
        <f t="shared" si="619"/>
        <v>0</v>
      </c>
      <c r="AJ385" s="235">
        <f t="shared" si="619"/>
        <v>0</v>
      </c>
      <c r="AK385" s="227">
        <f t="shared" ref="AK385:BG385" si="620">SUM(AK386:AK389,AK391:AK392,AK395,AK398,AK401:AK403,AK405,AK407:AK412)</f>
        <v>0</v>
      </c>
      <c r="AL385" s="228">
        <f t="shared" si="620"/>
        <v>0</v>
      </c>
      <c r="AM385" s="226">
        <f t="shared" si="620"/>
        <v>0</v>
      </c>
      <c r="AN385" s="236">
        <f t="shared" si="620"/>
        <v>0</v>
      </c>
      <c r="AO385" s="226">
        <f t="shared" si="620"/>
        <v>0</v>
      </c>
      <c r="AP385" s="236">
        <f t="shared" si="620"/>
        <v>0</v>
      </c>
      <c r="AQ385" s="226">
        <f t="shared" si="620"/>
        <v>0</v>
      </c>
      <c r="AR385" s="235">
        <f t="shared" si="620"/>
        <v>0</v>
      </c>
      <c r="AS385" s="226">
        <f t="shared" si="620"/>
        <v>0</v>
      </c>
      <c r="AT385" s="226">
        <f t="shared" si="620"/>
        <v>0</v>
      </c>
      <c r="AU385" s="235">
        <f t="shared" si="620"/>
        <v>0</v>
      </c>
      <c r="AV385" s="227">
        <f t="shared" si="620"/>
        <v>0</v>
      </c>
      <c r="AW385" s="228">
        <f t="shared" si="620"/>
        <v>0</v>
      </c>
      <c r="AX385" s="226">
        <f t="shared" si="620"/>
        <v>0</v>
      </c>
      <c r="AY385" s="236">
        <f t="shared" si="620"/>
        <v>0</v>
      </c>
      <c r="AZ385" s="226">
        <f t="shared" si="620"/>
        <v>0</v>
      </c>
      <c r="BA385" s="236">
        <f t="shared" si="620"/>
        <v>0</v>
      </c>
      <c r="BB385" s="226">
        <f t="shared" si="620"/>
        <v>0</v>
      </c>
      <c r="BC385" s="235">
        <f t="shared" si="620"/>
        <v>0</v>
      </c>
      <c r="BD385" s="226">
        <f t="shared" si="620"/>
        <v>0</v>
      </c>
      <c r="BE385" s="226">
        <f t="shared" si="620"/>
        <v>0</v>
      </c>
      <c r="BF385" s="235">
        <f t="shared" si="620"/>
        <v>0</v>
      </c>
      <c r="BG385" s="227">
        <f t="shared" si="620"/>
        <v>0</v>
      </c>
      <c r="BH385" s="379">
        <f t="shared" ref="BH385:BH412" si="621">IF((COUNTA(BJ385:DL385)-COUNTIF(BJ385:DL385,0))=0,0,CONCATENATE("Ошибки!-",COUNTA(BJ385:DL385)-COUNTIF(BJ385:DL385,0)))</f>
        <v>0</v>
      </c>
      <c r="BI385" s="255" t="str">
        <f>CONCATENATE(D398," по отношению к ",D399,", ",D400)</f>
        <v>14 по отношению к 15, 16</v>
      </c>
      <c r="BJ385" s="253">
        <f t="shared" ref="BJ385:CO385" si="622">IF(ROUND(E398-SUM(E399:E400),5)&gt;=0,0,"Ошибка")</f>
        <v>0</v>
      </c>
      <c r="BK385" s="253">
        <f t="shared" si="622"/>
        <v>0</v>
      </c>
      <c r="BL385" s="253">
        <f t="shared" si="622"/>
        <v>0</v>
      </c>
      <c r="BM385" s="253">
        <f t="shared" si="622"/>
        <v>0</v>
      </c>
      <c r="BN385" s="253">
        <f t="shared" si="622"/>
        <v>0</v>
      </c>
      <c r="BO385" s="253">
        <f t="shared" si="622"/>
        <v>0</v>
      </c>
      <c r="BP385" s="253">
        <f t="shared" si="622"/>
        <v>0</v>
      </c>
      <c r="BQ385" s="253">
        <f t="shared" si="622"/>
        <v>0</v>
      </c>
      <c r="BR385" s="253">
        <f t="shared" si="622"/>
        <v>0</v>
      </c>
      <c r="BS385" s="253">
        <f t="shared" si="622"/>
        <v>0</v>
      </c>
      <c r="BT385" s="253">
        <f t="shared" si="622"/>
        <v>0</v>
      </c>
      <c r="BU385" s="253">
        <f t="shared" si="622"/>
        <v>0</v>
      </c>
      <c r="BV385" s="253">
        <f t="shared" si="622"/>
        <v>0</v>
      </c>
      <c r="BW385" s="253">
        <f t="shared" si="622"/>
        <v>0</v>
      </c>
      <c r="BX385" s="253">
        <f t="shared" si="622"/>
        <v>0</v>
      </c>
      <c r="BY385" s="253">
        <f t="shared" si="622"/>
        <v>0</v>
      </c>
      <c r="BZ385" s="253">
        <f t="shared" si="622"/>
        <v>0</v>
      </c>
      <c r="CA385" s="253">
        <f t="shared" si="622"/>
        <v>0</v>
      </c>
      <c r="CB385" s="253">
        <f t="shared" si="622"/>
        <v>0</v>
      </c>
      <c r="CC385" s="253">
        <f t="shared" si="622"/>
        <v>0</v>
      </c>
      <c r="CD385" s="253">
        <f t="shared" si="622"/>
        <v>0</v>
      </c>
      <c r="CE385" s="253">
        <f t="shared" si="622"/>
        <v>0</v>
      </c>
      <c r="CF385" s="253">
        <f t="shared" si="622"/>
        <v>0</v>
      </c>
      <c r="CG385" s="253">
        <f t="shared" si="622"/>
        <v>0</v>
      </c>
      <c r="CH385" s="253">
        <f t="shared" si="622"/>
        <v>0</v>
      </c>
      <c r="CI385" s="253">
        <f t="shared" si="622"/>
        <v>0</v>
      </c>
      <c r="CJ385" s="253">
        <f t="shared" si="622"/>
        <v>0</v>
      </c>
      <c r="CK385" s="253">
        <f t="shared" si="622"/>
        <v>0</v>
      </c>
      <c r="CL385" s="253">
        <f t="shared" si="622"/>
        <v>0</v>
      </c>
      <c r="CM385" s="253">
        <f t="shared" si="622"/>
        <v>0</v>
      </c>
      <c r="CN385" s="253">
        <f t="shared" si="622"/>
        <v>0</v>
      </c>
      <c r="CO385" s="253">
        <f t="shared" si="622"/>
        <v>0</v>
      </c>
      <c r="CP385" s="253">
        <f t="shared" ref="CP385:DL385" si="623">IF(ROUND(AK398-SUM(AK399:AK400),5)&gt;=0,0,"Ошибка")</f>
        <v>0</v>
      </c>
      <c r="CQ385" s="253">
        <f t="shared" si="623"/>
        <v>0</v>
      </c>
      <c r="CR385" s="253">
        <f t="shared" si="623"/>
        <v>0</v>
      </c>
      <c r="CS385" s="253">
        <f t="shared" si="623"/>
        <v>0</v>
      </c>
      <c r="CT385" s="253">
        <f t="shared" si="623"/>
        <v>0</v>
      </c>
      <c r="CU385" s="253">
        <f t="shared" si="623"/>
        <v>0</v>
      </c>
      <c r="CV385" s="253">
        <f t="shared" si="623"/>
        <v>0</v>
      </c>
      <c r="CW385" s="253">
        <f t="shared" si="623"/>
        <v>0</v>
      </c>
      <c r="CX385" s="253">
        <f t="shared" si="623"/>
        <v>0</v>
      </c>
      <c r="CY385" s="253">
        <f t="shared" si="623"/>
        <v>0</v>
      </c>
      <c r="CZ385" s="253">
        <f t="shared" si="623"/>
        <v>0</v>
      </c>
      <c r="DA385" s="253">
        <f t="shared" si="623"/>
        <v>0</v>
      </c>
      <c r="DB385" s="253">
        <f t="shared" si="623"/>
        <v>0</v>
      </c>
      <c r="DC385" s="253">
        <f t="shared" si="623"/>
        <v>0</v>
      </c>
      <c r="DD385" s="253">
        <f t="shared" si="623"/>
        <v>0</v>
      </c>
      <c r="DE385" s="253">
        <f t="shared" si="623"/>
        <v>0</v>
      </c>
      <c r="DF385" s="253">
        <f t="shared" si="623"/>
        <v>0</v>
      </c>
      <c r="DG385" s="253">
        <f t="shared" si="623"/>
        <v>0</v>
      </c>
      <c r="DH385" s="253">
        <f t="shared" si="623"/>
        <v>0</v>
      </c>
      <c r="DI385" s="253">
        <f t="shared" si="623"/>
        <v>0</v>
      </c>
      <c r="DJ385" s="253">
        <f t="shared" si="623"/>
        <v>0</v>
      </c>
      <c r="DK385" s="253">
        <f t="shared" si="623"/>
        <v>0</v>
      </c>
      <c r="DL385" s="253">
        <f t="shared" si="623"/>
        <v>0</v>
      </c>
      <c r="DM385" s="2"/>
      <c r="DN385" s="2"/>
    </row>
    <row r="386" spans="1:118" s="27" customFormat="1" ht="24">
      <c r="A386" s="272" t="str">
        <f t="shared" ref="A386:A412" si="624">A385</f>
        <v>Внести наименование учреждения 13</v>
      </c>
      <c r="B386" s="348" t="s">
        <v>233</v>
      </c>
      <c r="C386" s="349" t="s">
        <v>55</v>
      </c>
      <c r="D386" s="349" t="s">
        <v>7</v>
      </c>
      <c r="E386" s="308">
        <f>ROUND(SUM(P386,AA386,AL386,AW386),0)</f>
        <v>0</v>
      </c>
      <c r="F386" s="236">
        <f>ROUND(SUM(Q386,AB386,AM386,AX386),1)</f>
        <v>0</v>
      </c>
      <c r="G386" s="236">
        <f>SUM(J386:L386)</f>
        <v>0</v>
      </c>
      <c r="H386" s="236">
        <f>ROUND(SUM(S386,AD386,AO386,AZ386),1)</f>
        <v>0</v>
      </c>
      <c r="I386" s="236">
        <f>SUM(M386:O386)</f>
        <v>0</v>
      </c>
      <c r="J386" s="236">
        <f>ROUND(SUM(U386,AF386,AQ386,BB386),1)</f>
        <v>0</v>
      </c>
      <c r="K386" s="236">
        <f>ROUND(SUM(V386,AG386,AR386,BC386),1)</f>
        <v>0</v>
      </c>
      <c r="L386" s="236">
        <f>ROUND(SUM(W386,AH386,AS386,BD386),1)</f>
        <v>0</v>
      </c>
      <c r="M386" s="236">
        <f>ROUND(SUM(X386,AI386,AT386,BE386),1)</f>
        <v>0</v>
      </c>
      <c r="N386" s="236">
        <f t="shared" ref="N386:N412" si="625">ROUND(SUM(Y386,AJ386,AU386,BF386),1)</f>
        <v>0</v>
      </c>
      <c r="O386" s="236">
        <f>ROUND(SUM(Z386,AK386,AV386,BG386),1)</f>
        <v>0</v>
      </c>
      <c r="P386" s="220"/>
      <c r="Q386" s="221"/>
      <c r="R386" s="237">
        <f t="shared" ref="R386:R391" si="626">SUM(U386:W386)</f>
        <v>0</v>
      </c>
      <c r="S386" s="221"/>
      <c r="T386" s="237">
        <f t="shared" ref="T386:T391" si="627">SUM(X386:Z386)</f>
        <v>0</v>
      </c>
      <c r="U386" s="221"/>
      <c r="V386" s="233"/>
      <c r="W386" s="221"/>
      <c r="X386" s="221"/>
      <c r="Y386" s="233"/>
      <c r="Z386" s="221"/>
      <c r="AA386" s="220"/>
      <c r="AB386" s="221"/>
      <c r="AC386" s="237">
        <f t="shared" ref="AC386:AC391" si="628">SUM(AF386:AH386)</f>
        <v>0</v>
      </c>
      <c r="AD386" s="221"/>
      <c r="AE386" s="237">
        <f t="shared" ref="AE386:AE391" si="629">SUM(AI386:AK386)</f>
        <v>0</v>
      </c>
      <c r="AF386" s="221"/>
      <c r="AG386" s="233"/>
      <c r="AH386" s="221"/>
      <c r="AI386" s="221"/>
      <c r="AJ386" s="233"/>
      <c r="AK386" s="221"/>
      <c r="AL386" s="220"/>
      <c r="AM386" s="221"/>
      <c r="AN386" s="237">
        <f t="shared" ref="AN386:AN391" si="630">SUM(AQ386:AS386)</f>
        <v>0</v>
      </c>
      <c r="AO386" s="221"/>
      <c r="AP386" s="237">
        <f t="shared" ref="AP386:AP391" si="631">SUM(AT386:AV386)</f>
        <v>0</v>
      </c>
      <c r="AQ386" s="221"/>
      <c r="AR386" s="233"/>
      <c r="AS386" s="221"/>
      <c r="AT386" s="221"/>
      <c r="AU386" s="233"/>
      <c r="AV386" s="221"/>
      <c r="AW386" s="220"/>
      <c r="AX386" s="221"/>
      <c r="AY386" s="237">
        <f t="shared" ref="AY386:AY391" si="632">SUM(BB386:BD386)</f>
        <v>0</v>
      </c>
      <c r="AZ386" s="221"/>
      <c r="BA386" s="237">
        <f t="shared" ref="BA386:BA391" si="633">SUM(BE386:BG386)</f>
        <v>0</v>
      </c>
      <c r="BB386" s="221"/>
      <c r="BC386" s="233"/>
      <c r="BD386" s="221"/>
      <c r="BE386" s="221"/>
      <c r="BF386" s="233"/>
      <c r="BG386" s="221"/>
      <c r="BH386" s="379">
        <f t="shared" si="621"/>
        <v>0</v>
      </c>
      <c r="BI386" s="255" t="str">
        <f t="shared" ref="BI386:BI412" si="634">D386</f>
        <v>02</v>
      </c>
      <c r="BJ386" s="361"/>
      <c r="BK386" s="253">
        <f>IF(ROUND((E386-F386),5)&gt;=0,0,"Ошибка!")</f>
        <v>0</v>
      </c>
      <c r="BL386" s="361"/>
      <c r="BM386" s="253">
        <f>IF(ROUND((G386-H386),5)&gt;=0,0,"Ошибка!")</f>
        <v>0</v>
      </c>
      <c r="BN386" s="247"/>
      <c r="BO386" s="358"/>
      <c r="BP386" s="361"/>
      <c r="BQ386" s="361"/>
      <c r="BR386" s="361"/>
      <c r="BS386" s="361"/>
      <c r="BT386" s="361"/>
      <c r="BU386" s="361"/>
      <c r="BV386" s="253">
        <f>IF(ROUND((P386-Q386),5)&gt;=0,0,"Ошибка!")</f>
        <v>0</v>
      </c>
      <c r="BW386" s="361"/>
      <c r="BX386" s="253">
        <f>IF(ROUND((R386-S386),5)&gt;=0,0,"Ошибка!")</f>
        <v>0</v>
      </c>
      <c r="BY386" s="361"/>
      <c r="BZ386" s="361"/>
      <c r="CA386" s="361"/>
      <c r="CB386" s="361"/>
      <c r="CC386" s="361"/>
      <c r="CD386" s="361"/>
      <c r="CE386" s="361"/>
      <c r="CF386" s="361"/>
      <c r="CG386" s="253">
        <f>IF(ROUND((AA386-AB386),5)&gt;=0,0,"Ошибка!")</f>
        <v>0</v>
      </c>
      <c r="CH386" s="361"/>
      <c r="CI386" s="253">
        <f>IF(ROUND((AC386-AD386),5)&gt;=0,0,"Ошибка!")</f>
        <v>0</v>
      </c>
      <c r="CJ386" s="361"/>
      <c r="CK386" s="361"/>
      <c r="CL386" s="361"/>
      <c r="CM386" s="361"/>
      <c r="CN386" s="361"/>
      <c r="CO386" s="361"/>
      <c r="CP386" s="361"/>
      <c r="CQ386" s="361"/>
      <c r="CR386" s="253">
        <f>IF(ROUND((AL386-AM386),5)&gt;=0,0,"Ошибка!")</f>
        <v>0</v>
      </c>
      <c r="CS386" s="361"/>
      <c r="CT386" s="253">
        <f>IF(ROUND((AN386-AO386),5)&gt;=0,0,"Ошибка!")</f>
        <v>0</v>
      </c>
      <c r="CU386" s="361"/>
      <c r="CV386" s="361"/>
      <c r="CW386" s="361"/>
      <c r="CX386" s="361"/>
      <c r="CY386" s="361"/>
      <c r="CZ386" s="361"/>
      <c r="DA386" s="361"/>
      <c r="DB386" s="361"/>
      <c r="DC386" s="253">
        <f>IF(ROUND((AW386-AX386),5)&gt;=0,0,"Ошибка!")</f>
        <v>0</v>
      </c>
      <c r="DD386" s="361"/>
      <c r="DE386" s="253">
        <f>IF(ROUND((AY386-AZ386),5)&gt;=0,0,"Ошибка!")</f>
        <v>0</v>
      </c>
      <c r="DF386" s="361"/>
      <c r="DG386" s="361"/>
      <c r="DH386" s="361"/>
      <c r="DI386" s="361"/>
      <c r="DJ386" s="361"/>
      <c r="DK386" s="361"/>
      <c r="DL386" s="361"/>
      <c r="DM386" s="2"/>
      <c r="DN386" s="2"/>
    </row>
    <row r="387" spans="1:118" s="27" customFormat="1" ht="36">
      <c r="A387" s="272" t="str">
        <f t="shared" si="624"/>
        <v>Внести наименование учреждения 13</v>
      </c>
      <c r="B387" s="348" t="s">
        <v>229</v>
      </c>
      <c r="C387" s="349" t="s">
        <v>58</v>
      </c>
      <c r="D387" s="349" t="s">
        <v>8</v>
      </c>
      <c r="E387" s="308">
        <f t="shared" ref="E387:E412" si="635">ROUND(SUM(P387,AA387,AL387,AW387),0)</f>
        <v>0</v>
      </c>
      <c r="F387" s="236">
        <f t="shared" ref="F387:F412" si="636">ROUND(SUM(Q387,AB387,AM387,AX387),1)</f>
        <v>0</v>
      </c>
      <c r="G387" s="236">
        <f t="shared" ref="G387:G412" si="637">SUM(J387:L387)</f>
        <v>0</v>
      </c>
      <c r="H387" s="236">
        <f t="shared" ref="H387:H412" si="638">ROUND(SUM(S387,AD387,AO387,AZ387),1)</f>
        <v>0</v>
      </c>
      <c r="I387" s="236">
        <f t="shared" ref="I387:I412" si="639">SUM(M387:O387)</f>
        <v>0</v>
      </c>
      <c r="J387" s="236">
        <f t="shared" ref="J387:J399" si="640">ROUND(SUM(U387,AF387,AQ387,BB387),1)</f>
        <v>0</v>
      </c>
      <c r="K387" s="236">
        <f t="shared" ref="K387:K399" si="641">ROUND(SUM(V387,AG387,AR387,BC387),1)</f>
        <v>0</v>
      </c>
      <c r="L387" s="236">
        <f t="shared" ref="L387:L399" si="642">ROUND(SUM(W387,AH387,AS387,BD387),1)</f>
        <v>0</v>
      </c>
      <c r="M387" s="236">
        <f t="shared" ref="M387:M399" si="643">ROUND(SUM(X387,AI387,AT387,BE387),1)</f>
        <v>0</v>
      </c>
      <c r="N387" s="236">
        <f t="shared" si="625"/>
        <v>0</v>
      </c>
      <c r="O387" s="236">
        <f t="shared" ref="O387:O399" si="644">ROUND(SUM(Z387,AK387,AV387,BG387),1)</f>
        <v>0</v>
      </c>
      <c r="P387" s="220"/>
      <c r="Q387" s="221"/>
      <c r="R387" s="237">
        <f t="shared" si="626"/>
        <v>0</v>
      </c>
      <c r="S387" s="221"/>
      <c r="T387" s="237">
        <f t="shared" si="627"/>
        <v>0</v>
      </c>
      <c r="U387" s="221"/>
      <c r="V387" s="233"/>
      <c r="W387" s="221"/>
      <c r="X387" s="221"/>
      <c r="Y387" s="233"/>
      <c r="Z387" s="221"/>
      <c r="AA387" s="220"/>
      <c r="AB387" s="221"/>
      <c r="AC387" s="237">
        <f t="shared" si="628"/>
        <v>0</v>
      </c>
      <c r="AD387" s="221"/>
      <c r="AE387" s="237">
        <f t="shared" si="629"/>
        <v>0</v>
      </c>
      <c r="AF387" s="221"/>
      <c r="AG387" s="233"/>
      <c r="AH387" s="221"/>
      <c r="AI387" s="221"/>
      <c r="AJ387" s="233"/>
      <c r="AK387" s="221"/>
      <c r="AL387" s="220"/>
      <c r="AM387" s="221"/>
      <c r="AN387" s="237">
        <f t="shared" si="630"/>
        <v>0</v>
      </c>
      <c r="AO387" s="221"/>
      <c r="AP387" s="237">
        <f t="shared" si="631"/>
        <v>0</v>
      </c>
      <c r="AQ387" s="221"/>
      <c r="AR387" s="233"/>
      <c r="AS387" s="221"/>
      <c r="AT387" s="221"/>
      <c r="AU387" s="233"/>
      <c r="AV387" s="221"/>
      <c r="AW387" s="220"/>
      <c r="AX387" s="221"/>
      <c r="AY387" s="237">
        <f t="shared" si="632"/>
        <v>0</v>
      </c>
      <c r="AZ387" s="221"/>
      <c r="BA387" s="237">
        <f t="shared" si="633"/>
        <v>0</v>
      </c>
      <c r="BB387" s="221"/>
      <c r="BC387" s="233"/>
      <c r="BD387" s="221"/>
      <c r="BE387" s="221"/>
      <c r="BF387" s="233"/>
      <c r="BG387" s="221"/>
      <c r="BH387" s="379">
        <f t="shared" si="621"/>
        <v>0</v>
      </c>
      <c r="BI387" s="255" t="str">
        <f t="shared" si="634"/>
        <v>03</v>
      </c>
      <c r="BJ387" s="361"/>
      <c r="BK387" s="253">
        <f t="shared" ref="BK387:BK412" si="645">IF(ROUND((E387-F387),5)&gt;=0,0,"Ошибка!")</f>
        <v>0</v>
      </c>
      <c r="BL387" s="361"/>
      <c r="BM387" s="253">
        <f t="shared" ref="BM387:BM412" si="646">IF(ROUND((G387-H387),5)&gt;=0,0,"Ошибка!")</f>
        <v>0</v>
      </c>
      <c r="BN387" s="247"/>
      <c r="BO387" s="358"/>
      <c r="BP387" s="361"/>
      <c r="BQ387" s="361"/>
      <c r="BR387" s="361"/>
      <c r="BS387" s="361"/>
      <c r="BT387" s="361"/>
      <c r="BU387" s="361"/>
      <c r="BV387" s="253">
        <f t="shared" ref="BV387:BV412" si="647">IF(ROUND((P387-Q387),5)&gt;=0,0,"Ошибка!")</f>
        <v>0</v>
      </c>
      <c r="BW387" s="361"/>
      <c r="BX387" s="253">
        <f t="shared" ref="BX387:BX412" si="648">IF(ROUND((R387-S387),5)&gt;=0,0,"Ошибка!")</f>
        <v>0</v>
      </c>
      <c r="BY387" s="361"/>
      <c r="BZ387" s="361"/>
      <c r="CA387" s="361"/>
      <c r="CB387" s="361"/>
      <c r="CC387" s="361"/>
      <c r="CD387" s="361"/>
      <c r="CE387" s="361"/>
      <c r="CF387" s="361"/>
      <c r="CG387" s="253">
        <f t="shared" ref="CG387:CG412" si="649">IF(ROUND((AA387-AB387),5)&gt;=0,0,"Ошибка!")</f>
        <v>0</v>
      </c>
      <c r="CH387" s="361"/>
      <c r="CI387" s="253">
        <f t="shared" ref="CI387:CI412" si="650">IF(ROUND((AC387-AD387),5)&gt;=0,0,"Ошибка!")</f>
        <v>0</v>
      </c>
      <c r="CJ387" s="361"/>
      <c r="CK387" s="361"/>
      <c r="CL387" s="361"/>
      <c r="CM387" s="361"/>
      <c r="CN387" s="361"/>
      <c r="CO387" s="361"/>
      <c r="CP387" s="361"/>
      <c r="CQ387" s="361"/>
      <c r="CR387" s="253">
        <f t="shared" ref="CR387:CR412" si="651">IF(ROUND((AL387-AM387),5)&gt;=0,0,"Ошибка!")</f>
        <v>0</v>
      </c>
      <c r="CS387" s="361"/>
      <c r="CT387" s="253">
        <f t="shared" ref="CT387:CT412" si="652">IF(ROUND((AN387-AO387),5)&gt;=0,0,"Ошибка!")</f>
        <v>0</v>
      </c>
      <c r="CU387" s="361"/>
      <c r="CV387" s="361"/>
      <c r="CW387" s="361"/>
      <c r="CX387" s="361"/>
      <c r="CY387" s="361"/>
      <c r="CZ387" s="361"/>
      <c r="DA387" s="361"/>
      <c r="DB387" s="361"/>
      <c r="DC387" s="253">
        <f t="shared" ref="DC387:DC412" si="653">IF(ROUND((AW387-AX387),5)&gt;=0,0,"Ошибка!")</f>
        <v>0</v>
      </c>
      <c r="DD387" s="361"/>
      <c r="DE387" s="253">
        <f t="shared" ref="DE387:DE412" si="654">IF(ROUND((AY387-AZ387),5)&gt;=0,0,"Ошибка!")</f>
        <v>0</v>
      </c>
      <c r="DF387" s="361"/>
      <c r="DG387" s="361"/>
      <c r="DH387" s="361"/>
      <c r="DI387" s="361"/>
      <c r="DJ387" s="361"/>
      <c r="DK387" s="361"/>
      <c r="DL387" s="361"/>
      <c r="DM387" s="2"/>
      <c r="DN387" s="2"/>
    </row>
    <row r="388" spans="1:118" s="28" customFormat="1" ht="24">
      <c r="A388" s="272" t="str">
        <f t="shared" si="624"/>
        <v>Внести наименование учреждения 13</v>
      </c>
      <c r="B388" s="348" t="s">
        <v>331</v>
      </c>
      <c r="C388" s="349" t="s">
        <v>288</v>
      </c>
      <c r="D388" s="349" t="s">
        <v>9</v>
      </c>
      <c r="E388" s="308">
        <f t="shared" si="635"/>
        <v>0</v>
      </c>
      <c r="F388" s="236">
        <f t="shared" si="636"/>
        <v>0</v>
      </c>
      <c r="G388" s="236">
        <f t="shared" si="637"/>
        <v>0</v>
      </c>
      <c r="H388" s="236">
        <f t="shared" si="638"/>
        <v>0</v>
      </c>
      <c r="I388" s="236">
        <f t="shared" si="639"/>
        <v>0</v>
      </c>
      <c r="J388" s="236">
        <f t="shared" si="640"/>
        <v>0</v>
      </c>
      <c r="K388" s="236">
        <f t="shared" si="641"/>
        <v>0</v>
      </c>
      <c r="L388" s="236">
        <f t="shared" si="642"/>
        <v>0</v>
      </c>
      <c r="M388" s="236">
        <f t="shared" si="643"/>
        <v>0</v>
      </c>
      <c r="N388" s="236">
        <f t="shared" si="625"/>
        <v>0</v>
      </c>
      <c r="O388" s="236">
        <f t="shared" si="644"/>
        <v>0</v>
      </c>
      <c r="P388" s="367"/>
      <c r="Q388" s="368"/>
      <c r="R388" s="237">
        <f t="shared" si="626"/>
        <v>0</v>
      </c>
      <c r="S388" s="368"/>
      <c r="T388" s="237">
        <f t="shared" si="627"/>
        <v>0</v>
      </c>
      <c r="U388" s="368"/>
      <c r="V388" s="368"/>
      <c r="W388" s="368"/>
      <c r="X388" s="368"/>
      <c r="Y388" s="368"/>
      <c r="Z388" s="368"/>
      <c r="AA388" s="367"/>
      <c r="AB388" s="368"/>
      <c r="AC388" s="237">
        <f t="shared" si="628"/>
        <v>0</v>
      </c>
      <c r="AD388" s="368"/>
      <c r="AE388" s="237">
        <f t="shared" si="629"/>
        <v>0</v>
      </c>
      <c r="AF388" s="368"/>
      <c r="AG388" s="368"/>
      <c r="AH388" s="368"/>
      <c r="AI388" s="368"/>
      <c r="AJ388" s="368"/>
      <c r="AK388" s="368"/>
      <c r="AL388" s="367"/>
      <c r="AM388" s="368"/>
      <c r="AN388" s="237">
        <f t="shared" si="630"/>
        <v>0</v>
      </c>
      <c r="AO388" s="368"/>
      <c r="AP388" s="237">
        <f t="shared" si="631"/>
        <v>0</v>
      </c>
      <c r="AQ388" s="368"/>
      <c r="AR388" s="368"/>
      <c r="AS388" s="368"/>
      <c r="AT388" s="368"/>
      <c r="AU388" s="368"/>
      <c r="AV388" s="368"/>
      <c r="AW388" s="367"/>
      <c r="AX388" s="368"/>
      <c r="AY388" s="237">
        <f t="shared" si="632"/>
        <v>0</v>
      </c>
      <c r="AZ388" s="368"/>
      <c r="BA388" s="237">
        <f t="shared" si="633"/>
        <v>0</v>
      </c>
      <c r="BB388" s="368"/>
      <c r="BC388" s="368"/>
      <c r="BD388" s="368"/>
      <c r="BE388" s="368"/>
      <c r="BF388" s="368"/>
      <c r="BG388" s="368"/>
      <c r="BH388" s="379">
        <f t="shared" si="621"/>
        <v>0</v>
      </c>
      <c r="BI388" s="255" t="str">
        <f t="shared" si="634"/>
        <v>04</v>
      </c>
      <c r="BJ388" s="361"/>
      <c r="BK388" s="253">
        <f t="shared" si="645"/>
        <v>0</v>
      </c>
      <c r="BL388" s="361"/>
      <c r="BM388" s="253">
        <f t="shared" si="646"/>
        <v>0</v>
      </c>
      <c r="BN388" s="247"/>
      <c r="BO388" s="358"/>
      <c r="BP388" s="361"/>
      <c r="BQ388" s="361"/>
      <c r="BR388" s="361"/>
      <c r="BS388" s="361"/>
      <c r="BT388" s="361"/>
      <c r="BU388" s="361"/>
      <c r="BV388" s="253">
        <f t="shared" si="647"/>
        <v>0</v>
      </c>
      <c r="BW388" s="361"/>
      <c r="BX388" s="253">
        <f t="shared" si="648"/>
        <v>0</v>
      </c>
      <c r="BY388" s="361"/>
      <c r="BZ388" s="361"/>
      <c r="CA388" s="361"/>
      <c r="CB388" s="361"/>
      <c r="CC388" s="361"/>
      <c r="CD388" s="361"/>
      <c r="CE388" s="361"/>
      <c r="CF388" s="361"/>
      <c r="CG388" s="253">
        <f t="shared" si="649"/>
        <v>0</v>
      </c>
      <c r="CH388" s="361"/>
      <c r="CI388" s="253">
        <f t="shared" si="650"/>
        <v>0</v>
      </c>
      <c r="CJ388" s="361"/>
      <c r="CK388" s="361"/>
      <c r="CL388" s="361"/>
      <c r="CM388" s="361"/>
      <c r="CN388" s="361"/>
      <c r="CO388" s="361"/>
      <c r="CP388" s="361"/>
      <c r="CQ388" s="361"/>
      <c r="CR388" s="253">
        <f t="shared" si="651"/>
        <v>0</v>
      </c>
      <c r="CS388" s="361"/>
      <c r="CT388" s="253">
        <f t="shared" si="652"/>
        <v>0</v>
      </c>
      <c r="CU388" s="361"/>
      <c r="CV388" s="361"/>
      <c r="CW388" s="361"/>
      <c r="CX388" s="361"/>
      <c r="CY388" s="361"/>
      <c r="CZ388" s="361"/>
      <c r="DA388" s="361"/>
      <c r="DB388" s="361"/>
      <c r="DC388" s="253">
        <f t="shared" si="653"/>
        <v>0</v>
      </c>
      <c r="DD388" s="361"/>
      <c r="DE388" s="253">
        <f t="shared" si="654"/>
        <v>0</v>
      </c>
      <c r="DF388" s="361"/>
      <c r="DG388" s="361"/>
      <c r="DH388" s="361"/>
      <c r="DI388" s="361"/>
      <c r="DJ388" s="361"/>
      <c r="DK388" s="361"/>
      <c r="DL388" s="361"/>
      <c r="DM388" s="242"/>
      <c r="DN388" s="242"/>
    </row>
    <row r="389" spans="1:118" s="28" customFormat="1" ht="24">
      <c r="A389" s="272" t="str">
        <f t="shared" si="624"/>
        <v>Внести наименование учреждения 13</v>
      </c>
      <c r="B389" s="348" t="s">
        <v>330</v>
      </c>
      <c r="C389" s="349" t="s">
        <v>289</v>
      </c>
      <c r="D389" s="349" t="s">
        <v>10</v>
      </c>
      <c r="E389" s="308">
        <f t="shared" si="635"/>
        <v>0</v>
      </c>
      <c r="F389" s="236">
        <f t="shared" si="636"/>
        <v>0</v>
      </c>
      <c r="G389" s="236">
        <f t="shared" si="637"/>
        <v>0</v>
      </c>
      <c r="H389" s="236">
        <f t="shared" si="638"/>
        <v>0</v>
      </c>
      <c r="I389" s="236">
        <f t="shared" si="639"/>
        <v>0</v>
      </c>
      <c r="J389" s="236">
        <f t="shared" si="640"/>
        <v>0</v>
      </c>
      <c r="K389" s="236">
        <f t="shared" si="641"/>
        <v>0</v>
      </c>
      <c r="L389" s="236">
        <f t="shared" si="642"/>
        <v>0</v>
      </c>
      <c r="M389" s="236">
        <f t="shared" si="643"/>
        <v>0</v>
      </c>
      <c r="N389" s="236">
        <f t="shared" si="625"/>
        <v>0</v>
      </c>
      <c r="O389" s="236">
        <f t="shared" si="644"/>
        <v>0</v>
      </c>
      <c r="P389" s="367"/>
      <c r="Q389" s="368"/>
      <c r="R389" s="237">
        <f t="shared" si="626"/>
        <v>0</v>
      </c>
      <c r="S389" s="368"/>
      <c r="T389" s="237">
        <f t="shared" si="627"/>
        <v>0</v>
      </c>
      <c r="U389" s="368"/>
      <c r="V389" s="368"/>
      <c r="W389" s="368"/>
      <c r="X389" s="368"/>
      <c r="Y389" s="368"/>
      <c r="Z389" s="368"/>
      <c r="AA389" s="367"/>
      <c r="AB389" s="368"/>
      <c r="AC389" s="237">
        <f t="shared" si="628"/>
        <v>0</v>
      </c>
      <c r="AD389" s="368"/>
      <c r="AE389" s="237">
        <f t="shared" si="629"/>
        <v>0</v>
      </c>
      <c r="AF389" s="368"/>
      <c r="AG389" s="368"/>
      <c r="AH389" s="368"/>
      <c r="AI389" s="368"/>
      <c r="AJ389" s="368"/>
      <c r="AK389" s="368"/>
      <c r="AL389" s="367"/>
      <c r="AM389" s="368"/>
      <c r="AN389" s="237">
        <f t="shared" si="630"/>
        <v>0</v>
      </c>
      <c r="AO389" s="368"/>
      <c r="AP389" s="237">
        <f t="shared" si="631"/>
        <v>0</v>
      </c>
      <c r="AQ389" s="368"/>
      <c r="AR389" s="368"/>
      <c r="AS389" s="368"/>
      <c r="AT389" s="368"/>
      <c r="AU389" s="368"/>
      <c r="AV389" s="368"/>
      <c r="AW389" s="367"/>
      <c r="AX389" s="368"/>
      <c r="AY389" s="237">
        <f t="shared" si="632"/>
        <v>0</v>
      </c>
      <c r="AZ389" s="368"/>
      <c r="BA389" s="237">
        <f t="shared" si="633"/>
        <v>0</v>
      </c>
      <c r="BB389" s="368"/>
      <c r="BC389" s="368"/>
      <c r="BD389" s="368"/>
      <c r="BE389" s="368"/>
      <c r="BF389" s="368"/>
      <c r="BG389" s="368"/>
      <c r="BH389" s="379">
        <f t="shared" si="621"/>
        <v>0</v>
      </c>
      <c r="BI389" s="255" t="str">
        <f t="shared" si="634"/>
        <v>05</v>
      </c>
      <c r="BJ389" s="361"/>
      <c r="BK389" s="253">
        <f t="shared" si="645"/>
        <v>0</v>
      </c>
      <c r="BL389" s="361"/>
      <c r="BM389" s="253">
        <f t="shared" si="646"/>
        <v>0</v>
      </c>
      <c r="BN389" s="247"/>
      <c r="BO389" s="358"/>
      <c r="BP389" s="361"/>
      <c r="BQ389" s="361"/>
      <c r="BR389" s="361"/>
      <c r="BS389" s="361"/>
      <c r="BT389" s="361"/>
      <c r="BU389" s="361"/>
      <c r="BV389" s="253">
        <f t="shared" si="647"/>
        <v>0</v>
      </c>
      <c r="BW389" s="361"/>
      <c r="BX389" s="253">
        <f t="shared" si="648"/>
        <v>0</v>
      </c>
      <c r="BY389" s="361"/>
      <c r="BZ389" s="361"/>
      <c r="CA389" s="361"/>
      <c r="CB389" s="361"/>
      <c r="CC389" s="361"/>
      <c r="CD389" s="361"/>
      <c r="CE389" s="361"/>
      <c r="CF389" s="361"/>
      <c r="CG389" s="253">
        <f t="shared" si="649"/>
        <v>0</v>
      </c>
      <c r="CH389" s="361"/>
      <c r="CI389" s="253">
        <f t="shared" si="650"/>
        <v>0</v>
      </c>
      <c r="CJ389" s="361"/>
      <c r="CK389" s="361"/>
      <c r="CL389" s="361"/>
      <c r="CM389" s="361"/>
      <c r="CN389" s="361"/>
      <c r="CO389" s="361"/>
      <c r="CP389" s="361"/>
      <c r="CQ389" s="361"/>
      <c r="CR389" s="253">
        <f t="shared" si="651"/>
        <v>0</v>
      </c>
      <c r="CS389" s="361"/>
      <c r="CT389" s="253">
        <f t="shared" si="652"/>
        <v>0</v>
      </c>
      <c r="CU389" s="361"/>
      <c r="CV389" s="361"/>
      <c r="CW389" s="361"/>
      <c r="CX389" s="361"/>
      <c r="CY389" s="361"/>
      <c r="CZ389" s="361"/>
      <c r="DA389" s="361"/>
      <c r="DB389" s="361"/>
      <c r="DC389" s="253">
        <f t="shared" si="653"/>
        <v>0</v>
      </c>
      <c r="DD389" s="361"/>
      <c r="DE389" s="253">
        <f t="shared" si="654"/>
        <v>0</v>
      </c>
      <c r="DF389" s="361"/>
      <c r="DG389" s="361"/>
      <c r="DH389" s="361"/>
      <c r="DI389" s="361"/>
      <c r="DJ389" s="361"/>
      <c r="DK389" s="361"/>
      <c r="DL389" s="361"/>
      <c r="DM389" s="242"/>
      <c r="DN389" s="242"/>
    </row>
    <row r="390" spans="1:118" s="27" customFormat="1" ht="12">
      <c r="A390" s="272" t="str">
        <f t="shared" si="624"/>
        <v>Внести наименование учреждения 13</v>
      </c>
      <c r="B390" s="350" t="s">
        <v>290</v>
      </c>
      <c r="C390" s="349" t="s">
        <v>291</v>
      </c>
      <c r="D390" s="349" t="s">
        <v>59</v>
      </c>
      <c r="E390" s="308">
        <f t="shared" si="635"/>
        <v>0</v>
      </c>
      <c r="F390" s="236">
        <f t="shared" si="636"/>
        <v>0</v>
      </c>
      <c r="G390" s="236">
        <f t="shared" si="637"/>
        <v>0</v>
      </c>
      <c r="H390" s="236">
        <f t="shared" si="638"/>
        <v>0</v>
      </c>
      <c r="I390" s="236">
        <f t="shared" si="639"/>
        <v>0</v>
      </c>
      <c r="J390" s="236">
        <f t="shared" si="640"/>
        <v>0</v>
      </c>
      <c r="K390" s="236">
        <f t="shared" si="641"/>
        <v>0</v>
      </c>
      <c r="L390" s="236">
        <f t="shared" si="642"/>
        <v>0</v>
      </c>
      <c r="M390" s="236">
        <f t="shared" si="643"/>
        <v>0</v>
      </c>
      <c r="N390" s="236">
        <f t="shared" si="625"/>
        <v>0</v>
      </c>
      <c r="O390" s="236">
        <f t="shared" si="644"/>
        <v>0</v>
      </c>
      <c r="P390" s="367"/>
      <c r="Q390" s="368"/>
      <c r="R390" s="237">
        <f t="shared" si="626"/>
        <v>0</v>
      </c>
      <c r="S390" s="368"/>
      <c r="T390" s="237">
        <f t="shared" si="627"/>
        <v>0</v>
      </c>
      <c r="U390" s="368"/>
      <c r="V390" s="368"/>
      <c r="W390" s="368"/>
      <c r="X390" s="368"/>
      <c r="Y390" s="368"/>
      <c r="Z390" s="368"/>
      <c r="AA390" s="367"/>
      <c r="AB390" s="368"/>
      <c r="AC390" s="237">
        <f t="shared" si="628"/>
        <v>0</v>
      </c>
      <c r="AD390" s="368"/>
      <c r="AE390" s="237">
        <f t="shared" si="629"/>
        <v>0</v>
      </c>
      <c r="AF390" s="368"/>
      <c r="AG390" s="368"/>
      <c r="AH390" s="368"/>
      <c r="AI390" s="368"/>
      <c r="AJ390" s="368"/>
      <c r="AK390" s="368"/>
      <c r="AL390" s="367"/>
      <c r="AM390" s="368"/>
      <c r="AN390" s="237">
        <f t="shared" si="630"/>
        <v>0</v>
      </c>
      <c r="AO390" s="368"/>
      <c r="AP390" s="237">
        <f t="shared" si="631"/>
        <v>0</v>
      </c>
      <c r="AQ390" s="368"/>
      <c r="AR390" s="368"/>
      <c r="AS390" s="368"/>
      <c r="AT390" s="368"/>
      <c r="AU390" s="368"/>
      <c r="AV390" s="368"/>
      <c r="AW390" s="367"/>
      <c r="AX390" s="368"/>
      <c r="AY390" s="237">
        <f t="shared" si="632"/>
        <v>0</v>
      </c>
      <c r="AZ390" s="368"/>
      <c r="BA390" s="237">
        <f t="shared" si="633"/>
        <v>0</v>
      </c>
      <c r="BB390" s="368"/>
      <c r="BC390" s="368"/>
      <c r="BD390" s="368"/>
      <c r="BE390" s="368"/>
      <c r="BF390" s="368"/>
      <c r="BG390" s="368"/>
      <c r="BH390" s="379">
        <f t="shared" si="621"/>
        <v>0</v>
      </c>
      <c r="BI390" s="255" t="str">
        <f t="shared" si="634"/>
        <v>06</v>
      </c>
      <c r="BJ390" s="361"/>
      <c r="BK390" s="253">
        <f t="shared" si="645"/>
        <v>0</v>
      </c>
      <c r="BL390" s="361"/>
      <c r="BM390" s="253">
        <f t="shared" si="646"/>
        <v>0</v>
      </c>
      <c r="BN390" s="247"/>
      <c r="BO390" s="358"/>
      <c r="BP390" s="361"/>
      <c r="BQ390" s="361"/>
      <c r="BR390" s="361"/>
      <c r="BS390" s="361"/>
      <c r="BT390" s="361"/>
      <c r="BU390" s="361"/>
      <c r="BV390" s="253">
        <f t="shared" si="647"/>
        <v>0</v>
      </c>
      <c r="BW390" s="361"/>
      <c r="BX390" s="253">
        <f t="shared" si="648"/>
        <v>0</v>
      </c>
      <c r="BY390" s="361"/>
      <c r="BZ390" s="361"/>
      <c r="CA390" s="361"/>
      <c r="CB390" s="361"/>
      <c r="CC390" s="361"/>
      <c r="CD390" s="361"/>
      <c r="CE390" s="361"/>
      <c r="CF390" s="361"/>
      <c r="CG390" s="253">
        <f t="shared" si="649"/>
        <v>0</v>
      </c>
      <c r="CH390" s="361"/>
      <c r="CI390" s="253">
        <f t="shared" si="650"/>
        <v>0</v>
      </c>
      <c r="CJ390" s="361"/>
      <c r="CK390" s="361"/>
      <c r="CL390" s="361"/>
      <c r="CM390" s="361"/>
      <c r="CN390" s="361"/>
      <c r="CO390" s="361"/>
      <c r="CP390" s="361"/>
      <c r="CQ390" s="361"/>
      <c r="CR390" s="253">
        <f t="shared" si="651"/>
        <v>0</v>
      </c>
      <c r="CS390" s="361"/>
      <c r="CT390" s="253">
        <f t="shared" si="652"/>
        <v>0</v>
      </c>
      <c r="CU390" s="361"/>
      <c r="CV390" s="361"/>
      <c r="CW390" s="361"/>
      <c r="CX390" s="361"/>
      <c r="CY390" s="361"/>
      <c r="CZ390" s="361"/>
      <c r="DA390" s="361"/>
      <c r="DB390" s="361"/>
      <c r="DC390" s="253">
        <f t="shared" si="653"/>
        <v>0</v>
      </c>
      <c r="DD390" s="361"/>
      <c r="DE390" s="253">
        <f t="shared" si="654"/>
        <v>0</v>
      </c>
      <c r="DF390" s="361"/>
      <c r="DG390" s="361"/>
      <c r="DH390" s="361"/>
      <c r="DI390" s="361"/>
      <c r="DJ390" s="361"/>
      <c r="DK390" s="361"/>
      <c r="DL390" s="361"/>
      <c r="DM390" s="2"/>
      <c r="DN390" s="2"/>
    </row>
    <row r="391" spans="1:118" s="28" customFormat="1" ht="36">
      <c r="A391" s="272" t="str">
        <f t="shared" si="624"/>
        <v>Внести наименование учреждения 13</v>
      </c>
      <c r="B391" s="348" t="s">
        <v>332</v>
      </c>
      <c r="C391" s="349" t="s">
        <v>292</v>
      </c>
      <c r="D391" s="349" t="s">
        <v>60</v>
      </c>
      <c r="E391" s="308">
        <f t="shared" si="635"/>
        <v>0</v>
      </c>
      <c r="F391" s="236">
        <f t="shared" si="636"/>
        <v>0</v>
      </c>
      <c r="G391" s="236">
        <f t="shared" si="637"/>
        <v>0</v>
      </c>
      <c r="H391" s="236">
        <f t="shared" si="638"/>
        <v>0</v>
      </c>
      <c r="I391" s="236">
        <f t="shared" si="639"/>
        <v>0</v>
      </c>
      <c r="J391" s="236">
        <f t="shared" si="640"/>
        <v>0</v>
      </c>
      <c r="K391" s="236">
        <f t="shared" si="641"/>
        <v>0</v>
      </c>
      <c r="L391" s="236">
        <f t="shared" si="642"/>
        <v>0</v>
      </c>
      <c r="M391" s="236">
        <f t="shared" si="643"/>
        <v>0</v>
      </c>
      <c r="N391" s="236">
        <f t="shared" si="625"/>
        <v>0</v>
      </c>
      <c r="O391" s="236">
        <f t="shared" si="644"/>
        <v>0</v>
      </c>
      <c r="P391" s="220"/>
      <c r="Q391" s="221"/>
      <c r="R391" s="237">
        <f t="shared" si="626"/>
        <v>0</v>
      </c>
      <c r="S391" s="221"/>
      <c r="T391" s="237">
        <f t="shared" si="627"/>
        <v>0</v>
      </c>
      <c r="U391" s="221"/>
      <c r="V391" s="233"/>
      <c r="W391" s="221"/>
      <c r="X391" s="221"/>
      <c r="Y391" s="233"/>
      <c r="Z391" s="221"/>
      <c r="AA391" s="220"/>
      <c r="AB391" s="221"/>
      <c r="AC391" s="237">
        <f t="shared" si="628"/>
        <v>0</v>
      </c>
      <c r="AD391" s="221"/>
      <c r="AE391" s="237">
        <f t="shared" si="629"/>
        <v>0</v>
      </c>
      <c r="AF391" s="221"/>
      <c r="AG391" s="233"/>
      <c r="AH391" s="221"/>
      <c r="AI391" s="221"/>
      <c r="AJ391" s="233"/>
      <c r="AK391" s="221"/>
      <c r="AL391" s="220"/>
      <c r="AM391" s="221"/>
      <c r="AN391" s="237">
        <f t="shared" si="630"/>
        <v>0</v>
      </c>
      <c r="AO391" s="221"/>
      <c r="AP391" s="237">
        <f t="shared" si="631"/>
        <v>0</v>
      </c>
      <c r="AQ391" s="221"/>
      <c r="AR391" s="233"/>
      <c r="AS391" s="221"/>
      <c r="AT391" s="221"/>
      <c r="AU391" s="233"/>
      <c r="AV391" s="221"/>
      <c r="AW391" s="220"/>
      <c r="AX391" s="221"/>
      <c r="AY391" s="237">
        <f t="shared" si="632"/>
        <v>0</v>
      </c>
      <c r="AZ391" s="221"/>
      <c r="BA391" s="237">
        <f t="shared" si="633"/>
        <v>0</v>
      </c>
      <c r="BB391" s="221"/>
      <c r="BC391" s="233"/>
      <c r="BD391" s="221"/>
      <c r="BE391" s="221"/>
      <c r="BF391" s="233"/>
      <c r="BG391" s="221"/>
      <c r="BH391" s="379">
        <f t="shared" si="621"/>
        <v>0</v>
      </c>
      <c r="BI391" s="255" t="str">
        <f t="shared" si="634"/>
        <v>07</v>
      </c>
      <c r="BJ391" s="361"/>
      <c r="BK391" s="253">
        <f t="shared" si="645"/>
        <v>0</v>
      </c>
      <c r="BL391" s="361"/>
      <c r="BM391" s="253">
        <f t="shared" si="646"/>
        <v>0</v>
      </c>
      <c r="BN391" s="247"/>
      <c r="BO391" s="358"/>
      <c r="BP391" s="361"/>
      <c r="BQ391" s="361"/>
      <c r="BR391" s="361"/>
      <c r="BS391" s="361"/>
      <c r="BT391" s="361"/>
      <c r="BU391" s="361"/>
      <c r="BV391" s="253">
        <f t="shared" si="647"/>
        <v>0</v>
      </c>
      <c r="BW391" s="361"/>
      <c r="BX391" s="253">
        <f t="shared" si="648"/>
        <v>0</v>
      </c>
      <c r="BY391" s="361"/>
      <c r="BZ391" s="361"/>
      <c r="CA391" s="361"/>
      <c r="CB391" s="361"/>
      <c r="CC391" s="361"/>
      <c r="CD391" s="361"/>
      <c r="CE391" s="361"/>
      <c r="CF391" s="361"/>
      <c r="CG391" s="253">
        <f t="shared" si="649"/>
        <v>0</v>
      </c>
      <c r="CH391" s="361"/>
      <c r="CI391" s="253">
        <f t="shared" si="650"/>
        <v>0</v>
      </c>
      <c r="CJ391" s="361"/>
      <c r="CK391" s="361"/>
      <c r="CL391" s="361"/>
      <c r="CM391" s="361"/>
      <c r="CN391" s="361"/>
      <c r="CO391" s="361"/>
      <c r="CP391" s="361"/>
      <c r="CQ391" s="361"/>
      <c r="CR391" s="253">
        <f t="shared" si="651"/>
        <v>0</v>
      </c>
      <c r="CS391" s="361"/>
      <c r="CT391" s="253">
        <f t="shared" si="652"/>
        <v>0</v>
      </c>
      <c r="CU391" s="361"/>
      <c r="CV391" s="361"/>
      <c r="CW391" s="361"/>
      <c r="CX391" s="361"/>
      <c r="CY391" s="361"/>
      <c r="CZ391" s="361"/>
      <c r="DA391" s="361"/>
      <c r="DB391" s="361"/>
      <c r="DC391" s="253">
        <f t="shared" si="653"/>
        <v>0</v>
      </c>
      <c r="DD391" s="361"/>
      <c r="DE391" s="253">
        <f t="shared" si="654"/>
        <v>0</v>
      </c>
      <c r="DF391" s="361"/>
      <c r="DG391" s="361"/>
      <c r="DH391" s="361"/>
      <c r="DI391" s="361"/>
      <c r="DJ391" s="361"/>
      <c r="DK391" s="361"/>
      <c r="DL391" s="361"/>
      <c r="DM391" s="242"/>
      <c r="DN391" s="242"/>
    </row>
    <row r="392" spans="1:118" s="28" customFormat="1" ht="24">
      <c r="A392" s="272" t="str">
        <f t="shared" si="624"/>
        <v>Внести наименование учреждения 13</v>
      </c>
      <c r="B392" s="348" t="s">
        <v>333</v>
      </c>
      <c r="C392" s="349" t="s">
        <v>293</v>
      </c>
      <c r="D392" s="349" t="s">
        <v>61</v>
      </c>
      <c r="E392" s="308">
        <f t="shared" si="635"/>
        <v>0</v>
      </c>
      <c r="F392" s="236">
        <f t="shared" si="636"/>
        <v>0</v>
      </c>
      <c r="G392" s="236">
        <f t="shared" si="637"/>
        <v>0</v>
      </c>
      <c r="H392" s="236">
        <f t="shared" si="638"/>
        <v>0</v>
      </c>
      <c r="I392" s="236">
        <f t="shared" si="639"/>
        <v>0</v>
      </c>
      <c r="J392" s="236">
        <f t="shared" si="640"/>
        <v>0</v>
      </c>
      <c r="K392" s="236">
        <f t="shared" si="641"/>
        <v>0</v>
      </c>
      <c r="L392" s="236">
        <f t="shared" si="642"/>
        <v>0</v>
      </c>
      <c r="M392" s="236">
        <f t="shared" si="643"/>
        <v>0</v>
      </c>
      <c r="N392" s="236">
        <f t="shared" si="625"/>
        <v>0</v>
      </c>
      <c r="O392" s="236">
        <f t="shared" si="644"/>
        <v>0</v>
      </c>
      <c r="P392" s="367"/>
      <c r="Q392" s="368"/>
      <c r="R392" s="237">
        <f t="shared" ref="R392:R409" si="655">SUM(U392:W392)</f>
        <v>0</v>
      </c>
      <c r="S392" s="368"/>
      <c r="T392" s="237">
        <f t="shared" ref="T392:T409" si="656">SUM(X392:Z392)</f>
        <v>0</v>
      </c>
      <c r="U392" s="368"/>
      <c r="V392" s="368"/>
      <c r="W392" s="368"/>
      <c r="X392" s="368"/>
      <c r="Y392" s="368"/>
      <c r="Z392" s="368"/>
      <c r="AA392" s="367"/>
      <c r="AB392" s="368"/>
      <c r="AC392" s="237">
        <f t="shared" ref="AC392:AC409" si="657">SUM(AF392:AH392)</f>
        <v>0</v>
      </c>
      <c r="AD392" s="368"/>
      <c r="AE392" s="237">
        <f t="shared" ref="AE392:AE409" si="658">SUM(AI392:AK392)</f>
        <v>0</v>
      </c>
      <c r="AF392" s="368"/>
      <c r="AG392" s="368"/>
      <c r="AH392" s="368"/>
      <c r="AI392" s="368"/>
      <c r="AJ392" s="368"/>
      <c r="AK392" s="368"/>
      <c r="AL392" s="367"/>
      <c r="AM392" s="368"/>
      <c r="AN392" s="237">
        <f t="shared" ref="AN392:AN409" si="659">SUM(AQ392:AS392)</f>
        <v>0</v>
      </c>
      <c r="AO392" s="368"/>
      <c r="AP392" s="237">
        <f t="shared" ref="AP392:AP409" si="660">SUM(AT392:AV392)</f>
        <v>0</v>
      </c>
      <c r="AQ392" s="368"/>
      <c r="AR392" s="368"/>
      <c r="AS392" s="368"/>
      <c r="AT392" s="368"/>
      <c r="AU392" s="368"/>
      <c r="AV392" s="368"/>
      <c r="AW392" s="367"/>
      <c r="AX392" s="368"/>
      <c r="AY392" s="237">
        <f t="shared" ref="AY392:AY409" si="661">SUM(BB392:BD392)</f>
        <v>0</v>
      </c>
      <c r="AZ392" s="368"/>
      <c r="BA392" s="237">
        <f t="shared" ref="BA392:BA409" si="662">SUM(BE392:BG392)</f>
        <v>0</v>
      </c>
      <c r="BB392" s="368"/>
      <c r="BC392" s="368"/>
      <c r="BD392" s="368"/>
      <c r="BE392" s="368"/>
      <c r="BF392" s="368"/>
      <c r="BG392" s="368"/>
      <c r="BH392" s="379">
        <f t="shared" si="621"/>
        <v>0</v>
      </c>
      <c r="BI392" s="255" t="str">
        <f t="shared" si="634"/>
        <v>08</v>
      </c>
      <c r="BJ392" s="361"/>
      <c r="BK392" s="253">
        <f t="shared" si="645"/>
        <v>0</v>
      </c>
      <c r="BL392" s="361"/>
      <c r="BM392" s="253">
        <f t="shared" si="646"/>
        <v>0</v>
      </c>
      <c r="BN392" s="247"/>
      <c r="BO392" s="358"/>
      <c r="BP392" s="361"/>
      <c r="BQ392" s="361"/>
      <c r="BR392" s="361"/>
      <c r="BS392" s="361"/>
      <c r="BT392" s="361"/>
      <c r="BU392" s="361"/>
      <c r="BV392" s="253">
        <f t="shared" si="647"/>
        <v>0</v>
      </c>
      <c r="BW392" s="361"/>
      <c r="BX392" s="253">
        <f t="shared" si="648"/>
        <v>0</v>
      </c>
      <c r="BY392" s="361"/>
      <c r="BZ392" s="361"/>
      <c r="CA392" s="361"/>
      <c r="CB392" s="361"/>
      <c r="CC392" s="361"/>
      <c r="CD392" s="361"/>
      <c r="CE392" s="361"/>
      <c r="CF392" s="361"/>
      <c r="CG392" s="253">
        <f t="shared" si="649"/>
        <v>0</v>
      </c>
      <c r="CH392" s="361"/>
      <c r="CI392" s="253">
        <f t="shared" si="650"/>
        <v>0</v>
      </c>
      <c r="CJ392" s="361"/>
      <c r="CK392" s="361"/>
      <c r="CL392" s="361"/>
      <c r="CM392" s="361"/>
      <c r="CN392" s="361"/>
      <c r="CO392" s="361"/>
      <c r="CP392" s="361"/>
      <c r="CQ392" s="361"/>
      <c r="CR392" s="253">
        <f t="shared" si="651"/>
        <v>0</v>
      </c>
      <c r="CS392" s="361"/>
      <c r="CT392" s="253">
        <f t="shared" si="652"/>
        <v>0</v>
      </c>
      <c r="CU392" s="361"/>
      <c r="CV392" s="361"/>
      <c r="CW392" s="361"/>
      <c r="CX392" s="361"/>
      <c r="CY392" s="361"/>
      <c r="CZ392" s="361"/>
      <c r="DA392" s="361"/>
      <c r="DB392" s="361"/>
      <c r="DC392" s="253">
        <f t="shared" si="653"/>
        <v>0</v>
      </c>
      <c r="DD392" s="361"/>
      <c r="DE392" s="253">
        <f t="shared" si="654"/>
        <v>0</v>
      </c>
      <c r="DF392" s="361"/>
      <c r="DG392" s="361"/>
      <c r="DH392" s="361"/>
      <c r="DI392" s="361"/>
      <c r="DJ392" s="361"/>
      <c r="DK392" s="361"/>
      <c r="DL392" s="361"/>
      <c r="DM392" s="242"/>
      <c r="DN392" s="242"/>
    </row>
    <row r="393" spans="1:118" s="27" customFormat="1" ht="24">
      <c r="A393" s="272" t="str">
        <f t="shared" si="624"/>
        <v>Внести наименование учреждения 13</v>
      </c>
      <c r="B393" s="351" t="s">
        <v>334</v>
      </c>
      <c r="C393" s="349" t="s">
        <v>294</v>
      </c>
      <c r="D393" s="349" t="s">
        <v>63</v>
      </c>
      <c r="E393" s="308">
        <f t="shared" si="635"/>
        <v>0</v>
      </c>
      <c r="F393" s="236">
        <f t="shared" si="636"/>
        <v>0</v>
      </c>
      <c r="G393" s="236">
        <f t="shared" si="637"/>
        <v>0</v>
      </c>
      <c r="H393" s="236">
        <f t="shared" si="638"/>
        <v>0</v>
      </c>
      <c r="I393" s="236">
        <f t="shared" si="639"/>
        <v>0</v>
      </c>
      <c r="J393" s="236">
        <f t="shared" si="640"/>
        <v>0</v>
      </c>
      <c r="K393" s="236">
        <f t="shared" si="641"/>
        <v>0</v>
      </c>
      <c r="L393" s="236">
        <f t="shared" si="642"/>
        <v>0</v>
      </c>
      <c r="M393" s="236">
        <f t="shared" si="643"/>
        <v>0</v>
      </c>
      <c r="N393" s="236">
        <f t="shared" si="625"/>
        <v>0</v>
      </c>
      <c r="O393" s="236">
        <f t="shared" si="644"/>
        <v>0</v>
      </c>
      <c r="P393" s="367"/>
      <c r="Q393" s="368"/>
      <c r="R393" s="237">
        <f t="shared" si="655"/>
        <v>0</v>
      </c>
      <c r="S393" s="368"/>
      <c r="T393" s="237">
        <f t="shared" si="656"/>
        <v>0</v>
      </c>
      <c r="U393" s="368"/>
      <c r="V393" s="368"/>
      <c r="W393" s="368"/>
      <c r="X393" s="368"/>
      <c r="Y393" s="368"/>
      <c r="Z393" s="368"/>
      <c r="AA393" s="367"/>
      <c r="AB393" s="368"/>
      <c r="AC393" s="237">
        <f t="shared" si="657"/>
        <v>0</v>
      </c>
      <c r="AD393" s="368"/>
      <c r="AE393" s="237">
        <f t="shared" si="658"/>
        <v>0</v>
      </c>
      <c r="AF393" s="368"/>
      <c r="AG393" s="368"/>
      <c r="AH393" s="368"/>
      <c r="AI393" s="368"/>
      <c r="AJ393" s="368"/>
      <c r="AK393" s="368"/>
      <c r="AL393" s="367"/>
      <c r="AM393" s="368"/>
      <c r="AN393" s="237">
        <f t="shared" si="659"/>
        <v>0</v>
      </c>
      <c r="AO393" s="368"/>
      <c r="AP393" s="237">
        <f t="shared" si="660"/>
        <v>0</v>
      </c>
      <c r="AQ393" s="368"/>
      <c r="AR393" s="368"/>
      <c r="AS393" s="368"/>
      <c r="AT393" s="368"/>
      <c r="AU393" s="368"/>
      <c r="AV393" s="368"/>
      <c r="AW393" s="367"/>
      <c r="AX393" s="368"/>
      <c r="AY393" s="237">
        <f t="shared" si="661"/>
        <v>0</v>
      </c>
      <c r="AZ393" s="368"/>
      <c r="BA393" s="237">
        <f t="shared" si="662"/>
        <v>0</v>
      </c>
      <c r="BB393" s="368"/>
      <c r="BC393" s="368"/>
      <c r="BD393" s="368"/>
      <c r="BE393" s="368"/>
      <c r="BF393" s="368"/>
      <c r="BG393" s="368"/>
      <c r="BH393" s="379">
        <f t="shared" si="621"/>
        <v>0</v>
      </c>
      <c r="BI393" s="255" t="str">
        <f t="shared" si="634"/>
        <v>09</v>
      </c>
      <c r="BJ393" s="361"/>
      <c r="BK393" s="253">
        <f t="shared" si="645"/>
        <v>0</v>
      </c>
      <c r="BL393" s="361"/>
      <c r="BM393" s="253">
        <f t="shared" si="646"/>
        <v>0</v>
      </c>
      <c r="BN393" s="247"/>
      <c r="BO393" s="358"/>
      <c r="BP393" s="361"/>
      <c r="BQ393" s="361"/>
      <c r="BR393" s="361"/>
      <c r="BS393" s="361"/>
      <c r="BT393" s="361"/>
      <c r="BU393" s="361"/>
      <c r="BV393" s="253">
        <f t="shared" si="647"/>
        <v>0</v>
      </c>
      <c r="BW393" s="361"/>
      <c r="BX393" s="253">
        <f t="shared" si="648"/>
        <v>0</v>
      </c>
      <c r="BY393" s="361"/>
      <c r="BZ393" s="361"/>
      <c r="CA393" s="361"/>
      <c r="CB393" s="361"/>
      <c r="CC393" s="361"/>
      <c r="CD393" s="361"/>
      <c r="CE393" s="361"/>
      <c r="CF393" s="361"/>
      <c r="CG393" s="253">
        <f t="shared" si="649"/>
        <v>0</v>
      </c>
      <c r="CH393" s="361"/>
      <c r="CI393" s="253">
        <f t="shared" si="650"/>
        <v>0</v>
      </c>
      <c r="CJ393" s="361"/>
      <c r="CK393" s="361"/>
      <c r="CL393" s="361"/>
      <c r="CM393" s="361"/>
      <c r="CN393" s="361"/>
      <c r="CO393" s="361"/>
      <c r="CP393" s="361"/>
      <c r="CQ393" s="361"/>
      <c r="CR393" s="253">
        <f t="shared" si="651"/>
        <v>0</v>
      </c>
      <c r="CS393" s="361"/>
      <c r="CT393" s="253">
        <f t="shared" si="652"/>
        <v>0</v>
      </c>
      <c r="CU393" s="361"/>
      <c r="CV393" s="361"/>
      <c r="CW393" s="361"/>
      <c r="CX393" s="361"/>
      <c r="CY393" s="361"/>
      <c r="CZ393" s="361"/>
      <c r="DA393" s="361"/>
      <c r="DB393" s="361"/>
      <c r="DC393" s="253">
        <f t="shared" si="653"/>
        <v>0</v>
      </c>
      <c r="DD393" s="361"/>
      <c r="DE393" s="253">
        <f t="shared" si="654"/>
        <v>0</v>
      </c>
      <c r="DF393" s="361"/>
      <c r="DG393" s="361"/>
      <c r="DH393" s="361"/>
      <c r="DI393" s="361"/>
      <c r="DJ393" s="361"/>
      <c r="DK393" s="361"/>
      <c r="DL393" s="361"/>
      <c r="DM393" s="2"/>
      <c r="DN393" s="2"/>
    </row>
    <row r="394" spans="1:118" s="27" customFormat="1" ht="12">
      <c r="A394" s="272" t="str">
        <f t="shared" si="624"/>
        <v>Внести наименование учреждения 13</v>
      </c>
      <c r="B394" s="366" t="s">
        <v>335</v>
      </c>
      <c r="C394" s="349" t="s">
        <v>295</v>
      </c>
      <c r="D394" s="349" t="s">
        <v>64</v>
      </c>
      <c r="E394" s="308">
        <f t="shared" si="635"/>
        <v>0</v>
      </c>
      <c r="F394" s="236">
        <f t="shared" si="636"/>
        <v>0</v>
      </c>
      <c r="G394" s="236">
        <f t="shared" si="637"/>
        <v>0</v>
      </c>
      <c r="H394" s="236">
        <f t="shared" si="638"/>
        <v>0</v>
      </c>
      <c r="I394" s="236">
        <f t="shared" si="639"/>
        <v>0</v>
      </c>
      <c r="J394" s="236">
        <f t="shared" si="640"/>
        <v>0</v>
      </c>
      <c r="K394" s="236">
        <f t="shared" si="641"/>
        <v>0</v>
      </c>
      <c r="L394" s="236">
        <f t="shared" si="642"/>
        <v>0</v>
      </c>
      <c r="M394" s="236">
        <f t="shared" si="643"/>
        <v>0</v>
      </c>
      <c r="N394" s="236">
        <f t="shared" si="625"/>
        <v>0</v>
      </c>
      <c r="O394" s="236">
        <f t="shared" si="644"/>
        <v>0</v>
      </c>
      <c r="P394" s="367"/>
      <c r="Q394" s="368"/>
      <c r="R394" s="237">
        <f t="shared" si="655"/>
        <v>0</v>
      </c>
      <c r="S394" s="368"/>
      <c r="T394" s="237">
        <f t="shared" si="656"/>
        <v>0</v>
      </c>
      <c r="U394" s="368"/>
      <c r="V394" s="368"/>
      <c r="W394" s="368"/>
      <c r="X394" s="368"/>
      <c r="Y394" s="368"/>
      <c r="Z394" s="368"/>
      <c r="AA394" s="367"/>
      <c r="AB394" s="368"/>
      <c r="AC394" s="237">
        <f t="shared" si="657"/>
        <v>0</v>
      </c>
      <c r="AD394" s="368"/>
      <c r="AE394" s="237">
        <f t="shared" si="658"/>
        <v>0</v>
      </c>
      <c r="AF394" s="368"/>
      <c r="AG394" s="368"/>
      <c r="AH394" s="368"/>
      <c r="AI394" s="368"/>
      <c r="AJ394" s="368"/>
      <c r="AK394" s="368"/>
      <c r="AL394" s="367"/>
      <c r="AM394" s="368"/>
      <c r="AN394" s="237">
        <f t="shared" si="659"/>
        <v>0</v>
      </c>
      <c r="AO394" s="368"/>
      <c r="AP394" s="237">
        <f t="shared" si="660"/>
        <v>0</v>
      </c>
      <c r="AQ394" s="368"/>
      <c r="AR394" s="368"/>
      <c r="AS394" s="368"/>
      <c r="AT394" s="368"/>
      <c r="AU394" s="368"/>
      <c r="AV394" s="368"/>
      <c r="AW394" s="367"/>
      <c r="AX394" s="368"/>
      <c r="AY394" s="237">
        <f t="shared" si="661"/>
        <v>0</v>
      </c>
      <c r="AZ394" s="368"/>
      <c r="BA394" s="237">
        <f t="shared" si="662"/>
        <v>0</v>
      </c>
      <c r="BB394" s="368"/>
      <c r="BC394" s="368"/>
      <c r="BD394" s="368"/>
      <c r="BE394" s="368"/>
      <c r="BF394" s="368"/>
      <c r="BG394" s="368"/>
      <c r="BH394" s="379">
        <f t="shared" si="621"/>
        <v>0</v>
      </c>
      <c r="BI394" s="255" t="str">
        <f t="shared" si="634"/>
        <v>10</v>
      </c>
      <c r="BJ394" s="361"/>
      <c r="BK394" s="253">
        <f t="shared" si="645"/>
        <v>0</v>
      </c>
      <c r="BL394" s="361"/>
      <c r="BM394" s="253">
        <f t="shared" si="646"/>
        <v>0</v>
      </c>
      <c r="BN394" s="247"/>
      <c r="BO394" s="358"/>
      <c r="BP394" s="361"/>
      <c r="BQ394" s="361"/>
      <c r="BR394" s="361"/>
      <c r="BS394" s="361"/>
      <c r="BT394" s="361"/>
      <c r="BU394" s="361"/>
      <c r="BV394" s="253">
        <f t="shared" si="647"/>
        <v>0</v>
      </c>
      <c r="BW394" s="361"/>
      <c r="BX394" s="253">
        <f t="shared" si="648"/>
        <v>0</v>
      </c>
      <c r="BY394" s="361"/>
      <c r="BZ394" s="361"/>
      <c r="CA394" s="361"/>
      <c r="CB394" s="361"/>
      <c r="CC394" s="361"/>
      <c r="CD394" s="361"/>
      <c r="CE394" s="361"/>
      <c r="CF394" s="361"/>
      <c r="CG394" s="253">
        <f t="shared" si="649"/>
        <v>0</v>
      </c>
      <c r="CH394" s="361"/>
      <c r="CI394" s="253">
        <f t="shared" si="650"/>
        <v>0</v>
      </c>
      <c r="CJ394" s="361"/>
      <c r="CK394" s="361"/>
      <c r="CL394" s="361"/>
      <c r="CM394" s="361"/>
      <c r="CN394" s="361"/>
      <c r="CO394" s="361"/>
      <c r="CP394" s="361"/>
      <c r="CQ394" s="361"/>
      <c r="CR394" s="253">
        <f t="shared" si="651"/>
        <v>0</v>
      </c>
      <c r="CS394" s="361"/>
      <c r="CT394" s="253">
        <f t="shared" si="652"/>
        <v>0</v>
      </c>
      <c r="CU394" s="361"/>
      <c r="CV394" s="361"/>
      <c r="CW394" s="361"/>
      <c r="CX394" s="361"/>
      <c r="CY394" s="361"/>
      <c r="CZ394" s="361"/>
      <c r="DA394" s="361"/>
      <c r="DB394" s="361"/>
      <c r="DC394" s="253">
        <f t="shared" si="653"/>
        <v>0</v>
      </c>
      <c r="DD394" s="361"/>
      <c r="DE394" s="253">
        <f t="shared" si="654"/>
        <v>0</v>
      </c>
      <c r="DF394" s="361"/>
      <c r="DG394" s="361"/>
      <c r="DH394" s="361"/>
      <c r="DI394" s="361"/>
      <c r="DJ394" s="361"/>
      <c r="DK394" s="361"/>
      <c r="DL394" s="361"/>
      <c r="DM394" s="2"/>
      <c r="DN394" s="2"/>
    </row>
    <row r="395" spans="1:118" s="28" customFormat="1" ht="24">
      <c r="A395" s="272" t="str">
        <f t="shared" si="624"/>
        <v>Внести наименование учреждения 13</v>
      </c>
      <c r="B395" s="348" t="s">
        <v>336</v>
      </c>
      <c r="C395" s="349" t="s">
        <v>296</v>
      </c>
      <c r="D395" s="349" t="s">
        <v>65</v>
      </c>
      <c r="E395" s="308">
        <f t="shared" si="635"/>
        <v>0</v>
      </c>
      <c r="F395" s="236">
        <f t="shared" si="636"/>
        <v>0</v>
      </c>
      <c r="G395" s="236">
        <f t="shared" si="637"/>
        <v>0</v>
      </c>
      <c r="H395" s="236">
        <f t="shared" si="638"/>
        <v>0</v>
      </c>
      <c r="I395" s="236">
        <f t="shared" si="639"/>
        <v>0</v>
      </c>
      <c r="J395" s="236">
        <f t="shared" si="640"/>
        <v>0</v>
      </c>
      <c r="K395" s="236">
        <f t="shared" si="641"/>
        <v>0</v>
      </c>
      <c r="L395" s="236">
        <f t="shared" si="642"/>
        <v>0</v>
      </c>
      <c r="M395" s="236">
        <f t="shared" si="643"/>
        <v>0</v>
      </c>
      <c r="N395" s="236">
        <f t="shared" si="625"/>
        <v>0</v>
      </c>
      <c r="O395" s="236">
        <f t="shared" si="644"/>
        <v>0</v>
      </c>
      <c r="P395" s="220"/>
      <c r="Q395" s="221"/>
      <c r="R395" s="237">
        <f t="shared" si="655"/>
        <v>0</v>
      </c>
      <c r="S395" s="221"/>
      <c r="T395" s="237">
        <f t="shared" si="656"/>
        <v>0</v>
      </c>
      <c r="U395" s="221"/>
      <c r="V395" s="233"/>
      <c r="W395" s="221"/>
      <c r="X395" s="221"/>
      <c r="Y395" s="233"/>
      <c r="Z395" s="221"/>
      <c r="AA395" s="220"/>
      <c r="AB395" s="221"/>
      <c r="AC395" s="237">
        <f t="shared" si="657"/>
        <v>0</v>
      </c>
      <c r="AD395" s="221"/>
      <c r="AE395" s="237">
        <f t="shared" si="658"/>
        <v>0</v>
      </c>
      <c r="AF395" s="221"/>
      <c r="AG395" s="233"/>
      <c r="AH395" s="221"/>
      <c r="AI395" s="221"/>
      <c r="AJ395" s="233"/>
      <c r="AK395" s="221"/>
      <c r="AL395" s="220"/>
      <c r="AM395" s="221"/>
      <c r="AN395" s="237">
        <f t="shared" si="659"/>
        <v>0</v>
      </c>
      <c r="AO395" s="221"/>
      <c r="AP395" s="237">
        <f t="shared" si="660"/>
        <v>0</v>
      </c>
      <c r="AQ395" s="221"/>
      <c r="AR395" s="233"/>
      <c r="AS395" s="221"/>
      <c r="AT395" s="221"/>
      <c r="AU395" s="233"/>
      <c r="AV395" s="221"/>
      <c r="AW395" s="220"/>
      <c r="AX395" s="221"/>
      <c r="AY395" s="237">
        <f t="shared" si="661"/>
        <v>0</v>
      </c>
      <c r="AZ395" s="221"/>
      <c r="BA395" s="237">
        <f t="shared" si="662"/>
        <v>0</v>
      </c>
      <c r="BB395" s="221"/>
      <c r="BC395" s="233"/>
      <c r="BD395" s="221"/>
      <c r="BE395" s="221"/>
      <c r="BF395" s="233"/>
      <c r="BG395" s="221"/>
      <c r="BH395" s="379">
        <f t="shared" si="621"/>
        <v>0</v>
      </c>
      <c r="BI395" s="255" t="str">
        <f t="shared" si="634"/>
        <v>11</v>
      </c>
      <c r="BJ395" s="361"/>
      <c r="BK395" s="253">
        <f t="shared" si="645"/>
        <v>0</v>
      </c>
      <c r="BL395" s="361"/>
      <c r="BM395" s="253">
        <f t="shared" si="646"/>
        <v>0</v>
      </c>
      <c r="BN395" s="247"/>
      <c r="BO395" s="358"/>
      <c r="BP395" s="361"/>
      <c r="BQ395" s="361"/>
      <c r="BR395" s="361"/>
      <c r="BS395" s="361"/>
      <c r="BT395" s="361"/>
      <c r="BU395" s="361"/>
      <c r="BV395" s="253">
        <f t="shared" si="647"/>
        <v>0</v>
      </c>
      <c r="BW395" s="361"/>
      <c r="BX395" s="253">
        <f t="shared" si="648"/>
        <v>0</v>
      </c>
      <c r="BY395" s="361"/>
      <c r="BZ395" s="361"/>
      <c r="CA395" s="361"/>
      <c r="CB395" s="361"/>
      <c r="CC395" s="361"/>
      <c r="CD395" s="361"/>
      <c r="CE395" s="361"/>
      <c r="CF395" s="361"/>
      <c r="CG395" s="253">
        <f t="shared" si="649"/>
        <v>0</v>
      </c>
      <c r="CH395" s="361"/>
      <c r="CI395" s="253">
        <f t="shared" si="650"/>
        <v>0</v>
      </c>
      <c r="CJ395" s="361"/>
      <c r="CK395" s="361"/>
      <c r="CL395" s="361"/>
      <c r="CM395" s="361"/>
      <c r="CN395" s="361"/>
      <c r="CO395" s="361"/>
      <c r="CP395" s="361"/>
      <c r="CQ395" s="361"/>
      <c r="CR395" s="253">
        <f t="shared" si="651"/>
        <v>0</v>
      </c>
      <c r="CS395" s="361"/>
      <c r="CT395" s="253">
        <f t="shared" si="652"/>
        <v>0</v>
      </c>
      <c r="CU395" s="361"/>
      <c r="CV395" s="361"/>
      <c r="CW395" s="361"/>
      <c r="CX395" s="361"/>
      <c r="CY395" s="361"/>
      <c r="CZ395" s="361"/>
      <c r="DA395" s="361"/>
      <c r="DB395" s="361"/>
      <c r="DC395" s="253">
        <f t="shared" si="653"/>
        <v>0</v>
      </c>
      <c r="DD395" s="361"/>
      <c r="DE395" s="253">
        <f t="shared" si="654"/>
        <v>0</v>
      </c>
      <c r="DF395" s="361"/>
      <c r="DG395" s="361"/>
      <c r="DH395" s="361"/>
      <c r="DI395" s="361"/>
      <c r="DJ395" s="361"/>
      <c r="DK395" s="361"/>
      <c r="DL395" s="361"/>
      <c r="DM395" s="242"/>
      <c r="DN395" s="242"/>
    </row>
    <row r="396" spans="1:118" s="27" customFormat="1" ht="24">
      <c r="A396" s="272" t="str">
        <f t="shared" si="624"/>
        <v>Внести наименование учреждения 13</v>
      </c>
      <c r="B396" s="351" t="s">
        <v>334</v>
      </c>
      <c r="C396" s="349" t="s">
        <v>297</v>
      </c>
      <c r="D396" s="349" t="s">
        <v>66</v>
      </c>
      <c r="E396" s="308">
        <f t="shared" si="635"/>
        <v>0</v>
      </c>
      <c r="F396" s="236">
        <f t="shared" si="636"/>
        <v>0</v>
      </c>
      <c r="G396" s="236">
        <f t="shared" si="637"/>
        <v>0</v>
      </c>
      <c r="H396" s="236">
        <f t="shared" si="638"/>
        <v>0</v>
      </c>
      <c r="I396" s="236">
        <f t="shared" si="639"/>
        <v>0</v>
      </c>
      <c r="J396" s="236">
        <f t="shared" si="640"/>
        <v>0</v>
      </c>
      <c r="K396" s="236">
        <f t="shared" si="641"/>
        <v>0</v>
      </c>
      <c r="L396" s="236">
        <f t="shared" si="642"/>
        <v>0</v>
      </c>
      <c r="M396" s="236">
        <f t="shared" si="643"/>
        <v>0</v>
      </c>
      <c r="N396" s="236">
        <f t="shared" si="625"/>
        <v>0</v>
      </c>
      <c r="O396" s="236">
        <f t="shared" si="644"/>
        <v>0</v>
      </c>
      <c r="P396" s="220"/>
      <c r="Q396" s="221"/>
      <c r="R396" s="237">
        <f t="shared" si="655"/>
        <v>0</v>
      </c>
      <c r="S396" s="221"/>
      <c r="T396" s="237">
        <f t="shared" si="656"/>
        <v>0</v>
      </c>
      <c r="U396" s="221"/>
      <c r="V396" s="233"/>
      <c r="W396" s="221"/>
      <c r="X396" s="221"/>
      <c r="Y396" s="233"/>
      <c r="Z396" s="221"/>
      <c r="AA396" s="220"/>
      <c r="AB396" s="221"/>
      <c r="AC396" s="237">
        <f t="shared" si="657"/>
        <v>0</v>
      </c>
      <c r="AD396" s="221"/>
      <c r="AE396" s="237">
        <f t="shared" si="658"/>
        <v>0</v>
      </c>
      <c r="AF396" s="221"/>
      <c r="AG396" s="233"/>
      <c r="AH396" s="221"/>
      <c r="AI396" s="221"/>
      <c r="AJ396" s="233"/>
      <c r="AK396" s="221"/>
      <c r="AL396" s="220"/>
      <c r="AM396" s="221"/>
      <c r="AN396" s="237">
        <f t="shared" si="659"/>
        <v>0</v>
      </c>
      <c r="AO396" s="221"/>
      <c r="AP396" s="237">
        <f t="shared" si="660"/>
        <v>0</v>
      </c>
      <c r="AQ396" s="221"/>
      <c r="AR396" s="233"/>
      <c r="AS396" s="221"/>
      <c r="AT396" s="221"/>
      <c r="AU396" s="233"/>
      <c r="AV396" s="221"/>
      <c r="AW396" s="220"/>
      <c r="AX396" s="221"/>
      <c r="AY396" s="237">
        <f t="shared" si="661"/>
        <v>0</v>
      </c>
      <c r="AZ396" s="221"/>
      <c r="BA396" s="237">
        <f t="shared" si="662"/>
        <v>0</v>
      </c>
      <c r="BB396" s="221"/>
      <c r="BC396" s="233"/>
      <c r="BD396" s="221"/>
      <c r="BE396" s="221"/>
      <c r="BF396" s="233"/>
      <c r="BG396" s="221"/>
      <c r="BH396" s="379">
        <f t="shared" si="621"/>
        <v>0</v>
      </c>
      <c r="BI396" s="255" t="str">
        <f t="shared" si="634"/>
        <v>12</v>
      </c>
      <c r="BJ396" s="361"/>
      <c r="BK396" s="253">
        <f t="shared" si="645"/>
        <v>0</v>
      </c>
      <c r="BL396" s="361"/>
      <c r="BM396" s="253">
        <f t="shared" si="646"/>
        <v>0</v>
      </c>
      <c r="BN396" s="247"/>
      <c r="BO396" s="358"/>
      <c r="BP396" s="361"/>
      <c r="BQ396" s="361"/>
      <c r="BR396" s="361"/>
      <c r="BS396" s="361"/>
      <c r="BT396" s="361"/>
      <c r="BU396" s="361"/>
      <c r="BV396" s="253">
        <f t="shared" si="647"/>
        <v>0</v>
      </c>
      <c r="BW396" s="361"/>
      <c r="BX396" s="253">
        <f t="shared" si="648"/>
        <v>0</v>
      </c>
      <c r="BY396" s="361"/>
      <c r="BZ396" s="361"/>
      <c r="CA396" s="361"/>
      <c r="CB396" s="361"/>
      <c r="CC396" s="361"/>
      <c r="CD396" s="361"/>
      <c r="CE396" s="361"/>
      <c r="CF396" s="361"/>
      <c r="CG396" s="253">
        <f t="shared" si="649"/>
        <v>0</v>
      </c>
      <c r="CH396" s="361"/>
      <c r="CI396" s="253">
        <f t="shared" si="650"/>
        <v>0</v>
      </c>
      <c r="CJ396" s="361"/>
      <c r="CK396" s="361"/>
      <c r="CL396" s="361"/>
      <c r="CM396" s="361"/>
      <c r="CN396" s="361"/>
      <c r="CO396" s="361"/>
      <c r="CP396" s="361"/>
      <c r="CQ396" s="361"/>
      <c r="CR396" s="253">
        <f t="shared" si="651"/>
        <v>0</v>
      </c>
      <c r="CS396" s="361"/>
      <c r="CT396" s="253">
        <f t="shared" si="652"/>
        <v>0</v>
      </c>
      <c r="CU396" s="361"/>
      <c r="CV396" s="361"/>
      <c r="CW396" s="361"/>
      <c r="CX396" s="361"/>
      <c r="CY396" s="361"/>
      <c r="CZ396" s="361"/>
      <c r="DA396" s="361"/>
      <c r="DB396" s="361"/>
      <c r="DC396" s="253">
        <f t="shared" si="653"/>
        <v>0</v>
      </c>
      <c r="DD396" s="361"/>
      <c r="DE396" s="253">
        <f t="shared" si="654"/>
        <v>0</v>
      </c>
      <c r="DF396" s="361"/>
      <c r="DG396" s="361"/>
      <c r="DH396" s="361"/>
      <c r="DI396" s="361"/>
      <c r="DJ396" s="361"/>
      <c r="DK396" s="361"/>
      <c r="DL396" s="361"/>
      <c r="DM396" s="2"/>
      <c r="DN396" s="2"/>
    </row>
    <row r="397" spans="1:118" s="27" customFormat="1" ht="12">
      <c r="A397" s="272" t="str">
        <f t="shared" si="624"/>
        <v>Внести наименование учреждения 13</v>
      </c>
      <c r="B397" s="366" t="s">
        <v>335</v>
      </c>
      <c r="C397" s="349" t="s">
        <v>298</v>
      </c>
      <c r="D397" s="349" t="s">
        <v>67</v>
      </c>
      <c r="E397" s="308">
        <f t="shared" si="635"/>
        <v>0</v>
      </c>
      <c r="F397" s="236">
        <f t="shared" si="636"/>
        <v>0</v>
      </c>
      <c r="G397" s="236">
        <f t="shared" si="637"/>
        <v>0</v>
      </c>
      <c r="H397" s="236">
        <f t="shared" si="638"/>
        <v>0</v>
      </c>
      <c r="I397" s="236">
        <f t="shared" si="639"/>
        <v>0</v>
      </c>
      <c r="J397" s="236">
        <f t="shared" si="640"/>
        <v>0</v>
      </c>
      <c r="K397" s="236">
        <f t="shared" si="641"/>
        <v>0</v>
      </c>
      <c r="L397" s="236">
        <f t="shared" si="642"/>
        <v>0</v>
      </c>
      <c r="M397" s="236">
        <f t="shared" si="643"/>
        <v>0</v>
      </c>
      <c r="N397" s="236">
        <f t="shared" si="625"/>
        <v>0</v>
      </c>
      <c r="O397" s="236">
        <f t="shared" si="644"/>
        <v>0</v>
      </c>
      <c r="P397" s="220"/>
      <c r="Q397" s="221"/>
      <c r="R397" s="237">
        <f t="shared" si="655"/>
        <v>0</v>
      </c>
      <c r="S397" s="221"/>
      <c r="T397" s="237">
        <f t="shared" si="656"/>
        <v>0</v>
      </c>
      <c r="U397" s="221"/>
      <c r="V397" s="233"/>
      <c r="W397" s="221"/>
      <c r="X397" s="221"/>
      <c r="Y397" s="233"/>
      <c r="Z397" s="221"/>
      <c r="AA397" s="220"/>
      <c r="AB397" s="221"/>
      <c r="AC397" s="237">
        <f t="shared" si="657"/>
        <v>0</v>
      </c>
      <c r="AD397" s="221"/>
      <c r="AE397" s="237">
        <f t="shared" si="658"/>
        <v>0</v>
      </c>
      <c r="AF397" s="221"/>
      <c r="AG397" s="233"/>
      <c r="AH397" s="221"/>
      <c r="AI397" s="221"/>
      <c r="AJ397" s="233"/>
      <c r="AK397" s="221"/>
      <c r="AL397" s="220"/>
      <c r="AM397" s="221"/>
      <c r="AN397" s="237">
        <f t="shared" si="659"/>
        <v>0</v>
      </c>
      <c r="AO397" s="221"/>
      <c r="AP397" s="237">
        <f t="shared" si="660"/>
        <v>0</v>
      </c>
      <c r="AQ397" s="221"/>
      <c r="AR397" s="233"/>
      <c r="AS397" s="221"/>
      <c r="AT397" s="221"/>
      <c r="AU397" s="233"/>
      <c r="AV397" s="221"/>
      <c r="AW397" s="220"/>
      <c r="AX397" s="221"/>
      <c r="AY397" s="237">
        <f t="shared" si="661"/>
        <v>0</v>
      </c>
      <c r="AZ397" s="221"/>
      <c r="BA397" s="237">
        <f t="shared" si="662"/>
        <v>0</v>
      </c>
      <c r="BB397" s="221"/>
      <c r="BC397" s="233"/>
      <c r="BD397" s="221"/>
      <c r="BE397" s="221"/>
      <c r="BF397" s="233"/>
      <c r="BG397" s="221"/>
      <c r="BH397" s="379">
        <f t="shared" si="621"/>
        <v>0</v>
      </c>
      <c r="BI397" s="255" t="str">
        <f t="shared" si="634"/>
        <v>13</v>
      </c>
      <c r="BJ397" s="361"/>
      <c r="BK397" s="253">
        <f t="shared" si="645"/>
        <v>0</v>
      </c>
      <c r="BL397" s="361"/>
      <c r="BM397" s="253">
        <f t="shared" si="646"/>
        <v>0</v>
      </c>
      <c r="BN397" s="247"/>
      <c r="BO397" s="358"/>
      <c r="BP397" s="361"/>
      <c r="BQ397" s="361"/>
      <c r="BR397" s="361"/>
      <c r="BS397" s="361"/>
      <c r="BT397" s="361"/>
      <c r="BU397" s="361"/>
      <c r="BV397" s="253">
        <f t="shared" si="647"/>
        <v>0</v>
      </c>
      <c r="BW397" s="361"/>
      <c r="BX397" s="253">
        <f t="shared" si="648"/>
        <v>0</v>
      </c>
      <c r="BY397" s="361"/>
      <c r="BZ397" s="361"/>
      <c r="CA397" s="361"/>
      <c r="CB397" s="361"/>
      <c r="CC397" s="361"/>
      <c r="CD397" s="361"/>
      <c r="CE397" s="361"/>
      <c r="CF397" s="361"/>
      <c r="CG397" s="253">
        <f t="shared" si="649"/>
        <v>0</v>
      </c>
      <c r="CH397" s="361"/>
      <c r="CI397" s="253">
        <f t="shared" si="650"/>
        <v>0</v>
      </c>
      <c r="CJ397" s="361"/>
      <c r="CK397" s="361"/>
      <c r="CL397" s="361"/>
      <c r="CM397" s="361"/>
      <c r="CN397" s="361"/>
      <c r="CO397" s="361"/>
      <c r="CP397" s="361"/>
      <c r="CQ397" s="361"/>
      <c r="CR397" s="253">
        <f t="shared" si="651"/>
        <v>0</v>
      </c>
      <c r="CS397" s="361"/>
      <c r="CT397" s="253">
        <f t="shared" si="652"/>
        <v>0</v>
      </c>
      <c r="CU397" s="361"/>
      <c r="CV397" s="361"/>
      <c r="CW397" s="361"/>
      <c r="CX397" s="361"/>
      <c r="CY397" s="361"/>
      <c r="CZ397" s="361"/>
      <c r="DA397" s="361"/>
      <c r="DB397" s="361"/>
      <c r="DC397" s="253">
        <f t="shared" si="653"/>
        <v>0</v>
      </c>
      <c r="DD397" s="361"/>
      <c r="DE397" s="253">
        <f t="shared" si="654"/>
        <v>0</v>
      </c>
      <c r="DF397" s="361"/>
      <c r="DG397" s="361"/>
      <c r="DH397" s="361"/>
      <c r="DI397" s="361"/>
      <c r="DJ397" s="361"/>
      <c r="DK397" s="361"/>
      <c r="DL397" s="361"/>
      <c r="DM397" s="2"/>
      <c r="DN397" s="2"/>
    </row>
    <row r="398" spans="1:118" s="28" customFormat="1" ht="72">
      <c r="A398" s="272" t="str">
        <f t="shared" si="624"/>
        <v>Внести наименование учреждения 13</v>
      </c>
      <c r="B398" s="348" t="s">
        <v>337</v>
      </c>
      <c r="C398" s="349" t="s">
        <v>299</v>
      </c>
      <c r="D398" s="349" t="s">
        <v>300</v>
      </c>
      <c r="E398" s="308">
        <f t="shared" si="635"/>
        <v>0</v>
      </c>
      <c r="F398" s="236">
        <f t="shared" si="636"/>
        <v>0</v>
      </c>
      <c r="G398" s="236">
        <f t="shared" si="637"/>
        <v>0</v>
      </c>
      <c r="H398" s="236">
        <f t="shared" si="638"/>
        <v>0</v>
      </c>
      <c r="I398" s="236">
        <f t="shared" si="639"/>
        <v>0</v>
      </c>
      <c r="J398" s="236">
        <f t="shared" si="640"/>
        <v>0</v>
      </c>
      <c r="K398" s="236">
        <f t="shared" si="641"/>
        <v>0</v>
      </c>
      <c r="L398" s="236">
        <f t="shared" si="642"/>
        <v>0</v>
      </c>
      <c r="M398" s="236">
        <f t="shared" si="643"/>
        <v>0</v>
      </c>
      <c r="N398" s="236">
        <f t="shared" si="625"/>
        <v>0</v>
      </c>
      <c r="O398" s="236">
        <f t="shared" si="644"/>
        <v>0</v>
      </c>
      <c r="P398" s="220"/>
      <c r="Q398" s="221"/>
      <c r="R398" s="237">
        <f t="shared" si="655"/>
        <v>0</v>
      </c>
      <c r="S398" s="221"/>
      <c r="T398" s="237">
        <f t="shared" si="656"/>
        <v>0</v>
      </c>
      <c r="U398" s="221"/>
      <c r="V398" s="233"/>
      <c r="W398" s="221"/>
      <c r="X398" s="221"/>
      <c r="Y398" s="233"/>
      <c r="Z398" s="221"/>
      <c r="AA398" s="220"/>
      <c r="AB398" s="221"/>
      <c r="AC398" s="237">
        <f t="shared" si="657"/>
        <v>0</v>
      </c>
      <c r="AD398" s="221"/>
      <c r="AE398" s="237">
        <f t="shared" si="658"/>
        <v>0</v>
      </c>
      <c r="AF398" s="221"/>
      <c r="AG398" s="233"/>
      <c r="AH398" s="221"/>
      <c r="AI398" s="221"/>
      <c r="AJ398" s="233"/>
      <c r="AK398" s="221"/>
      <c r="AL398" s="220"/>
      <c r="AM398" s="221"/>
      <c r="AN398" s="237">
        <f t="shared" si="659"/>
        <v>0</v>
      </c>
      <c r="AO398" s="221"/>
      <c r="AP398" s="237">
        <f t="shared" si="660"/>
        <v>0</v>
      </c>
      <c r="AQ398" s="221"/>
      <c r="AR398" s="233"/>
      <c r="AS398" s="221"/>
      <c r="AT398" s="221"/>
      <c r="AU398" s="233"/>
      <c r="AV398" s="221"/>
      <c r="AW398" s="220"/>
      <c r="AX398" s="221"/>
      <c r="AY398" s="237">
        <f t="shared" si="661"/>
        <v>0</v>
      </c>
      <c r="AZ398" s="221"/>
      <c r="BA398" s="237">
        <f t="shared" si="662"/>
        <v>0</v>
      </c>
      <c r="BB398" s="221"/>
      <c r="BC398" s="233"/>
      <c r="BD398" s="221"/>
      <c r="BE398" s="221"/>
      <c r="BF398" s="233"/>
      <c r="BG398" s="221"/>
      <c r="BH398" s="379">
        <f t="shared" si="621"/>
        <v>0</v>
      </c>
      <c r="BI398" s="255" t="str">
        <f t="shared" si="634"/>
        <v>14</v>
      </c>
      <c r="BJ398" s="361"/>
      <c r="BK398" s="253">
        <f t="shared" si="645"/>
        <v>0</v>
      </c>
      <c r="BL398" s="361"/>
      <c r="BM398" s="253">
        <f t="shared" si="646"/>
        <v>0</v>
      </c>
      <c r="BN398" s="247"/>
      <c r="BO398" s="358"/>
      <c r="BP398" s="361"/>
      <c r="BQ398" s="361"/>
      <c r="BR398" s="361"/>
      <c r="BS398" s="361"/>
      <c r="BT398" s="361"/>
      <c r="BU398" s="361"/>
      <c r="BV398" s="253">
        <f t="shared" si="647"/>
        <v>0</v>
      </c>
      <c r="BW398" s="361"/>
      <c r="BX398" s="253">
        <f t="shared" si="648"/>
        <v>0</v>
      </c>
      <c r="BY398" s="361"/>
      <c r="BZ398" s="361"/>
      <c r="CA398" s="361"/>
      <c r="CB398" s="361"/>
      <c r="CC398" s="361"/>
      <c r="CD398" s="361"/>
      <c r="CE398" s="361"/>
      <c r="CF398" s="361"/>
      <c r="CG398" s="253">
        <f t="shared" si="649"/>
        <v>0</v>
      </c>
      <c r="CH398" s="361"/>
      <c r="CI398" s="253">
        <f t="shared" si="650"/>
        <v>0</v>
      </c>
      <c r="CJ398" s="361"/>
      <c r="CK398" s="361"/>
      <c r="CL398" s="361"/>
      <c r="CM398" s="361"/>
      <c r="CN398" s="361"/>
      <c r="CO398" s="361"/>
      <c r="CP398" s="361"/>
      <c r="CQ398" s="361"/>
      <c r="CR398" s="253">
        <f t="shared" si="651"/>
        <v>0</v>
      </c>
      <c r="CS398" s="361"/>
      <c r="CT398" s="253">
        <f t="shared" si="652"/>
        <v>0</v>
      </c>
      <c r="CU398" s="361"/>
      <c r="CV398" s="361"/>
      <c r="CW398" s="361"/>
      <c r="CX398" s="361"/>
      <c r="CY398" s="361"/>
      <c r="CZ398" s="361"/>
      <c r="DA398" s="361"/>
      <c r="DB398" s="361"/>
      <c r="DC398" s="253">
        <f t="shared" si="653"/>
        <v>0</v>
      </c>
      <c r="DD398" s="361"/>
      <c r="DE398" s="253">
        <f t="shared" si="654"/>
        <v>0</v>
      </c>
      <c r="DF398" s="361"/>
      <c r="DG398" s="361"/>
      <c r="DH398" s="361"/>
      <c r="DI398" s="361"/>
      <c r="DJ398" s="361"/>
      <c r="DK398" s="361"/>
      <c r="DL398" s="361"/>
      <c r="DM398" s="242"/>
      <c r="DN398" s="242"/>
    </row>
    <row r="399" spans="1:118" s="27" customFormat="1" ht="24">
      <c r="A399" s="272" t="str">
        <f t="shared" si="624"/>
        <v>Внести наименование учреждения 13</v>
      </c>
      <c r="B399" s="351" t="s">
        <v>334</v>
      </c>
      <c r="C399" s="349" t="s">
        <v>301</v>
      </c>
      <c r="D399" s="349" t="s">
        <v>302</v>
      </c>
      <c r="E399" s="308">
        <f t="shared" si="635"/>
        <v>0</v>
      </c>
      <c r="F399" s="236">
        <f t="shared" si="636"/>
        <v>0</v>
      </c>
      <c r="G399" s="236">
        <f t="shared" si="637"/>
        <v>0</v>
      </c>
      <c r="H399" s="236">
        <f t="shared" si="638"/>
        <v>0</v>
      </c>
      <c r="I399" s="236">
        <f t="shared" si="639"/>
        <v>0</v>
      </c>
      <c r="J399" s="236">
        <f t="shared" si="640"/>
        <v>0</v>
      </c>
      <c r="K399" s="236">
        <f t="shared" si="641"/>
        <v>0</v>
      </c>
      <c r="L399" s="236">
        <f t="shared" si="642"/>
        <v>0</v>
      </c>
      <c r="M399" s="236">
        <f t="shared" si="643"/>
        <v>0</v>
      </c>
      <c r="N399" s="236">
        <f t="shared" si="625"/>
        <v>0</v>
      </c>
      <c r="O399" s="236">
        <f t="shared" si="644"/>
        <v>0</v>
      </c>
      <c r="P399" s="220"/>
      <c r="Q399" s="221"/>
      <c r="R399" s="237">
        <f t="shared" si="655"/>
        <v>0</v>
      </c>
      <c r="S399" s="221"/>
      <c r="T399" s="237">
        <f t="shared" si="656"/>
        <v>0</v>
      </c>
      <c r="U399" s="221"/>
      <c r="V399" s="233"/>
      <c r="W399" s="221"/>
      <c r="X399" s="221"/>
      <c r="Y399" s="233"/>
      <c r="Z399" s="221"/>
      <c r="AA399" s="220"/>
      <c r="AB399" s="221"/>
      <c r="AC399" s="237">
        <f t="shared" si="657"/>
        <v>0</v>
      </c>
      <c r="AD399" s="221"/>
      <c r="AE399" s="237">
        <f t="shared" si="658"/>
        <v>0</v>
      </c>
      <c r="AF399" s="221"/>
      <c r="AG399" s="233"/>
      <c r="AH399" s="221"/>
      <c r="AI399" s="221"/>
      <c r="AJ399" s="233"/>
      <c r="AK399" s="221"/>
      <c r="AL399" s="220"/>
      <c r="AM399" s="221"/>
      <c r="AN399" s="237">
        <f t="shared" si="659"/>
        <v>0</v>
      </c>
      <c r="AO399" s="221"/>
      <c r="AP399" s="237">
        <f t="shared" si="660"/>
        <v>0</v>
      </c>
      <c r="AQ399" s="221"/>
      <c r="AR399" s="233"/>
      <c r="AS399" s="221"/>
      <c r="AT399" s="221"/>
      <c r="AU399" s="233"/>
      <c r="AV399" s="221"/>
      <c r="AW399" s="220"/>
      <c r="AX399" s="221"/>
      <c r="AY399" s="237">
        <f t="shared" si="661"/>
        <v>0</v>
      </c>
      <c r="AZ399" s="221"/>
      <c r="BA399" s="237">
        <f t="shared" si="662"/>
        <v>0</v>
      </c>
      <c r="BB399" s="221"/>
      <c r="BC399" s="233"/>
      <c r="BD399" s="221"/>
      <c r="BE399" s="221"/>
      <c r="BF399" s="233"/>
      <c r="BG399" s="221"/>
      <c r="BH399" s="379">
        <f t="shared" si="621"/>
        <v>0</v>
      </c>
      <c r="BI399" s="255" t="str">
        <f t="shared" si="634"/>
        <v>15</v>
      </c>
      <c r="BJ399" s="361"/>
      <c r="BK399" s="253">
        <f t="shared" si="645"/>
        <v>0</v>
      </c>
      <c r="BL399" s="361"/>
      <c r="BM399" s="253">
        <f t="shared" si="646"/>
        <v>0</v>
      </c>
      <c r="BN399" s="247"/>
      <c r="BO399" s="358"/>
      <c r="BP399" s="361"/>
      <c r="BQ399" s="361"/>
      <c r="BR399" s="361"/>
      <c r="BS399" s="361"/>
      <c r="BT399" s="361"/>
      <c r="BU399" s="361"/>
      <c r="BV399" s="253">
        <f t="shared" si="647"/>
        <v>0</v>
      </c>
      <c r="BW399" s="361"/>
      <c r="BX399" s="253">
        <f t="shared" si="648"/>
        <v>0</v>
      </c>
      <c r="BY399" s="361"/>
      <c r="BZ399" s="361"/>
      <c r="CA399" s="361"/>
      <c r="CB399" s="361"/>
      <c r="CC399" s="361"/>
      <c r="CD399" s="361"/>
      <c r="CE399" s="361"/>
      <c r="CF399" s="361"/>
      <c r="CG399" s="253">
        <f t="shared" si="649"/>
        <v>0</v>
      </c>
      <c r="CH399" s="361"/>
      <c r="CI399" s="253">
        <f t="shared" si="650"/>
        <v>0</v>
      </c>
      <c r="CJ399" s="361"/>
      <c r="CK399" s="361"/>
      <c r="CL399" s="361"/>
      <c r="CM399" s="361"/>
      <c r="CN399" s="361"/>
      <c r="CO399" s="361"/>
      <c r="CP399" s="361"/>
      <c r="CQ399" s="361"/>
      <c r="CR399" s="253">
        <f t="shared" si="651"/>
        <v>0</v>
      </c>
      <c r="CS399" s="361"/>
      <c r="CT399" s="253">
        <f t="shared" si="652"/>
        <v>0</v>
      </c>
      <c r="CU399" s="361"/>
      <c r="CV399" s="361"/>
      <c r="CW399" s="361"/>
      <c r="CX399" s="361"/>
      <c r="CY399" s="361"/>
      <c r="CZ399" s="361"/>
      <c r="DA399" s="361"/>
      <c r="DB399" s="361"/>
      <c r="DC399" s="253">
        <f t="shared" si="653"/>
        <v>0</v>
      </c>
      <c r="DD399" s="361"/>
      <c r="DE399" s="253">
        <f t="shared" si="654"/>
        <v>0</v>
      </c>
      <c r="DF399" s="361"/>
      <c r="DG399" s="361"/>
      <c r="DH399" s="361"/>
      <c r="DI399" s="361"/>
      <c r="DJ399" s="361"/>
      <c r="DK399" s="361"/>
      <c r="DL399" s="361"/>
      <c r="DM399" s="2"/>
      <c r="DN399" s="2"/>
    </row>
    <row r="400" spans="1:118" s="27" customFormat="1" ht="12">
      <c r="A400" s="272" t="str">
        <f t="shared" si="624"/>
        <v>Внести наименование учреждения 13</v>
      </c>
      <c r="B400" s="366" t="s">
        <v>335</v>
      </c>
      <c r="C400" s="349" t="s">
        <v>303</v>
      </c>
      <c r="D400" s="349" t="s">
        <v>304</v>
      </c>
      <c r="E400" s="308">
        <f t="shared" si="635"/>
        <v>0</v>
      </c>
      <c r="F400" s="236">
        <f t="shared" si="636"/>
        <v>0</v>
      </c>
      <c r="G400" s="236">
        <f t="shared" si="637"/>
        <v>0</v>
      </c>
      <c r="H400" s="236">
        <f t="shared" si="638"/>
        <v>0</v>
      </c>
      <c r="I400" s="236">
        <f t="shared" si="639"/>
        <v>0</v>
      </c>
      <c r="J400" s="236">
        <f>ROUND(SUM(U400,AF400,AQ400,BB400),1)</f>
        <v>0</v>
      </c>
      <c r="K400" s="236">
        <f>ROUND(SUM(V400,AG400,AR400,BC400),1)</f>
        <v>0</v>
      </c>
      <c r="L400" s="236">
        <f>ROUND(SUM(W400,AH400,AS400,BD400),1)</f>
        <v>0</v>
      </c>
      <c r="M400" s="236">
        <f>ROUND(SUM(X400,AI400,AT400,BE400),1)</f>
        <v>0</v>
      </c>
      <c r="N400" s="236">
        <f t="shared" si="625"/>
        <v>0</v>
      </c>
      <c r="O400" s="236">
        <f>ROUND(SUM(Z400,AK400,AV400,BG400),1)</f>
        <v>0</v>
      </c>
      <c r="P400" s="220"/>
      <c r="Q400" s="221"/>
      <c r="R400" s="237">
        <f t="shared" si="655"/>
        <v>0</v>
      </c>
      <c r="S400" s="221"/>
      <c r="T400" s="237">
        <f t="shared" si="656"/>
        <v>0</v>
      </c>
      <c r="U400" s="221"/>
      <c r="V400" s="233"/>
      <c r="W400" s="221"/>
      <c r="X400" s="221"/>
      <c r="Y400" s="233"/>
      <c r="Z400" s="221"/>
      <c r="AA400" s="220"/>
      <c r="AB400" s="221"/>
      <c r="AC400" s="237">
        <f t="shared" si="657"/>
        <v>0</v>
      </c>
      <c r="AD400" s="221"/>
      <c r="AE400" s="237">
        <f t="shared" si="658"/>
        <v>0</v>
      </c>
      <c r="AF400" s="221"/>
      <c r="AG400" s="233"/>
      <c r="AH400" s="221"/>
      <c r="AI400" s="221"/>
      <c r="AJ400" s="233"/>
      <c r="AK400" s="221"/>
      <c r="AL400" s="220"/>
      <c r="AM400" s="221"/>
      <c r="AN400" s="237">
        <f t="shared" si="659"/>
        <v>0</v>
      </c>
      <c r="AO400" s="221"/>
      <c r="AP400" s="237">
        <f t="shared" si="660"/>
        <v>0</v>
      </c>
      <c r="AQ400" s="221"/>
      <c r="AR400" s="233"/>
      <c r="AS400" s="221"/>
      <c r="AT400" s="221"/>
      <c r="AU400" s="233"/>
      <c r="AV400" s="221"/>
      <c r="AW400" s="220"/>
      <c r="AX400" s="221"/>
      <c r="AY400" s="237">
        <f t="shared" si="661"/>
        <v>0</v>
      </c>
      <c r="AZ400" s="221"/>
      <c r="BA400" s="237">
        <f t="shared" si="662"/>
        <v>0</v>
      </c>
      <c r="BB400" s="221"/>
      <c r="BC400" s="233"/>
      <c r="BD400" s="221"/>
      <c r="BE400" s="221"/>
      <c r="BF400" s="233"/>
      <c r="BG400" s="221"/>
      <c r="BH400" s="379">
        <f t="shared" si="621"/>
        <v>0</v>
      </c>
      <c r="BI400" s="255" t="str">
        <f t="shared" si="634"/>
        <v>16</v>
      </c>
      <c r="BJ400" s="361"/>
      <c r="BK400" s="253">
        <f t="shared" si="645"/>
        <v>0</v>
      </c>
      <c r="BL400" s="361"/>
      <c r="BM400" s="253">
        <f t="shared" si="646"/>
        <v>0</v>
      </c>
      <c r="BN400" s="247"/>
      <c r="BO400" s="358"/>
      <c r="BP400" s="361"/>
      <c r="BQ400" s="361"/>
      <c r="BR400" s="361"/>
      <c r="BS400" s="361"/>
      <c r="BT400" s="361"/>
      <c r="BU400" s="361"/>
      <c r="BV400" s="253">
        <f t="shared" si="647"/>
        <v>0</v>
      </c>
      <c r="BW400" s="361"/>
      <c r="BX400" s="253">
        <f t="shared" si="648"/>
        <v>0</v>
      </c>
      <c r="BY400" s="361"/>
      <c r="BZ400" s="361"/>
      <c r="CA400" s="361"/>
      <c r="CB400" s="361"/>
      <c r="CC400" s="361"/>
      <c r="CD400" s="361"/>
      <c r="CE400" s="361"/>
      <c r="CF400" s="361"/>
      <c r="CG400" s="253">
        <f t="shared" si="649"/>
        <v>0</v>
      </c>
      <c r="CH400" s="361"/>
      <c r="CI400" s="253">
        <f t="shared" si="650"/>
        <v>0</v>
      </c>
      <c r="CJ400" s="361"/>
      <c r="CK400" s="361"/>
      <c r="CL400" s="361"/>
      <c r="CM400" s="361"/>
      <c r="CN400" s="361"/>
      <c r="CO400" s="361"/>
      <c r="CP400" s="361"/>
      <c r="CQ400" s="361"/>
      <c r="CR400" s="253">
        <f t="shared" si="651"/>
        <v>0</v>
      </c>
      <c r="CS400" s="361"/>
      <c r="CT400" s="253">
        <f t="shared" si="652"/>
        <v>0</v>
      </c>
      <c r="CU400" s="361"/>
      <c r="CV400" s="361"/>
      <c r="CW400" s="361"/>
      <c r="CX400" s="361"/>
      <c r="CY400" s="361"/>
      <c r="CZ400" s="361"/>
      <c r="DA400" s="361"/>
      <c r="DB400" s="361"/>
      <c r="DC400" s="253">
        <f t="shared" si="653"/>
        <v>0</v>
      </c>
      <c r="DD400" s="361"/>
      <c r="DE400" s="253">
        <f t="shared" si="654"/>
        <v>0</v>
      </c>
      <c r="DF400" s="361"/>
      <c r="DG400" s="361"/>
      <c r="DH400" s="361"/>
      <c r="DI400" s="361"/>
      <c r="DJ400" s="361"/>
      <c r="DK400" s="361"/>
      <c r="DL400" s="361"/>
      <c r="DM400" s="2"/>
      <c r="DN400" s="2"/>
    </row>
    <row r="401" spans="1:118" s="28" customFormat="1" ht="24">
      <c r="A401" s="272" t="str">
        <f t="shared" si="624"/>
        <v>Внести наименование учреждения 13</v>
      </c>
      <c r="B401" s="348" t="s">
        <v>338</v>
      </c>
      <c r="C401" s="349" t="s">
        <v>305</v>
      </c>
      <c r="D401" s="349" t="s">
        <v>306</v>
      </c>
      <c r="E401" s="308">
        <f t="shared" si="635"/>
        <v>0</v>
      </c>
      <c r="F401" s="236">
        <f t="shared" si="636"/>
        <v>0</v>
      </c>
      <c r="G401" s="236">
        <f t="shared" si="637"/>
        <v>0</v>
      </c>
      <c r="H401" s="236">
        <f t="shared" si="638"/>
        <v>0</v>
      </c>
      <c r="I401" s="236">
        <f t="shared" si="639"/>
        <v>0</v>
      </c>
      <c r="J401" s="236">
        <f t="shared" ref="J401:J412" si="663">ROUND(SUM(U401,AF401,AQ401,BB401),1)</f>
        <v>0</v>
      </c>
      <c r="K401" s="236">
        <f t="shared" ref="K401:K412" si="664">ROUND(SUM(V401,AG401,AR401,BC401),1)</f>
        <v>0</v>
      </c>
      <c r="L401" s="236">
        <f t="shared" ref="L401:L412" si="665">ROUND(SUM(W401,AH401,AS401,BD401),1)</f>
        <v>0</v>
      </c>
      <c r="M401" s="236">
        <f t="shared" ref="M401:M412" si="666">ROUND(SUM(X401,AI401,AT401,BE401),1)</f>
        <v>0</v>
      </c>
      <c r="N401" s="236">
        <f t="shared" si="625"/>
        <v>0</v>
      </c>
      <c r="O401" s="236">
        <f t="shared" ref="O401:O412" si="667">ROUND(SUM(Z401,AK401,AV401,BG401),1)</f>
        <v>0</v>
      </c>
      <c r="P401" s="367"/>
      <c r="Q401" s="368"/>
      <c r="R401" s="237">
        <f t="shared" si="655"/>
        <v>0</v>
      </c>
      <c r="S401" s="368"/>
      <c r="T401" s="237">
        <f t="shared" si="656"/>
        <v>0</v>
      </c>
      <c r="U401" s="368"/>
      <c r="V401" s="368"/>
      <c r="W401" s="368"/>
      <c r="X401" s="368"/>
      <c r="Y401" s="368"/>
      <c r="Z401" s="368"/>
      <c r="AA401" s="367"/>
      <c r="AB401" s="368"/>
      <c r="AC401" s="237">
        <f t="shared" si="657"/>
        <v>0</v>
      </c>
      <c r="AD401" s="368"/>
      <c r="AE401" s="237">
        <f t="shared" si="658"/>
        <v>0</v>
      </c>
      <c r="AF401" s="368"/>
      <c r="AG401" s="368"/>
      <c r="AH401" s="368"/>
      <c r="AI401" s="368"/>
      <c r="AJ401" s="368"/>
      <c r="AK401" s="368"/>
      <c r="AL401" s="367"/>
      <c r="AM401" s="368"/>
      <c r="AN401" s="237">
        <f t="shared" si="659"/>
        <v>0</v>
      </c>
      <c r="AO401" s="368"/>
      <c r="AP401" s="237">
        <f t="shared" si="660"/>
        <v>0</v>
      </c>
      <c r="AQ401" s="368"/>
      <c r="AR401" s="368"/>
      <c r="AS401" s="368"/>
      <c r="AT401" s="368"/>
      <c r="AU401" s="368"/>
      <c r="AV401" s="368"/>
      <c r="AW401" s="367"/>
      <c r="AX401" s="368"/>
      <c r="AY401" s="237">
        <f t="shared" si="661"/>
        <v>0</v>
      </c>
      <c r="AZ401" s="368"/>
      <c r="BA401" s="237">
        <f t="shared" si="662"/>
        <v>0</v>
      </c>
      <c r="BB401" s="368"/>
      <c r="BC401" s="368"/>
      <c r="BD401" s="368"/>
      <c r="BE401" s="368"/>
      <c r="BF401" s="368"/>
      <c r="BG401" s="368"/>
      <c r="BH401" s="379">
        <f t="shared" si="621"/>
        <v>0</v>
      </c>
      <c r="BI401" s="255" t="str">
        <f t="shared" si="634"/>
        <v>17</v>
      </c>
      <c r="BJ401" s="361"/>
      <c r="BK401" s="253">
        <f t="shared" si="645"/>
        <v>0</v>
      </c>
      <c r="BL401" s="361"/>
      <c r="BM401" s="253">
        <f t="shared" si="646"/>
        <v>0</v>
      </c>
      <c r="BN401" s="247"/>
      <c r="BO401" s="358"/>
      <c r="BP401" s="361"/>
      <c r="BQ401" s="361"/>
      <c r="BR401" s="361"/>
      <c r="BS401" s="361"/>
      <c r="BT401" s="361"/>
      <c r="BU401" s="361"/>
      <c r="BV401" s="253">
        <f t="shared" si="647"/>
        <v>0</v>
      </c>
      <c r="BW401" s="361"/>
      <c r="BX401" s="253">
        <f t="shared" si="648"/>
        <v>0</v>
      </c>
      <c r="BY401" s="361"/>
      <c r="BZ401" s="361"/>
      <c r="CA401" s="361"/>
      <c r="CB401" s="361"/>
      <c r="CC401" s="361"/>
      <c r="CD401" s="361"/>
      <c r="CE401" s="361"/>
      <c r="CF401" s="361"/>
      <c r="CG401" s="253">
        <f t="shared" si="649"/>
        <v>0</v>
      </c>
      <c r="CH401" s="361"/>
      <c r="CI401" s="253">
        <f t="shared" si="650"/>
        <v>0</v>
      </c>
      <c r="CJ401" s="361"/>
      <c r="CK401" s="361"/>
      <c r="CL401" s="361"/>
      <c r="CM401" s="361"/>
      <c r="CN401" s="361"/>
      <c r="CO401" s="361"/>
      <c r="CP401" s="361"/>
      <c r="CQ401" s="361"/>
      <c r="CR401" s="253">
        <f t="shared" si="651"/>
        <v>0</v>
      </c>
      <c r="CS401" s="361"/>
      <c r="CT401" s="253">
        <f t="shared" si="652"/>
        <v>0</v>
      </c>
      <c r="CU401" s="361"/>
      <c r="CV401" s="361"/>
      <c r="CW401" s="361"/>
      <c r="CX401" s="361"/>
      <c r="CY401" s="361"/>
      <c r="CZ401" s="361"/>
      <c r="DA401" s="361"/>
      <c r="DB401" s="361"/>
      <c r="DC401" s="253">
        <f t="shared" si="653"/>
        <v>0</v>
      </c>
      <c r="DD401" s="361"/>
      <c r="DE401" s="253">
        <f t="shared" si="654"/>
        <v>0</v>
      </c>
      <c r="DF401" s="361"/>
      <c r="DG401" s="361"/>
      <c r="DH401" s="361"/>
      <c r="DI401" s="361"/>
      <c r="DJ401" s="361"/>
      <c r="DK401" s="361"/>
      <c r="DL401" s="361"/>
      <c r="DM401" s="242"/>
      <c r="DN401" s="242"/>
    </row>
    <row r="402" spans="1:118" s="28" customFormat="1" ht="72">
      <c r="A402" s="272" t="str">
        <f t="shared" si="624"/>
        <v>Внести наименование учреждения 13</v>
      </c>
      <c r="B402" s="348" t="s">
        <v>339</v>
      </c>
      <c r="C402" s="349" t="s">
        <v>307</v>
      </c>
      <c r="D402" s="349" t="s">
        <v>308</v>
      </c>
      <c r="E402" s="308">
        <f t="shared" si="635"/>
        <v>0</v>
      </c>
      <c r="F402" s="236">
        <f t="shared" si="636"/>
        <v>0</v>
      </c>
      <c r="G402" s="236">
        <f t="shared" si="637"/>
        <v>0</v>
      </c>
      <c r="H402" s="236">
        <f t="shared" si="638"/>
        <v>0</v>
      </c>
      <c r="I402" s="236">
        <f t="shared" si="639"/>
        <v>0</v>
      </c>
      <c r="J402" s="236">
        <f t="shared" si="663"/>
        <v>0</v>
      </c>
      <c r="K402" s="236">
        <f t="shared" si="664"/>
        <v>0</v>
      </c>
      <c r="L402" s="236">
        <f t="shared" si="665"/>
        <v>0</v>
      </c>
      <c r="M402" s="236">
        <f t="shared" si="666"/>
        <v>0</v>
      </c>
      <c r="N402" s="236">
        <f t="shared" si="625"/>
        <v>0</v>
      </c>
      <c r="O402" s="236">
        <f t="shared" si="667"/>
        <v>0</v>
      </c>
      <c r="P402" s="367"/>
      <c r="Q402" s="368"/>
      <c r="R402" s="237">
        <f t="shared" si="655"/>
        <v>0</v>
      </c>
      <c r="S402" s="368"/>
      <c r="T402" s="237">
        <f t="shared" si="656"/>
        <v>0</v>
      </c>
      <c r="U402" s="368"/>
      <c r="V402" s="368"/>
      <c r="W402" s="368"/>
      <c r="X402" s="368"/>
      <c r="Y402" s="368"/>
      <c r="Z402" s="368"/>
      <c r="AA402" s="367"/>
      <c r="AB402" s="368"/>
      <c r="AC402" s="237">
        <f t="shared" si="657"/>
        <v>0</v>
      </c>
      <c r="AD402" s="368"/>
      <c r="AE402" s="237">
        <f t="shared" si="658"/>
        <v>0</v>
      </c>
      <c r="AF402" s="368"/>
      <c r="AG402" s="368"/>
      <c r="AH402" s="368"/>
      <c r="AI402" s="368"/>
      <c r="AJ402" s="368"/>
      <c r="AK402" s="368"/>
      <c r="AL402" s="367"/>
      <c r="AM402" s="368"/>
      <c r="AN402" s="237">
        <f t="shared" si="659"/>
        <v>0</v>
      </c>
      <c r="AO402" s="368"/>
      <c r="AP402" s="237">
        <f t="shared" si="660"/>
        <v>0</v>
      </c>
      <c r="AQ402" s="368"/>
      <c r="AR402" s="368"/>
      <c r="AS402" s="368"/>
      <c r="AT402" s="368"/>
      <c r="AU402" s="368"/>
      <c r="AV402" s="368"/>
      <c r="AW402" s="367"/>
      <c r="AX402" s="368"/>
      <c r="AY402" s="237">
        <f t="shared" si="661"/>
        <v>0</v>
      </c>
      <c r="AZ402" s="368"/>
      <c r="BA402" s="237">
        <f t="shared" si="662"/>
        <v>0</v>
      </c>
      <c r="BB402" s="368"/>
      <c r="BC402" s="368"/>
      <c r="BD402" s="368"/>
      <c r="BE402" s="368"/>
      <c r="BF402" s="368"/>
      <c r="BG402" s="368"/>
      <c r="BH402" s="379">
        <f t="shared" si="621"/>
        <v>0</v>
      </c>
      <c r="BI402" s="255" t="str">
        <f t="shared" si="634"/>
        <v>18</v>
      </c>
      <c r="BJ402" s="361"/>
      <c r="BK402" s="253">
        <f t="shared" si="645"/>
        <v>0</v>
      </c>
      <c r="BL402" s="361"/>
      <c r="BM402" s="253">
        <f t="shared" si="646"/>
        <v>0</v>
      </c>
      <c r="BN402" s="247"/>
      <c r="BO402" s="358"/>
      <c r="BP402" s="361"/>
      <c r="BQ402" s="361"/>
      <c r="BR402" s="361"/>
      <c r="BS402" s="361"/>
      <c r="BT402" s="361"/>
      <c r="BU402" s="361"/>
      <c r="BV402" s="253">
        <f t="shared" si="647"/>
        <v>0</v>
      </c>
      <c r="BW402" s="361"/>
      <c r="BX402" s="253">
        <f t="shared" si="648"/>
        <v>0</v>
      </c>
      <c r="BY402" s="361"/>
      <c r="BZ402" s="361"/>
      <c r="CA402" s="361"/>
      <c r="CB402" s="361"/>
      <c r="CC402" s="361"/>
      <c r="CD402" s="361"/>
      <c r="CE402" s="361"/>
      <c r="CF402" s="361"/>
      <c r="CG402" s="253">
        <f t="shared" si="649"/>
        <v>0</v>
      </c>
      <c r="CH402" s="361"/>
      <c r="CI402" s="253">
        <f t="shared" si="650"/>
        <v>0</v>
      </c>
      <c r="CJ402" s="361"/>
      <c r="CK402" s="361"/>
      <c r="CL402" s="361"/>
      <c r="CM402" s="361"/>
      <c r="CN402" s="361"/>
      <c r="CO402" s="361"/>
      <c r="CP402" s="361"/>
      <c r="CQ402" s="361"/>
      <c r="CR402" s="253">
        <f t="shared" si="651"/>
        <v>0</v>
      </c>
      <c r="CS402" s="361"/>
      <c r="CT402" s="253">
        <f t="shared" si="652"/>
        <v>0</v>
      </c>
      <c r="CU402" s="361"/>
      <c r="CV402" s="361"/>
      <c r="CW402" s="361"/>
      <c r="CX402" s="361"/>
      <c r="CY402" s="361"/>
      <c r="CZ402" s="361"/>
      <c r="DA402" s="361"/>
      <c r="DB402" s="361"/>
      <c r="DC402" s="253">
        <f t="shared" si="653"/>
        <v>0</v>
      </c>
      <c r="DD402" s="361"/>
      <c r="DE402" s="253">
        <f t="shared" si="654"/>
        <v>0</v>
      </c>
      <c r="DF402" s="361"/>
      <c r="DG402" s="361"/>
      <c r="DH402" s="361"/>
      <c r="DI402" s="361"/>
      <c r="DJ402" s="361"/>
      <c r="DK402" s="361"/>
      <c r="DL402" s="361"/>
      <c r="DM402" s="242"/>
      <c r="DN402" s="242"/>
    </row>
    <row r="403" spans="1:118" s="28" customFormat="1" ht="12">
      <c r="A403" s="272" t="str">
        <f t="shared" si="624"/>
        <v>Внести наименование учреждения 13</v>
      </c>
      <c r="B403" s="348" t="s">
        <v>309</v>
      </c>
      <c r="C403" s="349" t="s">
        <v>71</v>
      </c>
      <c r="D403" s="349" t="s">
        <v>310</v>
      </c>
      <c r="E403" s="308">
        <f t="shared" si="635"/>
        <v>0</v>
      </c>
      <c r="F403" s="236">
        <f t="shared" si="636"/>
        <v>0</v>
      </c>
      <c r="G403" s="236">
        <f t="shared" si="637"/>
        <v>0</v>
      </c>
      <c r="H403" s="236">
        <f t="shared" si="638"/>
        <v>0</v>
      </c>
      <c r="I403" s="236">
        <f t="shared" si="639"/>
        <v>0</v>
      </c>
      <c r="J403" s="236">
        <f t="shared" si="663"/>
        <v>0</v>
      </c>
      <c r="K403" s="236">
        <f t="shared" si="664"/>
        <v>0</v>
      </c>
      <c r="L403" s="236">
        <f t="shared" si="665"/>
        <v>0</v>
      </c>
      <c r="M403" s="236">
        <f t="shared" si="666"/>
        <v>0</v>
      </c>
      <c r="N403" s="236">
        <f t="shared" si="625"/>
        <v>0</v>
      </c>
      <c r="O403" s="236">
        <f t="shared" si="667"/>
        <v>0</v>
      </c>
      <c r="P403" s="367"/>
      <c r="Q403" s="368"/>
      <c r="R403" s="237">
        <f t="shared" si="655"/>
        <v>0</v>
      </c>
      <c r="S403" s="368"/>
      <c r="T403" s="237">
        <f t="shared" si="656"/>
        <v>0</v>
      </c>
      <c r="U403" s="368"/>
      <c r="V403" s="368"/>
      <c r="W403" s="368"/>
      <c r="X403" s="368"/>
      <c r="Y403" s="368"/>
      <c r="Z403" s="368"/>
      <c r="AA403" s="367"/>
      <c r="AB403" s="368"/>
      <c r="AC403" s="237">
        <f t="shared" si="657"/>
        <v>0</v>
      </c>
      <c r="AD403" s="368"/>
      <c r="AE403" s="237">
        <f t="shared" si="658"/>
        <v>0</v>
      </c>
      <c r="AF403" s="368"/>
      <c r="AG403" s="368"/>
      <c r="AH403" s="368"/>
      <c r="AI403" s="368"/>
      <c r="AJ403" s="368"/>
      <c r="AK403" s="368"/>
      <c r="AL403" s="367"/>
      <c r="AM403" s="368"/>
      <c r="AN403" s="237">
        <f t="shared" si="659"/>
        <v>0</v>
      </c>
      <c r="AO403" s="368"/>
      <c r="AP403" s="237">
        <f t="shared" si="660"/>
        <v>0</v>
      </c>
      <c r="AQ403" s="368"/>
      <c r="AR403" s="368"/>
      <c r="AS403" s="368"/>
      <c r="AT403" s="368"/>
      <c r="AU403" s="368"/>
      <c r="AV403" s="368"/>
      <c r="AW403" s="367"/>
      <c r="AX403" s="368"/>
      <c r="AY403" s="237">
        <f t="shared" si="661"/>
        <v>0</v>
      </c>
      <c r="AZ403" s="368"/>
      <c r="BA403" s="237">
        <f t="shared" si="662"/>
        <v>0</v>
      </c>
      <c r="BB403" s="368"/>
      <c r="BC403" s="368"/>
      <c r="BD403" s="368"/>
      <c r="BE403" s="368"/>
      <c r="BF403" s="368"/>
      <c r="BG403" s="368"/>
      <c r="BH403" s="379">
        <f t="shared" si="621"/>
        <v>0</v>
      </c>
      <c r="BI403" s="255" t="str">
        <f t="shared" si="634"/>
        <v>19</v>
      </c>
      <c r="BJ403" s="361"/>
      <c r="BK403" s="253">
        <f t="shared" si="645"/>
        <v>0</v>
      </c>
      <c r="BL403" s="361"/>
      <c r="BM403" s="253">
        <f t="shared" si="646"/>
        <v>0</v>
      </c>
      <c r="BN403" s="247"/>
      <c r="BO403" s="358"/>
      <c r="BP403" s="361"/>
      <c r="BQ403" s="361"/>
      <c r="BR403" s="361"/>
      <c r="BS403" s="361"/>
      <c r="BT403" s="361"/>
      <c r="BU403" s="361"/>
      <c r="BV403" s="253">
        <f t="shared" si="647"/>
        <v>0</v>
      </c>
      <c r="BW403" s="361"/>
      <c r="BX403" s="253">
        <f t="shared" si="648"/>
        <v>0</v>
      </c>
      <c r="BY403" s="361"/>
      <c r="BZ403" s="361"/>
      <c r="CA403" s="361"/>
      <c r="CB403" s="361"/>
      <c r="CC403" s="361"/>
      <c r="CD403" s="361"/>
      <c r="CE403" s="361"/>
      <c r="CF403" s="361"/>
      <c r="CG403" s="253">
        <f t="shared" si="649"/>
        <v>0</v>
      </c>
      <c r="CH403" s="361"/>
      <c r="CI403" s="253">
        <f t="shared" si="650"/>
        <v>0</v>
      </c>
      <c r="CJ403" s="361"/>
      <c r="CK403" s="361"/>
      <c r="CL403" s="361"/>
      <c r="CM403" s="361"/>
      <c r="CN403" s="361"/>
      <c r="CO403" s="361"/>
      <c r="CP403" s="361"/>
      <c r="CQ403" s="361"/>
      <c r="CR403" s="253">
        <f t="shared" si="651"/>
        <v>0</v>
      </c>
      <c r="CS403" s="361"/>
      <c r="CT403" s="253">
        <f t="shared" si="652"/>
        <v>0</v>
      </c>
      <c r="CU403" s="361"/>
      <c r="CV403" s="361"/>
      <c r="CW403" s="361"/>
      <c r="CX403" s="361"/>
      <c r="CY403" s="361"/>
      <c r="CZ403" s="361"/>
      <c r="DA403" s="361"/>
      <c r="DB403" s="361"/>
      <c r="DC403" s="253">
        <f t="shared" si="653"/>
        <v>0</v>
      </c>
      <c r="DD403" s="361"/>
      <c r="DE403" s="253">
        <f t="shared" si="654"/>
        <v>0</v>
      </c>
      <c r="DF403" s="361"/>
      <c r="DG403" s="361"/>
      <c r="DH403" s="361"/>
      <c r="DI403" s="361"/>
      <c r="DJ403" s="361"/>
      <c r="DK403" s="361"/>
      <c r="DL403" s="361"/>
      <c r="DM403" s="242"/>
      <c r="DN403" s="242"/>
    </row>
    <row r="404" spans="1:118" s="27" customFormat="1" ht="12">
      <c r="A404" s="272" t="str">
        <f t="shared" si="624"/>
        <v>Внести наименование учреждения 13</v>
      </c>
      <c r="B404" s="350" t="s">
        <v>72</v>
      </c>
      <c r="C404" s="349" t="s">
        <v>73</v>
      </c>
      <c r="D404" s="349" t="s">
        <v>311</v>
      </c>
      <c r="E404" s="308">
        <f t="shared" si="635"/>
        <v>0</v>
      </c>
      <c r="F404" s="236">
        <f t="shared" si="636"/>
        <v>0</v>
      </c>
      <c r="G404" s="236">
        <f t="shared" si="637"/>
        <v>0</v>
      </c>
      <c r="H404" s="236">
        <f t="shared" si="638"/>
        <v>0</v>
      </c>
      <c r="I404" s="236">
        <f t="shared" si="639"/>
        <v>0</v>
      </c>
      <c r="J404" s="236">
        <f t="shared" si="663"/>
        <v>0</v>
      </c>
      <c r="K404" s="236">
        <f t="shared" si="664"/>
        <v>0</v>
      </c>
      <c r="L404" s="236">
        <f t="shared" si="665"/>
        <v>0</v>
      </c>
      <c r="M404" s="236">
        <f t="shared" si="666"/>
        <v>0</v>
      </c>
      <c r="N404" s="236">
        <f t="shared" si="625"/>
        <v>0</v>
      </c>
      <c r="O404" s="236">
        <f t="shared" si="667"/>
        <v>0</v>
      </c>
      <c r="P404" s="367"/>
      <c r="Q404" s="368"/>
      <c r="R404" s="237">
        <f t="shared" si="655"/>
        <v>0</v>
      </c>
      <c r="S404" s="368"/>
      <c r="T404" s="237">
        <f t="shared" si="656"/>
        <v>0</v>
      </c>
      <c r="U404" s="368"/>
      <c r="V404" s="368"/>
      <c r="W404" s="368"/>
      <c r="X404" s="368"/>
      <c r="Y404" s="368"/>
      <c r="Z404" s="368"/>
      <c r="AA404" s="367"/>
      <c r="AB404" s="368"/>
      <c r="AC404" s="237">
        <f t="shared" si="657"/>
        <v>0</v>
      </c>
      <c r="AD404" s="368"/>
      <c r="AE404" s="237">
        <f t="shared" si="658"/>
        <v>0</v>
      </c>
      <c r="AF404" s="368"/>
      <c r="AG404" s="368"/>
      <c r="AH404" s="368"/>
      <c r="AI404" s="368"/>
      <c r="AJ404" s="368"/>
      <c r="AK404" s="368"/>
      <c r="AL404" s="367"/>
      <c r="AM404" s="368"/>
      <c r="AN404" s="237">
        <f t="shared" si="659"/>
        <v>0</v>
      </c>
      <c r="AO404" s="368"/>
      <c r="AP404" s="237">
        <f t="shared" si="660"/>
        <v>0</v>
      </c>
      <c r="AQ404" s="368"/>
      <c r="AR404" s="368"/>
      <c r="AS404" s="368"/>
      <c r="AT404" s="368"/>
      <c r="AU404" s="368"/>
      <c r="AV404" s="368"/>
      <c r="AW404" s="367"/>
      <c r="AX404" s="368"/>
      <c r="AY404" s="237">
        <f t="shared" si="661"/>
        <v>0</v>
      </c>
      <c r="AZ404" s="368"/>
      <c r="BA404" s="237">
        <f t="shared" si="662"/>
        <v>0</v>
      </c>
      <c r="BB404" s="368"/>
      <c r="BC404" s="368"/>
      <c r="BD404" s="368"/>
      <c r="BE404" s="368"/>
      <c r="BF404" s="368"/>
      <c r="BG404" s="368"/>
      <c r="BH404" s="379">
        <f t="shared" si="621"/>
        <v>0</v>
      </c>
      <c r="BI404" s="255" t="str">
        <f t="shared" si="634"/>
        <v>20</v>
      </c>
      <c r="BJ404" s="361"/>
      <c r="BK404" s="253">
        <f t="shared" si="645"/>
        <v>0</v>
      </c>
      <c r="BL404" s="361"/>
      <c r="BM404" s="253">
        <f t="shared" si="646"/>
        <v>0</v>
      </c>
      <c r="BN404" s="247"/>
      <c r="BO404" s="358"/>
      <c r="BP404" s="361"/>
      <c r="BQ404" s="361"/>
      <c r="BR404" s="361"/>
      <c r="BS404" s="361"/>
      <c r="BT404" s="361"/>
      <c r="BU404" s="361"/>
      <c r="BV404" s="253">
        <f t="shared" si="647"/>
        <v>0</v>
      </c>
      <c r="BW404" s="361"/>
      <c r="BX404" s="253">
        <f t="shared" si="648"/>
        <v>0</v>
      </c>
      <c r="BY404" s="361"/>
      <c r="BZ404" s="361"/>
      <c r="CA404" s="361"/>
      <c r="CB404" s="361"/>
      <c r="CC404" s="361"/>
      <c r="CD404" s="361"/>
      <c r="CE404" s="361"/>
      <c r="CF404" s="361"/>
      <c r="CG404" s="253">
        <f t="shared" si="649"/>
        <v>0</v>
      </c>
      <c r="CH404" s="361"/>
      <c r="CI404" s="253">
        <f t="shared" si="650"/>
        <v>0</v>
      </c>
      <c r="CJ404" s="361"/>
      <c r="CK404" s="361"/>
      <c r="CL404" s="361"/>
      <c r="CM404" s="361"/>
      <c r="CN404" s="361"/>
      <c r="CO404" s="361"/>
      <c r="CP404" s="361"/>
      <c r="CQ404" s="361"/>
      <c r="CR404" s="253">
        <f t="shared" si="651"/>
        <v>0</v>
      </c>
      <c r="CS404" s="361"/>
      <c r="CT404" s="253">
        <f t="shared" si="652"/>
        <v>0</v>
      </c>
      <c r="CU404" s="361"/>
      <c r="CV404" s="361"/>
      <c r="CW404" s="361"/>
      <c r="CX404" s="361"/>
      <c r="CY404" s="361"/>
      <c r="CZ404" s="361"/>
      <c r="DA404" s="361"/>
      <c r="DB404" s="361"/>
      <c r="DC404" s="253">
        <f t="shared" si="653"/>
        <v>0</v>
      </c>
      <c r="DD404" s="361"/>
      <c r="DE404" s="253">
        <f t="shared" si="654"/>
        <v>0</v>
      </c>
      <c r="DF404" s="361"/>
      <c r="DG404" s="361"/>
      <c r="DH404" s="361"/>
      <c r="DI404" s="361"/>
      <c r="DJ404" s="361"/>
      <c r="DK404" s="361"/>
      <c r="DL404" s="361"/>
      <c r="DM404" s="2"/>
      <c r="DN404" s="2"/>
    </row>
    <row r="405" spans="1:118" s="28" customFormat="1" ht="36">
      <c r="A405" s="272" t="str">
        <f t="shared" si="624"/>
        <v>Внести наименование учреждения 13</v>
      </c>
      <c r="B405" s="348" t="s">
        <v>340</v>
      </c>
      <c r="C405" s="349" t="s">
        <v>71</v>
      </c>
      <c r="D405" s="349" t="s">
        <v>312</v>
      </c>
      <c r="E405" s="308">
        <f t="shared" si="635"/>
        <v>0</v>
      </c>
      <c r="F405" s="236">
        <f t="shared" si="636"/>
        <v>0</v>
      </c>
      <c r="G405" s="236">
        <f t="shared" si="637"/>
        <v>0</v>
      </c>
      <c r="H405" s="236">
        <f t="shared" si="638"/>
        <v>0</v>
      </c>
      <c r="I405" s="236">
        <f t="shared" si="639"/>
        <v>0</v>
      </c>
      <c r="J405" s="236">
        <f t="shared" si="663"/>
        <v>0</v>
      </c>
      <c r="K405" s="236">
        <f t="shared" si="664"/>
        <v>0</v>
      </c>
      <c r="L405" s="236">
        <f t="shared" si="665"/>
        <v>0</v>
      </c>
      <c r="M405" s="236">
        <f t="shared" si="666"/>
        <v>0</v>
      </c>
      <c r="N405" s="236">
        <f t="shared" si="625"/>
        <v>0</v>
      </c>
      <c r="O405" s="236">
        <f t="shared" si="667"/>
        <v>0</v>
      </c>
      <c r="P405" s="367"/>
      <c r="Q405" s="368"/>
      <c r="R405" s="237">
        <f t="shared" si="655"/>
        <v>0</v>
      </c>
      <c r="S405" s="368"/>
      <c r="T405" s="237">
        <f t="shared" si="656"/>
        <v>0</v>
      </c>
      <c r="U405" s="368"/>
      <c r="V405" s="368"/>
      <c r="W405" s="368"/>
      <c r="X405" s="368"/>
      <c r="Y405" s="368"/>
      <c r="Z405" s="368"/>
      <c r="AA405" s="367"/>
      <c r="AB405" s="368"/>
      <c r="AC405" s="237">
        <f t="shared" si="657"/>
        <v>0</v>
      </c>
      <c r="AD405" s="368"/>
      <c r="AE405" s="237">
        <f t="shared" si="658"/>
        <v>0</v>
      </c>
      <c r="AF405" s="368"/>
      <c r="AG405" s="368"/>
      <c r="AH405" s="368"/>
      <c r="AI405" s="368"/>
      <c r="AJ405" s="368"/>
      <c r="AK405" s="368"/>
      <c r="AL405" s="367"/>
      <c r="AM405" s="368"/>
      <c r="AN405" s="237">
        <f t="shared" si="659"/>
        <v>0</v>
      </c>
      <c r="AO405" s="368"/>
      <c r="AP405" s="237">
        <f t="shared" si="660"/>
        <v>0</v>
      </c>
      <c r="AQ405" s="368"/>
      <c r="AR405" s="368"/>
      <c r="AS405" s="368"/>
      <c r="AT405" s="368"/>
      <c r="AU405" s="368"/>
      <c r="AV405" s="368"/>
      <c r="AW405" s="367"/>
      <c r="AX405" s="368"/>
      <c r="AY405" s="237">
        <f t="shared" si="661"/>
        <v>0</v>
      </c>
      <c r="AZ405" s="368"/>
      <c r="BA405" s="237">
        <f t="shared" si="662"/>
        <v>0</v>
      </c>
      <c r="BB405" s="368"/>
      <c r="BC405" s="368"/>
      <c r="BD405" s="368"/>
      <c r="BE405" s="368"/>
      <c r="BF405" s="368"/>
      <c r="BG405" s="368"/>
      <c r="BH405" s="379">
        <f t="shared" si="621"/>
        <v>0</v>
      </c>
      <c r="BI405" s="255" t="str">
        <f t="shared" si="634"/>
        <v>21</v>
      </c>
      <c r="BJ405" s="361"/>
      <c r="BK405" s="253">
        <f t="shared" si="645"/>
        <v>0</v>
      </c>
      <c r="BL405" s="361"/>
      <c r="BM405" s="253">
        <f t="shared" si="646"/>
        <v>0</v>
      </c>
      <c r="BN405" s="247"/>
      <c r="BO405" s="358"/>
      <c r="BP405" s="361"/>
      <c r="BQ405" s="361"/>
      <c r="BR405" s="361"/>
      <c r="BS405" s="361"/>
      <c r="BT405" s="361"/>
      <c r="BU405" s="361"/>
      <c r="BV405" s="253">
        <f t="shared" si="647"/>
        <v>0</v>
      </c>
      <c r="BW405" s="361"/>
      <c r="BX405" s="253">
        <f t="shared" si="648"/>
        <v>0</v>
      </c>
      <c r="BY405" s="361"/>
      <c r="BZ405" s="361"/>
      <c r="CA405" s="361"/>
      <c r="CB405" s="361"/>
      <c r="CC405" s="361"/>
      <c r="CD405" s="361"/>
      <c r="CE405" s="361"/>
      <c r="CF405" s="361"/>
      <c r="CG405" s="253">
        <f t="shared" si="649"/>
        <v>0</v>
      </c>
      <c r="CH405" s="361"/>
      <c r="CI405" s="253">
        <f t="shared" si="650"/>
        <v>0</v>
      </c>
      <c r="CJ405" s="361"/>
      <c r="CK405" s="361"/>
      <c r="CL405" s="361"/>
      <c r="CM405" s="361"/>
      <c r="CN405" s="361"/>
      <c r="CO405" s="361"/>
      <c r="CP405" s="361"/>
      <c r="CQ405" s="361"/>
      <c r="CR405" s="253">
        <f t="shared" si="651"/>
        <v>0</v>
      </c>
      <c r="CS405" s="361"/>
      <c r="CT405" s="253">
        <f t="shared" si="652"/>
        <v>0</v>
      </c>
      <c r="CU405" s="361"/>
      <c r="CV405" s="361"/>
      <c r="CW405" s="361"/>
      <c r="CX405" s="361"/>
      <c r="CY405" s="361"/>
      <c r="CZ405" s="361"/>
      <c r="DA405" s="361"/>
      <c r="DB405" s="361"/>
      <c r="DC405" s="253">
        <f t="shared" si="653"/>
        <v>0</v>
      </c>
      <c r="DD405" s="361"/>
      <c r="DE405" s="253">
        <f t="shared" si="654"/>
        <v>0</v>
      </c>
      <c r="DF405" s="361"/>
      <c r="DG405" s="361"/>
      <c r="DH405" s="361"/>
      <c r="DI405" s="361"/>
      <c r="DJ405" s="361"/>
      <c r="DK405" s="361"/>
      <c r="DL405" s="361"/>
      <c r="DM405" s="242"/>
      <c r="DN405" s="242"/>
    </row>
    <row r="406" spans="1:118" s="27" customFormat="1" ht="12">
      <c r="A406" s="272" t="str">
        <f t="shared" si="624"/>
        <v>Внести наименование учреждения 13</v>
      </c>
      <c r="B406" s="350" t="s">
        <v>72</v>
      </c>
      <c r="C406" s="349" t="s">
        <v>73</v>
      </c>
      <c r="D406" s="349" t="s">
        <v>313</v>
      </c>
      <c r="E406" s="308">
        <f t="shared" si="635"/>
        <v>0</v>
      </c>
      <c r="F406" s="236">
        <f t="shared" si="636"/>
        <v>0</v>
      </c>
      <c r="G406" s="236">
        <f t="shared" si="637"/>
        <v>0</v>
      </c>
      <c r="H406" s="236">
        <f t="shared" si="638"/>
        <v>0</v>
      </c>
      <c r="I406" s="236">
        <f t="shared" si="639"/>
        <v>0</v>
      </c>
      <c r="J406" s="236">
        <f t="shared" si="663"/>
        <v>0</v>
      </c>
      <c r="K406" s="236">
        <f t="shared" si="664"/>
        <v>0</v>
      </c>
      <c r="L406" s="236">
        <f t="shared" si="665"/>
        <v>0</v>
      </c>
      <c r="M406" s="236">
        <f t="shared" si="666"/>
        <v>0</v>
      </c>
      <c r="N406" s="236">
        <f t="shared" si="625"/>
        <v>0</v>
      </c>
      <c r="O406" s="236">
        <f t="shared" si="667"/>
        <v>0</v>
      </c>
      <c r="P406" s="367"/>
      <c r="Q406" s="368"/>
      <c r="R406" s="237">
        <f t="shared" si="655"/>
        <v>0</v>
      </c>
      <c r="S406" s="368"/>
      <c r="T406" s="237">
        <f t="shared" si="656"/>
        <v>0</v>
      </c>
      <c r="U406" s="368"/>
      <c r="V406" s="368"/>
      <c r="W406" s="368"/>
      <c r="X406" s="368"/>
      <c r="Y406" s="368"/>
      <c r="Z406" s="368"/>
      <c r="AA406" s="367"/>
      <c r="AB406" s="368"/>
      <c r="AC406" s="237">
        <f t="shared" si="657"/>
        <v>0</v>
      </c>
      <c r="AD406" s="368"/>
      <c r="AE406" s="237">
        <f t="shared" si="658"/>
        <v>0</v>
      </c>
      <c r="AF406" s="368"/>
      <c r="AG406" s="368"/>
      <c r="AH406" s="368"/>
      <c r="AI406" s="368"/>
      <c r="AJ406" s="368"/>
      <c r="AK406" s="368"/>
      <c r="AL406" s="367"/>
      <c r="AM406" s="368"/>
      <c r="AN406" s="237">
        <f t="shared" si="659"/>
        <v>0</v>
      </c>
      <c r="AO406" s="368"/>
      <c r="AP406" s="237">
        <f t="shared" si="660"/>
        <v>0</v>
      </c>
      <c r="AQ406" s="368"/>
      <c r="AR406" s="368"/>
      <c r="AS406" s="368"/>
      <c r="AT406" s="368"/>
      <c r="AU406" s="368"/>
      <c r="AV406" s="368"/>
      <c r="AW406" s="367"/>
      <c r="AX406" s="368"/>
      <c r="AY406" s="237">
        <f t="shared" si="661"/>
        <v>0</v>
      </c>
      <c r="AZ406" s="368"/>
      <c r="BA406" s="237">
        <f t="shared" si="662"/>
        <v>0</v>
      </c>
      <c r="BB406" s="368"/>
      <c r="BC406" s="368"/>
      <c r="BD406" s="368"/>
      <c r="BE406" s="368"/>
      <c r="BF406" s="368"/>
      <c r="BG406" s="368"/>
      <c r="BH406" s="379">
        <f t="shared" si="621"/>
        <v>0</v>
      </c>
      <c r="BI406" s="255" t="str">
        <f t="shared" si="634"/>
        <v>22</v>
      </c>
      <c r="BJ406" s="361"/>
      <c r="BK406" s="253">
        <f t="shared" si="645"/>
        <v>0</v>
      </c>
      <c r="BL406" s="361"/>
      <c r="BM406" s="253">
        <f t="shared" si="646"/>
        <v>0</v>
      </c>
      <c r="BN406" s="247"/>
      <c r="BO406" s="358"/>
      <c r="BP406" s="361"/>
      <c r="BQ406" s="361"/>
      <c r="BR406" s="361"/>
      <c r="BS406" s="361"/>
      <c r="BT406" s="361"/>
      <c r="BU406" s="361"/>
      <c r="BV406" s="253">
        <f t="shared" si="647"/>
        <v>0</v>
      </c>
      <c r="BW406" s="361"/>
      <c r="BX406" s="253">
        <f t="shared" si="648"/>
        <v>0</v>
      </c>
      <c r="BY406" s="361"/>
      <c r="BZ406" s="361"/>
      <c r="CA406" s="361"/>
      <c r="CB406" s="361"/>
      <c r="CC406" s="361"/>
      <c r="CD406" s="361"/>
      <c r="CE406" s="361"/>
      <c r="CF406" s="361"/>
      <c r="CG406" s="253">
        <f t="shared" si="649"/>
        <v>0</v>
      </c>
      <c r="CH406" s="361"/>
      <c r="CI406" s="253">
        <f t="shared" si="650"/>
        <v>0</v>
      </c>
      <c r="CJ406" s="361"/>
      <c r="CK406" s="361"/>
      <c r="CL406" s="361"/>
      <c r="CM406" s="361"/>
      <c r="CN406" s="361"/>
      <c r="CO406" s="361"/>
      <c r="CP406" s="361"/>
      <c r="CQ406" s="361"/>
      <c r="CR406" s="253">
        <f t="shared" si="651"/>
        <v>0</v>
      </c>
      <c r="CS406" s="361"/>
      <c r="CT406" s="253">
        <f t="shared" si="652"/>
        <v>0</v>
      </c>
      <c r="CU406" s="361"/>
      <c r="CV406" s="361"/>
      <c r="CW406" s="361"/>
      <c r="CX406" s="361"/>
      <c r="CY406" s="361"/>
      <c r="CZ406" s="361"/>
      <c r="DA406" s="361"/>
      <c r="DB406" s="361"/>
      <c r="DC406" s="253">
        <f t="shared" si="653"/>
        <v>0</v>
      </c>
      <c r="DD406" s="361"/>
      <c r="DE406" s="253">
        <f t="shared" si="654"/>
        <v>0</v>
      </c>
      <c r="DF406" s="361"/>
      <c r="DG406" s="361"/>
      <c r="DH406" s="361"/>
      <c r="DI406" s="361"/>
      <c r="DJ406" s="361"/>
      <c r="DK406" s="361"/>
      <c r="DL406" s="361"/>
      <c r="DM406" s="2"/>
      <c r="DN406" s="2"/>
    </row>
    <row r="407" spans="1:118" s="27" customFormat="1" ht="12">
      <c r="A407" s="272" t="str">
        <f t="shared" si="624"/>
        <v>Внести наименование учреждения 13</v>
      </c>
      <c r="B407" s="348" t="s">
        <v>74</v>
      </c>
      <c r="C407" s="349" t="s">
        <v>76</v>
      </c>
      <c r="D407" s="349" t="s">
        <v>314</v>
      </c>
      <c r="E407" s="308">
        <f t="shared" si="635"/>
        <v>0</v>
      </c>
      <c r="F407" s="236">
        <f t="shared" si="636"/>
        <v>0</v>
      </c>
      <c r="G407" s="236">
        <f t="shared" si="637"/>
        <v>0</v>
      </c>
      <c r="H407" s="236">
        <f t="shared" si="638"/>
        <v>0</v>
      </c>
      <c r="I407" s="236">
        <f t="shared" si="639"/>
        <v>0</v>
      </c>
      <c r="J407" s="236">
        <f t="shared" si="663"/>
        <v>0</v>
      </c>
      <c r="K407" s="236">
        <f t="shared" si="664"/>
        <v>0</v>
      </c>
      <c r="L407" s="236">
        <f t="shared" si="665"/>
        <v>0</v>
      </c>
      <c r="M407" s="236">
        <f t="shared" si="666"/>
        <v>0</v>
      </c>
      <c r="N407" s="236">
        <f t="shared" si="625"/>
        <v>0</v>
      </c>
      <c r="O407" s="236">
        <f t="shared" si="667"/>
        <v>0</v>
      </c>
      <c r="P407" s="220"/>
      <c r="Q407" s="221"/>
      <c r="R407" s="237">
        <f t="shared" si="655"/>
        <v>0</v>
      </c>
      <c r="S407" s="221"/>
      <c r="T407" s="237">
        <f t="shared" si="656"/>
        <v>0</v>
      </c>
      <c r="U407" s="221"/>
      <c r="V407" s="233"/>
      <c r="W407" s="221"/>
      <c r="X407" s="221"/>
      <c r="Y407" s="233"/>
      <c r="Z407" s="221"/>
      <c r="AA407" s="220"/>
      <c r="AB407" s="221"/>
      <c r="AC407" s="237">
        <f t="shared" si="657"/>
        <v>0</v>
      </c>
      <c r="AD407" s="221"/>
      <c r="AE407" s="237">
        <f t="shared" si="658"/>
        <v>0</v>
      </c>
      <c r="AF407" s="221"/>
      <c r="AG407" s="233"/>
      <c r="AH407" s="221"/>
      <c r="AI407" s="221"/>
      <c r="AJ407" s="233"/>
      <c r="AK407" s="221"/>
      <c r="AL407" s="220"/>
      <c r="AM407" s="221"/>
      <c r="AN407" s="237">
        <f t="shared" si="659"/>
        <v>0</v>
      </c>
      <c r="AO407" s="221"/>
      <c r="AP407" s="237">
        <f t="shared" si="660"/>
        <v>0</v>
      </c>
      <c r="AQ407" s="221"/>
      <c r="AR407" s="233"/>
      <c r="AS407" s="221"/>
      <c r="AT407" s="221"/>
      <c r="AU407" s="233"/>
      <c r="AV407" s="221"/>
      <c r="AW407" s="220"/>
      <c r="AX407" s="221"/>
      <c r="AY407" s="237">
        <f t="shared" si="661"/>
        <v>0</v>
      </c>
      <c r="AZ407" s="221"/>
      <c r="BA407" s="237">
        <f t="shared" si="662"/>
        <v>0</v>
      </c>
      <c r="BB407" s="221"/>
      <c r="BC407" s="233"/>
      <c r="BD407" s="221"/>
      <c r="BE407" s="221"/>
      <c r="BF407" s="233"/>
      <c r="BG407" s="221"/>
      <c r="BH407" s="379">
        <f t="shared" si="621"/>
        <v>0</v>
      </c>
      <c r="BI407" s="255" t="str">
        <f t="shared" si="634"/>
        <v>23</v>
      </c>
      <c r="BJ407" s="361"/>
      <c r="BK407" s="253">
        <f t="shared" si="645"/>
        <v>0</v>
      </c>
      <c r="BL407" s="361"/>
      <c r="BM407" s="253">
        <f t="shared" si="646"/>
        <v>0</v>
      </c>
      <c r="BN407" s="247"/>
      <c r="BO407" s="358"/>
      <c r="BP407" s="361"/>
      <c r="BQ407" s="361"/>
      <c r="BR407" s="361"/>
      <c r="BS407" s="361"/>
      <c r="BT407" s="361"/>
      <c r="BU407" s="361"/>
      <c r="BV407" s="253">
        <f t="shared" si="647"/>
        <v>0</v>
      </c>
      <c r="BW407" s="361"/>
      <c r="BX407" s="253">
        <f t="shared" si="648"/>
        <v>0</v>
      </c>
      <c r="BY407" s="361"/>
      <c r="BZ407" s="361"/>
      <c r="CA407" s="361"/>
      <c r="CB407" s="361"/>
      <c r="CC407" s="361"/>
      <c r="CD407" s="361"/>
      <c r="CE407" s="361"/>
      <c r="CF407" s="361"/>
      <c r="CG407" s="253">
        <f t="shared" si="649"/>
        <v>0</v>
      </c>
      <c r="CH407" s="361"/>
      <c r="CI407" s="253">
        <f t="shared" si="650"/>
        <v>0</v>
      </c>
      <c r="CJ407" s="361"/>
      <c r="CK407" s="361"/>
      <c r="CL407" s="361"/>
      <c r="CM407" s="361"/>
      <c r="CN407" s="361"/>
      <c r="CO407" s="361"/>
      <c r="CP407" s="361"/>
      <c r="CQ407" s="361"/>
      <c r="CR407" s="253">
        <f t="shared" si="651"/>
        <v>0</v>
      </c>
      <c r="CS407" s="361"/>
      <c r="CT407" s="253">
        <f t="shared" si="652"/>
        <v>0</v>
      </c>
      <c r="CU407" s="361"/>
      <c r="CV407" s="361"/>
      <c r="CW407" s="361"/>
      <c r="CX407" s="361"/>
      <c r="CY407" s="361"/>
      <c r="CZ407" s="361"/>
      <c r="DA407" s="361"/>
      <c r="DB407" s="361"/>
      <c r="DC407" s="253">
        <f t="shared" si="653"/>
        <v>0</v>
      </c>
      <c r="DD407" s="361"/>
      <c r="DE407" s="253">
        <f t="shared" si="654"/>
        <v>0</v>
      </c>
      <c r="DF407" s="361"/>
      <c r="DG407" s="361"/>
      <c r="DH407" s="361"/>
      <c r="DI407" s="361"/>
      <c r="DJ407" s="361"/>
      <c r="DK407" s="361"/>
      <c r="DL407" s="361"/>
      <c r="DM407" s="2"/>
      <c r="DN407" s="2"/>
    </row>
    <row r="408" spans="1:118" s="27" customFormat="1" ht="12">
      <c r="A408" s="272" t="str">
        <f t="shared" si="624"/>
        <v>Внести наименование учреждения 13</v>
      </c>
      <c r="B408" s="348" t="s">
        <v>315</v>
      </c>
      <c r="C408" s="349" t="s">
        <v>77</v>
      </c>
      <c r="D408" s="349" t="s">
        <v>316</v>
      </c>
      <c r="E408" s="308">
        <f t="shared" si="635"/>
        <v>0</v>
      </c>
      <c r="F408" s="236">
        <f t="shared" si="636"/>
        <v>0</v>
      </c>
      <c r="G408" s="236">
        <f t="shared" si="637"/>
        <v>0</v>
      </c>
      <c r="H408" s="236">
        <f t="shared" si="638"/>
        <v>0</v>
      </c>
      <c r="I408" s="236">
        <f t="shared" si="639"/>
        <v>0</v>
      </c>
      <c r="J408" s="236">
        <f t="shared" si="663"/>
        <v>0</v>
      </c>
      <c r="K408" s="236">
        <f t="shared" si="664"/>
        <v>0</v>
      </c>
      <c r="L408" s="236">
        <f t="shared" si="665"/>
        <v>0</v>
      </c>
      <c r="M408" s="236">
        <f t="shared" si="666"/>
        <v>0</v>
      </c>
      <c r="N408" s="236">
        <f t="shared" si="625"/>
        <v>0</v>
      </c>
      <c r="O408" s="236">
        <f t="shared" si="667"/>
        <v>0</v>
      </c>
      <c r="P408" s="220"/>
      <c r="Q408" s="221"/>
      <c r="R408" s="237">
        <f t="shared" si="655"/>
        <v>0</v>
      </c>
      <c r="S408" s="221"/>
      <c r="T408" s="237">
        <f t="shared" si="656"/>
        <v>0</v>
      </c>
      <c r="U408" s="221"/>
      <c r="V408" s="233"/>
      <c r="W408" s="221"/>
      <c r="X408" s="221"/>
      <c r="Y408" s="233"/>
      <c r="Z408" s="221"/>
      <c r="AA408" s="220"/>
      <c r="AB408" s="221"/>
      <c r="AC408" s="237">
        <f t="shared" si="657"/>
        <v>0</v>
      </c>
      <c r="AD408" s="221"/>
      <c r="AE408" s="237">
        <f t="shared" si="658"/>
        <v>0</v>
      </c>
      <c r="AF408" s="221"/>
      <c r="AG408" s="233"/>
      <c r="AH408" s="221"/>
      <c r="AI408" s="221"/>
      <c r="AJ408" s="233"/>
      <c r="AK408" s="221"/>
      <c r="AL408" s="220"/>
      <c r="AM408" s="221"/>
      <c r="AN408" s="237">
        <f t="shared" si="659"/>
        <v>0</v>
      </c>
      <c r="AO408" s="221"/>
      <c r="AP408" s="237">
        <f t="shared" si="660"/>
        <v>0</v>
      </c>
      <c r="AQ408" s="221"/>
      <c r="AR408" s="233"/>
      <c r="AS408" s="221"/>
      <c r="AT408" s="221"/>
      <c r="AU408" s="233"/>
      <c r="AV408" s="221"/>
      <c r="AW408" s="220"/>
      <c r="AX408" s="221"/>
      <c r="AY408" s="237">
        <f t="shared" si="661"/>
        <v>0</v>
      </c>
      <c r="AZ408" s="221"/>
      <c r="BA408" s="237">
        <f t="shared" si="662"/>
        <v>0</v>
      </c>
      <c r="BB408" s="221"/>
      <c r="BC408" s="233"/>
      <c r="BD408" s="221"/>
      <c r="BE408" s="221"/>
      <c r="BF408" s="233"/>
      <c r="BG408" s="221"/>
      <c r="BH408" s="379">
        <f t="shared" si="621"/>
        <v>0</v>
      </c>
      <c r="BI408" s="255" t="str">
        <f t="shared" si="634"/>
        <v>24</v>
      </c>
      <c r="BJ408" s="361"/>
      <c r="BK408" s="253">
        <f t="shared" si="645"/>
        <v>0</v>
      </c>
      <c r="BL408" s="361"/>
      <c r="BM408" s="253">
        <f t="shared" si="646"/>
        <v>0</v>
      </c>
      <c r="BN408" s="247"/>
      <c r="BO408" s="358"/>
      <c r="BP408" s="361"/>
      <c r="BQ408" s="361"/>
      <c r="BR408" s="361"/>
      <c r="BS408" s="361"/>
      <c r="BT408" s="361"/>
      <c r="BU408" s="361"/>
      <c r="BV408" s="253">
        <f t="shared" si="647"/>
        <v>0</v>
      </c>
      <c r="BW408" s="361"/>
      <c r="BX408" s="253">
        <f t="shared" si="648"/>
        <v>0</v>
      </c>
      <c r="BY408" s="361"/>
      <c r="BZ408" s="361"/>
      <c r="CA408" s="361"/>
      <c r="CB408" s="361"/>
      <c r="CC408" s="361"/>
      <c r="CD408" s="361"/>
      <c r="CE408" s="361"/>
      <c r="CF408" s="361"/>
      <c r="CG408" s="253">
        <f t="shared" si="649"/>
        <v>0</v>
      </c>
      <c r="CH408" s="361"/>
      <c r="CI408" s="253">
        <f t="shared" si="650"/>
        <v>0</v>
      </c>
      <c r="CJ408" s="361"/>
      <c r="CK408" s="361"/>
      <c r="CL408" s="361"/>
      <c r="CM408" s="361"/>
      <c r="CN408" s="361"/>
      <c r="CO408" s="361"/>
      <c r="CP408" s="361"/>
      <c r="CQ408" s="361"/>
      <c r="CR408" s="253">
        <f t="shared" si="651"/>
        <v>0</v>
      </c>
      <c r="CS408" s="361"/>
      <c r="CT408" s="253">
        <f t="shared" si="652"/>
        <v>0</v>
      </c>
      <c r="CU408" s="361"/>
      <c r="CV408" s="361"/>
      <c r="CW408" s="361"/>
      <c r="CX408" s="361"/>
      <c r="CY408" s="361"/>
      <c r="CZ408" s="361"/>
      <c r="DA408" s="361"/>
      <c r="DB408" s="361"/>
      <c r="DC408" s="253">
        <f t="shared" si="653"/>
        <v>0</v>
      </c>
      <c r="DD408" s="361"/>
      <c r="DE408" s="253">
        <f t="shared" si="654"/>
        <v>0</v>
      </c>
      <c r="DF408" s="361"/>
      <c r="DG408" s="361"/>
      <c r="DH408" s="361"/>
      <c r="DI408" s="361"/>
      <c r="DJ408" s="361"/>
      <c r="DK408" s="361"/>
      <c r="DL408" s="361"/>
      <c r="DM408" s="2"/>
      <c r="DN408" s="2"/>
    </row>
    <row r="409" spans="1:118" s="27" customFormat="1" ht="12">
      <c r="A409" s="272" t="str">
        <f t="shared" si="624"/>
        <v>Внести наименование учреждения 13</v>
      </c>
      <c r="B409" s="348" t="s">
        <v>317</v>
      </c>
      <c r="C409" s="349" t="s">
        <v>78</v>
      </c>
      <c r="D409" s="349" t="s">
        <v>318</v>
      </c>
      <c r="E409" s="308">
        <f t="shared" si="635"/>
        <v>0</v>
      </c>
      <c r="F409" s="236">
        <f t="shared" si="636"/>
        <v>0</v>
      </c>
      <c r="G409" s="236">
        <f t="shared" si="637"/>
        <v>0</v>
      </c>
      <c r="H409" s="236">
        <f t="shared" si="638"/>
        <v>0</v>
      </c>
      <c r="I409" s="236">
        <f t="shared" si="639"/>
        <v>0</v>
      </c>
      <c r="J409" s="236">
        <f t="shared" si="663"/>
        <v>0</v>
      </c>
      <c r="K409" s="236">
        <f t="shared" si="664"/>
        <v>0</v>
      </c>
      <c r="L409" s="236">
        <f t="shared" si="665"/>
        <v>0</v>
      </c>
      <c r="M409" s="236">
        <f t="shared" si="666"/>
        <v>0</v>
      </c>
      <c r="N409" s="236">
        <f t="shared" si="625"/>
        <v>0</v>
      </c>
      <c r="O409" s="236">
        <f t="shared" si="667"/>
        <v>0</v>
      </c>
      <c r="P409" s="220"/>
      <c r="Q409" s="221"/>
      <c r="R409" s="237">
        <f t="shared" si="655"/>
        <v>0</v>
      </c>
      <c r="S409" s="221"/>
      <c r="T409" s="237">
        <f t="shared" si="656"/>
        <v>0</v>
      </c>
      <c r="U409" s="221"/>
      <c r="V409" s="233"/>
      <c r="W409" s="221"/>
      <c r="X409" s="221"/>
      <c r="Y409" s="233"/>
      <c r="Z409" s="221"/>
      <c r="AA409" s="220"/>
      <c r="AB409" s="221"/>
      <c r="AC409" s="237">
        <f t="shared" si="657"/>
        <v>0</v>
      </c>
      <c r="AD409" s="221"/>
      <c r="AE409" s="237">
        <f t="shared" si="658"/>
        <v>0</v>
      </c>
      <c r="AF409" s="221"/>
      <c r="AG409" s="233"/>
      <c r="AH409" s="221"/>
      <c r="AI409" s="221"/>
      <c r="AJ409" s="233"/>
      <c r="AK409" s="221"/>
      <c r="AL409" s="220"/>
      <c r="AM409" s="221"/>
      <c r="AN409" s="237">
        <f t="shared" si="659"/>
        <v>0</v>
      </c>
      <c r="AO409" s="221"/>
      <c r="AP409" s="237">
        <f t="shared" si="660"/>
        <v>0</v>
      </c>
      <c r="AQ409" s="221"/>
      <c r="AR409" s="233"/>
      <c r="AS409" s="221"/>
      <c r="AT409" s="221"/>
      <c r="AU409" s="233"/>
      <c r="AV409" s="221"/>
      <c r="AW409" s="220"/>
      <c r="AX409" s="221"/>
      <c r="AY409" s="237">
        <f t="shared" si="661"/>
        <v>0</v>
      </c>
      <c r="AZ409" s="221"/>
      <c r="BA409" s="237">
        <f t="shared" si="662"/>
        <v>0</v>
      </c>
      <c r="BB409" s="221"/>
      <c r="BC409" s="233"/>
      <c r="BD409" s="221"/>
      <c r="BE409" s="221"/>
      <c r="BF409" s="233"/>
      <c r="BG409" s="221"/>
      <c r="BH409" s="379">
        <f t="shared" si="621"/>
        <v>0</v>
      </c>
      <c r="BI409" s="255" t="str">
        <f t="shared" si="634"/>
        <v>25</v>
      </c>
      <c r="BJ409" s="361"/>
      <c r="BK409" s="253">
        <f t="shared" si="645"/>
        <v>0</v>
      </c>
      <c r="BL409" s="361"/>
      <c r="BM409" s="253">
        <f t="shared" si="646"/>
        <v>0</v>
      </c>
      <c r="BN409" s="247"/>
      <c r="BO409" s="358"/>
      <c r="BP409" s="361"/>
      <c r="BQ409" s="361"/>
      <c r="BR409" s="361"/>
      <c r="BS409" s="361"/>
      <c r="BT409" s="361"/>
      <c r="BU409" s="361"/>
      <c r="BV409" s="253">
        <f t="shared" si="647"/>
        <v>0</v>
      </c>
      <c r="BW409" s="361"/>
      <c r="BX409" s="253">
        <f t="shared" si="648"/>
        <v>0</v>
      </c>
      <c r="BY409" s="361"/>
      <c r="BZ409" s="361"/>
      <c r="CA409" s="361"/>
      <c r="CB409" s="361"/>
      <c r="CC409" s="361"/>
      <c r="CD409" s="361"/>
      <c r="CE409" s="361"/>
      <c r="CF409" s="361"/>
      <c r="CG409" s="253">
        <f t="shared" si="649"/>
        <v>0</v>
      </c>
      <c r="CH409" s="361"/>
      <c r="CI409" s="253">
        <f t="shared" si="650"/>
        <v>0</v>
      </c>
      <c r="CJ409" s="361"/>
      <c r="CK409" s="361"/>
      <c r="CL409" s="361"/>
      <c r="CM409" s="361"/>
      <c r="CN409" s="361"/>
      <c r="CO409" s="361"/>
      <c r="CP409" s="361"/>
      <c r="CQ409" s="361"/>
      <c r="CR409" s="253">
        <f t="shared" si="651"/>
        <v>0</v>
      </c>
      <c r="CS409" s="361"/>
      <c r="CT409" s="253">
        <f t="shared" si="652"/>
        <v>0</v>
      </c>
      <c r="CU409" s="361"/>
      <c r="CV409" s="361"/>
      <c r="CW409" s="361"/>
      <c r="CX409" s="361"/>
      <c r="CY409" s="361"/>
      <c r="CZ409" s="361"/>
      <c r="DA409" s="361"/>
      <c r="DB409" s="361"/>
      <c r="DC409" s="253">
        <f t="shared" si="653"/>
        <v>0</v>
      </c>
      <c r="DD409" s="361"/>
      <c r="DE409" s="253">
        <f t="shared" si="654"/>
        <v>0</v>
      </c>
      <c r="DF409" s="361"/>
      <c r="DG409" s="361"/>
      <c r="DH409" s="361"/>
      <c r="DI409" s="361"/>
      <c r="DJ409" s="361"/>
      <c r="DK409" s="361"/>
      <c r="DL409" s="361"/>
      <c r="DM409" s="2"/>
      <c r="DN409" s="2"/>
    </row>
    <row r="410" spans="1:118" s="27" customFormat="1" ht="12">
      <c r="A410" s="272" t="str">
        <f t="shared" si="624"/>
        <v>Внести наименование учреждения 13</v>
      </c>
      <c r="B410" s="348" t="s">
        <v>319</v>
      </c>
      <c r="C410" s="349" t="s">
        <v>320</v>
      </c>
      <c r="D410" s="349" t="s">
        <v>321</v>
      </c>
      <c r="E410" s="308">
        <f t="shared" si="635"/>
        <v>0</v>
      </c>
      <c r="F410" s="236">
        <f t="shared" si="636"/>
        <v>0</v>
      </c>
      <c r="G410" s="236">
        <f t="shared" si="637"/>
        <v>0</v>
      </c>
      <c r="H410" s="236">
        <f t="shared" si="638"/>
        <v>0</v>
      </c>
      <c r="I410" s="236">
        <f t="shared" si="639"/>
        <v>0</v>
      </c>
      <c r="J410" s="236">
        <f t="shared" si="663"/>
        <v>0</v>
      </c>
      <c r="K410" s="236">
        <f t="shared" si="664"/>
        <v>0</v>
      </c>
      <c r="L410" s="236">
        <f t="shared" si="665"/>
        <v>0</v>
      </c>
      <c r="M410" s="236">
        <f t="shared" si="666"/>
        <v>0</v>
      </c>
      <c r="N410" s="236">
        <f t="shared" si="625"/>
        <v>0</v>
      </c>
      <c r="O410" s="236">
        <f t="shared" si="667"/>
        <v>0</v>
      </c>
      <c r="P410" s="220"/>
      <c r="Q410" s="221"/>
      <c r="R410" s="237">
        <f>SUM(U410:W410)</f>
        <v>0</v>
      </c>
      <c r="S410" s="221"/>
      <c r="T410" s="237">
        <f>SUM(X410:Z410)</f>
        <v>0</v>
      </c>
      <c r="U410" s="221"/>
      <c r="V410" s="233"/>
      <c r="W410" s="221"/>
      <c r="X410" s="221"/>
      <c r="Y410" s="233"/>
      <c r="Z410" s="221"/>
      <c r="AA410" s="220"/>
      <c r="AB410" s="221"/>
      <c r="AC410" s="237">
        <f>SUM(AF410:AH410)</f>
        <v>0</v>
      </c>
      <c r="AD410" s="221"/>
      <c r="AE410" s="237">
        <f>SUM(AI410:AK410)</f>
        <v>0</v>
      </c>
      <c r="AF410" s="221"/>
      <c r="AG410" s="233"/>
      <c r="AH410" s="221"/>
      <c r="AI410" s="221"/>
      <c r="AJ410" s="233"/>
      <c r="AK410" s="221"/>
      <c r="AL410" s="220"/>
      <c r="AM410" s="221"/>
      <c r="AN410" s="237">
        <f>SUM(AQ410:AS410)</f>
        <v>0</v>
      </c>
      <c r="AO410" s="221"/>
      <c r="AP410" s="237">
        <f>SUM(AT410:AV410)</f>
        <v>0</v>
      </c>
      <c r="AQ410" s="221"/>
      <c r="AR410" s="233"/>
      <c r="AS410" s="221"/>
      <c r="AT410" s="221"/>
      <c r="AU410" s="233"/>
      <c r="AV410" s="221"/>
      <c r="AW410" s="220"/>
      <c r="AX410" s="221"/>
      <c r="AY410" s="237">
        <f>SUM(BB410:BD410)</f>
        <v>0</v>
      </c>
      <c r="AZ410" s="221"/>
      <c r="BA410" s="237">
        <f>SUM(BE410:BG410)</f>
        <v>0</v>
      </c>
      <c r="BB410" s="221"/>
      <c r="BC410" s="233"/>
      <c r="BD410" s="221"/>
      <c r="BE410" s="221"/>
      <c r="BF410" s="233"/>
      <c r="BG410" s="221"/>
      <c r="BH410" s="379">
        <f t="shared" si="621"/>
        <v>0</v>
      </c>
      <c r="BI410" s="255" t="str">
        <f t="shared" si="634"/>
        <v>26</v>
      </c>
      <c r="BJ410" s="361"/>
      <c r="BK410" s="253">
        <f t="shared" si="645"/>
        <v>0</v>
      </c>
      <c r="BL410" s="361"/>
      <c r="BM410" s="253">
        <f t="shared" si="646"/>
        <v>0</v>
      </c>
      <c r="BN410" s="247"/>
      <c r="BO410" s="358"/>
      <c r="BP410" s="361"/>
      <c r="BQ410" s="361"/>
      <c r="BR410" s="361"/>
      <c r="BS410" s="361"/>
      <c r="BT410" s="361"/>
      <c r="BU410" s="361"/>
      <c r="BV410" s="253">
        <f t="shared" si="647"/>
        <v>0</v>
      </c>
      <c r="BW410" s="361"/>
      <c r="BX410" s="253">
        <f t="shared" si="648"/>
        <v>0</v>
      </c>
      <c r="BY410" s="361"/>
      <c r="BZ410" s="361"/>
      <c r="CA410" s="361"/>
      <c r="CB410" s="361"/>
      <c r="CC410" s="361"/>
      <c r="CD410" s="361"/>
      <c r="CE410" s="361"/>
      <c r="CF410" s="361"/>
      <c r="CG410" s="253">
        <f t="shared" si="649"/>
        <v>0</v>
      </c>
      <c r="CH410" s="361"/>
      <c r="CI410" s="253">
        <f t="shared" si="650"/>
        <v>0</v>
      </c>
      <c r="CJ410" s="361"/>
      <c r="CK410" s="361"/>
      <c r="CL410" s="361"/>
      <c r="CM410" s="361"/>
      <c r="CN410" s="361"/>
      <c r="CO410" s="361"/>
      <c r="CP410" s="361"/>
      <c r="CQ410" s="361"/>
      <c r="CR410" s="253">
        <f t="shared" si="651"/>
        <v>0</v>
      </c>
      <c r="CS410" s="361"/>
      <c r="CT410" s="253">
        <f t="shared" si="652"/>
        <v>0</v>
      </c>
      <c r="CU410" s="361"/>
      <c r="CV410" s="361"/>
      <c r="CW410" s="361"/>
      <c r="CX410" s="361"/>
      <c r="CY410" s="361"/>
      <c r="CZ410" s="361"/>
      <c r="DA410" s="361"/>
      <c r="DB410" s="361"/>
      <c r="DC410" s="253">
        <f t="shared" si="653"/>
        <v>0</v>
      </c>
      <c r="DD410" s="361"/>
      <c r="DE410" s="253">
        <f t="shared" si="654"/>
        <v>0</v>
      </c>
      <c r="DF410" s="361"/>
      <c r="DG410" s="361"/>
      <c r="DH410" s="361"/>
      <c r="DI410" s="361"/>
      <c r="DJ410" s="361"/>
      <c r="DK410" s="361"/>
      <c r="DL410" s="361"/>
      <c r="DM410" s="2"/>
      <c r="DN410" s="2"/>
    </row>
    <row r="411" spans="1:118" s="27" customFormat="1" ht="12">
      <c r="A411" s="272" t="str">
        <f t="shared" si="624"/>
        <v>Внести наименование учреждения 13</v>
      </c>
      <c r="B411" s="348" t="s">
        <v>322</v>
      </c>
      <c r="C411" s="349" t="s">
        <v>323</v>
      </c>
      <c r="D411" s="349" t="s">
        <v>324</v>
      </c>
      <c r="E411" s="308">
        <f t="shared" si="635"/>
        <v>0</v>
      </c>
      <c r="F411" s="236">
        <f t="shared" si="636"/>
        <v>0</v>
      </c>
      <c r="G411" s="236">
        <f t="shared" si="637"/>
        <v>0</v>
      </c>
      <c r="H411" s="236">
        <f t="shared" si="638"/>
        <v>0</v>
      </c>
      <c r="I411" s="236">
        <f t="shared" si="639"/>
        <v>0</v>
      </c>
      <c r="J411" s="236">
        <f t="shared" si="663"/>
        <v>0</v>
      </c>
      <c r="K411" s="236">
        <f t="shared" si="664"/>
        <v>0</v>
      </c>
      <c r="L411" s="236">
        <f t="shared" si="665"/>
        <v>0</v>
      </c>
      <c r="M411" s="236">
        <f t="shared" si="666"/>
        <v>0</v>
      </c>
      <c r="N411" s="236">
        <f t="shared" si="625"/>
        <v>0</v>
      </c>
      <c r="O411" s="236">
        <f t="shared" si="667"/>
        <v>0</v>
      </c>
      <c r="P411" s="220"/>
      <c r="Q411" s="221"/>
      <c r="R411" s="237">
        <f>SUM(U411:W411)</f>
        <v>0</v>
      </c>
      <c r="S411" s="221"/>
      <c r="T411" s="237">
        <f>SUM(X411:Z411)</f>
        <v>0</v>
      </c>
      <c r="U411" s="221"/>
      <c r="V411" s="233"/>
      <c r="W411" s="221"/>
      <c r="X411" s="221"/>
      <c r="Y411" s="233"/>
      <c r="Z411" s="221"/>
      <c r="AA411" s="220"/>
      <c r="AB411" s="221"/>
      <c r="AC411" s="237">
        <f>SUM(AF411:AH411)</f>
        <v>0</v>
      </c>
      <c r="AD411" s="221"/>
      <c r="AE411" s="237">
        <f>SUM(AI411:AK411)</f>
        <v>0</v>
      </c>
      <c r="AF411" s="221"/>
      <c r="AG411" s="233"/>
      <c r="AH411" s="221"/>
      <c r="AI411" s="221"/>
      <c r="AJ411" s="233"/>
      <c r="AK411" s="221"/>
      <c r="AL411" s="220"/>
      <c r="AM411" s="221"/>
      <c r="AN411" s="237">
        <f>SUM(AQ411:AS411)</f>
        <v>0</v>
      </c>
      <c r="AO411" s="221"/>
      <c r="AP411" s="237">
        <f>SUM(AT411:AV411)</f>
        <v>0</v>
      </c>
      <c r="AQ411" s="221"/>
      <c r="AR411" s="233"/>
      <c r="AS411" s="221"/>
      <c r="AT411" s="221"/>
      <c r="AU411" s="233"/>
      <c r="AV411" s="221"/>
      <c r="AW411" s="220"/>
      <c r="AX411" s="221"/>
      <c r="AY411" s="237">
        <f>SUM(BB411:BD411)</f>
        <v>0</v>
      </c>
      <c r="AZ411" s="221"/>
      <c r="BA411" s="237">
        <f>SUM(BE411:BG411)</f>
        <v>0</v>
      </c>
      <c r="BB411" s="221"/>
      <c r="BC411" s="233"/>
      <c r="BD411" s="221"/>
      <c r="BE411" s="221"/>
      <c r="BF411" s="233"/>
      <c r="BG411" s="221"/>
      <c r="BH411" s="379">
        <f t="shared" si="621"/>
        <v>0</v>
      </c>
      <c r="BI411" s="255" t="str">
        <f t="shared" si="634"/>
        <v>27</v>
      </c>
      <c r="BJ411" s="361"/>
      <c r="BK411" s="253">
        <f t="shared" si="645"/>
        <v>0</v>
      </c>
      <c r="BL411" s="361"/>
      <c r="BM411" s="253">
        <f t="shared" si="646"/>
        <v>0</v>
      </c>
      <c r="BN411" s="247"/>
      <c r="BO411" s="358"/>
      <c r="BP411" s="361"/>
      <c r="BQ411" s="361"/>
      <c r="BR411" s="361"/>
      <c r="BS411" s="361"/>
      <c r="BT411" s="361"/>
      <c r="BU411" s="361"/>
      <c r="BV411" s="253">
        <f t="shared" si="647"/>
        <v>0</v>
      </c>
      <c r="BW411" s="361"/>
      <c r="BX411" s="253">
        <f t="shared" si="648"/>
        <v>0</v>
      </c>
      <c r="BY411" s="361"/>
      <c r="BZ411" s="361"/>
      <c r="CA411" s="361"/>
      <c r="CB411" s="361"/>
      <c r="CC411" s="361"/>
      <c r="CD411" s="361"/>
      <c r="CE411" s="361"/>
      <c r="CF411" s="361"/>
      <c r="CG411" s="253">
        <f t="shared" si="649"/>
        <v>0</v>
      </c>
      <c r="CH411" s="361"/>
      <c r="CI411" s="253">
        <f t="shared" si="650"/>
        <v>0</v>
      </c>
      <c r="CJ411" s="361"/>
      <c r="CK411" s="361"/>
      <c r="CL411" s="361"/>
      <c r="CM411" s="361"/>
      <c r="CN411" s="361"/>
      <c r="CO411" s="361"/>
      <c r="CP411" s="361"/>
      <c r="CQ411" s="361"/>
      <c r="CR411" s="253">
        <f t="shared" si="651"/>
        <v>0</v>
      </c>
      <c r="CS411" s="361"/>
      <c r="CT411" s="253">
        <f t="shared" si="652"/>
        <v>0</v>
      </c>
      <c r="CU411" s="361"/>
      <c r="CV411" s="361"/>
      <c r="CW411" s="361"/>
      <c r="CX411" s="361"/>
      <c r="CY411" s="361"/>
      <c r="CZ411" s="361"/>
      <c r="DA411" s="361"/>
      <c r="DB411" s="361"/>
      <c r="DC411" s="253">
        <f t="shared" si="653"/>
        <v>0</v>
      </c>
      <c r="DD411" s="361"/>
      <c r="DE411" s="253">
        <f t="shared" si="654"/>
        <v>0</v>
      </c>
      <c r="DF411" s="361"/>
      <c r="DG411" s="361"/>
      <c r="DH411" s="361"/>
      <c r="DI411" s="361"/>
      <c r="DJ411" s="361"/>
      <c r="DK411" s="361"/>
      <c r="DL411" s="361"/>
      <c r="DM411" s="2"/>
      <c r="DN411" s="2"/>
    </row>
    <row r="412" spans="1:118" s="28" customFormat="1" thickBot="1">
      <c r="A412" s="272" t="str">
        <f t="shared" si="624"/>
        <v>Внести наименование учреждения 13</v>
      </c>
      <c r="B412" s="352" t="s">
        <v>75</v>
      </c>
      <c r="C412" s="349" t="s">
        <v>79</v>
      </c>
      <c r="D412" s="349" t="s">
        <v>325</v>
      </c>
      <c r="E412" s="308">
        <f t="shared" si="635"/>
        <v>0</v>
      </c>
      <c r="F412" s="236">
        <f t="shared" si="636"/>
        <v>0</v>
      </c>
      <c r="G412" s="236">
        <f t="shared" si="637"/>
        <v>0</v>
      </c>
      <c r="H412" s="236">
        <f t="shared" si="638"/>
        <v>0</v>
      </c>
      <c r="I412" s="236">
        <f t="shared" si="639"/>
        <v>0</v>
      </c>
      <c r="J412" s="236">
        <f t="shared" si="663"/>
        <v>0</v>
      </c>
      <c r="K412" s="236">
        <f t="shared" si="664"/>
        <v>0</v>
      </c>
      <c r="L412" s="236">
        <f t="shared" si="665"/>
        <v>0</v>
      </c>
      <c r="M412" s="236">
        <f t="shared" si="666"/>
        <v>0</v>
      </c>
      <c r="N412" s="236">
        <f t="shared" si="625"/>
        <v>0</v>
      </c>
      <c r="O412" s="236">
        <f t="shared" si="667"/>
        <v>0</v>
      </c>
      <c r="P412" s="223"/>
      <c r="Q412" s="224"/>
      <c r="R412" s="238">
        <f>SUM(U412:W412)</f>
        <v>0</v>
      </c>
      <c r="S412" s="224"/>
      <c r="T412" s="238">
        <f>SUM(X412:Z412)</f>
        <v>0</v>
      </c>
      <c r="U412" s="224"/>
      <c r="V412" s="234"/>
      <c r="W412" s="224"/>
      <c r="X412" s="224"/>
      <c r="Y412" s="234"/>
      <c r="Z412" s="224"/>
      <c r="AA412" s="223"/>
      <c r="AB412" s="224"/>
      <c r="AC412" s="238">
        <f>SUM(AF412:AH412)</f>
        <v>0</v>
      </c>
      <c r="AD412" s="224"/>
      <c r="AE412" s="238">
        <f>SUM(AI412:AK412)</f>
        <v>0</v>
      </c>
      <c r="AF412" s="224"/>
      <c r="AG412" s="234"/>
      <c r="AH412" s="224"/>
      <c r="AI412" s="224"/>
      <c r="AJ412" s="234"/>
      <c r="AK412" s="224"/>
      <c r="AL412" s="223"/>
      <c r="AM412" s="224"/>
      <c r="AN412" s="238">
        <f>SUM(AQ412:AS412)</f>
        <v>0</v>
      </c>
      <c r="AO412" s="224"/>
      <c r="AP412" s="238">
        <f>SUM(AT412:AV412)</f>
        <v>0</v>
      </c>
      <c r="AQ412" s="224"/>
      <c r="AR412" s="234"/>
      <c r="AS412" s="224"/>
      <c r="AT412" s="224"/>
      <c r="AU412" s="234"/>
      <c r="AV412" s="224"/>
      <c r="AW412" s="223"/>
      <c r="AX412" s="224"/>
      <c r="AY412" s="238">
        <f>SUM(BB412:BD412)</f>
        <v>0</v>
      </c>
      <c r="AZ412" s="224"/>
      <c r="BA412" s="238">
        <f>SUM(BE412:BG412)</f>
        <v>0</v>
      </c>
      <c r="BB412" s="224"/>
      <c r="BC412" s="234"/>
      <c r="BD412" s="224"/>
      <c r="BE412" s="224"/>
      <c r="BF412" s="234"/>
      <c r="BG412" s="224"/>
      <c r="BH412" s="379">
        <f t="shared" si="621"/>
        <v>0</v>
      </c>
      <c r="BI412" s="255" t="str">
        <f t="shared" si="634"/>
        <v>28</v>
      </c>
      <c r="BJ412" s="359"/>
      <c r="BK412" s="253">
        <f t="shared" si="645"/>
        <v>0</v>
      </c>
      <c r="BL412" s="359"/>
      <c r="BM412" s="253">
        <f t="shared" si="646"/>
        <v>0</v>
      </c>
      <c r="BN412" s="322"/>
      <c r="BO412" s="362"/>
      <c r="BP412" s="359"/>
      <c r="BQ412" s="359"/>
      <c r="BR412" s="359"/>
      <c r="BS412" s="359"/>
      <c r="BT412" s="359"/>
      <c r="BU412" s="359"/>
      <c r="BV412" s="253">
        <f t="shared" si="647"/>
        <v>0</v>
      </c>
      <c r="BW412" s="361"/>
      <c r="BX412" s="253">
        <f t="shared" si="648"/>
        <v>0</v>
      </c>
      <c r="BY412" s="359"/>
      <c r="BZ412" s="359"/>
      <c r="CA412" s="359"/>
      <c r="CB412" s="359"/>
      <c r="CC412" s="359"/>
      <c r="CD412" s="359"/>
      <c r="CE412" s="359"/>
      <c r="CF412" s="359"/>
      <c r="CG412" s="253">
        <f t="shared" si="649"/>
        <v>0</v>
      </c>
      <c r="CH412" s="361"/>
      <c r="CI412" s="253">
        <f t="shared" si="650"/>
        <v>0</v>
      </c>
      <c r="CJ412" s="359"/>
      <c r="CK412" s="359"/>
      <c r="CL412" s="359"/>
      <c r="CM412" s="359"/>
      <c r="CN412" s="359"/>
      <c r="CO412" s="359"/>
      <c r="CP412" s="359"/>
      <c r="CQ412" s="359"/>
      <c r="CR412" s="253">
        <f t="shared" si="651"/>
        <v>0</v>
      </c>
      <c r="CS412" s="361"/>
      <c r="CT412" s="253">
        <f t="shared" si="652"/>
        <v>0</v>
      </c>
      <c r="CU412" s="359"/>
      <c r="CV412" s="359"/>
      <c r="CW412" s="359"/>
      <c r="CX412" s="359"/>
      <c r="CY412" s="359"/>
      <c r="CZ412" s="359"/>
      <c r="DA412" s="359"/>
      <c r="DB412" s="359"/>
      <c r="DC412" s="253">
        <f t="shared" si="653"/>
        <v>0</v>
      </c>
      <c r="DD412" s="361"/>
      <c r="DE412" s="253">
        <f t="shared" si="654"/>
        <v>0</v>
      </c>
      <c r="DF412" s="359"/>
      <c r="DG412" s="359"/>
      <c r="DH412" s="359"/>
      <c r="DI412" s="359"/>
      <c r="DJ412" s="359"/>
      <c r="DK412" s="359"/>
      <c r="DL412" s="359"/>
      <c r="DM412" s="242"/>
      <c r="DN412" s="242"/>
    </row>
    <row r="413" spans="1:118" s="258" customFormat="1" ht="20.25" customHeight="1">
      <c r="A413" s="271" t="str">
        <f>B413</f>
        <v>Внести наименование учреждения 14</v>
      </c>
      <c r="B413" s="712" t="s">
        <v>258</v>
      </c>
      <c r="C413" s="713"/>
      <c r="D413" s="713"/>
      <c r="E413" s="713"/>
      <c r="F413" s="713"/>
      <c r="G413" s="713"/>
      <c r="H413" s="713"/>
      <c r="I413" s="713"/>
      <c r="J413" s="713"/>
      <c r="K413" s="713"/>
      <c r="L413" s="713"/>
      <c r="M413" s="713"/>
      <c r="N413" s="713"/>
      <c r="O413" s="714"/>
      <c r="P413" s="715" t="str">
        <f>CONCATENATE(P$1," - ",$B413)</f>
        <v>1 квартал - Внести наименование учреждения 14</v>
      </c>
      <c r="Q413" s="716"/>
      <c r="R413" s="716"/>
      <c r="S413" s="716"/>
      <c r="T413" s="716"/>
      <c r="U413" s="716"/>
      <c r="V413" s="716"/>
      <c r="W413" s="716"/>
      <c r="X413" s="716"/>
      <c r="Y413" s="716"/>
      <c r="Z413" s="717"/>
      <c r="AA413" s="715" t="str">
        <f>CONCATENATE(AA$1," - ",$B413)</f>
        <v>2 квартал - Внести наименование учреждения 14</v>
      </c>
      <c r="AB413" s="716"/>
      <c r="AC413" s="716"/>
      <c r="AD413" s="716"/>
      <c r="AE413" s="716"/>
      <c r="AF413" s="716"/>
      <c r="AG413" s="716"/>
      <c r="AH413" s="716"/>
      <c r="AI413" s="716"/>
      <c r="AJ413" s="716"/>
      <c r="AK413" s="717"/>
      <c r="AL413" s="715" t="str">
        <f>CONCATENATE(AL$1," - ",$B413)</f>
        <v>3 квартал - Внести наименование учреждения 14</v>
      </c>
      <c r="AM413" s="716"/>
      <c r="AN413" s="716"/>
      <c r="AO413" s="716"/>
      <c r="AP413" s="716"/>
      <c r="AQ413" s="716"/>
      <c r="AR413" s="716"/>
      <c r="AS413" s="716"/>
      <c r="AT413" s="716"/>
      <c r="AU413" s="716"/>
      <c r="AV413" s="717"/>
      <c r="AW413" s="715" t="str">
        <f>CONCATENATE(AW$1," - ",$B413)</f>
        <v>4 квартал - Внести наименование учреждения 14</v>
      </c>
      <c r="AX413" s="716"/>
      <c r="AY413" s="716"/>
      <c r="AZ413" s="716"/>
      <c r="BA413" s="716"/>
      <c r="BB413" s="716"/>
      <c r="BC413" s="716"/>
      <c r="BD413" s="716"/>
      <c r="BE413" s="716"/>
      <c r="BF413" s="716"/>
      <c r="BG413" s="717"/>
      <c r="BH413" s="379">
        <f>IF((COUNTA(BJ413:DL413)-COUNTIF(BJ413:DL413,0))=0,0,CONCATENATE("Ошибки!-",COUNTA(BJ413:DL413)-COUNTIF(BJ413:DL413,0)))</f>
        <v>0</v>
      </c>
      <c r="BI413" s="284" t="str">
        <f>CONCATENATE(D424," по отношению к ",D425,", ",D426)</f>
        <v>11 по отношению к 12, 13</v>
      </c>
      <c r="BJ413" s="285">
        <f t="shared" ref="BJ413:CO413" si="668">IF(ROUND(E424-SUM(E425:E426),5)&gt;=0,0,"Ошибка")</f>
        <v>0</v>
      </c>
      <c r="BK413" s="285">
        <f t="shared" si="668"/>
        <v>0</v>
      </c>
      <c r="BL413" s="285">
        <f t="shared" si="668"/>
        <v>0</v>
      </c>
      <c r="BM413" s="285">
        <f t="shared" si="668"/>
        <v>0</v>
      </c>
      <c r="BN413" s="285">
        <f t="shared" si="668"/>
        <v>0</v>
      </c>
      <c r="BO413" s="285">
        <f t="shared" si="668"/>
        <v>0</v>
      </c>
      <c r="BP413" s="285">
        <f t="shared" si="668"/>
        <v>0</v>
      </c>
      <c r="BQ413" s="285">
        <f t="shared" si="668"/>
        <v>0</v>
      </c>
      <c r="BR413" s="285">
        <f t="shared" si="668"/>
        <v>0</v>
      </c>
      <c r="BS413" s="285">
        <f t="shared" si="668"/>
        <v>0</v>
      </c>
      <c r="BT413" s="285">
        <f t="shared" si="668"/>
        <v>0</v>
      </c>
      <c r="BU413" s="285">
        <f t="shared" si="668"/>
        <v>0</v>
      </c>
      <c r="BV413" s="285">
        <f t="shared" si="668"/>
        <v>0</v>
      </c>
      <c r="BW413" s="285">
        <f t="shared" si="668"/>
        <v>0</v>
      </c>
      <c r="BX413" s="285">
        <f t="shared" si="668"/>
        <v>0</v>
      </c>
      <c r="BY413" s="285">
        <f t="shared" si="668"/>
        <v>0</v>
      </c>
      <c r="BZ413" s="285">
        <f t="shared" si="668"/>
        <v>0</v>
      </c>
      <c r="CA413" s="285">
        <f t="shared" si="668"/>
        <v>0</v>
      </c>
      <c r="CB413" s="285">
        <f t="shared" si="668"/>
        <v>0</v>
      </c>
      <c r="CC413" s="285">
        <f t="shared" si="668"/>
        <v>0</v>
      </c>
      <c r="CD413" s="285">
        <f t="shared" si="668"/>
        <v>0</v>
      </c>
      <c r="CE413" s="285">
        <f t="shared" si="668"/>
        <v>0</v>
      </c>
      <c r="CF413" s="285">
        <f t="shared" si="668"/>
        <v>0</v>
      </c>
      <c r="CG413" s="285">
        <f t="shared" si="668"/>
        <v>0</v>
      </c>
      <c r="CH413" s="285">
        <f t="shared" si="668"/>
        <v>0</v>
      </c>
      <c r="CI413" s="285">
        <f t="shared" si="668"/>
        <v>0</v>
      </c>
      <c r="CJ413" s="285">
        <f t="shared" si="668"/>
        <v>0</v>
      </c>
      <c r="CK413" s="285">
        <f t="shared" si="668"/>
        <v>0</v>
      </c>
      <c r="CL413" s="285">
        <f t="shared" si="668"/>
        <v>0</v>
      </c>
      <c r="CM413" s="285">
        <f t="shared" si="668"/>
        <v>0</v>
      </c>
      <c r="CN413" s="285">
        <f t="shared" si="668"/>
        <v>0</v>
      </c>
      <c r="CO413" s="285">
        <f t="shared" si="668"/>
        <v>0</v>
      </c>
      <c r="CP413" s="285">
        <f t="shared" ref="CP413:DL413" si="669">IF(ROUND(AK424-SUM(AK425:AK426),5)&gt;=0,0,"Ошибка")</f>
        <v>0</v>
      </c>
      <c r="CQ413" s="285">
        <f t="shared" si="669"/>
        <v>0</v>
      </c>
      <c r="CR413" s="285">
        <f t="shared" si="669"/>
        <v>0</v>
      </c>
      <c r="CS413" s="285">
        <f t="shared" si="669"/>
        <v>0</v>
      </c>
      <c r="CT413" s="285">
        <f t="shared" si="669"/>
        <v>0</v>
      </c>
      <c r="CU413" s="285">
        <f t="shared" si="669"/>
        <v>0</v>
      </c>
      <c r="CV413" s="285">
        <f t="shared" si="669"/>
        <v>0</v>
      </c>
      <c r="CW413" s="285">
        <f t="shared" si="669"/>
        <v>0</v>
      </c>
      <c r="CX413" s="285">
        <f t="shared" si="669"/>
        <v>0</v>
      </c>
      <c r="CY413" s="285">
        <f t="shared" si="669"/>
        <v>0</v>
      </c>
      <c r="CZ413" s="285">
        <f t="shared" si="669"/>
        <v>0</v>
      </c>
      <c r="DA413" s="285">
        <f t="shared" si="669"/>
        <v>0</v>
      </c>
      <c r="DB413" s="285">
        <f t="shared" si="669"/>
        <v>0</v>
      </c>
      <c r="DC413" s="285">
        <f t="shared" si="669"/>
        <v>0</v>
      </c>
      <c r="DD413" s="285">
        <f t="shared" si="669"/>
        <v>0</v>
      </c>
      <c r="DE413" s="285">
        <f t="shared" si="669"/>
        <v>0</v>
      </c>
      <c r="DF413" s="285">
        <f t="shared" si="669"/>
        <v>0</v>
      </c>
      <c r="DG413" s="285">
        <f t="shared" si="669"/>
        <v>0</v>
      </c>
      <c r="DH413" s="285">
        <f t="shared" si="669"/>
        <v>0</v>
      </c>
      <c r="DI413" s="285">
        <f t="shared" si="669"/>
        <v>0</v>
      </c>
      <c r="DJ413" s="285">
        <f t="shared" si="669"/>
        <v>0</v>
      </c>
      <c r="DK413" s="285">
        <f t="shared" si="669"/>
        <v>0</v>
      </c>
      <c r="DL413" s="285">
        <f t="shared" si="669"/>
        <v>0</v>
      </c>
      <c r="DM413" s="259"/>
      <c r="DN413" s="259"/>
    </row>
    <row r="414" spans="1:118" s="27" customFormat="1" ht="36">
      <c r="A414" s="272" t="str">
        <f>A413</f>
        <v>Внести наименование учреждения 14</v>
      </c>
      <c r="B414" s="211" t="s">
        <v>356</v>
      </c>
      <c r="C414" s="37" t="s">
        <v>47</v>
      </c>
      <c r="D414" s="37" t="s">
        <v>6</v>
      </c>
      <c r="E414" s="308">
        <f t="shared" ref="E414:AJ414" si="670">SUM(E415:E418,E420:E421,E424,E427,E430:E432,E434,E436:E441)</f>
        <v>0</v>
      </c>
      <c r="F414" s="236">
        <f t="shared" si="670"/>
        <v>0</v>
      </c>
      <c r="G414" s="236">
        <f t="shared" si="670"/>
        <v>0</v>
      </c>
      <c r="H414" s="236">
        <f t="shared" si="670"/>
        <v>0</v>
      </c>
      <c r="I414" s="236">
        <f t="shared" si="670"/>
        <v>0</v>
      </c>
      <c r="J414" s="236">
        <f t="shared" si="670"/>
        <v>0</v>
      </c>
      <c r="K414" s="236">
        <f t="shared" si="670"/>
        <v>0</v>
      </c>
      <c r="L414" s="236">
        <f t="shared" si="670"/>
        <v>0</v>
      </c>
      <c r="M414" s="236">
        <f t="shared" si="670"/>
        <v>0</v>
      </c>
      <c r="N414" s="236">
        <f t="shared" si="670"/>
        <v>0</v>
      </c>
      <c r="O414" s="236">
        <f t="shared" si="670"/>
        <v>0</v>
      </c>
      <c r="P414" s="228">
        <f t="shared" si="670"/>
        <v>0</v>
      </c>
      <c r="Q414" s="226">
        <f t="shared" si="670"/>
        <v>0</v>
      </c>
      <c r="R414" s="236">
        <f t="shared" si="670"/>
        <v>0</v>
      </c>
      <c r="S414" s="226">
        <f t="shared" si="670"/>
        <v>0</v>
      </c>
      <c r="T414" s="236">
        <f t="shared" si="670"/>
        <v>0</v>
      </c>
      <c r="U414" s="226">
        <f t="shared" si="670"/>
        <v>0</v>
      </c>
      <c r="V414" s="235">
        <f t="shared" si="670"/>
        <v>0</v>
      </c>
      <c r="W414" s="226">
        <f t="shared" si="670"/>
        <v>0</v>
      </c>
      <c r="X414" s="226">
        <f t="shared" si="670"/>
        <v>0</v>
      </c>
      <c r="Y414" s="235">
        <f t="shared" si="670"/>
        <v>0</v>
      </c>
      <c r="Z414" s="227">
        <f t="shared" si="670"/>
        <v>0</v>
      </c>
      <c r="AA414" s="228">
        <f t="shared" si="670"/>
        <v>0</v>
      </c>
      <c r="AB414" s="226">
        <f t="shared" si="670"/>
        <v>0</v>
      </c>
      <c r="AC414" s="236">
        <f t="shared" si="670"/>
        <v>0</v>
      </c>
      <c r="AD414" s="226">
        <f t="shared" si="670"/>
        <v>0</v>
      </c>
      <c r="AE414" s="236">
        <f t="shared" si="670"/>
        <v>0</v>
      </c>
      <c r="AF414" s="226">
        <f t="shared" si="670"/>
        <v>0</v>
      </c>
      <c r="AG414" s="235">
        <f t="shared" si="670"/>
        <v>0</v>
      </c>
      <c r="AH414" s="226">
        <f t="shared" si="670"/>
        <v>0</v>
      </c>
      <c r="AI414" s="226">
        <f t="shared" si="670"/>
        <v>0</v>
      </c>
      <c r="AJ414" s="235">
        <f t="shared" si="670"/>
        <v>0</v>
      </c>
      <c r="AK414" s="227">
        <f t="shared" ref="AK414:BG414" si="671">SUM(AK415:AK418,AK420:AK421,AK424,AK427,AK430:AK432,AK434,AK436:AK441)</f>
        <v>0</v>
      </c>
      <c r="AL414" s="228">
        <f t="shared" si="671"/>
        <v>0</v>
      </c>
      <c r="AM414" s="226">
        <f t="shared" si="671"/>
        <v>0</v>
      </c>
      <c r="AN414" s="236">
        <f t="shared" si="671"/>
        <v>0</v>
      </c>
      <c r="AO414" s="226">
        <f t="shared" si="671"/>
        <v>0</v>
      </c>
      <c r="AP414" s="236">
        <f t="shared" si="671"/>
        <v>0</v>
      </c>
      <c r="AQ414" s="226">
        <f t="shared" si="671"/>
        <v>0</v>
      </c>
      <c r="AR414" s="235">
        <f t="shared" si="671"/>
        <v>0</v>
      </c>
      <c r="AS414" s="226">
        <f t="shared" si="671"/>
        <v>0</v>
      </c>
      <c r="AT414" s="226">
        <f t="shared" si="671"/>
        <v>0</v>
      </c>
      <c r="AU414" s="235">
        <f t="shared" si="671"/>
        <v>0</v>
      </c>
      <c r="AV414" s="227">
        <f t="shared" si="671"/>
        <v>0</v>
      </c>
      <c r="AW414" s="228">
        <f t="shared" si="671"/>
        <v>0</v>
      </c>
      <c r="AX414" s="226">
        <f t="shared" si="671"/>
        <v>0</v>
      </c>
      <c r="AY414" s="236">
        <f t="shared" si="671"/>
        <v>0</v>
      </c>
      <c r="AZ414" s="226">
        <f t="shared" si="671"/>
        <v>0</v>
      </c>
      <c r="BA414" s="236">
        <f t="shared" si="671"/>
        <v>0</v>
      </c>
      <c r="BB414" s="226">
        <f t="shared" si="671"/>
        <v>0</v>
      </c>
      <c r="BC414" s="235">
        <f t="shared" si="671"/>
        <v>0</v>
      </c>
      <c r="BD414" s="226">
        <f t="shared" si="671"/>
        <v>0</v>
      </c>
      <c r="BE414" s="226">
        <f t="shared" si="671"/>
        <v>0</v>
      </c>
      <c r="BF414" s="235">
        <f t="shared" si="671"/>
        <v>0</v>
      </c>
      <c r="BG414" s="227">
        <f t="shared" si="671"/>
        <v>0</v>
      </c>
      <c r="BH414" s="379">
        <f t="shared" ref="BH414:BH441" si="672">IF((COUNTA(BJ414:DL414)-COUNTIF(BJ414:DL414,0))=0,0,CONCATENATE("Ошибки!-",COUNTA(BJ414:DL414)-COUNTIF(BJ414:DL414,0)))</f>
        <v>0</v>
      </c>
      <c r="BI414" s="255" t="str">
        <f>CONCATENATE(D427," по отношению к ",D428,", ",D429)</f>
        <v>14 по отношению к 15, 16</v>
      </c>
      <c r="BJ414" s="253">
        <f t="shared" ref="BJ414:CO414" si="673">IF(ROUND(E427-SUM(E428:E429),5)&gt;=0,0,"Ошибка")</f>
        <v>0</v>
      </c>
      <c r="BK414" s="253">
        <f t="shared" si="673"/>
        <v>0</v>
      </c>
      <c r="BL414" s="253">
        <f t="shared" si="673"/>
        <v>0</v>
      </c>
      <c r="BM414" s="253">
        <f t="shared" si="673"/>
        <v>0</v>
      </c>
      <c r="BN414" s="253">
        <f t="shared" si="673"/>
        <v>0</v>
      </c>
      <c r="BO414" s="253">
        <f t="shared" si="673"/>
        <v>0</v>
      </c>
      <c r="BP414" s="253">
        <f t="shared" si="673"/>
        <v>0</v>
      </c>
      <c r="BQ414" s="253">
        <f t="shared" si="673"/>
        <v>0</v>
      </c>
      <c r="BR414" s="253">
        <f t="shared" si="673"/>
        <v>0</v>
      </c>
      <c r="BS414" s="253">
        <f t="shared" si="673"/>
        <v>0</v>
      </c>
      <c r="BT414" s="253">
        <f t="shared" si="673"/>
        <v>0</v>
      </c>
      <c r="BU414" s="253">
        <f t="shared" si="673"/>
        <v>0</v>
      </c>
      <c r="BV414" s="253">
        <f t="shared" si="673"/>
        <v>0</v>
      </c>
      <c r="BW414" s="253">
        <f t="shared" si="673"/>
        <v>0</v>
      </c>
      <c r="BX414" s="253">
        <f t="shared" si="673"/>
        <v>0</v>
      </c>
      <c r="BY414" s="253">
        <f t="shared" si="673"/>
        <v>0</v>
      </c>
      <c r="BZ414" s="253">
        <f t="shared" si="673"/>
        <v>0</v>
      </c>
      <c r="CA414" s="253">
        <f t="shared" si="673"/>
        <v>0</v>
      </c>
      <c r="CB414" s="253">
        <f t="shared" si="673"/>
        <v>0</v>
      </c>
      <c r="CC414" s="253">
        <f t="shared" si="673"/>
        <v>0</v>
      </c>
      <c r="CD414" s="253">
        <f t="shared" si="673"/>
        <v>0</v>
      </c>
      <c r="CE414" s="253">
        <f t="shared" si="673"/>
        <v>0</v>
      </c>
      <c r="CF414" s="253">
        <f t="shared" si="673"/>
        <v>0</v>
      </c>
      <c r="CG414" s="253">
        <f t="shared" si="673"/>
        <v>0</v>
      </c>
      <c r="CH414" s="253">
        <f t="shared" si="673"/>
        <v>0</v>
      </c>
      <c r="CI414" s="253">
        <f t="shared" si="673"/>
        <v>0</v>
      </c>
      <c r="CJ414" s="253">
        <f t="shared" si="673"/>
        <v>0</v>
      </c>
      <c r="CK414" s="253">
        <f t="shared" si="673"/>
        <v>0</v>
      </c>
      <c r="CL414" s="253">
        <f t="shared" si="673"/>
        <v>0</v>
      </c>
      <c r="CM414" s="253">
        <f t="shared" si="673"/>
        <v>0</v>
      </c>
      <c r="CN414" s="253">
        <f t="shared" si="673"/>
        <v>0</v>
      </c>
      <c r="CO414" s="253">
        <f t="shared" si="673"/>
        <v>0</v>
      </c>
      <c r="CP414" s="253">
        <f t="shared" ref="CP414:DL414" si="674">IF(ROUND(AK427-SUM(AK428:AK429),5)&gt;=0,0,"Ошибка")</f>
        <v>0</v>
      </c>
      <c r="CQ414" s="253">
        <f t="shared" si="674"/>
        <v>0</v>
      </c>
      <c r="CR414" s="253">
        <f t="shared" si="674"/>
        <v>0</v>
      </c>
      <c r="CS414" s="253">
        <f t="shared" si="674"/>
        <v>0</v>
      </c>
      <c r="CT414" s="253">
        <f t="shared" si="674"/>
        <v>0</v>
      </c>
      <c r="CU414" s="253">
        <f t="shared" si="674"/>
        <v>0</v>
      </c>
      <c r="CV414" s="253">
        <f t="shared" si="674"/>
        <v>0</v>
      </c>
      <c r="CW414" s="253">
        <f t="shared" si="674"/>
        <v>0</v>
      </c>
      <c r="CX414" s="253">
        <f t="shared" si="674"/>
        <v>0</v>
      </c>
      <c r="CY414" s="253">
        <f t="shared" si="674"/>
        <v>0</v>
      </c>
      <c r="CZ414" s="253">
        <f t="shared" si="674"/>
        <v>0</v>
      </c>
      <c r="DA414" s="253">
        <f t="shared" si="674"/>
        <v>0</v>
      </c>
      <c r="DB414" s="253">
        <f t="shared" si="674"/>
        <v>0</v>
      </c>
      <c r="DC414" s="253">
        <f t="shared" si="674"/>
        <v>0</v>
      </c>
      <c r="DD414" s="253">
        <f t="shared" si="674"/>
        <v>0</v>
      </c>
      <c r="DE414" s="253">
        <f t="shared" si="674"/>
        <v>0</v>
      </c>
      <c r="DF414" s="253">
        <f t="shared" si="674"/>
        <v>0</v>
      </c>
      <c r="DG414" s="253">
        <f t="shared" si="674"/>
        <v>0</v>
      </c>
      <c r="DH414" s="253">
        <f t="shared" si="674"/>
        <v>0</v>
      </c>
      <c r="DI414" s="253">
        <f t="shared" si="674"/>
        <v>0</v>
      </c>
      <c r="DJ414" s="253">
        <f t="shared" si="674"/>
        <v>0</v>
      </c>
      <c r="DK414" s="253">
        <f t="shared" si="674"/>
        <v>0</v>
      </c>
      <c r="DL414" s="253">
        <f t="shared" si="674"/>
        <v>0</v>
      </c>
      <c r="DM414" s="2"/>
      <c r="DN414" s="2"/>
    </row>
    <row r="415" spans="1:118" s="27" customFormat="1" ht="24">
      <c r="A415" s="272" t="str">
        <f t="shared" ref="A415:A441" si="675">A414</f>
        <v>Внести наименование учреждения 14</v>
      </c>
      <c r="B415" s="348" t="s">
        <v>233</v>
      </c>
      <c r="C415" s="349" t="s">
        <v>55</v>
      </c>
      <c r="D415" s="349" t="s">
        <v>7</v>
      </c>
      <c r="E415" s="308">
        <f>ROUND(SUM(P415,AA415,AL415,AW415),0)</f>
        <v>0</v>
      </c>
      <c r="F415" s="236">
        <f>ROUND(SUM(Q415,AB415,AM415,AX415),1)</f>
        <v>0</v>
      </c>
      <c r="G415" s="236">
        <f>SUM(J415:L415)</f>
        <v>0</v>
      </c>
      <c r="H415" s="236">
        <f>ROUND(SUM(S415,AD415,AO415,AZ415),1)</f>
        <v>0</v>
      </c>
      <c r="I415" s="236">
        <f>SUM(M415:O415)</f>
        <v>0</v>
      </c>
      <c r="J415" s="236">
        <f>ROUND(SUM(U415,AF415,AQ415,BB415),1)</f>
        <v>0</v>
      </c>
      <c r="K415" s="236">
        <f>ROUND(SUM(V415,AG415,AR415,BC415),1)</f>
        <v>0</v>
      </c>
      <c r="L415" s="236">
        <f>ROUND(SUM(W415,AH415,AS415,BD415),1)</f>
        <v>0</v>
      </c>
      <c r="M415" s="236">
        <f>ROUND(SUM(X415,AI415,AT415,BE415),1)</f>
        <v>0</v>
      </c>
      <c r="N415" s="236">
        <f t="shared" ref="N415:N441" si="676">ROUND(SUM(Y415,AJ415,AU415,BF415),1)</f>
        <v>0</v>
      </c>
      <c r="O415" s="236">
        <f>ROUND(SUM(Z415,AK415,AV415,BG415),1)</f>
        <v>0</v>
      </c>
      <c r="P415" s="220"/>
      <c r="Q415" s="221"/>
      <c r="R415" s="237">
        <f t="shared" ref="R415:R420" si="677">SUM(U415:W415)</f>
        <v>0</v>
      </c>
      <c r="S415" s="221"/>
      <c r="T415" s="237">
        <f t="shared" ref="T415:T420" si="678">SUM(X415:Z415)</f>
        <v>0</v>
      </c>
      <c r="U415" s="221"/>
      <c r="V415" s="233"/>
      <c r="W415" s="221"/>
      <c r="X415" s="221"/>
      <c r="Y415" s="233"/>
      <c r="Z415" s="221"/>
      <c r="AA415" s="220"/>
      <c r="AB415" s="221"/>
      <c r="AC415" s="237">
        <f t="shared" ref="AC415:AC420" si="679">SUM(AF415:AH415)</f>
        <v>0</v>
      </c>
      <c r="AD415" s="221"/>
      <c r="AE415" s="237">
        <f t="shared" ref="AE415:AE420" si="680">SUM(AI415:AK415)</f>
        <v>0</v>
      </c>
      <c r="AF415" s="221"/>
      <c r="AG415" s="233"/>
      <c r="AH415" s="221"/>
      <c r="AI415" s="221"/>
      <c r="AJ415" s="233"/>
      <c r="AK415" s="221"/>
      <c r="AL415" s="220"/>
      <c r="AM415" s="221"/>
      <c r="AN415" s="237">
        <f t="shared" ref="AN415:AN420" si="681">SUM(AQ415:AS415)</f>
        <v>0</v>
      </c>
      <c r="AO415" s="221"/>
      <c r="AP415" s="237">
        <f t="shared" ref="AP415:AP420" si="682">SUM(AT415:AV415)</f>
        <v>0</v>
      </c>
      <c r="AQ415" s="221"/>
      <c r="AR415" s="233"/>
      <c r="AS415" s="221"/>
      <c r="AT415" s="221"/>
      <c r="AU415" s="233"/>
      <c r="AV415" s="221"/>
      <c r="AW415" s="220"/>
      <c r="AX415" s="221"/>
      <c r="AY415" s="237">
        <f t="shared" ref="AY415:AY420" si="683">SUM(BB415:BD415)</f>
        <v>0</v>
      </c>
      <c r="AZ415" s="221"/>
      <c r="BA415" s="237">
        <f t="shared" ref="BA415:BA420" si="684">SUM(BE415:BG415)</f>
        <v>0</v>
      </c>
      <c r="BB415" s="221"/>
      <c r="BC415" s="233"/>
      <c r="BD415" s="221"/>
      <c r="BE415" s="221"/>
      <c r="BF415" s="233"/>
      <c r="BG415" s="221"/>
      <c r="BH415" s="379">
        <f t="shared" si="672"/>
        <v>0</v>
      </c>
      <c r="BI415" s="255" t="str">
        <f t="shared" ref="BI415:BI441" si="685">D415</f>
        <v>02</v>
      </c>
      <c r="BJ415" s="361"/>
      <c r="BK415" s="253">
        <f>IF(ROUND((E415-F415),5)&gt;=0,0,"Ошибка!")</f>
        <v>0</v>
      </c>
      <c r="BL415" s="361"/>
      <c r="BM415" s="253">
        <f>IF(ROUND((G415-H415),5)&gt;=0,0,"Ошибка!")</f>
        <v>0</v>
      </c>
      <c r="BN415" s="247"/>
      <c r="BO415" s="358"/>
      <c r="BP415" s="361"/>
      <c r="BQ415" s="361"/>
      <c r="BR415" s="361"/>
      <c r="BS415" s="361"/>
      <c r="BT415" s="361"/>
      <c r="BU415" s="361"/>
      <c r="BV415" s="253">
        <f>IF(ROUND((P415-Q415),5)&gt;=0,0,"Ошибка!")</f>
        <v>0</v>
      </c>
      <c r="BW415" s="361"/>
      <c r="BX415" s="253">
        <f>IF(ROUND((R415-S415),5)&gt;=0,0,"Ошибка!")</f>
        <v>0</v>
      </c>
      <c r="BY415" s="361"/>
      <c r="BZ415" s="361"/>
      <c r="CA415" s="361"/>
      <c r="CB415" s="361"/>
      <c r="CC415" s="361"/>
      <c r="CD415" s="361"/>
      <c r="CE415" s="361"/>
      <c r="CF415" s="361"/>
      <c r="CG415" s="253">
        <f>IF(ROUND((AA415-AB415),5)&gt;=0,0,"Ошибка!")</f>
        <v>0</v>
      </c>
      <c r="CH415" s="361"/>
      <c r="CI415" s="253">
        <f>IF(ROUND((AC415-AD415),5)&gt;=0,0,"Ошибка!")</f>
        <v>0</v>
      </c>
      <c r="CJ415" s="361"/>
      <c r="CK415" s="361"/>
      <c r="CL415" s="361"/>
      <c r="CM415" s="361"/>
      <c r="CN415" s="361"/>
      <c r="CO415" s="361"/>
      <c r="CP415" s="361"/>
      <c r="CQ415" s="361"/>
      <c r="CR415" s="253">
        <f>IF(ROUND((AL415-AM415),5)&gt;=0,0,"Ошибка!")</f>
        <v>0</v>
      </c>
      <c r="CS415" s="361"/>
      <c r="CT415" s="253">
        <f>IF(ROUND((AN415-AO415),5)&gt;=0,0,"Ошибка!")</f>
        <v>0</v>
      </c>
      <c r="CU415" s="361"/>
      <c r="CV415" s="361"/>
      <c r="CW415" s="361"/>
      <c r="CX415" s="361"/>
      <c r="CY415" s="361"/>
      <c r="CZ415" s="361"/>
      <c r="DA415" s="361"/>
      <c r="DB415" s="361"/>
      <c r="DC415" s="253">
        <f>IF(ROUND((AW415-AX415),5)&gt;=0,0,"Ошибка!")</f>
        <v>0</v>
      </c>
      <c r="DD415" s="361"/>
      <c r="DE415" s="253">
        <f>IF(ROUND((AY415-AZ415),5)&gt;=0,0,"Ошибка!")</f>
        <v>0</v>
      </c>
      <c r="DF415" s="361"/>
      <c r="DG415" s="361"/>
      <c r="DH415" s="361"/>
      <c r="DI415" s="361"/>
      <c r="DJ415" s="361"/>
      <c r="DK415" s="361"/>
      <c r="DL415" s="361"/>
      <c r="DM415" s="2"/>
      <c r="DN415" s="2"/>
    </row>
    <row r="416" spans="1:118" s="27" customFormat="1" ht="36">
      <c r="A416" s="272" t="str">
        <f t="shared" si="675"/>
        <v>Внести наименование учреждения 14</v>
      </c>
      <c r="B416" s="348" t="s">
        <v>229</v>
      </c>
      <c r="C416" s="349" t="s">
        <v>58</v>
      </c>
      <c r="D416" s="349" t="s">
        <v>8</v>
      </c>
      <c r="E416" s="308">
        <f t="shared" ref="E416:E441" si="686">ROUND(SUM(P416,AA416,AL416,AW416),0)</f>
        <v>0</v>
      </c>
      <c r="F416" s="236">
        <f t="shared" ref="F416:F441" si="687">ROUND(SUM(Q416,AB416,AM416,AX416),1)</f>
        <v>0</v>
      </c>
      <c r="G416" s="236">
        <f t="shared" ref="G416:G441" si="688">SUM(J416:L416)</f>
        <v>0</v>
      </c>
      <c r="H416" s="236">
        <f t="shared" ref="H416:H441" si="689">ROUND(SUM(S416,AD416,AO416,AZ416),1)</f>
        <v>0</v>
      </c>
      <c r="I416" s="236">
        <f t="shared" ref="I416:I441" si="690">SUM(M416:O416)</f>
        <v>0</v>
      </c>
      <c r="J416" s="236">
        <f t="shared" ref="J416:J428" si="691">ROUND(SUM(U416,AF416,AQ416,BB416),1)</f>
        <v>0</v>
      </c>
      <c r="K416" s="236">
        <f t="shared" ref="K416:K428" si="692">ROUND(SUM(V416,AG416,AR416,BC416),1)</f>
        <v>0</v>
      </c>
      <c r="L416" s="236">
        <f t="shared" ref="L416:L428" si="693">ROUND(SUM(W416,AH416,AS416,BD416),1)</f>
        <v>0</v>
      </c>
      <c r="M416" s="236">
        <f t="shared" ref="M416:M428" si="694">ROUND(SUM(X416,AI416,AT416,BE416),1)</f>
        <v>0</v>
      </c>
      <c r="N416" s="236">
        <f t="shared" si="676"/>
        <v>0</v>
      </c>
      <c r="O416" s="236">
        <f t="shared" ref="O416:O428" si="695">ROUND(SUM(Z416,AK416,AV416,BG416),1)</f>
        <v>0</v>
      </c>
      <c r="P416" s="220"/>
      <c r="Q416" s="221"/>
      <c r="R416" s="237">
        <f t="shared" si="677"/>
        <v>0</v>
      </c>
      <c r="S416" s="221"/>
      <c r="T416" s="237">
        <f t="shared" si="678"/>
        <v>0</v>
      </c>
      <c r="U416" s="221"/>
      <c r="V416" s="233"/>
      <c r="W416" s="221"/>
      <c r="X416" s="221"/>
      <c r="Y416" s="233"/>
      <c r="Z416" s="221"/>
      <c r="AA416" s="220"/>
      <c r="AB416" s="221"/>
      <c r="AC416" s="237">
        <f t="shared" si="679"/>
        <v>0</v>
      </c>
      <c r="AD416" s="221"/>
      <c r="AE416" s="237">
        <f t="shared" si="680"/>
        <v>0</v>
      </c>
      <c r="AF416" s="221"/>
      <c r="AG416" s="233"/>
      <c r="AH416" s="221"/>
      <c r="AI416" s="221"/>
      <c r="AJ416" s="233"/>
      <c r="AK416" s="221"/>
      <c r="AL416" s="220"/>
      <c r="AM416" s="221"/>
      <c r="AN416" s="237">
        <f t="shared" si="681"/>
        <v>0</v>
      </c>
      <c r="AO416" s="221"/>
      <c r="AP416" s="237">
        <f t="shared" si="682"/>
        <v>0</v>
      </c>
      <c r="AQ416" s="221"/>
      <c r="AR416" s="233"/>
      <c r="AS416" s="221"/>
      <c r="AT416" s="221"/>
      <c r="AU416" s="233"/>
      <c r="AV416" s="221"/>
      <c r="AW416" s="220"/>
      <c r="AX416" s="221"/>
      <c r="AY416" s="237">
        <f t="shared" si="683"/>
        <v>0</v>
      </c>
      <c r="AZ416" s="221"/>
      <c r="BA416" s="237">
        <f t="shared" si="684"/>
        <v>0</v>
      </c>
      <c r="BB416" s="221"/>
      <c r="BC416" s="233"/>
      <c r="BD416" s="221"/>
      <c r="BE416" s="221"/>
      <c r="BF416" s="233"/>
      <c r="BG416" s="221"/>
      <c r="BH416" s="379">
        <f t="shared" si="672"/>
        <v>0</v>
      </c>
      <c r="BI416" s="255" t="str">
        <f t="shared" si="685"/>
        <v>03</v>
      </c>
      <c r="BJ416" s="361"/>
      <c r="BK416" s="253">
        <f t="shared" ref="BK416:BK441" si="696">IF(ROUND((E416-F416),5)&gt;=0,0,"Ошибка!")</f>
        <v>0</v>
      </c>
      <c r="BL416" s="361"/>
      <c r="BM416" s="253">
        <f t="shared" ref="BM416:BM441" si="697">IF(ROUND((G416-H416),5)&gt;=0,0,"Ошибка!")</f>
        <v>0</v>
      </c>
      <c r="BN416" s="247"/>
      <c r="BO416" s="358"/>
      <c r="BP416" s="361"/>
      <c r="BQ416" s="361"/>
      <c r="BR416" s="361"/>
      <c r="BS416" s="361"/>
      <c r="BT416" s="361"/>
      <c r="BU416" s="361"/>
      <c r="BV416" s="253">
        <f t="shared" ref="BV416:BV441" si="698">IF(ROUND((P416-Q416),5)&gt;=0,0,"Ошибка!")</f>
        <v>0</v>
      </c>
      <c r="BW416" s="361"/>
      <c r="BX416" s="253">
        <f t="shared" ref="BX416:BX441" si="699">IF(ROUND((R416-S416),5)&gt;=0,0,"Ошибка!")</f>
        <v>0</v>
      </c>
      <c r="BY416" s="361"/>
      <c r="BZ416" s="361"/>
      <c r="CA416" s="361"/>
      <c r="CB416" s="361"/>
      <c r="CC416" s="361"/>
      <c r="CD416" s="361"/>
      <c r="CE416" s="361"/>
      <c r="CF416" s="361"/>
      <c r="CG416" s="253">
        <f t="shared" ref="CG416:CG441" si="700">IF(ROUND((AA416-AB416),5)&gt;=0,0,"Ошибка!")</f>
        <v>0</v>
      </c>
      <c r="CH416" s="361"/>
      <c r="CI416" s="253">
        <f t="shared" ref="CI416:CI441" si="701">IF(ROUND((AC416-AD416),5)&gt;=0,0,"Ошибка!")</f>
        <v>0</v>
      </c>
      <c r="CJ416" s="361"/>
      <c r="CK416" s="361"/>
      <c r="CL416" s="361"/>
      <c r="CM416" s="361"/>
      <c r="CN416" s="361"/>
      <c r="CO416" s="361"/>
      <c r="CP416" s="361"/>
      <c r="CQ416" s="361"/>
      <c r="CR416" s="253">
        <f t="shared" ref="CR416:CR441" si="702">IF(ROUND((AL416-AM416),5)&gt;=0,0,"Ошибка!")</f>
        <v>0</v>
      </c>
      <c r="CS416" s="361"/>
      <c r="CT416" s="253">
        <f t="shared" ref="CT416:CT441" si="703">IF(ROUND((AN416-AO416),5)&gt;=0,0,"Ошибка!")</f>
        <v>0</v>
      </c>
      <c r="CU416" s="361"/>
      <c r="CV416" s="361"/>
      <c r="CW416" s="361"/>
      <c r="CX416" s="361"/>
      <c r="CY416" s="361"/>
      <c r="CZ416" s="361"/>
      <c r="DA416" s="361"/>
      <c r="DB416" s="361"/>
      <c r="DC416" s="253">
        <f t="shared" ref="DC416:DC441" si="704">IF(ROUND((AW416-AX416),5)&gt;=0,0,"Ошибка!")</f>
        <v>0</v>
      </c>
      <c r="DD416" s="361"/>
      <c r="DE416" s="253">
        <f t="shared" ref="DE416:DE441" si="705">IF(ROUND((AY416-AZ416),5)&gt;=0,0,"Ошибка!")</f>
        <v>0</v>
      </c>
      <c r="DF416" s="361"/>
      <c r="DG416" s="361"/>
      <c r="DH416" s="361"/>
      <c r="DI416" s="361"/>
      <c r="DJ416" s="361"/>
      <c r="DK416" s="361"/>
      <c r="DL416" s="361"/>
      <c r="DM416" s="2"/>
      <c r="DN416" s="2"/>
    </row>
    <row r="417" spans="1:118" s="28" customFormat="1" ht="24">
      <c r="A417" s="272" t="str">
        <f t="shared" si="675"/>
        <v>Внести наименование учреждения 14</v>
      </c>
      <c r="B417" s="348" t="s">
        <v>331</v>
      </c>
      <c r="C417" s="349" t="s">
        <v>288</v>
      </c>
      <c r="D417" s="349" t="s">
        <v>9</v>
      </c>
      <c r="E417" s="308">
        <f t="shared" si="686"/>
        <v>0</v>
      </c>
      <c r="F417" s="236">
        <f t="shared" si="687"/>
        <v>0</v>
      </c>
      <c r="G417" s="236">
        <f t="shared" si="688"/>
        <v>0</v>
      </c>
      <c r="H417" s="236">
        <f t="shared" si="689"/>
        <v>0</v>
      </c>
      <c r="I417" s="236">
        <f t="shared" si="690"/>
        <v>0</v>
      </c>
      <c r="J417" s="236">
        <f t="shared" si="691"/>
        <v>0</v>
      </c>
      <c r="K417" s="236">
        <f t="shared" si="692"/>
        <v>0</v>
      </c>
      <c r="L417" s="236">
        <f t="shared" si="693"/>
        <v>0</v>
      </c>
      <c r="M417" s="236">
        <f t="shared" si="694"/>
        <v>0</v>
      </c>
      <c r="N417" s="236">
        <f t="shared" si="676"/>
        <v>0</v>
      </c>
      <c r="O417" s="236">
        <f t="shared" si="695"/>
        <v>0</v>
      </c>
      <c r="P417" s="367"/>
      <c r="Q417" s="368"/>
      <c r="R417" s="237">
        <f t="shared" si="677"/>
        <v>0</v>
      </c>
      <c r="S417" s="368"/>
      <c r="T417" s="237">
        <f t="shared" si="678"/>
        <v>0</v>
      </c>
      <c r="U417" s="368"/>
      <c r="V417" s="368"/>
      <c r="W417" s="368"/>
      <c r="X417" s="368"/>
      <c r="Y417" s="368"/>
      <c r="Z417" s="368"/>
      <c r="AA417" s="367"/>
      <c r="AB417" s="368"/>
      <c r="AC417" s="237">
        <f t="shared" si="679"/>
        <v>0</v>
      </c>
      <c r="AD417" s="368"/>
      <c r="AE417" s="237">
        <f t="shared" si="680"/>
        <v>0</v>
      </c>
      <c r="AF417" s="368"/>
      <c r="AG417" s="368"/>
      <c r="AH417" s="368"/>
      <c r="AI417" s="368"/>
      <c r="AJ417" s="368"/>
      <c r="AK417" s="368"/>
      <c r="AL417" s="367"/>
      <c r="AM417" s="368"/>
      <c r="AN417" s="237">
        <f t="shared" si="681"/>
        <v>0</v>
      </c>
      <c r="AO417" s="368"/>
      <c r="AP417" s="237">
        <f t="shared" si="682"/>
        <v>0</v>
      </c>
      <c r="AQ417" s="368"/>
      <c r="AR417" s="368"/>
      <c r="AS417" s="368"/>
      <c r="AT417" s="368"/>
      <c r="AU417" s="368"/>
      <c r="AV417" s="368"/>
      <c r="AW417" s="367"/>
      <c r="AX417" s="368"/>
      <c r="AY417" s="237">
        <f t="shared" si="683"/>
        <v>0</v>
      </c>
      <c r="AZ417" s="368"/>
      <c r="BA417" s="237">
        <f t="shared" si="684"/>
        <v>0</v>
      </c>
      <c r="BB417" s="368"/>
      <c r="BC417" s="368"/>
      <c r="BD417" s="368"/>
      <c r="BE417" s="368"/>
      <c r="BF417" s="368"/>
      <c r="BG417" s="368"/>
      <c r="BH417" s="379">
        <f t="shared" si="672"/>
        <v>0</v>
      </c>
      <c r="BI417" s="255" t="str">
        <f t="shared" si="685"/>
        <v>04</v>
      </c>
      <c r="BJ417" s="361"/>
      <c r="BK417" s="253">
        <f t="shared" si="696"/>
        <v>0</v>
      </c>
      <c r="BL417" s="361"/>
      <c r="BM417" s="253">
        <f t="shared" si="697"/>
        <v>0</v>
      </c>
      <c r="BN417" s="247"/>
      <c r="BO417" s="358"/>
      <c r="BP417" s="361"/>
      <c r="BQ417" s="361"/>
      <c r="BR417" s="361"/>
      <c r="BS417" s="361"/>
      <c r="BT417" s="361"/>
      <c r="BU417" s="361"/>
      <c r="BV417" s="253">
        <f t="shared" si="698"/>
        <v>0</v>
      </c>
      <c r="BW417" s="361"/>
      <c r="BX417" s="253">
        <f t="shared" si="699"/>
        <v>0</v>
      </c>
      <c r="BY417" s="361"/>
      <c r="BZ417" s="361"/>
      <c r="CA417" s="361"/>
      <c r="CB417" s="361"/>
      <c r="CC417" s="361"/>
      <c r="CD417" s="361"/>
      <c r="CE417" s="361"/>
      <c r="CF417" s="361"/>
      <c r="CG417" s="253">
        <f t="shared" si="700"/>
        <v>0</v>
      </c>
      <c r="CH417" s="361"/>
      <c r="CI417" s="253">
        <f t="shared" si="701"/>
        <v>0</v>
      </c>
      <c r="CJ417" s="361"/>
      <c r="CK417" s="361"/>
      <c r="CL417" s="361"/>
      <c r="CM417" s="361"/>
      <c r="CN417" s="361"/>
      <c r="CO417" s="361"/>
      <c r="CP417" s="361"/>
      <c r="CQ417" s="361"/>
      <c r="CR417" s="253">
        <f t="shared" si="702"/>
        <v>0</v>
      </c>
      <c r="CS417" s="361"/>
      <c r="CT417" s="253">
        <f t="shared" si="703"/>
        <v>0</v>
      </c>
      <c r="CU417" s="361"/>
      <c r="CV417" s="361"/>
      <c r="CW417" s="361"/>
      <c r="CX417" s="361"/>
      <c r="CY417" s="361"/>
      <c r="CZ417" s="361"/>
      <c r="DA417" s="361"/>
      <c r="DB417" s="361"/>
      <c r="DC417" s="253">
        <f t="shared" si="704"/>
        <v>0</v>
      </c>
      <c r="DD417" s="361"/>
      <c r="DE417" s="253">
        <f t="shared" si="705"/>
        <v>0</v>
      </c>
      <c r="DF417" s="361"/>
      <c r="DG417" s="361"/>
      <c r="DH417" s="361"/>
      <c r="DI417" s="361"/>
      <c r="DJ417" s="361"/>
      <c r="DK417" s="361"/>
      <c r="DL417" s="361"/>
      <c r="DM417" s="242"/>
      <c r="DN417" s="242"/>
    </row>
    <row r="418" spans="1:118" s="28" customFormat="1" ht="24">
      <c r="A418" s="272" t="str">
        <f t="shared" si="675"/>
        <v>Внести наименование учреждения 14</v>
      </c>
      <c r="B418" s="348" t="s">
        <v>330</v>
      </c>
      <c r="C418" s="349" t="s">
        <v>289</v>
      </c>
      <c r="D418" s="349" t="s">
        <v>10</v>
      </c>
      <c r="E418" s="308">
        <f t="shared" si="686"/>
        <v>0</v>
      </c>
      <c r="F418" s="236">
        <f t="shared" si="687"/>
        <v>0</v>
      </c>
      <c r="G418" s="236">
        <f t="shared" si="688"/>
        <v>0</v>
      </c>
      <c r="H418" s="236">
        <f t="shared" si="689"/>
        <v>0</v>
      </c>
      <c r="I418" s="236">
        <f t="shared" si="690"/>
        <v>0</v>
      </c>
      <c r="J418" s="236">
        <f t="shared" si="691"/>
        <v>0</v>
      </c>
      <c r="K418" s="236">
        <f t="shared" si="692"/>
        <v>0</v>
      </c>
      <c r="L418" s="236">
        <f t="shared" si="693"/>
        <v>0</v>
      </c>
      <c r="M418" s="236">
        <f t="shared" si="694"/>
        <v>0</v>
      </c>
      <c r="N418" s="236">
        <f t="shared" si="676"/>
        <v>0</v>
      </c>
      <c r="O418" s="236">
        <f t="shared" si="695"/>
        <v>0</v>
      </c>
      <c r="P418" s="367"/>
      <c r="Q418" s="368"/>
      <c r="R418" s="237">
        <f t="shared" si="677"/>
        <v>0</v>
      </c>
      <c r="S418" s="368"/>
      <c r="T418" s="237">
        <f t="shared" si="678"/>
        <v>0</v>
      </c>
      <c r="U418" s="368"/>
      <c r="V418" s="368"/>
      <c r="W418" s="368"/>
      <c r="X418" s="368"/>
      <c r="Y418" s="368"/>
      <c r="Z418" s="368"/>
      <c r="AA418" s="367"/>
      <c r="AB418" s="368"/>
      <c r="AC418" s="237">
        <f t="shared" si="679"/>
        <v>0</v>
      </c>
      <c r="AD418" s="368"/>
      <c r="AE418" s="237">
        <f t="shared" si="680"/>
        <v>0</v>
      </c>
      <c r="AF418" s="368"/>
      <c r="AG418" s="368"/>
      <c r="AH418" s="368"/>
      <c r="AI418" s="368"/>
      <c r="AJ418" s="368"/>
      <c r="AK418" s="368"/>
      <c r="AL418" s="367"/>
      <c r="AM418" s="368"/>
      <c r="AN418" s="237">
        <f t="shared" si="681"/>
        <v>0</v>
      </c>
      <c r="AO418" s="368"/>
      <c r="AP418" s="237">
        <f t="shared" si="682"/>
        <v>0</v>
      </c>
      <c r="AQ418" s="368"/>
      <c r="AR418" s="368"/>
      <c r="AS418" s="368"/>
      <c r="AT418" s="368"/>
      <c r="AU418" s="368"/>
      <c r="AV418" s="368"/>
      <c r="AW418" s="367"/>
      <c r="AX418" s="368"/>
      <c r="AY418" s="237">
        <f t="shared" si="683"/>
        <v>0</v>
      </c>
      <c r="AZ418" s="368"/>
      <c r="BA418" s="237">
        <f t="shared" si="684"/>
        <v>0</v>
      </c>
      <c r="BB418" s="368"/>
      <c r="BC418" s="368"/>
      <c r="BD418" s="368"/>
      <c r="BE418" s="368"/>
      <c r="BF418" s="368"/>
      <c r="BG418" s="368"/>
      <c r="BH418" s="379">
        <f t="shared" si="672"/>
        <v>0</v>
      </c>
      <c r="BI418" s="255" t="str">
        <f t="shared" si="685"/>
        <v>05</v>
      </c>
      <c r="BJ418" s="361"/>
      <c r="BK418" s="253">
        <f t="shared" si="696"/>
        <v>0</v>
      </c>
      <c r="BL418" s="361"/>
      <c r="BM418" s="253">
        <f t="shared" si="697"/>
        <v>0</v>
      </c>
      <c r="BN418" s="247"/>
      <c r="BO418" s="358"/>
      <c r="BP418" s="361"/>
      <c r="BQ418" s="361"/>
      <c r="BR418" s="361"/>
      <c r="BS418" s="361"/>
      <c r="BT418" s="361"/>
      <c r="BU418" s="361"/>
      <c r="BV418" s="253">
        <f t="shared" si="698"/>
        <v>0</v>
      </c>
      <c r="BW418" s="361"/>
      <c r="BX418" s="253">
        <f t="shared" si="699"/>
        <v>0</v>
      </c>
      <c r="BY418" s="361"/>
      <c r="BZ418" s="361"/>
      <c r="CA418" s="361"/>
      <c r="CB418" s="361"/>
      <c r="CC418" s="361"/>
      <c r="CD418" s="361"/>
      <c r="CE418" s="361"/>
      <c r="CF418" s="361"/>
      <c r="CG418" s="253">
        <f t="shared" si="700"/>
        <v>0</v>
      </c>
      <c r="CH418" s="361"/>
      <c r="CI418" s="253">
        <f t="shared" si="701"/>
        <v>0</v>
      </c>
      <c r="CJ418" s="361"/>
      <c r="CK418" s="361"/>
      <c r="CL418" s="361"/>
      <c r="CM418" s="361"/>
      <c r="CN418" s="361"/>
      <c r="CO418" s="361"/>
      <c r="CP418" s="361"/>
      <c r="CQ418" s="361"/>
      <c r="CR418" s="253">
        <f t="shared" si="702"/>
        <v>0</v>
      </c>
      <c r="CS418" s="361"/>
      <c r="CT418" s="253">
        <f t="shared" si="703"/>
        <v>0</v>
      </c>
      <c r="CU418" s="361"/>
      <c r="CV418" s="361"/>
      <c r="CW418" s="361"/>
      <c r="CX418" s="361"/>
      <c r="CY418" s="361"/>
      <c r="CZ418" s="361"/>
      <c r="DA418" s="361"/>
      <c r="DB418" s="361"/>
      <c r="DC418" s="253">
        <f t="shared" si="704"/>
        <v>0</v>
      </c>
      <c r="DD418" s="361"/>
      <c r="DE418" s="253">
        <f t="shared" si="705"/>
        <v>0</v>
      </c>
      <c r="DF418" s="361"/>
      <c r="DG418" s="361"/>
      <c r="DH418" s="361"/>
      <c r="DI418" s="361"/>
      <c r="DJ418" s="361"/>
      <c r="DK418" s="361"/>
      <c r="DL418" s="361"/>
      <c r="DM418" s="242"/>
      <c r="DN418" s="242"/>
    </row>
    <row r="419" spans="1:118" s="27" customFormat="1" ht="12">
      <c r="A419" s="272" t="str">
        <f t="shared" si="675"/>
        <v>Внести наименование учреждения 14</v>
      </c>
      <c r="B419" s="350" t="s">
        <v>290</v>
      </c>
      <c r="C419" s="349" t="s">
        <v>291</v>
      </c>
      <c r="D419" s="349" t="s">
        <v>59</v>
      </c>
      <c r="E419" s="308">
        <f t="shared" si="686"/>
        <v>0</v>
      </c>
      <c r="F419" s="236">
        <f t="shared" si="687"/>
        <v>0</v>
      </c>
      <c r="G419" s="236">
        <f t="shared" si="688"/>
        <v>0</v>
      </c>
      <c r="H419" s="236">
        <f t="shared" si="689"/>
        <v>0</v>
      </c>
      <c r="I419" s="236">
        <f t="shared" si="690"/>
        <v>0</v>
      </c>
      <c r="J419" s="236">
        <f t="shared" si="691"/>
        <v>0</v>
      </c>
      <c r="K419" s="236">
        <f t="shared" si="692"/>
        <v>0</v>
      </c>
      <c r="L419" s="236">
        <f t="shared" si="693"/>
        <v>0</v>
      </c>
      <c r="M419" s="236">
        <f t="shared" si="694"/>
        <v>0</v>
      </c>
      <c r="N419" s="236">
        <f t="shared" si="676"/>
        <v>0</v>
      </c>
      <c r="O419" s="236">
        <f t="shared" si="695"/>
        <v>0</v>
      </c>
      <c r="P419" s="367"/>
      <c r="Q419" s="368"/>
      <c r="R419" s="237">
        <f t="shared" si="677"/>
        <v>0</v>
      </c>
      <c r="S419" s="368"/>
      <c r="T419" s="237">
        <f t="shared" si="678"/>
        <v>0</v>
      </c>
      <c r="U419" s="368"/>
      <c r="V419" s="368"/>
      <c r="W419" s="368"/>
      <c r="X419" s="368"/>
      <c r="Y419" s="368"/>
      <c r="Z419" s="368"/>
      <c r="AA419" s="367"/>
      <c r="AB419" s="368"/>
      <c r="AC419" s="237">
        <f t="shared" si="679"/>
        <v>0</v>
      </c>
      <c r="AD419" s="368"/>
      <c r="AE419" s="237">
        <f t="shared" si="680"/>
        <v>0</v>
      </c>
      <c r="AF419" s="368"/>
      <c r="AG419" s="368"/>
      <c r="AH419" s="368"/>
      <c r="AI419" s="368"/>
      <c r="AJ419" s="368"/>
      <c r="AK419" s="368"/>
      <c r="AL419" s="367"/>
      <c r="AM419" s="368"/>
      <c r="AN419" s="237">
        <f t="shared" si="681"/>
        <v>0</v>
      </c>
      <c r="AO419" s="368"/>
      <c r="AP419" s="237">
        <f t="shared" si="682"/>
        <v>0</v>
      </c>
      <c r="AQ419" s="368"/>
      <c r="AR419" s="368"/>
      <c r="AS419" s="368"/>
      <c r="AT419" s="368"/>
      <c r="AU419" s="368"/>
      <c r="AV419" s="368"/>
      <c r="AW419" s="367"/>
      <c r="AX419" s="368"/>
      <c r="AY419" s="237">
        <f t="shared" si="683"/>
        <v>0</v>
      </c>
      <c r="AZ419" s="368"/>
      <c r="BA419" s="237">
        <f t="shared" si="684"/>
        <v>0</v>
      </c>
      <c r="BB419" s="368"/>
      <c r="BC419" s="368"/>
      <c r="BD419" s="368"/>
      <c r="BE419" s="368"/>
      <c r="BF419" s="368"/>
      <c r="BG419" s="368"/>
      <c r="BH419" s="379">
        <f t="shared" si="672"/>
        <v>0</v>
      </c>
      <c r="BI419" s="255" t="str">
        <f t="shared" si="685"/>
        <v>06</v>
      </c>
      <c r="BJ419" s="361"/>
      <c r="BK419" s="253">
        <f t="shared" si="696"/>
        <v>0</v>
      </c>
      <c r="BL419" s="361"/>
      <c r="BM419" s="253">
        <f t="shared" si="697"/>
        <v>0</v>
      </c>
      <c r="BN419" s="247"/>
      <c r="BO419" s="358"/>
      <c r="BP419" s="361"/>
      <c r="BQ419" s="361"/>
      <c r="BR419" s="361"/>
      <c r="BS419" s="361"/>
      <c r="BT419" s="361"/>
      <c r="BU419" s="361"/>
      <c r="BV419" s="253">
        <f t="shared" si="698"/>
        <v>0</v>
      </c>
      <c r="BW419" s="361"/>
      <c r="BX419" s="253">
        <f t="shared" si="699"/>
        <v>0</v>
      </c>
      <c r="BY419" s="361"/>
      <c r="BZ419" s="361"/>
      <c r="CA419" s="361"/>
      <c r="CB419" s="361"/>
      <c r="CC419" s="361"/>
      <c r="CD419" s="361"/>
      <c r="CE419" s="361"/>
      <c r="CF419" s="361"/>
      <c r="CG419" s="253">
        <f t="shared" si="700"/>
        <v>0</v>
      </c>
      <c r="CH419" s="361"/>
      <c r="CI419" s="253">
        <f t="shared" si="701"/>
        <v>0</v>
      </c>
      <c r="CJ419" s="361"/>
      <c r="CK419" s="361"/>
      <c r="CL419" s="361"/>
      <c r="CM419" s="361"/>
      <c r="CN419" s="361"/>
      <c r="CO419" s="361"/>
      <c r="CP419" s="361"/>
      <c r="CQ419" s="361"/>
      <c r="CR419" s="253">
        <f t="shared" si="702"/>
        <v>0</v>
      </c>
      <c r="CS419" s="361"/>
      <c r="CT419" s="253">
        <f t="shared" si="703"/>
        <v>0</v>
      </c>
      <c r="CU419" s="361"/>
      <c r="CV419" s="361"/>
      <c r="CW419" s="361"/>
      <c r="CX419" s="361"/>
      <c r="CY419" s="361"/>
      <c r="CZ419" s="361"/>
      <c r="DA419" s="361"/>
      <c r="DB419" s="361"/>
      <c r="DC419" s="253">
        <f t="shared" si="704"/>
        <v>0</v>
      </c>
      <c r="DD419" s="361"/>
      <c r="DE419" s="253">
        <f t="shared" si="705"/>
        <v>0</v>
      </c>
      <c r="DF419" s="361"/>
      <c r="DG419" s="361"/>
      <c r="DH419" s="361"/>
      <c r="DI419" s="361"/>
      <c r="DJ419" s="361"/>
      <c r="DK419" s="361"/>
      <c r="DL419" s="361"/>
      <c r="DM419" s="2"/>
      <c r="DN419" s="2"/>
    </row>
    <row r="420" spans="1:118" s="28" customFormat="1" ht="36">
      <c r="A420" s="272" t="str">
        <f t="shared" si="675"/>
        <v>Внести наименование учреждения 14</v>
      </c>
      <c r="B420" s="348" t="s">
        <v>332</v>
      </c>
      <c r="C420" s="349" t="s">
        <v>292</v>
      </c>
      <c r="D420" s="349" t="s">
        <v>60</v>
      </c>
      <c r="E420" s="308">
        <f t="shared" si="686"/>
        <v>0</v>
      </c>
      <c r="F420" s="236">
        <f t="shared" si="687"/>
        <v>0</v>
      </c>
      <c r="G420" s="236">
        <f t="shared" si="688"/>
        <v>0</v>
      </c>
      <c r="H420" s="236">
        <f t="shared" si="689"/>
        <v>0</v>
      </c>
      <c r="I420" s="236">
        <f t="shared" si="690"/>
        <v>0</v>
      </c>
      <c r="J420" s="236">
        <f t="shared" si="691"/>
        <v>0</v>
      </c>
      <c r="K420" s="236">
        <f t="shared" si="692"/>
        <v>0</v>
      </c>
      <c r="L420" s="236">
        <f t="shared" si="693"/>
        <v>0</v>
      </c>
      <c r="M420" s="236">
        <f t="shared" si="694"/>
        <v>0</v>
      </c>
      <c r="N420" s="236">
        <f t="shared" si="676"/>
        <v>0</v>
      </c>
      <c r="O420" s="236">
        <f t="shared" si="695"/>
        <v>0</v>
      </c>
      <c r="P420" s="220"/>
      <c r="Q420" s="221"/>
      <c r="R420" s="237">
        <f t="shared" si="677"/>
        <v>0</v>
      </c>
      <c r="S420" s="221"/>
      <c r="T420" s="237">
        <f t="shared" si="678"/>
        <v>0</v>
      </c>
      <c r="U420" s="221"/>
      <c r="V420" s="233"/>
      <c r="W420" s="221"/>
      <c r="X420" s="221"/>
      <c r="Y420" s="233"/>
      <c r="Z420" s="221"/>
      <c r="AA420" s="220"/>
      <c r="AB420" s="221"/>
      <c r="AC420" s="237">
        <f t="shared" si="679"/>
        <v>0</v>
      </c>
      <c r="AD420" s="221"/>
      <c r="AE420" s="237">
        <f t="shared" si="680"/>
        <v>0</v>
      </c>
      <c r="AF420" s="221"/>
      <c r="AG420" s="233"/>
      <c r="AH420" s="221"/>
      <c r="AI420" s="221"/>
      <c r="AJ420" s="233"/>
      <c r="AK420" s="221"/>
      <c r="AL420" s="220"/>
      <c r="AM420" s="221"/>
      <c r="AN420" s="237">
        <f t="shared" si="681"/>
        <v>0</v>
      </c>
      <c r="AO420" s="221"/>
      <c r="AP420" s="237">
        <f t="shared" si="682"/>
        <v>0</v>
      </c>
      <c r="AQ420" s="221"/>
      <c r="AR420" s="233"/>
      <c r="AS420" s="221"/>
      <c r="AT420" s="221"/>
      <c r="AU420" s="233"/>
      <c r="AV420" s="221"/>
      <c r="AW420" s="220"/>
      <c r="AX420" s="221"/>
      <c r="AY420" s="237">
        <f t="shared" si="683"/>
        <v>0</v>
      </c>
      <c r="AZ420" s="221"/>
      <c r="BA420" s="237">
        <f t="shared" si="684"/>
        <v>0</v>
      </c>
      <c r="BB420" s="221"/>
      <c r="BC420" s="233"/>
      <c r="BD420" s="221"/>
      <c r="BE420" s="221"/>
      <c r="BF420" s="233"/>
      <c r="BG420" s="221"/>
      <c r="BH420" s="379">
        <f t="shared" si="672"/>
        <v>0</v>
      </c>
      <c r="BI420" s="255" t="str">
        <f t="shared" si="685"/>
        <v>07</v>
      </c>
      <c r="BJ420" s="361"/>
      <c r="BK420" s="253">
        <f t="shared" si="696"/>
        <v>0</v>
      </c>
      <c r="BL420" s="361"/>
      <c r="BM420" s="253">
        <f t="shared" si="697"/>
        <v>0</v>
      </c>
      <c r="BN420" s="247"/>
      <c r="BO420" s="358"/>
      <c r="BP420" s="361"/>
      <c r="BQ420" s="361"/>
      <c r="BR420" s="361"/>
      <c r="BS420" s="361"/>
      <c r="BT420" s="361"/>
      <c r="BU420" s="361"/>
      <c r="BV420" s="253">
        <f t="shared" si="698"/>
        <v>0</v>
      </c>
      <c r="BW420" s="361"/>
      <c r="BX420" s="253">
        <f t="shared" si="699"/>
        <v>0</v>
      </c>
      <c r="BY420" s="361"/>
      <c r="BZ420" s="361"/>
      <c r="CA420" s="361"/>
      <c r="CB420" s="361"/>
      <c r="CC420" s="361"/>
      <c r="CD420" s="361"/>
      <c r="CE420" s="361"/>
      <c r="CF420" s="361"/>
      <c r="CG420" s="253">
        <f t="shared" si="700"/>
        <v>0</v>
      </c>
      <c r="CH420" s="361"/>
      <c r="CI420" s="253">
        <f t="shared" si="701"/>
        <v>0</v>
      </c>
      <c r="CJ420" s="361"/>
      <c r="CK420" s="361"/>
      <c r="CL420" s="361"/>
      <c r="CM420" s="361"/>
      <c r="CN420" s="361"/>
      <c r="CO420" s="361"/>
      <c r="CP420" s="361"/>
      <c r="CQ420" s="361"/>
      <c r="CR420" s="253">
        <f t="shared" si="702"/>
        <v>0</v>
      </c>
      <c r="CS420" s="361"/>
      <c r="CT420" s="253">
        <f t="shared" si="703"/>
        <v>0</v>
      </c>
      <c r="CU420" s="361"/>
      <c r="CV420" s="361"/>
      <c r="CW420" s="361"/>
      <c r="CX420" s="361"/>
      <c r="CY420" s="361"/>
      <c r="CZ420" s="361"/>
      <c r="DA420" s="361"/>
      <c r="DB420" s="361"/>
      <c r="DC420" s="253">
        <f t="shared" si="704"/>
        <v>0</v>
      </c>
      <c r="DD420" s="361"/>
      <c r="DE420" s="253">
        <f t="shared" si="705"/>
        <v>0</v>
      </c>
      <c r="DF420" s="361"/>
      <c r="DG420" s="361"/>
      <c r="DH420" s="361"/>
      <c r="DI420" s="361"/>
      <c r="DJ420" s="361"/>
      <c r="DK420" s="361"/>
      <c r="DL420" s="361"/>
      <c r="DM420" s="242"/>
      <c r="DN420" s="242"/>
    </row>
    <row r="421" spans="1:118" s="28" customFormat="1" ht="24">
      <c r="A421" s="272" t="str">
        <f t="shared" si="675"/>
        <v>Внести наименование учреждения 14</v>
      </c>
      <c r="B421" s="348" t="s">
        <v>333</v>
      </c>
      <c r="C421" s="349" t="s">
        <v>293</v>
      </c>
      <c r="D421" s="349" t="s">
        <v>61</v>
      </c>
      <c r="E421" s="308">
        <f t="shared" si="686"/>
        <v>0</v>
      </c>
      <c r="F421" s="236">
        <f t="shared" si="687"/>
        <v>0</v>
      </c>
      <c r="G421" s="236">
        <f t="shared" si="688"/>
        <v>0</v>
      </c>
      <c r="H421" s="236">
        <f t="shared" si="689"/>
        <v>0</v>
      </c>
      <c r="I421" s="236">
        <f t="shared" si="690"/>
        <v>0</v>
      </c>
      <c r="J421" s="236">
        <f t="shared" si="691"/>
        <v>0</v>
      </c>
      <c r="K421" s="236">
        <f t="shared" si="692"/>
        <v>0</v>
      </c>
      <c r="L421" s="236">
        <f t="shared" si="693"/>
        <v>0</v>
      </c>
      <c r="M421" s="236">
        <f t="shared" si="694"/>
        <v>0</v>
      </c>
      <c r="N421" s="236">
        <f t="shared" si="676"/>
        <v>0</v>
      </c>
      <c r="O421" s="236">
        <f t="shared" si="695"/>
        <v>0</v>
      </c>
      <c r="P421" s="367"/>
      <c r="Q421" s="368"/>
      <c r="R421" s="237">
        <f t="shared" ref="R421:R438" si="706">SUM(U421:W421)</f>
        <v>0</v>
      </c>
      <c r="S421" s="368"/>
      <c r="T421" s="237">
        <f t="shared" ref="T421:T438" si="707">SUM(X421:Z421)</f>
        <v>0</v>
      </c>
      <c r="U421" s="368"/>
      <c r="V421" s="368"/>
      <c r="W421" s="368"/>
      <c r="X421" s="368"/>
      <c r="Y421" s="368"/>
      <c r="Z421" s="368"/>
      <c r="AA421" s="367"/>
      <c r="AB421" s="368"/>
      <c r="AC421" s="237">
        <f t="shared" ref="AC421:AC438" si="708">SUM(AF421:AH421)</f>
        <v>0</v>
      </c>
      <c r="AD421" s="368"/>
      <c r="AE421" s="237">
        <f t="shared" ref="AE421:AE438" si="709">SUM(AI421:AK421)</f>
        <v>0</v>
      </c>
      <c r="AF421" s="368"/>
      <c r="AG421" s="368"/>
      <c r="AH421" s="368"/>
      <c r="AI421" s="368"/>
      <c r="AJ421" s="368"/>
      <c r="AK421" s="368"/>
      <c r="AL421" s="367"/>
      <c r="AM421" s="368"/>
      <c r="AN421" s="237">
        <f t="shared" ref="AN421:AN438" si="710">SUM(AQ421:AS421)</f>
        <v>0</v>
      </c>
      <c r="AO421" s="368"/>
      <c r="AP421" s="237">
        <f t="shared" ref="AP421:AP438" si="711">SUM(AT421:AV421)</f>
        <v>0</v>
      </c>
      <c r="AQ421" s="368"/>
      <c r="AR421" s="368"/>
      <c r="AS421" s="368"/>
      <c r="AT421" s="368"/>
      <c r="AU421" s="368"/>
      <c r="AV421" s="368"/>
      <c r="AW421" s="367"/>
      <c r="AX421" s="368"/>
      <c r="AY421" s="237">
        <f t="shared" ref="AY421:AY438" si="712">SUM(BB421:BD421)</f>
        <v>0</v>
      </c>
      <c r="AZ421" s="368"/>
      <c r="BA421" s="237">
        <f t="shared" ref="BA421:BA438" si="713">SUM(BE421:BG421)</f>
        <v>0</v>
      </c>
      <c r="BB421" s="368"/>
      <c r="BC421" s="368"/>
      <c r="BD421" s="368"/>
      <c r="BE421" s="368"/>
      <c r="BF421" s="368"/>
      <c r="BG421" s="368"/>
      <c r="BH421" s="379">
        <f t="shared" si="672"/>
        <v>0</v>
      </c>
      <c r="BI421" s="255" t="str">
        <f t="shared" si="685"/>
        <v>08</v>
      </c>
      <c r="BJ421" s="361"/>
      <c r="BK421" s="253">
        <f t="shared" si="696"/>
        <v>0</v>
      </c>
      <c r="BL421" s="361"/>
      <c r="BM421" s="253">
        <f t="shared" si="697"/>
        <v>0</v>
      </c>
      <c r="BN421" s="247"/>
      <c r="BO421" s="358"/>
      <c r="BP421" s="361"/>
      <c r="BQ421" s="361"/>
      <c r="BR421" s="361"/>
      <c r="BS421" s="361"/>
      <c r="BT421" s="361"/>
      <c r="BU421" s="361"/>
      <c r="BV421" s="253">
        <f t="shared" si="698"/>
        <v>0</v>
      </c>
      <c r="BW421" s="361"/>
      <c r="BX421" s="253">
        <f t="shared" si="699"/>
        <v>0</v>
      </c>
      <c r="BY421" s="361"/>
      <c r="BZ421" s="361"/>
      <c r="CA421" s="361"/>
      <c r="CB421" s="361"/>
      <c r="CC421" s="361"/>
      <c r="CD421" s="361"/>
      <c r="CE421" s="361"/>
      <c r="CF421" s="361"/>
      <c r="CG421" s="253">
        <f t="shared" si="700"/>
        <v>0</v>
      </c>
      <c r="CH421" s="361"/>
      <c r="CI421" s="253">
        <f t="shared" si="701"/>
        <v>0</v>
      </c>
      <c r="CJ421" s="361"/>
      <c r="CK421" s="361"/>
      <c r="CL421" s="361"/>
      <c r="CM421" s="361"/>
      <c r="CN421" s="361"/>
      <c r="CO421" s="361"/>
      <c r="CP421" s="361"/>
      <c r="CQ421" s="361"/>
      <c r="CR421" s="253">
        <f t="shared" si="702"/>
        <v>0</v>
      </c>
      <c r="CS421" s="361"/>
      <c r="CT421" s="253">
        <f t="shared" si="703"/>
        <v>0</v>
      </c>
      <c r="CU421" s="361"/>
      <c r="CV421" s="361"/>
      <c r="CW421" s="361"/>
      <c r="CX421" s="361"/>
      <c r="CY421" s="361"/>
      <c r="CZ421" s="361"/>
      <c r="DA421" s="361"/>
      <c r="DB421" s="361"/>
      <c r="DC421" s="253">
        <f t="shared" si="704"/>
        <v>0</v>
      </c>
      <c r="DD421" s="361"/>
      <c r="DE421" s="253">
        <f t="shared" si="705"/>
        <v>0</v>
      </c>
      <c r="DF421" s="361"/>
      <c r="DG421" s="361"/>
      <c r="DH421" s="361"/>
      <c r="DI421" s="361"/>
      <c r="DJ421" s="361"/>
      <c r="DK421" s="361"/>
      <c r="DL421" s="361"/>
      <c r="DM421" s="242"/>
      <c r="DN421" s="242"/>
    </row>
    <row r="422" spans="1:118" s="27" customFormat="1" ht="24">
      <c r="A422" s="272" t="str">
        <f t="shared" si="675"/>
        <v>Внести наименование учреждения 14</v>
      </c>
      <c r="B422" s="351" t="s">
        <v>334</v>
      </c>
      <c r="C422" s="349" t="s">
        <v>294</v>
      </c>
      <c r="D422" s="349" t="s">
        <v>63</v>
      </c>
      <c r="E422" s="308">
        <f t="shared" si="686"/>
        <v>0</v>
      </c>
      <c r="F422" s="236">
        <f t="shared" si="687"/>
        <v>0</v>
      </c>
      <c r="G422" s="236">
        <f t="shared" si="688"/>
        <v>0</v>
      </c>
      <c r="H422" s="236">
        <f t="shared" si="689"/>
        <v>0</v>
      </c>
      <c r="I422" s="236">
        <f t="shared" si="690"/>
        <v>0</v>
      </c>
      <c r="J422" s="236">
        <f t="shared" si="691"/>
        <v>0</v>
      </c>
      <c r="K422" s="236">
        <f t="shared" si="692"/>
        <v>0</v>
      </c>
      <c r="L422" s="236">
        <f t="shared" si="693"/>
        <v>0</v>
      </c>
      <c r="M422" s="236">
        <f t="shared" si="694"/>
        <v>0</v>
      </c>
      <c r="N422" s="236">
        <f t="shared" si="676"/>
        <v>0</v>
      </c>
      <c r="O422" s="236">
        <f t="shared" si="695"/>
        <v>0</v>
      </c>
      <c r="P422" s="367"/>
      <c r="Q422" s="368"/>
      <c r="R422" s="237">
        <f t="shared" si="706"/>
        <v>0</v>
      </c>
      <c r="S422" s="368"/>
      <c r="T422" s="237">
        <f t="shared" si="707"/>
        <v>0</v>
      </c>
      <c r="U422" s="368"/>
      <c r="V422" s="368"/>
      <c r="W422" s="368"/>
      <c r="X422" s="368"/>
      <c r="Y422" s="368"/>
      <c r="Z422" s="368"/>
      <c r="AA422" s="367"/>
      <c r="AB422" s="368"/>
      <c r="AC422" s="237">
        <f t="shared" si="708"/>
        <v>0</v>
      </c>
      <c r="AD422" s="368"/>
      <c r="AE422" s="237">
        <f t="shared" si="709"/>
        <v>0</v>
      </c>
      <c r="AF422" s="368"/>
      <c r="AG422" s="368"/>
      <c r="AH422" s="368"/>
      <c r="AI422" s="368"/>
      <c r="AJ422" s="368"/>
      <c r="AK422" s="368"/>
      <c r="AL422" s="367"/>
      <c r="AM422" s="368"/>
      <c r="AN422" s="237">
        <f t="shared" si="710"/>
        <v>0</v>
      </c>
      <c r="AO422" s="368"/>
      <c r="AP422" s="237">
        <f t="shared" si="711"/>
        <v>0</v>
      </c>
      <c r="AQ422" s="368"/>
      <c r="AR422" s="368"/>
      <c r="AS422" s="368"/>
      <c r="AT422" s="368"/>
      <c r="AU422" s="368"/>
      <c r="AV422" s="368"/>
      <c r="AW422" s="367"/>
      <c r="AX422" s="368"/>
      <c r="AY422" s="237">
        <f t="shared" si="712"/>
        <v>0</v>
      </c>
      <c r="AZ422" s="368"/>
      <c r="BA422" s="237">
        <f t="shared" si="713"/>
        <v>0</v>
      </c>
      <c r="BB422" s="368"/>
      <c r="BC422" s="368"/>
      <c r="BD422" s="368"/>
      <c r="BE422" s="368"/>
      <c r="BF422" s="368"/>
      <c r="BG422" s="368"/>
      <c r="BH422" s="379">
        <f t="shared" si="672"/>
        <v>0</v>
      </c>
      <c r="BI422" s="255" t="str">
        <f t="shared" si="685"/>
        <v>09</v>
      </c>
      <c r="BJ422" s="361"/>
      <c r="BK422" s="253">
        <f t="shared" si="696"/>
        <v>0</v>
      </c>
      <c r="BL422" s="361"/>
      <c r="BM422" s="253">
        <f t="shared" si="697"/>
        <v>0</v>
      </c>
      <c r="BN422" s="247"/>
      <c r="BO422" s="358"/>
      <c r="BP422" s="361"/>
      <c r="BQ422" s="361"/>
      <c r="BR422" s="361"/>
      <c r="BS422" s="361"/>
      <c r="BT422" s="361"/>
      <c r="BU422" s="361"/>
      <c r="BV422" s="253">
        <f t="shared" si="698"/>
        <v>0</v>
      </c>
      <c r="BW422" s="361"/>
      <c r="BX422" s="253">
        <f t="shared" si="699"/>
        <v>0</v>
      </c>
      <c r="BY422" s="361"/>
      <c r="BZ422" s="361"/>
      <c r="CA422" s="361"/>
      <c r="CB422" s="361"/>
      <c r="CC422" s="361"/>
      <c r="CD422" s="361"/>
      <c r="CE422" s="361"/>
      <c r="CF422" s="361"/>
      <c r="CG422" s="253">
        <f t="shared" si="700"/>
        <v>0</v>
      </c>
      <c r="CH422" s="361"/>
      <c r="CI422" s="253">
        <f t="shared" si="701"/>
        <v>0</v>
      </c>
      <c r="CJ422" s="361"/>
      <c r="CK422" s="361"/>
      <c r="CL422" s="361"/>
      <c r="CM422" s="361"/>
      <c r="CN422" s="361"/>
      <c r="CO422" s="361"/>
      <c r="CP422" s="361"/>
      <c r="CQ422" s="361"/>
      <c r="CR422" s="253">
        <f t="shared" si="702"/>
        <v>0</v>
      </c>
      <c r="CS422" s="361"/>
      <c r="CT422" s="253">
        <f t="shared" si="703"/>
        <v>0</v>
      </c>
      <c r="CU422" s="361"/>
      <c r="CV422" s="361"/>
      <c r="CW422" s="361"/>
      <c r="CX422" s="361"/>
      <c r="CY422" s="361"/>
      <c r="CZ422" s="361"/>
      <c r="DA422" s="361"/>
      <c r="DB422" s="361"/>
      <c r="DC422" s="253">
        <f t="shared" si="704"/>
        <v>0</v>
      </c>
      <c r="DD422" s="361"/>
      <c r="DE422" s="253">
        <f t="shared" si="705"/>
        <v>0</v>
      </c>
      <c r="DF422" s="361"/>
      <c r="DG422" s="361"/>
      <c r="DH422" s="361"/>
      <c r="DI422" s="361"/>
      <c r="DJ422" s="361"/>
      <c r="DK422" s="361"/>
      <c r="DL422" s="361"/>
      <c r="DM422" s="2"/>
      <c r="DN422" s="2"/>
    </row>
    <row r="423" spans="1:118" s="27" customFormat="1" ht="12">
      <c r="A423" s="272" t="str">
        <f t="shared" si="675"/>
        <v>Внести наименование учреждения 14</v>
      </c>
      <c r="B423" s="366" t="s">
        <v>335</v>
      </c>
      <c r="C423" s="349" t="s">
        <v>295</v>
      </c>
      <c r="D423" s="349" t="s">
        <v>64</v>
      </c>
      <c r="E423" s="308">
        <f t="shared" si="686"/>
        <v>0</v>
      </c>
      <c r="F423" s="236">
        <f t="shared" si="687"/>
        <v>0</v>
      </c>
      <c r="G423" s="236">
        <f t="shared" si="688"/>
        <v>0</v>
      </c>
      <c r="H423" s="236">
        <f t="shared" si="689"/>
        <v>0</v>
      </c>
      <c r="I423" s="236">
        <f t="shared" si="690"/>
        <v>0</v>
      </c>
      <c r="J423" s="236">
        <f t="shared" si="691"/>
        <v>0</v>
      </c>
      <c r="K423" s="236">
        <f t="shared" si="692"/>
        <v>0</v>
      </c>
      <c r="L423" s="236">
        <f t="shared" si="693"/>
        <v>0</v>
      </c>
      <c r="M423" s="236">
        <f t="shared" si="694"/>
        <v>0</v>
      </c>
      <c r="N423" s="236">
        <f t="shared" si="676"/>
        <v>0</v>
      </c>
      <c r="O423" s="236">
        <f t="shared" si="695"/>
        <v>0</v>
      </c>
      <c r="P423" s="367"/>
      <c r="Q423" s="368"/>
      <c r="R423" s="237">
        <f t="shared" si="706"/>
        <v>0</v>
      </c>
      <c r="S423" s="368"/>
      <c r="T423" s="237">
        <f t="shared" si="707"/>
        <v>0</v>
      </c>
      <c r="U423" s="368"/>
      <c r="V423" s="368"/>
      <c r="W423" s="368"/>
      <c r="X423" s="368"/>
      <c r="Y423" s="368"/>
      <c r="Z423" s="368"/>
      <c r="AA423" s="367"/>
      <c r="AB423" s="368"/>
      <c r="AC423" s="237">
        <f t="shared" si="708"/>
        <v>0</v>
      </c>
      <c r="AD423" s="368"/>
      <c r="AE423" s="237">
        <f t="shared" si="709"/>
        <v>0</v>
      </c>
      <c r="AF423" s="368"/>
      <c r="AG423" s="368"/>
      <c r="AH423" s="368"/>
      <c r="AI423" s="368"/>
      <c r="AJ423" s="368"/>
      <c r="AK423" s="368"/>
      <c r="AL423" s="367"/>
      <c r="AM423" s="368"/>
      <c r="AN423" s="237">
        <f t="shared" si="710"/>
        <v>0</v>
      </c>
      <c r="AO423" s="368"/>
      <c r="AP423" s="237">
        <f t="shared" si="711"/>
        <v>0</v>
      </c>
      <c r="AQ423" s="368"/>
      <c r="AR423" s="368"/>
      <c r="AS423" s="368"/>
      <c r="AT423" s="368"/>
      <c r="AU423" s="368"/>
      <c r="AV423" s="368"/>
      <c r="AW423" s="367"/>
      <c r="AX423" s="368"/>
      <c r="AY423" s="237">
        <f t="shared" si="712"/>
        <v>0</v>
      </c>
      <c r="AZ423" s="368"/>
      <c r="BA423" s="237">
        <f t="shared" si="713"/>
        <v>0</v>
      </c>
      <c r="BB423" s="368"/>
      <c r="BC423" s="368"/>
      <c r="BD423" s="368"/>
      <c r="BE423" s="368"/>
      <c r="BF423" s="368"/>
      <c r="BG423" s="368"/>
      <c r="BH423" s="379">
        <f t="shared" si="672"/>
        <v>0</v>
      </c>
      <c r="BI423" s="255" t="str">
        <f t="shared" si="685"/>
        <v>10</v>
      </c>
      <c r="BJ423" s="361"/>
      <c r="BK423" s="253">
        <f t="shared" si="696"/>
        <v>0</v>
      </c>
      <c r="BL423" s="361"/>
      <c r="BM423" s="253">
        <f t="shared" si="697"/>
        <v>0</v>
      </c>
      <c r="BN423" s="247"/>
      <c r="BO423" s="358"/>
      <c r="BP423" s="361"/>
      <c r="BQ423" s="361"/>
      <c r="BR423" s="361"/>
      <c r="BS423" s="361"/>
      <c r="BT423" s="361"/>
      <c r="BU423" s="361"/>
      <c r="BV423" s="253">
        <f t="shared" si="698"/>
        <v>0</v>
      </c>
      <c r="BW423" s="361"/>
      <c r="BX423" s="253">
        <f t="shared" si="699"/>
        <v>0</v>
      </c>
      <c r="BY423" s="361"/>
      <c r="BZ423" s="361"/>
      <c r="CA423" s="361"/>
      <c r="CB423" s="361"/>
      <c r="CC423" s="361"/>
      <c r="CD423" s="361"/>
      <c r="CE423" s="361"/>
      <c r="CF423" s="361"/>
      <c r="CG423" s="253">
        <f t="shared" si="700"/>
        <v>0</v>
      </c>
      <c r="CH423" s="361"/>
      <c r="CI423" s="253">
        <f t="shared" si="701"/>
        <v>0</v>
      </c>
      <c r="CJ423" s="361"/>
      <c r="CK423" s="361"/>
      <c r="CL423" s="361"/>
      <c r="CM423" s="361"/>
      <c r="CN423" s="361"/>
      <c r="CO423" s="361"/>
      <c r="CP423" s="361"/>
      <c r="CQ423" s="361"/>
      <c r="CR423" s="253">
        <f t="shared" si="702"/>
        <v>0</v>
      </c>
      <c r="CS423" s="361"/>
      <c r="CT423" s="253">
        <f t="shared" si="703"/>
        <v>0</v>
      </c>
      <c r="CU423" s="361"/>
      <c r="CV423" s="361"/>
      <c r="CW423" s="361"/>
      <c r="CX423" s="361"/>
      <c r="CY423" s="361"/>
      <c r="CZ423" s="361"/>
      <c r="DA423" s="361"/>
      <c r="DB423" s="361"/>
      <c r="DC423" s="253">
        <f t="shared" si="704"/>
        <v>0</v>
      </c>
      <c r="DD423" s="361"/>
      <c r="DE423" s="253">
        <f t="shared" si="705"/>
        <v>0</v>
      </c>
      <c r="DF423" s="361"/>
      <c r="DG423" s="361"/>
      <c r="DH423" s="361"/>
      <c r="DI423" s="361"/>
      <c r="DJ423" s="361"/>
      <c r="DK423" s="361"/>
      <c r="DL423" s="361"/>
      <c r="DM423" s="2"/>
      <c r="DN423" s="2"/>
    </row>
    <row r="424" spans="1:118" s="28" customFormat="1" ht="24">
      <c r="A424" s="272" t="str">
        <f t="shared" si="675"/>
        <v>Внести наименование учреждения 14</v>
      </c>
      <c r="B424" s="348" t="s">
        <v>336</v>
      </c>
      <c r="C424" s="349" t="s">
        <v>296</v>
      </c>
      <c r="D424" s="349" t="s">
        <v>65</v>
      </c>
      <c r="E424" s="308">
        <f t="shared" si="686"/>
        <v>0</v>
      </c>
      <c r="F424" s="236">
        <f t="shared" si="687"/>
        <v>0</v>
      </c>
      <c r="G424" s="236">
        <f t="shared" si="688"/>
        <v>0</v>
      </c>
      <c r="H424" s="236">
        <f t="shared" si="689"/>
        <v>0</v>
      </c>
      <c r="I424" s="236">
        <f t="shared" si="690"/>
        <v>0</v>
      </c>
      <c r="J424" s="236">
        <f t="shared" si="691"/>
        <v>0</v>
      </c>
      <c r="K424" s="236">
        <f t="shared" si="692"/>
        <v>0</v>
      </c>
      <c r="L424" s="236">
        <f t="shared" si="693"/>
        <v>0</v>
      </c>
      <c r="M424" s="236">
        <f t="shared" si="694"/>
        <v>0</v>
      </c>
      <c r="N424" s="236">
        <f t="shared" si="676"/>
        <v>0</v>
      </c>
      <c r="O424" s="236">
        <f t="shared" si="695"/>
        <v>0</v>
      </c>
      <c r="P424" s="220"/>
      <c r="Q424" s="221"/>
      <c r="R424" s="237">
        <f t="shared" si="706"/>
        <v>0</v>
      </c>
      <c r="S424" s="221"/>
      <c r="T424" s="237">
        <f t="shared" si="707"/>
        <v>0</v>
      </c>
      <c r="U424" s="221"/>
      <c r="V424" s="233"/>
      <c r="W424" s="221"/>
      <c r="X424" s="221"/>
      <c r="Y424" s="233"/>
      <c r="Z424" s="221"/>
      <c r="AA424" s="220"/>
      <c r="AB424" s="221"/>
      <c r="AC424" s="237">
        <f t="shared" si="708"/>
        <v>0</v>
      </c>
      <c r="AD424" s="221"/>
      <c r="AE424" s="237">
        <f t="shared" si="709"/>
        <v>0</v>
      </c>
      <c r="AF424" s="221"/>
      <c r="AG424" s="233"/>
      <c r="AH424" s="221"/>
      <c r="AI424" s="221"/>
      <c r="AJ424" s="233"/>
      <c r="AK424" s="221"/>
      <c r="AL424" s="220"/>
      <c r="AM424" s="221"/>
      <c r="AN424" s="237">
        <f t="shared" si="710"/>
        <v>0</v>
      </c>
      <c r="AO424" s="221"/>
      <c r="AP424" s="237">
        <f t="shared" si="711"/>
        <v>0</v>
      </c>
      <c r="AQ424" s="221"/>
      <c r="AR424" s="233"/>
      <c r="AS424" s="221"/>
      <c r="AT424" s="221"/>
      <c r="AU424" s="233"/>
      <c r="AV424" s="221"/>
      <c r="AW424" s="220"/>
      <c r="AX424" s="221"/>
      <c r="AY424" s="237">
        <f t="shared" si="712"/>
        <v>0</v>
      </c>
      <c r="AZ424" s="221"/>
      <c r="BA424" s="237">
        <f t="shared" si="713"/>
        <v>0</v>
      </c>
      <c r="BB424" s="221"/>
      <c r="BC424" s="233"/>
      <c r="BD424" s="221"/>
      <c r="BE424" s="221"/>
      <c r="BF424" s="233"/>
      <c r="BG424" s="221"/>
      <c r="BH424" s="379">
        <f t="shared" si="672"/>
        <v>0</v>
      </c>
      <c r="BI424" s="255" t="str">
        <f t="shared" si="685"/>
        <v>11</v>
      </c>
      <c r="BJ424" s="361"/>
      <c r="BK424" s="253">
        <f t="shared" si="696"/>
        <v>0</v>
      </c>
      <c r="BL424" s="361"/>
      <c r="BM424" s="253">
        <f t="shared" si="697"/>
        <v>0</v>
      </c>
      <c r="BN424" s="247"/>
      <c r="BO424" s="358"/>
      <c r="BP424" s="361"/>
      <c r="BQ424" s="361"/>
      <c r="BR424" s="361"/>
      <c r="BS424" s="361"/>
      <c r="BT424" s="361"/>
      <c r="BU424" s="361"/>
      <c r="BV424" s="253">
        <f t="shared" si="698"/>
        <v>0</v>
      </c>
      <c r="BW424" s="361"/>
      <c r="BX424" s="253">
        <f t="shared" si="699"/>
        <v>0</v>
      </c>
      <c r="BY424" s="361"/>
      <c r="BZ424" s="361"/>
      <c r="CA424" s="361"/>
      <c r="CB424" s="361"/>
      <c r="CC424" s="361"/>
      <c r="CD424" s="361"/>
      <c r="CE424" s="361"/>
      <c r="CF424" s="361"/>
      <c r="CG424" s="253">
        <f t="shared" si="700"/>
        <v>0</v>
      </c>
      <c r="CH424" s="361"/>
      <c r="CI424" s="253">
        <f t="shared" si="701"/>
        <v>0</v>
      </c>
      <c r="CJ424" s="361"/>
      <c r="CK424" s="361"/>
      <c r="CL424" s="361"/>
      <c r="CM424" s="361"/>
      <c r="CN424" s="361"/>
      <c r="CO424" s="361"/>
      <c r="CP424" s="361"/>
      <c r="CQ424" s="361"/>
      <c r="CR424" s="253">
        <f t="shared" si="702"/>
        <v>0</v>
      </c>
      <c r="CS424" s="361"/>
      <c r="CT424" s="253">
        <f t="shared" si="703"/>
        <v>0</v>
      </c>
      <c r="CU424" s="361"/>
      <c r="CV424" s="361"/>
      <c r="CW424" s="361"/>
      <c r="CX424" s="361"/>
      <c r="CY424" s="361"/>
      <c r="CZ424" s="361"/>
      <c r="DA424" s="361"/>
      <c r="DB424" s="361"/>
      <c r="DC424" s="253">
        <f t="shared" si="704"/>
        <v>0</v>
      </c>
      <c r="DD424" s="361"/>
      <c r="DE424" s="253">
        <f t="shared" si="705"/>
        <v>0</v>
      </c>
      <c r="DF424" s="361"/>
      <c r="DG424" s="361"/>
      <c r="DH424" s="361"/>
      <c r="DI424" s="361"/>
      <c r="DJ424" s="361"/>
      <c r="DK424" s="361"/>
      <c r="DL424" s="361"/>
      <c r="DM424" s="242"/>
      <c r="DN424" s="242"/>
    </row>
    <row r="425" spans="1:118" s="27" customFormat="1" ht="24">
      <c r="A425" s="272" t="str">
        <f t="shared" si="675"/>
        <v>Внести наименование учреждения 14</v>
      </c>
      <c r="B425" s="351" t="s">
        <v>334</v>
      </c>
      <c r="C425" s="349" t="s">
        <v>297</v>
      </c>
      <c r="D425" s="349" t="s">
        <v>66</v>
      </c>
      <c r="E425" s="308">
        <f t="shared" si="686"/>
        <v>0</v>
      </c>
      <c r="F425" s="236">
        <f t="shared" si="687"/>
        <v>0</v>
      </c>
      <c r="G425" s="236">
        <f t="shared" si="688"/>
        <v>0</v>
      </c>
      <c r="H425" s="236">
        <f t="shared" si="689"/>
        <v>0</v>
      </c>
      <c r="I425" s="236">
        <f t="shared" si="690"/>
        <v>0</v>
      </c>
      <c r="J425" s="236">
        <f t="shared" si="691"/>
        <v>0</v>
      </c>
      <c r="K425" s="236">
        <f t="shared" si="692"/>
        <v>0</v>
      </c>
      <c r="L425" s="236">
        <f t="shared" si="693"/>
        <v>0</v>
      </c>
      <c r="M425" s="236">
        <f t="shared" si="694"/>
        <v>0</v>
      </c>
      <c r="N425" s="236">
        <f t="shared" si="676"/>
        <v>0</v>
      </c>
      <c r="O425" s="236">
        <f t="shared" si="695"/>
        <v>0</v>
      </c>
      <c r="P425" s="220"/>
      <c r="Q425" s="221"/>
      <c r="R425" s="237">
        <f t="shared" si="706"/>
        <v>0</v>
      </c>
      <c r="S425" s="221"/>
      <c r="T425" s="237">
        <f t="shared" si="707"/>
        <v>0</v>
      </c>
      <c r="U425" s="221"/>
      <c r="V425" s="233"/>
      <c r="W425" s="221"/>
      <c r="X425" s="221"/>
      <c r="Y425" s="233"/>
      <c r="Z425" s="221"/>
      <c r="AA425" s="220"/>
      <c r="AB425" s="221"/>
      <c r="AC425" s="237">
        <f t="shared" si="708"/>
        <v>0</v>
      </c>
      <c r="AD425" s="221"/>
      <c r="AE425" s="237">
        <f t="shared" si="709"/>
        <v>0</v>
      </c>
      <c r="AF425" s="221"/>
      <c r="AG425" s="233"/>
      <c r="AH425" s="221"/>
      <c r="AI425" s="221"/>
      <c r="AJ425" s="233"/>
      <c r="AK425" s="221"/>
      <c r="AL425" s="220"/>
      <c r="AM425" s="221"/>
      <c r="AN425" s="237">
        <f t="shared" si="710"/>
        <v>0</v>
      </c>
      <c r="AO425" s="221"/>
      <c r="AP425" s="237">
        <f t="shared" si="711"/>
        <v>0</v>
      </c>
      <c r="AQ425" s="221"/>
      <c r="AR425" s="233"/>
      <c r="AS425" s="221"/>
      <c r="AT425" s="221"/>
      <c r="AU425" s="233"/>
      <c r="AV425" s="221"/>
      <c r="AW425" s="220"/>
      <c r="AX425" s="221"/>
      <c r="AY425" s="237">
        <f t="shared" si="712"/>
        <v>0</v>
      </c>
      <c r="AZ425" s="221"/>
      <c r="BA425" s="237">
        <f t="shared" si="713"/>
        <v>0</v>
      </c>
      <c r="BB425" s="221"/>
      <c r="BC425" s="233"/>
      <c r="BD425" s="221"/>
      <c r="BE425" s="221"/>
      <c r="BF425" s="233"/>
      <c r="BG425" s="221"/>
      <c r="BH425" s="379">
        <f t="shared" si="672"/>
        <v>0</v>
      </c>
      <c r="BI425" s="255" t="str">
        <f t="shared" si="685"/>
        <v>12</v>
      </c>
      <c r="BJ425" s="361"/>
      <c r="BK425" s="253">
        <f t="shared" si="696"/>
        <v>0</v>
      </c>
      <c r="BL425" s="361"/>
      <c r="BM425" s="253">
        <f t="shared" si="697"/>
        <v>0</v>
      </c>
      <c r="BN425" s="247"/>
      <c r="BO425" s="358"/>
      <c r="BP425" s="361"/>
      <c r="BQ425" s="361"/>
      <c r="BR425" s="361"/>
      <c r="BS425" s="361"/>
      <c r="BT425" s="361"/>
      <c r="BU425" s="361"/>
      <c r="BV425" s="253">
        <f t="shared" si="698"/>
        <v>0</v>
      </c>
      <c r="BW425" s="361"/>
      <c r="BX425" s="253">
        <f t="shared" si="699"/>
        <v>0</v>
      </c>
      <c r="BY425" s="361"/>
      <c r="BZ425" s="361"/>
      <c r="CA425" s="361"/>
      <c r="CB425" s="361"/>
      <c r="CC425" s="361"/>
      <c r="CD425" s="361"/>
      <c r="CE425" s="361"/>
      <c r="CF425" s="361"/>
      <c r="CG425" s="253">
        <f t="shared" si="700"/>
        <v>0</v>
      </c>
      <c r="CH425" s="361"/>
      <c r="CI425" s="253">
        <f t="shared" si="701"/>
        <v>0</v>
      </c>
      <c r="CJ425" s="361"/>
      <c r="CK425" s="361"/>
      <c r="CL425" s="361"/>
      <c r="CM425" s="361"/>
      <c r="CN425" s="361"/>
      <c r="CO425" s="361"/>
      <c r="CP425" s="361"/>
      <c r="CQ425" s="361"/>
      <c r="CR425" s="253">
        <f t="shared" si="702"/>
        <v>0</v>
      </c>
      <c r="CS425" s="361"/>
      <c r="CT425" s="253">
        <f t="shared" si="703"/>
        <v>0</v>
      </c>
      <c r="CU425" s="361"/>
      <c r="CV425" s="361"/>
      <c r="CW425" s="361"/>
      <c r="CX425" s="361"/>
      <c r="CY425" s="361"/>
      <c r="CZ425" s="361"/>
      <c r="DA425" s="361"/>
      <c r="DB425" s="361"/>
      <c r="DC425" s="253">
        <f t="shared" si="704"/>
        <v>0</v>
      </c>
      <c r="DD425" s="361"/>
      <c r="DE425" s="253">
        <f t="shared" si="705"/>
        <v>0</v>
      </c>
      <c r="DF425" s="361"/>
      <c r="DG425" s="361"/>
      <c r="DH425" s="361"/>
      <c r="DI425" s="361"/>
      <c r="DJ425" s="361"/>
      <c r="DK425" s="361"/>
      <c r="DL425" s="361"/>
      <c r="DM425" s="2"/>
      <c r="DN425" s="2"/>
    </row>
    <row r="426" spans="1:118" s="27" customFormat="1" ht="12">
      <c r="A426" s="272" t="str">
        <f t="shared" si="675"/>
        <v>Внести наименование учреждения 14</v>
      </c>
      <c r="B426" s="366" t="s">
        <v>335</v>
      </c>
      <c r="C426" s="349" t="s">
        <v>298</v>
      </c>
      <c r="D426" s="349" t="s">
        <v>67</v>
      </c>
      <c r="E426" s="308">
        <f t="shared" si="686"/>
        <v>0</v>
      </c>
      <c r="F426" s="236">
        <f t="shared" si="687"/>
        <v>0</v>
      </c>
      <c r="G426" s="236">
        <f t="shared" si="688"/>
        <v>0</v>
      </c>
      <c r="H426" s="236">
        <f t="shared" si="689"/>
        <v>0</v>
      </c>
      <c r="I426" s="236">
        <f t="shared" si="690"/>
        <v>0</v>
      </c>
      <c r="J426" s="236">
        <f t="shared" si="691"/>
        <v>0</v>
      </c>
      <c r="K426" s="236">
        <f t="shared" si="692"/>
        <v>0</v>
      </c>
      <c r="L426" s="236">
        <f t="shared" si="693"/>
        <v>0</v>
      </c>
      <c r="M426" s="236">
        <f t="shared" si="694"/>
        <v>0</v>
      </c>
      <c r="N426" s="236">
        <f t="shared" si="676"/>
        <v>0</v>
      </c>
      <c r="O426" s="236">
        <f t="shared" si="695"/>
        <v>0</v>
      </c>
      <c r="P426" s="220"/>
      <c r="Q426" s="221"/>
      <c r="R426" s="237">
        <f t="shared" si="706"/>
        <v>0</v>
      </c>
      <c r="S426" s="221"/>
      <c r="T426" s="237">
        <f t="shared" si="707"/>
        <v>0</v>
      </c>
      <c r="U426" s="221"/>
      <c r="V426" s="233"/>
      <c r="W426" s="221"/>
      <c r="X426" s="221"/>
      <c r="Y426" s="233"/>
      <c r="Z426" s="221"/>
      <c r="AA426" s="220"/>
      <c r="AB426" s="221"/>
      <c r="AC426" s="237">
        <f t="shared" si="708"/>
        <v>0</v>
      </c>
      <c r="AD426" s="221"/>
      <c r="AE426" s="237">
        <f t="shared" si="709"/>
        <v>0</v>
      </c>
      <c r="AF426" s="221"/>
      <c r="AG426" s="233"/>
      <c r="AH426" s="221"/>
      <c r="AI426" s="221"/>
      <c r="AJ426" s="233"/>
      <c r="AK426" s="221"/>
      <c r="AL426" s="220"/>
      <c r="AM426" s="221"/>
      <c r="AN426" s="237">
        <f t="shared" si="710"/>
        <v>0</v>
      </c>
      <c r="AO426" s="221"/>
      <c r="AP426" s="237">
        <f t="shared" si="711"/>
        <v>0</v>
      </c>
      <c r="AQ426" s="221"/>
      <c r="AR426" s="233"/>
      <c r="AS426" s="221"/>
      <c r="AT426" s="221"/>
      <c r="AU426" s="233"/>
      <c r="AV426" s="221"/>
      <c r="AW426" s="220"/>
      <c r="AX426" s="221"/>
      <c r="AY426" s="237">
        <f t="shared" si="712"/>
        <v>0</v>
      </c>
      <c r="AZ426" s="221"/>
      <c r="BA426" s="237">
        <f t="shared" si="713"/>
        <v>0</v>
      </c>
      <c r="BB426" s="221"/>
      <c r="BC426" s="233"/>
      <c r="BD426" s="221"/>
      <c r="BE426" s="221"/>
      <c r="BF426" s="233"/>
      <c r="BG426" s="221"/>
      <c r="BH426" s="379">
        <f t="shared" si="672"/>
        <v>0</v>
      </c>
      <c r="BI426" s="255" t="str">
        <f t="shared" si="685"/>
        <v>13</v>
      </c>
      <c r="BJ426" s="361"/>
      <c r="BK426" s="253">
        <f t="shared" si="696"/>
        <v>0</v>
      </c>
      <c r="BL426" s="361"/>
      <c r="BM426" s="253">
        <f t="shared" si="697"/>
        <v>0</v>
      </c>
      <c r="BN426" s="247"/>
      <c r="BO426" s="358"/>
      <c r="BP426" s="361"/>
      <c r="BQ426" s="361"/>
      <c r="BR426" s="361"/>
      <c r="BS426" s="361"/>
      <c r="BT426" s="361"/>
      <c r="BU426" s="361"/>
      <c r="BV426" s="253">
        <f t="shared" si="698"/>
        <v>0</v>
      </c>
      <c r="BW426" s="361"/>
      <c r="BX426" s="253">
        <f t="shared" si="699"/>
        <v>0</v>
      </c>
      <c r="BY426" s="361"/>
      <c r="BZ426" s="361"/>
      <c r="CA426" s="361"/>
      <c r="CB426" s="361"/>
      <c r="CC426" s="361"/>
      <c r="CD426" s="361"/>
      <c r="CE426" s="361"/>
      <c r="CF426" s="361"/>
      <c r="CG426" s="253">
        <f t="shared" si="700"/>
        <v>0</v>
      </c>
      <c r="CH426" s="361"/>
      <c r="CI426" s="253">
        <f t="shared" si="701"/>
        <v>0</v>
      </c>
      <c r="CJ426" s="361"/>
      <c r="CK426" s="361"/>
      <c r="CL426" s="361"/>
      <c r="CM426" s="361"/>
      <c r="CN426" s="361"/>
      <c r="CO426" s="361"/>
      <c r="CP426" s="361"/>
      <c r="CQ426" s="361"/>
      <c r="CR426" s="253">
        <f t="shared" si="702"/>
        <v>0</v>
      </c>
      <c r="CS426" s="361"/>
      <c r="CT426" s="253">
        <f t="shared" si="703"/>
        <v>0</v>
      </c>
      <c r="CU426" s="361"/>
      <c r="CV426" s="361"/>
      <c r="CW426" s="361"/>
      <c r="CX426" s="361"/>
      <c r="CY426" s="361"/>
      <c r="CZ426" s="361"/>
      <c r="DA426" s="361"/>
      <c r="DB426" s="361"/>
      <c r="DC426" s="253">
        <f t="shared" si="704"/>
        <v>0</v>
      </c>
      <c r="DD426" s="361"/>
      <c r="DE426" s="253">
        <f t="shared" si="705"/>
        <v>0</v>
      </c>
      <c r="DF426" s="361"/>
      <c r="DG426" s="361"/>
      <c r="DH426" s="361"/>
      <c r="DI426" s="361"/>
      <c r="DJ426" s="361"/>
      <c r="DK426" s="361"/>
      <c r="DL426" s="361"/>
      <c r="DM426" s="2"/>
      <c r="DN426" s="2"/>
    </row>
    <row r="427" spans="1:118" s="28" customFormat="1" ht="72">
      <c r="A427" s="272" t="str">
        <f t="shared" si="675"/>
        <v>Внести наименование учреждения 14</v>
      </c>
      <c r="B427" s="348" t="s">
        <v>337</v>
      </c>
      <c r="C427" s="349" t="s">
        <v>299</v>
      </c>
      <c r="D427" s="349" t="s">
        <v>300</v>
      </c>
      <c r="E427" s="308">
        <f t="shared" si="686"/>
        <v>0</v>
      </c>
      <c r="F427" s="236">
        <f t="shared" si="687"/>
        <v>0</v>
      </c>
      <c r="G427" s="236">
        <f t="shared" si="688"/>
        <v>0</v>
      </c>
      <c r="H427" s="236">
        <f t="shared" si="689"/>
        <v>0</v>
      </c>
      <c r="I427" s="236">
        <f t="shared" si="690"/>
        <v>0</v>
      </c>
      <c r="J427" s="236">
        <f t="shared" si="691"/>
        <v>0</v>
      </c>
      <c r="K427" s="236">
        <f t="shared" si="692"/>
        <v>0</v>
      </c>
      <c r="L427" s="236">
        <f t="shared" si="693"/>
        <v>0</v>
      </c>
      <c r="M427" s="236">
        <f t="shared" si="694"/>
        <v>0</v>
      </c>
      <c r="N427" s="236">
        <f t="shared" si="676"/>
        <v>0</v>
      </c>
      <c r="O427" s="236">
        <f t="shared" si="695"/>
        <v>0</v>
      </c>
      <c r="P427" s="220"/>
      <c r="Q427" s="221"/>
      <c r="R427" s="237">
        <f t="shared" si="706"/>
        <v>0</v>
      </c>
      <c r="S427" s="221"/>
      <c r="T427" s="237">
        <f t="shared" si="707"/>
        <v>0</v>
      </c>
      <c r="U427" s="221"/>
      <c r="V427" s="233"/>
      <c r="W427" s="221"/>
      <c r="X427" s="221"/>
      <c r="Y427" s="233"/>
      <c r="Z427" s="221"/>
      <c r="AA427" s="220"/>
      <c r="AB427" s="221"/>
      <c r="AC427" s="237">
        <f t="shared" si="708"/>
        <v>0</v>
      </c>
      <c r="AD427" s="221"/>
      <c r="AE427" s="237">
        <f t="shared" si="709"/>
        <v>0</v>
      </c>
      <c r="AF427" s="221"/>
      <c r="AG427" s="233"/>
      <c r="AH427" s="221"/>
      <c r="AI427" s="221"/>
      <c r="AJ427" s="233"/>
      <c r="AK427" s="221"/>
      <c r="AL427" s="220"/>
      <c r="AM427" s="221"/>
      <c r="AN427" s="237">
        <f t="shared" si="710"/>
        <v>0</v>
      </c>
      <c r="AO427" s="221"/>
      <c r="AP427" s="237">
        <f t="shared" si="711"/>
        <v>0</v>
      </c>
      <c r="AQ427" s="221"/>
      <c r="AR427" s="233"/>
      <c r="AS427" s="221"/>
      <c r="AT427" s="221"/>
      <c r="AU427" s="233"/>
      <c r="AV427" s="221"/>
      <c r="AW427" s="220"/>
      <c r="AX427" s="221"/>
      <c r="AY427" s="237">
        <f t="shared" si="712"/>
        <v>0</v>
      </c>
      <c r="AZ427" s="221"/>
      <c r="BA427" s="237">
        <f t="shared" si="713"/>
        <v>0</v>
      </c>
      <c r="BB427" s="221"/>
      <c r="BC427" s="233"/>
      <c r="BD427" s="221"/>
      <c r="BE427" s="221"/>
      <c r="BF427" s="233"/>
      <c r="BG427" s="221"/>
      <c r="BH427" s="379">
        <f t="shared" si="672"/>
        <v>0</v>
      </c>
      <c r="BI427" s="255" t="str">
        <f t="shared" si="685"/>
        <v>14</v>
      </c>
      <c r="BJ427" s="361"/>
      <c r="BK427" s="253">
        <f t="shared" si="696"/>
        <v>0</v>
      </c>
      <c r="BL427" s="361"/>
      <c r="BM427" s="253">
        <f t="shared" si="697"/>
        <v>0</v>
      </c>
      <c r="BN427" s="247"/>
      <c r="BO427" s="358"/>
      <c r="BP427" s="361"/>
      <c r="BQ427" s="361"/>
      <c r="BR427" s="361"/>
      <c r="BS427" s="361"/>
      <c r="BT427" s="361"/>
      <c r="BU427" s="361"/>
      <c r="BV427" s="253">
        <f t="shared" si="698"/>
        <v>0</v>
      </c>
      <c r="BW427" s="361"/>
      <c r="BX427" s="253">
        <f t="shared" si="699"/>
        <v>0</v>
      </c>
      <c r="BY427" s="361"/>
      <c r="BZ427" s="361"/>
      <c r="CA427" s="361"/>
      <c r="CB427" s="361"/>
      <c r="CC427" s="361"/>
      <c r="CD427" s="361"/>
      <c r="CE427" s="361"/>
      <c r="CF427" s="361"/>
      <c r="CG427" s="253">
        <f t="shared" si="700"/>
        <v>0</v>
      </c>
      <c r="CH427" s="361"/>
      <c r="CI427" s="253">
        <f t="shared" si="701"/>
        <v>0</v>
      </c>
      <c r="CJ427" s="361"/>
      <c r="CK427" s="361"/>
      <c r="CL427" s="361"/>
      <c r="CM427" s="361"/>
      <c r="CN427" s="361"/>
      <c r="CO427" s="361"/>
      <c r="CP427" s="361"/>
      <c r="CQ427" s="361"/>
      <c r="CR427" s="253">
        <f t="shared" si="702"/>
        <v>0</v>
      </c>
      <c r="CS427" s="361"/>
      <c r="CT427" s="253">
        <f t="shared" si="703"/>
        <v>0</v>
      </c>
      <c r="CU427" s="361"/>
      <c r="CV427" s="361"/>
      <c r="CW427" s="361"/>
      <c r="CX427" s="361"/>
      <c r="CY427" s="361"/>
      <c r="CZ427" s="361"/>
      <c r="DA427" s="361"/>
      <c r="DB427" s="361"/>
      <c r="DC427" s="253">
        <f t="shared" si="704"/>
        <v>0</v>
      </c>
      <c r="DD427" s="361"/>
      <c r="DE427" s="253">
        <f t="shared" si="705"/>
        <v>0</v>
      </c>
      <c r="DF427" s="361"/>
      <c r="DG427" s="361"/>
      <c r="DH427" s="361"/>
      <c r="DI427" s="361"/>
      <c r="DJ427" s="361"/>
      <c r="DK427" s="361"/>
      <c r="DL427" s="361"/>
      <c r="DM427" s="242"/>
      <c r="DN427" s="242"/>
    </row>
    <row r="428" spans="1:118" s="27" customFormat="1" ht="24">
      <c r="A428" s="272" t="str">
        <f t="shared" si="675"/>
        <v>Внести наименование учреждения 14</v>
      </c>
      <c r="B428" s="351" t="s">
        <v>334</v>
      </c>
      <c r="C428" s="349" t="s">
        <v>301</v>
      </c>
      <c r="D428" s="349" t="s">
        <v>302</v>
      </c>
      <c r="E428" s="308">
        <f t="shared" si="686"/>
        <v>0</v>
      </c>
      <c r="F428" s="236">
        <f t="shared" si="687"/>
        <v>0</v>
      </c>
      <c r="G428" s="236">
        <f t="shared" si="688"/>
        <v>0</v>
      </c>
      <c r="H428" s="236">
        <f t="shared" si="689"/>
        <v>0</v>
      </c>
      <c r="I428" s="236">
        <f t="shared" si="690"/>
        <v>0</v>
      </c>
      <c r="J428" s="236">
        <f t="shared" si="691"/>
        <v>0</v>
      </c>
      <c r="K428" s="236">
        <f t="shared" si="692"/>
        <v>0</v>
      </c>
      <c r="L428" s="236">
        <f t="shared" si="693"/>
        <v>0</v>
      </c>
      <c r="M428" s="236">
        <f t="shared" si="694"/>
        <v>0</v>
      </c>
      <c r="N428" s="236">
        <f t="shared" si="676"/>
        <v>0</v>
      </c>
      <c r="O428" s="236">
        <f t="shared" si="695"/>
        <v>0</v>
      </c>
      <c r="P428" s="220"/>
      <c r="Q428" s="221"/>
      <c r="R428" s="237">
        <f t="shared" si="706"/>
        <v>0</v>
      </c>
      <c r="S428" s="221"/>
      <c r="T428" s="237">
        <f t="shared" si="707"/>
        <v>0</v>
      </c>
      <c r="U428" s="221"/>
      <c r="V428" s="233"/>
      <c r="W428" s="221"/>
      <c r="X428" s="221"/>
      <c r="Y428" s="233"/>
      <c r="Z428" s="221"/>
      <c r="AA428" s="220"/>
      <c r="AB428" s="221"/>
      <c r="AC428" s="237">
        <f t="shared" si="708"/>
        <v>0</v>
      </c>
      <c r="AD428" s="221"/>
      <c r="AE428" s="237">
        <f t="shared" si="709"/>
        <v>0</v>
      </c>
      <c r="AF428" s="221"/>
      <c r="AG428" s="233"/>
      <c r="AH428" s="221"/>
      <c r="AI428" s="221"/>
      <c r="AJ428" s="233"/>
      <c r="AK428" s="221"/>
      <c r="AL428" s="220"/>
      <c r="AM428" s="221"/>
      <c r="AN428" s="237">
        <f t="shared" si="710"/>
        <v>0</v>
      </c>
      <c r="AO428" s="221"/>
      <c r="AP428" s="237">
        <f t="shared" si="711"/>
        <v>0</v>
      </c>
      <c r="AQ428" s="221"/>
      <c r="AR428" s="233"/>
      <c r="AS428" s="221"/>
      <c r="AT428" s="221"/>
      <c r="AU428" s="233"/>
      <c r="AV428" s="221"/>
      <c r="AW428" s="220"/>
      <c r="AX428" s="221"/>
      <c r="AY428" s="237">
        <f t="shared" si="712"/>
        <v>0</v>
      </c>
      <c r="AZ428" s="221"/>
      <c r="BA428" s="237">
        <f t="shared" si="713"/>
        <v>0</v>
      </c>
      <c r="BB428" s="221"/>
      <c r="BC428" s="233"/>
      <c r="BD428" s="221"/>
      <c r="BE428" s="221"/>
      <c r="BF428" s="233"/>
      <c r="BG428" s="221"/>
      <c r="BH428" s="379">
        <f t="shared" si="672"/>
        <v>0</v>
      </c>
      <c r="BI428" s="255" t="str">
        <f t="shared" si="685"/>
        <v>15</v>
      </c>
      <c r="BJ428" s="361"/>
      <c r="BK428" s="253">
        <f t="shared" si="696"/>
        <v>0</v>
      </c>
      <c r="BL428" s="361"/>
      <c r="BM428" s="253">
        <f t="shared" si="697"/>
        <v>0</v>
      </c>
      <c r="BN428" s="247"/>
      <c r="BO428" s="358"/>
      <c r="BP428" s="361"/>
      <c r="BQ428" s="361"/>
      <c r="BR428" s="361"/>
      <c r="BS428" s="361"/>
      <c r="BT428" s="361"/>
      <c r="BU428" s="361"/>
      <c r="BV428" s="253">
        <f t="shared" si="698"/>
        <v>0</v>
      </c>
      <c r="BW428" s="361"/>
      <c r="BX428" s="253">
        <f t="shared" si="699"/>
        <v>0</v>
      </c>
      <c r="BY428" s="361"/>
      <c r="BZ428" s="361"/>
      <c r="CA428" s="361"/>
      <c r="CB428" s="361"/>
      <c r="CC428" s="361"/>
      <c r="CD428" s="361"/>
      <c r="CE428" s="361"/>
      <c r="CF428" s="361"/>
      <c r="CG428" s="253">
        <f t="shared" si="700"/>
        <v>0</v>
      </c>
      <c r="CH428" s="361"/>
      <c r="CI428" s="253">
        <f t="shared" si="701"/>
        <v>0</v>
      </c>
      <c r="CJ428" s="361"/>
      <c r="CK428" s="361"/>
      <c r="CL428" s="361"/>
      <c r="CM428" s="361"/>
      <c r="CN428" s="361"/>
      <c r="CO428" s="361"/>
      <c r="CP428" s="361"/>
      <c r="CQ428" s="361"/>
      <c r="CR428" s="253">
        <f t="shared" si="702"/>
        <v>0</v>
      </c>
      <c r="CS428" s="361"/>
      <c r="CT428" s="253">
        <f t="shared" si="703"/>
        <v>0</v>
      </c>
      <c r="CU428" s="361"/>
      <c r="CV428" s="361"/>
      <c r="CW428" s="361"/>
      <c r="CX428" s="361"/>
      <c r="CY428" s="361"/>
      <c r="CZ428" s="361"/>
      <c r="DA428" s="361"/>
      <c r="DB428" s="361"/>
      <c r="DC428" s="253">
        <f t="shared" si="704"/>
        <v>0</v>
      </c>
      <c r="DD428" s="361"/>
      <c r="DE428" s="253">
        <f t="shared" si="705"/>
        <v>0</v>
      </c>
      <c r="DF428" s="361"/>
      <c r="DG428" s="361"/>
      <c r="DH428" s="361"/>
      <c r="DI428" s="361"/>
      <c r="DJ428" s="361"/>
      <c r="DK428" s="361"/>
      <c r="DL428" s="361"/>
      <c r="DM428" s="2"/>
      <c r="DN428" s="2"/>
    </row>
    <row r="429" spans="1:118" s="27" customFormat="1" ht="12">
      <c r="A429" s="272" t="str">
        <f t="shared" si="675"/>
        <v>Внести наименование учреждения 14</v>
      </c>
      <c r="B429" s="366" t="s">
        <v>335</v>
      </c>
      <c r="C429" s="349" t="s">
        <v>303</v>
      </c>
      <c r="D429" s="349" t="s">
        <v>304</v>
      </c>
      <c r="E429" s="308">
        <f t="shared" si="686"/>
        <v>0</v>
      </c>
      <c r="F429" s="236">
        <f t="shared" si="687"/>
        <v>0</v>
      </c>
      <c r="G429" s="236">
        <f t="shared" si="688"/>
        <v>0</v>
      </c>
      <c r="H429" s="236">
        <f t="shared" si="689"/>
        <v>0</v>
      </c>
      <c r="I429" s="236">
        <f t="shared" si="690"/>
        <v>0</v>
      </c>
      <c r="J429" s="236">
        <f>ROUND(SUM(U429,AF429,AQ429,BB429),1)</f>
        <v>0</v>
      </c>
      <c r="K429" s="236">
        <f>ROUND(SUM(V429,AG429,AR429,BC429),1)</f>
        <v>0</v>
      </c>
      <c r="L429" s="236">
        <f>ROUND(SUM(W429,AH429,AS429,BD429),1)</f>
        <v>0</v>
      </c>
      <c r="M429" s="236">
        <f>ROUND(SUM(X429,AI429,AT429,BE429),1)</f>
        <v>0</v>
      </c>
      <c r="N429" s="236">
        <f t="shared" si="676"/>
        <v>0</v>
      </c>
      <c r="O429" s="236">
        <f>ROUND(SUM(Z429,AK429,AV429,BG429),1)</f>
        <v>0</v>
      </c>
      <c r="P429" s="220"/>
      <c r="Q429" s="221"/>
      <c r="R429" s="237">
        <f t="shared" si="706"/>
        <v>0</v>
      </c>
      <c r="S429" s="221"/>
      <c r="T429" s="237">
        <f t="shared" si="707"/>
        <v>0</v>
      </c>
      <c r="U429" s="221"/>
      <c r="V429" s="233"/>
      <c r="W429" s="221"/>
      <c r="X429" s="221"/>
      <c r="Y429" s="233"/>
      <c r="Z429" s="221"/>
      <c r="AA429" s="220"/>
      <c r="AB429" s="221"/>
      <c r="AC429" s="237">
        <f t="shared" si="708"/>
        <v>0</v>
      </c>
      <c r="AD429" s="221"/>
      <c r="AE429" s="237">
        <f t="shared" si="709"/>
        <v>0</v>
      </c>
      <c r="AF429" s="221"/>
      <c r="AG429" s="233"/>
      <c r="AH429" s="221"/>
      <c r="AI429" s="221"/>
      <c r="AJ429" s="233"/>
      <c r="AK429" s="221"/>
      <c r="AL429" s="220"/>
      <c r="AM429" s="221"/>
      <c r="AN429" s="237">
        <f t="shared" si="710"/>
        <v>0</v>
      </c>
      <c r="AO429" s="221"/>
      <c r="AP429" s="237">
        <f t="shared" si="711"/>
        <v>0</v>
      </c>
      <c r="AQ429" s="221"/>
      <c r="AR429" s="233"/>
      <c r="AS429" s="221"/>
      <c r="AT429" s="221"/>
      <c r="AU429" s="233"/>
      <c r="AV429" s="221"/>
      <c r="AW429" s="220"/>
      <c r="AX429" s="221"/>
      <c r="AY429" s="237">
        <f t="shared" si="712"/>
        <v>0</v>
      </c>
      <c r="AZ429" s="221"/>
      <c r="BA429" s="237">
        <f t="shared" si="713"/>
        <v>0</v>
      </c>
      <c r="BB429" s="221"/>
      <c r="BC429" s="233"/>
      <c r="BD429" s="221"/>
      <c r="BE429" s="221"/>
      <c r="BF429" s="233"/>
      <c r="BG429" s="221"/>
      <c r="BH429" s="379">
        <f t="shared" si="672"/>
        <v>0</v>
      </c>
      <c r="BI429" s="255" t="str">
        <f t="shared" si="685"/>
        <v>16</v>
      </c>
      <c r="BJ429" s="361"/>
      <c r="BK429" s="253">
        <f t="shared" si="696"/>
        <v>0</v>
      </c>
      <c r="BL429" s="361"/>
      <c r="BM429" s="253">
        <f t="shared" si="697"/>
        <v>0</v>
      </c>
      <c r="BN429" s="247"/>
      <c r="BO429" s="358"/>
      <c r="BP429" s="361"/>
      <c r="BQ429" s="361"/>
      <c r="BR429" s="361"/>
      <c r="BS429" s="361"/>
      <c r="BT429" s="361"/>
      <c r="BU429" s="361"/>
      <c r="BV429" s="253">
        <f t="shared" si="698"/>
        <v>0</v>
      </c>
      <c r="BW429" s="361"/>
      <c r="BX429" s="253">
        <f t="shared" si="699"/>
        <v>0</v>
      </c>
      <c r="BY429" s="361"/>
      <c r="BZ429" s="361"/>
      <c r="CA429" s="361"/>
      <c r="CB429" s="361"/>
      <c r="CC429" s="361"/>
      <c r="CD429" s="361"/>
      <c r="CE429" s="361"/>
      <c r="CF429" s="361"/>
      <c r="CG429" s="253">
        <f t="shared" si="700"/>
        <v>0</v>
      </c>
      <c r="CH429" s="361"/>
      <c r="CI429" s="253">
        <f t="shared" si="701"/>
        <v>0</v>
      </c>
      <c r="CJ429" s="361"/>
      <c r="CK429" s="361"/>
      <c r="CL429" s="361"/>
      <c r="CM429" s="361"/>
      <c r="CN429" s="361"/>
      <c r="CO429" s="361"/>
      <c r="CP429" s="361"/>
      <c r="CQ429" s="361"/>
      <c r="CR429" s="253">
        <f t="shared" si="702"/>
        <v>0</v>
      </c>
      <c r="CS429" s="361"/>
      <c r="CT429" s="253">
        <f t="shared" si="703"/>
        <v>0</v>
      </c>
      <c r="CU429" s="361"/>
      <c r="CV429" s="361"/>
      <c r="CW429" s="361"/>
      <c r="CX429" s="361"/>
      <c r="CY429" s="361"/>
      <c r="CZ429" s="361"/>
      <c r="DA429" s="361"/>
      <c r="DB429" s="361"/>
      <c r="DC429" s="253">
        <f t="shared" si="704"/>
        <v>0</v>
      </c>
      <c r="DD429" s="361"/>
      <c r="DE429" s="253">
        <f t="shared" si="705"/>
        <v>0</v>
      </c>
      <c r="DF429" s="361"/>
      <c r="DG429" s="361"/>
      <c r="DH429" s="361"/>
      <c r="DI429" s="361"/>
      <c r="DJ429" s="361"/>
      <c r="DK429" s="361"/>
      <c r="DL429" s="361"/>
      <c r="DM429" s="2"/>
      <c r="DN429" s="2"/>
    </row>
    <row r="430" spans="1:118" s="28" customFormat="1" ht="24">
      <c r="A430" s="272" t="str">
        <f t="shared" si="675"/>
        <v>Внести наименование учреждения 14</v>
      </c>
      <c r="B430" s="348" t="s">
        <v>338</v>
      </c>
      <c r="C430" s="349" t="s">
        <v>305</v>
      </c>
      <c r="D430" s="349" t="s">
        <v>306</v>
      </c>
      <c r="E430" s="308">
        <f t="shared" si="686"/>
        <v>0</v>
      </c>
      <c r="F430" s="236">
        <f t="shared" si="687"/>
        <v>0</v>
      </c>
      <c r="G430" s="236">
        <f t="shared" si="688"/>
        <v>0</v>
      </c>
      <c r="H430" s="236">
        <f t="shared" si="689"/>
        <v>0</v>
      </c>
      <c r="I430" s="236">
        <f t="shared" si="690"/>
        <v>0</v>
      </c>
      <c r="J430" s="236">
        <f t="shared" ref="J430:J441" si="714">ROUND(SUM(U430,AF430,AQ430,BB430),1)</f>
        <v>0</v>
      </c>
      <c r="K430" s="236">
        <f t="shared" ref="K430:K441" si="715">ROUND(SUM(V430,AG430,AR430,BC430),1)</f>
        <v>0</v>
      </c>
      <c r="L430" s="236">
        <f t="shared" ref="L430:L441" si="716">ROUND(SUM(W430,AH430,AS430,BD430),1)</f>
        <v>0</v>
      </c>
      <c r="M430" s="236">
        <f t="shared" ref="M430:M441" si="717">ROUND(SUM(X430,AI430,AT430,BE430),1)</f>
        <v>0</v>
      </c>
      <c r="N430" s="236">
        <f t="shared" si="676"/>
        <v>0</v>
      </c>
      <c r="O430" s="236">
        <f t="shared" ref="O430:O441" si="718">ROUND(SUM(Z430,AK430,AV430,BG430),1)</f>
        <v>0</v>
      </c>
      <c r="P430" s="367"/>
      <c r="Q430" s="368"/>
      <c r="R430" s="237">
        <f t="shared" si="706"/>
        <v>0</v>
      </c>
      <c r="S430" s="368"/>
      <c r="T430" s="237">
        <f t="shared" si="707"/>
        <v>0</v>
      </c>
      <c r="U430" s="368"/>
      <c r="V430" s="368"/>
      <c r="W430" s="368"/>
      <c r="X430" s="368"/>
      <c r="Y430" s="368"/>
      <c r="Z430" s="368"/>
      <c r="AA430" s="367"/>
      <c r="AB430" s="368"/>
      <c r="AC430" s="237">
        <f t="shared" si="708"/>
        <v>0</v>
      </c>
      <c r="AD430" s="368"/>
      <c r="AE430" s="237">
        <f t="shared" si="709"/>
        <v>0</v>
      </c>
      <c r="AF430" s="368"/>
      <c r="AG430" s="368"/>
      <c r="AH430" s="368"/>
      <c r="AI430" s="368"/>
      <c r="AJ430" s="368"/>
      <c r="AK430" s="368"/>
      <c r="AL430" s="367"/>
      <c r="AM430" s="368"/>
      <c r="AN430" s="237">
        <f t="shared" si="710"/>
        <v>0</v>
      </c>
      <c r="AO430" s="368"/>
      <c r="AP430" s="237">
        <f t="shared" si="711"/>
        <v>0</v>
      </c>
      <c r="AQ430" s="368"/>
      <c r="AR430" s="368"/>
      <c r="AS430" s="368"/>
      <c r="AT430" s="368"/>
      <c r="AU430" s="368"/>
      <c r="AV430" s="368"/>
      <c r="AW430" s="367"/>
      <c r="AX430" s="368"/>
      <c r="AY430" s="237">
        <f t="shared" si="712"/>
        <v>0</v>
      </c>
      <c r="AZ430" s="368"/>
      <c r="BA430" s="237">
        <f t="shared" si="713"/>
        <v>0</v>
      </c>
      <c r="BB430" s="368"/>
      <c r="BC430" s="368"/>
      <c r="BD430" s="368"/>
      <c r="BE430" s="368"/>
      <c r="BF430" s="368"/>
      <c r="BG430" s="368"/>
      <c r="BH430" s="379">
        <f t="shared" si="672"/>
        <v>0</v>
      </c>
      <c r="BI430" s="255" t="str">
        <f t="shared" si="685"/>
        <v>17</v>
      </c>
      <c r="BJ430" s="361"/>
      <c r="BK430" s="253">
        <f t="shared" si="696"/>
        <v>0</v>
      </c>
      <c r="BL430" s="361"/>
      <c r="BM430" s="253">
        <f t="shared" si="697"/>
        <v>0</v>
      </c>
      <c r="BN430" s="247"/>
      <c r="BO430" s="358"/>
      <c r="BP430" s="361"/>
      <c r="BQ430" s="361"/>
      <c r="BR430" s="361"/>
      <c r="BS430" s="361"/>
      <c r="BT430" s="361"/>
      <c r="BU430" s="361"/>
      <c r="BV430" s="253">
        <f t="shared" si="698"/>
        <v>0</v>
      </c>
      <c r="BW430" s="361"/>
      <c r="BX430" s="253">
        <f t="shared" si="699"/>
        <v>0</v>
      </c>
      <c r="BY430" s="361"/>
      <c r="BZ430" s="361"/>
      <c r="CA430" s="361"/>
      <c r="CB430" s="361"/>
      <c r="CC430" s="361"/>
      <c r="CD430" s="361"/>
      <c r="CE430" s="361"/>
      <c r="CF430" s="361"/>
      <c r="CG430" s="253">
        <f t="shared" si="700"/>
        <v>0</v>
      </c>
      <c r="CH430" s="361"/>
      <c r="CI430" s="253">
        <f t="shared" si="701"/>
        <v>0</v>
      </c>
      <c r="CJ430" s="361"/>
      <c r="CK430" s="361"/>
      <c r="CL430" s="361"/>
      <c r="CM430" s="361"/>
      <c r="CN430" s="361"/>
      <c r="CO430" s="361"/>
      <c r="CP430" s="361"/>
      <c r="CQ430" s="361"/>
      <c r="CR430" s="253">
        <f t="shared" si="702"/>
        <v>0</v>
      </c>
      <c r="CS430" s="361"/>
      <c r="CT430" s="253">
        <f t="shared" si="703"/>
        <v>0</v>
      </c>
      <c r="CU430" s="361"/>
      <c r="CV430" s="361"/>
      <c r="CW430" s="361"/>
      <c r="CX430" s="361"/>
      <c r="CY430" s="361"/>
      <c r="CZ430" s="361"/>
      <c r="DA430" s="361"/>
      <c r="DB430" s="361"/>
      <c r="DC430" s="253">
        <f t="shared" si="704"/>
        <v>0</v>
      </c>
      <c r="DD430" s="361"/>
      <c r="DE430" s="253">
        <f t="shared" si="705"/>
        <v>0</v>
      </c>
      <c r="DF430" s="361"/>
      <c r="DG430" s="361"/>
      <c r="DH430" s="361"/>
      <c r="DI430" s="361"/>
      <c r="DJ430" s="361"/>
      <c r="DK430" s="361"/>
      <c r="DL430" s="361"/>
      <c r="DM430" s="242"/>
      <c r="DN430" s="242"/>
    </row>
    <row r="431" spans="1:118" s="28" customFormat="1" ht="72">
      <c r="A431" s="272" t="str">
        <f t="shared" si="675"/>
        <v>Внести наименование учреждения 14</v>
      </c>
      <c r="B431" s="348" t="s">
        <v>339</v>
      </c>
      <c r="C431" s="349" t="s">
        <v>307</v>
      </c>
      <c r="D431" s="349" t="s">
        <v>308</v>
      </c>
      <c r="E431" s="308">
        <f t="shared" si="686"/>
        <v>0</v>
      </c>
      <c r="F431" s="236">
        <f t="shared" si="687"/>
        <v>0</v>
      </c>
      <c r="G431" s="236">
        <f t="shared" si="688"/>
        <v>0</v>
      </c>
      <c r="H431" s="236">
        <f t="shared" si="689"/>
        <v>0</v>
      </c>
      <c r="I431" s="236">
        <f t="shared" si="690"/>
        <v>0</v>
      </c>
      <c r="J431" s="236">
        <f t="shared" si="714"/>
        <v>0</v>
      </c>
      <c r="K431" s="236">
        <f t="shared" si="715"/>
        <v>0</v>
      </c>
      <c r="L431" s="236">
        <f t="shared" si="716"/>
        <v>0</v>
      </c>
      <c r="M431" s="236">
        <f t="shared" si="717"/>
        <v>0</v>
      </c>
      <c r="N431" s="236">
        <f t="shared" si="676"/>
        <v>0</v>
      </c>
      <c r="O431" s="236">
        <f t="shared" si="718"/>
        <v>0</v>
      </c>
      <c r="P431" s="367"/>
      <c r="Q431" s="368"/>
      <c r="R431" s="237">
        <f t="shared" si="706"/>
        <v>0</v>
      </c>
      <c r="S431" s="368"/>
      <c r="T431" s="237">
        <f t="shared" si="707"/>
        <v>0</v>
      </c>
      <c r="U431" s="368"/>
      <c r="V431" s="368"/>
      <c r="W431" s="368"/>
      <c r="X431" s="368"/>
      <c r="Y431" s="368"/>
      <c r="Z431" s="368"/>
      <c r="AA431" s="367"/>
      <c r="AB431" s="368"/>
      <c r="AC431" s="237">
        <f t="shared" si="708"/>
        <v>0</v>
      </c>
      <c r="AD431" s="368"/>
      <c r="AE431" s="237">
        <f t="shared" si="709"/>
        <v>0</v>
      </c>
      <c r="AF431" s="368"/>
      <c r="AG431" s="368"/>
      <c r="AH431" s="368"/>
      <c r="AI431" s="368"/>
      <c r="AJ431" s="368"/>
      <c r="AK431" s="368"/>
      <c r="AL431" s="367"/>
      <c r="AM431" s="368"/>
      <c r="AN431" s="237">
        <f t="shared" si="710"/>
        <v>0</v>
      </c>
      <c r="AO431" s="368"/>
      <c r="AP431" s="237">
        <f t="shared" si="711"/>
        <v>0</v>
      </c>
      <c r="AQ431" s="368"/>
      <c r="AR431" s="368"/>
      <c r="AS431" s="368"/>
      <c r="AT431" s="368"/>
      <c r="AU431" s="368"/>
      <c r="AV431" s="368"/>
      <c r="AW431" s="367"/>
      <c r="AX431" s="368"/>
      <c r="AY431" s="237">
        <f t="shared" si="712"/>
        <v>0</v>
      </c>
      <c r="AZ431" s="368"/>
      <c r="BA431" s="237">
        <f t="shared" si="713"/>
        <v>0</v>
      </c>
      <c r="BB431" s="368"/>
      <c r="BC431" s="368"/>
      <c r="BD431" s="368"/>
      <c r="BE431" s="368"/>
      <c r="BF431" s="368"/>
      <c r="BG431" s="368"/>
      <c r="BH431" s="379">
        <f t="shared" si="672"/>
        <v>0</v>
      </c>
      <c r="BI431" s="255" t="str">
        <f t="shared" si="685"/>
        <v>18</v>
      </c>
      <c r="BJ431" s="361"/>
      <c r="BK431" s="253">
        <f t="shared" si="696"/>
        <v>0</v>
      </c>
      <c r="BL431" s="361"/>
      <c r="BM431" s="253">
        <f t="shared" si="697"/>
        <v>0</v>
      </c>
      <c r="BN431" s="247"/>
      <c r="BO431" s="358"/>
      <c r="BP431" s="361"/>
      <c r="BQ431" s="361"/>
      <c r="BR431" s="361"/>
      <c r="BS431" s="361"/>
      <c r="BT431" s="361"/>
      <c r="BU431" s="361"/>
      <c r="BV431" s="253">
        <f t="shared" si="698"/>
        <v>0</v>
      </c>
      <c r="BW431" s="361"/>
      <c r="BX431" s="253">
        <f t="shared" si="699"/>
        <v>0</v>
      </c>
      <c r="BY431" s="361"/>
      <c r="BZ431" s="361"/>
      <c r="CA431" s="361"/>
      <c r="CB431" s="361"/>
      <c r="CC431" s="361"/>
      <c r="CD431" s="361"/>
      <c r="CE431" s="361"/>
      <c r="CF431" s="361"/>
      <c r="CG431" s="253">
        <f t="shared" si="700"/>
        <v>0</v>
      </c>
      <c r="CH431" s="361"/>
      <c r="CI431" s="253">
        <f t="shared" si="701"/>
        <v>0</v>
      </c>
      <c r="CJ431" s="361"/>
      <c r="CK431" s="361"/>
      <c r="CL431" s="361"/>
      <c r="CM431" s="361"/>
      <c r="CN431" s="361"/>
      <c r="CO431" s="361"/>
      <c r="CP431" s="361"/>
      <c r="CQ431" s="361"/>
      <c r="CR431" s="253">
        <f t="shared" si="702"/>
        <v>0</v>
      </c>
      <c r="CS431" s="361"/>
      <c r="CT431" s="253">
        <f t="shared" si="703"/>
        <v>0</v>
      </c>
      <c r="CU431" s="361"/>
      <c r="CV431" s="361"/>
      <c r="CW431" s="361"/>
      <c r="CX431" s="361"/>
      <c r="CY431" s="361"/>
      <c r="CZ431" s="361"/>
      <c r="DA431" s="361"/>
      <c r="DB431" s="361"/>
      <c r="DC431" s="253">
        <f t="shared" si="704"/>
        <v>0</v>
      </c>
      <c r="DD431" s="361"/>
      <c r="DE431" s="253">
        <f t="shared" si="705"/>
        <v>0</v>
      </c>
      <c r="DF431" s="361"/>
      <c r="DG431" s="361"/>
      <c r="DH431" s="361"/>
      <c r="DI431" s="361"/>
      <c r="DJ431" s="361"/>
      <c r="DK431" s="361"/>
      <c r="DL431" s="361"/>
      <c r="DM431" s="242"/>
      <c r="DN431" s="242"/>
    </row>
    <row r="432" spans="1:118" s="28" customFormat="1" ht="12">
      <c r="A432" s="272" t="str">
        <f t="shared" si="675"/>
        <v>Внести наименование учреждения 14</v>
      </c>
      <c r="B432" s="348" t="s">
        <v>309</v>
      </c>
      <c r="C432" s="349" t="s">
        <v>71</v>
      </c>
      <c r="D432" s="349" t="s">
        <v>310</v>
      </c>
      <c r="E432" s="308">
        <f t="shared" si="686"/>
        <v>0</v>
      </c>
      <c r="F432" s="236">
        <f t="shared" si="687"/>
        <v>0</v>
      </c>
      <c r="G432" s="236">
        <f t="shared" si="688"/>
        <v>0</v>
      </c>
      <c r="H432" s="236">
        <f t="shared" si="689"/>
        <v>0</v>
      </c>
      <c r="I432" s="236">
        <f t="shared" si="690"/>
        <v>0</v>
      </c>
      <c r="J432" s="236">
        <f t="shared" si="714"/>
        <v>0</v>
      </c>
      <c r="K432" s="236">
        <f t="shared" si="715"/>
        <v>0</v>
      </c>
      <c r="L432" s="236">
        <f t="shared" si="716"/>
        <v>0</v>
      </c>
      <c r="M432" s="236">
        <f t="shared" si="717"/>
        <v>0</v>
      </c>
      <c r="N432" s="236">
        <f t="shared" si="676"/>
        <v>0</v>
      </c>
      <c r="O432" s="236">
        <f t="shared" si="718"/>
        <v>0</v>
      </c>
      <c r="P432" s="367"/>
      <c r="Q432" s="368"/>
      <c r="R432" s="237">
        <f t="shared" si="706"/>
        <v>0</v>
      </c>
      <c r="S432" s="368"/>
      <c r="T432" s="237">
        <f t="shared" si="707"/>
        <v>0</v>
      </c>
      <c r="U432" s="368"/>
      <c r="V432" s="368"/>
      <c r="W432" s="368"/>
      <c r="X432" s="368"/>
      <c r="Y432" s="368"/>
      <c r="Z432" s="368"/>
      <c r="AA432" s="367"/>
      <c r="AB432" s="368"/>
      <c r="AC432" s="237">
        <f t="shared" si="708"/>
        <v>0</v>
      </c>
      <c r="AD432" s="368"/>
      <c r="AE432" s="237">
        <f t="shared" si="709"/>
        <v>0</v>
      </c>
      <c r="AF432" s="368"/>
      <c r="AG432" s="368"/>
      <c r="AH432" s="368"/>
      <c r="AI432" s="368"/>
      <c r="AJ432" s="368"/>
      <c r="AK432" s="368"/>
      <c r="AL432" s="367"/>
      <c r="AM432" s="368"/>
      <c r="AN432" s="237">
        <f t="shared" si="710"/>
        <v>0</v>
      </c>
      <c r="AO432" s="368"/>
      <c r="AP432" s="237">
        <f t="shared" si="711"/>
        <v>0</v>
      </c>
      <c r="AQ432" s="368"/>
      <c r="AR432" s="368"/>
      <c r="AS432" s="368"/>
      <c r="AT432" s="368"/>
      <c r="AU432" s="368"/>
      <c r="AV432" s="368"/>
      <c r="AW432" s="367"/>
      <c r="AX432" s="368"/>
      <c r="AY432" s="237">
        <f t="shared" si="712"/>
        <v>0</v>
      </c>
      <c r="AZ432" s="368"/>
      <c r="BA432" s="237">
        <f t="shared" si="713"/>
        <v>0</v>
      </c>
      <c r="BB432" s="368"/>
      <c r="BC432" s="368"/>
      <c r="BD432" s="368"/>
      <c r="BE432" s="368"/>
      <c r="BF432" s="368"/>
      <c r="BG432" s="368"/>
      <c r="BH432" s="379">
        <f t="shared" si="672"/>
        <v>0</v>
      </c>
      <c r="BI432" s="255" t="str">
        <f t="shared" si="685"/>
        <v>19</v>
      </c>
      <c r="BJ432" s="361"/>
      <c r="BK432" s="253">
        <f t="shared" si="696"/>
        <v>0</v>
      </c>
      <c r="BL432" s="361"/>
      <c r="BM432" s="253">
        <f t="shared" si="697"/>
        <v>0</v>
      </c>
      <c r="BN432" s="247"/>
      <c r="BO432" s="358"/>
      <c r="BP432" s="361"/>
      <c r="BQ432" s="361"/>
      <c r="BR432" s="361"/>
      <c r="BS432" s="361"/>
      <c r="BT432" s="361"/>
      <c r="BU432" s="361"/>
      <c r="BV432" s="253">
        <f t="shared" si="698"/>
        <v>0</v>
      </c>
      <c r="BW432" s="361"/>
      <c r="BX432" s="253">
        <f t="shared" si="699"/>
        <v>0</v>
      </c>
      <c r="BY432" s="361"/>
      <c r="BZ432" s="361"/>
      <c r="CA432" s="361"/>
      <c r="CB432" s="361"/>
      <c r="CC432" s="361"/>
      <c r="CD432" s="361"/>
      <c r="CE432" s="361"/>
      <c r="CF432" s="361"/>
      <c r="CG432" s="253">
        <f t="shared" si="700"/>
        <v>0</v>
      </c>
      <c r="CH432" s="361"/>
      <c r="CI432" s="253">
        <f t="shared" si="701"/>
        <v>0</v>
      </c>
      <c r="CJ432" s="361"/>
      <c r="CK432" s="361"/>
      <c r="CL432" s="361"/>
      <c r="CM432" s="361"/>
      <c r="CN432" s="361"/>
      <c r="CO432" s="361"/>
      <c r="CP432" s="361"/>
      <c r="CQ432" s="361"/>
      <c r="CR432" s="253">
        <f t="shared" si="702"/>
        <v>0</v>
      </c>
      <c r="CS432" s="361"/>
      <c r="CT432" s="253">
        <f t="shared" si="703"/>
        <v>0</v>
      </c>
      <c r="CU432" s="361"/>
      <c r="CV432" s="361"/>
      <c r="CW432" s="361"/>
      <c r="CX432" s="361"/>
      <c r="CY432" s="361"/>
      <c r="CZ432" s="361"/>
      <c r="DA432" s="361"/>
      <c r="DB432" s="361"/>
      <c r="DC432" s="253">
        <f t="shared" si="704"/>
        <v>0</v>
      </c>
      <c r="DD432" s="361"/>
      <c r="DE432" s="253">
        <f t="shared" si="705"/>
        <v>0</v>
      </c>
      <c r="DF432" s="361"/>
      <c r="DG432" s="361"/>
      <c r="DH432" s="361"/>
      <c r="DI432" s="361"/>
      <c r="DJ432" s="361"/>
      <c r="DK432" s="361"/>
      <c r="DL432" s="361"/>
      <c r="DM432" s="242"/>
      <c r="DN432" s="242"/>
    </row>
    <row r="433" spans="1:118" s="27" customFormat="1" ht="12">
      <c r="A433" s="272" t="str">
        <f t="shared" si="675"/>
        <v>Внести наименование учреждения 14</v>
      </c>
      <c r="B433" s="350" t="s">
        <v>72</v>
      </c>
      <c r="C433" s="349" t="s">
        <v>73</v>
      </c>
      <c r="D433" s="349" t="s">
        <v>311</v>
      </c>
      <c r="E433" s="308">
        <f t="shared" si="686"/>
        <v>0</v>
      </c>
      <c r="F433" s="236">
        <f t="shared" si="687"/>
        <v>0</v>
      </c>
      <c r="G433" s="236">
        <f t="shared" si="688"/>
        <v>0</v>
      </c>
      <c r="H433" s="236">
        <f t="shared" si="689"/>
        <v>0</v>
      </c>
      <c r="I433" s="236">
        <f t="shared" si="690"/>
        <v>0</v>
      </c>
      <c r="J433" s="236">
        <f t="shared" si="714"/>
        <v>0</v>
      </c>
      <c r="K433" s="236">
        <f t="shared" si="715"/>
        <v>0</v>
      </c>
      <c r="L433" s="236">
        <f t="shared" si="716"/>
        <v>0</v>
      </c>
      <c r="M433" s="236">
        <f t="shared" si="717"/>
        <v>0</v>
      </c>
      <c r="N433" s="236">
        <f t="shared" si="676"/>
        <v>0</v>
      </c>
      <c r="O433" s="236">
        <f t="shared" si="718"/>
        <v>0</v>
      </c>
      <c r="P433" s="367"/>
      <c r="Q433" s="368"/>
      <c r="R433" s="237">
        <f t="shared" si="706"/>
        <v>0</v>
      </c>
      <c r="S433" s="368"/>
      <c r="T433" s="237">
        <f t="shared" si="707"/>
        <v>0</v>
      </c>
      <c r="U433" s="368"/>
      <c r="V433" s="368"/>
      <c r="W433" s="368"/>
      <c r="X433" s="368"/>
      <c r="Y433" s="368"/>
      <c r="Z433" s="368"/>
      <c r="AA433" s="367"/>
      <c r="AB433" s="368"/>
      <c r="AC433" s="237">
        <f t="shared" si="708"/>
        <v>0</v>
      </c>
      <c r="AD433" s="368"/>
      <c r="AE433" s="237">
        <f t="shared" si="709"/>
        <v>0</v>
      </c>
      <c r="AF433" s="368"/>
      <c r="AG433" s="368"/>
      <c r="AH433" s="368"/>
      <c r="AI433" s="368"/>
      <c r="AJ433" s="368"/>
      <c r="AK433" s="368"/>
      <c r="AL433" s="367"/>
      <c r="AM433" s="368"/>
      <c r="AN433" s="237">
        <f t="shared" si="710"/>
        <v>0</v>
      </c>
      <c r="AO433" s="368"/>
      <c r="AP433" s="237">
        <f t="shared" si="711"/>
        <v>0</v>
      </c>
      <c r="AQ433" s="368"/>
      <c r="AR433" s="368"/>
      <c r="AS433" s="368"/>
      <c r="AT433" s="368"/>
      <c r="AU433" s="368"/>
      <c r="AV433" s="368"/>
      <c r="AW433" s="367"/>
      <c r="AX433" s="368"/>
      <c r="AY433" s="237">
        <f t="shared" si="712"/>
        <v>0</v>
      </c>
      <c r="AZ433" s="368"/>
      <c r="BA433" s="237">
        <f t="shared" si="713"/>
        <v>0</v>
      </c>
      <c r="BB433" s="368"/>
      <c r="BC433" s="368"/>
      <c r="BD433" s="368"/>
      <c r="BE433" s="368"/>
      <c r="BF433" s="368"/>
      <c r="BG433" s="368"/>
      <c r="BH433" s="379">
        <f t="shared" si="672"/>
        <v>0</v>
      </c>
      <c r="BI433" s="255" t="str">
        <f t="shared" si="685"/>
        <v>20</v>
      </c>
      <c r="BJ433" s="361"/>
      <c r="BK433" s="253">
        <f t="shared" si="696"/>
        <v>0</v>
      </c>
      <c r="BL433" s="361"/>
      <c r="BM433" s="253">
        <f t="shared" si="697"/>
        <v>0</v>
      </c>
      <c r="BN433" s="247"/>
      <c r="BO433" s="358"/>
      <c r="BP433" s="361"/>
      <c r="BQ433" s="361"/>
      <c r="BR433" s="361"/>
      <c r="BS433" s="361"/>
      <c r="BT433" s="361"/>
      <c r="BU433" s="361"/>
      <c r="BV433" s="253">
        <f t="shared" si="698"/>
        <v>0</v>
      </c>
      <c r="BW433" s="361"/>
      <c r="BX433" s="253">
        <f t="shared" si="699"/>
        <v>0</v>
      </c>
      <c r="BY433" s="361"/>
      <c r="BZ433" s="361"/>
      <c r="CA433" s="361"/>
      <c r="CB433" s="361"/>
      <c r="CC433" s="361"/>
      <c r="CD433" s="361"/>
      <c r="CE433" s="361"/>
      <c r="CF433" s="361"/>
      <c r="CG433" s="253">
        <f t="shared" si="700"/>
        <v>0</v>
      </c>
      <c r="CH433" s="361"/>
      <c r="CI433" s="253">
        <f t="shared" si="701"/>
        <v>0</v>
      </c>
      <c r="CJ433" s="361"/>
      <c r="CK433" s="361"/>
      <c r="CL433" s="361"/>
      <c r="CM433" s="361"/>
      <c r="CN433" s="361"/>
      <c r="CO433" s="361"/>
      <c r="CP433" s="361"/>
      <c r="CQ433" s="361"/>
      <c r="CR433" s="253">
        <f t="shared" si="702"/>
        <v>0</v>
      </c>
      <c r="CS433" s="361"/>
      <c r="CT433" s="253">
        <f t="shared" si="703"/>
        <v>0</v>
      </c>
      <c r="CU433" s="361"/>
      <c r="CV433" s="361"/>
      <c r="CW433" s="361"/>
      <c r="CX433" s="361"/>
      <c r="CY433" s="361"/>
      <c r="CZ433" s="361"/>
      <c r="DA433" s="361"/>
      <c r="DB433" s="361"/>
      <c r="DC433" s="253">
        <f t="shared" si="704"/>
        <v>0</v>
      </c>
      <c r="DD433" s="361"/>
      <c r="DE433" s="253">
        <f t="shared" si="705"/>
        <v>0</v>
      </c>
      <c r="DF433" s="361"/>
      <c r="DG433" s="361"/>
      <c r="DH433" s="361"/>
      <c r="DI433" s="361"/>
      <c r="DJ433" s="361"/>
      <c r="DK433" s="361"/>
      <c r="DL433" s="361"/>
      <c r="DM433" s="2"/>
      <c r="DN433" s="2"/>
    </row>
    <row r="434" spans="1:118" s="28" customFormat="1" ht="36">
      <c r="A434" s="272" t="str">
        <f t="shared" si="675"/>
        <v>Внести наименование учреждения 14</v>
      </c>
      <c r="B434" s="348" t="s">
        <v>340</v>
      </c>
      <c r="C434" s="349" t="s">
        <v>71</v>
      </c>
      <c r="D434" s="349" t="s">
        <v>312</v>
      </c>
      <c r="E434" s="308">
        <f t="shared" si="686"/>
        <v>0</v>
      </c>
      <c r="F434" s="236">
        <f t="shared" si="687"/>
        <v>0</v>
      </c>
      <c r="G434" s="236">
        <f t="shared" si="688"/>
        <v>0</v>
      </c>
      <c r="H434" s="236">
        <f t="shared" si="689"/>
        <v>0</v>
      </c>
      <c r="I434" s="236">
        <f t="shared" si="690"/>
        <v>0</v>
      </c>
      <c r="J434" s="236">
        <f t="shared" si="714"/>
        <v>0</v>
      </c>
      <c r="K434" s="236">
        <f t="shared" si="715"/>
        <v>0</v>
      </c>
      <c r="L434" s="236">
        <f t="shared" si="716"/>
        <v>0</v>
      </c>
      <c r="M434" s="236">
        <f t="shared" si="717"/>
        <v>0</v>
      </c>
      <c r="N434" s="236">
        <f t="shared" si="676"/>
        <v>0</v>
      </c>
      <c r="O434" s="236">
        <f t="shared" si="718"/>
        <v>0</v>
      </c>
      <c r="P434" s="367"/>
      <c r="Q434" s="368"/>
      <c r="R434" s="237">
        <f t="shared" si="706"/>
        <v>0</v>
      </c>
      <c r="S434" s="368"/>
      <c r="T434" s="237">
        <f t="shared" si="707"/>
        <v>0</v>
      </c>
      <c r="U434" s="368"/>
      <c r="V434" s="368"/>
      <c r="W434" s="368"/>
      <c r="X434" s="368"/>
      <c r="Y434" s="368"/>
      <c r="Z434" s="368"/>
      <c r="AA434" s="367"/>
      <c r="AB434" s="368"/>
      <c r="AC434" s="237">
        <f t="shared" si="708"/>
        <v>0</v>
      </c>
      <c r="AD434" s="368"/>
      <c r="AE434" s="237">
        <f t="shared" si="709"/>
        <v>0</v>
      </c>
      <c r="AF434" s="368"/>
      <c r="AG434" s="368"/>
      <c r="AH434" s="368"/>
      <c r="AI434" s="368"/>
      <c r="AJ434" s="368"/>
      <c r="AK434" s="368"/>
      <c r="AL434" s="367"/>
      <c r="AM434" s="368"/>
      <c r="AN434" s="237">
        <f t="shared" si="710"/>
        <v>0</v>
      </c>
      <c r="AO434" s="368"/>
      <c r="AP434" s="237">
        <f t="shared" si="711"/>
        <v>0</v>
      </c>
      <c r="AQ434" s="368"/>
      <c r="AR434" s="368"/>
      <c r="AS434" s="368"/>
      <c r="AT434" s="368"/>
      <c r="AU434" s="368"/>
      <c r="AV434" s="368"/>
      <c r="AW434" s="367"/>
      <c r="AX434" s="368"/>
      <c r="AY434" s="237">
        <f t="shared" si="712"/>
        <v>0</v>
      </c>
      <c r="AZ434" s="368"/>
      <c r="BA434" s="237">
        <f t="shared" si="713"/>
        <v>0</v>
      </c>
      <c r="BB434" s="368"/>
      <c r="BC434" s="368"/>
      <c r="BD434" s="368"/>
      <c r="BE434" s="368"/>
      <c r="BF434" s="368"/>
      <c r="BG434" s="368"/>
      <c r="BH434" s="379">
        <f t="shared" si="672"/>
        <v>0</v>
      </c>
      <c r="BI434" s="255" t="str">
        <f t="shared" si="685"/>
        <v>21</v>
      </c>
      <c r="BJ434" s="361"/>
      <c r="BK434" s="253">
        <f t="shared" si="696"/>
        <v>0</v>
      </c>
      <c r="BL434" s="361"/>
      <c r="BM434" s="253">
        <f t="shared" si="697"/>
        <v>0</v>
      </c>
      <c r="BN434" s="247"/>
      <c r="BO434" s="358"/>
      <c r="BP434" s="361"/>
      <c r="BQ434" s="361"/>
      <c r="BR434" s="361"/>
      <c r="BS434" s="361"/>
      <c r="BT434" s="361"/>
      <c r="BU434" s="361"/>
      <c r="BV434" s="253">
        <f t="shared" si="698"/>
        <v>0</v>
      </c>
      <c r="BW434" s="361"/>
      <c r="BX434" s="253">
        <f t="shared" si="699"/>
        <v>0</v>
      </c>
      <c r="BY434" s="361"/>
      <c r="BZ434" s="361"/>
      <c r="CA434" s="361"/>
      <c r="CB434" s="361"/>
      <c r="CC434" s="361"/>
      <c r="CD434" s="361"/>
      <c r="CE434" s="361"/>
      <c r="CF434" s="361"/>
      <c r="CG434" s="253">
        <f t="shared" si="700"/>
        <v>0</v>
      </c>
      <c r="CH434" s="361"/>
      <c r="CI434" s="253">
        <f t="shared" si="701"/>
        <v>0</v>
      </c>
      <c r="CJ434" s="361"/>
      <c r="CK434" s="361"/>
      <c r="CL434" s="361"/>
      <c r="CM434" s="361"/>
      <c r="CN434" s="361"/>
      <c r="CO434" s="361"/>
      <c r="CP434" s="361"/>
      <c r="CQ434" s="361"/>
      <c r="CR434" s="253">
        <f t="shared" si="702"/>
        <v>0</v>
      </c>
      <c r="CS434" s="361"/>
      <c r="CT434" s="253">
        <f t="shared" si="703"/>
        <v>0</v>
      </c>
      <c r="CU434" s="361"/>
      <c r="CV434" s="361"/>
      <c r="CW434" s="361"/>
      <c r="CX434" s="361"/>
      <c r="CY434" s="361"/>
      <c r="CZ434" s="361"/>
      <c r="DA434" s="361"/>
      <c r="DB434" s="361"/>
      <c r="DC434" s="253">
        <f t="shared" si="704"/>
        <v>0</v>
      </c>
      <c r="DD434" s="361"/>
      <c r="DE434" s="253">
        <f t="shared" si="705"/>
        <v>0</v>
      </c>
      <c r="DF434" s="361"/>
      <c r="DG434" s="361"/>
      <c r="DH434" s="361"/>
      <c r="DI434" s="361"/>
      <c r="DJ434" s="361"/>
      <c r="DK434" s="361"/>
      <c r="DL434" s="361"/>
      <c r="DM434" s="242"/>
      <c r="DN434" s="242"/>
    </row>
    <row r="435" spans="1:118" s="27" customFormat="1" ht="12">
      <c r="A435" s="272" t="str">
        <f t="shared" si="675"/>
        <v>Внести наименование учреждения 14</v>
      </c>
      <c r="B435" s="350" t="s">
        <v>72</v>
      </c>
      <c r="C435" s="349" t="s">
        <v>73</v>
      </c>
      <c r="D435" s="349" t="s">
        <v>313</v>
      </c>
      <c r="E435" s="308">
        <f t="shared" si="686"/>
        <v>0</v>
      </c>
      <c r="F435" s="236">
        <f t="shared" si="687"/>
        <v>0</v>
      </c>
      <c r="G435" s="236">
        <f t="shared" si="688"/>
        <v>0</v>
      </c>
      <c r="H435" s="236">
        <f t="shared" si="689"/>
        <v>0</v>
      </c>
      <c r="I435" s="236">
        <f t="shared" si="690"/>
        <v>0</v>
      </c>
      <c r="J435" s="236">
        <f t="shared" si="714"/>
        <v>0</v>
      </c>
      <c r="K435" s="236">
        <f t="shared" si="715"/>
        <v>0</v>
      </c>
      <c r="L435" s="236">
        <f t="shared" si="716"/>
        <v>0</v>
      </c>
      <c r="M435" s="236">
        <f t="shared" si="717"/>
        <v>0</v>
      </c>
      <c r="N435" s="236">
        <f t="shared" si="676"/>
        <v>0</v>
      </c>
      <c r="O435" s="236">
        <f t="shared" si="718"/>
        <v>0</v>
      </c>
      <c r="P435" s="367"/>
      <c r="Q435" s="368"/>
      <c r="R435" s="237">
        <f t="shared" si="706"/>
        <v>0</v>
      </c>
      <c r="S435" s="368"/>
      <c r="T435" s="237">
        <f t="shared" si="707"/>
        <v>0</v>
      </c>
      <c r="U435" s="368"/>
      <c r="V435" s="368"/>
      <c r="W435" s="368"/>
      <c r="X435" s="368"/>
      <c r="Y435" s="368"/>
      <c r="Z435" s="368"/>
      <c r="AA435" s="367"/>
      <c r="AB435" s="368"/>
      <c r="AC435" s="237">
        <f t="shared" si="708"/>
        <v>0</v>
      </c>
      <c r="AD435" s="368"/>
      <c r="AE435" s="237">
        <f t="shared" si="709"/>
        <v>0</v>
      </c>
      <c r="AF435" s="368"/>
      <c r="AG435" s="368"/>
      <c r="AH435" s="368"/>
      <c r="AI435" s="368"/>
      <c r="AJ435" s="368"/>
      <c r="AK435" s="368"/>
      <c r="AL435" s="367"/>
      <c r="AM435" s="368"/>
      <c r="AN435" s="237">
        <f t="shared" si="710"/>
        <v>0</v>
      </c>
      <c r="AO435" s="368"/>
      <c r="AP435" s="237">
        <f t="shared" si="711"/>
        <v>0</v>
      </c>
      <c r="AQ435" s="368"/>
      <c r="AR435" s="368"/>
      <c r="AS435" s="368"/>
      <c r="AT435" s="368"/>
      <c r="AU435" s="368"/>
      <c r="AV435" s="368"/>
      <c r="AW435" s="367"/>
      <c r="AX435" s="368"/>
      <c r="AY435" s="237">
        <f t="shared" si="712"/>
        <v>0</v>
      </c>
      <c r="AZ435" s="368"/>
      <c r="BA435" s="237">
        <f t="shared" si="713"/>
        <v>0</v>
      </c>
      <c r="BB435" s="368"/>
      <c r="BC435" s="368"/>
      <c r="BD435" s="368"/>
      <c r="BE435" s="368"/>
      <c r="BF435" s="368"/>
      <c r="BG435" s="368"/>
      <c r="BH435" s="379">
        <f t="shared" si="672"/>
        <v>0</v>
      </c>
      <c r="BI435" s="255" t="str">
        <f t="shared" si="685"/>
        <v>22</v>
      </c>
      <c r="BJ435" s="361"/>
      <c r="BK435" s="253">
        <f t="shared" si="696"/>
        <v>0</v>
      </c>
      <c r="BL435" s="361"/>
      <c r="BM435" s="253">
        <f t="shared" si="697"/>
        <v>0</v>
      </c>
      <c r="BN435" s="247"/>
      <c r="BO435" s="358"/>
      <c r="BP435" s="361"/>
      <c r="BQ435" s="361"/>
      <c r="BR435" s="361"/>
      <c r="BS435" s="361"/>
      <c r="BT435" s="361"/>
      <c r="BU435" s="361"/>
      <c r="BV435" s="253">
        <f t="shared" si="698"/>
        <v>0</v>
      </c>
      <c r="BW435" s="361"/>
      <c r="BX435" s="253">
        <f t="shared" si="699"/>
        <v>0</v>
      </c>
      <c r="BY435" s="361"/>
      <c r="BZ435" s="361"/>
      <c r="CA435" s="361"/>
      <c r="CB435" s="361"/>
      <c r="CC435" s="361"/>
      <c r="CD435" s="361"/>
      <c r="CE435" s="361"/>
      <c r="CF435" s="361"/>
      <c r="CG435" s="253">
        <f t="shared" si="700"/>
        <v>0</v>
      </c>
      <c r="CH435" s="361"/>
      <c r="CI435" s="253">
        <f t="shared" si="701"/>
        <v>0</v>
      </c>
      <c r="CJ435" s="361"/>
      <c r="CK435" s="361"/>
      <c r="CL435" s="361"/>
      <c r="CM435" s="361"/>
      <c r="CN435" s="361"/>
      <c r="CO435" s="361"/>
      <c r="CP435" s="361"/>
      <c r="CQ435" s="361"/>
      <c r="CR435" s="253">
        <f t="shared" si="702"/>
        <v>0</v>
      </c>
      <c r="CS435" s="361"/>
      <c r="CT435" s="253">
        <f t="shared" si="703"/>
        <v>0</v>
      </c>
      <c r="CU435" s="361"/>
      <c r="CV435" s="361"/>
      <c r="CW435" s="361"/>
      <c r="CX435" s="361"/>
      <c r="CY435" s="361"/>
      <c r="CZ435" s="361"/>
      <c r="DA435" s="361"/>
      <c r="DB435" s="361"/>
      <c r="DC435" s="253">
        <f t="shared" si="704"/>
        <v>0</v>
      </c>
      <c r="DD435" s="361"/>
      <c r="DE435" s="253">
        <f t="shared" si="705"/>
        <v>0</v>
      </c>
      <c r="DF435" s="361"/>
      <c r="DG435" s="361"/>
      <c r="DH435" s="361"/>
      <c r="DI435" s="361"/>
      <c r="DJ435" s="361"/>
      <c r="DK435" s="361"/>
      <c r="DL435" s="361"/>
      <c r="DM435" s="2"/>
      <c r="DN435" s="2"/>
    </row>
    <row r="436" spans="1:118" s="27" customFormat="1" ht="12">
      <c r="A436" s="272" t="str">
        <f t="shared" si="675"/>
        <v>Внести наименование учреждения 14</v>
      </c>
      <c r="B436" s="348" t="s">
        <v>74</v>
      </c>
      <c r="C436" s="349" t="s">
        <v>76</v>
      </c>
      <c r="D436" s="349" t="s">
        <v>314</v>
      </c>
      <c r="E436" s="308">
        <f t="shared" si="686"/>
        <v>0</v>
      </c>
      <c r="F436" s="236">
        <f t="shared" si="687"/>
        <v>0</v>
      </c>
      <c r="G436" s="236">
        <f t="shared" si="688"/>
        <v>0</v>
      </c>
      <c r="H436" s="236">
        <f t="shared" si="689"/>
        <v>0</v>
      </c>
      <c r="I436" s="236">
        <f t="shared" si="690"/>
        <v>0</v>
      </c>
      <c r="J436" s="236">
        <f t="shared" si="714"/>
        <v>0</v>
      </c>
      <c r="K436" s="236">
        <f t="shared" si="715"/>
        <v>0</v>
      </c>
      <c r="L436" s="236">
        <f t="shared" si="716"/>
        <v>0</v>
      </c>
      <c r="M436" s="236">
        <f t="shared" si="717"/>
        <v>0</v>
      </c>
      <c r="N436" s="236">
        <f t="shared" si="676"/>
        <v>0</v>
      </c>
      <c r="O436" s="236">
        <f t="shared" si="718"/>
        <v>0</v>
      </c>
      <c r="P436" s="220"/>
      <c r="Q436" s="221"/>
      <c r="R436" s="237">
        <f t="shared" si="706"/>
        <v>0</v>
      </c>
      <c r="S436" s="221"/>
      <c r="T436" s="237">
        <f t="shared" si="707"/>
        <v>0</v>
      </c>
      <c r="U436" s="221"/>
      <c r="V436" s="233"/>
      <c r="W436" s="221"/>
      <c r="X436" s="221"/>
      <c r="Y436" s="233"/>
      <c r="Z436" s="221"/>
      <c r="AA436" s="220"/>
      <c r="AB436" s="221"/>
      <c r="AC436" s="237">
        <f t="shared" si="708"/>
        <v>0</v>
      </c>
      <c r="AD436" s="221"/>
      <c r="AE436" s="237">
        <f t="shared" si="709"/>
        <v>0</v>
      </c>
      <c r="AF436" s="221"/>
      <c r="AG436" s="233"/>
      <c r="AH436" s="221"/>
      <c r="AI436" s="221"/>
      <c r="AJ436" s="233"/>
      <c r="AK436" s="221"/>
      <c r="AL436" s="220"/>
      <c r="AM436" s="221"/>
      <c r="AN436" s="237">
        <f t="shared" si="710"/>
        <v>0</v>
      </c>
      <c r="AO436" s="221"/>
      <c r="AP436" s="237">
        <f t="shared" si="711"/>
        <v>0</v>
      </c>
      <c r="AQ436" s="221"/>
      <c r="AR436" s="233"/>
      <c r="AS436" s="221"/>
      <c r="AT436" s="221"/>
      <c r="AU436" s="233"/>
      <c r="AV436" s="221"/>
      <c r="AW436" s="220"/>
      <c r="AX436" s="221"/>
      <c r="AY436" s="237">
        <f t="shared" si="712"/>
        <v>0</v>
      </c>
      <c r="AZ436" s="221"/>
      <c r="BA436" s="237">
        <f t="shared" si="713"/>
        <v>0</v>
      </c>
      <c r="BB436" s="221"/>
      <c r="BC436" s="233"/>
      <c r="BD436" s="221"/>
      <c r="BE436" s="221"/>
      <c r="BF436" s="233"/>
      <c r="BG436" s="221"/>
      <c r="BH436" s="379">
        <f t="shared" si="672"/>
        <v>0</v>
      </c>
      <c r="BI436" s="255" t="str">
        <f t="shared" si="685"/>
        <v>23</v>
      </c>
      <c r="BJ436" s="361"/>
      <c r="BK436" s="253">
        <f t="shared" si="696"/>
        <v>0</v>
      </c>
      <c r="BL436" s="361"/>
      <c r="BM436" s="253">
        <f t="shared" si="697"/>
        <v>0</v>
      </c>
      <c r="BN436" s="247"/>
      <c r="BO436" s="358"/>
      <c r="BP436" s="361"/>
      <c r="BQ436" s="361"/>
      <c r="BR436" s="361"/>
      <c r="BS436" s="361"/>
      <c r="BT436" s="361"/>
      <c r="BU436" s="361"/>
      <c r="BV436" s="253">
        <f t="shared" si="698"/>
        <v>0</v>
      </c>
      <c r="BW436" s="361"/>
      <c r="BX436" s="253">
        <f t="shared" si="699"/>
        <v>0</v>
      </c>
      <c r="BY436" s="361"/>
      <c r="BZ436" s="361"/>
      <c r="CA436" s="361"/>
      <c r="CB436" s="361"/>
      <c r="CC436" s="361"/>
      <c r="CD436" s="361"/>
      <c r="CE436" s="361"/>
      <c r="CF436" s="361"/>
      <c r="CG436" s="253">
        <f t="shared" si="700"/>
        <v>0</v>
      </c>
      <c r="CH436" s="361"/>
      <c r="CI436" s="253">
        <f t="shared" si="701"/>
        <v>0</v>
      </c>
      <c r="CJ436" s="361"/>
      <c r="CK436" s="361"/>
      <c r="CL436" s="361"/>
      <c r="CM436" s="361"/>
      <c r="CN436" s="361"/>
      <c r="CO436" s="361"/>
      <c r="CP436" s="361"/>
      <c r="CQ436" s="361"/>
      <c r="CR436" s="253">
        <f t="shared" si="702"/>
        <v>0</v>
      </c>
      <c r="CS436" s="361"/>
      <c r="CT436" s="253">
        <f t="shared" si="703"/>
        <v>0</v>
      </c>
      <c r="CU436" s="361"/>
      <c r="CV436" s="361"/>
      <c r="CW436" s="361"/>
      <c r="CX436" s="361"/>
      <c r="CY436" s="361"/>
      <c r="CZ436" s="361"/>
      <c r="DA436" s="361"/>
      <c r="DB436" s="361"/>
      <c r="DC436" s="253">
        <f t="shared" si="704"/>
        <v>0</v>
      </c>
      <c r="DD436" s="361"/>
      <c r="DE436" s="253">
        <f t="shared" si="705"/>
        <v>0</v>
      </c>
      <c r="DF436" s="361"/>
      <c r="DG436" s="361"/>
      <c r="DH436" s="361"/>
      <c r="DI436" s="361"/>
      <c r="DJ436" s="361"/>
      <c r="DK436" s="361"/>
      <c r="DL436" s="361"/>
      <c r="DM436" s="2"/>
      <c r="DN436" s="2"/>
    </row>
    <row r="437" spans="1:118" s="27" customFormat="1" ht="12">
      <c r="A437" s="272" t="str">
        <f t="shared" si="675"/>
        <v>Внести наименование учреждения 14</v>
      </c>
      <c r="B437" s="348" t="s">
        <v>315</v>
      </c>
      <c r="C437" s="349" t="s">
        <v>77</v>
      </c>
      <c r="D437" s="349" t="s">
        <v>316</v>
      </c>
      <c r="E437" s="308">
        <f t="shared" si="686"/>
        <v>0</v>
      </c>
      <c r="F437" s="236">
        <f t="shared" si="687"/>
        <v>0</v>
      </c>
      <c r="G437" s="236">
        <f t="shared" si="688"/>
        <v>0</v>
      </c>
      <c r="H437" s="236">
        <f t="shared" si="689"/>
        <v>0</v>
      </c>
      <c r="I437" s="236">
        <f t="shared" si="690"/>
        <v>0</v>
      </c>
      <c r="J437" s="236">
        <f t="shared" si="714"/>
        <v>0</v>
      </c>
      <c r="K437" s="236">
        <f t="shared" si="715"/>
        <v>0</v>
      </c>
      <c r="L437" s="236">
        <f t="shared" si="716"/>
        <v>0</v>
      </c>
      <c r="M437" s="236">
        <f t="shared" si="717"/>
        <v>0</v>
      </c>
      <c r="N437" s="236">
        <f t="shared" si="676"/>
        <v>0</v>
      </c>
      <c r="O437" s="236">
        <f t="shared" si="718"/>
        <v>0</v>
      </c>
      <c r="P437" s="220"/>
      <c r="Q437" s="221"/>
      <c r="R437" s="237">
        <f t="shared" si="706"/>
        <v>0</v>
      </c>
      <c r="S437" s="221"/>
      <c r="T437" s="237">
        <f t="shared" si="707"/>
        <v>0</v>
      </c>
      <c r="U437" s="221"/>
      <c r="V437" s="233"/>
      <c r="W437" s="221"/>
      <c r="X437" s="221"/>
      <c r="Y437" s="233"/>
      <c r="Z437" s="221"/>
      <c r="AA437" s="220"/>
      <c r="AB437" s="221"/>
      <c r="AC437" s="237">
        <f t="shared" si="708"/>
        <v>0</v>
      </c>
      <c r="AD437" s="221"/>
      <c r="AE437" s="237">
        <f t="shared" si="709"/>
        <v>0</v>
      </c>
      <c r="AF437" s="221"/>
      <c r="AG437" s="233"/>
      <c r="AH437" s="221"/>
      <c r="AI437" s="221"/>
      <c r="AJ437" s="233"/>
      <c r="AK437" s="221"/>
      <c r="AL437" s="220"/>
      <c r="AM437" s="221"/>
      <c r="AN437" s="237">
        <f t="shared" si="710"/>
        <v>0</v>
      </c>
      <c r="AO437" s="221"/>
      <c r="AP437" s="237">
        <f t="shared" si="711"/>
        <v>0</v>
      </c>
      <c r="AQ437" s="221"/>
      <c r="AR437" s="233"/>
      <c r="AS437" s="221"/>
      <c r="AT437" s="221"/>
      <c r="AU437" s="233"/>
      <c r="AV437" s="221"/>
      <c r="AW437" s="220"/>
      <c r="AX437" s="221"/>
      <c r="AY437" s="237">
        <f t="shared" si="712"/>
        <v>0</v>
      </c>
      <c r="AZ437" s="221"/>
      <c r="BA437" s="237">
        <f t="shared" si="713"/>
        <v>0</v>
      </c>
      <c r="BB437" s="221"/>
      <c r="BC437" s="233"/>
      <c r="BD437" s="221"/>
      <c r="BE437" s="221"/>
      <c r="BF437" s="233"/>
      <c r="BG437" s="221"/>
      <c r="BH437" s="379">
        <f t="shared" si="672"/>
        <v>0</v>
      </c>
      <c r="BI437" s="255" t="str">
        <f t="shared" si="685"/>
        <v>24</v>
      </c>
      <c r="BJ437" s="361"/>
      <c r="BK437" s="253">
        <f t="shared" si="696"/>
        <v>0</v>
      </c>
      <c r="BL437" s="361"/>
      <c r="BM437" s="253">
        <f t="shared" si="697"/>
        <v>0</v>
      </c>
      <c r="BN437" s="247"/>
      <c r="BO437" s="358"/>
      <c r="BP437" s="361"/>
      <c r="BQ437" s="361"/>
      <c r="BR437" s="361"/>
      <c r="BS437" s="361"/>
      <c r="BT437" s="361"/>
      <c r="BU437" s="361"/>
      <c r="BV437" s="253">
        <f t="shared" si="698"/>
        <v>0</v>
      </c>
      <c r="BW437" s="361"/>
      <c r="BX437" s="253">
        <f t="shared" si="699"/>
        <v>0</v>
      </c>
      <c r="BY437" s="361"/>
      <c r="BZ437" s="361"/>
      <c r="CA437" s="361"/>
      <c r="CB437" s="361"/>
      <c r="CC437" s="361"/>
      <c r="CD437" s="361"/>
      <c r="CE437" s="361"/>
      <c r="CF437" s="361"/>
      <c r="CG437" s="253">
        <f t="shared" si="700"/>
        <v>0</v>
      </c>
      <c r="CH437" s="361"/>
      <c r="CI437" s="253">
        <f t="shared" si="701"/>
        <v>0</v>
      </c>
      <c r="CJ437" s="361"/>
      <c r="CK437" s="361"/>
      <c r="CL437" s="361"/>
      <c r="CM437" s="361"/>
      <c r="CN437" s="361"/>
      <c r="CO437" s="361"/>
      <c r="CP437" s="361"/>
      <c r="CQ437" s="361"/>
      <c r="CR437" s="253">
        <f t="shared" si="702"/>
        <v>0</v>
      </c>
      <c r="CS437" s="361"/>
      <c r="CT437" s="253">
        <f t="shared" si="703"/>
        <v>0</v>
      </c>
      <c r="CU437" s="361"/>
      <c r="CV437" s="361"/>
      <c r="CW437" s="361"/>
      <c r="CX437" s="361"/>
      <c r="CY437" s="361"/>
      <c r="CZ437" s="361"/>
      <c r="DA437" s="361"/>
      <c r="DB437" s="361"/>
      <c r="DC437" s="253">
        <f t="shared" si="704"/>
        <v>0</v>
      </c>
      <c r="DD437" s="361"/>
      <c r="DE437" s="253">
        <f t="shared" si="705"/>
        <v>0</v>
      </c>
      <c r="DF437" s="361"/>
      <c r="DG437" s="361"/>
      <c r="DH437" s="361"/>
      <c r="DI437" s="361"/>
      <c r="DJ437" s="361"/>
      <c r="DK437" s="361"/>
      <c r="DL437" s="361"/>
      <c r="DM437" s="2"/>
      <c r="DN437" s="2"/>
    </row>
    <row r="438" spans="1:118" s="27" customFormat="1" ht="12">
      <c r="A438" s="272" t="str">
        <f t="shared" si="675"/>
        <v>Внести наименование учреждения 14</v>
      </c>
      <c r="B438" s="348" t="s">
        <v>317</v>
      </c>
      <c r="C438" s="349" t="s">
        <v>78</v>
      </c>
      <c r="D438" s="349" t="s">
        <v>318</v>
      </c>
      <c r="E438" s="308">
        <f t="shared" si="686"/>
        <v>0</v>
      </c>
      <c r="F438" s="236">
        <f t="shared" si="687"/>
        <v>0</v>
      </c>
      <c r="G438" s="236">
        <f t="shared" si="688"/>
        <v>0</v>
      </c>
      <c r="H438" s="236">
        <f t="shared" si="689"/>
        <v>0</v>
      </c>
      <c r="I438" s="236">
        <f t="shared" si="690"/>
        <v>0</v>
      </c>
      <c r="J438" s="236">
        <f t="shared" si="714"/>
        <v>0</v>
      </c>
      <c r="K438" s="236">
        <f t="shared" si="715"/>
        <v>0</v>
      </c>
      <c r="L438" s="236">
        <f t="shared" si="716"/>
        <v>0</v>
      </c>
      <c r="M438" s="236">
        <f t="shared" si="717"/>
        <v>0</v>
      </c>
      <c r="N438" s="236">
        <f t="shared" si="676"/>
        <v>0</v>
      </c>
      <c r="O438" s="236">
        <f t="shared" si="718"/>
        <v>0</v>
      </c>
      <c r="P438" s="220"/>
      <c r="Q438" s="221"/>
      <c r="R438" s="237">
        <f t="shared" si="706"/>
        <v>0</v>
      </c>
      <c r="S438" s="221"/>
      <c r="T438" s="237">
        <f t="shared" si="707"/>
        <v>0</v>
      </c>
      <c r="U438" s="221"/>
      <c r="V438" s="233"/>
      <c r="W438" s="221"/>
      <c r="X438" s="221"/>
      <c r="Y438" s="233"/>
      <c r="Z438" s="221"/>
      <c r="AA438" s="220"/>
      <c r="AB438" s="221"/>
      <c r="AC438" s="237">
        <f t="shared" si="708"/>
        <v>0</v>
      </c>
      <c r="AD438" s="221"/>
      <c r="AE438" s="237">
        <f t="shared" si="709"/>
        <v>0</v>
      </c>
      <c r="AF438" s="221"/>
      <c r="AG438" s="233"/>
      <c r="AH438" s="221"/>
      <c r="AI438" s="221"/>
      <c r="AJ438" s="233"/>
      <c r="AK438" s="221"/>
      <c r="AL438" s="220"/>
      <c r="AM438" s="221"/>
      <c r="AN438" s="237">
        <f t="shared" si="710"/>
        <v>0</v>
      </c>
      <c r="AO438" s="221"/>
      <c r="AP438" s="237">
        <f t="shared" si="711"/>
        <v>0</v>
      </c>
      <c r="AQ438" s="221"/>
      <c r="AR438" s="233"/>
      <c r="AS438" s="221"/>
      <c r="AT438" s="221"/>
      <c r="AU438" s="233"/>
      <c r="AV438" s="221"/>
      <c r="AW438" s="220"/>
      <c r="AX438" s="221"/>
      <c r="AY438" s="237">
        <f t="shared" si="712"/>
        <v>0</v>
      </c>
      <c r="AZ438" s="221"/>
      <c r="BA438" s="237">
        <f t="shared" si="713"/>
        <v>0</v>
      </c>
      <c r="BB438" s="221"/>
      <c r="BC438" s="233"/>
      <c r="BD438" s="221"/>
      <c r="BE438" s="221"/>
      <c r="BF438" s="233"/>
      <c r="BG438" s="221"/>
      <c r="BH438" s="379">
        <f t="shared" si="672"/>
        <v>0</v>
      </c>
      <c r="BI438" s="255" t="str">
        <f t="shared" si="685"/>
        <v>25</v>
      </c>
      <c r="BJ438" s="361"/>
      <c r="BK438" s="253">
        <f t="shared" si="696"/>
        <v>0</v>
      </c>
      <c r="BL438" s="361"/>
      <c r="BM438" s="253">
        <f t="shared" si="697"/>
        <v>0</v>
      </c>
      <c r="BN438" s="247"/>
      <c r="BO438" s="358"/>
      <c r="BP438" s="361"/>
      <c r="BQ438" s="361"/>
      <c r="BR438" s="361"/>
      <c r="BS438" s="361"/>
      <c r="BT438" s="361"/>
      <c r="BU438" s="361"/>
      <c r="BV438" s="253">
        <f t="shared" si="698"/>
        <v>0</v>
      </c>
      <c r="BW438" s="361"/>
      <c r="BX438" s="253">
        <f t="shared" si="699"/>
        <v>0</v>
      </c>
      <c r="BY438" s="361"/>
      <c r="BZ438" s="361"/>
      <c r="CA438" s="361"/>
      <c r="CB438" s="361"/>
      <c r="CC438" s="361"/>
      <c r="CD438" s="361"/>
      <c r="CE438" s="361"/>
      <c r="CF438" s="361"/>
      <c r="CG438" s="253">
        <f t="shared" si="700"/>
        <v>0</v>
      </c>
      <c r="CH438" s="361"/>
      <c r="CI438" s="253">
        <f t="shared" si="701"/>
        <v>0</v>
      </c>
      <c r="CJ438" s="361"/>
      <c r="CK438" s="361"/>
      <c r="CL438" s="361"/>
      <c r="CM438" s="361"/>
      <c r="CN438" s="361"/>
      <c r="CO438" s="361"/>
      <c r="CP438" s="361"/>
      <c r="CQ438" s="361"/>
      <c r="CR438" s="253">
        <f t="shared" si="702"/>
        <v>0</v>
      </c>
      <c r="CS438" s="361"/>
      <c r="CT438" s="253">
        <f t="shared" si="703"/>
        <v>0</v>
      </c>
      <c r="CU438" s="361"/>
      <c r="CV438" s="361"/>
      <c r="CW438" s="361"/>
      <c r="CX438" s="361"/>
      <c r="CY438" s="361"/>
      <c r="CZ438" s="361"/>
      <c r="DA438" s="361"/>
      <c r="DB438" s="361"/>
      <c r="DC438" s="253">
        <f t="shared" si="704"/>
        <v>0</v>
      </c>
      <c r="DD438" s="361"/>
      <c r="DE438" s="253">
        <f t="shared" si="705"/>
        <v>0</v>
      </c>
      <c r="DF438" s="361"/>
      <c r="DG438" s="361"/>
      <c r="DH438" s="361"/>
      <c r="DI438" s="361"/>
      <c r="DJ438" s="361"/>
      <c r="DK438" s="361"/>
      <c r="DL438" s="361"/>
      <c r="DM438" s="2"/>
      <c r="DN438" s="2"/>
    </row>
    <row r="439" spans="1:118" s="27" customFormat="1" ht="12">
      <c r="A439" s="272" t="str">
        <f t="shared" si="675"/>
        <v>Внести наименование учреждения 14</v>
      </c>
      <c r="B439" s="348" t="s">
        <v>319</v>
      </c>
      <c r="C439" s="349" t="s">
        <v>320</v>
      </c>
      <c r="D439" s="349" t="s">
        <v>321</v>
      </c>
      <c r="E439" s="308">
        <f t="shared" si="686"/>
        <v>0</v>
      </c>
      <c r="F439" s="236">
        <f t="shared" si="687"/>
        <v>0</v>
      </c>
      <c r="G439" s="236">
        <f t="shared" si="688"/>
        <v>0</v>
      </c>
      <c r="H439" s="236">
        <f t="shared" si="689"/>
        <v>0</v>
      </c>
      <c r="I439" s="236">
        <f t="shared" si="690"/>
        <v>0</v>
      </c>
      <c r="J439" s="236">
        <f t="shared" si="714"/>
        <v>0</v>
      </c>
      <c r="K439" s="236">
        <f t="shared" si="715"/>
        <v>0</v>
      </c>
      <c r="L439" s="236">
        <f t="shared" si="716"/>
        <v>0</v>
      </c>
      <c r="M439" s="236">
        <f t="shared" si="717"/>
        <v>0</v>
      </c>
      <c r="N439" s="236">
        <f t="shared" si="676"/>
        <v>0</v>
      </c>
      <c r="O439" s="236">
        <f t="shared" si="718"/>
        <v>0</v>
      </c>
      <c r="P439" s="220"/>
      <c r="Q439" s="221"/>
      <c r="R439" s="237">
        <f>SUM(U439:W439)</f>
        <v>0</v>
      </c>
      <c r="S439" s="221"/>
      <c r="T439" s="237">
        <f>SUM(X439:Z439)</f>
        <v>0</v>
      </c>
      <c r="U439" s="221"/>
      <c r="V439" s="233"/>
      <c r="W439" s="221"/>
      <c r="X439" s="221"/>
      <c r="Y439" s="233"/>
      <c r="Z439" s="221"/>
      <c r="AA439" s="220"/>
      <c r="AB439" s="221"/>
      <c r="AC439" s="237">
        <f>SUM(AF439:AH439)</f>
        <v>0</v>
      </c>
      <c r="AD439" s="221"/>
      <c r="AE439" s="237">
        <f>SUM(AI439:AK439)</f>
        <v>0</v>
      </c>
      <c r="AF439" s="221"/>
      <c r="AG439" s="233"/>
      <c r="AH439" s="221"/>
      <c r="AI439" s="221"/>
      <c r="AJ439" s="233"/>
      <c r="AK439" s="221"/>
      <c r="AL439" s="220"/>
      <c r="AM439" s="221"/>
      <c r="AN439" s="237">
        <f>SUM(AQ439:AS439)</f>
        <v>0</v>
      </c>
      <c r="AO439" s="221"/>
      <c r="AP439" s="237">
        <f>SUM(AT439:AV439)</f>
        <v>0</v>
      </c>
      <c r="AQ439" s="221"/>
      <c r="AR439" s="233"/>
      <c r="AS439" s="221"/>
      <c r="AT439" s="221"/>
      <c r="AU439" s="233"/>
      <c r="AV439" s="221"/>
      <c r="AW439" s="220"/>
      <c r="AX439" s="221"/>
      <c r="AY439" s="237">
        <f>SUM(BB439:BD439)</f>
        <v>0</v>
      </c>
      <c r="AZ439" s="221"/>
      <c r="BA439" s="237">
        <f>SUM(BE439:BG439)</f>
        <v>0</v>
      </c>
      <c r="BB439" s="221"/>
      <c r="BC439" s="233"/>
      <c r="BD439" s="221"/>
      <c r="BE439" s="221"/>
      <c r="BF439" s="233"/>
      <c r="BG439" s="221"/>
      <c r="BH439" s="379">
        <f t="shared" si="672"/>
        <v>0</v>
      </c>
      <c r="BI439" s="255" t="str">
        <f t="shared" si="685"/>
        <v>26</v>
      </c>
      <c r="BJ439" s="361"/>
      <c r="BK439" s="253">
        <f t="shared" si="696"/>
        <v>0</v>
      </c>
      <c r="BL439" s="361"/>
      <c r="BM439" s="253">
        <f t="shared" si="697"/>
        <v>0</v>
      </c>
      <c r="BN439" s="247"/>
      <c r="BO439" s="358"/>
      <c r="BP439" s="361"/>
      <c r="BQ439" s="361"/>
      <c r="BR439" s="361"/>
      <c r="BS439" s="361"/>
      <c r="BT439" s="361"/>
      <c r="BU439" s="361"/>
      <c r="BV439" s="253">
        <f t="shared" si="698"/>
        <v>0</v>
      </c>
      <c r="BW439" s="361"/>
      <c r="BX439" s="253">
        <f t="shared" si="699"/>
        <v>0</v>
      </c>
      <c r="BY439" s="361"/>
      <c r="BZ439" s="361"/>
      <c r="CA439" s="361"/>
      <c r="CB439" s="361"/>
      <c r="CC439" s="361"/>
      <c r="CD439" s="361"/>
      <c r="CE439" s="361"/>
      <c r="CF439" s="361"/>
      <c r="CG439" s="253">
        <f t="shared" si="700"/>
        <v>0</v>
      </c>
      <c r="CH439" s="361"/>
      <c r="CI439" s="253">
        <f t="shared" si="701"/>
        <v>0</v>
      </c>
      <c r="CJ439" s="361"/>
      <c r="CK439" s="361"/>
      <c r="CL439" s="361"/>
      <c r="CM439" s="361"/>
      <c r="CN439" s="361"/>
      <c r="CO439" s="361"/>
      <c r="CP439" s="361"/>
      <c r="CQ439" s="361"/>
      <c r="CR439" s="253">
        <f t="shared" si="702"/>
        <v>0</v>
      </c>
      <c r="CS439" s="361"/>
      <c r="CT439" s="253">
        <f t="shared" si="703"/>
        <v>0</v>
      </c>
      <c r="CU439" s="361"/>
      <c r="CV439" s="361"/>
      <c r="CW439" s="361"/>
      <c r="CX439" s="361"/>
      <c r="CY439" s="361"/>
      <c r="CZ439" s="361"/>
      <c r="DA439" s="361"/>
      <c r="DB439" s="361"/>
      <c r="DC439" s="253">
        <f t="shared" si="704"/>
        <v>0</v>
      </c>
      <c r="DD439" s="361"/>
      <c r="DE439" s="253">
        <f t="shared" si="705"/>
        <v>0</v>
      </c>
      <c r="DF439" s="361"/>
      <c r="DG439" s="361"/>
      <c r="DH439" s="361"/>
      <c r="DI439" s="361"/>
      <c r="DJ439" s="361"/>
      <c r="DK439" s="361"/>
      <c r="DL439" s="361"/>
      <c r="DM439" s="2"/>
      <c r="DN439" s="2"/>
    </row>
    <row r="440" spans="1:118" s="27" customFormat="1" ht="12">
      <c r="A440" s="272" t="str">
        <f t="shared" si="675"/>
        <v>Внести наименование учреждения 14</v>
      </c>
      <c r="B440" s="348" t="s">
        <v>322</v>
      </c>
      <c r="C440" s="349" t="s">
        <v>323</v>
      </c>
      <c r="D440" s="349" t="s">
        <v>324</v>
      </c>
      <c r="E440" s="308">
        <f t="shared" si="686"/>
        <v>0</v>
      </c>
      <c r="F440" s="236">
        <f t="shared" si="687"/>
        <v>0</v>
      </c>
      <c r="G440" s="236">
        <f t="shared" si="688"/>
        <v>0</v>
      </c>
      <c r="H440" s="236">
        <f t="shared" si="689"/>
        <v>0</v>
      </c>
      <c r="I440" s="236">
        <f t="shared" si="690"/>
        <v>0</v>
      </c>
      <c r="J440" s="236">
        <f t="shared" si="714"/>
        <v>0</v>
      </c>
      <c r="K440" s="236">
        <f t="shared" si="715"/>
        <v>0</v>
      </c>
      <c r="L440" s="236">
        <f t="shared" si="716"/>
        <v>0</v>
      </c>
      <c r="M440" s="236">
        <f t="shared" si="717"/>
        <v>0</v>
      </c>
      <c r="N440" s="236">
        <f t="shared" si="676"/>
        <v>0</v>
      </c>
      <c r="O440" s="236">
        <f t="shared" si="718"/>
        <v>0</v>
      </c>
      <c r="P440" s="220"/>
      <c r="Q440" s="221"/>
      <c r="R440" s="237">
        <f>SUM(U440:W440)</f>
        <v>0</v>
      </c>
      <c r="S440" s="221"/>
      <c r="T440" s="237">
        <f>SUM(X440:Z440)</f>
        <v>0</v>
      </c>
      <c r="U440" s="221"/>
      <c r="V440" s="233"/>
      <c r="W440" s="221"/>
      <c r="X440" s="221"/>
      <c r="Y440" s="233"/>
      <c r="Z440" s="221"/>
      <c r="AA440" s="220"/>
      <c r="AB440" s="221"/>
      <c r="AC440" s="237">
        <f>SUM(AF440:AH440)</f>
        <v>0</v>
      </c>
      <c r="AD440" s="221"/>
      <c r="AE440" s="237">
        <f>SUM(AI440:AK440)</f>
        <v>0</v>
      </c>
      <c r="AF440" s="221"/>
      <c r="AG440" s="233"/>
      <c r="AH440" s="221"/>
      <c r="AI440" s="221"/>
      <c r="AJ440" s="233"/>
      <c r="AK440" s="221"/>
      <c r="AL440" s="220"/>
      <c r="AM440" s="221"/>
      <c r="AN440" s="237">
        <f>SUM(AQ440:AS440)</f>
        <v>0</v>
      </c>
      <c r="AO440" s="221"/>
      <c r="AP440" s="237">
        <f>SUM(AT440:AV440)</f>
        <v>0</v>
      </c>
      <c r="AQ440" s="221"/>
      <c r="AR440" s="233"/>
      <c r="AS440" s="221"/>
      <c r="AT440" s="221"/>
      <c r="AU440" s="233"/>
      <c r="AV440" s="221"/>
      <c r="AW440" s="220"/>
      <c r="AX440" s="221"/>
      <c r="AY440" s="237">
        <f>SUM(BB440:BD440)</f>
        <v>0</v>
      </c>
      <c r="AZ440" s="221"/>
      <c r="BA440" s="237">
        <f>SUM(BE440:BG440)</f>
        <v>0</v>
      </c>
      <c r="BB440" s="221"/>
      <c r="BC440" s="233"/>
      <c r="BD440" s="221"/>
      <c r="BE440" s="221"/>
      <c r="BF440" s="233"/>
      <c r="BG440" s="221"/>
      <c r="BH440" s="379">
        <f t="shared" si="672"/>
        <v>0</v>
      </c>
      <c r="BI440" s="255" t="str">
        <f t="shared" si="685"/>
        <v>27</v>
      </c>
      <c r="BJ440" s="361"/>
      <c r="BK440" s="253">
        <f t="shared" si="696"/>
        <v>0</v>
      </c>
      <c r="BL440" s="361"/>
      <c r="BM440" s="253">
        <f t="shared" si="697"/>
        <v>0</v>
      </c>
      <c r="BN440" s="247"/>
      <c r="BO440" s="358"/>
      <c r="BP440" s="361"/>
      <c r="BQ440" s="361"/>
      <c r="BR440" s="361"/>
      <c r="BS440" s="361"/>
      <c r="BT440" s="361"/>
      <c r="BU440" s="361"/>
      <c r="BV440" s="253">
        <f t="shared" si="698"/>
        <v>0</v>
      </c>
      <c r="BW440" s="361"/>
      <c r="BX440" s="253">
        <f t="shared" si="699"/>
        <v>0</v>
      </c>
      <c r="BY440" s="361"/>
      <c r="BZ440" s="361"/>
      <c r="CA440" s="361"/>
      <c r="CB440" s="361"/>
      <c r="CC440" s="361"/>
      <c r="CD440" s="361"/>
      <c r="CE440" s="361"/>
      <c r="CF440" s="361"/>
      <c r="CG440" s="253">
        <f t="shared" si="700"/>
        <v>0</v>
      </c>
      <c r="CH440" s="361"/>
      <c r="CI440" s="253">
        <f t="shared" si="701"/>
        <v>0</v>
      </c>
      <c r="CJ440" s="361"/>
      <c r="CK440" s="361"/>
      <c r="CL440" s="361"/>
      <c r="CM440" s="361"/>
      <c r="CN440" s="361"/>
      <c r="CO440" s="361"/>
      <c r="CP440" s="361"/>
      <c r="CQ440" s="361"/>
      <c r="CR440" s="253">
        <f t="shared" si="702"/>
        <v>0</v>
      </c>
      <c r="CS440" s="361"/>
      <c r="CT440" s="253">
        <f t="shared" si="703"/>
        <v>0</v>
      </c>
      <c r="CU440" s="361"/>
      <c r="CV440" s="361"/>
      <c r="CW440" s="361"/>
      <c r="CX440" s="361"/>
      <c r="CY440" s="361"/>
      <c r="CZ440" s="361"/>
      <c r="DA440" s="361"/>
      <c r="DB440" s="361"/>
      <c r="DC440" s="253">
        <f t="shared" si="704"/>
        <v>0</v>
      </c>
      <c r="DD440" s="361"/>
      <c r="DE440" s="253">
        <f t="shared" si="705"/>
        <v>0</v>
      </c>
      <c r="DF440" s="361"/>
      <c r="DG440" s="361"/>
      <c r="DH440" s="361"/>
      <c r="DI440" s="361"/>
      <c r="DJ440" s="361"/>
      <c r="DK440" s="361"/>
      <c r="DL440" s="361"/>
      <c r="DM440" s="2"/>
      <c r="DN440" s="2"/>
    </row>
    <row r="441" spans="1:118" s="28" customFormat="1" thickBot="1">
      <c r="A441" s="272" t="str">
        <f t="shared" si="675"/>
        <v>Внести наименование учреждения 14</v>
      </c>
      <c r="B441" s="352" t="s">
        <v>75</v>
      </c>
      <c r="C441" s="349" t="s">
        <v>79</v>
      </c>
      <c r="D441" s="349" t="s">
        <v>325</v>
      </c>
      <c r="E441" s="308">
        <f t="shared" si="686"/>
        <v>0</v>
      </c>
      <c r="F441" s="236">
        <f t="shared" si="687"/>
        <v>0</v>
      </c>
      <c r="G441" s="236">
        <f t="shared" si="688"/>
        <v>0</v>
      </c>
      <c r="H441" s="236">
        <f t="shared" si="689"/>
        <v>0</v>
      </c>
      <c r="I441" s="236">
        <f t="shared" si="690"/>
        <v>0</v>
      </c>
      <c r="J441" s="236">
        <f t="shared" si="714"/>
        <v>0</v>
      </c>
      <c r="K441" s="236">
        <f t="shared" si="715"/>
        <v>0</v>
      </c>
      <c r="L441" s="236">
        <f t="shared" si="716"/>
        <v>0</v>
      </c>
      <c r="M441" s="236">
        <f t="shared" si="717"/>
        <v>0</v>
      </c>
      <c r="N441" s="236">
        <f t="shared" si="676"/>
        <v>0</v>
      </c>
      <c r="O441" s="236">
        <f t="shared" si="718"/>
        <v>0</v>
      </c>
      <c r="P441" s="223"/>
      <c r="Q441" s="224"/>
      <c r="R441" s="238">
        <f>SUM(U441:W441)</f>
        <v>0</v>
      </c>
      <c r="S441" s="224"/>
      <c r="T441" s="238">
        <f>SUM(X441:Z441)</f>
        <v>0</v>
      </c>
      <c r="U441" s="224"/>
      <c r="V441" s="234"/>
      <c r="W441" s="224"/>
      <c r="X441" s="224"/>
      <c r="Y441" s="234"/>
      <c r="Z441" s="224"/>
      <c r="AA441" s="223"/>
      <c r="AB441" s="224"/>
      <c r="AC441" s="238">
        <f>SUM(AF441:AH441)</f>
        <v>0</v>
      </c>
      <c r="AD441" s="224"/>
      <c r="AE441" s="238">
        <f>SUM(AI441:AK441)</f>
        <v>0</v>
      </c>
      <c r="AF441" s="224"/>
      <c r="AG441" s="234"/>
      <c r="AH441" s="224"/>
      <c r="AI441" s="224"/>
      <c r="AJ441" s="234"/>
      <c r="AK441" s="224"/>
      <c r="AL441" s="223"/>
      <c r="AM441" s="224"/>
      <c r="AN441" s="238">
        <f>SUM(AQ441:AS441)</f>
        <v>0</v>
      </c>
      <c r="AO441" s="224"/>
      <c r="AP441" s="238">
        <f>SUM(AT441:AV441)</f>
        <v>0</v>
      </c>
      <c r="AQ441" s="224"/>
      <c r="AR441" s="234"/>
      <c r="AS441" s="224"/>
      <c r="AT441" s="224"/>
      <c r="AU441" s="234"/>
      <c r="AV441" s="224"/>
      <c r="AW441" s="223"/>
      <c r="AX441" s="224"/>
      <c r="AY441" s="238">
        <f>SUM(BB441:BD441)</f>
        <v>0</v>
      </c>
      <c r="AZ441" s="224"/>
      <c r="BA441" s="238">
        <f>SUM(BE441:BG441)</f>
        <v>0</v>
      </c>
      <c r="BB441" s="224"/>
      <c r="BC441" s="234"/>
      <c r="BD441" s="224"/>
      <c r="BE441" s="224"/>
      <c r="BF441" s="234"/>
      <c r="BG441" s="224"/>
      <c r="BH441" s="379">
        <f t="shared" si="672"/>
        <v>0</v>
      </c>
      <c r="BI441" s="255" t="str">
        <f t="shared" si="685"/>
        <v>28</v>
      </c>
      <c r="BJ441" s="359"/>
      <c r="BK441" s="253">
        <f t="shared" si="696"/>
        <v>0</v>
      </c>
      <c r="BL441" s="359"/>
      <c r="BM441" s="253">
        <f t="shared" si="697"/>
        <v>0</v>
      </c>
      <c r="BN441" s="322"/>
      <c r="BO441" s="362"/>
      <c r="BP441" s="359"/>
      <c r="BQ441" s="359"/>
      <c r="BR441" s="359"/>
      <c r="BS441" s="359"/>
      <c r="BT441" s="359"/>
      <c r="BU441" s="359"/>
      <c r="BV441" s="253">
        <f t="shared" si="698"/>
        <v>0</v>
      </c>
      <c r="BW441" s="361"/>
      <c r="BX441" s="253">
        <f t="shared" si="699"/>
        <v>0</v>
      </c>
      <c r="BY441" s="359"/>
      <c r="BZ441" s="359"/>
      <c r="CA441" s="359"/>
      <c r="CB441" s="359"/>
      <c r="CC441" s="359"/>
      <c r="CD441" s="359"/>
      <c r="CE441" s="359"/>
      <c r="CF441" s="359"/>
      <c r="CG441" s="253">
        <f t="shared" si="700"/>
        <v>0</v>
      </c>
      <c r="CH441" s="361"/>
      <c r="CI441" s="253">
        <f t="shared" si="701"/>
        <v>0</v>
      </c>
      <c r="CJ441" s="359"/>
      <c r="CK441" s="359"/>
      <c r="CL441" s="359"/>
      <c r="CM441" s="359"/>
      <c r="CN441" s="359"/>
      <c r="CO441" s="359"/>
      <c r="CP441" s="359"/>
      <c r="CQ441" s="359"/>
      <c r="CR441" s="253">
        <f t="shared" si="702"/>
        <v>0</v>
      </c>
      <c r="CS441" s="361"/>
      <c r="CT441" s="253">
        <f t="shared" si="703"/>
        <v>0</v>
      </c>
      <c r="CU441" s="359"/>
      <c r="CV441" s="359"/>
      <c r="CW441" s="359"/>
      <c r="CX441" s="359"/>
      <c r="CY441" s="359"/>
      <c r="CZ441" s="359"/>
      <c r="DA441" s="359"/>
      <c r="DB441" s="359"/>
      <c r="DC441" s="253">
        <f t="shared" si="704"/>
        <v>0</v>
      </c>
      <c r="DD441" s="361"/>
      <c r="DE441" s="253">
        <f t="shared" si="705"/>
        <v>0</v>
      </c>
      <c r="DF441" s="359"/>
      <c r="DG441" s="359"/>
      <c r="DH441" s="359"/>
      <c r="DI441" s="359"/>
      <c r="DJ441" s="359"/>
      <c r="DK441" s="359"/>
      <c r="DL441" s="359"/>
      <c r="DM441" s="242"/>
      <c r="DN441" s="242"/>
    </row>
    <row r="442" spans="1:118" s="258" customFormat="1" ht="20.25" customHeight="1">
      <c r="A442" s="271" t="str">
        <f>B442</f>
        <v>Внести наименование учреждения 15</v>
      </c>
      <c r="B442" s="712" t="s">
        <v>259</v>
      </c>
      <c r="C442" s="713"/>
      <c r="D442" s="713"/>
      <c r="E442" s="713"/>
      <c r="F442" s="713"/>
      <c r="G442" s="713"/>
      <c r="H442" s="713"/>
      <c r="I442" s="713"/>
      <c r="J442" s="713"/>
      <c r="K442" s="713"/>
      <c r="L442" s="713"/>
      <c r="M442" s="713"/>
      <c r="N442" s="713"/>
      <c r="O442" s="714"/>
      <c r="P442" s="715" t="str">
        <f>CONCATENATE(P$1," - ",$B442)</f>
        <v>1 квартал - Внести наименование учреждения 15</v>
      </c>
      <c r="Q442" s="716"/>
      <c r="R442" s="716"/>
      <c r="S442" s="716"/>
      <c r="T442" s="716"/>
      <c r="U442" s="716"/>
      <c r="V442" s="716"/>
      <c r="W442" s="716"/>
      <c r="X442" s="716"/>
      <c r="Y442" s="716"/>
      <c r="Z442" s="717"/>
      <c r="AA442" s="715" t="str">
        <f>CONCATENATE(AA$1," - ",$B442)</f>
        <v>2 квартал - Внести наименование учреждения 15</v>
      </c>
      <c r="AB442" s="716"/>
      <c r="AC442" s="716"/>
      <c r="AD442" s="716"/>
      <c r="AE442" s="716"/>
      <c r="AF442" s="716"/>
      <c r="AG442" s="716"/>
      <c r="AH442" s="716"/>
      <c r="AI442" s="716"/>
      <c r="AJ442" s="716"/>
      <c r="AK442" s="717"/>
      <c r="AL442" s="715" t="str">
        <f>CONCATENATE(AL$1," - ",$B442)</f>
        <v>3 квартал - Внести наименование учреждения 15</v>
      </c>
      <c r="AM442" s="716"/>
      <c r="AN442" s="716"/>
      <c r="AO442" s="716"/>
      <c r="AP442" s="716"/>
      <c r="AQ442" s="716"/>
      <c r="AR442" s="716"/>
      <c r="AS442" s="716"/>
      <c r="AT442" s="716"/>
      <c r="AU442" s="716"/>
      <c r="AV442" s="717"/>
      <c r="AW442" s="715" t="str">
        <f>CONCATENATE(AW$1," - ",$B442)</f>
        <v>4 квартал - Внести наименование учреждения 15</v>
      </c>
      <c r="AX442" s="716"/>
      <c r="AY442" s="716"/>
      <c r="AZ442" s="716"/>
      <c r="BA442" s="716"/>
      <c r="BB442" s="716"/>
      <c r="BC442" s="716"/>
      <c r="BD442" s="716"/>
      <c r="BE442" s="716"/>
      <c r="BF442" s="716"/>
      <c r="BG442" s="717"/>
      <c r="BH442" s="379">
        <f>IF((COUNTA(BJ442:DL442)-COUNTIF(BJ442:DL442,0))=0,0,CONCATENATE("Ошибки!-",COUNTA(BJ442:DL442)-COUNTIF(BJ442:DL442,0)))</f>
        <v>0</v>
      </c>
      <c r="BI442" s="284" t="str">
        <f>CONCATENATE(D453," по отношению к ",D454,", ",D455)</f>
        <v>11 по отношению к 12, 13</v>
      </c>
      <c r="BJ442" s="285">
        <f t="shared" ref="BJ442:CO442" si="719">IF(ROUND(E453-SUM(E454:E455),5)&gt;=0,0,"Ошибка")</f>
        <v>0</v>
      </c>
      <c r="BK442" s="285">
        <f t="shared" si="719"/>
        <v>0</v>
      </c>
      <c r="BL442" s="285">
        <f t="shared" si="719"/>
        <v>0</v>
      </c>
      <c r="BM442" s="285">
        <f t="shared" si="719"/>
        <v>0</v>
      </c>
      <c r="BN442" s="285">
        <f t="shared" si="719"/>
        <v>0</v>
      </c>
      <c r="BO442" s="285">
        <f t="shared" si="719"/>
        <v>0</v>
      </c>
      <c r="BP442" s="285">
        <f t="shared" si="719"/>
        <v>0</v>
      </c>
      <c r="BQ442" s="285">
        <f t="shared" si="719"/>
        <v>0</v>
      </c>
      <c r="BR442" s="285">
        <f t="shared" si="719"/>
        <v>0</v>
      </c>
      <c r="BS442" s="285">
        <f t="shared" si="719"/>
        <v>0</v>
      </c>
      <c r="BT442" s="285">
        <f t="shared" si="719"/>
        <v>0</v>
      </c>
      <c r="BU442" s="285">
        <f t="shared" si="719"/>
        <v>0</v>
      </c>
      <c r="BV442" s="285">
        <f t="shared" si="719"/>
        <v>0</v>
      </c>
      <c r="BW442" s="285">
        <f t="shared" si="719"/>
        <v>0</v>
      </c>
      <c r="BX442" s="285">
        <f t="shared" si="719"/>
        <v>0</v>
      </c>
      <c r="BY442" s="285">
        <f t="shared" si="719"/>
        <v>0</v>
      </c>
      <c r="BZ442" s="285">
        <f t="shared" si="719"/>
        <v>0</v>
      </c>
      <c r="CA442" s="285">
        <f t="shared" si="719"/>
        <v>0</v>
      </c>
      <c r="CB442" s="285">
        <f t="shared" si="719"/>
        <v>0</v>
      </c>
      <c r="CC442" s="285">
        <f t="shared" si="719"/>
        <v>0</v>
      </c>
      <c r="CD442" s="285">
        <f t="shared" si="719"/>
        <v>0</v>
      </c>
      <c r="CE442" s="285">
        <f t="shared" si="719"/>
        <v>0</v>
      </c>
      <c r="CF442" s="285">
        <f t="shared" si="719"/>
        <v>0</v>
      </c>
      <c r="CG442" s="285">
        <f t="shared" si="719"/>
        <v>0</v>
      </c>
      <c r="CH442" s="285">
        <f t="shared" si="719"/>
        <v>0</v>
      </c>
      <c r="CI442" s="285">
        <f t="shared" si="719"/>
        <v>0</v>
      </c>
      <c r="CJ442" s="285">
        <f t="shared" si="719"/>
        <v>0</v>
      </c>
      <c r="CK442" s="285">
        <f t="shared" si="719"/>
        <v>0</v>
      </c>
      <c r="CL442" s="285">
        <f t="shared" si="719"/>
        <v>0</v>
      </c>
      <c r="CM442" s="285">
        <f t="shared" si="719"/>
        <v>0</v>
      </c>
      <c r="CN442" s="285">
        <f t="shared" si="719"/>
        <v>0</v>
      </c>
      <c r="CO442" s="285">
        <f t="shared" si="719"/>
        <v>0</v>
      </c>
      <c r="CP442" s="285">
        <f t="shared" ref="CP442:DL442" si="720">IF(ROUND(AK453-SUM(AK454:AK455),5)&gt;=0,0,"Ошибка")</f>
        <v>0</v>
      </c>
      <c r="CQ442" s="285">
        <f t="shared" si="720"/>
        <v>0</v>
      </c>
      <c r="CR442" s="285">
        <f t="shared" si="720"/>
        <v>0</v>
      </c>
      <c r="CS442" s="285">
        <f t="shared" si="720"/>
        <v>0</v>
      </c>
      <c r="CT442" s="285">
        <f t="shared" si="720"/>
        <v>0</v>
      </c>
      <c r="CU442" s="285">
        <f t="shared" si="720"/>
        <v>0</v>
      </c>
      <c r="CV442" s="285">
        <f t="shared" si="720"/>
        <v>0</v>
      </c>
      <c r="CW442" s="285">
        <f t="shared" si="720"/>
        <v>0</v>
      </c>
      <c r="CX442" s="285">
        <f t="shared" si="720"/>
        <v>0</v>
      </c>
      <c r="CY442" s="285">
        <f t="shared" si="720"/>
        <v>0</v>
      </c>
      <c r="CZ442" s="285">
        <f t="shared" si="720"/>
        <v>0</v>
      </c>
      <c r="DA442" s="285">
        <f t="shared" si="720"/>
        <v>0</v>
      </c>
      <c r="DB442" s="285">
        <f t="shared" si="720"/>
        <v>0</v>
      </c>
      <c r="DC442" s="285">
        <f t="shared" si="720"/>
        <v>0</v>
      </c>
      <c r="DD442" s="285">
        <f t="shared" si="720"/>
        <v>0</v>
      </c>
      <c r="DE442" s="285">
        <f t="shared" si="720"/>
        <v>0</v>
      </c>
      <c r="DF442" s="285">
        <f t="shared" si="720"/>
        <v>0</v>
      </c>
      <c r="DG442" s="285">
        <f t="shared" si="720"/>
        <v>0</v>
      </c>
      <c r="DH442" s="285">
        <f t="shared" si="720"/>
        <v>0</v>
      </c>
      <c r="DI442" s="285">
        <f t="shared" si="720"/>
        <v>0</v>
      </c>
      <c r="DJ442" s="285">
        <f t="shared" si="720"/>
        <v>0</v>
      </c>
      <c r="DK442" s="285">
        <f t="shared" si="720"/>
        <v>0</v>
      </c>
      <c r="DL442" s="285">
        <f t="shared" si="720"/>
        <v>0</v>
      </c>
      <c r="DM442" s="259"/>
      <c r="DN442" s="259"/>
    </row>
    <row r="443" spans="1:118" s="27" customFormat="1" ht="36">
      <c r="A443" s="272" t="str">
        <f>A442</f>
        <v>Внести наименование учреждения 15</v>
      </c>
      <c r="B443" s="211" t="s">
        <v>356</v>
      </c>
      <c r="C443" s="37" t="s">
        <v>47</v>
      </c>
      <c r="D443" s="37" t="s">
        <v>6</v>
      </c>
      <c r="E443" s="308">
        <f t="shared" ref="E443:AJ443" si="721">SUM(E444:E447,E449:E450,E453,E456,E459:E461,E463,E465:E470)</f>
        <v>0</v>
      </c>
      <c r="F443" s="236">
        <f t="shared" si="721"/>
        <v>0</v>
      </c>
      <c r="G443" s="236">
        <f t="shared" si="721"/>
        <v>0</v>
      </c>
      <c r="H443" s="236">
        <f t="shared" si="721"/>
        <v>0</v>
      </c>
      <c r="I443" s="236">
        <f t="shared" si="721"/>
        <v>0</v>
      </c>
      <c r="J443" s="236">
        <f t="shared" si="721"/>
        <v>0</v>
      </c>
      <c r="K443" s="236">
        <f t="shared" si="721"/>
        <v>0</v>
      </c>
      <c r="L443" s="236">
        <f t="shared" si="721"/>
        <v>0</v>
      </c>
      <c r="M443" s="236">
        <f t="shared" si="721"/>
        <v>0</v>
      </c>
      <c r="N443" s="236">
        <f t="shared" si="721"/>
        <v>0</v>
      </c>
      <c r="O443" s="236">
        <f t="shared" si="721"/>
        <v>0</v>
      </c>
      <c r="P443" s="228">
        <f t="shared" si="721"/>
        <v>0</v>
      </c>
      <c r="Q443" s="226">
        <f t="shared" si="721"/>
        <v>0</v>
      </c>
      <c r="R443" s="236">
        <f t="shared" si="721"/>
        <v>0</v>
      </c>
      <c r="S443" s="226">
        <f t="shared" si="721"/>
        <v>0</v>
      </c>
      <c r="T443" s="236">
        <f t="shared" si="721"/>
        <v>0</v>
      </c>
      <c r="U443" s="226">
        <f t="shared" si="721"/>
        <v>0</v>
      </c>
      <c r="V443" s="235">
        <f t="shared" si="721"/>
        <v>0</v>
      </c>
      <c r="W443" s="226">
        <f t="shared" si="721"/>
        <v>0</v>
      </c>
      <c r="X443" s="226">
        <f t="shared" si="721"/>
        <v>0</v>
      </c>
      <c r="Y443" s="235">
        <f t="shared" si="721"/>
        <v>0</v>
      </c>
      <c r="Z443" s="227">
        <f t="shared" si="721"/>
        <v>0</v>
      </c>
      <c r="AA443" s="228">
        <f t="shared" si="721"/>
        <v>0</v>
      </c>
      <c r="AB443" s="226">
        <f t="shared" si="721"/>
        <v>0</v>
      </c>
      <c r="AC443" s="236">
        <f t="shared" si="721"/>
        <v>0</v>
      </c>
      <c r="AD443" s="226">
        <f t="shared" si="721"/>
        <v>0</v>
      </c>
      <c r="AE443" s="236">
        <f t="shared" si="721"/>
        <v>0</v>
      </c>
      <c r="AF443" s="226">
        <f t="shared" si="721"/>
        <v>0</v>
      </c>
      <c r="AG443" s="235">
        <f t="shared" si="721"/>
        <v>0</v>
      </c>
      <c r="AH443" s="226">
        <f t="shared" si="721"/>
        <v>0</v>
      </c>
      <c r="AI443" s="226">
        <f t="shared" si="721"/>
        <v>0</v>
      </c>
      <c r="AJ443" s="235">
        <f t="shared" si="721"/>
        <v>0</v>
      </c>
      <c r="AK443" s="227">
        <f t="shared" ref="AK443:BG443" si="722">SUM(AK444:AK447,AK449:AK450,AK453,AK456,AK459:AK461,AK463,AK465:AK470)</f>
        <v>0</v>
      </c>
      <c r="AL443" s="228">
        <f t="shared" si="722"/>
        <v>0</v>
      </c>
      <c r="AM443" s="226">
        <f t="shared" si="722"/>
        <v>0</v>
      </c>
      <c r="AN443" s="236">
        <f t="shared" si="722"/>
        <v>0</v>
      </c>
      <c r="AO443" s="226">
        <f t="shared" si="722"/>
        <v>0</v>
      </c>
      <c r="AP443" s="236">
        <f t="shared" si="722"/>
        <v>0</v>
      </c>
      <c r="AQ443" s="226">
        <f t="shared" si="722"/>
        <v>0</v>
      </c>
      <c r="AR443" s="235">
        <f t="shared" si="722"/>
        <v>0</v>
      </c>
      <c r="AS443" s="226">
        <f t="shared" si="722"/>
        <v>0</v>
      </c>
      <c r="AT443" s="226">
        <f t="shared" si="722"/>
        <v>0</v>
      </c>
      <c r="AU443" s="235">
        <f t="shared" si="722"/>
        <v>0</v>
      </c>
      <c r="AV443" s="227">
        <f t="shared" si="722"/>
        <v>0</v>
      </c>
      <c r="AW443" s="228">
        <f t="shared" si="722"/>
        <v>0</v>
      </c>
      <c r="AX443" s="226">
        <f t="shared" si="722"/>
        <v>0</v>
      </c>
      <c r="AY443" s="236">
        <f t="shared" si="722"/>
        <v>0</v>
      </c>
      <c r="AZ443" s="226">
        <f t="shared" si="722"/>
        <v>0</v>
      </c>
      <c r="BA443" s="236">
        <f t="shared" si="722"/>
        <v>0</v>
      </c>
      <c r="BB443" s="226">
        <f t="shared" si="722"/>
        <v>0</v>
      </c>
      <c r="BC443" s="235">
        <f t="shared" si="722"/>
        <v>0</v>
      </c>
      <c r="BD443" s="226">
        <f t="shared" si="722"/>
        <v>0</v>
      </c>
      <c r="BE443" s="226">
        <f t="shared" si="722"/>
        <v>0</v>
      </c>
      <c r="BF443" s="235">
        <f t="shared" si="722"/>
        <v>0</v>
      </c>
      <c r="BG443" s="227">
        <f t="shared" si="722"/>
        <v>0</v>
      </c>
      <c r="BH443" s="379">
        <f t="shared" ref="BH443:BH470" si="723">IF((COUNTA(BJ443:DL443)-COUNTIF(BJ443:DL443,0))=0,0,CONCATENATE("Ошибки!-",COUNTA(BJ443:DL443)-COUNTIF(BJ443:DL443,0)))</f>
        <v>0</v>
      </c>
      <c r="BI443" s="255" t="str">
        <f>CONCATENATE(D456," по отношению к ",D457,", ",D458)</f>
        <v>14 по отношению к 15, 16</v>
      </c>
      <c r="BJ443" s="253">
        <f t="shared" ref="BJ443:CO443" si="724">IF(ROUND(E456-SUM(E457:E458),5)&gt;=0,0,"Ошибка")</f>
        <v>0</v>
      </c>
      <c r="BK443" s="253">
        <f t="shared" si="724"/>
        <v>0</v>
      </c>
      <c r="BL443" s="253">
        <f t="shared" si="724"/>
        <v>0</v>
      </c>
      <c r="BM443" s="253">
        <f t="shared" si="724"/>
        <v>0</v>
      </c>
      <c r="BN443" s="253">
        <f t="shared" si="724"/>
        <v>0</v>
      </c>
      <c r="BO443" s="253">
        <f t="shared" si="724"/>
        <v>0</v>
      </c>
      <c r="BP443" s="253">
        <f t="shared" si="724"/>
        <v>0</v>
      </c>
      <c r="BQ443" s="253">
        <f t="shared" si="724"/>
        <v>0</v>
      </c>
      <c r="BR443" s="253">
        <f t="shared" si="724"/>
        <v>0</v>
      </c>
      <c r="BS443" s="253">
        <f t="shared" si="724"/>
        <v>0</v>
      </c>
      <c r="BT443" s="253">
        <f t="shared" si="724"/>
        <v>0</v>
      </c>
      <c r="BU443" s="253">
        <f t="shared" si="724"/>
        <v>0</v>
      </c>
      <c r="BV443" s="253">
        <f t="shared" si="724"/>
        <v>0</v>
      </c>
      <c r="BW443" s="253">
        <f t="shared" si="724"/>
        <v>0</v>
      </c>
      <c r="BX443" s="253">
        <f t="shared" si="724"/>
        <v>0</v>
      </c>
      <c r="BY443" s="253">
        <f t="shared" si="724"/>
        <v>0</v>
      </c>
      <c r="BZ443" s="253">
        <f t="shared" si="724"/>
        <v>0</v>
      </c>
      <c r="CA443" s="253">
        <f t="shared" si="724"/>
        <v>0</v>
      </c>
      <c r="CB443" s="253">
        <f t="shared" si="724"/>
        <v>0</v>
      </c>
      <c r="CC443" s="253">
        <f t="shared" si="724"/>
        <v>0</v>
      </c>
      <c r="CD443" s="253">
        <f t="shared" si="724"/>
        <v>0</v>
      </c>
      <c r="CE443" s="253">
        <f t="shared" si="724"/>
        <v>0</v>
      </c>
      <c r="CF443" s="253">
        <f t="shared" si="724"/>
        <v>0</v>
      </c>
      <c r="CG443" s="253">
        <f t="shared" si="724"/>
        <v>0</v>
      </c>
      <c r="CH443" s="253">
        <f t="shared" si="724"/>
        <v>0</v>
      </c>
      <c r="CI443" s="253">
        <f t="shared" si="724"/>
        <v>0</v>
      </c>
      <c r="CJ443" s="253">
        <f t="shared" si="724"/>
        <v>0</v>
      </c>
      <c r="CK443" s="253">
        <f t="shared" si="724"/>
        <v>0</v>
      </c>
      <c r="CL443" s="253">
        <f t="shared" si="724"/>
        <v>0</v>
      </c>
      <c r="CM443" s="253">
        <f t="shared" si="724"/>
        <v>0</v>
      </c>
      <c r="CN443" s="253">
        <f t="shared" si="724"/>
        <v>0</v>
      </c>
      <c r="CO443" s="253">
        <f t="shared" si="724"/>
        <v>0</v>
      </c>
      <c r="CP443" s="253">
        <f t="shared" ref="CP443:DL443" si="725">IF(ROUND(AK456-SUM(AK457:AK458),5)&gt;=0,0,"Ошибка")</f>
        <v>0</v>
      </c>
      <c r="CQ443" s="253">
        <f t="shared" si="725"/>
        <v>0</v>
      </c>
      <c r="CR443" s="253">
        <f t="shared" si="725"/>
        <v>0</v>
      </c>
      <c r="CS443" s="253">
        <f t="shared" si="725"/>
        <v>0</v>
      </c>
      <c r="CT443" s="253">
        <f t="shared" si="725"/>
        <v>0</v>
      </c>
      <c r="CU443" s="253">
        <f t="shared" si="725"/>
        <v>0</v>
      </c>
      <c r="CV443" s="253">
        <f t="shared" si="725"/>
        <v>0</v>
      </c>
      <c r="CW443" s="253">
        <f t="shared" si="725"/>
        <v>0</v>
      </c>
      <c r="CX443" s="253">
        <f t="shared" si="725"/>
        <v>0</v>
      </c>
      <c r="CY443" s="253">
        <f t="shared" si="725"/>
        <v>0</v>
      </c>
      <c r="CZ443" s="253">
        <f t="shared" si="725"/>
        <v>0</v>
      </c>
      <c r="DA443" s="253">
        <f t="shared" si="725"/>
        <v>0</v>
      </c>
      <c r="DB443" s="253">
        <f t="shared" si="725"/>
        <v>0</v>
      </c>
      <c r="DC443" s="253">
        <f t="shared" si="725"/>
        <v>0</v>
      </c>
      <c r="DD443" s="253">
        <f t="shared" si="725"/>
        <v>0</v>
      </c>
      <c r="DE443" s="253">
        <f t="shared" si="725"/>
        <v>0</v>
      </c>
      <c r="DF443" s="253">
        <f t="shared" si="725"/>
        <v>0</v>
      </c>
      <c r="DG443" s="253">
        <f t="shared" si="725"/>
        <v>0</v>
      </c>
      <c r="DH443" s="253">
        <f t="shared" si="725"/>
        <v>0</v>
      </c>
      <c r="DI443" s="253">
        <f t="shared" si="725"/>
        <v>0</v>
      </c>
      <c r="DJ443" s="253">
        <f t="shared" si="725"/>
        <v>0</v>
      </c>
      <c r="DK443" s="253">
        <f t="shared" si="725"/>
        <v>0</v>
      </c>
      <c r="DL443" s="253">
        <f t="shared" si="725"/>
        <v>0</v>
      </c>
      <c r="DM443" s="2"/>
      <c r="DN443" s="2"/>
    </row>
    <row r="444" spans="1:118" s="27" customFormat="1" ht="24">
      <c r="A444" s="272" t="str">
        <f t="shared" ref="A444:A470" si="726">A443</f>
        <v>Внести наименование учреждения 15</v>
      </c>
      <c r="B444" s="348" t="s">
        <v>233</v>
      </c>
      <c r="C444" s="349" t="s">
        <v>55</v>
      </c>
      <c r="D444" s="349" t="s">
        <v>7</v>
      </c>
      <c r="E444" s="308">
        <f>ROUND(SUM(P444,AA444,AL444,AW444),0)</f>
        <v>0</v>
      </c>
      <c r="F444" s="236">
        <f>ROUND(SUM(Q444,AB444,AM444,AX444),1)</f>
        <v>0</v>
      </c>
      <c r="G444" s="236">
        <f>SUM(J444:L444)</f>
        <v>0</v>
      </c>
      <c r="H444" s="236">
        <f>ROUND(SUM(S444,AD444,AO444,AZ444),1)</f>
        <v>0</v>
      </c>
      <c r="I444" s="236">
        <f>SUM(M444:O444)</f>
        <v>0</v>
      </c>
      <c r="J444" s="236">
        <f>ROUND(SUM(U444,AF444,AQ444,BB444),1)</f>
        <v>0</v>
      </c>
      <c r="K444" s="236">
        <f>ROUND(SUM(V444,AG444,AR444,BC444),1)</f>
        <v>0</v>
      </c>
      <c r="L444" s="236">
        <f>ROUND(SUM(W444,AH444,AS444,BD444),1)</f>
        <v>0</v>
      </c>
      <c r="M444" s="236">
        <f>ROUND(SUM(X444,AI444,AT444,BE444),1)</f>
        <v>0</v>
      </c>
      <c r="N444" s="236">
        <f t="shared" ref="N444:N470" si="727">ROUND(SUM(Y444,AJ444,AU444,BF444),1)</f>
        <v>0</v>
      </c>
      <c r="O444" s="236">
        <f>ROUND(SUM(Z444,AK444,AV444,BG444),1)</f>
        <v>0</v>
      </c>
      <c r="P444" s="220"/>
      <c r="Q444" s="221"/>
      <c r="R444" s="237">
        <f t="shared" ref="R444:R449" si="728">SUM(U444:W444)</f>
        <v>0</v>
      </c>
      <c r="S444" s="221"/>
      <c r="T444" s="237">
        <f t="shared" ref="T444:T449" si="729">SUM(X444:Z444)</f>
        <v>0</v>
      </c>
      <c r="U444" s="221"/>
      <c r="V444" s="233"/>
      <c r="W444" s="221"/>
      <c r="X444" s="221"/>
      <c r="Y444" s="233"/>
      <c r="Z444" s="221"/>
      <c r="AA444" s="220"/>
      <c r="AB444" s="221"/>
      <c r="AC444" s="237">
        <f t="shared" ref="AC444:AC449" si="730">SUM(AF444:AH444)</f>
        <v>0</v>
      </c>
      <c r="AD444" s="221"/>
      <c r="AE444" s="237">
        <f t="shared" ref="AE444:AE449" si="731">SUM(AI444:AK444)</f>
        <v>0</v>
      </c>
      <c r="AF444" s="221"/>
      <c r="AG444" s="233"/>
      <c r="AH444" s="221"/>
      <c r="AI444" s="221"/>
      <c r="AJ444" s="233"/>
      <c r="AK444" s="221"/>
      <c r="AL444" s="220"/>
      <c r="AM444" s="221"/>
      <c r="AN444" s="237">
        <f t="shared" ref="AN444:AN449" si="732">SUM(AQ444:AS444)</f>
        <v>0</v>
      </c>
      <c r="AO444" s="221"/>
      <c r="AP444" s="237">
        <f t="shared" ref="AP444:AP449" si="733">SUM(AT444:AV444)</f>
        <v>0</v>
      </c>
      <c r="AQ444" s="221"/>
      <c r="AR444" s="233"/>
      <c r="AS444" s="221"/>
      <c r="AT444" s="221"/>
      <c r="AU444" s="233"/>
      <c r="AV444" s="221"/>
      <c r="AW444" s="220"/>
      <c r="AX444" s="221"/>
      <c r="AY444" s="237">
        <f t="shared" ref="AY444:AY449" si="734">SUM(BB444:BD444)</f>
        <v>0</v>
      </c>
      <c r="AZ444" s="221"/>
      <c r="BA444" s="237">
        <f t="shared" ref="BA444:BA449" si="735">SUM(BE444:BG444)</f>
        <v>0</v>
      </c>
      <c r="BB444" s="221"/>
      <c r="BC444" s="233"/>
      <c r="BD444" s="221"/>
      <c r="BE444" s="221"/>
      <c r="BF444" s="233"/>
      <c r="BG444" s="221"/>
      <c r="BH444" s="379">
        <f t="shared" si="723"/>
        <v>0</v>
      </c>
      <c r="BI444" s="255" t="str">
        <f t="shared" ref="BI444:BI470" si="736">D444</f>
        <v>02</v>
      </c>
      <c r="BJ444" s="361"/>
      <c r="BK444" s="253">
        <f>IF(ROUND((E444-F444),5)&gt;=0,0,"Ошибка!")</f>
        <v>0</v>
      </c>
      <c r="BL444" s="361"/>
      <c r="BM444" s="253">
        <f>IF(ROUND((G444-H444),5)&gt;=0,0,"Ошибка!")</f>
        <v>0</v>
      </c>
      <c r="BN444" s="247"/>
      <c r="BO444" s="358"/>
      <c r="BP444" s="361"/>
      <c r="BQ444" s="361"/>
      <c r="BR444" s="361"/>
      <c r="BS444" s="361"/>
      <c r="BT444" s="361"/>
      <c r="BU444" s="361"/>
      <c r="BV444" s="253">
        <f>IF(ROUND((P444-Q444),5)&gt;=0,0,"Ошибка!")</f>
        <v>0</v>
      </c>
      <c r="BW444" s="361"/>
      <c r="BX444" s="253">
        <f>IF(ROUND((R444-S444),5)&gt;=0,0,"Ошибка!")</f>
        <v>0</v>
      </c>
      <c r="BY444" s="361"/>
      <c r="BZ444" s="361"/>
      <c r="CA444" s="361"/>
      <c r="CB444" s="361"/>
      <c r="CC444" s="361"/>
      <c r="CD444" s="361"/>
      <c r="CE444" s="361"/>
      <c r="CF444" s="361"/>
      <c r="CG444" s="253">
        <f>IF(ROUND((AA444-AB444),5)&gt;=0,0,"Ошибка!")</f>
        <v>0</v>
      </c>
      <c r="CH444" s="361"/>
      <c r="CI444" s="253">
        <f>IF(ROUND((AC444-AD444),5)&gt;=0,0,"Ошибка!")</f>
        <v>0</v>
      </c>
      <c r="CJ444" s="361"/>
      <c r="CK444" s="361"/>
      <c r="CL444" s="361"/>
      <c r="CM444" s="361"/>
      <c r="CN444" s="361"/>
      <c r="CO444" s="361"/>
      <c r="CP444" s="361"/>
      <c r="CQ444" s="361"/>
      <c r="CR444" s="253">
        <f>IF(ROUND((AL444-AM444),5)&gt;=0,0,"Ошибка!")</f>
        <v>0</v>
      </c>
      <c r="CS444" s="361"/>
      <c r="CT444" s="253">
        <f>IF(ROUND((AN444-AO444),5)&gt;=0,0,"Ошибка!")</f>
        <v>0</v>
      </c>
      <c r="CU444" s="361"/>
      <c r="CV444" s="361"/>
      <c r="CW444" s="361"/>
      <c r="CX444" s="361"/>
      <c r="CY444" s="361"/>
      <c r="CZ444" s="361"/>
      <c r="DA444" s="361"/>
      <c r="DB444" s="361"/>
      <c r="DC444" s="253">
        <f>IF(ROUND((AW444-AX444),5)&gt;=0,0,"Ошибка!")</f>
        <v>0</v>
      </c>
      <c r="DD444" s="361"/>
      <c r="DE444" s="253">
        <f>IF(ROUND((AY444-AZ444),5)&gt;=0,0,"Ошибка!")</f>
        <v>0</v>
      </c>
      <c r="DF444" s="361"/>
      <c r="DG444" s="361"/>
      <c r="DH444" s="361"/>
      <c r="DI444" s="361"/>
      <c r="DJ444" s="361"/>
      <c r="DK444" s="361"/>
      <c r="DL444" s="361"/>
      <c r="DM444" s="2"/>
      <c r="DN444" s="2"/>
    </row>
    <row r="445" spans="1:118" s="27" customFormat="1" ht="36">
      <c r="A445" s="272" t="str">
        <f t="shared" si="726"/>
        <v>Внести наименование учреждения 15</v>
      </c>
      <c r="B445" s="348" t="s">
        <v>229</v>
      </c>
      <c r="C445" s="349" t="s">
        <v>58</v>
      </c>
      <c r="D445" s="349" t="s">
        <v>8</v>
      </c>
      <c r="E445" s="308">
        <f t="shared" ref="E445:E470" si="737">ROUND(SUM(P445,AA445,AL445,AW445),0)</f>
        <v>0</v>
      </c>
      <c r="F445" s="236">
        <f t="shared" ref="F445:F470" si="738">ROUND(SUM(Q445,AB445,AM445,AX445),1)</f>
        <v>0</v>
      </c>
      <c r="G445" s="236">
        <f t="shared" ref="G445:G470" si="739">SUM(J445:L445)</f>
        <v>0</v>
      </c>
      <c r="H445" s="236">
        <f t="shared" ref="H445:H470" si="740">ROUND(SUM(S445,AD445,AO445,AZ445),1)</f>
        <v>0</v>
      </c>
      <c r="I445" s="236">
        <f t="shared" ref="I445:I470" si="741">SUM(M445:O445)</f>
        <v>0</v>
      </c>
      <c r="J445" s="236">
        <f t="shared" ref="J445:J457" si="742">ROUND(SUM(U445,AF445,AQ445,BB445),1)</f>
        <v>0</v>
      </c>
      <c r="K445" s="236">
        <f t="shared" ref="K445:K457" si="743">ROUND(SUM(V445,AG445,AR445,BC445),1)</f>
        <v>0</v>
      </c>
      <c r="L445" s="236">
        <f t="shared" ref="L445:L457" si="744">ROUND(SUM(W445,AH445,AS445,BD445),1)</f>
        <v>0</v>
      </c>
      <c r="M445" s="236">
        <f t="shared" ref="M445:M457" si="745">ROUND(SUM(X445,AI445,AT445,BE445),1)</f>
        <v>0</v>
      </c>
      <c r="N445" s="236">
        <f t="shared" si="727"/>
        <v>0</v>
      </c>
      <c r="O445" s="236">
        <f t="shared" ref="O445:O457" si="746">ROUND(SUM(Z445,AK445,AV445,BG445),1)</f>
        <v>0</v>
      </c>
      <c r="P445" s="220"/>
      <c r="Q445" s="221"/>
      <c r="R445" s="237">
        <f t="shared" si="728"/>
        <v>0</v>
      </c>
      <c r="S445" s="221"/>
      <c r="T445" s="237">
        <f t="shared" si="729"/>
        <v>0</v>
      </c>
      <c r="U445" s="221"/>
      <c r="V445" s="233"/>
      <c r="W445" s="221"/>
      <c r="X445" s="221"/>
      <c r="Y445" s="233"/>
      <c r="Z445" s="221"/>
      <c r="AA445" s="220"/>
      <c r="AB445" s="221"/>
      <c r="AC445" s="237">
        <f t="shared" si="730"/>
        <v>0</v>
      </c>
      <c r="AD445" s="221"/>
      <c r="AE445" s="237">
        <f t="shared" si="731"/>
        <v>0</v>
      </c>
      <c r="AF445" s="221"/>
      <c r="AG445" s="233"/>
      <c r="AH445" s="221"/>
      <c r="AI445" s="221"/>
      <c r="AJ445" s="233"/>
      <c r="AK445" s="221"/>
      <c r="AL445" s="220"/>
      <c r="AM445" s="221"/>
      <c r="AN445" s="237">
        <f t="shared" si="732"/>
        <v>0</v>
      </c>
      <c r="AO445" s="221"/>
      <c r="AP445" s="237">
        <f t="shared" si="733"/>
        <v>0</v>
      </c>
      <c r="AQ445" s="221"/>
      <c r="AR445" s="233"/>
      <c r="AS445" s="221"/>
      <c r="AT445" s="221"/>
      <c r="AU445" s="233"/>
      <c r="AV445" s="221"/>
      <c r="AW445" s="220"/>
      <c r="AX445" s="221"/>
      <c r="AY445" s="237">
        <f t="shared" si="734"/>
        <v>0</v>
      </c>
      <c r="AZ445" s="221"/>
      <c r="BA445" s="237">
        <f t="shared" si="735"/>
        <v>0</v>
      </c>
      <c r="BB445" s="221"/>
      <c r="BC445" s="233"/>
      <c r="BD445" s="221"/>
      <c r="BE445" s="221"/>
      <c r="BF445" s="233"/>
      <c r="BG445" s="221"/>
      <c r="BH445" s="379">
        <f t="shared" si="723"/>
        <v>0</v>
      </c>
      <c r="BI445" s="255" t="str">
        <f t="shared" si="736"/>
        <v>03</v>
      </c>
      <c r="BJ445" s="361"/>
      <c r="BK445" s="253">
        <f t="shared" ref="BK445:BK470" si="747">IF(ROUND((E445-F445),5)&gt;=0,0,"Ошибка!")</f>
        <v>0</v>
      </c>
      <c r="BL445" s="361"/>
      <c r="BM445" s="253">
        <f t="shared" ref="BM445:BM470" si="748">IF(ROUND((G445-H445),5)&gt;=0,0,"Ошибка!")</f>
        <v>0</v>
      </c>
      <c r="BN445" s="247"/>
      <c r="BO445" s="358"/>
      <c r="BP445" s="361"/>
      <c r="BQ445" s="361"/>
      <c r="BR445" s="361"/>
      <c r="BS445" s="361"/>
      <c r="BT445" s="361"/>
      <c r="BU445" s="361"/>
      <c r="BV445" s="253">
        <f t="shared" ref="BV445:BV470" si="749">IF(ROUND((P445-Q445),5)&gt;=0,0,"Ошибка!")</f>
        <v>0</v>
      </c>
      <c r="BW445" s="361"/>
      <c r="BX445" s="253">
        <f t="shared" ref="BX445:BX470" si="750">IF(ROUND((R445-S445),5)&gt;=0,0,"Ошибка!")</f>
        <v>0</v>
      </c>
      <c r="BY445" s="361"/>
      <c r="BZ445" s="361"/>
      <c r="CA445" s="361"/>
      <c r="CB445" s="361"/>
      <c r="CC445" s="361"/>
      <c r="CD445" s="361"/>
      <c r="CE445" s="361"/>
      <c r="CF445" s="361"/>
      <c r="CG445" s="253">
        <f t="shared" ref="CG445:CG470" si="751">IF(ROUND((AA445-AB445),5)&gt;=0,0,"Ошибка!")</f>
        <v>0</v>
      </c>
      <c r="CH445" s="361"/>
      <c r="CI445" s="253">
        <f t="shared" ref="CI445:CI470" si="752">IF(ROUND((AC445-AD445),5)&gt;=0,0,"Ошибка!")</f>
        <v>0</v>
      </c>
      <c r="CJ445" s="361"/>
      <c r="CK445" s="361"/>
      <c r="CL445" s="361"/>
      <c r="CM445" s="361"/>
      <c r="CN445" s="361"/>
      <c r="CO445" s="361"/>
      <c r="CP445" s="361"/>
      <c r="CQ445" s="361"/>
      <c r="CR445" s="253">
        <f t="shared" ref="CR445:CR470" si="753">IF(ROUND((AL445-AM445),5)&gt;=0,0,"Ошибка!")</f>
        <v>0</v>
      </c>
      <c r="CS445" s="361"/>
      <c r="CT445" s="253">
        <f t="shared" ref="CT445:CT470" si="754">IF(ROUND((AN445-AO445),5)&gt;=0,0,"Ошибка!")</f>
        <v>0</v>
      </c>
      <c r="CU445" s="361"/>
      <c r="CV445" s="361"/>
      <c r="CW445" s="361"/>
      <c r="CX445" s="361"/>
      <c r="CY445" s="361"/>
      <c r="CZ445" s="361"/>
      <c r="DA445" s="361"/>
      <c r="DB445" s="361"/>
      <c r="DC445" s="253">
        <f t="shared" ref="DC445:DC470" si="755">IF(ROUND((AW445-AX445),5)&gt;=0,0,"Ошибка!")</f>
        <v>0</v>
      </c>
      <c r="DD445" s="361"/>
      <c r="DE445" s="253">
        <f t="shared" ref="DE445:DE470" si="756">IF(ROUND((AY445-AZ445),5)&gt;=0,0,"Ошибка!")</f>
        <v>0</v>
      </c>
      <c r="DF445" s="361"/>
      <c r="DG445" s="361"/>
      <c r="DH445" s="361"/>
      <c r="DI445" s="361"/>
      <c r="DJ445" s="361"/>
      <c r="DK445" s="361"/>
      <c r="DL445" s="361"/>
      <c r="DM445" s="2"/>
      <c r="DN445" s="2"/>
    </row>
    <row r="446" spans="1:118" s="28" customFormat="1" ht="24">
      <c r="A446" s="272" t="str">
        <f t="shared" si="726"/>
        <v>Внести наименование учреждения 15</v>
      </c>
      <c r="B446" s="348" t="s">
        <v>331</v>
      </c>
      <c r="C446" s="349" t="s">
        <v>288</v>
      </c>
      <c r="D446" s="349" t="s">
        <v>9</v>
      </c>
      <c r="E446" s="308">
        <f t="shared" si="737"/>
        <v>0</v>
      </c>
      <c r="F446" s="236">
        <f t="shared" si="738"/>
        <v>0</v>
      </c>
      <c r="G446" s="236">
        <f t="shared" si="739"/>
        <v>0</v>
      </c>
      <c r="H446" s="236">
        <f t="shared" si="740"/>
        <v>0</v>
      </c>
      <c r="I446" s="236">
        <f t="shared" si="741"/>
        <v>0</v>
      </c>
      <c r="J446" s="236">
        <f t="shared" si="742"/>
        <v>0</v>
      </c>
      <c r="K446" s="236">
        <f t="shared" si="743"/>
        <v>0</v>
      </c>
      <c r="L446" s="236">
        <f t="shared" si="744"/>
        <v>0</v>
      </c>
      <c r="M446" s="236">
        <f t="shared" si="745"/>
        <v>0</v>
      </c>
      <c r="N446" s="236">
        <f t="shared" si="727"/>
        <v>0</v>
      </c>
      <c r="O446" s="236">
        <f t="shared" si="746"/>
        <v>0</v>
      </c>
      <c r="P446" s="367"/>
      <c r="Q446" s="368"/>
      <c r="R446" s="237">
        <f t="shared" si="728"/>
        <v>0</v>
      </c>
      <c r="S446" s="368"/>
      <c r="T446" s="237">
        <f t="shared" si="729"/>
        <v>0</v>
      </c>
      <c r="U446" s="368"/>
      <c r="V446" s="368"/>
      <c r="W446" s="368"/>
      <c r="X446" s="368"/>
      <c r="Y446" s="368"/>
      <c r="Z446" s="368"/>
      <c r="AA446" s="367"/>
      <c r="AB446" s="368"/>
      <c r="AC446" s="237">
        <f t="shared" si="730"/>
        <v>0</v>
      </c>
      <c r="AD446" s="368"/>
      <c r="AE446" s="237">
        <f t="shared" si="731"/>
        <v>0</v>
      </c>
      <c r="AF446" s="368"/>
      <c r="AG446" s="368"/>
      <c r="AH446" s="368"/>
      <c r="AI446" s="368"/>
      <c r="AJ446" s="368"/>
      <c r="AK446" s="368"/>
      <c r="AL446" s="367"/>
      <c r="AM446" s="368"/>
      <c r="AN446" s="237">
        <f t="shared" si="732"/>
        <v>0</v>
      </c>
      <c r="AO446" s="368"/>
      <c r="AP446" s="237">
        <f t="shared" si="733"/>
        <v>0</v>
      </c>
      <c r="AQ446" s="368"/>
      <c r="AR446" s="368"/>
      <c r="AS446" s="368"/>
      <c r="AT446" s="368"/>
      <c r="AU446" s="368"/>
      <c r="AV446" s="368"/>
      <c r="AW446" s="367"/>
      <c r="AX446" s="368"/>
      <c r="AY446" s="237">
        <f t="shared" si="734"/>
        <v>0</v>
      </c>
      <c r="AZ446" s="368"/>
      <c r="BA446" s="237">
        <f t="shared" si="735"/>
        <v>0</v>
      </c>
      <c r="BB446" s="368"/>
      <c r="BC446" s="368"/>
      <c r="BD446" s="368"/>
      <c r="BE446" s="368"/>
      <c r="BF446" s="368"/>
      <c r="BG446" s="368"/>
      <c r="BH446" s="379">
        <f t="shared" si="723"/>
        <v>0</v>
      </c>
      <c r="BI446" s="255" t="str">
        <f t="shared" si="736"/>
        <v>04</v>
      </c>
      <c r="BJ446" s="361"/>
      <c r="BK446" s="253">
        <f t="shared" si="747"/>
        <v>0</v>
      </c>
      <c r="BL446" s="361"/>
      <c r="BM446" s="253">
        <f t="shared" si="748"/>
        <v>0</v>
      </c>
      <c r="BN446" s="247"/>
      <c r="BO446" s="358"/>
      <c r="BP446" s="361"/>
      <c r="BQ446" s="361"/>
      <c r="BR446" s="361"/>
      <c r="BS446" s="361"/>
      <c r="BT446" s="361"/>
      <c r="BU446" s="361"/>
      <c r="BV446" s="253">
        <f t="shared" si="749"/>
        <v>0</v>
      </c>
      <c r="BW446" s="361"/>
      <c r="BX446" s="253">
        <f t="shared" si="750"/>
        <v>0</v>
      </c>
      <c r="BY446" s="361"/>
      <c r="BZ446" s="361"/>
      <c r="CA446" s="361"/>
      <c r="CB446" s="361"/>
      <c r="CC446" s="361"/>
      <c r="CD446" s="361"/>
      <c r="CE446" s="361"/>
      <c r="CF446" s="361"/>
      <c r="CG446" s="253">
        <f t="shared" si="751"/>
        <v>0</v>
      </c>
      <c r="CH446" s="361"/>
      <c r="CI446" s="253">
        <f t="shared" si="752"/>
        <v>0</v>
      </c>
      <c r="CJ446" s="361"/>
      <c r="CK446" s="361"/>
      <c r="CL446" s="361"/>
      <c r="CM446" s="361"/>
      <c r="CN446" s="361"/>
      <c r="CO446" s="361"/>
      <c r="CP446" s="361"/>
      <c r="CQ446" s="361"/>
      <c r="CR446" s="253">
        <f t="shared" si="753"/>
        <v>0</v>
      </c>
      <c r="CS446" s="361"/>
      <c r="CT446" s="253">
        <f t="shared" si="754"/>
        <v>0</v>
      </c>
      <c r="CU446" s="361"/>
      <c r="CV446" s="361"/>
      <c r="CW446" s="361"/>
      <c r="CX446" s="361"/>
      <c r="CY446" s="361"/>
      <c r="CZ446" s="361"/>
      <c r="DA446" s="361"/>
      <c r="DB446" s="361"/>
      <c r="DC446" s="253">
        <f t="shared" si="755"/>
        <v>0</v>
      </c>
      <c r="DD446" s="361"/>
      <c r="DE446" s="253">
        <f t="shared" si="756"/>
        <v>0</v>
      </c>
      <c r="DF446" s="361"/>
      <c r="DG446" s="361"/>
      <c r="DH446" s="361"/>
      <c r="DI446" s="361"/>
      <c r="DJ446" s="361"/>
      <c r="DK446" s="361"/>
      <c r="DL446" s="361"/>
      <c r="DM446" s="242"/>
      <c r="DN446" s="242"/>
    </row>
    <row r="447" spans="1:118" s="28" customFormat="1" ht="24">
      <c r="A447" s="272" t="str">
        <f t="shared" si="726"/>
        <v>Внести наименование учреждения 15</v>
      </c>
      <c r="B447" s="348" t="s">
        <v>330</v>
      </c>
      <c r="C447" s="349" t="s">
        <v>289</v>
      </c>
      <c r="D447" s="349" t="s">
        <v>10</v>
      </c>
      <c r="E447" s="308">
        <f t="shared" si="737"/>
        <v>0</v>
      </c>
      <c r="F447" s="236">
        <f t="shared" si="738"/>
        <v>0</v>
      </c>
      <c r="G447" s="236">
        <f t="shared" si="739"/>
        <v>0</v>
      </c>
      <c r="H447" s="236">
        <f t="shared" si="740"/>
        <v>0</v>
      </c>
      <c r="I447" s="236">
        <f t="shared" si="741"/>
        <v>0</v>
      </c>
      <c r="J447" s="236">
        <f t="shared" si="742"/>
        <v>0</v>
      </c>
      <c r="K447" s="236">
        <f t="shared" si="743"/>
        <v>0</v>
      </c>
      <c r="L447" s="236">
        <f t="shared" si="744"/>
        <v>0</v>
      </c>
      <c r="M447" s="236">
        <f t="shared" si="745"/>
        <v>0</v>
      </c>
      <c r="N447" s="236">
        <f t="shared" si="727"/>
        <v>0</v>
      </c>
      <c r="O447" s="236">
        <f t="shared" si="746"/>
        <v>0</v>
      </c>
      <c r="P447" s="367"/>
      <c r="Q447" s="368"/>
      <c r="R447" s="237">
        <f t="shared" si="728"/>
        <v>0</v>
      </c>
      <c r="S447" s="368"/>
      <c r="T447" s="237">
        <f t="shared" si="729"/>
        <v>0</v>
      </c>
      <c r="U447" s="368"/>
      <c r="V447" s="368"/>
      <c r="W447" s="368"/>
      <c r="X447" s="368"/>
      <c r="Y447" s="368"/>
      <c r="Z447" s="368"/>
      <c r="AA447" s="367"/>
      <c r="AB447" s="368"/>
      <c r="AC447" s="237">
        <f t="shared" si="730"/>
        <v>0</v>
      </c>
      <c r="AD447" s="368"/>
      <c r="AE447" s="237">
        <f t="shared" si="731"/>
        <v>0</v>
      </c>
      <c r="AF447" s="368"/>
      <c r="AG447" s="368"/>
      <c r="AH447" s="368"/>
      <c r="AI447" s="368"/>
      <c r="AJ447" s="368"/>
      <c r="AK447" s="368"/>
      <c r="AL447" s="367"/>
      <c r="AM447" s="368"/>
      <c r="AN447" s="237">
        <f t="shared" si="732"/>
        <v>0</v>
      </c>
      <c r="AO447" s="368"/>
      <c r="AP447" s="237">
        <f t="shared" si="733"/>
        <v>0</v>
      </c>
      <c r="AQ447" s="368"/>
      <c r="AR447" s="368"/>
      <c r="AS447" s="368"/>
      <c r="AT447" s="368"/>
      <c r="AU447" s="368"/>
      <c r="AV447" s="368"/>
      <c r="AW447" s="367"/>
      <c r="AX447" s="368"/>
      <c r="AY447" s="237">
        <f t="shared" si="734"/>
        <v>0</v>
      </c>
      <c r="AZ447" s="368"/>
      <c r="BA447" s="237">
        <f t="shared" si="735"/>
        <v>0</v>
      </c>
      <c r="BB447" s="368"/>
      <c r="BC447" s="368"/>
      <c r="BD447" s="368"/>
      <c r="BE447" s="368"/>
      <c r="BF447" s="368"/>
      <c r="BG447" s="368"/>
      <c r="BH447" s="379">
        <f t="shared" si="723"/>
        <v>0</v>
      </c>
      <c r="BI447" s="255" t="str">
        <f t="shared" si="736"/>
        <v>05</v>
      </c>
      <c r="BJ447" s="361"/>
      <c r="BK447" s="253">
        <f t="shared" si="747"/>
        <v>0</v>
      </c>
      <c r="BL447" s="361"/>
      <c r="BM447" s="253">
        <f t="shared" si="748"/>
        <v>0</v>
      </c>
      <c r="BN447" s="247"/>
      <c r="BO447" s="358"/>
      <c r="BP447" s="361"/>
      <c r="BQ447" s="361"/>
      <c r="BR447" s="361"/>
      <c r="BS447" s="361"/>
      <c r="BT447" s="361"/>
      <c r="BU447" s="361"/>
      <c r="BV447" s="253">
        <f t="shared" si="749"/>
        <v>0</v>
      </c>
      <c r="BW447" s="361"/>
      <c r="BX447" s="253">
        <f t="shared" si="750"/>
        <v>0</v>
      </c>
      <c r="BY447" s="361"/>
      <c r="BZ447" s="361"/>
      <c r="CA447" s="361"/>
      <c r="CB447" s="361"/>
      <c r="CC447" s="361"/>
      <c r="CD447" s="361"/>
      <c r="CE447" s="361"/>
      <c r="CF447" s="361"/>
      <c r="CG447" s="253">
        <f t="shared" si="751"/>
        <v>0</v>
      </c>
      <c r="CH447" s="361"/>
      <c r="CI447" s="253">
        <f t="shared" si="752"/>
        <v>0</v>
      </c>
      <c r="CJ447" s="361"/>
      <c r="CK447" s="361"/>
      <c r="CL447" s="361"/>
      <c r="CM447" s="361"/>
      <c r="CN447" s="361"/>
      <c r="CO447" s="361"/>
      <c r="CP447" s="361"/>
      <c r="CQ447" s="361"/>
      <c r="CR447" s="253">
        <f t="shared" si="753"/>
        <v>0</v>
      </c>
      <c r="CS447" s="361"/>
      <c r="CT447" s="253">
        <f t="shared" si="754"/>
        <v>0</v>
      </c>
      <c r="CU447" s="361"/>
      <c r="CV447" s="361"/>
      <c r="CW447" s="361"/>
      <c r="CX447" s="361"/>
      <c r="CY447" s="361"/>
      <c r="CZ447" s="361"/>
      <c r="DA447" s="361"/>
      <c r="DB447" s="361"/>
      <c r="DC447" s="253">
        <f t="shared" si="755"/>
        <v>0</v>
      </c>
      <c r="DD447" s="361"/>
      <c r="DE447" s="253">
        <f t="shared" si="756"/>
        <v>0</v>
      </c>
      <c r="DF447" s="361"/>
      <c r="DG447" s="361"/>
      <c r="DH447" s="361"/>
      <c r="DI447" s="361"/>
      <c r="DJ447" s="361"/>
      <c r="DK447" s="361"/>
      <c r="DL447" s="361"/>
      <c r="DM447" s="242"/>
      <c r="DN447" s="242"/>
    </row>
    <row r="448" spans="1:118" s="27" customFormat="1" ht="12">
      <c r="A448" s="272" t="str">
        <f t="shared" si="726"/>
        <v>Внести наименование учреждения 15</v>
      </c>
      <c r="B448" s="350" t="s">
        <v>290</v>
      </c>
      <c r="C448" s="349" t="s">
        <v>291</v>
      </c>
      <c r="D448" s="349" t="s">
        <v>59</v>
      </c>
      <c r="E448" s="308">
        <f t="shared" si="737"/>
        <v>0</v>
      </c>
      <c r="F448" s="236">
        <f t="shared" si="738"/>
        <v>0</v>
      </c>
      <c r="G448" s="236">
        <f t="shared" si="739"/>
        <v>0</v>
      </c>
      <c r="H448" s="236">
        <f t="shared" si="740"/>
        <v>0</v>
      </c>
      <c r="I448" s="236">
        <f t="shared" si="741"/>
        <v>0</v>
      </c>
      <c r="J448" s="236">
        <f t="shared" si="742"/>
        <v>0</v>
      </c>
      <c r="K448" s="236">
        <f t="shared" si="743"/>
        <v>0</v>
      </c>
      <c r="L448" s="236">
        <f t="shared" si="744"/>
        <v>0</v>
      </c>
      <c r="M448" s="236">
        <f t="shared" si="745"/>
        <v>0</v>
      </c>
      <c r="N448" s="236">
        <f t="shared" si="727"/>
        <v>0</v>
      </c>
      <c r="O448" s="236">
        <f t="shared" si="746"/>
        <v>0</v>
      </c>
      <c r="P448" s="367"/>
      <c r="Q448" s="368"/>
      <c r="R448" s="237">
        <f t="shared" si="728"/>
        <v>0</v>
      </c>
      <c r="S448" s="368"/>
      <c r="T448" s="237">
        <f t="shared" si="729"/>
        <v>0</v>
      </c>
      <c r="U448" s="368"/>
      <c r="V448" s="368"/>
      <c r="W448" s="368"/>
      <c r="X448" s="368"/>
      <c r="Y448" s="368"/>
      <c r="Z448" s="368"/>
      <c r="AA448" s="367"/>
      <c r="AB448" s="368"/>
      <c r="AC448" s="237">
        <f t="shared" si="730"/>
        <v>0</v>
      </c>
      <c r="AD448" s="368"/>
      <c r="AE448" s="237">
        <f t="shared" si="731"/>
        <v>0</v>
      </c>
      <c r="AF448" s="368"/>
      <c r="AG448" s="368"/>
      <c r="AH448" s="368"/>
      <c r="AI448" s="368"/>
      <c r="AJ448" s="368"/>
      <c r="AK448" s="368"/>
      <c r="AL448" s="367"/>
      <c r="AM448" s="368"/>
      <c r="AN448" s="237">
        <f t="shared" si="732"/>
        <v>0</v>
      </c>
      <c r="AO448" s="368"/>
      <c r="AP448" s="237">
        <f t="shared" si="733"/>
        <v>0</v>
      </c>
      <c r="AQ448" s="368"/>
      <c r="AR448" s="368"/>
      <c r="AS448" s="368"/>
      <c r="AT448" s="368"/>
      <c r="AU448" s="368"/>
      <c r="AV448" s="368"/>
      <c r="AW448" s="367"/>
      <c r="AX448" s="368"/>
      <c r="AY448" s="237">
        <f t="shared" si="734"/>
        <v>0</v>
      </c>
      <c r="AZ448" s="368"/>
      <c r="BA448" s="237">
        <f t="shared" si="735"/>
        <v>0</v>
      </c>
      <c r="BB448" s="368"/>
      <c r="BC448" s="368"/>
      <c r="BD448" s="368"/>
      <c r="BE448" s="368"/>
      <c r="BF448" s="368"/>
      <c r="BG448" s="368"/>
      <c r="BH448" s="379">
        <f t="shared" si="723"/>
        <v>0</v>
      </c>
      <c r="BI448" s="255" t="str">
        <f t="shared" si="736"/>
        <v>06</v>
      </c>
      <c r="BJ448" s="361"/>
      <c r="BK448" s="253">
        <f t="shared" si="747"/>
        <v>0</v>
      </c>
      <c r="BL448" s="361"/>
      <c r="BM448" s="253">
        <f t="shared" si="748"/>
        <v>0</v>
      </c>
      <c r="BN448" s="247"/>
      <c r="BO448" s="358"/>
      <c r="BP448" s="361"/>
      <c r="BQ448" s="361"/>
      <c r="BR448" s="361"/>
      <c r="BS448" s="361"/>
      <c r="BT448" s="361"/>
      <c r="BU448" s="361"/>
      <c r="BV448" s="253">
        <f t="shared" si="749"/>
        <v>0</v>
      </c>
      <c r="BW448" s="361"/>
      <c r="BX448" s="253">
        <f t="shared" si="750"/>
        <v>0</v>
      </c>
      <c r="BY448" s="361"/>
      <c r="BZ448" s="361"/>
      <c r="CA448" s="361"/>
      <c r="CB448" s="361"/>
      <c r="CC448" s="361"/>
      <c r="CD448" s="361"/>
      <c r="CE448" s="361"/>
      <c r="CF448" s="361"/>
      <c r="CG448" s="253">
        <f t="shared" si="751"/>
        <v>0</v>
      </c>
      <c r="CH448" s="361"/>
      <c r="CI448" s="253">
        <f t="shared" si="752"/>
        <v>0</v>
      </c>
      <c r="CJ448" s="361"/>
      <c r="CK448" s="361"/>
      <c r="CL448" s="361"/>
      <c r="CM448" s="361"/>
      <c r="CN448" s="361"/>
      <c r="CO448" s="361"/>
      <c r="CP448" s="361"/>
      <c r="CQ448" s="361"/>
      <c r="CR448" s="253">
        <f t="shared" si="753"/>
        <v>0</v>
      </c>
      <c r="CS448" s="361"/>
      <c r="CT448" s="253">
        <f t="shared" si="754"/>
        <v>0</v>
      </c>
      <c r="CU448" s="361"/>
      <c r="CV448" s="361"/>
      <c r="CW448" s="361"/>
      <c r="CX448" s="361"/>
      <c r="CY448" s="361"/>
      <c r="CZ448" s="361"/>
      <c r="DA448" s="361"/>
      <c r="DB448" s="361"/>
      <c r="DC448" s="253">
        <f t="shared" si="755"/>
        <v>0</v>
      </c>
      <c r="DD448" s="361"/>
      <c r="DE448" s="253">
        <f t="shared" si="756"/>
        <v>0</v>
      </c>
      <c r="DF448" s="361"/>
      <c r="DG448" s="361"/>
      <c r="DH448" s="361"/>
      <c r="DI448" s="361"/>
      <c r="DJ448" s="361"/>
      <c r="DK448" s="361"/>
      <c r="DL448" s="361"/>
      <c r="DM448" s="2"/>
      <c r="DN448" s="2"/>
    </row>
    <row r="449" spans="1:118" s="28" customFormat="1" ht="36">
      <c r="A449" s="272" t="str">
        <f t="shared" si="726"/>
        <v>Внести наименование учреждения 15</v>
      </c>
      <c r="B449" s="348" t="s">
        <v>332</v>
      </c>
      <c r="C449" s="349" t="s">
        <v>292</v>
      </c>
      <c r="D449" s="349" t="s">
        <v>60</v>
      </c>
      <c r="E449" s="308">
        <f t="shared" si="737"/>
        <v>0</v>
      </c>
      <c r="F449" s="236">
        <f t="shared" si="738"/>
        <v>0</v>
      </c>
      <c r="G449" s="236">
        <f t="shared" si="739"/>
        <v>0</v>
      </c>
      <c r="H449" s="236">
        <f t="shared" si="740"/>
        <v>0</v>
      </c>
      <c r="I449" s="236">
        <f t="shared" si="741"/>
        <v>0</v>
      </c>
      <c r="J449" s="236">
        <f t="shared" si="742"/>
        <v>0</v>
      </c>
      <c r="K449" s="236">
        <f t="shared" si="743"/>
        <v>0</v>
      </c>
      <c r="L449" s="236">
        <f t="shared" si="744"/>
        <v>0</v>
      </c>
      <c r="M449" s="236">
        <f t="shared" si="745"/>
        <v>0</v>
      </c>
      <c r="N449" s="236">
        <f t="shared" si="727"/>
        <v>0</v>
      </c>
      <c r="O449" s="236">
        <f t="shared" si="746"/>
        <v>0</v>
      </c>
      <c r="P449" s="220"/>
      <c r="Q449" s="221"/>
      <c r="R449" s="237">
        <f t="shared" si="728"/>
        <v>0</v>
      </c>
      <c r="S449" s="221"/>
      <c r="T449" s="237">
        <f t="shared" si="729"/>
        <v>0</v>
      </c>
      <c r="U449" s="221"/>
      <c r="V449" s="233"/>
      <c r="W449" s="221"/>
      <c r="X449" s="221"/>
      <c r="Y449" s="233"/>
      <c r="Z449" s="221"/>
      <c r="AA449" s="220"/>
      <c r="AB449" s="221"/>
      <c r="AC449" s="237">
        <f t="shared" si="730"/>
        <v>0</v>
      </c>
      <c r="AD449" s="221"/>
      <c r="AE449" s="237">
        <f t="shared" si="731"/>
        <v>0</v>
      </c>
      <c r="AF449" s="221"/>
      <c r="AG449" s="233"/>
      <c r="AH449" s="221"/>
      <c r="AI449" s="221"/>
      <c r="AJ449" s="233"/>
      <c r="AK449" s="221"/>
      <c r="AL449" s="220"/>
      <c r="AM449" s="221"/>
      <c r="AN449" s="237">
        <f t="shared" si="732"/>
        <v>0</v>
      </c>
      <c r="AO449" s="221"/>
      <c r="AP449" s="237">
        <f t="shared" si="733"/>
        <v>0</v>
      </c>
      <c r="AQ449" s="221"/>
      <c r="AR449" s="233"/>
      <c r="AS449" s="221"/>
      <c r="AT449" s="221"/>
      <c r="AU449" s="233"/>
      <c r="AV449" s="221"/>
      <c r="AW449" s="220"/>
      <c r="AX449" s="221"/>
      <c r="AY449" s="237">
        <f t="shared" si="734"/>
        <v>0</v>
      </c>
      <c r="AZ449" s="221"/>
      <c r="BA449" s="237">
        <f t="shared" si="735"/>
        <v>0</v>
      </c>
      <c r="BB449" s="221"/>
      <c r="BC449" s="233"/>
      <c r="BD449" s="221"/>
      <c r="BE449" s="221"/>
      <c r="BF449" s="233"/>
      <c r="BG449" s="221"/>
      <c r="BH449" s="379">
        <f t="shared" si="723"/>
        <v>0</v>
      </c>
      <c r="BI449" s="255" t="str">
        <f t="shared" si="736"/>
        <v>07</v>
      </c>
      <c r="BJ449" s="361"/>
      <c r="BK449" s="253">
        <f t="shared" si="747"/>
        <v>0</v>
      </c>
      <c r="BL449" s="361"/>
      <c r="BM449" s="253">
        <f t="shared" si="748"/>
        <v>0</v>
      </c>
      <c r="BN449" s="247"/>
      <c r="BO449" s="358"/>
      <c r="BP449" s="361"/>
      <c r="BQ449" s="361"/>
      <c r="BR449" s="361"/>
      <c r="BS449" s="361"/>
      <c r="BT449" s="361"/>
      <c r="BU449" s="361"/>
      <c r="BV449" s="253">
        <f t="shared" si="749"/>
        <v>0</v>
      </c>
      <c r="BW449" s="361"/>
      <c r="BX449" s="253">
        <f t="shared" si="750"/>
        <v>0</v>
      </c>
      <c r="BY449" s="361"/>
      <c r="BZ449" s="361"/>
      <c r="CA449" s="361"/>
      <c r="CB449" s="361"/>
      <c r="CC449" s="361"/>
      <c r="CD449" s="361"/>
      <c r="CE449" s="361"/>
      <c r="CF449" s="361"/>
      <c r="CG449" s="253">
        <f t="shared" si="751"/>
        <v>0</v>
      </c>
      <c r="CH449" s="361"/>
      <c r="CI449" s="253">
        <f t="shared" si="752"/>
        <v>0</v>
      </c>
      <c r="CJ449" s="361"/>
      <c r="CK449" s="361"/>
      <c r="CL449" s="361"/>
      <c r="CM449" s="361"/>
      <c r="CN449" s="361"/>
      <c r="CO449" s="361"/>
      <c r="CP449" s="361"/>
      <c r="CQ449" s="361"/>
      <c r="CR449" s="253">
        <f t="shared" si="753"/>
        <v>0</v>
      </c>
      <c r="CS449" s="361"/>
      <c r="CT449" s="253">
        <f t="shared" si="754"/>
        <v>0</v>
      </c>
      <c r="CU449" s="361"/>
      <c r="CV449" s="361"/>
      <c r="CW449" s="361"/>
      <c r="CX449" s="361"/>
      <c r="CY449" s="361"/>
      <c r="CZ449" s="361"/>
      <c r="DA449" s="361"/>
      <c r="DB449" s="361"/>
      <c r="DC449" s="253">
        <f t="shared" si="755"/>
        <v>0</v>
      </c>
      <c r="DD449" s="361"/>
      <c r="DE449" s="253">
        <f t="shared" si="756"/>
        <v>0</v>
      </c>
      <c r="DF449" s="361"/>
      <c r="DG449" s="361"/>
      <c r="DH449" s="361"/>
      <c r="DI449" s="361"/>
      <c r="DJ449" s="361"/>
      <c r="DK449" s="361"/>
      <c r="DL449" s="361"/>
      <c r="DM449" s="242"/>
      <c r="DN449" s="242"/>
    </row>
    <row r="450" spans="1:118" s="28" customFormat="1" ht="24">
      <c r="A450" s="272" t="str">
        <f t="shared" si="726"/>
        <v>Внести наименование учреждения 15</v>
      </c>
      <c r="B450" s="348" t="s">
        <v>333</v>
      </c>
      <c r="C450" s="349" t="s">
        <v>293</v>
      </c>
      <c r="D450" s="349" t="s">
        <v>61</v>
      </c>
      <c r="E450" s="308">
        <f t="shared" si="737"/>
        <v>0</v>
      </c>
      <c r="F450" s="236">
        <f t="shared" si="738"/>
        <v>0</v>
      </c>
      <c r="G450" s="236">
        <f t="shared" si="739"/>
        <v>0</v>
      </c>
      <c r="H450" s="236">
        <f t="shared" si="740"/>
        <v>0</v>
      </c>
      <c r="I450" s="236">
        <f t="shared" si="741"/>
        <v>0</v>
      </c>
      <c r="J450" s="236">
        <f t="shared" si="742"/>
        <v>0</v>
      </c>
      <c r="K450" s="236">
        <f t="shared" si="743"/>
        <v>0</v>
      </c>
      <c r="L450" s="236">
        <f t="shared" si="744"/>
        <v>0</v>
      </c>
      <c r="M450" s="236">
        <f t="shared" si="745"/>
        <v>0</v>
      </c>
      <c r="N450" s="236">
        <f t="shared" si="727"/>
        <v>0</v>
      </c>
      <c r="O450" s="236">
        <f t="shared" si="746"/>
        <v>0</v>
      </c>
      <c r="P450" s="367"/>
      <c r="Q450" s="368"/>
      <c r="R450" s="237">
        <f t="shared" ref="R450:R467" si="757">SUM(U450:W450)</f>
        <v>0</v>
      </c>
      <c r="S450" s="368"/>
      <c r="T450" s="237">
        <f t="shared" ref="T450:T467" si="758">SUM(X450:Z450)</f>
        <v>0</v>
      </c>
      <c r="U450" s="368"/>
      <c r="V450" s="368"/>
      <c r="W450" s="368"/>
      <c r="X450" s="368"/>
      <c r="Y450" s="368"/>
      <c r="Z450" s="368"/>
      <c r="AA450" s="367"/>
      <c r="AB450" s="368"/>
      <c r="AC450" s="237">
        <f t="shared" ref="AC450:AC467" si="759">SUM(AF450:AH450)</f>
        <v>0</v>
      </c>
      <c r="AD450" s="368"/>
      <c r="AE450" s="237">
        <f t="shared" ref="AE450:AE467" si="760">SUM(AI450:AK450)</f>
        <v>0</v>
      </c>
      <c r="AF450" s="368"/>
      <c r="AG450" s="368"/>
      <c r="AH450" s="368"/>
      <c r="AI450" s="368"/>
      <c r="AJ450" s="368"/>
      <c r="AK450" s="368"/>
      <c r="AL450" s="367"/>
      <c r="AM450" s="368"/>
      <c r="AN450" s="237">
        <f t="shared" ref="AN450:AN467" si="761">SUM(AQ450:AS450)</f>
        <v>0</v>
      </c>
      <c r="AO450" s="368"/>
      <c r="AP450" s="237">
        <f t="shared" ref="AP450:AP467" si="762">SUM(AT450:AV450)</f>
        <v>0</v>
      </c>
      <c r="AQ450" s="368"/>
      <c r="AR450" s="368"/>
      <c r="AS450" s="368"/>
      <c r="AT450" s="368"/>
      <c r="AU450" s="368"/>
      <c r="AV450" s="368"/>
      <c r="AW450" s="367"/>
      <c r="AX450" s="368"/>
      <c r="AY450" s="237">
        <f t="shared" ref="AY450:AY467" si="763">SUM(BB450:BD450)</f>
        <v>0</v>
      </c>
      <c r="AZ450" s="368"/>
      <c r="BA450" s="237">
        <f t="shared" ref="BA450:BA467" si="764">SUM(BE450:BG450)</f>
        <v>0</v>
      </c>
      <c r="BB450" s="368"/>
      <c r="BC450" s="368"/>
      <c r="BD450" s="368"/>
      <c r="BE450" s="368"/>
      <c r="BF450" s="368"/>
      <c r="BG450" s="368"/>
      <c r="BH450" s="379">
        <f t="shared" si="723"/>
        <v>0</v>
      </c>
      <c r="BI450" s="255" t="str">
        <f t="shared" si="736"/>
        <v>08</v>
      </c>
      <c r="BJ450" s="361"/>
      <c r="BK450" s="253">
        <f t="shared" si="747"/>
        <v>0</v>
      </c>
      <c r="BL450" s="361"/>
      <c r="BM450" s="253">
        <f t="shared" si="748"/>
        <v>0</v>
      </c>
      <c r="BN450" s="247"/>
      <c r="BO450" s="358"/>
      <c r="BP450" s="361"/>
      <c r="BQ450" s="361"/>
      <c r="BR450" s="361"/>
      <c r="BS450" s="361"/>
      <c r="BT450" s="361"/>
      <c r="BU450" s="361"/>
      <c r="BV450" s="253">
        <f t="shared" si="749"/>
        <v>0</v>
      </c>
      <c r="BW450" s="361"/>
      <c r="BX450" s="253">
        <f t="shared" si="750"/>
        <v>0</v>
      </c>
      <c r="BY450" s="361"/>
      <c r="BZ450" s="361"/>
      <c r="CA450" s="361"/>
      <c r="CB450" s="361"/>
      <c r="CC450" s="361"/>
      <c r="CD450" s="361"/>
      <c r="CE450" s="361"/>
      <c r="CF450" s="361"/>
      <c r="CG450" s="253">
        <f t="shared" si="751"/>
        <v>0</v>
      </c>
      <c r="CH450" s="361"/>
      <c r="CI450" s="253">
        <f t="shared" si="752"/>
        <v>0</v>
      </c>
      <c r="CJ450" s="361"/>
      <c r="CK450" s="361"/>
      <c r="CL450" s="361"/>
      <c r="CM450" s="361"/>
      <c r="CN450" s="361"/>
      <c r="CO450" s="361"/>
      <c r="CP450" s="361"/>
      <c r="CQ450" s="361"/>
      <c r="CR450" s="253">
        <f t="shared" si="753"/>
        <v>0</v>
      </c>
      <c r="CS450" s="361"/>
      <c r="CT450" s="253">
        <f t="shared" si="754"/>
        <v>0</v>
      </c>
      <c r="CU450" s="361"/>
      <c r="CV450" s="361"/>
      <c r="CW450" s="361"/>
      <c r="CX450" s="361"/>
      <c r="CY450" s="361"/>
      <c r="CZ450" s="361"/>
      <c r="DA450" s="361"/>
      <c r="DB450" s="361"/>
      <c r="DC450" s="253">
        <f t="shared" si="755"/>
        <v>0</v>
      </c>
      <c r="DD450" s="361"/>
      <c r="DE450" s="253">
        <f t="shared" si="756"/>
        <v>0</v>
      </c>
      <c r="DF450" s="361"/>
      <c r="DG450" s="361"/>
      <c r="DH450" s="361"/>
      <c r="DI450" s="361"/>
      <c r="DJ450" s="361"/>
      <c r="DK450" s="361"/>
      <c r="DL450" s="361"/>
      <c r="DM450" s="242"/>
      <c r="DN450" s="242"/>
    </row>
    <row r="451" spans="1:118" s="27" customFormat="1" ht="24">
      <c r="A451" s="272" t="str">
        <f t="shared" si="726"/>
        <v>Внести наименование учреждения 15</v>
      </c>
      <c r="B451" s="351" t="s">
        <v>334</v>
      </c>
      <c r="C451" s="349" t="s">
        <v>294</v>
      </c>
      <c r="D451" s="349" t="s">
        <v>63</v>
      </c>
      <c r="E451" s="308">
        <f t="shared" si="737"/>
        <v>0</v>
      </c>
      <c r="F451" s="236">
        <f t="shared" si="738"/>
        <v>0</v>
      </c>
      <c r="G451" s="236">
        <f t="shared" si="739"/>
        <v>0</v>
      </c>
      <c r="H451" s="236">
        <f t="shared" si="740"/>
        <v>0</v>
      </c>
      <c r="I451" s="236">
        <f t="shared" si="741"/>
        <v>0</v>
      </c>
      <c r="J451" s="236">
        <f t="shared" si="742"/>
        <v>0</v>
      </c>
      <c r="K451" s="236">
        <f t="shared" si="743"/>
        <v>0</v>
      </c>
      <c r="L451" s="236">
        <f t="shared" si="744"/>
        <v>0</v>
      </c>
      <c r="M451" s="236">
        <f t="shared" si="745"/>
        <v>0</v>
      </c>
      <c r="N451" s="236">
        <f t="shared" si="727"/>
        <v>0</v>
      </c>
      <c r="O451" s="236">
        <f t="shared" si="746"/>
        <v>0</v>
      </c>
      <c r="P451" s="367"/>
      <c r="Q451" s="368"/>
      <c r="R451" s="237">
        <f t="shared" si="757"/>
        <v>0</v>
      </c>
      <c r="S451" s="368"/>
      <c r="T451" s="237">
        <f t="shared" si="758"/>
        <v>0</v>
      </c>
      <c r="U451" s="368"/>
      <c r="V451" s="368"/>
      <c r="W451" s="368"/>
      <c r="X451" s="368"/>
      <c r="Y451" s="368"/>
      <c r="Z451" s="368"/>
      <c r="AA451" s="367"/>
      <c r="AB451" s="368"/>
      <c r="AC451" s="237">
        <f t="shared" si="759"/>
        <v>0</v>
      </c>
      <c r="AD451" s="368"/>
      <c r="AE451" s="237">
        <f t="shared" si="760"/>
        <v>0</v>
      </c>
      <c r="AF451" s="368"/>
      <c r="AG451" s="368"/>
      <c r="AH451" s="368"/>
      <c r="AI451" s="368"/>
      <c r="AJ451" s="368"/>
      <c r="AK451" s="368"/>
      <c r="AL451" s="367"/>
      <c r="AM451" s="368"/>
      <c r="AN451" s="237">
        <f t="shared" si="761"/>
        <v>0</v>
      </c>
      <c r="AO451" s="368"/>
      <c r="AP451" s="237">
        <f t="shared" si="762"/>
        <v>0</v>
      </c>
      <c r="AQ451" s="368"/>
      <c r="AR451" s="368"/>
      <c r="AS451" s="368"/>
      <c r="AT451" s="368"/>
      <c r="AU451" s="368"/>
      <c r="AV451" s="368"/>
      <c r="AW451" s="367"/>
      <c r="AX451" s="368"/>
      <c r="AY451" s="237">
        <f t="shared" si="763"/>
        <v>0</v>
      </c>
      <c r="AZ451" s="368"/>
      <c r="BA451" s="237">
        <f t="shared" si="764"/>
        <v>0</v>
      </c>
      <c r="BB451" s="368"/>
      <c r="BC451" s="368"/>
      <c r="BD451" s="368"/>
      <c r="BE451" s="368"/>
      <c r="BF451" s="368"/>
      <c r="BG451" s="368"/>
      <c r="BH451" s="379">
        <f t="shared" si="723"/>
        <v>0</v>
      </c>
      <c r="BI451" s="255" t="str">
        <f t="shared" si="736"/>
        <v>09</v>
      </c>
      <c r="BJ451" s="361"/>
      <c r="BK451" s="253">
        <f t="shared" si="747"/>
        <v>0</v>
      </c>
      <c r="BL451" s="361"/>
      <c r="BM451" s="253">
        <f t="shared" si="748"/>
        <v>0</v>
      </c>
      <c r="BN451" s="247"/>
      <c r="BO451" s="358"/>
      <c r="BP451" s="361"/>
      <c r="BQ451" s="361"/>
      <c r="BR451" s="361"/>
      <c r="BS451" s="361"/>
      <c r="BT451" s="361"/>
      <c r="BU451" s="361"/>
      <c r="BV451" s="253">
        <f t="shared" si="749"/>
        <v>0</v>
      </c>
      <c r="BW451" s="361"/>
      <c r="BX451" s="253">
        <f t="shared" si="750"/>
        <v>0</v>
      </c>
      <c r="BY451" s="361"/>
      <c r="BZ451" s="361"/>
      <c r="CA451" s="361"/>
      <c r="CB451" s="361"/>
      <c r="CC451" s="361"/>
      <c r="CD451" s="361"/>
      <c r="CE451" s="361"/>
      <c r="CF451" s="361"/>
      <c r="CG451" s="253">
        <f t="shared" si="751"/>
        <v>0</v>
      </c>
      <c r="CH451" s="361"/>
      <c r="CI451" s="253">
        <f t="shared" si="752"/>
        <v>0</v>
      </c>
      <c r="CJ451" s="361"/>
      <c r="CK451" s="361"/>
      <c r="CL451" s="361"/>
      <c r="CM451" s="361"/>
      <c r="CN451" s="361"/>
      <c r="CO451" s="361"/>
      <c r="CP451" s="361"/>
      <c r="CQ451" s="361"/>
      <c r="CR451" s="253">
        <f t="shared" si="753"/>
        <v>0</v>
      </c>
      <c r="CS451" s="361"/>
      <c r="CT451" s="253">
        <f t="shared" si="754"/>
        <v>0</v>
      </c>
      <c r="CU451" s="361"/>
      <c r="CV451" s="361"/>
      <c r="CW451" s="361"/>
      <c r="CX451" s="361"/>
      <c r="CY451" s="361"/>
      <c r="CZ451" s="361"/>
      <c r="DA451" s="361"/>
      <c r="DB451" s="361"/>
      <c r="DC451" s="253">
        <f t="shared" si="755"/>
        <v>0</v>
      </c>
      <c r="DD451" s="361"/>
      <c r="DE451" s="253">
        <f t="shared" si="756"/>
        <v>0</v>
      </c>
      <c r="DF451" s="361"/>
      <c r="DG451" s="361"/>
      <c r="DH451" s="361"/>
      <c r="DI451" s="361"/>
      <c r="DJ451" s="361"/>
      <c r="DK451" s="361"/>
      <c r="DL451" s="361"/>
      <c r="DM451" s="2"/>
      <c r="DN451" s="2"/>
    </row>
    <row r="452" spans="1:118" s="27" customFormat="1" ht="12">
      <c r="A452" s="272" t="str">
        <f t="shared" si="726"/>
        <v>Внести наименование учреждения 15</v>
      </c>
      <c r="B452" s="366" t="s">
        <v>335</v>
      </c>
      <c r="C452" s="349" t="s">
        <v>295</v>
      </c>
      <c r="D452" s="349" t="s">
        <v>64</v>
      </c>
      <c r="E452" s="308">
        <f t="shared" si="737"/>
        <v>0</v>
      </c>
      <c r="F452" s="236">
        <f t="shared" si="738"/>
        <v>0</v>
      </c>
      <c r="G452" s="236">
        <f t="shared" si="739"/>
        <v>0</v>
      </c>
      <c r="H452" s="236">
        <f t="shared" si="740"/>
        <v>0</v>
      </c>
      <c r="I452" s="236">
        <f t="shared" si="741"/>
        <v>0</v>
      </c>
      <c r="J452" s="236">
        <f t="shared" si="742"/>
        <v>0</v>
      </c>
      <c r="K452" s="236">
        <f t="shared" si="743"/>
        <v>0</v>
      </c>
      <c r="L452" s="236">
        <f t="shared" si="744"/>
        <v>0</v>
      </c>
      <c r="M452" s="236">
        <f t="shared" si="745"/>
        <v>0</v>
      </c>
      <c r="N452" s="236">
        <f t="shared" si="727"/>
        <v>0</v>
      </c>
      <c r="O452" s="236">
        <f t="shared" si="746"/>
        <v>0</v>
      </c>
      <c r="P452" s="367"/>
      <c r="Q452" s="368"/>
      <c r="R452" s="237">
        <f t="shared" si="757"/>
        <v>0</v>
      </c>
      <c r="S452" s="368"/>
      <c r="T452" s="237">
        <f t="shared" si="758"/>
        <v>0</v>
      </c>
      <c r="U452" s="368"/>
      <c r="V452" s="368"/>
      <c r="W452" s="368"/>
      <c r="X452" s="368"/>
      <c r="Y452" s="368"/>
      <c r="Z452" s="368"/>
      <c r="AA452" s="367"/>
      <c r="AB452" s="368"/>
      <c r="AC452" s="237">
        <f t="shared" si="759"/>
        <v>0</v>
      </c>
      <c r="AD452" s="368"/>
      <c r="AE452" s="237">
        <f t="shared" si="760"/>
        <v>0</v>
      </c>
      <c r="AF452" s="368"/>
      <c r="AG452" s="368"/>
      <c r="AH452" s="368"/>
      <c r="AI452" s="368"/>
      <c r="AJ452" s="368"/>
      <c r="AK452" s="368"/>
      <c r="AL452" s="367"/>
      <c r="AM452" s="368"/>
      <c r="AN452" s="237">
        <f t="shared" si="761"/>
        <v>0</v>
      </c>
      <c r="AO452" s="368"/>
      <c r="AP452" s="237">
        <f t="shared" si="762"/>
        <v>0</v>
      </c>
      <c r="AQ452" s="368"/>
      <c r="AR452" s="368"/>
      <c r="AS452" s="368"/>
      <c r="AT452" s="368"/>
      <c r="AU452" s="368"/>
      <c r="AV452" s="368"/>
      <c r="AW452" s="367"/>
      <c r="AX452" s="368"/>
      <c r="AY452" s="237">
        <f t="shared" si="763"/>
        <v>0</v>
      </c>
      <c r="AZ452" s="368"/>
      <c r="BA452" s="237">
        <f t="shared" si="764"/>
        <v>0</v>
      </c>
      <c r="BB452" s="368"/>
      <c r="BC452" s="368"/>
      <c r="BD452" s="368"/>
      <c r="BE452" s="368"/>
      <c r="BF452" s="368"/>
      <c r="BG452" s="368"/>
      <c r="BH452" s="379">
        <f t="shared" si="723"/>
        <v>0</v>
      </c>
      <c r="BI452" s="255" t="str">
        <f t="shared" si="736"/>
        <v>10</v>
      </c>
      <c r="BJ452" s="361"/>
      <c r="BK452" s="253">
        <f t="shared" si="747"/>
        <v>0</v>
      </c>
      <c r="BL452" s="361"/>
      <c r="BM452" s="253">
        <f t="shared" si="748"/>
        <v>0</v>
      </c>
      <c r="BN452" s="247"/>
      <c r="BO452" s="358"/>
      <c r="BP452" s="361"/>
      <c r="BQ452" s="361"/>
      <c r="BR452" s="361"/>
      <c r="BS452" s="361"/>
      <c r="BT452" s="361"/>
      <c r="BU452" s="361"/>
      <c r="BV452" s="253">
        <f t="shared" si="749"/>
        <v>0</v>
      </c>
      <c r="BW452" s="361"/>
      <c r="BX452" s="253">
        <f t="shared" si="750"/>
        <v>0</v>
      </c>
      <c r="BY452" s="361"/>
      <c r="BZ452" s="361"/>
      <c r="CA452" s="361"/>
      <c r="CB452" s="361"/>
      <c r="CC452" s="361"/>
      <c r="CD452" s="361"/>
      <c r="CE452" s="361"/>
      <c r="CF452" s="361"/>
      <c r="CG452" s="253">
        <f t="shared" si="751"/>
        <v>0</v>
      </c>
      <c r="CH452" s="361"/>
      <c r="CI452" s="253">
        <f t="shared" si="752"/>
        <v>0</v>
      </c>
      <c r="CJ452" s="361"/>
      <c r="CK452" s="361"/>
      <c r="CL452" s="361"/>
      <c r="CM452" s="361"/>
      <c r="CN452" s="361"/>
      <c r="CO452" s="361"/>
      <c r="CP452" s="361"/>
      <c r="CQ452" s="361"/>
      <c r="CR452" s="253">
        <f t="shared" si="753"/>
        <v>0</v>
      </c>
      <c r="CS452" s="361"/>
      <c r="CT452" s="253">
        <f t="shared" si="754"/>
        <v>0</v>
      </c>
      <c r="CU452" s="361"/>
      <c r="CV452" s="361"/>
      <c r="CW452" s="361"/>
      <c r="CX452" s="361"/>
      <c r="CY452" s="361"/>
      <c r="CZ452" s="361"/>
      <c r="DA452" s="361"/>
      <c r="DB452" s="361"/>
      <c r="DC452" s="253">
        <f t="shared" si="755"/>
        <v>0</v>
      </c>
      <c r="DD452" s="361"/>
      <c r="DE452" s="253">
        <f t="shared" si="756"/>
        <v>0</v>
      </c>
      <c r="DF452" s="361"/>
      <c r="DG452" s="361"/>
      <c r="DH452" s="361"/>
      <c r="DI452" s="361"/>
      <c r="DJ452" s="361"/>
      <c r="DK452" s="361"/>
      <c r="DL452" s="361"/>
      <c r="DM452" s="2"/>
      <c r="DN452" s="2"/>
    </row>
    <row r="453" spans="1:118" s="28" customFormat="1" ht="24">
      <c r="A453" s="272" t="str">
        <f t="shared" si="726"/>
        <v>Внести наименование учреждения 15</v>
      </c>
      <c r="B453" s="348" t="s">
        <v>336</v>
      </c>
      <c r="C453" s="349" t="s">
        <v>296</v>
      </c>
      <c r="D453" s="349" t="s">
        <v>65</v>
      </c>
      <c r="E453" s="308">
        <f t="shared" si="737"/>
        <v>0</v>
      </c>
      <c r="F453" s="236">
        <f t="shared" si="738"/>
        <v>0</v>
      </c>
      <c r="G453" s="236">
        <f t="shared" si="739"/>
        <v>0</v>
      </c>
      <c r="H453" s="236">
        <f t="shared" si="740"/>
        <v>0</v>
      </c>
      <c r="I453" s="236">
        <f t="shared" si="741"/>
        <v>0</v>
      </c>
      <c r="J453" s="236">
        <f t="shared" si="742"/>
        <v>0</v>
      </c>
      <c r="K453" s="236">
        <f t="shared" si="743"/>
        <v>0</v>
      </c>
      <c r="L453" s="236">
        <f t="shared" si="744"/>
        <v>0</v>
      </c>
      <c r="M453" s="236">
        <f t="shared" si="745"/>
        <v>0</v>
      </c>
      <c r="N453" s="236">
        <f t="shared" si="727"/>
        <v>0</v>
      </c>
      <c r="O453" s="236">
        <f t="shared" si="746"/>
        <v>0</v>
      </c>
      <c r="P453" s="220"/>
      <c r="Q453" s="221"/>
      <c r="R453" s="237">
        <f t="shared" si="757"/>
        <v>0</v>
      </c>
      <c r="S453" s="221"/>
      <c r="T453" s="237">
        <f t="shared" si="758"/>
        <v>0</v>
      </c>
      <c r="U453" s="221"/>
      <c r="V453" s="233"/>
      <c r="W453" s="221"/>
      <c r="X453" s="221"/>
      <c r="Y453" s="233"/>
      <c r="Z453" s="221"/>
      <c r="AA453" s="220"/>
      <c r="AB453" s="221"/>
      <c r="AC453" s="237">
        <f t="shared" si="759"/>
        <v>0</v>
      </c>
      <c r="AD453" s="221"/>
      <c r="AE453" s="237">
        <f t="shared" si="760"/>
        <v>0</v>
      </c>
      <c r="AF453" s="221"/>
      <c r="AG453" s="233"/>
      <c r="AH453" s="221"/>
      <c r="AI453" s="221"/>
      <c r="AJ453" s="233"/>
      <c r="AK453" s="221"/>
      <c r="AL453" s="220"/>
      <c r="AM453" s="221"/>
      <c r="AN453" s="237">
        <f t="shared" si="761"/>
        <v>0</v>
      </c>
      <c r="AO453" s="221"/>
      <c r="AP453" s="237">
        <f t="shared" si="762"/>
        <v>0</v>
      </c>
      <c r="AQ453" s="221"/>
      <c r="AR453" s="233"/>
      <c r="AS453" s="221"/>
      <c r="AT453" s="221"/>
      <c r="AU453" s="233"/>
      <c r="AV453" s="221"/>
      <c r="AW453" s="220"/>
      <c r="AX453" s="221"/>
      <c r="AY453" s="237">
        <f t="shared" si="763"/>
        <v>0</v>
      </c>
      <c r="AZ453" s="221"/>
      <c r="BA453" s="237">
        <f t="shared" si="764"/>
        <v>0</v>
      </c>
      <c r="BB453" s="221"/>
      <c r="BC453" s="233"/>
      <c r="BD453" s="221"/>
      <c r="BE453" s="221"/>
      <c r="BF453" s="233"/>
      <c r="BG453" s="221"/>
      <c r="BH453" s="379">
        <f t="shared" si="723"/>
        <v>0</v>
      </c>
      <c r="BI453" s="255" t="str">
        <f t="shared" si="736"/>
        <v>11</v>
      </c>
      <c r="BJ453" s="361"/>
      <c r="BK453" s="253">
        <f t="shared" si="747"/>
        <v>0</v>
      </c>
      <c r="BL453" s="361"/>
      <c r="BM453" s="253">
        <f t="shared" si="748"/>
        <v>0</v>
      </c>
      <c r="BN453" s="247"/>
      <c r="BO453" s="358"/>
      <c r="BP453" s="361"/>
      <c r="BQ453" s="361"/>
      <c r="BR453" s="361"/>
      <c r="BS453" s="361"/>
      <c r="BT453" s="361"/>
      <c r="BU453" s="361"/>
      <c r="BV453" s="253">
        <f t="shared" si="749"/>
        <v>0</v>
      </c>
      <c r="BW453" s="361"/>
      <c r="BX453" s="253">
        <f t="shared" si="750"/>
        <v>0</v>
      </c>
      <c r="BY453" s="361"/>
      <c r="BZ453" s="361"/>
      <c r="CA453" s="361"/>
      <c r="CB453" s="361"/>
      <c r="CC453" s="361"/>
      <c r="CD453" s="361"/>
      <c r="CE453" s="361"/>
      <c r="CF453" s="361"/>
      <c r="CG453" s="253">
        <f t="shared" si="751"/>
        <v>0</v>
      </c>
      <c r="CH453" s="361"/>
      <c r="CI453" s="253">
        <f t="shared" si="752"/>
        <v>0</v>
      </c>
      <c r="CJ453" s="361"/>
      <c r="CK453" s="361"/>
      <c r="CL453" s="361"/>
      <c r="CM453" s="361"/>
      <c r="CN453" s="361"/>
      <c r="CO453" s="361"/>
      <c r="CP453" s="361"/>
      <c r="CQ453" s="361"/>
      <c r="CR453" s="253">
        <f t="shared" si="753"/>
        <v>0</v>
      </c>
      <c r="CS453" s="361"/>
      <c r="CT453" s="253">
        <f t="shared" si="754"/>
        <v>0</v>
      </c>
      <c r="CU453" s="361"/>
      <c r="CV453" s="361"/>
      <c r="CW453" s="361"/>
      <c r="CX453" s="361"/>
      <c r="CY453" s="361"/>
      <c r="CZ453" s="361"/>
      <c r="DA453" s="361"/>
      <c r="DB453" s="361"/>
      <c r="DC453" s="253">
        <f t="shared" si="755"/>
        <v>0</v>
      </c>
      <c r="DD453" s="361"/>
      <c r="DE453" s="253">
        <f t="shared" si="756"/>
        <v>0</v>
      </c>
      <c r="DF453" s="361"/>
      <c r="DG453" s="361"/>
      <c r="DH453" s="361"/>
      <c r="DI453" s="361"/>
      <c r="DJ453" s="361"/>
      <c r="DK453" s="361"/>
      <c r="DL453" s="361"/>
      <c r="DM453" s="242"/>
      <c r="DN453" s="242"/>
    </row>
    <row r="454" spans="1:118" s="27" customFormat="1" ht="24">
      <c r="A454" s="272" t="str">
        <f t="shared" si="726"/>
        <v>Внести наименование учреждения 15</v>
      </c>
      <c r="B454" s="351" t="s">
        <v>334</v>
      </c>
      <c r="C454" s="349" t="s">
        <v>297</v>
      </c>
      <c r="D454" s="349" t="s">
        <v>66</v>
      </c>
      <c r="E454" s="308">
        <f t="shared" si="737"/>
        <v>0</v>
      </c>
      <c r="F454" s="236">
        <f t="shared" si="738"/>
        <v>0</v>
      </c>
      <c r="G454" s="236">
        <f t="shared" si="739"/>
        <v>0</v>
      </c>
      <c r="H454" s="236">
        <f t="shared" si="740"/>
        <v>0</v>
      </c>
      <c r="I454" s="236">
        <f t="shared" si="741"/>
        <v>0</v>
      </c>
      <c r="J454" s="236">
        <f t="shared" si="742"/>
        <v>0</v>
      </c>
      <c r="K454" s="236">
        <f t="shared" si="743"/>
        <v>0</v>
      </c>
      <c r="L454" s="236">
        <f t="shared" si="744"/>
        <v>0</v>
      </c>
      <c r="M454" s="236">
        <f t="shared" si="745"/>
        <v>0</v>
      </c>
      <c r="N454" s="236">
        <f t="shared" si="727"/>
        <v>0</v>
      </c>
      <c r="O454" s="236">
        <f t="shared" si="746"/>
        <v>0</v>
      </c>
      <c r="P454" s="220"/>
      <c r="Q454" s="221"/>
      <c r="R454" s="237">
        <f t="shared" si="757"/>
        <v>0</v>
      </c>
      <c r="S454" s="221"/>
      <c r="T454" s="237">
        <f t="shared" si="758"/>
        <v>0</v>
      </c>
      <c r="U454" s="221"/>
      <c r="V454" s="233"/>
      <c r="W454" s="221"/>
      <c r="X454" s="221"/>
      <c r="Y454" s="233"/>
      <c r="Z454" s="221"/>
      <c r="AA454" s="220"/>
      <c r="AB454" s="221"/>
      <c r="AC454" s="237">
        <f t="shared" si="759"/>
        <v>0</v>
      </c>
      <c r="AD454" s="221"/>
      <c r="AE454" s="237">
        <f t="shared" si="760"/>
        <v>0</v>
      </c>
      <c r="AF454" s="221"/>
      <c r="AG454" s="233"/>
      <c r="AH454" s="221"/>
      <c r="AI454" s="221"/>
      <c r="AJ454" s="233"/>
      <c r="AK454" s="221"/>
      <c r="AL454" s="220"/>
      <c r="AM454" s="221"/>
      <c r="AN454" s="237">
        <f t="shared" si="761"/>
        <v>0</v>
      </c>
      <c r="AO454" s="221"/>
      <c r="AP454" s="237">
        <f t="shared" si="762"/>
        <v>0</v>
      </c>
      <c r="AQ454" s="221"/>
      <c r="AR454" s="233"/>
      <c r="AS454" s="221"/>
      <c r="AT454" s="221"/>
      <c r="AU454" s="233"/>
      <c r="AV454" s="221"/>
      <c r="AW454" s="220"/>
      <c r="AX454" s="221"/>
      <c r="AY454" s="237">
        <f t="shared" si="763"/>
        <v>0</v>
      </c>
      <c r="AZ454" s="221"/>
      <c r="BA454" s="237">
        <f t="shared" si="764"/>
        <v>0</v>
      </c>
      <c r="BB454" s="221"/>
      <c r="BC454" s="233"/>
      <c r="BD454" s="221"/>
      <c r="BE454" s="221"/>
      <c r="BF454" s="233"/>
      <c r="BG454" s="221"/>
      <c r="BH454" s="379">
        <f t="shared" si="723"/>
        <v>0</v>
      </c>
      <c r="BI454" s="255" t="str">
        <f t="shared" si="736"/>
        <v>12</v>
      </c>
      <c r="BJ454" s="361"/>
      <c r="BK454" s="253">
        <f t="shared" si="747"/>
        <v>0</v>
      </c>
      <c r="BL454" s="361"/>
      <c r="BM454" s="253">
        <f t="shared" si="748"/>
        <v>0</v>
      </c>
      <c r="BN454" s="247"/>
      <c r="BO454" s="358"/>
      <c r="BP454" s="361"/>
      <c r="BQ454" s="361"/>
      <c r="BR454" s="361"/>
      <c r="BS454" s="361"/>
      <c r="BT454" s="361"/>
      <c r="BU454" s="361"/>
      <c r="BV454" s="253">
        <f t="shared" si="749"/>
        <v>0</v>
      </c>
      <c r="BW454" s="361"/>
      <c r="BX454" s="253">
        <f t="shared" si="750"/>
        <v>0</v>
      </c>
      <c r="BY454" s="361"/>
      <c r="BZ454" s="361"/>
      <c r="CA454" s="361"/>
      <c r="CB454" s="361"/>
      <c r="CC454" s="361"/>
      <c r="CD454" s="361"/>
      <c r="CE454" s="361"/>
      <c r="CF454" s="361"/>
      <c r="CG454" s="253">
        <f t="shared" si="751"/>
        <v>0</v>
      </c>
      <c r="CH454" s="361"/>
      <c r="CI454" s="253">
        <f t="shared" si="752"/>
        <v>0</v>
      </c>
      <c r="CJ454" s="361"/>
      <c r="CK454" s="361"/>
      <c r="CL454" s="361"/>
      <c r="CM454" s="361"/>
      <c r="CN454" s="361"/>
      <c r="CO454" s="361"/>
      <c r="CP454" s="361"/>
      <c r="CQ454" s="361"/>
      <c r="CR454" s="253">
        <f t="shared" si="753"/>
        <v>0</v>
      </c>
      <c r="CS454" s="361"/>
      <c r="CT454" s="253">
        <f t="shared" si="754"/>
        <v>0</v>
      </c>
      <c r="CU454" s="361"/>
      <c r="CV454" s="361"/>
      <c r="CW454" s="361"/>
      <c r="CX454" s="361"/>
      <c r="CY454" s="361"/>
      <c r="CZ454" s="361"/>
      <c r="DA454" s="361"/>
      <c r="DB454" s="361"/>
      <c r="DC454" s="253">
        <f t="shared" si="755"/>
        <v>0</v>
      </c>
      <c r="DD454" s="361"/>
      <c r="DE454" s="253">
        <f t="shared" si="756"/>
        <v>0</v>
      </c>
      <c r="DF454" s="361"/>
      <c r="DG454" s="361"/>
      <c r="DH454" s="361"/>
      <c r="DI454" s="361"/>
      <c r="DJ454" s="361"/>
      <c r="DK454" s="361"/>
      <c r="DL454" s="361"/>
      <c r="DM454" s="2"/>
      <c r="DN454" s="2"/>
    </row>
    <row r="455" spans="1:118" s="27" customFormat="1" ht="12">
      <c r="A455" s="272" t="str">
        <f t="shared" si="726"/>
        <v>Внести наименование учреждения 15</v>
      </c>
      <c r="B455" s="366" t="s">
        <v>335</v>
      </c>
      <c r="C455" s="349" t="s">
        <v>298</v>
      </c>
      <c r="D455" s="349" t="s">
        <v>67</v>
      </c>
      <c r="E455" s="308">
        <f t="shared" si="737"/>
        <v>0</v>
      </c>
      <c r="F455" s="236">
        <f t="shared" si="738"/>
        <v>0</v>
      </c>
      <c r="G455" s="236">
        <f t="shared" si="739"/>
        <v>0</v>
      </c>
      <c r="H455" s="236">
        <f t="shared" si="740"/>
        <v>0</v>
      </c>
      <c r="I455" s="236">
        <f t="shared" si="741"/>
        <v>0</v>
      </c>
      <c r="J455" s="236">
        <f t="shared" si="742"/>
        <v>0</v>
      </c>
      <c r="K455" s="236">
        <f t="shared" si="743"/>
        <v>0</v>
      </c>
      <c r="L455" s="236">
        <f t="shared" si="744"/>
        <v>0</v>
      </c>
      <c r="M455" s="236">
        <f t="shared" si="745"/>
        <v>0</v>
      </c>
      <c r="N455" s="236">
        <f t="shared" si="727"/>
        <v>0</v>
      </c>
      <c r="O455" s="236">
        <f t="shared" si="746"/>
        <v>0</v>
      </c>
      <c r="P455" s="220"/>
      <c r="Q455" s="221"/>
      <c r="R455" s="237">
        <f t="shared" si="757"/>
        <v>0</v>
      </c>
      <c r="S455" s="221"/>
      <c r="T455" s="237">
        <f t="shared" si="758"/>
        <v>0</v>
      </c>
      <c r="U455" s="221"/>
      <c r="V455" s="233"/>
      <c r="W455" s="221"/>
      <c r="X455" s="221"/>
      <c r="Y455" s="233"/>
      <c r="Z455" s="221"/>
      <c r="AA455" s="220"/>
      <c r="AB455" s="221"/>
      <c r="AC455" s="237">
        <f t="shared" si="759"/>
        <v>0</v>
      </c>
      <c r="AD455" s="221"/>
      <c r="AE455" s="237">
        <f t="shared" si="760"/>
        <v>0</v>
      </c>
      <c r="AF455" s="221"/>
      <c r="AG455" s="233"/>
      <c r="AH455" s="221"/>
      <c r="AI455" s="221"/>
      <c r="AJ455" s="233"/>
      <c r="AK455" s="221"/>
      <c r="AL455" s="220"/>
      <c r="AM455" s="221"/>
      <c r="AN455" s="237">
        <f t="shared" si="761"/>
        <v>0</v>
      </c>
      <c r="AO455" s="221"/>
      <c r="AP455" s="237">
        <f t="shared" si="762"/>
        <v>0</v>
      </c>
      <c r="AQ455" s="221"/>
      <c r="AR455" s="233"/>
      <c r="AS455" s="221"/>
      <c r="AT455" s="221"/>
      <c r="AU455" s="233"/>
      <c r="AV455" s="221"/>
      <c r="AW455" s="220"/>
      <c r="AX455" s="221"/>
      <c r="AY455" s="237">
        <f t="shared" si="763"/>
        <v>0</v>
      </c>
      <c r="AZ455" s="221"/>
      <c r="BA455" s="237">
        <f t="shared" si="764"/>
        <v>0</v>
      </c>
      <c r="BB455" s="221"/>
      <c r="BC455" s="233"/>
      <c r="BD455" s="221"/>
      <c r="BE455" s="221"/>
      <c r="BF455" s="233"/>
      <c r="BG455" s="221"/>
      <c r="BH455" s="379">
        <f t="shared" si="723"/>
        <v>0</v>
      </c>
      <c r="BI455" s="255" t="str">
        <f t="shared" si="736"/>
        <v>13</v>
      </c>
      <c r="BJ455" s="361"/>
      <c r="BK455" s="253">
        <f t="shared" si="747"/>
        <v>0</v>
      </c>
      <c r="BL455" s="361"/>
      <c r="BM455" s="253">
        <f t="shared" si="748"/>
        <v>0</v>
      </c>
      <c r="BN455" s="247"/>
      <c r="BO455" s="358"/>
      <c r="BP455" s="361"/>
      <c r="BQ455" s="361"/>
      <c r="BR455" s="361"/>
      <c r="BS455" s="361"/>
      <c r="BT455" s="361"/>
      <c r="BU455" s="361"/>
      <c r="BV455" s="253">
        <f t="shared" si="749"/>
        <v>0</v>
      </c>
      <c r="BW455" s="361"/>
      <c r="BX455" s="253">
        <f t="shared" si="750"/>
        <v>0</v>
      </c>
      <c r="BY455" s="361"/>
      <c r="BZ455" s="361"/>
      <c r="CA455" s="361"/>
      <c r="CB455" s="361"/>
      <c r="CC455" s="361"/>
      <c r="CD455" s="361"/>
      <c r="CE455" s="361"/>
      <c r="CF455" s="361"/>
      <c r="CG455" s="253">
        <f t="shared" si="751"/>
        <v>0</v>
      </c>
      <c r="CH455" s="361"/>
      <c r="CI455" s="253">
        <f t="shared" si="752"/>
        <v>0</v>
      </c>
      <c r="CJ455" s="361"/>
      <c r="CK455" s="361"/>
      <c r="CL455" s="361"/>
      <c r="CM455" s="361"/>
      <c r="CN455" s="361"/>
      <c r="CO455" s="361"/>
      <c r="CP455" s="361"/>
      <c r="CQ455" s="361"/>
      <c r="CR455" s="253">
        <f t="shared" si="753"/>
        <v>0</v>
      </c>
      <c r="CS455" s="361"/>
      <c r="CT455" s="253">
        <f t="shared" si="754"/>
        <v>0</v>
      </c>
      <c r="CU455" s="361"/>
      <c r="CV455" s="361"/>
      <c r="CW455" s="361"/>
      <c r="CX455" s="361"/>
      <c r="CY455" s="361"/>
      <c r="CZ455" s="361"/>
      <c r="DA455" s="361"/>
      <c r="DB455" s="361"/>
      <c r="DC455" s="253">
        <f t="shared" si="755"/>
        <v>0</v>
      </c>
      <c r="DD455" s="361"/>
      <c r="DE455" s="253">
        <f t="shared" si="756"/>
        <v>0</v>
      </c>
      <c r="DF455" s="361"/>
      <c r="DG455" s="361"/>
      <c r="DH455" s="361"/>
      <c r="DI455" s="361"/>
      <c r="DJ455" s="361"/>
      <c r="DK455" s="361"/>
      <c r="DL455" s="361"/>
      <c r="DM455" s="2"/>
      <c r="DN455" s="2"/>
    </row>
    <row r="456" spans="1:118" s="28" customFormat="1" ht="72">
      <c r="A456" s="272" t="str">
        <f t="shared" si="726"/>
        <v>Внести наименование учреждения 15</v>
      </c>
      <c r="B456" s="348" t="s">
        <v>337</v>
      </c>
      <c r="C456" s="349" t="s">
        <v>299</v>
      </c>
      <c r="D456" s="349" t="s">
        <v>300</v>
      </c>
      <c r="E456" s="308">
        <f t="shared" si="737"/>
        <v>0</v>
      </c>
      <c r="F456" s="236">
        <f t="shared" si="738"/>
        <v>0</v>
      </c>
      <c r="G456" s="236">
        <f t="shared" si="739"/>
        <v>0</v>
      </c>
      <c r="H456" s="236">
        <f t="shared" si="740"/>
        <v>0</v>
      </c>
      <c r="I456" s="236">
        <f t="shared" si="741"/>
        <v>0</v>
      </c>
      <c r="J456" s="236">
        <f t="shared" si="742"/>
        <v>0</v>
      </c>
      <c r="K456" s="236">
        <f t="shared" si="743"/>
        <v>0</v>
      </c>
      <c r="L456" s="236">
        <f t="shared" si="744"/>
        <v>0</v>
      </c>
      <c r="M456" s="236">
        <f t="shared" si="745"/>
        <v>0</v>
      </c>
      <c r="N456" s="236">
        <f t="shared" si="727"/>
        <v>0</v>
      </c>
      <c r="O456" s="236">
        <f t="shared" si="746"/>
        <v>0</v>
      </c>
      <c r="P456" s="220"/>
      <c r="Q456" s="221"/>
      <c r="R456" s="237">
        <f t="shared" si="757"/>
        <v>0</v>
      </c>
      <c r="S456" s="221"/>
      <c r="T456" s="237">
        <f t="shared" si="758"/>
        <v>0</v>
      </c>
      <c r="U456" s="221"/>
      <c r="V456" s="233"/>
      <c r="W456" s="221"/>
      <c r="X456" s="221"/>
      <c r="Y456" s="233"/>
      <c r="Z456" s="221"/>
      <c r="AA456" s="220"/>
      <c r="AB456" s="221"/>
      <c r="AC456" s="237">
        <f t="shared" si="759"/>
        <v>0</v>
      </c>
      <c r="AD456" s="221"/>
      <c r="AE456" s="237">
        <f t="shared" si="760"/>
        <v>0</v>
      </c>
      <c r="AF456" s="221"/>
      <c r="AG456" s="233"/>
      <c r="AH456" s="221"/>
      <c r="AI456" s="221"/>
      <c r="AJ456" s="233"/>
      <c r="AK456" s="221"/>
      <c r="AL456" s="220"/>
      <c r="AM456" s="221"/>
      <c r="AN456" s="237">
        <f t="shared" si="761"/>
        <v>0</v>
      </c>
      <c r="AO456" s="221"/>
      <c r="AP456" s="237">
        <f t="shared" si="762"/>
        <v>0</v>
      </c>
      <c r="AQ456" s="221"/>
      <c r="AR456" s="233"/>
      <c r="AS456" s="221"/>
      <c r="AT456" s="221"/>
      <c r="AU456" s="233"/>
      <c r="AV456" s="221"/>
      <c r="AW456" s="220"/>
      <c r="AX456" s="221"/>
      <c r="AY456" s="237">
        <f t="shared" si="763"/>
        <v>0</v>
      </c>
      <c r="AZ456" s="221"/>
      <c r="BA456" s="237">
        <f t="shared" si="764"/>
        <v>0</v>
      </c>
      <c r="BB456" s="221"/>
      <c r="BC456" s="233"/>
      <c r="BD456" s="221"/>
      <c r="BE456" s="221"/>
      <c r="BF456" s="233"/>
      <c r="BG456" s="221"/>
      <c r="BH456" s="379">
        <f t="shared" si="723"/>
        <v>0</v>
      </c>
      <c r="BI456" s="255" t="str">
        <f t="shared" si="736"/>
        <v>14</v>
      </c>
      <c r="BJ456" s="361"/>
      <c r="BK456" s="253">
        <f t="shared" si="747"/>
        <v>0</v>
      </c>
      <c r="BL456" s="361"/>
      <c r="BM456" s="253">
        <f t="shared" si="748"/>
        <v>0</v>
      </c>
      <c r="BN456" s="247"/>
      <c r="BO456" s="358"/>
      <c r="BP456" s="361"/>
      <c r="BQ456" s="361"/>
      <c r="BR456" s="361"/>
      <c r="BS456" s="361"/>
      <c r="BT456" s="361"/>
      <c r="BU456" s="361"/>
      <c r="BV456" s="253">
        <f t="shared" si="749"/>
        <v>0</v>
      </c>
      <c r="BW456" s="361"/>
      <c r="BX456" s="253">
        <f t="shared" si="750"/>
        <v>0</v>
      </c>
      <c r="BY456" s="361"/>
      <c r="BZ456" s="361"/>
      <c r="CA456" s="361"/>
      <c r="CB456" s="361"/>
      <c r="CC456" s="361"/>
      <c r="CD456" s="361"/>
      <c r="CE456" s="361"/>
      <c r="CF456" s="361"/>
      <c r="CG456" s="253">
        <f t="shared" si="751"/>
        <v>0</v>
      </c>
      <c r="CH456" s="361"/>
      <c r="CI456" s="253">
        <f t="shared" si="752"/>
        <v>0</v>
      </c>
      <c r="CJ456" s="361"/>
      <c r="CK456" s="361"/>
      <c r="CL456" s="361"/>
      <c r="CM456" s="361"/>
      <c r="CN456" s="361"/>
      <c r="CO456" s="361"/>
      <c r="CP456" s="361"/>
      <c r="CQ456" s="361"/>
      <c r="CR456" s="253">
        <f t="shared" si="753"/>
        <v>0</v>
      </c>
      <c r="CS456" s="361"/>
      <c r="CT456" s="253">
        <f t="shared" si="754"/>
        <v>0</v>
      </c>
      <c r="CU456" s="361"/>
      <c r="CV456" s="361"/>
      <c r="CW456" s="361"/>
      <c r="CX456" s="361"/>
      <c r="CY456" s="361"/>
      <c r="CZ456" s="361"/>
      <c r="DA456" s="361"/>
      <c r="DB456" s="361"/>
      <c r="DC456" s="253">
        <f t="shared" si="755"/>
        <v>0</v>
      </c>
      <c r="DD456" s="361"/>
      <c r="DE456" s="253">
        <f t="shared" si="756"/>
        <v>0</v>
      </c>
      <c r="DF456" s="361"/>
      <c r="DG456" s="361"/>
      <c r="DH456" s="361"/>
      <c r="DI456" s="361"/>
      <c r="DJ456" s="361"/>
      <c r="DK456" s="361"/>
      <c r="DL456" s="361"/>
      <c r="DM456" s="242"/>
      <c r="DN456" s="242"/>
    </row>
    <row r="457" spans="1:118" s="27" customFormat="1" ht="24">
      <c r="A457" s="272" t="str">
        <f t="shared" si="726"/>
        <v>Внести наименование учреждения 15</v>
      </c>
      <c r="B457" s="351" t="s">
        <v>334</v>
      </c>
      <c r="C457" s="349" t="s">
        <v>301</v>
      </c>
      <c r="D457" s="349" t="s">
        <v>302</v>
      </c>
      <c r="E457" s="308">
        <f t="shared" si="737"/>
        <v>0</v>
      </c>
      <c r="F457" s="236">
        <f t="shared" si="738"/>
        <v>0</v>
      </c>
      <c r="G457" s="236">
        <f t="shared" si="739"/>
        <v>0</v>
      </c>
      <c r="H457" s="236">
        <f t="shared" si="740"/>
        <v>0</v>
      </c>
      <c r="I457" s="236">
        <f t="shared" si="741"/>
        <v>0</v>
      </c>
      <c r="J457" s="236">
        <f t="shared" si="742"/>
        <v>0</v>
      </c>
      <c r="K457" s="236">
        <f t="shared" si="743"/>
        <v>0</v>
      </c>
      <c r="L457" s="236">
        <f t="shared" si="744"/>
        <v>0</v>
      </c>
      <c r="M457" s="236">
        <f t="shared" si="745"/>
        <v>0</v>
      </c>
      <c r="N457" s="236">
        <f t="shared" si="727"/>
        <v>0</v>
      </c>
      <c r="O457" s="236">
        <f t="shared" si="746"/>
        <v>0</v>
      </c>
      <c r="P457" s="220"/>
      <c r="Q457" s="221"/>
      <c r="R457" s="237">
        <f t="shared" si="757"/>
        <v>0</v>
      </c>
      <c r="S457" s="221"/>
      <c r="T457" s="237">
        <f t="shared" si="758"/>
        <v>0</v>
      </c>
      <c r="U457" s="221"/>
      <c r="V457" s="233"/>
      <c r="W457" s="221"/>
      <c r="X457" s="221"/>
      <c r="Y457" s="233"/>
      <c r="Z457" s="221"/>
      <c r="AA457" s="220"/>
      <c r="AB457" s="221"/>
      <c r="AC457" s="237">
        <f t="shared" si="759"/>
        <v>0</v>
      </c>
      <c r="AD457" s="221"/>
      <c r="AE457" s="237">
        <f t="shared" si="760"/>
        <v>0</v>
      </c>
      <c r="AF457" s="221"/>
      <c r="AG457" s="233"/>
      <c r="AH457" s="221"/>
      <c r="AI457" s="221"/>
      <c r="AJ457" s="233"/>
      <c r="AK457" s="221"/>
      <c r="AL457" s="220"/>
      <c r="AM457" s="221"/>
      <c r="AN457" s="237">
        <f t="shared" si="761"/>
        <v>0</v>
      </c>
      <c r="AO457" s="221"/>
      <c r="AP457" s="237">
        <f t="shared" si="762"/>
        <v>0</v>
      </c>
      <c r="AQ457" s="221"/>
      <c r="AR457" s="233"/>
      <c r="AS457" s="221"/>
      <c r="AT457" s="221"/>
      <c r="AU457" s="233"/>
      <c r="AV457" s="221"/>
      <c r="AW457" s="220"/>
      <c r="AX457" s="221"/>
      <c r="AY457" s="237">
        <f t="shared" si="763"/>
        <v>0</v>
      </c>
      <c r="AZ457" s="221"/>
      <c r="BA457" s="237">
        <f t="shared" si="764"/>
        <v>0</v>
      </c>
      <c r="BB457" s="221"/>
      <c r="BC457" s="233"/>
      <c r="BD457" s="221"/>
      <c r="BE457" s="221"/>
      <c r="BF457" s="233"/>
      <c r="BG457" s="221"/>
      <c r="BH457" s="379">
        <f t="shared" si="723"/>
        <v>0</v>
      </c>
      <c r="BI457" s="255" t="str">
        <f t="shared" si="736"/>
        <v>15</v>
      </c>
      <c r="BJ457" s="361"/>
      <c r="BK457" s="253">
        <f t="shared" si="747"/>
        <v>0</v>
      </c>
      <c r="BL457" s="361"/>
      <c r="BM457" s="253">
        <f t="shared" si="748"/>
        <v>0</v>
      </c>
      <c r="BN457" s="247"/>
      <c r="BO457" s="358"/>
      <c r="BP457" s="361"/>
      <c r="BQ457" s="361"/>
      <c r="BR457" s="361"/>
      <c r="BS457" s="361"/>
      <c r="BT457" s="361"/>
      <c r="BU457" s="361"/>
      <c r="BV457" s="253">
        <f t="shared" si="749"/>
        <v>0</v>
      </c>
      <c r="BW457" s="361"/>
      <c r="BX457" s="253">
        <f t="shared" si="750"/>
        <v>0</v>
      </c>
      <c r="BY457" s="361"/>
      <c r="BZ457" s="361"/>
      <c r="CA457" s="361"/>
      <c r="CB457" s="361"/>
      <c r="CC457" s="361"/>
      <c r="CD457" s="361"/>
      <c r="CE457" s="361"/>
      <c r="CF457" s="361"/>
      <c r="CG457" s="253">
        <f t="shared" si="751"/>
        <v>0</v>
      </c>
      <c r="CH457" s="361"/>
      <c r="CI457" s="253">
        <f t="shared" si="752"/>
        <v>0</v>
      </c>
      <c r="CJ457" s="361"/>
      <c r="CK457" s="361"/>
      <c r="CL457" s="361"/>
      <c r="CM457" s="361"/>
      <c r="CN457" s="361"/>
      <c r="CO457" s="361"/>
      <c r="CP457" s="361"/>
      <c r="CQ457" s="361"/>
      <c r="CR457" s="253">
        <f t="shared" si="753"/>
        <v>0</v>
      </c>
      <c r="CS457" s="361"/>
      <c r="CT457" s="253">
        <f t="shared" si="754"/>
        <v>0</v>
      </c>
      <c r="CU457" s="361"/>
      <c r="CV457" s="361"/>
      <c r="CW457" s="361"/>
      <c r="CX457" s="361"/>
      <c r="CY457" s="361"/>
      <c r="CZ457" s="361"/>
      <c r="DA457" s="361"/>
      <c r="DB457" s="361"/>
      <c r="DC457" s="253">
        <f t="shared" si="755"/>
        <v>0</v>
      </c>
      <c r="DD457" s="361"/>
      <c r="DE457" s="253">
        <f t="shared" si="756"/>
        <v>0</v>
      </c>
      <c r="DF457" s="361"/>
      <c r="DG457" s="361"/>
      <c r="DH457" s="361"/>
      <c r="DI457" s="361"/>
      <c r="DJ457" s="361"/>
      <c r="DK457" s="361"/>
      <c r="DL457" s="361"/>
      <c r="DM457" s="2"/>
      <c r="DN457" s="2"/>
    </row>
    <row r="458" spans="1:118" s="27" customFormat="1" ht="12">
      <c r="A458" s="272" t="str">
        <f t="shared" si="726"/>
        <v>Внести наименование учреждения 15</v>
      </c>
      <c r="B458" s="366" t="s">
        <v>335</v>
      </c>
      <c r="C458" s="349" t="s">
        <v>303</v>
      </c>
      <c r="D458" s="349" t="s">
        <v>304</v>
      </c>
      <c r="E458" s="308">
        <f t="shared" si="737"/>
        <v>0</v>
      </c>
      <c r="F458" s="236">
        <f t="shared" si="738"/>
        <v>0</v>
      </c>
      <c r="G458" s="236">
        <f t="shared" si="739"/>
        <v>0</v>
      </c>
      <c r="H458" s="236">
        <f t="shared" si="740"/>
        <v>0</v>
      </c>
      <c r="I458" s="236">
        <f t="shared" si="741"/>
        <v>0</v>
      </c>
      <c r="J458" s="236">
        <f>ROUND(SUM(U458,AF458,AQ458,BB458),1)</f>
        <v>0</v>
      </c>
      <c r="K458" s="236">
        <f>ROUND(SUM(V458,AG458,AR458,BC458),1)</f>
        <v>0</v>
      </c>
      <c r="L458" s="236">
        <f>ROUND(SUM(W458,AH458,AS458,BD458),1)</f>
        <v>0</v>
      </c>
      <c r="M458" s="236">
        <f>ROUND(SUM(X458,AI458,AT458,BE458),1)</f>
        <v>0</v>
      </c>
      <c r="N458" s="236">
        <f t="shared" si="727"/>
        <v>0</v>
      </c>
      <c r="O458" s="236">
        <f>ROUND(SUM(Z458,AK458,AV458,BG458),1)</f>
        <v>0</v>
      </c>
      <c r="P458" s="220"/>
      <c r="Q458" s="221"/>
      <c r="R458" s="237">
        <f t="shared" si="757"/>
        <v>0</v>
      </c>
      <c r="S458" s="221"/>
      <c r="T458" s="237">
        <f t="shared" si="758"/>
        <v>0</v>
      </c>
      <c r="U458" s="221"/>
      <c r="V458" s="233"/>
      <c r="W458" s="221"/>
      <c r="X458" s="221"/>
      <c r="Y458" s="233"/>
      <c r="Z458" s="221"/>
      <c r="AA458" s="220"/>
      <c r="AB458" s="221"/>
      <c r="AC458" s="237">
        <f t="shared" si="759"/>
        <v>0</v>
      </c>
      <c r="AD458" s="221"/>
      <c r="AE458" s="237">
        <f t="shared" si="760"/>
        <v>0</v>
      </c>
      <c r="AF458" s="221"/>
      <c r="AG458" s="233"/>
      <c r="AH458" s="221"/>
      <c r="AI458" s="221"/>
      <c r="AJ458" s="233"/>
      <c r="AK458" s="221"/>
      <c r="AL458" s="220"/>
      <c r="AM458" s="221"/>
      <c r="AN458" s="237">
        <f t="shared" si="761"/>
        <v>0</v>
      </c>
      <c r="AO458" s="221"/>
      <c r="AP458" s="237">
        <f t="shared" si="762"/>
        <v>0</v>
      </c>
      <c r="AQ458" s="221"/>
      <c r="AR458" s="233"/>
      <c r="AS458" s="221"/>
      <c r="AT458" s="221"/>
      <c r="AU458" s="233"/>
      <c r="AV458" s="221"/>
      <c r="AW458" s="220"/>
      <c r="AX458" s="221"/>
      <c r="AY458" s="237">
        <f t="shared" si="763"/>
        <v>0</v>
      </c>
      <c r="AZ458" s="221"/>
      <c r="BA458" s="237">
        <f t="shared" si="764"/>
        <v>0</v>
      </c>
      <c r="BB458" s="221"/>
      <c r="BC458" s="233"/>
      <c r="BD458" s="221"/>
      <c r="BE458" s="221"/>
      <c r="BF458" s="233"/>
      <c r="BG458" s="221"/>
      <c r="BH458" s="379">
        <f t="shared" si="723"/>
        <v>0</v>
      </c>
      <c r="BI458" s="255" t="str">
        <f t="shared" si="736"/>
        <v>16</v>
      </c>
      <c r="BJ458" s="361"/>
      <c r="BK458" s="253">
        <f t="shared" si="747"/>
        <v>0</v>
      </c>
      <c r="BL458" s="361"/>
      <c r="BM458" s="253">
        <f t="shared" si="748"/>
        <v>0</v>
      </c>
      <c r="BN458" s="247"/>
      <c r="BO458" s="358"/>
      <c r="BP458" s="361"/>
      <c r="BQ458" s="361"/>
      <c r="BR458" s="361"/>
      <c r="BS458" s="361"/>
      <c r="BT458" s="361"/>
      <c r="BU458" s="361"/>
      <c r="BV458" s="253">
        <f t="shared" si="749"/>
        <v>0</v>
      </c>
      <c r="BW458" s="361"/>
      <c r="BX458" s="253">
        <f t="shared" si="750"/>
        <v>0</v>
      </c>
      <c r="BY458" s="361"/>
      <c r="BZ458" s="361"/>
      <c r="CA458" s="361"/>
      <c r="CB458" s="361"/>
      <c r="CC458" s="361"/>
      <c r="CD458" s="361"/>
      <c r="CE458" s="361"/>
      <c r="CF458" s="361"/>
      <c r="CG458" s="253">
        <f t="shared" si="751"/>
        <v>0</v>
      </c>
      <c r="CH458" s="361"/>
      <c r="CI458" s="253">
        <f t="shared" si="752"/>
        <v>0</v>
      </c>
      <c r="CJ458" s="361"/>
      <c r="CK458" s="361"/>
      <c r="CL458" s="361"/>
      <c r="CM458" s="361"/>
      <c r="CN458" s="361"/>
      <c r="CO458" s="361"/>
      <c r="CP458" s="361"/>
      <c r="CQ458" s="361"/>
      <c r="CR458" s="253">
        <f t="shared" si="753"/>
        <v>0</v>
      </c>
      <c r="CS458" s="361"/>
      <c r="CT458" s="253">
        <f t="shared" si="754"/>
        <v>0</v>
      </c>
      <c r="CU458" s="361"/>
      <c r="CV458" s="361"/>
      <c r="CW458" s="361"/>
      <c r="CX458" s="361"/>
      <c r="CY458" s="361"/>
      <c r="CZ458" s="361"/>
      <c r="DA458" s="361"/>
      <c r="DB458" s="361"/>
      <c r="DC458" s="253">
        <f t="shared" si="755"/>
        <v>0</v>
      </c>
      <c r="DD458" s="361"/>
      <c r="DE458" s="253">
        <f t="shared" si="756"/>
        <v>0</v>
      </c>
      <c r="DF458" s="361"/>
      <c r="DG458" s="361"/>
      <c r="DH458" s="361"/>
      <c r="DI458" s="361"/>
      <c r="DJ458" s="361"/>
      <c r="DK458" s="361"/>
      <c r="DL458" s="361"/>
      <c r="DM458" s="2"/>
      <c r="DN458" s="2"/>
    </row>
    <row r="459" spans="1:118" s="28" customFormat="1" ht="24">
      <c r="A459" s="272" t="str">
        <f t="shared" si="726"/>
        <v>Внести наименование учреждения 15</v>
      </c>
      <c r="B459" s="348" t="s">
        <v>338</v>
      </c>
      <c r="C459" s="349" t="s">
        <v>305</v>
      </c>
      <c r="D459" s="349" t="s">
        <v>306</v>
      </c>
      <c r="E459" s="308">
        <f t="shared" si="737"/>
        <v>0</v>
      </c>
      <c r="F459" s="236">
        <f t="shared" si="738"/>
        <v>0</v>
      </c>
      <c r="G459" s="236">
        <f t="shared" si="739"/>
        <v>0</v>
      </c>
      <c r="H459" s="236">
        <f t="shared" si="740"/>
        <v>0</v>
      </c>
      <c r="I459" s="236">
        <f t="shared" si="741"/>
        <v>0</v>
      </c>
      <c r="J459" s="236">
        <f t="shared" ref="J459:J470" si="765">ROUND(SUM(U459,AF459,AQ459,BB459),1)</f>
        <v>0</v>
      </c>
      <c r="K459" s="236">
        <f t="shared" ref="K459:K470" si="766">ROUND(SUM(V459,AG459,AR459,BC459),1)</f>
        <v>0</v>
      </c>
      <c r="L459" s="236">
        <f t="shared" ref="L459:L470" si="767">ROUND(SUM(W459,AH459,AS459,BD459),1)</f>
        <v>0</v>
      </c>
      <c r="M459" s="236">
        <f t="shared" ref="M459:M470" si="768">ROUND(SUM(X459,AI459,AT459,BE459),1)</f>
        <v>0</v>
      </c>
      <c r="N459" s="236">
        <f t="shared" si="727"/>
        <v>0</v>
      </c>
      <c r="O459" s="236">
        <f t="shared" ref="O459:O470" si="769">ROUND(SUM(Z459,AK459,AV459,BG459),1)</f>
        <v>0</v>
      </c>
      <c r="P459" s="367"/>
      <c r="Q459" s="368"/>
      <c r="R459" s="237">
        <f t="shared" si="757"/>
        <v>0</v>
      </c>
      <c r="S459" s="368"/>
      <c r="T459" s="237">
        <f t="shared" si="758"/>
        <v>0</v>
      </c>
      <c r="U459" s="368"/>
      <c r="V459" s="368"/>
      <c r="W459" s="368"/>
      <c r="X459" s="368"/>
      <c r="Y459" s="368"/>
      <c r="Z459" s="368"/>
      <c r="AA459" s="367"/>
      <c r="AB459" s="368"/>
      <c r="AC459" s="237">
        <f t="shared" si="759"/>
        <v>0</v>
      </c>
      <c r="AD459" s="368"/>
      <c r="AE459" s="237">
        <f t="shared" si="760"/>
        <v>0</v>
      </c>
      <c r="AF459" s="368"/>
      <c r="AG459" s="368"/>
      <c r="AH459" s="368"/>
      <c r="AI459" s="368"/>
      <c r="AJ459" s="368"/>
      <c r="AK459" s="368"/>
      <c r="AL459" s="367"/>
      <c r="AM459" s="368"/>
      <c r="AN459" s="237">
        <f t="shared" si="761"/>
        <v>0</v>
      </c>
      <c r="AO459" s="368"/>
      <c r="AP459" s="237">
        <f t="shared" si="762"/>
        <v>0</v>
      </c>
      <c r="AQ459" s="368"/>
      <c r="AR459" s="368"/>
      <c r="AS459" s="368"/>
      <c r="AT459" s="368"/>
      <c r="AU459" s="368"/>
      <c r="AV459" s="368"/>
      <c r="AW459" s="367"/>
      <c r="AX459" s="368"/>
      <c r="AY459" s="237">
        <f t="shared" si="763"/>
        <v>0</v>
      </c>
      <c r="AZ459" s="368"/>
      <c r="BA459" s="237">
        <f t="shared" si="764"/>
        <v>0</v>
      </c>
      <c r="BB459" s="368"/>
      <c r="BC459" s="368"/>
      <c r="BD459" s="368"/>
      <c r="BE459" s="368"/>
      <c r="BF459" s="368"/>
      <c r="BG459" s="368"/>
      <c r="BH459" s="379">
        <f t="shared" si="723"/>
        <v>0</v>
      </c>
      <c r="BI459" s="255" t="str">
        <f t="shared" si="736"/>
        <v>17</v>
      </c>
      <c r="BJ459" s="361"/>
      <c r="BK459" s="253">
        <f t="shared" si="747"/>
        <v>0</v>
      </c>
      <c r="BL459" s="361"/>
      <c r="BM459" s="253">
        <f t="shared" si="748"/>
        <v>0</v>
      </c>
      <c r="BN459" s="247"/>
      <c r="BO459" s="358"/>
      <c r="BP459" s="361"/>
      <c r="BQ459" s="361"/>
      <c r="BR459" s="361"/>
      <c r="BS459" s="361"/>
      <c r="BT459" s="361"/>
      <c r="BU459" s="361"/>
      <c r="BV459" s="253">
        <f t="shared" si="749"/>
        <v>0</v>
      </c>
      <c r="BW459" s="361"/>
      <c r="BX459" s="253">
        <f t="shared" si="750"/>
        <v>0</v>
      </c>
      <c r="BY459" s="361"/>
      <c r="BZ459" s="361"/>
      <c r="CA459" s="361"/>
      <c r="CB459" s="361"/>
      <c r="CC459" s="361"/>
      <c r="CD459" s="361"/>
      <c r="CE459" s="361"/>
      <c r="CF459" s="361"/>
      <c r="CG459" s="253">
        <f t="shared" si="751"/>
        <v>0</v>
      </c>
      <c r="CH459" s="361"/>
      <c r="CI459" s="253">
        <f t="shared" si="752"/>
        <v>0</v>
      </c>
      <c r="CJ459" s="361"/>
      <c r="CK459" s="361"/>
      <c r="CL459" s="361"/>
      <c r="CM459" s="361"/>
      <c r="CN459" s="361"/>
      <c r="CO459" s="361"/>
      <c r="CP459" s="361"/>
      <c r="CQ459" s="361"/>
      <c r="CR459" s="253">
        <f t="shared" si="753"/>
        <v>0</v>
      </c>
      <c r="CS459" s="361"/>
      <c r="CT459" s="253">
        <f t="shared" si="754"/>
        <v>0</v>
      </c>
      <c r="CU459" s="361"/>
      <c r="CV459" s="361"/>
      <c r="CW459" s="361"/>
      <c r="CX459" s="361"/>
      <c r="CY459" s="361"/>
      <c r="CZ459" s="361"/>
      <c r="DA459" s="361"/>
      <c r="DB459" s="361"/>
      <c r="DC459" s="253">
        <f t="shared" si="755"/>
        <v>0</v>
      </c>
      <c r="DD459" s="361"/>
      <c r="DE459" s="253">
        <f t="shared" si="756"/>
        <v>0</v>
      </c>
      <c r="DF459" s="361"/>
      <c r="DG459" s="361"/>
      <c r="DH459" s="361"/>
      <c r="DI459" s="361"/>
      <c r="DJ459" s="361"/>
      <c r="DK459" s="361"/>
      <c r="DL459" s="361"/>
      <c r="DM459" s="242"/>
      <c r="DN459" s="242"/>
    </row>
    <row r="460" spans="1:118" s="28" customFormat="1" ht="72">
      <c r="A460" s="272" t="str">
        <f t="shared" si="726"/>
        <v>Внести наименование учреждения 15</v>
      </c>
      <c r="B460" s="348" t="s">
        <v>339</v>
      </c>
      <c r="C460" s="349" t="s">
        <v>307</v>
      </c>
      <c r="D460" s="349" t="s">
        <v>308</v>
      </c>
      <c r="E460" s="308">
        <f t="shared" si="737"/>
        <v>0</v>
      </c>
      <c r="F460" s="236">
        <f t="shared" si="738"/>
        <v>0</v>
      </c>
      <c r="G460" s="236">
        <f t="shared" si="739"/>
        <v>0</v>
      </c>
      <c r="H460" s="236">
        <f t="shared" si="740"/>
        <v>0</v>
      </c>
      <c r="I460" s="236">
        <f t="shared" si="741"/>
        <v>0</v>
      </c>
      <c r="J460" s="236">
        <f t="shared" si="765"/>
        <v>0</v>
      </c>
      <c r="K460" s="236">
        <f t="shared" si="766"/>
        <v>0</v>
      </c>
      <c r="L460" s="236">
        <f t="shared" si="767"/>
        <v>0</v>
      </c>
      <c r="M460" s="236">
        <f t="shared" si="768"/>
        <v>0</v>
      </c>
      <c r="N460" s="236">
        <f t="shared" si="727"/>
        <v>0</v>
      </c>
      <c r="O460" s="236">
        <f t="shared" si="769"/>
        <v>0</v>
      </c>
      <c r="P460" s="367"/>
      <c r="Q460" s="368"/>
      <c r="R460" s="237">
        <f t="shared" si="757"/>
        <v>0</v>
      </c>
      <c r="S460" s="368"/>
      <c r="T460" s="237">
        <f t="shared" si="758"/>
        <v>0</v>
      </c>
      <c r="U460" s="368"/>
      <c r="V460" s="368"/>
      <c r="W460" s="368"/>
      <c r="X460" s="368"/>
      <c r="Y460" s="368"/>
      <c r="Z460" s="368"/>
      <c r="AA460" s="367"/>
      <c r="AB460" s="368"/>
      <c r="AC460" s="237">
        <f t="shared" si="759"/>
        <v>0</v>
      </c>
      <c r="AD460" s="368"/>
      <c r="AE460" s="237">
        <f t="shared" si="760"/>
        <v>0</v>
      </c>
      <c r="AF460" s="368"/>
      <c r="AG460" s="368"/>
      <c r="AH460" s="368"/>
      <c r="AI460" s="368"/>
      <c r="AJ460" s="368"/>
      <c r="AK460" s="368"/>
      <c r="AL460" s="367"/>
      <c r="AM460" s="368"/>
      <c r="AN460" s="237">
        <f t="shared" si="761"/>
        <v>0</v>
      </c>
      <c r="AO460" s="368"/>
      <c r="AP460" s="237">
        <f t="shared" si="762"/>
        <v>0</v>
      </c>
      <c r="AQ460" s="368"/>
      <c r="AR460" s="368"/>
      <c r="AS460" s="368"/>
      <c r="AT460" s="368"/>
      <c r="AU460" s="368"/>
      <c r="AV460" s="368"/>
      <c r="AW460" s="367"/>
      <c r="AX460" s="368"/>
      <c r="AY460" s="237">
        <f t="shared" si="763"/>
        <v>0</v>
      </c>
      <c r="AZ460" s="368"/>
      <c r="BA460" s="237">
        <f t="shared" si="764"/>
        <v>0</v>
      </c>
      <c r="BB460" s="368"/>
      <c r="BC460" s="368"/>
      <c r="BD460" s="368"/>
      <c r="BE460" s="368"/>
      <c r="BF460" s="368"/>
      <c r="BG460" s="368"/>
      <c r="BH460" s="379">
        <f t="shared" si="723"/>
        <v>0</v>
      </c>
      <c r="BI460" s="255" t="str">
        <f t="shared" si="736"/>
        <v>18</v>
      </c>
      <c r="BJ460" s="361"/>
      <c r="BK460" s="253">
        <f t="shared" si="747"/>
        <v>0</v>
      </c>
      <c r="BL460" s="361"/>
      <c r="BM460" s="253">
        <f t="shared" si="748"/>
        <v>0</v>
      </c>
      <c r="BN460" s="247"/>
      <c r="BO460" s="358"/>
      <c r="BP460" s="361"/>
      <c r="BQ460" s="361"/>
      <c r="BR460" s="361"/>
      <c r="BS460" s="361"/>
      <c r="BT460" s="361"/>
      <c r="BU460" s="361"/>
      <c r="BV460" s="253">
        <f t="shared" si="749"/>
        <v>0</v>
      </c>
      <c r="BW460" s="361"/>
      <c r="BX460" s="253">
        <f t="shared" si="750"/>
        <v>0</v>
      </c>
      <c r="BY460" s="361"/>
      <c r="BZ460" s="361"/>
      <c r="CA460" s="361"/>
      <c r="CB460" s="361"/>
      <c r="CC460" s="361"/>
      <c r="CD460" s="361"/>
      <c r="CE460" s="361"/>
      <c r="CF460" s="361"/>
      <c r="CG460" s="253">
        <f t="shared" si="751"/>
        <v>0</v>
      </c>
      <c r="CH460" s="361"/>
      <c r="CI460" s="253">
        <f t="shared" si="752"/>
        <v>0</v>
      </c>
      <c r="CJ460" s="361"/>
      <c r="CK460" s="361"/>
      <c r="CL460" s="361"/>
      <c r="CM460" s="361"/>
      <c r="CN460" s="361"/>
      <c r="CO460" s="361"/>
      <c r="CP460" s="361"/>
      <c r="CQ460" s="361"/>
      <c r="CR460" s="253">
        <f t="shared" si="753"/>
        <v>0</v>
      </c>
      <c r="CS460" s="361"/>
      <c r="CT460" s="253">
        <f t="shared" si="754"/>
        <v>0</v>
      </c>
      <c r="CU460" s="361"/>
      <c r="CV460" s="361"/>
      <c r="CW460" s="361"/>
      <c r="CX460" s="361"/>
      <c r="CY460" s="361"/>
      <c r="CZ460" s="361"/>
      <c r="DA460" s="361"/>
      <c r="DB460" s="361"/>
      <c r="DC460" s="253">
        <f t="shared" si="755"/>
        <v>0</v>
      </c>
      <c r="DD460" s="361"/>
      <c r="DE460" s="253">
        <f t="shared" si="756"/>
        <v>0</v>
      </c>
      <c r="DF460" s="361"/>
      <c r="DG460" s="361"/>
      <c r="DH460" s="361"/>
      <c r="DI460" s="361"/>
      <c r="DJ460" s="361"/>
      <c r="DK460" s="361"/>
      <c r="DL460" s="361"/>
      <c r="DM460" s="242"/>
      <c r="DN460" s="242"/>
    </row>
    <row r="461" spans="1:118" s="28" customFormat="1" ht="12">
      <c r="A461" s="272" t="str">
        <f t="shared" si="726"/>
        <v>Внести наименование учреждения 15</v>
      </c>
      <c r="B461" s="348" t="s">
        <v>309</v>
      </c>
      <c r="C461" s="349" t="s">
        <v>71</v>
      </c>
      <c r="D461" s="349" t="s">
        <v>310</v>
      </c>
      <c r="E461" s="308">
        <f t="shared" si="737"/>
        <v>0</v>
      </c>
      <c r="F461" s="236">
        <f t="shared" si="738"/>
        <v>0</v>
      </c>
      <c r="G461" s="236">
        <f t="shared" si="739"/>
        <v>0</v>
      </c>
      <c r="H461" s="236">
        <f t="shared" si="740"/>
        <v>0</v>
      </c>
      <c r="I461" s="236">
        <f t="shared" si="741"/>
        <v>0</v>
      </c>
      <c r="J461" s="236">
        <f t="shared" si="765"/>
        <v>0</v>
      </c>
      <c r="K461" s="236">
        <f t="shared" si="766"/>
        <v>0</v>
      </c>
      <c r="L461" s="236">
        <f t="shared" si="767"/>
        <v>0</v>
      </c>
      <c r="M461" s="236">
        <f t="shared" si="768"/>
        <v>0</v>
      </c>
      <c r="N461" s="236">
        <f t="shared" si="727"/>
        <v>0</v>
      </c>
      <c r="O461" s="236">
        <f t="shared" si="769"/>
        <v>0</v>
      </c>
      <c r="P461" s="367"/>
      <c r="Q461" s="368"/>
      <c r="R461" s="237">
        <f t="shared" si="757"/>
        <v>0</v>
      </c>
      <c r="S461" s="368"/>
      <c r="T461" s="237">
        <f t="shared" si="758"/>
        <v>0</v>
      </c>
      <c r="U461" s="368"/>
      <c r="V461" s="368"/>
      <c r="W461" s="368"/>
      <c r="X461" s="368"/>
      <c r="Y461" s="368"/>
      <c r="Z461" s="368"/>
      <c r="AA461" s="367"/>
      <c r="AB461" s="368"/>
      <c r="AC461" s="237">
        <f t="shared" si="759"/>
        <v>0</v>
      </c>
      <c r="AD461" s="368"/>
      <c r="AE461" s="237">
        <f t="shared" si="760"/>
        <v>0</v>
      </c>
      <c r="AF461" s="368"/>
      <c r="AG461" s="368"/>
      <c r="AH461" s="368"/>
      <c r="AI461" s="368"/>
      <c r="AJ461" s="368"/>
      <c r="AK461" s="368"/>
      <c r="AL461" s="367"/>
      <c r="AM461" s="368"/>
      <c r="AN461" s="237">
        <f t="shared" si="761"/>
        <v>0</v>
      </c>
      <c r="AO461" s="368"/>
      <c r="AP461" s="237">
        <f t="shared" si="762"/>
        <v>0</v>
      </c>
      <c r="AQ461" s="368"/>
      <c r="AR461" s="368"/>
      <c r="AS461" s="368"/>
      <c r="AT461" s="368"/>
      <c r="AU461" s="368"/>
      <c r="AV461" s="368"/>
      <c r="AW461" s="367"/>
      <c r="AX461" s="368"/>
      <c r="AY461" s="237">
        <f t="shared" si="763"/>
        <v>0</v>
      </c>
      <c r="AZ461" s="368"/>
      <c r="BA461" s="237">
        <f t="shared" si="764"/>
        <v>0</v>
      </c>
      <c r="BB461" s="368"/>
      <c r="BC461" s="368"/>
      <c r="BD461" s="368"/>
      <c r="BE461" s="368"/>
      <c r="BF461" s="368"/>
      <c r="BG461" s="368"/>
      <c r="BH461" s="379">
        <f t="shared" si="723"/>
        <v>0</v>
      </c>
      <c r="BI461" s="255" t="str">
        <f t="shared" si="736"/>
        <v>19</v>
      </c>
      <c r="BJ461" s="361"/>
      <c r="BK461" s="253">
        <f t="shared" si="747"/>
        <v>0</v>
      </c>
      <c r="BL461" s="361"/>
      <c r="BM461" s="253">
        <f t="shared" si="748"/>
        <v>0</v>
      </c>
      <c r="BN461" s="247"/>
      <c r="BO461" s="358"/>
      <c r="BP461" s="361"/>
      <c r="BQ461" s="361"/>
      <c r="BR461" s="361"/>
      <c r="BS461" s="361"/>
      <c r="BT461" s="361"/>
      <c r="BU461" s="361"/>
      <c r="BV461" s="253">
        <f t="shared" si="749"/>
        <v>0</v>
      </c>
      <c r="BW461" s="361"/>
      <c r="BX461" s="253">
        <f t="shared" si="750"/>
        <v>0</v>
      </c>
      <c r="BY461" s="361"/>
      <c r="BZ461" s="361"/>
      <c r="CA461" s="361"/>
      <c r="CB461" s="361"/>
      <c r="CC461" s="361"/>
      <c r="CD461" s="361"/>
      <c r="CE461" s="361"/>
      <c r="CF461" s="361"/>
      <c r="CG461" s="253">
        <f t="shared" si="751"/>
        <v>0</v>
      </c>
      <c r="CH461" s="361"/>
      <c r="CI461" s="253">
        <f t="shared" si="752"/>
        <v>0</v>
      </c>
      <c r="CJ461" s="361"/>
      <c r="CK461" s="361"/>
      <c r="CL461" s="361"/>
      <c r="CM461" s="361"/>
      <c r="CN461" s="361"/>
      <c r="CO461" s="361"/>
      <c r="CP461" s="361"/>
      <c r="CQ461" s="361"/>
      <c r="CR461" s="253">
        <f t="shared" si="753"/>
        <v>0</v>
      </c>
      <c r="CS461" s="361"/>
      <c r="CT461" s="253">
        <f t="shared" si="754"/>
        <v>0</v>
      </c>
      <c r="CU461" s="361"/>
      <c r="CV461" s="361"/>
      <c r="CW461" s="361"/>
      <c r="CX461" s="361"/>
      <c r="CY461" s="361"/>
      <c r="CZ461" s="361"/>
      <c r="DA461" s="361"/>
      <c r="DB461" s="361"/>
      <c r="DC461" s="253">
        <f t="shared" si="755"/>
        <v>0</v>
      </c>
      <c r="DD461" s="361"/>
      <c r="DE461" s="253">
        <f t="shared" si="756"/>
        <v>0</v>
      </c>
      <c r="DF461" s="361"/>
      <c r="DG461" s="361"/>
      <c r="DH461" s="361"/>
      <c r="DI461" s="361"/>
      <c r="DJ461" s="361"/>
      <c r="DK461" s="361"/>
      <c r="DL461" s="361"/>
      <c r="DM461" s="242"/>
      <c r="DN461" s="242"/>
    </row>
    <row r="462" spans="1:118" s="27" customFormat="1" ht="12">
      <c r="A462" s="272" t="str">
        <f t="shared" si="726"/>
        <v>Внести наименование учреждения 15</v>
      </c>
      <c r="B462" s="350" t="s">
        <v>72</v>
      </c>
      <c r="C462" s="349" t="s">
        <v>73</v>
      </c>
      <c r="D462" s="349" t="s">
        <v>311</v>
      </c>
      <c r="E462" s="308">
        <f t="shared" si="737"/>
        <v>0</v>
      </c>
      <c r="F462" s="236">
        <f t="shared" si="738"/>
        <v>0</v>
      </c>
      <c r="G462" s="236">
        <f t="shared" si="739"/>
        <v>0</v>
      </c>
      <c r="H462" s="236">
        <f t="shared" si="740"/>
        <v>0</v>
      </c>
      <c r="I462" s="236">
        <f t="shared" si="741"/>
        <v>0</v>
      </c>
      <c r="J462" s="236">
        <f t="shared" si="765"/>
        <v>0</v>
      </c>
      <c r="K462" s="236">
        <f t="shared" si="766"/>
        <v>0</v>
      </c>
      <c r="L462" s="236">
        <f t="shared" si="767"/>
        <v>0</v>
      </c>
      <c r="M462" s="236">
        <f t="shared" si="768"/>
        <v>0</v>
      </c>
      <c r="N462" s="236">
        <f t="shared" si="727"/>
        <v>0</v>
      </c>
      <c r="O462" s="236">
        <f t="shared" si="769"/>
        <v>0</v>
      </c>
      <c r="P462" s="367"/>
      <c r="Q462" s="368"/>
      <c r="R462" s="237">
        <f t="shared" si="757"/>
        <v>0</v>
      </c>
      <c r="S462" s="368"/>
      <c r="T462" s="237">
        <f t="shared" si="758"/>
        <v>0</v>
      </c>
      <c r="U462" s="368"/>
      <c r="V462" s="368"/>
      <c r="W462" s="368"/>
      <c r="X462" s="368"/>
      <c r="Y462" s="368"/>
      <c r="Z462" s="368"/>
      <c r="AA462" s="367"/>
      <c r="AB462" s="368"/>
      <c r="AC462" s="237">
        <f t="shared" si="759"/>
        <v>0</v>
      </c>
      <c r="AD462" s="368"/>
      <c r="AE462" s="237">
        <f t="shared" si="760"/>
        <v>0</v>
      </c>
      <c r="AF462" s="368"/>
      <c r="AG462" s="368"/>
      <c r="AH462" s="368"/>
      <c r="AI462" s="368"/>
      <c r="AJ462" s="368"/>
      <c r="AK462" s="368"/>
      <c r="AL462" s="367"/>
      <c r="AM462" s="368"/>
      <c r="AN462" s="237">
        <f t="shared" si="761"/>
        <v>0</v>
      </c>
      <c r="AO462" s="368"/>
      <c r="AP462" s="237">
        <f t="shared" si="762"/>
        <v>0</v>
      </c>
      <c r="AQ462" s="368"/>
      <c r="AR462" s="368"/>
      <c r="AS462" s="368"/>
      <c r="AT462" s="368"/>
      <c r="AU462" s="368"/>
      <c r="AV462" s="368"/>
      <c r="AW462" s="367"/>
      <c r="AX462" s="368"/>
      <c r="AY462" s="237">
        <f t="shared" si="763"/>
        <v>0</v>
      </c>
      <c r="AZ462" s="368"/>
      <c r="BA462" s="237">
        <f t="shared" si="764"/>
        <v>0</v>
      </c>
      <c r="BB462" s="368"/>
      <c r="BC462" s="368"/>
      <c r="BD462" s="368"/>
      <c r="BE462" s="368"/>
      <c r="BF462" s="368"/>
      <c r="BG462" s="368"/>
      <c r="BH462" s="379">
        <f t="shared" si="723"/>
        <v>0</v>
      </c>
      <c r="BI462" s="255" t="str">
        <f t="shared" si="736"/>
        <v>20</v>
      </c>
      <c r="BJ462" s="361"/>
      <c r="BK462" s="253">
        <f t="shared" si="747"/>
        <v>0</v>
      </c>
      <c r="BL462" s="361"/>
      <c r="BM462" s="253">
        <f t="shared" si="748"/>
        <v>0</v>
      </c>
      <c r="BN462" s="247"/>
      <c r="BO462" s="358"/>
      <c r="BP462" s="361"/>
      <c r="BQ462" s="361"/>
      <c r="BR462" s="361"/>
      <c r="BS462" s="361"/>
      <c r="BT462" s="361"/>
      <c r="BU462" s="361"/>
      <c r="BV462" s="253">
        <f t="shared" si="749"/>
        <v>0</v>
      </c>
      <c r="BW462" s="361"/>
      <c r="BX462" s="253">
        <f t="shared" si="750"/>
        <v>0</v>
      </c>
      <c r="BY462" s="361"/>
      <c r="BZ462" s="361"/>
      <c r="CA462" s="361"/>
      <c r="CB462" s="361"/>
      <c r="CC462" s="361"/>
      <c r="CD462" s="361"/>
      <c r="CE462" s="361"/>
      <c r="CF462" s="361"/>
      <c r="CG462" s="253">
        <f t="shared" si="751"/>
        <v>0</v>
      </c>
      <c r="CH462" s="361"/>
      <c r="CI462" s="253">
        <f t="shared" si="752"/>
        <v>0</v>
      </c>
      <c r="CJ462" s="361"/>
      <c r="CK462" s="361"/>
      <c r="CL462" s="361"/>
      <c r="CM462" s="361"/>
      <c r="CN462" s="361"/>
      <c r="CO462" s="361"/>
      <c r="CP462" s="361"/>
      <c r="CQ462" s="361"/>
      <c r="CR462" s="253">
        <f t="shared" si="753"/>
        <v>0</v>
      </c>
      <c r="CS462" s="361"/>
      <c r="CT462" s="253">
        <f t="shared" si="754"/>
        <v>0</v>
      </c>
      <c r="CU462" s="361"/>
      <c r="CV462" s="361"/>
      <c r="CW462" s="361"/>
      <c r="CX462" s="361"/>
      <c r="CY462" s="361"/>
      <c r="CZ462" s="361"/>
      <c r="DA462" s="361"/>
      <c r="DB462" s="361"/>
      <c r="DC462" s="253">
        <f t="shared" si="755"/>
        <v>0</v>
      </c>
      <c r="DD462" s="361"/>
      <c r="DE462" s="253">
        <f t="shared" si="756"/>
        <v>0</v>
      </c>
      <c r="DF462" s="361"/>
      <c r="DG462" s="361"/>
      <c r="DH462" s="361"/>
      <c r="DI462" s="361"/>
      <c r="DJ462" s="361"/>
      <c r="DK462" s="361"/>
      <c r="DL462" s="361"/>
      <c r="DM462" s="2"/>
      <c r="DN462" s="2"/>
    </row>
    <row r="463" spans="1:118" s="28" customFormat="1" ht="36">
      <c r="A463" s="272" t="str">
        <f t="shared" si="726"/>
        <v>Внести наименование учреждения 15</v>
      </c>
      <c r="B463" s="348" t="s">
        <v>340</v>
      </c>
      <c r="C463" s="349" t="s">
        <v>71</v>
      </c>
      <c r="D463" s="349" t="s">
        <v>312</v>
      </c>
      <c r="E463" s="308">
        <f t="shared" si="737"/>
        <v>0</v>
      </c>
      <c r="F463" s="236">
        <f t="shared" si="738"/>
        <v>0</v>
      </c>
      <c r="G463" s="236">
        <f t="shared" si="739"/>
        <v>0</v>
      </c>
      <c r="H463" s="236">
        <f t="shared" si="740"/>
        <v>0</v>
      </c>
      <c r="I463" s="236">
        <f t="shared" si="741"/>
        <v>0</v>
      </c>
      <c r="J463" s="236">
        <f t="shared" si="765"/>
        <v>0</v>
      </c>
      <c r="K463" s="236">
        <f t="shared" si="766"/>
        <v>0</v>
      </c>
      <c r="L463" s="236">
        <f t="shared" si="767"/>
        <v>0</v>
      </c>
      <c r="M463" s="236">
        <f t="shared" si="768"/>
        <v>0</v>
      </c>
      <c r="N463" s="236">
        <f t="shared" si="727"/>
        <v>0</v>
      </c>
      <c r="O463" s="236">
        <f t="shared" si="769"/>
        <v>0</v>
      </c>
      <c r="P463" s="367"/>
      <c r="Q463" s="368"/>
      <c r="R463" s="237">
        <f t="shared" si="757"/>
        <v>0</v>
      </c>
      <c r="S463" s="368"/>
      <c r="T463" s="237">
        <f t="shared" si="758"/>
        <v>0</v>
      </c>
      <c r="U463" s="368"/>
      <c r="V463" s="368"/>
      <c r="W463" s="368"/>
      <c r="X463" s="368"/>
      <c r="Y463" s="368"/>
      <c r="Z463" s="368"/>
      <c r="AA463" s="367"/>
      <c r="AB463" s="368"/>
      <c r="AC463" s="237">
        <f t="shared" si="759"/>
        <v>0</v>
      </c>
      <c r="AD463" s="368"/>
      <c r="AE463" s="237">
        <f t="shared" si="760"/>
        <v>0</v>
      </c>
      <c r="AF463" s="368"/>
      <c r="AG463" s="368"/>
      <c r="AH463" s="368"/>
      <c r="AI463" s="368"/>
      <c r="AJ463" s="368"/>
      <c r="AK463" s="368"/>
      <c r="AL463" s="367"/>
      <c r="AM463" s="368"/>
      <c r="AN463" s="237">
        <f t="shared" si="761"/>
        <v>0</v>
      </c>
      <c r="AO463" s="368"/>
      <c r="AP463" s="237">
        <f t="shared" si="762"/>
        <v>0</v>
      </c>
      <c r="AQ463" s="368"/>
      <c r="AR463" s="368"/>
      <c r="AS463" s="368"/>
      <c r="AT463" s="368"/>
      <c r="AU463" s="368"/>
      <c r="AV463" s="368"/>
      <c r="AW463" s="367"/>
      <c r="AX463" s="368"/>
      <c r="AY463" s="237">
        <f t="shared" si="763"/>
        <v>0</v>
      </c>
      <c r="AZ463" s="368"/>
      <c r="BA463" s="237">
        <f t="shared" si="764"/>
        <v>0</v>
      </c>
      <c r="BB463" s="368"/>
      <c r="BC463" s="368"/>
      <c r="BD463" s="368"/>
      <c r="BE463" s="368"/>
      <c r="BF463" s="368"/>
      <c r="BG463" s="368"/>
      <c r="BH463" s="379">
        <f t="shared" si="723"/>
        <v>0</v>
      </c>
      <c r="BI463" s="255" t="str">
        <f t="shared" si="736"/>
        <v>21</v>
      </c>
      <c r="BJ463" s="361"/>
      <c r="BK463" s="253">
        <f t="shared" si="747"/>
        <v>0</v>
      </c>
      <c r="BL463" s="361"/>
      <c r="BM463" s="253">
        <f t="shared" si="748"/>
        <v>0</v>
      </c>
      <c r="BN463" s="247"/>
      <c r="BO463" s="358"/>
      <c r="BP463" s="361"/>
      <c r="BQ463" s="361"/>
      <c r="BR463" s="361"/>
      <c r="BS463" s="361"/>
      <c r="BT463" s="361"/>
      <c r="BU463" s="361"/>
      <c r="BV463" s="253">
        <f t="shared" si="749"/>
        <v>0</v>
      </c>
      <c r="BW463" s="361"/>
      <c r="BX463" s="253">
        <f t="shared" si="750"/>
        <v>0</v>
      </c>
      <c r="BY463" s="361"/>
      <c r="BZ463" s="361"/>
      <c r="CA463" s="361"/>
      <c r="CB463" s="361"/>
      <c r="CC463" s="361"/>
      <c r="CD463" s="361"/>
      <c r="CE463" s="361"/>
      <c r="CF463" s="361"/>
      <c r="CG463" s="253">
        <f t="shared" si="751"/>
        <v>0</v>
      </c>
      <c r="CH463" s="361"/>
      <c r="CI463" s="253">
        <f t="shared" si="752"/>
        <v>0</v>
      </c>
      <c r="CJ463" s="361"/>
      <c r="CK463" s="361"/>
      <c r="CL463" s="361"/>
      <c r="CM463" s="361"/>
      <c r="CN463" s="361"/>
      <c r="CO463" s="361"/>
      <c r="CP463" s="361"/>
      <c r="CQ463" s="361"/>
      <c r="CR463" s="253">
        <f t="shared" si="753"/>
        <v>0</v>
      </c>
      <c r="CS463" s="361"/>
      <c r="CT463" s="253">
        <f t="shared" si="754"/>
        <v>0</v>
      </c>
      <c r="CU463" s="361"/>
      <c r="CV463" s="361"/>
      <c r="CW463" s="361"/>
      <c r="CX463" s="361"/>
      <c r="CY463" s="361"/>
      <c r="CZ463" s="361"/>
      <c r="DA463" s="361"/>
      <c r="DB463" s="361"/>
      <c r="DC463" s="253">
        <f t="shared" si="755"/>
        <v>0</v>
      </c>
      <c r="DD463" s="361"/>
      <c r="DE463" s="253">
        <f t="shared" si="756"/>
        <v>0</v>
      </c>
      <c r="DF463" s="361"/>
      <c r="DG463" s="361"/>
      <c r="DH463" s="361"/>
      <c r="DI463" s="361"/>
      <c r="DJ463" s="361"/>
      <c r="DK463" s="361"/>
      <c r="DL463" s="361"/>
      <c r="DM463" s="242"/>
      <c r="DN463" s="242"/>
    </row>
    <row r="464" spans="1:118" s="27" customFormat="1" ht="12">
      <c r="A464" s="272" t="str">
        <f t="shared" si="726"/>
        <v>Внести наименование учреждения 15</v>
      </c>
      <c r="B464" s="350" t="s">
        <v>72</v>
      </c>
      <c r="C464" s="349" t="s">
        <v>73</v>
      </c>
      <c r="D464" s="349" t="s">
        <v>313</v>
      </c>
      <c r="E464" s="308">
        <f t="shared" si="737"/>
        <v>0</v>
      </c>
      <c r="F464" s="236">
        <f t="shared" si="738"/>
        <v>0</v>
      </c>
      <c r="G464" s="236">
        <f t="shared" si="739"/>
        <v>0</v>
      </c>
      <c r="H464" s="236">
        <f t="shared" si="740"/>
        <v>0</v>
      </c>
      <c r="I464" s="236">
        <f t="shared" si="741"/>
        <v>0</v>
      </c>
      <c r="J464" s="236">
        <f t="shared" si="765"/>
        <v>0</v>
      </c>
      <c r="K464" s="236">
        <f t="shared" si="766"/>
        <v>0</v>
      </c>
      <c r="L464" s="236">
        <f t="shared" si="767"/>
        <v>0</v>
      </c>
      <c r="M464" s="236">
        <f t="shared" si="768"/>
        <v>0</v>
      </c>
      <c r="N464" s="236">
        <f t="shared" si="727"/>
        <v>0</v>
      </c>
      <c r="O464" s="236">
        <f t="shared" si="769"/>
        <v>0</v>
      </c>
      <c r="P464" s="367"/>
      <c r="Q464" s="368"/>
      <c r="R464" s="237">
        <f t="shared" si="757"/>
        <v>0</v>
      </c>
      <c r="S464" s="368"/>
      <c r="T464" s="237">
        <f t="shared" si="758"/>
        <v>0</v>
      </c>
      <c r="U464" s="368"/>
      <c r="V464" s="368"/>
      <c r="W464" s="368"/>
      <c r="X464" s="368"/>
      <c r="Y464" s="368"/>
      <c r="Z464" s="368"/>
      <c r="AA464" s="367"/>
      <c r="AB464" s="368"/>
      <c r="AC464" s="237">
        <f t="shared" si="759"/>
        <v>0</v>
      </c>
      <c r="AD464" s="368"/>
      <c r="AE464" s="237">
        <f t="shared" si="760"/>
        <v>0</v>
      </c>
      <c r="AF464" s="368"/>
      <c r="AG464" s="368"/>
      <c r="AH464" s="368"/>
      <c r="AI464" s="368"/>
      <c r="AJ464" s="368"/>
      <c r="AK464" s="368"/>
      <c r="AL464" s="367"/>
      <c r="AM464" s="368"/>
      <c r="AN464" s="237">
        <f t="shared" si="761"/>
        <v>0</v>
      </c>
      <c r="AO464" s="368"/>
      <c r="AP464" s="237">
        <f t="shared" si="762"/>
        <v>0</v>
      </c>
      <c r="AQ464" s="368"/>
      <c r="AR464" s="368"/>
      <c r="AS464" s="368"/>
      <c r="AT464" s="368"/>
      <c r="AU464" s="368"/>
      <c r="AV464" s="368"/>
      <c r="AW464" s="367"/>
      <c r="AX464" s="368"/>
      <c r="AY464" s="237">
        <f t="shared" si="763"/>
        <v>0</v>
      </c>
      <c r="AZ464" s="368"/>
      <c r="BA464" s="237">
        <f t="shared" si="764"/>
        <v>0</v>
      </c>
      <c r="BB464" s="368"/>
      <c r="BC464" s="368"/>
      <c r="BD464" s="368"/>
      <c r="BE464" s="368"/>
      <c r="BF464" s="368"/>
      <c r="BG464" s="368"/>
      <c r="BH464" s="379">
        <f t="shared" si="723"/>
        <v>0</v>
      </c>
      <c r="BI464" s="255" t="str">
        <f t="shared" si="736"/>
        <v>22</v>
      </c>
      <c r="BJ464" s="361"/>
      <c r="BK464" s="253">
        <f t="shared" si="747"/>
        <v>0</v>
      </c>
      <c r="BL464" s="361"/>
      <c r="BM464" s="253">
        <f t="shared" si="748"/>
        <v>0</v>
      </c>
      <c r="BN464" s="247"/>
      <c r="BO464" s="358"/>
      <c r="BP464" s="361"/>
      <c r="BQ464" s="361"/>
      <c r="BR464" s="361"/>
      <c r="BS464" s="361"/>
      <c r="BT464" s="361"/>
      <c r="BU464" s="361"/>
      <c r="BV464" s="253">
        <f t="shared" si="749"/>
        <v>0</v>
      </c>
      <c r="BW464" s="361"/>
      <c r="BX464" s="253">
        <f t="shared" si="750"/>
        <v>0</v>
      </c>
      <c r="BY464" s="361"/>
      <c r="BZ464" s="361"/>
      <c r="CA464" s="361"/>
      <c r="CB464" s="361"/>
      <c r="CC464" s="361"/>
      <c r="CD464" s="361"/>
      <c r="CE464" s="361"/>
      <c r="CF464" s="361"/>
      <c r="CG464" s="253">
        <f t="shared" si="751"/>
        <v>0</v>
      </c>
      <c r="CH464" s="361"/>
      <c r="CI464" s="253">
        <f t="shared" si="752"/>
        <v>0</v>
      </c>
      <c r="CJ464" s="361"/>
      <c r="CK464" s="361"/>
      <c r="CL464" s="361"/>
      <c r="CM464" s="361"/>
      <c r="CN464" s="361"/>
      <c r="CO464" s="361"/>
      <c r="CP464" s="361"/>
      <c r="CQ464" s="361"/>
      <c r="CR464" s="253">
        <f t="shared" si="753"/>
        <v>0</v>
      </c>
      <c r="CS464" s="361"/>
      <c r="CT464" s="253">
        <f t="shared" si="754"/>
        <v>0</v>
      </c>
      <c r="CU464" s="361"/>
      <c r="CV464" s="361"/>
      <c r="CW464" s="361"/>
      <c r="CX464" s="361"/>
      <c r="CY464" s="361"/>
      <c r="CZ464" s="361"/>
      <c r="DA464" s="361"/>
      <c r="DB464" s="361"/>
      <c r="DC464" s="253">
        <f t="shared" si="755"/>
        <v>0</v>
      </c>
      <c r="DD464" s="361"/>
      <c r="DE464" s="253">
        <f t="shared" si="756"/>
        <v>0</v>
      </c>
      <c r="DF464" s="361"/>
      <c r="DG464" s="361"/>
      <c r="DH464" s="361"/>
      <c r="DI464" s="361"/>
      <c r="DJ464" s="361"/>
      <c r="DK464" s="361"/>
      <c r="DL464" s="361"/>
      <c r="DM464" s="2"/>
      <c r="DN464" s="2"/>
    </row>
    <row r="465" spans="1:118" s="27" customFormat="1" ht="12">
      <c r="A465" s="272" t="str">
        <f t="shared" si="726"/>
        <v>Внести наименование учреждения 15</v>
      </c>
      <c r="B465" s="348" t="s">
        <v>74</v>
      </c>
      <c r="C465" s="349" t="s">
        <v>76</v>
      </c>
      <c r="D465" s="349" t="s">
        <v>314</v>
      </c>
      <c r="E465" s="308">
        <f t="shared" si="737"/>
        <v>0</v>
      </c>
      <c r="F465" s="236">
        <f t="shared" si="738"/>
        <v>0</v>
      </c>
      <c r="G465" s="236">
        <f t="shared" si="739"/>
        <v>0</v>
      </c>
      <c r="H465" s="236">
        <f t="shared" si="740"/>
        <v>0</v>
      </c>
      <c r="I465" s="236">
        <f t="shared" si="741"/>
        <v>0</v>
      </c>
      <c r="J465" s="236">
        <f t="shared" si="765"/>
        <v>0</v>
      </c>
      <c r="K465" s="236">
        <f t="shared" si="766"/>
        <v>0</v>
      </c>
      <c r="L465" s="236">
        <f t="shared" si="767"/>
        <v>0</v>
      </c>
      <c r="M465" s="236">
        <f t="shared" si="768"/>
        <v>0</v>
      </c>
      <c r="N465" s="236">
        <f t="shared" si="727"/>
        <v>0</v>
      </c>
      <c r="O465" s="236">
        <f t="shared" si="769"/>
        <v>0</v>
      </c>
      <c r="P465" s="220"/>
      <c r="Q465" s="221"/>
      <c r="R465" s="237">
        <f t="shared" si="757"/>
        <v>0</v>
      </c>
      <c r="S465" s="221"/>
      <c r="T465" s="237">
        <f t="shared" si="758"/>
        <v>0</v>
      </c>
      <c r="U465" s="221"/>
      <c r="V465" s="233"/>
      <c r="W465" s="221"/>
      <c r="X465" s="221"/>
      <c r="Y465" s="233"/>
      <c r="Z465" s="221"/>
      <c r="AA465" s="220"/>
      <c r="AB465" s="221"/>
      <c r="AC465" s="237">
        <f t="shared" si="759"/>
        <v>0</v>
      </c>
      <c r="AD465" s="221"/>
      <c r="AE465" s="237">
        <f t="shared" si="760"/>
        <v>0</v>
      </c>
      <c r="AF465" s="221"/>
      <c r="AG465" s="233"/>
      <c r="AH465" s="221"/>
      <c r="AI465" s="221"/>
      <c r="AJ465" s="233"/>
      <c r="AK465" s="221"/>
      <c r="AL465" s="220"/>
      <c r="AM465" s="221"/>
      <c r="AN465" s="237">
        <f t="shared" si="761"/>
        <v>0</v>
      </c>
      <c r="AO465" s="221"/>
      <c r="AP465" s="237">
        <f t="shared" si="762"/>
        <v>0</v>
      </c>
      <c r="AQ465" s="221"/>
      <c r="AR465" s="233"/>
      <c r="AS465" s="221"/>
      <c r="AT465" s="221"/>
      <c r="AU465" s="233"/>
      <c r="AV465" s="221"/>
      <c r="AW465" s="220"/>
      <c r="AX465" s="221"/>
      <c r="AY465" s="237">
        <f t="shared" si="763"/>
        <v>0</v>
      </c>
      <c r="AZ465" s="221"/>
      <c r="BA465" s="237">
        <f t="shared" si="764"/>
        <v>0</v>
      </c>
      <c r="BB465" s="221"/>
      <c r="BC465" s="233"/>
      <c r="BD465" s="221"/>
      <c r="BE465" s="221"/>
      <c r="BF465" s="233"/>
      <c r="BG465" s="221"/>
      <c r="BH465" s="379">
        <f t="shared" si="723"/>
        <v>0</v>
      </c>
      <c r="BI465" s="255" t="str">
        <f t="shared" si="736"/>
        <v>23</v>
      </c>
      <c r="BJ465" s="361"/>
      <c r="BK465" s="253">
        <f t="shared" si="747"/>
        <v>0</v>
      </c>
      <c r="BL465" s="361"/>
      <c r="BM465" s="253">
        <f t="shared" si="748"/>
        <v>0</v>
      </c>
      <c r="BN465" s="247"/>
      <c r="BO465" s="358"/>
      <c r="BP465" s="361"/>
      <c r="BQ465" s="361"/>
      <c r="BR465" s="361"/>
      <c r="BS465" s="361"/>
      <c r="BT465" s="361"/>
      <c r="BU465" s="361"/>
      <c r="BV465" s="253">
        <f t="shared" si="749"/>
        <v>0</v>
      </c>
      <c r="BW465" s="361"/>
      <c r="BX465" s="253">
        <f t="shared" si="750"/>
        <v>0</v>
      </c>
      <c r="BY465" s="361"/>
      <c r="BZ465" s="361"/>
      <c r="CA465" s="361"/>
      <c r="CB465" s="361"/>
      <c r="CC465" s="361"/>
      <c r="CD465" s="361"/>
      <c r="CE465" s="361"/>
      <c r="CF465" s="361"/>
      <c r="CG465" s="253">
        <f t="shared" si="751"/>
        <v>0</v>
      </c>
      <c r="CH465" s="361"/>
      <c r="CI465" s="253">
        <f t="shared" si="752"/>
        <v>0</v>
      </c>
      <c r="CJ465" s="361"/>
      <c r="CK465" s="361"/>
      <c r="CL465" s="361"/>
      <c r="CM465" s="361"/>
      <c r="CN465" s="361"/>
      <c r="CO465" s="361"/>
      <c r="CP465" s="361"/>
      <c r="CQ465" s="361"/>
      <c r="CR465" s="253">
        <f t="shared" si="753"/>
        <v>0</v>
      </c>
      <c r="CS465" s="361"/>
      <c r="CT465" s="253">
        <f t="shared" si="754"/>
        <v>0</v>
      </c>
      <c r="CU465" s="361"/>
      <c r="CV465" s="361"/>
      <c r="CW465" s="361"/>
      <c r="CX465" s="361"/>
      <c r="CY465" s="361"/>
      <c r="CZ465" s="361"/>
      <c r="DA465" s="361"/>
      <c r="DB465" s="361"/>
      <c r="DC465" s="253">
        <f t="shared" si="755"/>
        <v>0</v>
      </c>
      <c r="DD465" s="361"/>
      <c r="DE465" s="253">
        <f t="shared" si="756"/>
        <v>0</v>
      </c>
      <c r="DF465" s="361"/>
      <c r="DG465" s="361"/>
      <c r="DH465" s="361"/>
      <c r="DI465" s="361"/>
      <c r="DJ465" s="361"/>
      <c r="DK465" s="361"/>
      <c r="DL465" s="361"/>
      <c r="DM465" s="2"/>
      <c r="DN465" s="2"/>
    </row>
    <row r="466" spans="1:118" s="27" customFormat="1" ht="12">
      <c r="A466" s="272" t="str">
        <f t="shared" si="726"/>
        <v>Внести наименование учреждения 15</v>
      </c>
      <c r="B466" s="348" t="s">
        <v>315</v>
      </c>
      <c r="C466" s="349" t="s">
        <v>77</v>
      </c>
      <c r="D466" s="349" t="s">
        <v>316</v>
      </c>
      <c r="E466" s="308">
        <f t="shared" si="737"/>
        <v>0</v>
      </c>
      <c r="F466" s="236">
        <f t="shared" si="738"/>
        <v>0</v>
      </c>
      <c r="G466" s="236">
        <f t="shared" si="739"/>
        <v>0</v>
      </c>
      <c r="H466" s="236">
        <f t="shared" si="740"/>
        <v>0</v>
      </c>
      <c r="I466" s="236">
        <f t="shared" si="741"/>
        <v>0</v>
      </c>
      <c r="J466" s="236">
        <f t="shared" si="765"/>
        <v>0</v>
      </c>
      <c r="K466" s="236">
        <f t="shared" si="766"/>
        <v>0</v>
      </c>
      <c r="L466" s="236">
        <f t="shared" si="767"/>
        <v>0</v>
      </c>
      <c r="M466" s="236">
        <f t="shared" si="768"/>
        <v>0</v>
      </c>
      <c r="N466" s="236">
        <f t="shared" si="727"/>
        <v>0</v>
      </c>
      <c r="O466" s="236">
        <f t="shared" si="769"/>
        <v>0</v>
      </c>
      <c r="P466" s="220"/>
      <c r="Q466" s="221"/>
      <c r="R466" s="237">
        <f t="shared" si="757"/>
        <v>0</v>
      </c>
      <c r="S466" s="221"/>
      <c r="T466" s="237">
        <f t="shared" si="758"/>
        <v>0</v>
      </c>
      <c r="U466" s="221"/>
      <c r="V466" s="233"/>
      <c r="W466" s="221"/>
      <c r="X466" s="221"/>
      <c r="Y466" s="233"/>
      <c r="Z466" s="221"/>
      <c r="AA466" s="220"/>
      <c r="AB466" s="221"/>
      <c r="AC466" s="237">
        <f t="shared" si="759"/>
        <v>0</v>
      </c>
      <c r="AD466" s="221"/>
      <c r="AE466" s="237">
        <f t="shared" si="760"/>
        <v>0</v>
      </c>
      <c r="AF466" s="221"/>
      <c r="AG466" s="233"/>
      <c r="AH466" s="221"/>
      <c r="AI466" s="221"/>
      <c r="AJ466" s="233"/>
      <c r="AK466" s="221"/>
      <c r="AL466" s="220"/>
      <c r="AM466" s="221"/>
      <c r="AN466" s="237">
        <f t="shared" si="761"/>
        <v>0</v>
      </c>
      <c r="AO466" s="221"/>
      <c r="AP466" s="237">
        <f t="shared" si="762"/>
        <v>0</v>
      </c>
      <c r="AQ466" s="221"/>
      <c r="AR466" s="233"/>
      <c r="AS466" s="221"/>
      <c r="AT466" s="221"/>
      <c r="AU466" s="233"/>
      <c r="AV466" s="221"/>
      <c r="AW466" s="220"/>
      <c r="AX466" s="221"/>
      <c r="AY466" s="237">
        <f t="shared" si="763"/>
        <v>0</v>
      </c>
      <c r="AZ466" s="221"/>
      <c r="BA466" s="237">
        <f t="shared" si="764"/>
        <v>0</v>
      </c>
      <c r="BB466" s="221"/>
      <c r="BC466" s="233"/>
      <c r="BD466" s="221"/>
      <c r="BE466" s="221"/>
      <c r="BF466" s="233"/>
      <c r="BG466" s="221"/>
      <c r="BH466" s="379">
        <f t="shared" si="723"/>
        <v>0</v>
      </c>
      <c r="BI466" s="255" t="str">
        <f t="shared" si="736"/>
        <v>24</v>
      </c>
      <c r="BJ466" s="361"/>
      <c r="BK466" s="253">
        <f t="shared" si="747"/>
        <v>0</v>
      </c>
      <c r="BL466" s="361"/>
      <c r="BM466" s="253">
        <f t="shared" si="748"/>
        <v>0</v>
      </c>
      <c r="BN466" s="247"/>
      <c r="BO466" s="358"/>
      <c r="BP466" s="361"/>
      <c r="BQ466" s="361"/>
      <c r="BR466" s="361"/>
      <c r="BS466" s="361"/>
      <c r="BT466" s="361"/>
      <c r="BU466" s="361"/>
      <c r="BV466" s="253">
        <f t="shared" si="749"/>
        <v>0</v>
      </c>
      <c r="BW466" s="361"/>
      <c r="BX466" s="253">
        <f t="shared" si="750"/>
        <v>0</v>
      </c>
      <c r="BY466" s="361"/>
      <c r="BZ466" s="361"/>
      <c r="CA466" s="361"/>
      <c r="CB466" s="361"/>
      <c r="CC466" s="361"/>
      <c r="CD466" s="361"/>
      <c r="CE466" s="361"/>
      <c r="CF466" s="361"/>
      <c r="CG466" s="253">
        <f t="shared" si="751"/>
        <v>0</v>
      </c>
      <c r="CH466" s="361"/>
      <c r="CI466" s="253">
        <f t="shared" si="752"/>
        <v>0</v>
      </c>
      <c r="CJ466" s="361"/>
      <c r="CK466" s="361"/>
      <c r="CL466" s="361"/>
      <c r="CM466" s="361"/>
      <c r="CN466" s="361"/>
      <c r="CO466" s="361"/>
      <c r="CP466" s="361"/>
      <c r="CQ466" s="361"/>
      <c r="CR466" s="253">
        <f t="shared" si="753"/>
        <v>0</v>
      </c>
      <c r="CS466" s="361"/>
      <c r="CT466" s="253">
        <f t="shared" si="754"/>
        <v>0</v>
      </c>
      <c r="CU466" s="361"/>
      <c r="CV466" s="361"/>
      <c r="CW466" s="361"/>
      <c r="CX466" s="361"/>
      <c r="CY466" s="361"/>
      <c r="CZ466" s="361"/>
      <c r="DA466" s="361"/>
      <c r="DB466" s="361"/>
      <c r="DC466" s="253">
        <f t="shared" si="755"/>
        <v>0</v>
      </c>
      <c r="DD466" s="361"/>
      <c r="DE466" s="253">
        <f t="shared" si="756"/>
        <v>0</v>
      </c>
      <c r="DF466" s="361"/>
      <c r="DG466" s="361"/>
      <c r="DH466" s="361"/>
      <c r="DI466" s="361"/>
      <c r="DJ466" s="361"/>
      <c r="DK466" s="361"/>
      <c r="DL466" s="361"/>
      <c r="DM466" s="2"/>
      <c r="DN466" s="2"/>
    </row>
    <row r="467" spans="1:118" s="27" customFormat="1" ht="12">
      <c r="A467" s="272" t="str">
        <f t="shared" si="726"/>
        <v>Внести наименование учреждения 15</v>
      </c>
      <c r="B467" s="348" t="s">
        <v>317</v>
      </c>
      <c r="C467" s="349" t="s">
        <v>78</v>
      </c>
      <c r="D467" s="349" t="s">
        <v>318</v>
      </c>
      <c r="E467" s="308">
        <f t="shared" si="737"/>
        <v>0</v>
      </c>
      <c r="F467" s="236">
        <f t="shared" si="738"/>
        <v>0</v>
      </c>
      <c r="G467" s="236">
        <f t="shared" si="739"/>
        <v>0</v>
      </c>
      <c r="H467" s="236">
        <f t="shared" si="740"/>
        <v>0</v>
      </c>
      <c r="I467" s="236">
        <f t="shared" si="741"/>
        <v>0</v>
      </c>
      <c r="J467" s="236">
        <f t="shared" si="765"/>
        <v>0</v>
      </c>
      <c r="K467" s="236">
        <f t="shared" si="766"/>
        <v>0</v>
      </c>
      <c r="L467" s="236">
        <f t="shared" si="767"/>
        <v>0</v>
      </c>
      <c r="M467" s="236">
        <f t="shared" si="768"/>
        <v>0</v>
      </c>
      <c r="N467" s="236">
        <f t="shared" si="727"/>
        <v>0</v>
      </c>
      <c r="O467" s="236">
        <f t="shared" si="769"/>
        <v>0</v>
      </c>
      <c r="P467" s="220"/>
      <c r="Q467" s="221"/>
      <c r="R467" s="237">
        <f t="shared" si="757"/>
        <v>0</v>
      </c>
      <c r="S467" s="221"/>
      <c r="T467" s="237">
        <f t="shared" si="758"/>
        <v>0</v>
      </c>
      <c r="U467" s="221"/>
      <c r="V467" s="233"/>
      <c r="W467" s="221"/>
      <c r="X467" s="221"/>
      <c r="Y467" s="233"/>
      <c r="Z467" s="221"/>
      <c r="AA467" s="220"/>
      <c r="AB467" s="221"/>
      <c r="AC467" s="237">
        <f t="shared" si="759"/>
        <v>0</v>
      </c>
      <c r="AD467" s="221"/>
      <c r="AE467" s="237">
        <f t="shared" si="760"/>
        <v>0</v>
      </c>
      <c r="AF467" s="221"/>
      <c r="AG467" s="233"/>
      <c r="AH467" s="221"/>
      <c r="AI467" s="221"/>
      <c r="AJ467" s="233"/>
      <c r="AK467" s="221"/>
      <c r="AL467" s="220"/>
      <c r="AM467" s="221"/>
      <c r="AN467" s="237">
        <f t="shared" si="761"/>
        <v>0</v>
      </c>
      <c r="AO467" s="221"/>
      <c r="AP467" s="237">
        <f t="shared" si="762"/>
        <v>0</v>
      </c>
      <c r="AQ467" s="221"/>
      <c r="AR467" s="233"/>
      <c r="AS467" s="221"/>
      <c r="AT467" s="221"/>
      <c r="AU467" s="233"/>
      <c r="AV467" s="221"/>
      <c r="AW467" s="220"/>
      <c r="AX467" s="221"/>
      <c r="AY467" s="237">
        <f t="shared" si="763"/>
        <v>0</v>
      </c>
      <c r="AZ467" s="221"/>
      <c r="BA467" s="237">
        <f t="shared" si="764"/>
        <v>0</v>
      </c>
      <c r="BB467" s="221"/>
      <c r="BC467" s="233"/>
      <c r="BD467" s="221"/>
      <c r="BE467" s="221"/>
      <c r="BF467" s="233"/>
      <c r="BG467" s="221"/>
      <c r="BH467" s="379">
        <f t="shared" si="723"/>
        <v>0</v>
      </c>
      <c r="BI467" s="255" t="str">
        <f t="shared" si="736"/>
        <v>25</v>
      </c>
      <c r="BJ467" s="361"/>
      <c r="BK467" s="253">
        <f t="shared" si="747"/>
        <v>0</v>
      </c>
      <c r="BL467" s="361"/>
      <c r="BM467" s="253">
        <f t="shared" si="748"/>
        <v>0</v>
      </c>
      <c r="BN467" s="247"/>
      <c r="BO467" s="358"/>
      <c r="BP467" s="361"/>
      <c r="BQ467" s="361"/>
      <c r="BR467" s="361"/>
      <c r="BS467" s="361"/>
      <c r="BT467" s="361"/>
      <c r="BU467" s="361"/>
      <c r="BV467" s="253">
        <f t="shared" si="749"/>
        <v>0</v>
      </c>
      <c r="BW467" s="361"/>
      <c r="BX467" s="253">
        <f t="shared" si="750"/>
        <v>0</v>
      </c>
      <c r="BY467" s="361"/>
      <c r="BZ467" s="361"/>
      <c r="CA467" s="361"/>
      <c r="CB467" s="361"/>
      <c r="CC467" s="361"/>
      <c r="CD467" s="361"/>
      <c r="CE467" s="361"/>
      <c r="CF467" s="361"/>
      <c r="CG467" s="253">
        <f t="shared" si="751"/>
        <v>0</v>
      </c>
      <c r="CH467" s="361"/>
      <c r="CI467" s="253">
        <f t="shared" si="752"/>
        <v>0</v>
      </c>
      <c r="CJ467" s="361"/>
      <c r="CK467" s="361"/>
      <c r="CL467" s="361"/>
      <c r="CM467" s="361"/>
      <c r="CN467" s="361"/>
      <c r="CO467" s="361"/>
      <c r="CP467" s="361"/>
      <c r="CQ467" s="361"/>
      <c r="CR467" s="253">
        <f t="shared" si="753"/>
        <v>0</v>
      </c>
      <c r="CS467" s="361"/>
      <c r="CT467" s="253">
        <f t="shared" si="754"/>
        <v>0</v>
      </c>
      <c r="CU467" s="361"/>
      <c r="CV467" s="361"/>
      <c r="CW467" s="361"/>
      <c r="CX467" s="361"/>
      <c r="CY467" s="361"/>
      <c r="CZ467" s="361"/>
      <c r="DA467" s="361"/>
      <c r="DB467" s="361"/>
      <c r="DC467" s="253">
        <f t="shared" si="755"/>
        <v>0</v>
      </c>
      <c r="DD467" s="361"/>
      <c r="DE467" s="253">
        <f t="shared" si="756"/>
        <v>0</v>
      </c>
      <c r="DF467" s="361"/>
      <c r="DG467" s="361"/>
      <c r="DH467" s="361"/>
      <c r="DI467" s="361"/>
      <c r="DJ467" s="361"/>
      <c r="DK467" s="361"/>
      <c r="DL467" s="361"/>
      <c r="DM467" s="2"/>
      <c r="DN467" s="2"/>
    </row>
    <row r="468" spans="1:118" s="27" customFormat="1" ht="12">
      <c r="A468" s="272" t="str">
        <f t="shared" si="726"/>
        <v>Внести наименование учреждения 15</v>
      </c>
      <c r="B468" s="348" t="s">
        <v>319</v>
      </c>
      <c r="C468" s="349" t="s">
        <v>320</v>
      </c>
      <c r="D468" s="349" t="s">
        <v>321</v>
      </c>
      <c r="E468" s="308">
        <f t="shared" si="737"/>
        <v>0</v>
      </c>
      <c r="F468" s="236">
        <f t="shared" si="738"/>
        <v>0</v>
      </c>
      <c r="G468" s="236">
        <f t="shared" si="739"/>
        <v>0</v>
      </c>
      <c r="H468" s="236">
        <f t="shared" si="740"/>
        <v>0</v>
      </c>
      <c r="I468" s="236">
        <f t="shared" si="741"/>
        <v>0</v>
      </c>
      <c r="J468" s="236">
        <f t="shared" si="765"/>
        <v>0</v>
      </c>
      <c r="K468" s="236">
        <f t="shared" si="766"/>
        <v>0</v>
      </c>
      <c r="L468" s="236">
        <f t="shared" si="767"/>
        <v>0</v>
      </c>
      <c r="M468" s="236">
        <f t="shared" si="768"/>
        <v>0</v>
      </c>
      <c r="N468" s="236">
        <f t="shared" si="727"/>
        <v>0</v>
      </c>
      <c r="O468" s="236">
        <f t="shared" si="769"/>
        <v>0</v>
      </c>
      <c r="P468" s="220"/>
      <c r="Q468" s="221"/>
      <c r="R468" s="237">
        <f>SUM(U468:W468)</f>
        <v>0</v>
      </c>
      <c r="S468" s="221"/>
      <c r="T468" s="237">
        <f>SUM(X468:Z468)</f>
        <v>0</v>
      </c>
      <c r="U468" s="221"/>
      <c r="V468" s="233"/>
      <c r="W468" s="221"/>
      <c r="X468" s="221"/>
      <c r="Y468" s="233"/>
      <c r="Z468" s="221"/>
      <c r="AA468" s="220"/>
      <c r="AB468" s="221"/>
      <c r="AC468" s="237">
        <f>SUM(AF468:AH468)</f>
        <v>0</v>
      </c>
      <c r="AD468" s="221"/>
      <c r="AE468" s="237">
        <f>SUM(AI468:AK468)</f>
        <v>0</v>
      </c>
      <c r="AF468" s="221"/>
      <c r="AG468" s="233"/>
      <c r="AH468" s="221"/>
      <c r="AI468" s="221"/>
      <c r="AJ468" s="233"/>
      <c r="AK468" s="221"/>
      <c r="AL468" s="220"/>
      <c r="AM468" s="221"/>
      <c r="AN468" s="237">
        <f>SUM(AQ468:AS468)</f>
        <v>0</v>
      </c>
      <c r="AO468" s="221"/>
      <c r="AP468" s="237">
        <f>SUM(AT468:AV468)</f>
        <v>0</v>
      </c>
      <c r="AQ468" s="221"/>
      <c r="AR468" s="233"/>
      <c r="AS468" s="221"/>
      <c r="AT468" s="221"/>
      <c r="AU468" s="233"/>
      <c r="AV468" s="221"/>
      <c r="AW468" s="220"/>
      <c r="AX468" s="221"/>
      <c r="AY468" s="237">
        <f>SUM(BB468:BD468)</f>
        <v>0</v>
      </c>
      <c r="AZ468" s="221"/>
      <c r="BA468" s="237">
        <f>SUM(BE468:BG468)</f>
        <v>0</v>
      </c>
      <c r="BB468" s="221"/>
      <c r="BC468" s="233"/>
      <c r="BD468" s="221"/>
      <c r="BE468" s="221"/>
      <c r="BF468" s="233"/>
      <c r="BG468" s="221"/>
      <c r="BH468" s="379">
        <f t="shared" si="723"/>
        <v>0</v>
      </c>
      <c r="BI468" s="255" t="str">
        <f t="shared" si="736"/>
        <v>26</v>
      </c>
      <c r="BJ468" s="361"/>
      <c r="BK468" s="253">
        <f t="shared" si="747"/>
        <v>0</v>
      </c>
      <c r="BL468" s="361"/>
      <c r="BM468" s="253">
        <f t="shared" si="748"/>
        <v>0</v>
      </c>
      <c r="BN468" s="247"/>
      <c r="BO468" s="358"/>
      <c r="BP468" s="361"/>
      <c r="BQ468" s="361"/>
      <c r="BR468" s="361"/>
      <c r="BS468" s="361"/>
      <c r="BT468" s="361"/>
      <c r="BU468" s="361"/>
      <c r="BV468" s="253">
        <f t="shared" si="749"/>
        <v>0</v>
      </c>
      <c r="BW468" s="361"/>
      <c r="BX468" s="253">
        <f t="shared" si="750"/>
        <v>0</v>
      </c>
      <c r="BY468" s="361"/>
      <c r="BZ468" s="361"/>
      <c r="CA468" s="361"/>
      <c r="CB468" s="361"/>
      <c r="CC468" s="361"/>
      <c r="CD468" s="361"/>
      <c r="CE468" s="361"/>
      <c r="CF468" s="361"/>
      <c r="CG468" s="253">
        <f t="shared" si="751"/>
        <v>0</v>
      </c>
      <c r="CH468" s="361"/>
      <c r="CI468" s="253">
        <f t="shared" si="752"/>
        <v>0</v>
      </c>
      <c r="CJ468" s="361"/>
      <c r="CK468" s="361"/>
      <c r="CL468" s="361"/>
      <c r="CM468" s="361"/>
      <c r="CN468" s="361"/>
      <c r="CO468" s="361"/>
      <c r="CP468" s="361"/>
      <c r="CQ468" s="361"/>
      <c r="CR468" s="253">
        <f t="shared" si="753"/>
        <v>0</v>
      </c>
      <c r="CS468" s="361"/>
      <c r="CT468" s="253">
        <f t="shared" si="754"/>
        <v>0</v>
      </c>
      <c r="CU468" s="361"/>
      <c r="CV468" s="361"/>
      <c r="CW468" s="361"/>
      <c r="CX468" s="361"/>
      <c r="CY468" s="361"/>
      <c r="CZ468" s="361"/>
      <c r="DA468" s="361"/>
      <c r="DB468" s="361"/>
      <c r="DC468" s="253">
        <f t="shared" si="755"/>
        <v>0</v>
      </c>
      <c r="DD468" s="361"/>
      <c r="DE468" s="253">
        <f t="shared" si="756"/>
        <v>0</v>
      </c>
      <c r="DF468" s="361"/>
      <c r="DG468" s="361"/>
      <c r="DH468" s="361"/>
      <c r="DI468" s="361"/>
      <c r="DJ468" s="361"/>
      <c r="DK468" s="361"/>
      <c r="DL468" s="361"/>
      <c r="DM468" s="2"/>
      <c r="DN468" s="2"/>
    </row>
    <row r="469" spans="1:118" s="27" customFormat="1" ht="12">
      <c r="A469" s="272" t="str">
        <f t="shared" si="726"/>
        <v>Внести наименование учреждения 15</v>
      </c>
      <c r="B469" s="348" t="s">
        <v>322</v>
      </c>
      <c r="C469" s="349" t="s">
        <v>323</v>
      </c>
      <c r="D469" s="349" t="s">
        <v>324</v>
      </c>
      <c r="E469" s="308">
        <f t="shared" si="737"/>
        <v>0</v>
      </c>
      <c r="F469" s="236">
        <f t="shared" si="738"/>
        <v>0</v>
      </c>
      <c r="G469" s="236">
        <f t="shared" si="739"/>
        <v>0</v>
      </c>
      <c r="H469" s="236">
        <f t="shared" si="740"/>
        <v>0</v>
      </c>
      <c r="I469" s="236">
        <f t="shared" si="741"/>
        <v>0</v>
      </c>
      <c r="J469" s="236">
        <f t="shared" si="765"/>
        <v>0</v>
      </c>
      <c r="K469" s="236">
        <f t="shared" si="766"/>
        <v>0</v>
      </c>
      <c r="L469" s="236">
        <f t="shared" si="767"/>
        <v>0</v>
      </c>
      <c r="M469" s="236">
        <f t="shared" si="768"/>
        <v>0</v>
      </c>
      <c r="N469" s="236">
        <f t="shared" si="727"/>
        <v>0</v>
      </c>
      <c r="O469" s="236">
        <f t="shared" si="769"/>
        <v>0</v>
      </c>
      <c r="P469" s="220"/>
      <c r="Q469" s="221"/>
      <c r="R469" s="237">
        <f>SUM(U469:W469)</f>
        <v>0</v>
      </c>
      <c r="S469" s="221"/>
      <c r="T469" s="237">
        <f>SUM(X469:Z469)</f>
        <v>0</v>
      </c>
      <c r="U469" s="221"/>
      <c r="V469" s="233"/>
      <c r="W469" s="221"/>
      <c r="X469" s="221"/>
      <c r="Y469" s="233"/>
      <c r="Z469" s="221"/>
      <c r="AA469" s="220"/>
      <c r="AB469" s="221"/>
      <c r="AC469" s="237">
        <f>SUM(AF469:AH469)</f>
        <v>0</v>
      </c>
      <c r="AD469" s="221"/>
      <c r="AE469" s="237">
        <f>SUM(AI469:AK469)</f>
        <v>0</v>
      </c>
      <c r="AF469" s="221"/>
      <c r="AG469" s="233"/>
      <c r="AH469" s="221"/>
      <c r="AI469" s="221"/>
      <c r="AJ469" s="233"/>
      <c r="AK469" s="221"/>
      <c r="AL469" s="220"/>
      <c r="AM469" s="221"/>
      <c r="AN469" s="237">
        <f>SUM(AQ469:AS469)</f>
        <v>0</v>
      </c>
      <c r="AO469" s="221"/>
      <c r="AP469" s="237">
        <f>SUM(AT469:AV469)</f>
        <v>0</v>
      </c>
      <c r="AQ469" s="221"/>
      <c r="AR469" s="233"/>
      <c r="AS469" s="221"/>
      <c r="AT469" s="221"/>
      <c r="AU469" s="233"/>
      <c r="AV469" s="221"/>
      <c r="AW469" s="220"/>
      <c r="AX469" s="221"/>
      <c r="AY469" s="237">
        <f>SUM(BB469:BD469)</f>
        <v>0</v>
      </c>
      <c r="AZ469" s="221"/>
      <c r="BA469" s="237">
        <f>SUM(BE469:BG469)</f>
        <v>0</v>
      </c>
      <c r="BB469" s="221"/>
      <c r="BC469" s="233"/>
      <c r="BD469" s="221"/>
      <c r="BE469" s="221"/>
      <c r="BF469" s="233"/>
      <c r="BG469" s="221"/>
      <c r="BH469" s="379">
        <f t="shared" si="723"/>
        <v>0</v>
      </c>
      <c r="BI469" s="255" t="str">
        <f t="shared" si="736"/>
        <v>27</v>
      </c>
      <c r="BJ469" s="361"/>
      <c r="BK469" s="253">
        <f t="shared" si="747"/>
        <v>0</v>
      </c>
      <c r="BL469" s="361"/>
      <c r="BM469" s="253">
        <f t="shared" si="748"/>
        <v>0</v>
      </c>
      <c r="BN469" s="247"/>
      <c r="BO469" s="358"/>
      <c r="BP469" s="361"/>
      <c r="BQ469" s="361"/>
      <c r="BR469" s="361"/>
      <c r="BS469" s="361"/>
      <c r="BT469" s="361"/>
      <c r="BU469" s="361"/>
      <c r="BV469" s="253">
        <f t="shared" si="749"/>
        <v>0</v>
      </c>
      <c r="BW469" s="361"/>
      <c r="BX469" s="253">
        <f t="shared" si="750"/>
        <v>0</v>
      </c>
      <c r="BY469" s="361"/>
      <c r="BZ469" s="361"/>
      <c r="CA469" s="361"/>
      <c r="CB469" s="361"/>
      <c r="CC469" s="361"/>
      <c r="CD469" s="361"/>
      <c r="CE469" s="361"/>
      <c r="CF469" s="361"/>
      <c r="CG469" s="253">
        <f t="shared" si="751"/>
        <v>0</v>
      </c>
      <c r="CH469" s="361"/>
      <c r="CI469" s="253">
        <f t="shared" si="752"/>
        <v>0</v>
      </c>
      <c r="CJ469" s="361"/>
      <c r="CK469" s="361"/>
      <c r="CL469" s="361"/>
      <c r="CM469" s="361"/>
      <c r="CN469" s="361"/>
      <c r="CO469" s="361"/>
      <c r="CP469" s="361"/>
      <c r="CQ469" s="361"/>
      <c r="CR469" s="253">
        <f t="shared" si="753"/>
        <v>0</v>
      </c>
      <c r="CS469" s="361"/>
      <c r="CT469" s="253">
        <f t="shared" si="754"/>
        <v>0</v>
      </c>
      <c r="CU469" s="361"/>
      <c r="CV469" s="361"/>
      <c r="CW469" s="361"/>
      <c r="CX469" s="361"/>
      <c r="CY469" s="361"/>
      <c r="CZ469" s="361"/>
      <c r="DA469" s="361"/>
      <c r="DB469" s="361"/>
      <c r="DC469" s="253">
        <f t="shared" si="755"/>
        <v>0</v>
      </c>
      <c r="DD469" s="361"/>
      <c r="DE469" s="253">
        <f t="shared" si="756"/>
        <v>0</v>
      </c>
      <c r="DF469" s="361"/>
      <c r="DG469" s="361"/>
      <c r="DH469" s="361"/>
      <c r="DI469" s="361"/>
      <c r="DJ469" s="361"/>
      <c r="DK469" s="361"/>
      <c r="DL469" s="361"/>
      <c r="DM469" s="2"/>
      <c r="DN469" s="2"/>
    </row>
    <row r="470" spans="1:118" s="28" customFormat="1" thickBot="1">
      <c r="A470" s="272" t="str">
        <f t="shared" si="726"/>
        <v>Внести наименование учреждения 15</v>
      </c>
      <c r="B470" s="352" t="s">
        <v>75</v>
      </c>
      <c r="C470" s="349" t="s">
        <v>79</v>
      </c>
      <c r="D470" s="349" t="s">
        <v>325</v>
      </c>
      <c r="E470" s="308">
        <f t="shared" si="737"/>
        <v>0</v>
      </c>
      <c r="F470" s="236">
        <f t="shared" si="738"/>
        <v>0</v>
      </c>
      <c r="G470" s="236">
        <f t="shared" si="739"/>
        <v>0</v>
      </c>
      <c r="H470" s="236">
        <f t="shared" si="740"/>
        <v>0</v>
      </c>
      <c r="I470" s="236">
        <f t="shared" si="741"/>
        <v>0</v>
      </c>
      <c r="J470" s="236">
        <f t="shared" si="765"/>
        <v>0</v>
      </c>
      <c r="K470" s="236">
        <f t="shared" si="766"/>
        <v>0</v>
      </c>
      <c r="L470" s="236">
        <f t="shared" si="767"/>
        <v>0</v>
      </c>
      <c r="M470" s="236">
        <f t="shared" si="768"/>
        <v>0</v>
      </c>
      <c r="N470" s="236">
        <f t="shared" si="727"/>
        <v>0</v>
      </c>
      <c r="O470" s="236">
        <f t="shared" si="769"/>
        <v>0</v>
      </c>
      <c r="P470" s="223"/>
      <c r="Q470" s="224"/>
      <c r="R470" s="238">
        <f>SUM(U470:W470)</f>
        <v>0</v>
      </c>
      <c r="S470" s="224"/>
      <c r="T470" s="238">
        <f>SUM(X470:Z470)</f>
        <v>0</v>
      </c>
      <c r="U470" s="224"/>
      <c r="V470" s="234"/>
      <c r="W470" s="224"/>
      <c r="X470" s="224"/>
      <c r="Y470" s="234"/>
      <c r="Z470" s="224"/>
      <c r="AA470" s="223"/>
      <c r="AB470" s="224"/>
      <c r="AC470" s="238">
        <f>SUM(AF470:AH470)</f>
        <v>0</v>
      </c>
      <c r="AD470" s="224"/>
      <c r="AE470" s="238">
        <f>SUM(AI470:AK470)</f>
        <v>0</v>
      </c>
      <c r="AF470" s="224"/>
      <c r="AG470" s="234"/>
      <c r="AH470" s="224"/>
      <c r="AI470" s="224"/>
      <c r="AJ470" s="234"/>
      <c r="AK470" s="224"/>
      <c r="AL470" s="223"/>
      <c r="AM470" s="224"/>
      <c r="AN470" s="238">
        <f>SUM(AQ470:AS470)</f>
        <v>0</v>
      </c>
      <c r="AO470" s="224"/>
      <c r="AP470" s="238">
        <f>SUM(AT470:AV470)</f>
        <v>0</v>
      </c>
      <c r="AQ470" s="224"/>
      <c r="AR470" s="234"/>
      <c r="AS470" s="224"/>
      <c r="AT470" s="224"/>
      <c r="AU470" s="234"/>
      <c r="AV470" s="224"/>
      <c r="AW470" s="223"/>
      <c r="AX470" s="224"/>
      <c r="AY470" s="238">
        <f>SUM(BB470:BD470)</f>
        <v>0</v>
      </c>
      <c r="AZ470" s="224"/>
      <c r="BA470" s="238">
        <f>SUM(BE470:BG470)</f>
        <v>0</v>
      </c>
      <c r="BB470" s="224"/>
      <c r="BC470" s="234"/>
      <c r="BD470" s="224"/>
      <c r="BE470" s="224"/>
      <c r="BF470" s="234"/>
      <c r="BG470" s="224"/>
      <c r="BH470" s="379">
        <f t="shared" si="723"/>
        <v>0</v>
      </c>
      <c r="BI470" s="255" t="str">
        <f t="shared" si="736"/>
        <v>28</v>
      </c>
      <c r="BJ470" s="359"/>
      <c r="BK470" s="253">
        <f t="shared" si="747"/>
        <v>0</v>
      </c>
      <c r="BL470" s="359"/>
      <c r="BM470" s="253">
        <f t="shared" si="748"/>
        <v>0</v>
      </c>
      <c r="BN470" s="322"/>
      <c r="BO470" s="362"/>
      <c r="BP470" s="359"/>
      <c r="BQ470" s="359"/>
      <c r="BR470" s="359"/>
      <c r="BS470" s="359"/>
      <c r="BT470" s="359"/>
      <c r="BU470" s="359"/>
      <c r="BV470" s="253">
        <f t="shared" si="749"/>
        <v>0</v>
      </c>
      <c r="BW470" s="361"/>
      <c r="BX470" s="253">
        <f t="shared" si="750"/>
        <v>0</v>
      </c>
      <c r="BY470" s="359"/>
      <c r="BZ470" s="359"/>
      <c r="CA470" s="359"/>
      <c r="CB470" s="359"/>
      <c r="CC470" s="359"/>
      <c r="CD470" s="359"/>
      <c r="CE470" s="359"/>
      <c r="CF470" s="359"/>
      <c r="CG470" s="253">
        <f t="shared" si="751"/>
        <v>0</v>
      </c>
      <c r="CH470" s="361"/>
      <c r="CI470" s="253">
        <f t="shared" si="752"/>
        <v>0</v>
      </c>
      <c r="CJ470" s="359"/>
      <c r="CK470" s="359"/>
      <c r="CL470" s="359"/>
      <c r="CM470" s="359"/>
      <c r="CN470" s="359"/>
      <c r="CO470" s="359"/>
      <c r="CP470" s="359"/>
      <c r="CQ470" s="359"/>
      <c r="CR470" s="253">
        <f t="shared" si="753"/>
        <v>0</v>
      </c>
      <c r="CS470" s="361"/>
      <c r="CT470" s="253">
        <f t="shared" si="754"/>
        <v>0</v>
      </c>
      <c r="CU470" s="359"/>
      <c r="CV470" s="359"/>
      <c r="CW470" s="359"/>
      <c r="CX470" s="359"/>
      <c r="CY470" s="359"/>
      <c r="CZ470" s="359"/>
      <c r="DA470" s="359"/>
      <c r="DB470" s="359"/>
      <c r="DC470" s="253">
        <f t="shared" si="755"/>
        <v>0</v>
      </c>
      <c r="DD470" s="361"/>
      <c r="DE470" s="253">
        <f t="shared" si="756"/>
        <v>0</v>
      </c>
      <c r="DF470" s="359"/>
      <c r="DG470" s="359"/>
      <c r="DH470" s="359"/>
      <c r="DI470" s="359"/>
      <c r="DJ470" s="359"/>
      <c r="DK470" s="359"/>
      <c r="DL470" s="359"/>
      <c r="DM470" s="242"/>
      <c r="DN470" s="242"/>
    </row>
    <row r="471" spans="1:118" s="258" customFormat="1" ht="20.25" customHeight="1">
      <c r="A471" s="271" t="str">
        <f>B471</f>
        <v>Внести наименование учреждения 16</v>
      </c>
      <c r="B471" s="712" t="s">
        <v>260</v>
      </c>
      <c r="C471" s="713"/>
      <c r="D471" s="713"/>
      <c r="E471" s="713"/>
      <c r="F471" s="713"/>
      <c r="G471" s="713"/>
      <c r="H471" s="713"/>
      <c r="I471" s="713"/>
      <c r="J471" s="713"/>
      <c r="K471" s="713"/>
      <c r="L471" s="713"/>
      <c r="M471" s="713"/>
      <c r="N471" s="713"/>
      <c r="O471" s="714"/>
      <c r="P471" s="715" t="str">
        <f>CONCATENATE(P$1," - ",$B471)</f>
        <v>1 квартал - Внести наименование учреждения 16</v>
      </c>
      <c r="Q471" s="716"/>
      <c r="R471" s="716"/>
      <c r="S471" s="716"/>
      <c r="T471" s="716"/>
      <c r="U471" s="716"/>
      <c r="V471" s="716"/>
      <c r="W471" s="716"/>
      <c r="X471" s="716"/>
      <c r="Y471" s="716"/>
      <c r="Z471" s="717"/>
      <c r="AA471" s="715" t="str">
        <f>CONCATENATE(AA$1," - ",$B471)</f>
        <v>2 квартал - Внести наименование учреждения 16</v>
      </c>
      <c r="AB471" s="716"/>
      <c r="AC471" s="716"/>
      <c r="AD471" s="716"/>
      <c r="AE471" s="716"/>
      <c r="AF471" s="716"/>
      <c r="AG471" s="716"/>
      <c r="AH471" s="716"/>
      <c r="AI471" s="716"/>
      <c r="AJ471" s="716"/>
      <c r="AK471" s="717"/>
      <c r="AL471" s="715" t="str">
        <f>CONCATENATE(AL$1," - ",$B471)</f>
        <v>3 квартал - Внести наименование учреждения 16</v>
      </c>
      <c r="AM471" s="716"/>
      <c r="AN471" s="716"/>
      <c r="AO471" s="716"/>
      <c r="AP471" s="716"/>
      <c r="AQ471" s="716"/>
      <c r="AR471" s="716"/>
      <c r="AS471" s="716"/>
      <c r="AT471" s="716"/>
      <c r="AU471" s="716"/>
      <c r="AV471" s="717"/>
      <c r="AW471" s="715" t="str">
        <f>CONCATENATE(AW$1," - ",$B471)</f>
        <v>4 квартал - Внести наименование учреждения 16</v>
      </c>
      <c r="AX471" s="716"/>
      <c r="AY471" s="716"/>
      <c r="AZ471" s="716"/>
      <c r="BA471" s="716"/>
      <c r="BB471" s="716"/>
      <c r="BC471" s="716"/>
      <c r="BD471" s="716"/>
      <c r="BE471" s="716"/>
      <c r="BF471" s="716"/>
      <c r="BG471" s="717"/>
      <c r="BH471" s="379">
        <f>IF((COUNTA(BJ471:DL471)-COUNTIF(BJ471:DL471,0))=0,0,CONCATENATE("Ошибки!-",COUNTA(BJ471:DL471)-COUNTIF(BJ471:DL471,0)))</f>
        <v>0</v>
      </c>
      <c r="BI471" s="284" t="str">
        <f>CONCATENATE(D482," по отношению к ",D483,", ",D484)</f>
        <v>11 по отношению к 12, 13</v>
      </c>
      <c r="BJ471" s="285">
        <f t="shared" ref="BJ471:CO471" si="770">IF(ROUND(E482-SUM(E483:E484),5)&gt;=0,0,"Ошибка")</f>
        <v>0</v>
      </c>
      <c r="BK471" s="285">
        <f t="shared" si="770"/>
        <v>0</v>
      </c>
      <c r="BL471" s="285">
        <f t="shared" si="770"/>
        <v>0</v>
      </c>
      <c r="BM471" s="285">
        <f t="shared" si="770"/>
        <v>0</v>
      </c>
      <c r="BN471" s="285">
        <f t="shared" si="770"/>
        <v>0</v>
      </c>
      <c r="BO471" s="285">
        <f t="shared" si="770"/>
        <v>0</v>
      </c>
      <c r="BP471" s="285">
        <f t="shared" si="770"/>
        <v>0</v>
      </c>
      <c r="BQ471" s="285">
        <f t="shared" si="770"/>
        <v>0</v>
      </c>
      <c r="BR471" s="285">
        <f t="shared" si="770"/>
        <v>0</v>
      </c>
      <c r="BS471" s="285">
        <f t="shared" si="770"/>
        <v>0</v>
      </c>
      <c r="BT471" s="285">
        <f t="shared" si="770"/>
        <v>0</v>
      </c>
      <c r="BU471" s="285">
        <f t="shared" si="770"/>
        <v>0</v>
      </c>
      <c r="BV471" s="285">
        <f t="shared" si="770"/>
        <v>0</v>
      </c>
      <c r="BW471" s="285">
        <f t="shared" si="770"/>
        <v>0</v>
      </c>
      <c r="BX471" s="285">
        <f t="shared" si="770"/>
        <v>0</v>
      </c>
      <c r="BY471" s="285">
        <f t="shared" si="770"/>
        <v>0</v>
      </c>
      <c r="BZ471" s="285">
        <f t="shared" si="770"/>
        <v>0</v>
      </c>
      <c r="CA471" s="285">
        <f t="shared" si="770"/>
        <v>0</v>
      </c>
      <c r="CB471" s="285">
        <f t="shared" si="770"/>
        <v>0</v>
      </c>
      <c r="CC471" s="285">
        <f t="shared" si="770"/>
        <v>0</v>
      </c>
      <c r="CD471" s="285">
        <f t="shared" si="770"/>
        <v>0</v>
      </c>
      <c r="CE471" s="285">
        <f t="shared" si="770"/>
        <v>0</v>
      </c>
      <c r="CF471" s="285">
        <f t="shared" si="770"/>
        <v>0</v>
      </c>
      <c r="CG471" s="285">
        <f t="shared" si="770"/>
        <v>0</v>
      </c>
      <c r="CH471" s="285">
        <f t="shared" si="770"/>
        <v>0</v>
      </c>
      <c r="CI471" s="285">
        <f t="shared" si="770"/>
        <v>0</v>
      </c>
      <c r="CJ471" s="285">
        <f t="shared" si="770"/>
        <v>0</v>
      </c>
      <c r="CK471" s="285">
        <f t="shared" si="770"/>
        <v>0</v>
      </c>
      <c r="CL471" s="285">
        <f t="shared" si="770"/>
        <v>0</v>
      </c>
      <c r="CM471" s="285">
        <f t="shared" si="770"/>
        <v>0</v>
      </c>
      <c r="CN471" s="285">
        <f t="shared" si="770"/>
        <v>0</v>
      </c>
      <c r="CO471" s="285">
        <f t="shared" si="770"/>
        <v>0</v>
      </c>
      <c r="CP471" s="285">
        <f t="shared" ref="CP471:DL471" si="771">IF(ROUND(AK482-SUM(AK483:AK484),5)&gt;=0,0,"Ошибка")</f>
        <v>0</v>
      </c>
      <c r="CQ471" s="285">
        <f t="shared" si="771"/>
        <v>0</v>
      </c>
      <c r="CR471" s="285">
        <f t="shared" si="771"/>
        <v>0</v>
      </c>
      <c r="CS471" s="285">
        <f t="shared" si="771"/>
        <v>0</v>
      </c>
      <c r="CT471" s="285">
        <f t="shared" si="771"/>
        <v>0</v>
      </c>
      <c r="CU471" s="285">
        <f t="shared" si="771"/>
        <v>0</v>
      </c>
      <c r="CV471" s="285">
        <f t="shared" si="771"/>
        <v>0</v>
      </c>
      <c r="CW471" s="285">
        <f t="shared" si="771"/>
        <v>0</v>
      </c>
      <c r="CX471" s="285">
        <f t="shared" si="771"/>
        <v>0</v>
      </c>
      <c r="CY471" s="285">
        <f t="shared" si="771"/>
        <v>0</v>
      </c>
      <c r="CZ471" s="285">
        <f t="shared" si="771"/>
        <v>0</v>
      </c>
      <c r="DA471" s="285">
        <f t="shared" si="771"/>
        <v>0</v>
      </c>
      <c r="DB471" s="285">
        <f t="shared" si="771"/>
        <v>0</v>
      </c>
      <c r="DC471" s="285">
        <f t="shared" si="771"/>
        <v>0</v>
      </c>
      <c r="DD471" s="285">
        <f t="shared" si="771"/>
        <v>0</v>
      </c>
      <c r="DE471" s="285">
        <f t="shared" si="771"/>
        <v>0</v>
      </c>
      <c r="DF471" s="285">
        <f t="shared" si="771"/>
        <v>0</v>
      </c>
      <c r="DG471" s="285">
        <f t="shared" si="771"/>
        <v>0</v>
      </c>
      <c r="DH471" s="285">
        <f t="shared" si="771"/>
        <v>0</v>
      </c>
      <c r="DI471" s="285">
        <f t="shared" si="771"/>
        <v>0</v>
      </c>
      <c r="DJ471" s="285">
        <f t="shared" si="771"/>
        <v>0</v>
      </c>
      <c r="DK471" s="285">
        <f t="shared" si="771"/>
        <v>0</v>
      </c>
      <c r="DL471" s="285">
        <f t="shared" si="771"/>
        <v>0</v>
      </c>
      <c r="DM471" s="259"/>
      <c r="DN471" s="259"/>
    </row>
    <row r="472" spans="1:118" s="27" customFormat="1" ht="36">
      <c r="A472" s="272" t="str">
        <f>A471</f>
        <v>Внести наименование учреждения 16</v>
      </c>
      <c r="B472" s="211" t="s">
        <v>356</v>
      </c>
      <c r="C472" s="37" t="s">
        <v>47</v>
      </c>
      <c r="D472" s="37" t="s">
        <v>6</v>
      </c>
      <c r="E472" s="308">
        <f t="shared" ref="E472:AJ472" si="772">SUM(E473:E476,E478:E479,E482,E485,E488:E490,E492,E494:E499)</f>
        <v>0</v>
      </c>
      <c r="F472" s="236">
        <f t="shared" si="772"/>
        <v>0</v>
      </c>
      <c r="G472" s="236">
        <f t="shared" si="772"/>
        <v>0</v>
      </c>
      <c r="H472" s="236">
        <f t="shared" si="772"/>
        <v>0</v>
      </c>
      <c r="I472" s="236">
        <f t="shared" si="772"/>
        <v>0</v>
      </c>
      <c r="J472" s="236">
        <f t="shared" si="772"/>
        <v>0</v>
      </c>
      <c r="K472" s="236">
        <f t="shared" si="772"/>
        <v>0</v>
      </c>
      <c r="L472" s="236">
        <f t="shared" si="772"/>
        <v>0</v>
      </c>
      <c r="M472" s="236">
        <f t="shared" si="772"/>
        <v>0</v>
      </c>
      <c r="N472" s="236">
        <f t="shared" si="772"/>
        <v>0</v>
      </c>
      <c r="O472" s="236">
        <f t="shared" si="772"/>
        <v>0</v>
      </c>
      <c r="P472" s="228">
        <f t="shared" si="772"/>
        <v>0</v>
      </c>
      <c r="Q472" s="226">
        <f t="shared" si="772"/>
        <v>0</v>
      </c>
      <c r="R472" s="236">
        <f t="shared" si="772"/>
        <v>0</v>
      </c>
      <c r="S472" s="226">
        <f t="shared" si="772"/>
        <v>0</v>
      </c>
      <c r="T472" s="236">
        <f t="shared" si="772"/>
        <v>0</v>
      </c>
      <c r="U472" s="226">
        <f t="shared" si="772"/>
        <v>0</v>
      </c>
      <c r="V472" s="235">
        <f t="shared" si="772"/>
        <v>0</v>
      </c>
      <c r="W472" s="226">
        <f t="shared" si="772"/>
        <v>0</v>
      </c>
      <c r="X472" s="226">
        <f t="shared" si="772"/>
        <v>0</v>
      </c>
      <c r="Y472" s="235">
        <f t="shared" si="772"/>
        <v>0</v>
      </c>
      <c r="Z472" s="227">
        <f t="shared" si="772"/>
        <v>0</v>
      </c>
      <c r="AA472" s="228">
        <f t="shared" si="772"/>
        <v>0</v>
      </c>
      <c r="AB472" s="226">
        <f t="shared" si="772"/>
        <v>0</v>
      </c>
      <c r="AC472" s="236">
        <f t="shared" si="772"/>
        <v>0</v>
      </c>
      <c r="AD472" s="226">
        <f t="shared" si="772"/>
        <v>0</v>
      </c>
      <c r="AE472" s="236">
        <f t="shared" si="772"/>
        <v>0</v>
      </c>
      <c r="AF472" s="226">
        <f t="shared" si="772"/>
        <v>0</v>
      </c>
      <c r="AG472" s="235">
        <f t="shared" si="772"/>
        <v>0</v>
      </c>
      <c r="AH472" s="226">
        <f t="shared" si="772"/>
        <v>0</v>
      </c>
      <c r="AI472" s="226">
        <f t="shared" si="772"/>
        <v>0</v>
      </c>
      <c r="AJ472" s="235">
        <f t="shared" si="772"/>
        <v>0</v>
      </c>
      <c r="AK472" s="227">
        <f t="shared" ref="AK472:BG472" si="773">SUM(AK473:AK476,AK478:AK479,AK482,AK485,AK488:AK490,AK492,AK494:AK499)</f>
        <v>0</v>
      </c>
      <c r="AL472" s="228">
        <f t="shared" si="773"/>
        <v>0</v>
      </c>
      <c r="AM472" s="226">
        <f t="shared" si="773"/>
        <v>0</v>
      </c>
      <c r="AN472" s="236">
        <f t="shared" si="773"/>
        <v>0</v>
      </c>
      <c r="AO472" s="226">
        <f t="shared" si="773"/>
        <v>0</v>
      </c>
      <c r="AP472" s="236">
        <f t="shared" si="773"/>
        <v>0</v>
      </c>
      <c r="AQ472" s="226">
        <f t="shared" si="773"/>
        <v>0</v>
      </c>
      <c r="AR472" s="235">
        <f t="shared" si="773"/>
        <v>0</v>
      </c>
      <c r="AS472" s="226">
        <f t="shared" si="773"/>
        <v>0</v>
      </c>
      <c r="AT472" s="226">
        <f t="shared" si="773"/>
        <v>0</v>
      </c>
      <c r="AU472" s="235">
        <f t="shared" si="773"/>
        <v>0</v>
      </c>
      <c r="AV472" s="227">
        <f t="shared" si="773"/>
        <v>0</v>
      </c>
      <c r="AW472" s="228">
        <f t="shared" si="773"/>
        <v>0</v>
      </c>
      <c r="AX472" s="226">
        <f t="shared" si="773"/>
        <v>0</v>
      </c>
      <c r="AY472" s="236">
        <f t="shared" si="773"/>
        <v>0</v>
      </c>
      <c r="AZ472" s="226">
        <f t="shared" si="773"/>
        <v>0</v>
      </c>
      <c r="BA472" s="236">
        <f t="shared" si="773"/>
        <v>0</v>
      </c>
      <c r="BB472" s="226">
        <f t="shared" si="773"/>
        <v>0</v>
      </c>
      <c r="BC472" s="235">
        <f t="shared" si="773"/>
        <v>0</v>
      </c>
      <c r="BD472" s="226">
        <f t="shared" si="773"/>
        <v>0</v>
      </c>
      <c r="BE472" s="226">
        <f t="shared" si="773"/>
        <v>0</v>
      </c>
      <c r="BF472" s="235">
        <f t="shared" si="773"/>
        <v>0</v>
      </c>
      <c r="BG472" s="227">
        <f t="shared" si="773"/>
        <v>0</v>
      </c>
      <c r="BH472" s="379">
        <f t="shared" ref="BH472:BH499" si="774">IF((COUNTA(BJ472:DL472)-COUNTIF(BJ472:DL472,0))=0,0,CONCATENATE("Ошибки!-",COUNTA(BJ472:DL472)-COUNTIF(BJ472:DL472,0)))</f>
        <v>0</v>
      </c>
      <c r="BI472" s="255" t="str">
        <f>CONCATENATE(D485," по отношению к ",D486,", ",D487)</f>
        <v>14 по отношению к 15, 16</v>
      </c>
      <c r="BJ472" s="253">
        <f t="shared" ref="BJ472:CO472" si="775">IF(ROUND(E485-SUM(E486:E487),5)&gt;=0,0,"Ошибка")</f>
        <v>0</v>
      </c>
      <c r="BK472" s="253">
        <f t="shared" si="775"/>
        <v>0</v>
      </c>
      <c r="BL472" s="253">
        <f t="shared" si="775"/>
        <v>0</v>
      </c>
      <c r="BM472" s="253">
        <f t="shared" si="775"/>
        <v>0</v>
      </c>
      <c r="BN472" s="253">
        <f t="shared" si="775"/>
        <v>0</v>
      </c>
      <c r="BO472" s="253">
        <f t="shared" si="775"/>
        <v>0</v>
      </c>
      <c r="BP472" s="253">
        <f t="shared" si="775"/>
        <v>0</v>
      </c>
      <c r="BQ472" s="253">
        <f t="shared" si="775"/>
        <v>0</v>
      </c>
      <c r="BR472" s="253">
        <f t="shared" si="775"/>
        <v>0</v>
      </c>
      <c r="BS472" s="253">
        <f t="shared" si="775"/>
        <v>0</v>
      </c>
      <c r="BT472" s="253">
        <f t="shared" si="775"/>
        <v>0</v>
      </c>
      <c r="BU472" s="253">
        <f t="shared" si="775"/>
        <v>0</v>
      </c>
      <c r="BV472" s="253">
        <f t="shared" si="775"/>
        <v>0</v>
      </c>
      <c r="BW472" s="253">
        <f t="shared" si="775"/>
        <v>0</v>
      </c>
      <c r="BX472" s="253">
        <f t="shared" si="775"/>
        <v>0</v>
      </c>
      <c r="BY472" s="253">
        <f t="shared" si="775"/>
        <v>0</v>
      </c>
      <c r="BZ472" s="253">
        <f t="shared" si="775"/>
        <v>0</v>
      </c>
      <c r="CA472" s="253">
        <f t="shared" si="775"/>
        <v>0</v>
      </c>
      <c r="CB472" s="253">
        <f t="shared" si="775"/>
        <v>0</v>
      </c>
      <c r="CC472" s="253">
        <f t="shared" si="775"/>
        <v>0</v>
      </c>
      <c r="CD472" s="253">
        <f t="shared" si="775"/>
        <v>0</v>
      </c>
      <c r="CE472" s="253">
        <f t="shared" si="775"/>
        <v>0</v>
      </c>
      <c r="CF472" s="253">
        <f t="shared" si="775"/>
        <v>0</v>
      </c>
      <c r="CG472" s="253">
        <f t="shared" si="775"/>
        <v>0</v>
      </c>
      <c r="CH472" s="253">
        <f t="shared" si="775"/>
        <v>0</v>
      </c>
      <c r="CI472" s="253">
        <f t="shared" si="775"/>
        <v>0</v>
      </c>
      <c r="CJ472" s="253">
        <f t="shared" si="775"/>
        <v>0</v>
      </c>
      <c r="CK472" s="253">
        <f t="shared" si="775"/>
        <v>0</v>
      </c>
      <c r="CL472" s="253">
        <f t="shared" si="775"/>
        <v>0</v>
      </c>
      <c r="CM472" s="253">
        <f t="shared" si="775"/>
        <v>0</v>
      </c>
      <c r="CN472" s="253">
        <f t="shared" si="775"/>
        <v>0</v>
      </c>
      <c r="CO472" s="253">
        <f t="shared" si="775"/>
        <v>0</v>
      </c>
      <c r="CP472" s="253">
        <f t="shared" ref="CP472:DL472" si="776">IF(ROUND(AK485-SUM(AK486:AK487),5)&gt;=0,0,"Ошибка")</f>
        <v>0</v>
      </c>
      <c r="CQ472" s="253">
        <f t="shared" si="776"/>
        <v>0</v>
      </c>
      <c r="CR472" s="253">
        <f t="shared" si="776"/>
        <v>0</v>
      </c>
      <c r="CS472" s="253">
        <f t="shared" si="776"/>
        <v>0</v>
      </c>
      <c r="CT472" s="253">
        <f t="shared" si="776"/>
        <v>0</v>
      </c>
      <c r="CU472" s="253">
        <f t="shared" si="776"/>
        <v>0</v>
      </c>
      <c r="CV472" s="253">
        <f t="shared" si="776"/>
        <v>0</v>
      </c>
      <c r="CW472" s="253">
        <f t="shared" si="776"/>
        <v>0</v>
      </c>
      <c r="CX472" s="253">
        <f t="shared" si="776"/>
        <v>0</v>
      </c>
      <c r="CY472" s="253">
        <f t="shared" si="776"/>
        <v>0</v>
      </c>
      <c r="CZ472" s="253">
        <f t="shared" si="776"/>
        <v>0</v>
      </c>
      <c r="DA472" s="253">
        <f t="shared" si="776"/>
        <v>0</v>
      </c>
      <c r="DB472" s="253">
        <f t="shared" si="776"/>
        <v>0</v>
      </c>
      <c r="DC472" s="253">
        <f t="shared" si="776"/>
        <v>0</v>
      </c>
      <c r="DD472" s="253">
        <f t="shared" si="776"/>
        <v>0</v>
      </c>
      <c r="DE472" s="253">
        <f t="shared" si="776"/>
        <v>0</v>
      </c>
      <c r="DF472" s="253">
        <f t="shared" si="776"/>
        <v>0</v>
      </c>
      <c r="DG472" s="253">
        <f t="shared" si="776"/>
        <v>0</v>
      </c>
      <c r="DH472" s="253">
        <f t="shared" si="776"/>
        <v>0</v>
      </c>
      <c r="DI472" s="253">
        <f t="shared" si="776"/>
        <v>0</v>
      </c>
      <c r="DJ472" s="253">
        <f t="shared" si="776"/>
        <v>0</v>
      </c>
      <c r="DK472" s="253">
        <f t="shared" si="776"/>
        <v>0</v>
      </c>
      <c r="DL472" s="253">
        <f t="shared" si="776"/>
        <v>0</v>
      </c>
      <c r="DM472" s="2"/>
      <c r="DN472" s="2"/>
    </row>
    <row r="473" spans="1:118" s="27" customFormat="1" ht="24">
      <c r="A473" s="272" t="str">
        <f t="shared" ref="A473:A499" si="777">A472</f>
        <v>Внести наименование учреждения 16</v>
      </c>
      <c r="B473" s="348" t="s">
        <v>233</v>
      </c>
      <c r="C473" s="349" t="s">
        <v>55</v>
      </c>
      <c r="D473" s="349" t="s">
        <v>7</v>
      </c>
      <c r="E473" s="308">
        <f>ROUND(SUM(P473,AA473,AL473,AW473),0)</f>
        <v>0</v>
      </c>
      <c r="F473" s="236">
        <f>ROUND(SUM(Q473,AB473,AM473,AX473),1)</f>
        <v>0</v>
      </c>
      <c r="G473" s="236">
        <f>SUM(J473:L473)</f>
        <v>0</v>
      </c>
      <c r="H473" s="236">
        <f>ROUND(SUM(S473,AD473,AO473,AZ473),1)</f>
        <v>0</v>
      </c>
      <c r="I473" s="236">
        <f>SUM(M473:O473)</f>
        <v>0</v>
      </c>
      <c r="J473" s="236">
        <f>ROUND(SUM(U473,AF473,AQ473,BB473),1)</f>
        <v>0</v>
      </c>
      <c r="K473" s="236">
        <f>ROUND(SUM(V473,AG473,AR473,BC473),1)</f>
        <v>0</v>
      </c>
      <c r="L473" s="236">
        <f>ROUND(SUM(W473,AH473,AS473,BD473),1)</f>
        <v>0</v>
      </c>
      <c r="M473" s="236">
        <f>ROUND(SUM(X473,AI473,AT473,BE473),1)</f>
        <v>0</v>
      </c>
      <c r="N473" s="236">
        <f t="shared" ref="N473:N499" si="778">ROUND(SUM(Y473,AJ473,AU473,BF473),1)</f>
        <v>0</v>
      </c>
      <c r="O473" s="236">
        <f>ROUND(SUM(Z473,AK473,AV473,BG473),1)</f>
        <v>0</v>
      </c>
      <c r="P473" s="220"/>
      <c r="Q473" s="221"/>
      <c r="R473" s="237">
        <f t="shared" ref="R473:R478" si="779">SUM(U473:W473)</f>
        <v>0</v>
      </c>
      <c r="S473" s="221"/>
      <c r="T473" s="237">
        <f t="shared" ref="T473:T478" si="780">SUM(X473:Z473)</f>
        <v>0</v>
      </c>
      <c r="U473" s="221"/>
      <c r="V473" s="233"/>
      <c r="W473" s="221"/>
      <c r="X473" s="221"/>
      <c r="Y473" s="233"/>
      <c r="Z473" s="221"/>
      <c r="AA473" s="220"/>
      <c r="AB473" s="221"/>
      <c r="AC473" s="237">
        <f t="shared" ref="AC473:AC478" si="781">SUM(AF473:AH473)</f>
        <v>0</v>
      </c>
      <c r="AD473" s="221"/>
      <c r="AE473" s="237">
        <f t="shared" ref="AE473:AE478" si="782">SUM(AI473:AK473)</f>
        <v>0</v>
      </c>
      <c r="AF473" s="221"/>
      <c r="AG473" s="233"/>
      <c r="AH473" s="221"/>
      <c r="AI473" s="221"/>
      <c r="AJ473" s="233"/>
      <c r="AK473" s="221"/>
      <c r="AL473" s="220"/>
      <c r="AM473" s="221"/>
      <c r="AN473" s="237">
        <f t="shared" ref="AN473:AN478" si="783">SUM(AQ473:AS473)</f>
        <v>0</v>
      </c>
      <c r="AO473" s="221"/>
      <c r="AP473" s="237">
        <f t="shared" ref="AP473:AP478" si="784">SUM(AT473:AV473)</f>
        <v>0</v>
      </c>
      <c r="AQ473" s="221"/>
      <c r="AR473" s="233"/>
      <c r="AS473" s="221"/>
      <c r="AT473" s="221"/>
      <c r="AU473" s="233"/>
      <c r="AV473" s="221"/>
      <c r="AW473" s="220"/>
      <c r="AX473" s="221"/>
      <c r="AY473" s="237">
        <f t="shared" ref="AY473:AY478" si="785">SUM(BB473:BD473)</f>
        <v>0</v>
      </c>
      <c r="AZ473" s="221"/>
      <c r="BA473" s="237">
        <f t="shared" ref="BA473:BA478" si="786">SUM(BE473:BG473)</f>
        <v>0</v>
      </c>
      <c r="BB473" s="221"/>
      <c r="BC473" s="233"/>
      <c r="BD473" s="221"/>
      <c r="BE473" s="221"/>
      <c r="BF473" s="233"/>
      <c r="BG473" s="221"/>
      <c r="BH473" s="379">
        <f t="shared" si="774"/>
        <v>0</v>
      </c>
      <c r="BI473" s="255" t="str">
        <f t="shared" ref="BI473:BI499" si="787">D473</f>
        <v>02</v>
      </c>
      <c r="BJ473" s="361"/>
      <c r="BK473" s="253">
        <f>IF(ROUND((E473-F473),5)&gt;=0,0,"Ошибка!")</f>
        <v>0</v>
      </c>
      <c r="BL473" s="361"/>
      <c r="BM473" s="253">
        <f>IF(ROUND((G473-H473),5)&gt;=0,0,"Ошибка!")</f>
        <v>0</v>
      </c>
      <c r="BN473" s="247"/>
      <c r="BO473" s="358"/>
      <c r="BP473" s="361"/>
      <c r="BQ473" s="361"/>
      <c r="BR473" s="361"/>
      <c r="BS473" s="361"/>
      <c r="BT473" s="361"/>
      <c r="BU473" s="361"/>
      <c r="BV473" s="253">
        <f>IF(ROUND((P473-Q473),5)&gt;=0,0,"Ошибка!")</f>
        <v>0</v>
      </c>
      <c r="BW473" s="361"/>
      <c r="BX473" s="253">
        <f>IF(ROUND((R473-S473),5)&gt;=0,0,"Ошибка!")</f>
        <v>0</v>
      </c>
      <c r="BY473" s="361"/>
      <c r="BZ473" s="361"/>
      <c r="CA473" s="361"/>
      <c r="CB473" s="361"/>
      <c r="CC473" s="361"/>
      <c r="CD473" s="361"/>
      <c r="CE473" s="361"/>
      <c r="CF473" s="361"/>
      <c r="CG473" s="253">
        <f>IF(ROUND((AA473-AB473),5)&gt;=0,0,"Ошибка!")</f>
        <v>0</v>
      </c>
      <c r="CH473" s="361"/>
      <c r="CI473" s="253">
        <f>IF(ROUND((AC473-AD473),5)&gt;=0,0,"Ошибка!")</f>
        <v>0</v>
      </c>
      <c r="CJ473" s="361"/>
      <c r="CK473" s="361"/>
      <c r="CL473" s="361"/>
      <c r="CM473" s="361"/>
      <c r="CN473" s="361"/>
      <c r="CO473" s="361"/>
      <c r="CP473" s="361"/>
      <c r="CQ473" s="361"/>
      <c r="CR473" s="253">
        <f>IF(ROUND((AL473-AM473),5)&gt;=0,0,"Ошибка!")</f>
        <v>0</v>
      </c>
      <c r="CS473" s="361"/>
      <c r="CT473" s="253">
        <f>IF(ROUND((AN473-AO473),5)&gt;=0,0,"Ошибка!")</f>
        <v>0</v>
      </c>
      <c r="CU473" s="361"/>
      <c r="CV473" s="361"/>
      <c r="CW473" s="361"/>
      <c r="CX473" s="361"/>
      <c r="CY473" s="361"/>
      <c r="CZ473" s="361"/>
      <c r="DA473" s="361"/>
      <c r="DB473" s="361"/>
      <c r="DC473" s="253">
        <f>IF(ROUND((AW473-AX473),5)&gt;=0,0,"Ошибка!")</f>
        <v>0</v>
      </c>
      <c r="DD473" s="361"/>
      <c r="DE473" s="253">
        <f>IF(ROUND((AY473-AZ473),5)&gt;=0,0,"Ошибка!")</f>
        <v>0</v>
      </c>
      <c r="DF473" s="361"/>
      <c r="DG473" s="361"/>
      <c r="DH473" s="361"/>
      <c r="DI473" s="361"/>
      <c r="DJ473" s="361"/>
      <c r="DK473" s="361"/>
      <c r="DL473" s="361"/>
      <c r="DM473" s="2"/>
      <c r="DN473" s="2"/>
    </row>
    <row r="474" spans="1:118" s="27" customFormat="1" ht="36">
      <c r="A474" s="272" t="str">
        <f t="shared" si="777"/>
        <v>Внести наименование учреждения 16</v>
      </c>
      <c r="B474" s="348" t="s">
        <v>229</v>
      </c>
      <c r="C474" s="349" t="s">
        <v>58</v>
      </c>
      <c r="D474" s="349" t="s">
        <v>8</v>
      </c>
      <c r="E474" s="308">
        <f t="shared" ref="E474:E499" si="788">ROUND(SUM(P474,AA474,AL474,AW474),0)</f>
        <v>0</v>
      </c>
      <c r="F474" s="236">
        <f t="shared" ref="F474:F499" si="789">ROUND(SUM(Q474,AB474,AM474,AX474),1)</f>
        <v>0</v>
      </c>
      <c r="G474" s="236">
        <f t="shared" ref="G474:G499" si="790">SUM(J474:L474)</f>
        <v>0</v>
      </c>
      <c r="H474" s="236">
        <f t="shared" ref="H474:H499" si="791">ROUND(SUM(S474,AD474,AO474,AZ474),1)</f>
        <v>0</v>
      </c>
      <c r="I474" s="236">
        <f t="shared" ref="I474:I499" si="792">SUM(M474:O474)</f>
        <v>0</v>
      </c>
      <c r="J474" s="236">
        <f t="shared" ref="J474:J486" si="793">ROUND(SUM(U474,AF474,AQ474,BB474),1)</f>
        <v>0</v>
      </c>
      <c r="K474" s="236">
        <f t="shared" ref="K474:K486" si="794">ROUND(SUM(V474,AG474,AR474,BC474),1)</f>
        <v>0</v>
      </c>
      <c r="L474" s="236">
        <f t="shared" ref="L474:L486" si="795">ROUND(SUM(W474,AH474,AS474,BD474),1)</f>
        <v>0</v>
      </c>
      <c r="M474" s="236">
        <f t="shared" ref="M474:M486" si="796">ROUND(SUM(X474,AI474,AT474,BE474),1)</f>
        <v>0</v>
      </c>
      <c r="N474" s="236">
        <f t="shared" si="778"/>
        <v>0</v>
      </c>
      <c r="O474" s="236">
        <f t="shared" ref="O474:O486" si="797">ROUND(SUM(Z474,AK474,AV474,BG474),1)</f>
        <v>0</v>
      </c>
      <c r="P474" s="220"/>
      <c r="Q474" s="221"/>
      <c r="R474" s="237">
        <f t="shared" si="779"/>
        <v>0</v>
      </c>
      <c r="S474" s="221"/>
      <c r="T474" s="237">
        <f t="shared" si="780"/>
        <v>0</v>
      </c>
      <c r="U474" s="221"/>
      <c r="V474" s="233"/>
      <c r="W474" s="221"/>
      <c r="X474" s="221"/>
      <c r="Y474" s="233"/>
      <c r="Z474" s="221"/>
      <c r="AA474" s="220"/>
      <c r="AB474" s="221"/>
      <c r="AC474" s="237">
        <f t="shared" si="781"/>
        <v>0</v>
      </c>
      <c r="AD474" s="221"/>
      <c r="AE474" s="237">
        <f t="shared" si="782"/>
        <v>0</v>
      </c>
      <c r="AF474" s="221"/>
      <c r="AG474" s="233"/>
      <c r="AH474" s="221"/>
      <c r="AI474" s="221"/>
      <c r="AJ474" s="233"/>
      <c r="AK474" s="221"/>
      <c r="AL474" s="220"/>
      <c r="AM474" s="221"/>
      <c r="AN474" s="237">
        <f t="shared" si="783"/>
        <v>0</v>
      </c>
      <c r="AO474" s="221"/>
      <c r="AP474" s="237">
        <f t="shared" si="784"/>
        <v>0</v>
      </c>
      <c r="AQ474" s="221"/>
      <c r="AR474" s="233"/>
      <c r="AS474" s="221"/>
      <c r="AT474" s="221"/>
      <c r="AU474" s="233"/>
      <c r="AV474" s="221"/>
      <c r="AW474" s="220"/>
      <c r="AX474" s="221"/>
      <c r="AY474" s="237">
        <f t="shared" si="785"/>
        <v>0</v>
      </c>
      <c r="AZ474" s="221"/>
      <c r="BA474" s="237">
        <f t="shared" si="786"/>
        <v>0</v>
      </c>
      <c r="BB474" s="221"/>
      <c r="BC474" s="233"/>
      <c r="BD474" s="221"/>
      <c r="BE474" s="221"/>
      <c r="BF474" s="233"/>
      <c r="BG474" s="221"/>
      <c r="BH474" s="379">
        <f t="shared" si="774"/>
        <v>0</v>
      </c>
      <c r="BI474" s="255" t="str">
        <f t="shared" si="787"/>
        <v>03</v>
      </c>
      <c r="BJ474" s="361"/>
      <c r="BK474" s="253">
        <f t="shared" ref="BK474:BK499" si="798">IF(ROUND((E474-F474),5)&gt;=0,0,"Ошибка!")</f>
        <v>0</v>
      </c>
      <c r="BL474" s="361"/>
      <c r="BM474" s="253">
        <f t="shared" ref="BM474:BM499" si="799">IF(ROUND((G474-H474),5)&gt;=0,0,"Ошибка!")</f>
        <v>0</v>
      </c>
      <c r="BN474" s="247"/>
      <c r="BO474" s="358"/>
      <c r="BP474" s="361"/>
      <c r="BQ474" s="361"/>
      <c r="BR474" s="361"/>
      <c r="BS474" s="361"/>
      <c r="BT474" s="361"/>
      <c r="BU474" s="361"/>
      <c r="BV474" s="253">
        <f t="shared" ref="BV474:BV499" si="800">IF(ROUND((P474-Q474),5)&gt;=0,0,"Ошибка!")</f>
        <v>0</v>
      </c>
      <c r="BW474" s="361"/>
      <c r="BX474" s="253">
        <f t="shared" ref="BX474:BX499" si="801">IF(ROUND((R474-S474),5)&gt;=0,0,"Ошибка!")</f>
        <v>0</v>
      </c>
      <c r="BY474" s="361"/>
      <c r="BZ474" s="361"/>
      <c r="CA474" s="361"/>
      <c r="CB474" s="361"/>
      <c r="CC474" s="361"/>
      <c r="CD474" s="361"/>
      <c r="CE474" s="361"/>
      <c r="CF474" s="361"/>
      <c r="CG474" s="253">
        <f t="shared" ref="CG474:CG499" si="802">IF(ROUND((AA474-AB474),5)&gt;=0,0,"Ошибка!")</f>
        <v>0</v>
      </c>
      <c r="CH474" s="361"/>
      <c r="CI474" s="253">
        <f t="shared" ref="CI474:CI499" si="803">IF(ROUND((AC474-AD474),5)&gt;=0,0,"Ошибка!")</f>
        <v>0</v>
      </c>
      <c r="CJ474" s="361"/>
      <c r="CK474" s="361"/>
      <c r="CL474" s="361"/>
      <c r="CM474" s="361"/>
      <c r="CN474" s="361"/>
      <c r="CO474" s="361"/>
      <c r="CP474" s="361"/>
      <c r="CQ474" s="361"/>
      <c r="CR474" s="253">
        <f t="shared" ref="CR474:CR499" si="804">IF(ROUND((AL474-AM474),5)&gt;=0,0,"Ошибка!")</f>
        <v>0</v>
      </c>
      <c r="CS474" s="361"/>
      <c r="CT474" s="253">
        <f t="shared" ref="CT474:CT499" si="805">IF(ROUND((AN474-AO474),5)&gt;=0,0,"Ошибка!")</f>
        <v>0</v>
      </c>
      <c r="CU474" s="361"/>
      <c r="CV474" s="361"/>
      <c r="CW474" s="361"/>
      <c r="CX474" s="361"/>
      <c r="CY474" s="361"/>
      <c r="CZ474" s="361"/>
      <c r="DA474" s="361"/>
      <c r="DB474" s="361"/>
      <c r="DC474" s="253">
        <f t="shared" ref="DC474:DC499" si="806">IF(ROUND((AW474-AX474),5)&gt;=0,0,"Ошибка!")</f>
        <v>0</v>
      </c>
      <c r="DD474" s="361"/>
      <c r="DE474" s="253">
        <f t="shared" ref="DE474:DE499" si="807">IF(ROUND((AY474-AZ474),5)&gt;=0,0,"Ошибка!")</f>
        <v>0</v>
      </c>
      <c r="DF474" s="361"/>
      <c r="DG474" s="361"/>
      <c r="DH474" s="361"/>
      <c r="DI474" s="361"/>
      <c r="DJ474" s="361"/>
      <c r="DK474" s="361"/>
      <c r="DL474" s="361"/>
      <c r="DM474" s="2"/>
      <c r="DN474" s="2"/>
    </row>
    <row r="475" spans="1:118" s="28" customFormat="1" ht="24">
      <c r="A475" s="272" t="str">
        <f t="shared" si="777"/>
        <v>Внести наименование учреждения 16</v>
      </c>
      <c r="B475" s="348" t="s">
        <v>331</v>
      </c>
      <c r="C475" s="349" t="s">
        <v>288</v>
      </c>
      <c r="D475" s="349" t="s">
        <v>9</v>
      </c>
      <c r="E475" s="308">
        <f t="shared" si="788"/>
        <v>0</v>
      </c>
      <c r="F475" s="236">
        <f t="shared" si="789"/>
        <v>0</v>
      </c>
      <c r="G475" s="236">
        <f t="shared" si="790"/>
        <v>0</v>
      </c>
      <c r="H475" s="236">
        <f t="shared" si="791"/>
        <v>0</v>
      </c>
      <c r="I475" s="236">
        <f t="shared" si="792"/>
        <v>0</v>
      </c>
      <c r="J475" s="236">
        <f t="shared" si="793"/>
        <v>0</v>
      </c>
      <c r="K475" s="236">
        <f t="shared" si="794"/>
        <v>0</v>
      </c>
      <c r="L475" s="236">
        <f t="shared" si="795"/>
        <v>0</v>
      </c>
      <c r="M475" s="236">
        <f t="shared" si="796"/>
        <v>0</v>
      </c>
      <c r="N475" s="236">
        <f t="shared" si="778"/>
        <v>0</v>
      </c>
      <c r="O475" s="236">
        <f t="shared" si="797"/>
        <v>0</v>
      </c>
      <c r="P475" s="367"/>
      <c r="Q475" s="368"/>
      <c r="R475" s="237">
        <f t="shared" si="779"/>
        <v>0</v>
      </c>
      <c r="S475" s="368"/>
      <c r="T475" s="237">
        <f t="shared" si="780"/>
        <v>0</v>
      </c>
      <c r="U475" s="368"/>
      <c r="V475" s="368"/>
      <c r="W475" s="368"/>
      <c r="X475" s="368"/>
      <c r="Y475" s="368"/>
      <c r="Z475" s="368"/>
      <c r="AA475" s="367"/>
      <c r="AB475" s="368"/>
      <c r="AC475" s="237">
        <f t="shared" si="781"/>
        <v>0</v>
      </c>
      <c r="AD475" s="368"/>
      <c r="AE475" s="237">
        <f t="shared" si="782"/>
        <v>0</v>
      </c>
      <c r="AF475" s="368"/>
      <c r="AG475" s="368"/>
      <c r="AH475" s="368"/>
      <c r="AI475" s="368"/>
      <c r="AJ475" s="368"/>
      <c r="AK475" s="368"/>
      <c r="AL475" s="367"/>
      <c r="AM475" s="368"/>
      <c r="AN475" s="237">
        <f t="shared" si="783"/>
        <v>0</v>
      </c>
      <c r="AO475" s="368"/>
      <c r="AP475" s="237">
        <f t="shared" si="784"/>
        <v>0</v>
      </c>
      <c r="AQ475" s="368"/>
      <c r="AR475" s="368"/>
      <c r="AS475" s="368"/>
      <c r="AT475" s="368"/>
      <c r="AU475" s="368"/>
      <c r="AV475" s="368"/>
      <c r="AW475" s="367"/>
      <c r="AX475" s="368"/>
      <c r="AY475" s="237">
        <f t="shared" si="785"/>
        <v>0</v>
      </c>
      <c r="AZ475" s="368"/>
      <c r="BA475" s="237">
        <f t="shared" si="786"/>
        <v>0</v>
      </c>
      <c r="BB475" s="368"/>
      <c r="BC475" s="368"/>
      <c r="BD475" s="368"/>
      <c r="BE475" s="368"/>
      <c r="BF475" s="368"/>
      <c r="BG475" s="368"/>
      <c r="BH475" s="379">
        <f t="shared" si="774"/>
        <v>0</v>
      </c>
      <c r="BI475" s="255" t="str">
        <f t="shared" si="787"/>
        <v>04</v>
      </c>
      <c r="BJ475" s="361"/>
      <c r="BK475" s="253">
        <f t="shared" si="798"/>
        <v>0</v>
      </c>
      <c r="BL475" s="361"/>
      <c r="BM475" s="253">
        <f t="shared" si="799"/>
        <v>0</v>
      </c>
      <c r="BN475" s="247"/>
      <c r="BO475" s="358"/>
      <c r="BP475" s="361"/>
      <c r="BQ475" s="361"/>
      <c r="BR475" s="361"/>
      <c r="BS475" s="361"/>
      <c r="BT475" s="361"/>
      <c r="BU475" s="361"/>
      <c r="BV475" s="253">
        <f t="shared" si="800"/>
        <v>0</v>
      </c>
      <c r="BW475" s="361"/>
      <c r="BX475" s="253">
        <f t="shared" si="801"/>
        <v>0</v>
      </c>
      <c r="BY475" s="361"/>
      <c r="BZ475" s="361"/>
      <c r="CA475" s="361"/>
      <c r="CB475" s="361"/>
      <c r="CC475" s="361"/>
      <c r="CD475" s="361"/>
      <c r="CE475" s="361"/>
      <c r="CF475" s="361"/>
      <c r="CG475" s="253">
        <f t="shared" si="802"/>
        <v>0</v>
      </c>
      <c r="CH475" s="361"/>
      <c r="CI475" s="253">
        <f t="shared" si="803"/>
        <v>0</v>
      </c>
      <c r="CJ475" s="361"/>
      <c r="CK475" s="361"/>
      <c r="CL475" s="361"/>
      <c r="CM475" s="361"/>
      <c r="CN475" s="361"/>
      <c r="CO475" s="361"/>
      <c r="CP475" s="361"/>
      <c r="CQ475" s="361"/>
      <c r="CR475" s="253">
        <f t="shared" si="804"/>
        <v>0</v>
      </c>
      <c r="CS475" s="361"/>
      <c r="CT475" s="253">
        <f t="shared" si="805"/>
        <v>0</v>
      </c>
      <c r="CU475" s="361"/>
      <c r="CV475" s="361"/>
      <c r="CW475" s="361"/>
      <c r="CX475" s="361"/>
      <c r="CY475" s="361"/>
      <c r="CZ475" s="361"/>
      <c r="DA475" s="361"/>
      <c r="DB475" s="361"/>
      <c r="DC475" s="253">
        <f t="shared" si="806"/>
        <v>0</v>
      </c>
      <c r="DD475" s="361"/>
      <c r="DE475" s="253">
        <f t="shared" si="807"/>
        <v>0</v>
      </c>
      <c r="DF475" s="361"/>
      <c r="DG475" s="361"/>
      <c r="DH475" s="361"/>
      <c r="DI475" s="361"/>
      <c r="DJ475" s="361"/>
      <c r="DK475" s="361"/>
      <c r="DL475" s="361"/>
      <c r="DM475" s="242"/>
      <c r="DN475" s="242"/>
    </row>
    <row r="476" spans="1:118" s="28" customFormat="1" ht="24">
      <c r="A476" s="272" t="str">
        <f t="shared" si="777"/>
        <v>Внести наименование учреждения 16</v>
      </c>
      <c r="B476" s="348" t="s">
        <v>330</v>
      </c>
      <c r="C476" s="349" t="s">
        <v>289</v>
      </c>
      <c r="D476" s="349" t="s">
        <v>10</v>
      </c>
      <c r="E476" s="308">
        <f t="shared" si="788"/>
        <v>0</v>
      </c>
      <c r="F476" s="236">
        <f t="shared" si="789"/>
        <v>0</v>
      </c>
      <c r="G476" s="236">
        <f t="shared" si="790"/>
        <v>0</v>
      </c>
      <c r="H476" s="236">
        <f t="shared" si="791"/>
        <v>0</v>
      </c>
      <c r="I476" s="236">
        <f t="shared" si="792"/>
        <v>0</v>
      </c>
      <c r="J476" s="236">
        <f t="shared" si="793"/>
        <v>0</v>
      </c>
      <c r="K476" s="236">
        <f t="shared" si="794"/>
        <v>0</v>
      </c>
      <c r="L476" s="236">
        <f t="shared" si="795"/>
        <v>0</v>
      </c>
      <c r="M476" s="236">
        <f t="shared" si="796"/>
        <v>0</v>
      </c>
      <c r="N476" s="236">
        <f t="shared" si="778"/>
        <v>0</v>
      </c>
      <c r="O476" s="236">
        <f t="shared" si="797"/>
        <v>0</v>
      </c>
      <c r="P476" s="367"/>
      <c r="Q476" s="368"/>
      <c r="R476" s="237">
        <f t="shared" si="779"/>
        <v>0</v>
      </c>
      <c r="S476" s="368"/>
      <c r="T476" s="237">
        <f t="shared" si="780"/>
        <v>0</v>
      </c>
      <c r="U476" s="368"/>
      <c r="V476" s="368"/>
      <c r="W476" s="368"/>
      <c r="X476" s="368"/>
      <c r="Y476" s="368"/>
      <c r="Z476" s="368"/>
      <c r="AA476" s="367"/>
      <c r="AB476" s="368"/>
      <c r="AC476" s="237">
        <f t="shared" si="781"/>
        <v>0</v>
      </c>
      <c r="AD476" s="368"/>
      <c r="AE476" s="237">
        <f t="shared" si="782"/>
        <v>0</v>
      </c>
      <c r="AF476" s="368"/>
      <c r="AG476" s="368"/>
      <c r="AH476" s="368"/>
      <c r="AI476" s="368"/>
      <c r="AJ476" s="368"/>
      <c r="AK476" s="368"/>
      <c r="AL476" s="367"/>
      <c r="AM476" s="368"/>
      <c r="AN476" s="237">
        <f t="shared" si="783"/>
        <v>0</v>
      </c>
      <c r="AO476" s="368"/>
      <c r="AP476" s="237">
        <f t="shared" si="784"/>
        <v>0</v>
      </c>
      <c r="AQ476" s="368"/>
      <c r="AR476" s="368"/>
      <c r="AS476" s="368"/>
      <c r="AT476" s="368"/>
      <c r="AU476" s="368"/>
      <c r="AV476" s="368"/>
      <c r="AW476" s="367"/>
      <c r="AX476" s="368"/>
      <c r="AY476" s="237">
        <f t="shared" si="785"/>
        <v>0</v>
      </c>
      <c r="AZ476" s="368"/>
      <c r="BA476" s="237">
        <f t="shared" si="786"/>
        <v>0</v>
      </c>
      <c r="BB476" s="368"/>
      <c r="BC476" s="368"/>
      <c r="BD476" s="368"/>
      <c r="BE476" s="368"/>
      <c r="BF476" s="368"/>
      <c r="BG476" s="368"/>
      <c r="BH476" s="379">
        <f t="shared" si="774"/>
        <v>0</v>
      </c>
      <c r="BI476" s="255" t="str">
        <f t="shared" si="787"/>
        <v>05</v>
      </c>
      <c r="BJ476" s="361"/>
      <c r="BK476" s="253">
        <f t="shared" si="798"/>
        <v>0</v>
      </c>
      <c r="BL476" s="361"/>
      <c r="BM476" s="253">
        <f t="shared" si="799"/>
        <v>0</v>
      </c>
      <c r="BN476" s="247"/>
      <c r="BO476" s="358"/>
      <c r="BP476" s="361"/>
      <c r="BQ476" s="361"/>
      <c r="BR476" s="361"/>
      <c r="BS476" s="361"/>
      <c r="BT476" s="361"/>
      <c r="BU476" s="361"/>
      <c r="BV476" s="253">
        <f t="shared" si="800"/>
        <v>0</v>
      </c>
      <c r="BW476" s="361"/>
      <c r="BX476" s="253">
        <f t="shared" si="801"/>
        <v>0</v>
      </c>
      <c r="BY476" s="361"/>
      <c r="BZ476" s="361"/>
      <c r="CA476" s="361"/>
      <c r="CB476" s="361"/>
      <c r="CC476" s="361"/>
      <c r="CD476" s="361"/>
      <c r="CE476" s="361"/>
      <c r="CF476" s="361"/>
      <c r="CG476" s="253">
        <f t="shared" si="802"/>
        <v>0</v>
      </c>
      <c r="CH476" s="361"/>
      <c r="CI476" s="253">
        <f t="shared" si="803"/>
        <v>0</v>
      </c>
      <c r="CJ476" s="361"/>
      <c r="CK476" s="361"/>
      <c r="CL476" s="361"/>
      <c r="CM476" s="361"/>
      <c r="CN476" s="361"/>
      <c r="CO476" s="361"/>
      <c r="CP476" s="361"/>
      <c r="CQ476" s="361"/>
      <c r="CR476" s="253">
        <f t="shared" si="804"/>
        <v>0</v>
      </c>
      <c r="CS476" s="361"/>
      <c r="CT476" s="253">
        <f t="shared" si="805"/>
        <v>0</v>
      </c>
      <c r="CU476" s="361"/>
      <c r="CV476" s="361"/>
      <c r="CW476" s="361"/>
      <c r="CX476" s="361"/>
      <c r="CY476" s="361"/>
      <c r="CZ476" s="361"/>
      <c r="DA476" s="361"/>
      <c r="DB476" s="361"/>
      <c r="DC476" s="253">
        <f t="shared" si="806"/>
        <v>0</v>
      </c>
      <c r="DD476" s="361"/>
      <c r="DE476" s="253">
        <f t="shared" si="807"/>
        <v>0</v>
      </c>
      <c r="DF476" s="361"/>
      <c r="DG476" s="361"/>
      <c r="DH476" s="361"/>
      <c r="DI476" s="361"/>
      <c r="DJ476" s="361"/>
      <c r="DK476" s="361"/>
      <c r="DL476" s="361"/>
      <c r="DM476" s="242"/>
      <c r="DN476" s="242"/>
    </row>
    <row r="477" spans="1:118" s="27" customFormat="1" ht="12">
      <c r="A477" s="272" t="str">
        <f t="shared" si="777"/>
        <v>Внести наименование учреждения 16</v>
      </c>
      <c r="B477" s="350" t="s">
        <v>290</v>
      </c>
      <c r="C477" s="349" t="s">
        <v>291</v>
      </c>
      <c r="D477" s="349" t="s">
        <v>59</v>
      </c>
      <c r="E477" s="308">
        <f t="shared" si="788"/>
        <v>0</v>
      </c>
      <c r="F477" s="236">
        <f t="shared" si="789"/>
        <v>0</v>
      </c>
      <c r="G477" s="236">
        <f t="shared" si="790"/>
        <v>0</v>
      </c>
      <c r="H477" s="236">
        <f t="shared" si="791"/>
        <v>0</v>
      </c>
      <c r="I477" s="236">
        <f t="shared" si="792"/>
        <v>0</v>
      </c>
      <c r="J477" s="236">
        <f t="shared" si="793"/>
        <v>0</v>
      </c>
      <c r="K477" s="236">
        <f t="shared" si="794"/>
        <v>0</v>
      </c>
      <c r="L477" s="236">
        <f t="shared" si="795"/>
        <v>0</v>
      </c>
      <c r="M477" s="236">
        <f t="shared" si="796"/>
        <v>0</v>
      </c>
      <c r="N477" s="236">
        <f t="shared" si="778"/>
        <v>0</v>
      </c>
      <c r="O477" s="236">
        <f t="shared" si="797"/>
        <v>0</v>
      </c>
      <c r="P477" s="367"/>
      <c r="Q477" s="368"/>
      <c r="R477" s="237">
        <f t="shared" si="779"/>
        <v>0</v>
      </c>
      <c r="S477" s="368"/>
      <c r="T477" s="237">
        <f t="shared" si="780"/>
        <v>0</v>
      </c>
      <c r="U477" s="368"/>
      <c r="V477" s="368"/>
      <c r="W477" s="368"/>
      <c r="X477" s="368"/>
      <c r="Y477" s="368"/>
      <c r="Z477" s="368"/>
      <c r="AA477" s="367"/>
      <c r="AB477" s="368"/>
      <c r="AC477" s="237">
        <f t="shared" si="781"/>
        <v>0</v>
      </c>
      <c r="AD477" s="368"/>
      <c r="AE477" s="237">
        <f t="shared" si="782"/>
        <v>0</v>
      </c>
      <c r="AF477" s="368"/>
      <c r="AG477" s="368"/>
      <c r="AH477" s="368"/>
      <c r="AI477" s="368"/>
      <c r="AJ477" s="368"/>
      <c r="AK477" s="368"/>
      <c r="AL477" s="367"/>
      <c r="AM477" s="368"/>
      <c r="AN477" s="237">
        <f t="shared" si="783"/>
        <v>0</v>
      </c>
      <c r="AO477" s="368"/>
      <c r="AP477" s="237">
        <f t="shared" si="784"/>
        <v>0</v>
      </c>
      <c r="AQ477" s="368"/>
      <c r="AR477" s="368"/>
      <c r="AS477" s="368"/>
      <c r="AT477" s="368"/>
      <c r="AU477" s="368"/>
      <c r="AV477" s="368"/>
      <c r="AW477" s="367"/>
      <c r="AX477" s="368"/>
      <c r="AY477" s="237">
        <f t="shared" si="785"/>
        <v>0</v>
      </c>
      <c r="AZ477" s="368"/>
      <c r="BA477" s="237">
        <f t="shared" si="786"/>
        <v>0</v>
      </c>
      <c r="BB477" s="368"/>
      <c r="BC477" s="368"/>
      <c r="BD477" s="368"/>
      <c r="BE477" s="368"/>
      <c r="BF477" s="368"/>
      <c r="BG477" s="368"/>
      <c r="BH477" s="379">
        <f t="shared" si="774"/>
        <v>0</v>
      </c>
      <c r="BI477" s="255" t="str">
        <f t="shared" si="787"/>
        <v>06</v>
      </c>
      <c r="BJ477" s="361"/>
      <c r="BK477" s="253">
        <f t="shared" si="798"/>
        <v>0</v>
      </c>
      <c r="BL477" s="361"/>
      <c r="BM477" s="253">
        <f t="shared" si="799"/>
        <v>0</v>
      </c>
      <c r="BN477" s="247"/>
      <c r="BO477" s="358"/>
      <c r="BP477" s="361"/>
      <c r="BQ477" s="361"/>
      <c r="BR477" s="361"/>
      <c r="BS477" s="361"/>
      <c r="BT477" s="361"/>
      <c r="BU477" s="361"/>
      <c r="BV477" s="253">
        <f t="shared" si="800"/>
        <v>0</v>
      </c>
      <c r="BW477" s="361"/>
      <c r="BX477" s="253">
        <f t="shared" si="801"/>
        <v>0</v>
      </c>
      <c r="BY477" s="361"/>
      <c r="BZ477" s="361"/>
      <c r="CA477" s="361"/>
      <c r="CB477" s="361"/>
      <c r="CC477" s="361"/>
      <c r="CD477" s="361"/>
      <c r="CE477" s="361"/>
      <c r="CF477" s="361"/>
      <c r="CG477" s="253">
        <f t="shared" si="802"/>
        <v>0</v>
      </c>
      <c r="CH477" s="361"/>
      <c r="CI477" s="253">
        <f t="shared" si="803"/>
        <v>0</v>
      </c>
      <c r="CJ477" s="361"/>
      <c r="CK477" s="361"/>
      <c r="CL477" s="361"/>
      <c r="CM477" s="361"/>
      <c r="CN477" s="361"/>
      <c r="CO477" s="361"/>
      <c r="CP477" s="361"/>
      <c r="CQ477" s="361"/>
      <c r="CR477" s="253">
        <f t="shared" si="804"/>
        <v>0</v>
      </c>
      <c r="CS477" s="361"/>
      <c r="CT477" s="253">
        <f t="shared" si="805"/>
        <v>0</v>
      </c>
      <c r="CU477" s="361"/>
      <c r="CV477" s="361"/>
      <c r="CW477" s="361"/>
      <c r="CX477" s="361"/>
      <c r="CY477" s="361"/>
      <c r="CZ477" s="361"/>
      <c r="DA477" s="361"/>
      <c r="DB477" s="361"/>
      <c r="DC477" s="253">
        <f t="shared" si="806"/>
        <v>0</v>
      </c>
      <c r="DD477" s="361"/>
      <c r="DE477" s="253">
        <f t="shared" si="807"/>
        <v>0</v>
      </c>
      <c r="DF477" s="361"/>
      <c r="DG477" s="361"/>
      <c r="DH477" s="361"/>
      <c r="DI477" s="361"/>
      <c r="DJ477" s="361"/>
      <c r="DK477" s="361"/>
      <c r="DL477" s="361"/>
      <c r="DM477" s="2"/>
      <c r="DN477" s="2"/>
    </row>
    <row r="478" spans="1:118" s="28" customFormat="1" ht="36">
      <c r="A478" s="272" t="str">
        <f t="shared" si="777"/>
        <v>Внести наименование учреждения 16</v>
      </c>
      <c r="B478" s="348" t="s">
        <v>332</v>
      </c>
      <c r="C478" s="349" t="s">
        <v>292</v>
      </c>
      <c r="D478" s="349" t="s">
        <v>60</v>
      </c>
      <c r="E478" s="308">
        <f t="shared" si="788"/>
        <v>0</v>
      </c>
      <c r="F478" s="236">
        <f t="shared" si="789"/>
        <v>0</v>
      </c>
      <c r="G478" s="236">
        <f t="shared" si="790"/>
        <v>0</v>
      </c>
      <c r="H478" s="236">
        <f t="shared" si="791"/>
        <v>0</v>
      </c>
      <c r="I478" s="236">
        <f t="shared" si="792"/>
        <v>0</v>
      </c>
      <c r="J478" s="236">
        <f t="shared" si="793"/>
        <v>0</v>
      </c>
      <c r="K478" s="236">
        <f t="shared" si="794"/>
        <v>0</v>
      </c>
      <c r="L478" s="236">
        <f t="shared" si="795"/>
        <v>0</v>
      </c>
      <c r="M478" s="236">
        <f t="shared" si="796"/>
        <v>0</v>
      </c>
      <c r="N478" s="236">
        <f t="shared" si="778"/>
        <v>0</v>
      </c>
      <c r="O478" s="236">
        <f t="shared" si="797"/>
        <v>0</v>
      </c>
      <c r="P478" s="220"/>
      <c r="Q478" s="221"/>
      <c r="R478" s="237">
        <f t="shared" si="779"/>
        <v>0</v>
      </c>
      <c r="S478" s="221"/>
      <c r="T478" s="237">
        <f t="shared" si="780"/>
        <v>0</v>
      </c>
      <c r="U478" s="221"/>
      <c r="V478" s="233"/>
      <c r="W478" s="221"/>
      <c r="X478" s="221"/>
      <c r="Y478" s="233"/>
      <c r="Z478" s="221"/>
      <c r="AA478" s="220"/>
      <c r="AB478" s="221"/>
      <c r="AC478" s="237">
        <f t="shared" si="781"/>
        <v>0</v>
      </c>
      <c r="AD478" s="221"/>
      <c r="AE478" s="237">
        <f t="shared" si="782"/>
        <v>0</v>
      </c>
      <c r="AF478" s="221"/>
      <c r="AG478" s="233"/>
      <c r="AH478" s="221"/>
      <c r="AI478" s="221"/>
      <c r="AJ478" s="233"/>
      <c r="AK478" s="221"/>
      <c r="AL478" s="220"/>
      <c r="AM478" s="221"/>
      <c r="AN478" s="237">
        <f t="shared" si="783"/>
        <v>0</v>
      </c>
      <c r="AO478" s="221"/>
      <c r="AP478" s="237">
        <f t="shared" si="784"/>
        <v>0</v>
      </c>
      <c r="AQ478" s="221"/>
      <c r="AR478" s="233"/>
      <c r="AS478" s="221"/>
      <c r="AT478" s="221"/>
      <c r="AU478" s="233"/>
      <c r="AV478" s="221"/>
      <c r="AW478" s="220"/>
      <c r="AX478" s="221"/>
      <c r="AY478" s="237">
        <f t="shared" si="785"/>
        <v>0</v>
      </c>
      <c r="AZ478" s="221"/>
      <c r="BA478" s="237">
        <f t="shared" si="786"/>
        <v>0</v>
      </c>
      <c r="BB478" s="221"/>
      <c r="BC478" s="233"/>
      <c r="BD478" s="221"/>
      <c r="BE478" s="221"/>
      <c r="BF478" s="233"/>
      <c r="BG478" s="221"/>
      <c r="BH478" s="379">
        <f t="shared" si="774"/>
        <v>0</v>
      </c>
      <c r="BI478" s="255" t="str">
        <f t="shared" si="787"/>
        <v>07</v>
      </c>
      <c r="BJ478" s="361"/>
      <c r="BK478" s="253">
        <f t="shared" si="798"/>
        <v>0</v>
      </c>
      <c r="BL478" s="361"/>
      <c r="BM478" s="253">
        <f t="shared" si="799"/>
        <v>0</v>
      </c>
      <c r="BN478" s="247"/>
      <c r="BO478" s="358"/>
      <c r="BP478" s="361"/>
      <c r="BQ478" s="361"/>
      <c r="BR478" s="361"/>
      <c r="BS478" s="361"/>
      <c r="BT478" s="361"/>
      <c r="BU478" s="361"/>
      <c r="BV478" s="253">
        <f t="shared" si="800"/>
        <v>0</v>
      </c>
      <c r="BW478" s="361"/>
      <c r="BX478" s="253">
        <f t="shared" si="801"/>
        <v>0</v>
      </c>
      <c r="BY478" s="361"/>
      <c r="BZ478" s="361"/>
      <c r="CA478" s="361"/>
      <c r="CB478" s="361"/>
      <c r="CC478" s="361"/>
      <c r="CD478" s="361"/>
      <c r="CE478" s="361"/>
      <c r="CF478" s="361"/>
      <c r="CG478" s="253">
        <f t="shared" si="802"/>
        <v>0</v>
      </c>
      <c r="CH478" s="361"/>
      <c r="CI478" s="253">
        <f t="shared" si="803"/>
        <v>0</v>
      </c>
      <c r="CJ478" s="361"/>
      <c r="CK478" s="361"/>
      <c r="CL478" s="361"/>
      <c r="CM478" s="361"/>
      <c r="CN478" s="361"/>
      <c r="CO478" s="361"/>
      <c r="CP478" s="361"/>
      <c r="CQ478" s="361"/>
      <c r="CR478" s="253">
        <f t="shared" si="804"/>
        <v>0</v>
      </c>
      <c r="CS478" s="361"/>
      <c r="CT478" s="253">
        <f t="shared" si="805"/>
        <v>0</v>
      </c>
      <c r="CU478" s="361"/>
      <c r="CV478" s="361"/>
      <c r="CW478" s="361"/>
      <c r="CX478" s="361"/>
      <c r="CY478" s="361"/>
      <c r="CZ478" s="361"/>
      <c r="DA478" s="361"/>
      <c r="DB478" s="361"/>
      <c r="DC478" s="253">
        <f t="shared" si="806"/>
        <v>0</v>
      </c>
      <c r="DD478" s="361"/>
      <c r="DE478" s="253">
        <f t="shared" si="807"/>
        <v>0</v>
      </c>
      <c r="DF478" s="361"/>
      <c r="DG478" s="361"/>
      <c r="DH478" s="361"/>
      <c r="DI478" s="361"/>
      <c r="DJ478" s="361"/>
      <c r="DK478" s="361"/>
      <c r="DL478" s="361"/>
      <c r="DM478" s="242"/>
      <c r="DN478" s="242"/>
    </row>
    <row r="479" spans="1:118" s="28" customFormat="1" ht="24">
      <c r="A479" s="272" t="str">
        <f t="shared" si="777"/>
        <v>Внести наименование учреждения 16</v>
      </c>
      <c r="B479" s="348" t="s">
        <v>333</v>
      </c>
      <c r="C479" s="349" t="s">
        <v>293</v>
      </c>
      <c r="D479" s="349" t="s">
        <v>61</v>
      </c>
      <c r="E479" s="308">
        <f t="shared" si="788"/>
        <v>0</v>
      </c>
      <c r="F479" s="236">
        <f t="shared" si="789"/>
        <v>0</v>
      </c>
      <c r="G479" s="236">
        <f t="shared" si="790"/>
        <v>0</v>
      </c>
      <c r="H479" s="236">
        <f t="shared" si="791"/>
        <v>0</v>
      </c>
      <c r="I479" s="236">
        <f t="shared" si="792"/>
        <v>0</v>
      </c>
      <c r="J479" s="236">
        <f t="shared" si="793"/>
        <v>0</v>
      </c>
      <c r="K479" s="236">
        <f t="shared" si="794"/>
        <v>0</v>
      </c>
      <c r="L479" s="236">
        <f t="shared" si="795"/>
        <v>0</v>
      </c>
      <c r="M479" s="236">
        <f t="shared" si="796"/>
        <v>0</v>
      </c>
      <c r="N479" s="236">
        <f t="shared" si="778"/>
        <v>0</v>
      </c>
      <c r="O479" s="236">
        <f t="shared" si="797"/>
        <v>0</v>
      </c>
      <c r="P479" s="367"/>
      <c r="Q479" s="368"/>
      <c r="R479" s="237">
        <f t="shared" ref="R479:R496" si="808">SUM(U479:W479)</f>
        <v>0</v>
      </c>
      <c r="S479" s="368"/>
      <c r="T479" s="237">
        <f t="shared" ref="T479:T496" si="809">SUM(X479:Z479)</f>
        <v>0</v>
      </c>
      <c r="U479" s="368"/>
      <c r="V479" s="368"/>
      <c r="W479" s="368"/>
      <c r="X479" s="368"/>
      <c r="Y479" s="368"/>
      <c r="Z479" s="368"/>
      <c r="AA479" s="367"/>
      <c r="AB479" s="368"/>
      <c r="AC479" s="237">
        <f t="shared" ref="AC479:AC496" si="810">SUM(AF479:AH479)</f>
        <v>0</v>
      </c>
      <c r="AD479" s="368"/>
      <c r="AE479" s="237">
        <f t="shared" ref="AE479:AE496" si="811">SUM(AI479:AK479)</f>
        <v>0</v>
      </c>
      <c r="AF479" s="368"/>
      <c r="AG479" s="368"/>
      <c r="AH479" s="368"/>
      <c r="AI479" s="368"/>
      <c r="AJ479" s="368"/>
      <c r="AK479" s="368"/>
      <c r="AL479" s="367"/>
      <c r="AM479" s="368"/>
      <c r="AN479" s="237">
        <f t="shared" ref="AN479:AN496" si="812">SUM(AQ479:AS479)</f>
        <v>0</v>
      </c>
      <c r="AO479" s="368"/>
      <c r="AP479" s="237">
        <f t="shared" ref="AP479:AP496" si="813">SUM(AT479:AV479)</f>
        <v>0</v>
      </c>
      <c r="AQ479" s="368"/>
      <c r="AR479" s="368"/>
      <c r="AS479" s="368"/>
      <c r="AT479" s="368"/>
      <c r="AU479" s="368"/>
      <c r="AV479" s="368"/>
      <c r="AW479" s="367"/>
      <c r="AX479" s="368"/>
      <c r="AY479" s="237">
        <f t="shared" ref="AY479:AY496" si="814">SUM(BB479:BD479)</f>
        <v>0</v>
      </c>
      <c r="AZ479" s="368"/>
      <c r="BA479" s="237">
        <f t="shared" ref="BA479:BA496" si="815">SUM(BE479:BG479)</f>
        <v>0</v>
      </c>
      <c r="BB479" s="368"/>
      <c r="BC479" s="368"/>
      <c r="BD479" s="368"/>
      <c r="BE479" s="368"/>
      <c r="BF479" s="368"/>
      <c r="BG479" s="368"/>
      <c r="BH479" s="379">
        <f t="shared" si="774"/>
        <v>0</v>
      </c>
      <c r="BI479" s="255" t="str">
        <f t="shared" si="787"/>
        <v>08</v>
      </c>
      <c r="BJ479" s="361"/>
      <c r="BK479" s="253">
        <f t="shared" si="798"/>
        <v>0</v>
      </c>
      <c r="BL479" s="361"/>
      <c r="BM479" s="253">
        <f t="shared" si="799"/>
        <v>0</v>
      </c>
      <c r="BN479" s="247"/>
      <c r="BO479" s="358"/>
      <c r="BP479" s="361"/>
      <c r="BQ479" s="361"/>
      <c r="BR479" s="361"/>
      <c r="BS479" s="361"/>
      <c r="BT479" s="361"/>
      <c r="BU479" s="361"/>
      <c r="BV479" s="253">
        <f t="shared" si="800"/>
        <v>0</v>
      </c>
      <c r="BW479" s="361"/>
      <c r="BX479" s="253">
        <f t="shared" si="801"/>
        <v>0</v>
      </c>
      <c r="BY479" s="361"/>
      <c r="BZ479" s="361"/>
      <c r="CA479" s="361"/>
      <c r="CB479" s="361"/>
      <c r="CC479" s="361"/>
      <c r="CD479" s="361"/>
      <c r="CE479" s="361"/>
      <c r="CF479" s="361"/>
      <c r="CG479" s="253">
        <f t="shared" si="802"/>
        <v>0</v>
      </c>
      <c r="CH479" s="361"/>
      <c r="CI479" s="253">
        <f t="shared" si="803"/>
        <v>0</v>
      </c>
      <c r="CJ479" s="361"/>
      <c r="CK479" s="361"/>
      <c r="CL479" s="361"/>
      <c r="CM479" s="361"/>
      <c r="CN479" s="361"/>
      <c r="CO479" s="361"/>
      <c r="CP479" s="361"/>
      <c r="CQ479" s="361"/>
      <c r="CR479" s="253">
        <f t="shared" si="804"/>
        <v>0</v>
      </c>
      <c r="CS479" s="361"/>
      <c r="CT479" s="253">
        <f t="shared" si="805"/>
        <v>0</v>
      </c>
      <c r="CU479" s="361"/>
      <c r="CV479" s="361"/>
      <c r="CW479" s="361"/>
      <c r="CX479" s="361"/>
      <c r="CY479" s="361"/>
      <c r="CZ479" s="361"/>
      <c r="DA479" s="361"/>
      <c r="DB479" s="361"/>
      <c r="DC479" s="253">
        <f t="shared" si="806"/>
        <v>0</v>
      </c>
      <c r="DD479" s="361"/>
      <c r="DE479" s="253">
        <f t="shared" si="807"/>
        <v>0</v>
      </c>
      <c r="DF479" s="361"/>
      <c r="DG479" s="361"/>
      <c r="DH479" s="361"/>
      <c r="DI479" s="361"/>
      <c r="DJ479" s="361"/>
      <c r="DK479" s="361"/>
      <c r="DL479" s="361"/>
      <c r="DM479" s="242"/>
      <c r="DN479" s="242"/>
    </row>
    <row r="480" spans="1:118" s="27" customFormat="1" ht="24">
      <c r="A480" s="272" t="str">
        <f t="shared" si="777"/>
        <v>Внести наименование учреждения 16</v>
      </c>
      <c r="B480" s="351" t="s">
        <v>334</v>
      </c>
      <c r="C480" s="349" t="s">
        <v>294</v>
      </c>
      <c r="D480" s="349" t="s">
        <v>63</v>
      </c>
      <c r="E480" s="308">
        <f t="shared" si="788"/>
        <v>0</v>
      </c>
      <c r="F480" s="236">
        <f t="shared" si="789"/>
        <v>0</v>
      </c>
      <c r="G480" s="236">
        <f t="shared" si="790"/>
        <v>0</v>
      </c>
      <c r="H480" s="236">
        <f t="shared" si="791"/>
        <v>0</v>
      </c>
      <c r="I480" s="236">
        <f t="shared" si="792"/>
        <v>0</v>
      </c>
      <c r="J480" s="236">
        <f t="shared" si="793"/>
        <v>0</v>
      </c>
      <c r="K480" s="236">
        <f t="shared" si="794"/>
        <v>0</v>
      </c>
      <c r="L480" s="236">
        <f t="shared" si="795"/>
        <v>0</v>
      </c>
      <c r="M480" s="236">
        <f t="shared" si="796"/>
        <v>0</v>
      </c>
      <c r="N480" s="236">
        <f t="shared" si="778"/>
        <v>0</v>
      </c>
      <c r="O480" s="236">
        <f t="shared" si="797"/>
        <v>0</v>
      </c>
      <c r="P480" s="367"/>
      <c r="Q480" s="368"/>
      <c r="R480" s="237">
        <f t="shared" si="808"/>
        <v>0</v>
      </c>
      <c r="S480" s="368"/>
      <c r="T480" s="237">
        <f t="shared" si="809"/>
        <v>0</v>
      </c>
      <c r="U480" s="368"/>
      <c r="V480" s="368"/>
      <c r="W480" s="368"/>
      <c r="X480" s="368"/>
      <c r="Y480" s="368"/>
      <c r="Z480" s="368"/>
      <c r="AA480" s="367"/>
      <c r="AB480" s="368"/>
      <c r="AC480" s="237">
        <f t="shared" si="810"/>
        <v>0</v>
      </c>
      <c r="AD480" s="368"/>
      <c r="AE480" s="237">
        <f t="shared" si="811"/>
        <v>0</v>
      </c>
      <c r="AF480" s="368"/>
      <c r="AG480" s="368"/>
      <c r="AH480" s="368"/>
      <c r="AI480" s="368"/>
      <c r="AJ480" s="368"/>
      <c r="AK480" s="368"/>
      <c r="AL480" s="367"/>
      <c r="AM480" s="368"/>
      <c r="AN480" s="237">
        <f t="shared" si="812"/>
        <v>0</v>
      </c>
      <c r="AO480" s="368"/>
      <c r="AP480" s="237">
        <f t="shared" si="813"/>
        <v>0</v>
      </c>
      <c r="AQ480" s="368"/>
      <c r="AR480" s="368"/>
      <c r="AS480" s="368"/>
      <c r="AT480" s="368"/>
      <c r="AU480" s="368"/>
      <c r="AV480" s="368"/>
      <c r="AW480" s="367"/>
      <c r="AX480" s="368"/>
      <c r="AY480" s="237">
        <f t="shared" si="814"/>
        <v>0</v>
      </c>
      <c r="AZ480" s="368"/>
      <c r="BA480" s="237">
        <f t="shared" si="815"/>
        <v>0</v>
      </c>
      <c r="BB480" s="368"/>
      <c r="BC480" s="368"/>
      <c r="BD480" s="368"/>
      <c r="BE480" s="368"/>
      <c r="BF480" s="368"/>
      <c r="BG480" s="368"/>
      <c r="BH480" s="379">
        <f t="shared" si="774"/>
        <v>0</v>
      </c>
      <c r="BI480" s="255" t="str">
        <f t="shared" si="787"/>
        <v>09</v>
      </c>
      <c r="BJ480" s="361"/>
      <c r="BK480" s="253">
        <f t="shared" si="798"/>
        <v>0</v>
      </c>
      <c r="BL480" s="361"/>
      <c r="BM480" s="253">
        <f t="shared" si="799"/>
        <v>0</v>
      </c>
      <c r="BN480" s="247"/>
      <c r="BO480" s="358"/>
      <c r="BP480" s="361"/>
      <c r="BQ480" s="361"/>
      <c r="BR480" s="361"/>
      <c r="BS480" s="361"/>
      <c r="BT480" s="361"/>
      <c r="BU480" s="361"/>
      <c r="BV480" s="253">
        <f t="shared" si="800"/>
        <v>0</v>
      </c>
      <c r="BW480" s="361"/>
      <c r="BX480" s="253">
        <f t="shared" si="801"/>
        <v>0</v>
      </c>
      <c r="BY480" s="361"/>
      <c r="BZ480" s="361"/>
      <c r="CA480" s="361"/>
      <c r="CB480" s="361"/>
      <c r="CC480" s="361"/>
      <c r="CD480" s="361"/>
      <c r="CE480" s="361"/>
      <c r="CF480" s="361"/>
      <c r="CG480" s="253">
        <f t="shared" si="802"/>
        <v>0</v>
      </c>
      <c r="CH480" s="361"/>
      <c r="CI480" s="253">
        <f t="shared" si="803"/>
        <v>0</v>
      </c>
      <c r="CJ480" s="361"/>
      <c r="CK480" s="361"/>
      <c r="CL480" s="361"/>
      <c r="CM480" s="361"/>
      <c r="CN480" s="361"/>
      <c r="CO480" s="361"/>
      <c r="CP480" s="361"/>
      <c r="CQ480" s="361"/>
      <c r="CR480" s="253">
        <f t="shared" si="804"/>
        <v>0</v>
      </c>
      <c r="CS480" s="361"/>
      <c r="CT480" s="253">
        <f t="shared" si="805"/>
        <v>0</v>
      </c>
      <c r="CU480" s="361"/>
      <c r="CV480" s="361"/>
      <c r="CW480" s="361"/>
      <c r="CX480" s="361"/>
      <c r="CY480" s="361"/>
      <c r="CZ480" s="361"/>
      <c r="DA480" s="361"/>
      <c r="DB480" s="361"/>
      <c r="DC480" s="253">
        <f t="shared" si="806"/>
        <v>0</v>
      </c>
      <c r="DD480" s="361"/>
      <c r="DE480" s="253">
        <f t="shared" si="807"/>
        <v>0</v>
      </c>
      <c r="DF480" s="361"/>
      <c r="DG480" s="361"/>
      <c r="DH480" s="361"/>
      <c r="DI480" s="361"/>
      <c r="DJ480" s="361"/>
      <c r="DK480" s="361"/>
      <c r="DL480" s="361"/>
      <c r="DM480" s="2"/>
      <c r="DN480" s="2"/>
    </row>
    <row r="481" spans="1:118" s="27" customFormat="1" ht="12">
      <c r="A481" s="272" t="str">
        <f t="shared" si="777"/>
        <v>Внести наименование учреждения 16</v>
      </c>
      <c r="B481" s="366" t="s">
        <v>335</v>
      </c>
      <c r="C481" s="349" t="s">
        <v>295</v>
      </c>
      <c r="D481" s="349" t="s">
        <v>64</v>
      </c>
      <c r="E481" s="308">
        <f t="shared" si="788"/>
        <v>0</v>
      </c>
      <c r="F481" s="236">
        <f t="shared" si="789"/>
        <v>0</v>
      </c>
      <c r="G481" s="236">
        <f t="shared" si="790"/>
        <v>0</v>
      </c>
      <c r="H481" s="236">
        <f t="shared" si="791"/>
        <v>0</v>
      </c>
      <c r="I481" s="236">
        <f t="shared" si="792"/>
        <v>0</v>
      </c>
      <c r="J481" s="236">
        <f t="shared" si="793"/>
        <v>0</v>
      </c>
      <c r="K481" s="236">
        <f t="shared" si="794"/>
        <v>0</v>
      </c>
      <c r="L481" s="236">
        <f t="shared" si="795"/>
        <v>0</v>
      </c>
      <c r="M481" s="236">
        <f t="shared" si="796"/>
        <v>0</v>
      </c>
      <c r="N481" s="236">
        <f t="shared" si="778"/>
        <v>0</v>
      </c>
      <c r="O481" s="236">
        <f t="shared" si="797"/>
        <v>0</v>
      </c>
      <c r="P481" s="367"/>
      <c r="Q481" s="368"/>
      <c r="R481" s="237">
        <f t="shared" si="808"/>
        <v>0</v>
      </c>
      <c r="S481" s="368"/>
      <c r="T481" s="237">
        <f t="shared" si="809"/>
        <v>0</v>
      </c>
      <c r="U481" s="368"/>
      <c r="V481" s="368"/>
      <c r="W481" s="368"/>
      <c r="X481" s="368"/>
      <c r="Y481" s="368"/>
      <c r="Z481" s="368"/>
      <c r="AA481" s="367"/>
      <c r="AB481" s="368"/>
      <c r="AC481" s="237">
        <f t="shared" si="810"/>
        <v>0</v>
      </c>
      <c r="AD481" s="368"/>
      <c r="AE481" s="237">
        <f t="shared" si="811"/>
        <v>0</v>
      </c>
      <c r="AF481" s="368"/>
      <c r="AG481" s="368"/>
      <c r="AH481" s="368"/>
      <c r="AI481" s="368"/>
      <c r="AJ481" s="368"/>
      <c r="AK481" s="368"/>
      <c r="AL481" s="367"/>
      <c r="AM481" s="368"/>
      <c r="AN481" s="237">
        <f t="shared" si="812"/>
        <v>0</v>
      </c>
      <c r="AO481" s="368"/>
      <c r="AP481" s="237">
        <f t="shared" si="813"/>
        <v>0</v>
      </c>
      <c r="AQ481" s="368"/>
      <c r="AR481" s="368"/>
      <c r="AS481" s="368"/>
      <c r="AT481" s="368"/>
      <c r="AU481" s="368"/>
      <c r="AV481" s="368"/>
      <c r="AW481" s="367"/>
      <c r="AX481" s="368"/>
      <c r="AY481" s="237">
        <f t="shared" si="814"/>
        <v>0</v>
      </c>
      <c r="AZ481" s="368"/>
      <c r="BA481" s="237">
        <f t="shared" si="815"/>
        <v>0</v>
      </c>
      <c r="BB481" s="368"/>
      <c r="BC481" s="368"/>
      <c r="BD481" s="368"/>
      <c r="BE481" s="368"/>
      <c r="BF481" s="368"/>
      <c r="BG481" s="368"/>
      <c r="BH481" s="379">
        <f t="shared" si="774"/>
        <v>0</v>
      </c>
      <c r="BI481" s="255" t="str">
        <f t="shared" si="787"/>
        <v>10</v>
      </c>
      <c r="BJ481" s="361"/>
      <c r="BK481" s="253">
        <f t="shared" si="798"/>
        <v>0</v>
      </c>
      <c r="BL481" s="361"/>
      <c r="BM481" s="253">
        <f t="shared" si="799"/>
        <v>0</v>
      </c>
      <c r="BN481" s="247"/>
      <c r="BO481" s="358"/>
      <c r="BP481" s="361"/>
      <c r="BQ481" s="361"/>
      <c r="BR481" s="361"/>
      <c r="BS481" s="361"/>
      <c r="BT481" s="361"/>
      <c r="BU481" s="361"/>
      <c r="BV481" s="253">
        <f t="shared" si="800"/>
        <v>0</v>
      </c>
      <c r="BW481" s="361"/>
      <c r="BX481" s="253">
        <f t="shared" si="801"/>
        <v>0</v>
      </c>
      <c r="BY481" s="361"/>
      <c r="BZ481" s="361"/>
      <c r="CA481" s="361"/>
      <c r="CB481" s="361"/>
      <c r="CC481" s="361"/>
      <c r="CD481" s="361"/>
      <c r="CE481" s="361"/>
      <c r="CF481" s="361"/>
      <c r="CG481" s="253">
        <f t="shared" si="802"/>
        <v>0</v>
      </c>
      <c r="CH481" s="361"/>
      <c r="CI481" s="253">
        <f t="shared" si="803"/>
        <v>0</v>
      </c>
      <c r="CJ481" s="361"/>
      <c r="CK481" s="361"/>
      <c r="CL481" s="361"/>
      <c r="CM481" s="361"/>
      <c r="CN481" s="361"/>
      <c r="CO481" s="361"/>
      <c r="CP481" s="361"/>
      <c r="CQ481" s="361"/>
      <c r="CR481" s="253">
        <f t="shared" si="804"/>
        <v>0</v>
      </c>
      <c r="CS481" s="361"/>
      <c r="CT481" s="253">
        <f t="shared" si="805"/>
        <v>0</v>
      </c>
      <c r="CU481" s="361"/>
      <c r="CV481" s="361"/>
      <c r="CW481" s="361"/>
      <c r="CX481" s="361"/>
      <c r="CY481" s="361"/>
      <c r="CZ481" s="361"/>
      <c r="DA481" s="361"/>
      <c r="DB481" s="361"/>
      <c r="DC481" s="253">
        <f t="shared" si="806"/>
        <v>0</v>
      </c>
      <c r="DD481" s="361"/>
      <c r="DE481" s="253">
        <f t="shared" si="807"/>
        <v>0</v>
      </c>
      <c r="DF481" s="361"/>
      <c r="DG481" s="361"/>
      <c r="DH481" s="361"/>
      <c r="DI481" s="361"/>
      <c r="DJ481" s="361"/>
      <c r="DK481" s="361"/>
      <c r="DL481" s="361"/>
      <c r="DM481" s="2"/>
      <c r="DN481" s="2"/>
    </row>
    <row r="482" spans="1:118" s="28" customFormat="1" ht="24">
      <c r="A482" s="272" t="str">
        <f t="shared" si="777"/>
        <v>Внести наименование учреждения 16</v>
      </c>
      <c r="B482" s="348" t="s">
        <v>336</v>
      </c>
      <c r="C482" s="349" t="s">
        <v>296</v>
      </c>
      <c r="D482" s="349" t="s">
        <v>65</v>
      </c>
      <c r="E482" s="308">
        <f t="shared" si="788"/>
        <v>0</v>
      </c>
      <c r="F482" s="236">
        <f t="shared" si="789"/>
        <v>0</v>
      </c>
      <c r="G482" s="236">
        <f t="shared" si="790"/>
        <v>0</v>
      </c>
      <c r="H482" s="236">
        <f t="shared" si="791"/>
        <v>0</v>
      </c>
      <c r="I482" s="236">
        <f t="shared" si="792"/>
        <v>0</v>
      </c>
      <c r="J482" s="236">
        <f t="shared" si="793"/>
        <v>0</v>
      </c>
      <c r="K482" s="236">
        <f t="shared" si="794"/>
        <v>0</v>
      </c>
      <c r="L482" s="236">
        <f t="shared" si="795"/>
        <v>0</v>
      </c>
      <c r="M482" s="236">
        <f t="shared" si="796"/>
        <v>0</v>
      </c>
      <c r="N482" s="236">
        <f t="shared" si="778"/>
        <v>0</v>
      </c>
      <c r="O482" s="236">
        <f t="shared" si="797"/>
        <v>0</v>
      </c>
      <c r="P482" s="220"/>
      <c r="Q482" s="221"/>
      <c r="R482" s="237">
        <f t="shared" si="808"/>
        <v>0</v>
      </c>
      <c r="S482" s="221"/>
      <c r="T482" s="237">
        <f t="shared" si="809"/>
        <v>0</v>
      </c>
      <c r="U482" s="221"/>
      <c r="V482" s="233"/>
      <c r="W482" s="221"/>
      <c r="X482" s="221"/>
      <c r="Y482" s="233"/>
      <c r="Z482" s="221"/>
      <c r="AA482" s="220"/>
      <c r="AB482" s="221"/>
      <c r="AC482" s="237">
        <f t="shared" si="810"/>
        <v>0</v>
      </c>
      <c r="AD482" s="221"/>
      <c r="AE482" s="237">
        <f t="shared" si="811"/>
        <v>0</v>
      </c>
      <c r="AF482" s="221"/>
      <c r="AG482" s="233"/>
      <c r="AH482" s="221"/>
      <c r="AI482" s="221"/>
      <c r="AJ482" s="233"/>
      <c r="AK482" s="221"/>
      <c r="AL482" s="220"/>
      <c r="AM482" s="221"/>
      <c r="AN482" s="237">
        <f t="shared" si="812"/>
        <v>0</v>
      </c>
      <c r="AO482" s="221"/>
      <c r="AP482" s="237">
        <f t="shared" si="813"/>
        <v>0</v>
      </c>
      <c r="AQ482" s="221"/>
      <c r="AR482" s="233"/>
      <c r="AS482" s="221"/>
      <c r="AT482" s="221"/>
      <c r="AU482" s="233"/>
      <c r="AV482" s="221"/>
      <c r="AW482" s="220"/>
      <c r="AX482" s="221"/>
      <c r="AY482" s="237">
        <f t="shared" si="814"/>
        <v>0</v>
      </c>
      <c r="AZ482" s="221"/>
      <c r="BA482" s="237">
        <f t="shared" si="815"/>
        <v>0</v>
      </c>
      <c r="BB482" s="221"/>
      <c r="BC482" s="233"/>
      <c r="BD482" s="221"/>
      <c r="BE482" s="221"/>
      <c r="BF482" s="233"/>
      <c r="BG482" s="221"/>
      <c r="BH482" s="379">
        <f t="shared" si="774"/>
        <v>0</v>
      </c>
      <c r="BI482" s="255" t="str">
        <f t="shared" si="787"/>
        <v>11</v>
      </c>
      <c r="BJ482" s="361"/>
      <c r="BK482" s="253">
        <f t="shared" si="798"/>
        <v>0</v>
      </c>
      <c r="BL482" s="361"/>
      <c r="BM482" s="253">
        <f t="shared" si="799"/>
        <v>0</v>
      </c>
      <c r="BN482" s="247"/>
      <c r="BO482" s="358"/>
      <c r="BP482" s="361"/>
      <c r="BQ482" s="361"/>
      <c r="BR482" s="361"/>
      <c r="BS482" s="361"/>
      <c r="BT482" s="361"/>
      <c r="BU482" s="361"/>
      <c r="BV482" s="253">
        <f t="shared" si="800"/>
        <v>0</v>
      </c>
      <c r="BW482" s="361"/>
      <c r="BX482" s="253">
        <f t="shared" si="801"/>
        <v>0</v>
      </c>
      <c r="BY482" s="361"/>
      <c r="BZ482" s="361"/>
      <c r="CA482" s="361"/>
      <c r="CB482" s="361"/>
      <c r="CC482" s="361"/>
      <c r="CD482" s="361"/>
      <c r="CE482" s="361"/>
      <c r="CF482" s="361"/>
      <c r="CG482" s="253">
        <f t="shared" si="802"/>
        <v>0</v>
      </c>
      <c r="CH482" s="361"/>
      <c r="CI482" s="253">
        <f t="shared" si="803"/>
        <v>0</v>
      </c>
      <c r="CJ482" s="361"/>
      <c r="CK482" s="361"/>
      <c r="CL482" s="361"/>
      <c r="CM482" s="361"/>
      <c r="CN482" s="361"/>
      <c r="CO482" s="361"/>
      <c r="CP482" s="361"/>
      <c r="CQ482" s="361"/>
      <c r="CR482" s="253">
        <f t="shared" si="804"/>
        <v>0</v>
      </c>
      <c r="CS482" s="361"/>
      <c r="CT482" s="253">
        <f t="shared" si="805"/>
        <v>0</v>
      </c>
      <c r="CU482" s="361"/>
      <c r="CV482" s="361"/>
      <c r="CW482" s="361"/>
      <c r="CX482" s="361"/>
      <c r="CY482" s="361"/>
      <c r="CZ482" s="361"/>
      <c r="DA482" s="361"/>
      <c r="DB482" s="361"/>
      <c r="DC482" s="253">
        <f t="shared" si="806"/>
        <v>0</v>
      </c>
      <c r="DD482" s="361"/>
      <c r="DE482" s="253">
        <f t="shared" si="807"/>
        <v>0</v>
      </c>
      <c r="DF482" s="361"/>
      <c r="DG482" s="361"/>
      <c r="DH482" s="361"/>
      <c r="DI482" s="361"/>
      <c r="DJ482" s="361"/>
      <c r="DK482" s="361"/>
      <c r="DL482" s="361"/>
      <c r="DM482" s="242"/>
      <c r="DN482" s="242"/>
    </row>
    <row r="483" spans="1:118" s="27" customFormat="1" ht="24">
      <c r="A483" s="272" t="str">
        <f t="shared" si="777"/>
        <v>Внести наименование учреждения 16</v>
      </c>
      <c r="B483" s="351" t="s">
        <v>334</v>
      </c>
      <c r="C483" s="349" t="s">
        <v>297</v>
      </c>
      <c r="D483" s="349" t="s">
        <v>66</v>
      </c>
      <c r="E483" s="308">
        <f t="shared" si="788"/>
        <v>0</v>
      </c>
      <c r="F483" s="236">
        <f t="shared" si="789"/>
        <v>0</v>
      </c>
      <c r="G483" s="236">
        <f t="shared" si="790"/>
        <v>0</v>
      </c>
      <c r="H483" s="236">
        <f t="shared" si="791"/>
        <v>0</v>
      </c>
      <c r="I483" s="236">
        <f t="shared" si="792"/>
        <v>0</v>
      </c>
      <c r="J483" s="236">
        <f t="shared" si="793"/>
        <v>0</v>
      </c>
      <c r="K483" s="236">
        <f t="shared" si="794"/>
        <v>0</v>
      </c>
      <c r="L483" s="236">
        <f t="shared" si="795"/>
        <v>0</v>
      </c>
      <c r="M483" s="236">
        <f t="shared" si="796"/>
        <v>0</v>
      </c>
      <c r="N483" s="236">
        <f t="shared" si="778"/>
        <v>0</v>
      </c>
      <c r="O483" s="236">
        <f t="shared" si="797"/>
        <v>0</v>
      </c>
      <c r="P483" s="220"/>
      <c r="Q483" s="221"/>
      <c r="R483" s="237">
        <f t="shared" si="808"/>
        <v>0</v>
      </c>
      <c r="S483" s="221"/>
      <c r="T483" s="237">
        <f t="shared" si="809"/>
        <v>0</v>
      </c>
      <c r="U483" s="221"/>
      <c r="V483" s="233"/>
      <c r="W483" s="221"/>
      <c r="X483" s="221"/>
      <c r="Y483" s="233"/>
      <c r="Z483" s="221"/>
      <c r="AA483" s="220"/>
      <c r="AB483" s="221"/>
      <c r="AC483" s="237">
        <f t="shared" si="810"/>
        <v>0</v>
      </c>
      <c r="AD483" s="221"/>
      <c r="AE483" s="237">
        <f t="shared" si="811"/>
        <v>0</v>
      </c>
      <c r="AF483" s="221"/>
      <c r="AG483" s="233"/>
      <c r="AH483" s="221"/>
      <c r="AI483" s="221"/>
      <c r="AJ483" s="233"/>
      <c r="AK483" s="221"/>
      <c r="AL483" s="220"/>
      <c r="AM483" s="221"/>
      <c r="AN483" s="237">
        <f t="shared" si="812"/>
        <v>0</v>
      </c>
      <c r="AO483" s="221"/>
      <c r="AP483" s="237">
        <f t="shared" si="813"/>
        <v>0</v>
      </c>
      <c r="AQ483" s="221"/>
      <c r="AR483" s="233"/>
      <c r="AS483" s="221"/>
      <c r="AT483" s="221"/>
      <c r="AU483" s="233"/>
      <c r="AV483" s="221"/>
      <c r="AW483" s="220"/>
      <c r="AX483" s="221"/>
      <c r="AY483" s="237">
        <f t="shared" si="814"/>
        <v>0</v>
      </c>
      <c r="AZ483" s="221"/>
      <c r="BA483" s="237">
        <f t="shared" si="815"/>
        <v>0</v>
      </c>
      <c r="BB483" s="221"/>
      <c r="BC483" s="233"/>
      <c r="BD483" s="221"/>
      <c r="BE483" s="221"/>
      <c r="BF483" s="233"/>
      <c r="BG483" s="221"/>
      <c r="BH483" s="379">
        <f t="shared" si="774"/>
        <v>0</v>
      </c>
      <c r="BI483" s="255" t="str">
        <f t="shared" si="787"/>
        <v>12</v>
      </c>
      <c r="BJ483" s="361"/>
      <c r="BK483" s="253">
        <f t="shared" si="798"/>
        <v>0</v>
      </c>
      <c r="BL483" s="361"/>
      <c r="BM483" s="253">
        <f t="shared" si="799"/>
        <v>0</v>
      </c>
      <c r="BN483" s="247"/>
      <c r="BO483" s="358"/>
      <c r="BP483" s="361"/>
      <c r="BQ483" s="361"/>
      <c r="BR483" s="361"/>
      <c r="BS483" s="361"/>
      <c r="BT483" s="361"/>
      <c r="BU483" s="361"/>
      <c r="BV483" s="253">
        <f t="shared" si="800"/>
        <v>0</v>
      </c>
      <c r="BW483" s="361"/>
      <c r="BX483" s="253">
        <f t="shared" si="801"/>
        <v>0</v>
      </c>
      <c r="BY483" s="361"/>
      <c r="BZ483" s="361"/>
      <c r="CA483" s="361"/>
      <c r="CB483" s="361"/>
      <c r="CC483" s="361"/>
      <c r="CD483" s="361"/>
      <c r="CE483" s="361"/>
      <c r="CF483" s="361"/>
      <c r="CG483" s="253">
        <f t="shared" si="802"/>
        <v>0</v>
      </c>
      <c r="CH483" s="361"/>
      <c r="CI483" s="253">
        <f t="shared" si="803"/>
        <v>0</v>
      </c>
      <c r="CJ483" s="361"/>
      <c r="CK483" s="361"/>
      <c r="CL483" s="361"/>
      <c r="CM483" s="361"/>
      <c r="CN483" s="361"/>
      <c r="CO483" s="361"/>
      <c r="CP483" s="361"/>
      <c r="CQ483" s="361"/>
      <c r="CR483" s="253">
        <f t="shared" si="804"/>
        <v>0</v>
      </c>
      <c r="CS483" s="361"/>
      <c r="CT483" s="253">
        <f t="shared" si="805"/>
        <v>0</v>
      </c>
      <c r="CU483" s="361"/>
      <c r="CV483" s="361"/>
      <c r="CW483" s="361"/>
      <c r="CX483" s="361"/>
      <c r="CY483" s="361"/>
      <c r="CZ483" s="361"/>
      <c r="DA483" s="361"/>
      <c r="DB483" s="361"/>
      <c r="DC483" s="253">
        <f t="shared" si="806"/>
        <v>0</v>
      </c>
      <c r="DD483" s="361"/>
      <c r="DE483" s="253">
        <f t="shared" si="807"/>
        <v>0</v>
      </c>
      <c r="DF483" s="361"/>
      <c r="DG483" s="361"/>
      <c r="DH483" s="361"/>
      <c r="DI483" s="361"/>
      <c r="DJ483" s="361"/>
      <c r="DK483" s="361"/>
      <c r="DL483" s="361"/>
      <c r="DM483" s="2"/>
      <c r="DN483" s="2"/>
    </row>
    <row r="484" spans="1:118" s="27" customFormat="1" ht="12">
      <c r="A484" s="272" t="str">
        <f t="shared" si="777"/>
        <v>Внести наименование учреждения 16</v>
      </c>
      <c r="B484" s="366" t="s">
        <v>335</v>
      </c>
      <c r="C484" s="349" t="s">
        <v>298</v>
      </c>
      <c r="D484" s="349" t="s">
        <v>67</v>
      </c>
      <c r="E484" s="308">
        <f t="shared" si="788"/>
        <v>0</v>
      </c>
      <c r="F484" s="236">
        <f t="shared" si="789"/>
        <v>0</v>
      </c>
      <c r="G484" s="236">
        <f t="shared" si="790"/>
        <v>0</v>
      </c>
      <c r="H484" s="236">
        <f t="shared" si="791"/>
        <v>0</v>
      </c>
      <c r="I484" s="236">
        <f t="shared" si="792"/>
        <v>0</v>
      </c>
      <c r="J484" s="236">
        <f t="shared" si="793"/>
        <v>0</v>
      </c>
      <c r="K484" s="236">
        <f t="shared" si="794"/>
        <v>0</v>
      </c>
      <c r="L484" s="236">
        <f t="shared" si="795"/>
        <v>0</v>
      </c>
      <c r="M484" s="236">
        <f t="shared" si="796"/>
        <v>0</v>
      </c>
      <c r="N484" s="236">
        <f t="shared" si="778"/>
        <v>0</v>
      </c>
      <c r="O484" s="236">
        <f t="shared" si="797"/>
        <v>0</v>
      </c>
      <c r="P484" s="220"/>
      <c r="Q484" s="221"/>
      <c r="R484" s="237">
        <f t="shared" si="808"/>
        <v>0</v>
      </c>
      <c r="S484" s="221"/>
      <c r="T484" s="237">
        <f t="shared" si="809"/>
        <v>0</v>
      </c>
      <c r="U484" s="221"/>
      <c r="V484" s="233"/>
      <c r="W484" s="221"/>
      <c r="X484" s="221"/>
      <c r="Y484" s="233"/>
      <c r="Z484" s="221"/>
      <c r="AA484" s="220"/>
      <c r="AB484" s="221"/>
      <c r="AC484" s="237">
        <f t="shared" si="810"/>
        <v>0</v>
      </c>
      <c r="AD484" s="221"/>
      <c r="AE484" s="237">
        <f t="shared" si="811"/>
        <v>0</v>
      </c>
      <c r="AF484" s="221"/>
      <c r="AG484" s="233"/>
      <c r="AH484" s="221"/>
      <c r="AI484" s="221"/>
      <c r="AJ484" s="233"/>
      <c r="AK484" s="221"/>
      <c r="AL484" s="220"/>
      <c r="AM484" s="221"/>
      <c r="AN484" s="237">
        <f t="shared" si="812"/>
        <v>0</v>
      </c>
      <c r="AO484" s="221"/>
      <c r="AP484" s="237">
        <f t="shared" si="813"/>
        <v>0</v>
      </c>
      <c r="AQ484" s="221"/>
      <c r="AR484" s="233"/>
      <c r="AS484" s="221"/>
      <c r="AT484" s="221"/>
      <c r="AU484" s="233"/>
      <c r="AV484" s="221"/>
      <c r="AW484" s="220"/>
      <c r="AX484" s="221"/>
      <c r="AY484" s="237">
        <f t="shared" si="814"/>
        <v>0</v>
      </c>
      <c r="AZ484" s="221"/>
      <c r="BA484" s="237">
        <f t="shared" si="815"/>
        <v>0</v>
      </c>
      <c r="BB484" s="221"/>
      <c r="BC484" s="233"/>
      <c r="BD484" s="221"/>
      <c r="BE484" s="221"/>
      <c r="BF484" s="233"/>
      <c r="BG484" s="221"/>
      <c r="BH484" s="379">
        <f t="shared" si="774"/>
        <v>0</v>
      </c>
      <c r="BI484" s="255" t="str">
        <f t="shared" si="787"/>
        <v>13</v>
      </c>
      <c r="BJ484" s="361"/>
      <c r="BK484" s="253">
        <f t="shared" si="798"/>
        <v>0</v>
      </c>
      <c r="BL484" s="361"/>
      <c r="BM484" s="253">
        <f t="shared" si="799"/>
        <v>0</v>
      </c>
      <c r="BN484" s="247"/>
      <c r="BO484" s="358"/>
      <c r="BP484" s="361"/>
      <c r="BQ484" s="361"/>
      <c r="BR484" s="361"/>
      <c r="BS484" s="361"/>
      <c r="BT484" s="361"/>
      <c r="BU484" s="361"/>
      <c r="BV484" s="253">
        <f t="shared" si="800"/>
        <v>0</v>
      </c>
      <c r="BW484" s="361"/>
      <c r="BX484" s="253">
        <f t="shared" si="801"/>
        <v>0</v>
      </c>
      <c r="BY484" s="361"/>
      <c r="BZ484" s="361"/>
      <c r="CA484" s="361"/>
      <c r="CB484" s="361"/>
      <c r="CC484" s="361"/>
      <c r="CD484" s="361"/>
      <c r="CE484" s="361"/>
      <c r="CF484" s="361"/>
      <c r="CG484" s="253">
        <f t="shared" si="802"/>
        <v>0</v>
      </c>
      <c r="CH484" s="361"/>
      <c r="CI484" s="253">
        <f t="shared" si="803"/>
        <v>0</v>
      </c>
      <c r="CJ484" s="361"/>
      <c r="CK484" s="361"/>
      <c r="CL484" s="361"/>
      <c r="CM484" s="361"/>
      <c r="CN484" s="361"/>
      <c r="CO484" s="361"/>
      <c r="CP484" s="361"/>
      <c r="CQ484" s="361"/>
      <c r="CR484" s="253">
        <f t="shared" si="804"/>
        <v>0</v>
      </c>
      <c r="CS484" s="361"/>
      <c r="CT484" s="253">
        <f t="shared" si="805"/>
        <v>0</v>
      </c>
      <c r="CU484" s="361"/>
      <c r="CV484" s="361"/>
      <c r="CW484" s="361"/>
      <c r="CX484" s="361"/>
      <c r="CY484" s="361"/>
      <c r="CZ484" s="361"/>
      <c r="DA484" s="361"/>
      <c r="DB484" s="361"/>
      <c r="DC484" s="253">
        <f t="shared" si="806"/>
        <v>0</v>
      </c>
      <c r="DD484" s="361"/>
      <c r="DE484" s="253">
        <f t="shared" si="807"/>
        <v>0</v>
      </c>
      <c r="DF484" s="361"/>
      <c r="DG484" s="361"/>
      <c r="DH484" s="361"/>
      <c r="DI484" s="361"/>
      <c r="DJ484" s="361"/>
      <c r="DK484" s="361"/>
      <c r="DL484" s="361"/>
      <c r="DM484" s="2"/>
      <c r="DN484" s="2"/>
    </row>
    <row r="485" spans="1:118" s="28" customFormat="1" ht="72">
      <c r="A485" s="272" t="str">
        <f t="shared" si="777"/>
        <v>Внести наименование учреждения 16</v>
      </c>
      <c r="B485" s="348" t="s">
        <v>337</v>
      </c>
      <c r="C485" s="349" t="s">
        <v>299</v>
      </c>
      <c r="D485" s="349" t="s">
        <v>300</v>
      </c>
      <c r="E485" s="308">
        <f t="shared" si="788"/>
        <v>0</v>
      </c>
      <c r="F485" s="236">
        <f t="shared" si="789"/>
        <v>0</v>
      </c>
      <c r="G485" s="236">
        <f t="shared" si="790"/>
        <v>0</v>
      </c>
      <c r="H485" s="236">
        <f t="shared" si="791"/>
        <v>0</v>
      </c>
      <c r="I485" s="236">
        <f t="shared" si="792"/>
        <v>0</v>
      </c>
      <c r="J485" s="236">
        <f t="shared" si="793"/>
        <v>0</v>
      </c>
      <c r="K485" s="236">
        <f t="shared" si="794"/>
        <v>0</v>
      </c>
      <c r="L485" s="236">
        <f t="shared" si="795"/>
        <v>0</v>
      </c>
      <c r="M485" s="236">
        <f t="shared" si="796"/>
        <v>0</v>
      </c>
      <c r="N485" s="236">
        <f t="shared" si="778"/>
        <v>0</v>
      </c>
      <c r="O485" s="236">
        <f t="shared" si="797"/>
        <v>0</v>
      </c>
      <c r="P485" s="220"/>
      <c r="Q485" s="221"/>
      <c r="R485" s="237">
        <f t="shared" si="808"/>
        <v>0</v>
      </c>
      <c r="S485" s="221"/>
      <c r="T485" s="237">
        <f t="shared" si="809"/>
        <v>0</v>
      </c>
      <c r="U485" s="221"/>
      <c r="V485" s="233"/>
      <c r="W485" s="221"/>
      <c r="X485" s="221"/>
      <c r="Y485" s="233"/>
      <c r="Z485" s="221"/>
      <c r="AA485" s="220"/>
      <c r="AB485" s="221"/>
      <c r="AC485" s="237">
        <f t="shared" si="810"/>
        <v>0</v>
      </c>
      <c r="AD485" s="221"/>
      <c r="AE485" s="237">
        <f t="shared" si="811"/>
        <v>0</v>
      </c>
      <c r="AF485" s="221"/>
      <c r="AG485" s="233"/>
      <c r="AH485" s="221"/>
      <c r="AI485" s="221"/>
      <c r="AJ485" s="233"/>
      <c r="AK485" s="221"/>
      <c r="AL485" s="220"/>
      <c r="AM485" s="221"/>
      <c r="AN485" s="237">
        <f t="shared" si="812"/>
        <v>0</v>
      </c>
      <c r="AO485" s="221"/>
      <c r="AP485" s="237">
        <f t="shared" si="813"/>
        <v>0</v>
      </c>
      <c r="AQ485" s="221"/>
      <c r="AR485" s="233"/>
      <c r="AS485" s="221"/>
      <c r="AT485" s="221"/>
      <c r="AU485" s="233"/>
      <c r="AV485" s="221"/>
      <c r="AW485" s="220"/>
      <c r="AX485" s="221"/>
      <c r="AY485" s="237">
        <f t="shared" si="814"/>
        <v>0</v>
      </c>
      <c r="AZ485" s="221"/>
      <c r="BA485" s="237">
        <f t="shared" si="815"/>
        <v>0</v>
      </c>
      <c r="BB485" s="221"/>
      <c r="BC485" s="233"/>
      <c r="BD485" s="221"/>
      <c r="BE485" s="221"/>
      <c r="BF485" s="233"/>
      <c r="BG485" s="221"/>
      <c r="BH485" s="379">
        <f t="shared" si="774"/>
        <v>0</v>
      </c>
      <c r="BI485" s="255" t="str">
        <f t="shared" si="787"/>
        <v>14</v>
      </c>
      <c r="BJ485" s="361"/>
      <c r="BK485" s="253">
        <f t="shared" si="798"/>
        <v>0</v>
      </c>
      <c r="BL485" s="361"/>
      <c r="BM485" s="253">
        <f t="shared" si="799"/>
        <v>0</v>
      </c>
      <c r="BN485" s="247"/>
      <c r="BO485" s="358"/>
      <c r="BP485" s="361"/>
      <c r="BQ485" s="361"/>
      <c r="BR485" s="361"/>
      <c r="BS485" s="361"/>
      <c r="BT485" s="361"/>
      <c r="BU485" s="361"/>
      <c r="BV485" s="253">
        <f t="shared" si="800"/>
        <v>0</v>
      </c>
      <c r="BW485" s="361"/>
      <c r="BX485" s="253">
        <f t="shared" si="801"/>
        <v>0</v>
      </c>
      <c r="BY485" s="361"/>
      <c r="BZ485" s="361"/>
      <c r="CA485" s="361"/>
      <c r="CB485" s="361"/>
      <c r="CC485" s="361"/>
      <c r="CD485" s="361"/>
      <c r="CE485" s="361"/>
      <c r="CF485" s="361"/>
      <c r="CG485" s="253">
        <f t="shared" si="802"/>
        <v>0</v>
      </c>
      <c r="CH485" s="361"/>
      <c r="CI485" s="253">
        <f t="shared" si="803"/>
        <v>0</v>
      </c>
      <c r="CJ485" s="361"/>
      <c r="CK485" s="361"/>
      <c r="CL485" s="361"/>
      <c r="CM485" s="361"/>
      <c r="CN485" s="361"/>
      <c r="CO485" s="361"/>
      <c r="CP485" s="361"/>
      <c r="CQ485" s="361"/>
      <c r="CR485" s="253">
        <f t="shared" si="804"/>
        <v>0</v>
      </c>
      <c r="CS485" s="361"/>
      <c r="CT485" s="253">
        <f t="shared" si="805"/>
        <v>0</v>
      </c>
      <c r="CU485" s="361"/>
      <c r="CV485" s="361"/>
      <c r="CW485" s="361"/>
      <c r="CX485" s="361"/>
      <c r="CY485" s="361"/>
      <c r="CZ485" s="361"/>
      <c r="DA485" s="361"/>
      <c r="DB485" s="361"/>
      <c r="DC485" s="253">
        <f t="shared" si="806"/>
        <v>0</v>
      </c>
      <c r="DD485" s="361"/>
      <c r="DE485" s="253">
        <f t="shared" si="807"/>
        <v>0</v>
      </c>
      <c r="DF485" s="361"/>
      <c r="DG485" s="361"/>
      <c r="DH485" s="361"/>
      <c r="DI485" s="361"/>
      <c r="DJ485" s="361"/>
      <c r="DK485" s="361"/>
      <c r="DL485" s="361"/>
      <c r="DM485" s="242"/>
      <c r="DN485" s="242"/>
    </row>
    <row r="486" spans="1:118" s="27" customFormat="1" ht="24">
      <c r="A486" s="272" t="str">
        <f t="shared" si="777"/>
        <v>Внести наименование учреждения 16</v>
      </c>
      <c r="B486" s="351" t="s">
        <v>334</v>
      </c>
      <c r="C486" s="349" t="s">
        <v>301</v>
      </c>
      <c r="D486" s="349" t="s">
        <v>302</v>
      </c>
      <c r="E486" s="308">
        <f t="shared" si="788"/>
        <v>0</v>
      </c>
      <c r="F486" s="236">
        <f t="shared" si="789"/>
        <v>0</v>
      </c>
      <c r="G486" s="236">
        <f t="shared" si="790"/>
        <v>0</v>
      </c>
      <c r="H486" s="236">
        <f t="shared" si="791"/>
        <v>0</v>
      </c>
      <c r="I486" s="236">
        <f t="shared" si="792"/>
        <v>0</v>
      </c>
      <c r="J486" s="236">
        <f t="shared" si="793"/>
        <v>0</v>
      </c>
      <c r="K486" s="236">
        <f t="shared" si="794"/>
        <v>0</v>
      </c>
      <c r="L486" s="236">
        <f t="shared" si="795"/>
        <v>0</v>
      </c>
      <c r="M486" s="236">
        <f t="shared" si="796"/>
        <v>0</v>
      </c>
      <c r="N486" s="236">
        <f t="shared" si="778"/>
        <v>0</v>
      </c>
      <c r="O486" s="236">
        <f t="shared" si="797"/>
        <v>0</v>
      </c>
      <c r="P486" s="220"/>
      <c r="Q486" s="221"/>
      <c r="R486" s="237">
        <f t="shared" si="808"/>
        <v>0</v>
      </c>
      <c r="S486" s="221"/>
      <c r="T486" s="237">
        <f t="shared" si="809"/>
        <v>0</v>
      </c>
      <c r="U486" s="221"/>
      <c r="V486" s="233"/>
      <c r="W486" s="221"/>
      <c r="X486" s="221"/>
      <c r="Y486" s="233"/>
      <c r="Z486" s="221"/>
      <c r="AA486" s="220"/>
      <c r="AB486" s="221"/>
      <c r="AC486" s="237">
        <f t="shared" si="810"/>
        <v>0</v>
      </c>
      <c r="AD486" s="221"/>
      <c r="AE486" s="237">
        <f t="shared" si="811"/>
        <v>0</v>
      </c>
      <c r="AF486" s="221"/>
      <c r="AG486" s="233"/>
      <c r="AH486" s="221"/>
      <c r="AI486" s="221"/>
      <c r="AJ486" s="233"/>
      <c r="AK486" s="221"/>
      <c r="AL486" s="220"/>
      <c r="AM486" s="221"/>
      <c r="AN486" s="237">
        <f t="shared" si="812"/>
        <v>0</v>
      </c>
      <c r="AO486" s="221"/>
      <c r="AP486" s="237">
        <f t="shared" si="813"/>
        <v>0</v>
      </c>
      <c r="AQ486" s="221"/>
      <c r="AR486" s="233"/>
      <c r="AS486" s="221"/>
      <c r="AT486" s="221"/>
      <c r="AU486" s="233"/>
      <c r="AV486" s="221"/>
      <c r="AW486" s="220"/>
      <c r="AX486" s="221"/>
      <c r="AY486" s="237">
        <f t="shared" si="814"/>
        <v>0</v>
      </c>
      <c r="AZ486" s="221"/>
      <c r="BA486" s="237">
        <f t="shared" si="815"/>
        <v>0</v>
      </c>
      <c r="BB486" s="221"/>
      <c r="BC486" s="233"/>
      <c r="BD486" s="221"/>
      <c r="BE486" s="221"/>
      <c r="BF486" s="233"/>
      <c r="BG486" s="221"/>
      <c r="BH486" s="379">
        <f t="shared" si="774"/>
        <v>0</v>
      </c>
      <c r="BI486" s="255" t="str">
        <f t="shared" si="787"/>
        <v>15</v>
      </c>
      <c r="BJ486" s="361"/>
      <c r="BK486" s="253">
        <f t="shared" si="798"/>
        <v>0</v>
      </c>
      <c r="BL486" s="361"/>
      <c r="BM486" s="253">
        <f t="shared" si="799"/>
        <v>0</v>
      </c>
      <c r="BN486" s="247"/>
      <c r="BO486" s="358"/>
      <c r="BP486" s="361"/>
      <c r="BQ486" s="361"/>
      <c r="BR486" s="361"/>
      <c r="BS486" s="361"/>
      <c r="BT486" s="361"/>
      <c r="BU486" s="361"/>
      <c r="BV486" s="253">
        <f t="shared" si="800"/>
        <v>0</v>
      </c>
      <c r="BW486" s="361"/>
      <c r="BX486" s="253">
        <f t="shared" si="801"/>
        <v>0</v>
      </c>
      <c r="BY486" s="361"/>
      <c r="BZ486" s="361"/>
      <c r="CA486" s="361"/>
      <c r="CB486" s="361"/>
      <c r="CC486" s="361"/>
      <c r="CD486" s="361"/>
      <c r="CE486" s="361"/>
      <c r="CF486" s="361"/>
      <c r="CG486" s="253">
        <f t="shared" si="802"/>
        <v>0</v>
      </c>
      <c r="CH486" s="361"/>
      <c r="CI486" s="253">
        <f t="shared" si="803"/>
        <v>0</v>
      </c>
      <c r="CJ486" s="361"/>
      <c r="CK486" s="361"/>
      <c r="CL486" s="361"/>
      <c r="CM486" s="361"/>
      <c r="CN486" s="361"/>
      <c r="CO486" s="361"/>
      <c r="CP486" s="361"/>
      <c r="CQ486" s="361"/>
      <c r="CR486" s="253">
        <f t="shared" si="804"/>
        <v>0</v>
      </c>
      <c r="CS486" s="361"/>
      <c r="CT486" s="253">
        <f t="shared" si="805"/>
        <v>0</v>
      </c>
      <c r="CU486" s="361"/>
      <c r="CV486" s="361"/>
      <c r="CW486" s="361"/>
      <c r="CX486" s="361"/>
      <c r="CY486" s="361"/>
      <c r="CZ486" s="361"/>
      <c r="DA486" s="361"/>
      <c r="DB486" s="361"/>
      <c r="DC486" s="253">
        <f t="shared" si="806"/>
        <v>0</v>
      </c>
      <c r="DD486" s="361"/>
      <c r="DE486" s="253">
        <f t="shared" si="807"/>
        <v>0</v>
      </c>
      <c r="DF486" s="361"/>
      <c r="DG486" s="361"/>
      <c r="DH486" s="361"/>
      <c r="DI486" s="361"/>
      <c r="DJ486" s="361"/>
      <c r="DK486" s="361"/>
      <c r="DL486" s="361"/>
      <c r="DM486" s="2"/>
      <c r="DN486" s="2"/>
    </row>
    <row r="487" spans="1:118" s="27" customFormat="1" ht="12">
      <c r="A487" s="272" t="str">
        <f t="shared" si="777"/>
        <v>Внести наименование учреждения 16</v>
      </c>
      <c r="B487" s="366" t="s">
        <v>335</v>
      </c>
      <c r="C487" s="349" t="s">
        <v>303</v>
      </c>
      <c r="D487" s="349" t="s">
        <v>304</v>
      </c>
      <c r="E487" s="308">
        <f t="shared" si="788"/>
        <v>0</v>
      </c>
      <c r="F487" s="236">
        <f t="shared" si="789"/>
        <v>0</v>
      </c>
      <c r="G487" s="236">
        <f t="shared" si="790"/>
        <v>0</v>
      </c>
      <c r="H487" s="236">
        <f t="shared" si="791"/>
        <v>0</v>
      </c>
      <c r="I487" s="236">
        <f t="shared" si="792"/>
        <v>0</v>
      </c>
      <c r="J487" s="236">
        <f>ROUND(SUM(U487,AF487,AQ487,BB487),1)</f>
        <v>0</v>
      </c>
      <c r="K487" s="236">
        <f>ROUND(SUM(V487,AG487,AR487,BC487),1)</f>
        <v>0</v>
      </c>
      <c r="L487" s="236">
        <f>ROUND(SUM(W487,AH487,AS487,BD487),1)</f>
        <v>0</v>
      </c>
      <c r="M487" s="236">
        <f>ROUND(SUM(X487,AI487,AT487,BE487),1)</f>
        <v>0</v>
      </c>
      <c r="N487" s="236">
        <f t="shared" si="778"/>
        <v>0</v>
      </c>
      <c r="O487" s="236">
        <f>ROUND(SUM(Z487,AK487,AV487,BG487),1)</f>
        <v>0</v>
      </c>
      <c r="P487" s="220"/>
      <c r="Q487" s="221"/>
      <c r="R487" s="237">
        <f t="shared" si="808"/>
        <v>0</v>
      </c>
      <c r="S487" s="221"/>
      <c r="T487" s="237">
        <f t="shared" si="809"/>
        <v>0</v>
      </c>
      <c r="U487" s="221"/>
      <c r="V487" s="233"/>
      <c r="W487" s="221"/>
      <c r="X487" s="221"/>
      <c r="Y487" s="233"/>
      <c r="Z487" s="221"/>
      <c r="AA487" s="220"/>
      <c r="AB487" s="221"/>
      <c r="AC487" s="237">
        <f t="shared" si="810"/>
        <v>0</v>
      </c>
      <c r="AD487" s="221"/>
      <c r="AE487" s="237">
        <f t="shared" si="811"/>
        <v>0</v>
      </c>
      <c r="AF487" s="221"/>
      <c r="AG487" s="233"/>
      <c r="AH487" s="221"/>
      <c r="AI487" s="221"/>
      <c r="AJ487" s="233"/>
      <c r="AK487" s="221"/>
      <c r="AL487" s="220"/>
      <c r="AM487" s="221"/>
      <c r="AN487" s="237">
        <f t="shared" si="812"/>
        <v>0</v>
      </c>
      <c r="AO487" s="221"/>
      <c r="AP487" s="237">
        <f t="shared" si="813"/>
        <v>0</v>
      </c>
      <c r="AQ487" s="221"/>
      <c r="AR487" s="233"/>
      <c r="AS487" s="221"/>
      <c r="AT487" s="221"/>
      <c r="AU487" s="233"/>
      <c r="AV487" s="221"/>
      <c r="AW487" s="220"/>
      <c r="AX487" s="221"/>
      <c r="AY487" s="237">
        <f t="shared" si="814"/>
        <v>0</v>
      </c>
      <c r="AZ487" s="221"/>
      <c r="BA487" s="237">
        <f t="shared" si="815"/>
        <v>0</v>
      </c>
      <c r="BB487" s="221"/>
      <c r="BC487" s="233"/>
      <c r="BD487" s="221"/>
      <c r="BE487" s="221"/>
      <c r="BF487" s="233"/>
      <c r="BG487" s="221"/>
      <c r="BH487" s="379">
        <f t="shared" si="774"/>
        <v>0</v>
      </c>
      <c r="BI487" s="255" t="str">
        <f t="shared" si="787"/>
        <v>16</v>
      </c>
      <c r="BJ487" s="361"/>
      <c r="BK487" s="253">
        <f t="shared" si="798"/>
        <v>0</v>
      </c>
      <c r="BL487" s="361"/>
      <c r="BM487" s="253">
        <f t="shared" si="799"/>
        <v>0</v>
      </c>
      <c r="BN487" s="247"/>
      <c r="BO487" s="358"/>
      <c r="BP487" s="361"/>
      <c r="BQ487" s="361"/>
      <c r="BR487" s="361"/>
      <c r="BS487" s="361"/>
      <c r="BT487" s="361"/>
      <c r="BU487" s="361"/>
      <c r="BV487" s="253">
        <f t="shared" si="800"/>
        <v>0</v>
      </c>
      <c r="BW487" s="361"/>
      <c r="BX487" s="253">
        <f t="shared" si="801"/>
        <v>0</v>
      </c>
      <c r="BY487" s="361"/>
      <c r="BZ487" s="361"/>
      <c r="CA487" s="361"/>
      <c r="CB487" s="361"/>
      <c r="CC487" s="361"/>
      <c r="CD487" s="361"/>
      <c r="CE487" s="361"/>
      <c r="CF487" s="361"/>
      <c r="CG487" s="253">
        <f t="shared" si="802"/>
        <v>0</v>
      </c>
      <c r="CH487" s="361"/>
      <c r="CI487" s="253">
        <f t="shared" si="803"/>
        <v>0</v>
      </c>
      <c r="CJ487" s="361"/>
      <c r="CK487" s="361"/>
      <c r="CL487" s="361"/>
      <c r="CM487" s="361"/>
      <c r="CN487" s="361"/>
      <c r="CO487" s="361"/>
      <c r="CP487" s="361"/>
      <c r="CQ487" s="361"/>
      <c r="CR487" s="253">
        <f t="shared" si="804"/>
        <v>0</v>
      </c>
      <c r="CS487" s="361"/>
      <c r="CT487" s="253">
        <f t="shared" si="805"/>
        <v>0</v>
      </c>
      <c r="CU487" s="361"/>
      <c r="CV487" s="361"/>
      <c r="CW487" s="361"/>
      <c r="CX487" s="361"/>
      <c r="CY487" s="361"/>
      <c r="CZ487" s="361"/>
      <c r="DA487" s="361"/>
      <c r="DB487" s="361"/>
      <c r="DC487" s="253">
        <f t="shared" si="806"/>
        <v>0</v>
      </c>
      <c r="DD487" s="361"/>
      <c r="DE487" s="253">
        <f t="shared" si="807"/>
        <v>0</v>
      </c>
      <c r="DF487" s="361"/>
      <c r="DG487" s="361"/>
      <c r="DH487" s="361"/>
      <c r="DI487" s="361"/>
      <c r="DJ487" s="361"/>
      <c r="DK487" s="361"/>
      <c r="DL487" s="361"/>
      <c r="DM487" s="2"/>
      <c r="DN487" s="2"/>
    </row>
    <row r="488" spans="1:118" s="28" customFormat="1" ht="24">
      <c r="A488" s="272" t="str">
        <f t="shared" si="777"/>
        <v>Внести наименование учреждения 16</v>
      </c>
      <c r="B488" s="348" t="s">
        <v>338</v>
      </c>
      <c r="C488" s="349" t="s">
        <v>305</v>
      </c>
      <c r="D488" s="349" t="s">
        <v>306</v>
      </c>
      <c r="E488" s="308">
        <f t="shared" si="788"/>
        <v>0</v>
      </c>
      <c r="F488" s="236">
        <f t="shared" si="789"/>
        <v>0</v>
      </c>
      <c r="G488" s="236">
        <f t="shared" si="790"/>
        <v>0</v>
      </c>
      <c r="H488" s="236">
        <f t="shared" si="791"/>
        <v>0</v>
      </c>
      <c r="I488" s="236">
        <f t="shared" si="792"/>
        <v>0</v>
      </c>
      <c r="J488" s="236">
        <f t="shared" ref="J488:J499" si="816">ROUND(SUM(U488,AF488,AQ488,BB488),1)</f>
        <v>0</v>
      </c>
      <c r="K488" s="236">
        <f t="shared" ref="K488:K499" si="817">ROUND(SUM(V488,AG488,AR488,BC488),1)</f>
        <v>0</v>
      </c>
      <c r="L488" s="236">
        <f t="shared" ref="L488:L499" si="818">ROUND(SUM(W488,AH488,AS488,BD488),1)</f>
        <v>0</v>
      </c>
      <c r="M488" s="236">
        <f t="shared" ref="M488:M499" si="819">ROUND(SUM(X488,AI488,AT488,BE488),1)</f>
        <v>0</v>
      </c>
      <c r="N488" s="236">
        <f t="shared" si="778"/>
        <v>0</v>
      </c>
      <c r="O488" s="236">
        <f t="shared" ref="O488:O499" si="820">ROUND(SUM(Z488,AK488,AV488,BG488),1)</f>
        <v>0</v>
      </c>
      <c r="P488" s="367"/>
      <c r="Q488" s="368"/>
      <c r="R488" s="237">
        <f t="shared" si="808"/>
        <v>0</v>
      </c>
      <c r="S488" s="368"/>
      <c r="T488" s="237">
        <f t="shared" si="809"/>
        <v>0</v>
      </c>
      <c r="U488" s="368"/>
      <c r="V488" s="368"/>
      <c r="W488" s="368"/>
      <c r="X488" s="368"/>
      <c r="Y488" s="368"/>
      <c r="Z488" s="368"/>
      <c r="AA488" s="367"/>
      <c r="AB488" s="368"/>
      <c r="AC488" s="237">
        <f t="shared" si="810"/>
        <v>0</v>
      </c>
      <c r="AD488" s="368"/>
      <c r="AE488" s="237">
        <f t="shared" si="811"/>
        <v>0</v>
      </c>
      <c r="AF488" s="368"/>
      <c r="AG488" s="368"/>
      <c r="AH488" s="368"/>
      <c r="AI488" s="368"/>
      <c r="AJ488" s="368"/>
      <c r="AK488" s="368"/>
      <c r="AL488" s="367"/>
      <c r="AM488" s="368"/>
      <c r="AN488" s="237">
        <f t="shared" si="812"/>
        <v>0</v>
      </c>
      <c r="AO488" s="368"/>
      <c r="AP488" s="237">
        <f t="shared" si="813"/>
        <v>0</v>
      </c>
      <c r="AQ488" s="368"/>
      <c r="AR488" s="368"/>
      <c r="AS488" s="368"/>
      <c r="AT488" s="368"/>
      <c r="AU488" s="368"/>
      <c r="AV488" s="368"/>
      <c r="AW488" s="367"/>
      <c r="AX488" s="368"/>
      <c r="AY488" s="237">
        <f t="shared" si="814"/>
        <v>0</v>
      </c>
      <c r="AZ488" s="368"/>
      <c r="BA488" s="237">
        <f t="shared" si="815"/>
        <v>0</v>
      </c>
      <c r="BB488" s="368"/>
      <c r="BC488" s="368"/>
      <c r="BD488" s="368"/>
      <c r="BE488" s="368"/>
      <c r="BF488" s="368"/>
      <c r="BG488" s="368"/>
      <c r="BH488" s="379">
        <f t="shared" si="774"/>
        <v>0</v>
      </c>
      <c r="BI488" s="255" t="str">
        <f t="shared" si="787"/>
        <v>17</v>
      </c>
      <c r="BJ488" s="361"/>
      <c r="BK488" s="253">
        <f t="shared" si="798"/>
        <v>0</v>
      </c>
      <c r="BL488" s="361"/>
      <c r="BM488" s="253">
        <f t="shared" si="799"/>
        <v>0</v>
      </c>
      <c r="BN488" s="247"/>
      <c r="BO488" s="358"/>
      <c r="BP488" s="361"/>
      <c r="BQ488" s="361"/>
      <c r="BR488" s="361"/>
      <c r="BS488" s="361"/>
      <c r="BT488" s="361"/>
      <c r="BU488" s="361"/>
      <c r="BV488" s="253">
        <f t="shared" si="800"/>
        <v>0</v>
      </c>
      <c r="BW488" s="361"/>
      <c r="BX488" s="253">
        <f t="shared" si="801"/>
        <v>0</v>
      </c>
      <c r="BY488" s="361"/>
      <c r="BZ488" s="361"/>
      <c r="CA488" s="361"/>
      <c r="CB488" s="361"/>
      <c r="CC488" s="361"/>
      <c r="CD488" s="361"/>
      <c r="CE488" s="361"/>
      <c r="CF488" s="361"/>
      <c r="CG488" s="253">
        <f t="shared" si="802"/>
        <v>0</v>
      </c>
      <c r="CH488" s="361"/>
      <c r="CI488" s="253">
        <f t="shared" si="803"/>
        <v>0</v>
      </c>
      <c r="CJ488" s="361"/>
      <c r="CK488" s="361"/>
      <c r="CL488" s="361"/>
      <c r="CM488" s="361"/>
      <c r="CN488" s="361"/>
      <c r="CO488" s="361"/>
      <c r="CP488" s="361"/>
      <c r="CQ488" s="361"/>
      <c r="CR488" s="253">
        <f t="shared" si="804"/>
        <v>0</v>
      </c>
      <c r="CS488" s="361"/>
      <c r="CT488" s="253">
        <f t="shared" si="805"/>
        <v>0</v>
      </c>
      <c r="CU488" s="361"/>
      <c r="CV488" s="361"/>
      <c r="CW488" s="361"/>
      <c r="CX488" s="361"/>
      <c r="CY488" s="361"/>
      <c r="CZ488" s="361"/>
      <c r="DA488" s="361"/>
      <c r="DB488" s="361"/>
      <c r="DC488" s="253">
        <f t="shared" si="806"/>
        <v>0</v>
      </c>
      <c r="DD488" s="361"/>
      <c r="DE488" s="253">
        <f t="shared" si="807"/>
        <v>0</v>
      </c>
      <c r="DF488" s="361"/>
      <c r="DG488" s="361"/>
      <c r="DH488" s="361"/>
      <c r="DI488" s="361"/>
      <c r="DJ488" s="361"/>
      <c r="DK488" s="361"/>
      <c r="DL488" s="361"/>
      <c r="DM488" s="242"/>
      <c r="DN488" s="242"/>
    </row>
    <row r="489" spans="1:118" s="28" customFormat="1" ht="72">
      <c r="A489" s="272" t="str">
        <f t="shared" si="777"/>
        <v>Внести наименование учреждения 16</v>
      </c>
      <c r="B489" s="348" t="s">
        <v>339</v>
      </c>
      <c r="C489" s="349" t="s">
        <v>307</v>
      </c>
      <c r="D489" s="349" t="s">
        <v>308</v>
      </c>
      <c r="E489" s="308">
        <f t="shared" si="788"/>
        <v>0</v>
      </c>
      <c r="F489" s="236">
        <f t="shared" si="789"/>
        <v>0</v>
      </c>
      <c r="G489" s="236">
        <f t="shared" si="790"/>
        <v>0</v>
      </c>
      <c r="H489" s="236">
        <f t="shared" si="791"/>
        <v>0</v>
      </c>
      <c r="I489" s="236">
        <f t="shared" si="792"/>
        <v>0</v>
      </c>
      <c r="J489" s="236">
        <f t="shared" si="816"/>
        <v>0</v>
      </c>
      <c r="K489" s="236">
        <f t="shared" si="817"/>
        <v>0</v>
      </c>
      <c r="L489" s="236">
        <f t="shared" si="818"/>
        <v>0</v>
      </c>
      <c r="M489" s="236">
        <f t="shared" si="819"/>
        <v>0</v>
      </c>
      <c r="N489" s="236">
        <f t="shared" si="778"/>
        <v>0</v>
      </c>
      <c r="O489" s="236">
        <f t="shared" si="820"/>
        <v>0</v>
      </c>
      <c r="P489" s="367"/>
      <c r="Q489" s="368"/>
      <c r="R489" s="237">
        <f t="shared" si="808"/>
        <v>0</v>
      </c>
      <c r="S489" s="368"/>
      <c r="T489" s="237">
        <f t="shared" si="809"/>
        <v>0</v>
      </c>
      <c r="U489" s="368"/>
      <c r="V489" s="368"/>
      <c r="W489" s="368"/>
      <c r="X489" s="368"/>
      <c r="Y489" s="368"/>
      <c r="Z489" s="368"/>
      <c r="AA489" s="367"/>
      <c r="AB489" s="368"/>
      <c r="AC489" s="237">
        <f t="shared" si="810"/>
        <v>0</v>
      </c>
      <c r="AD489" s="368"/>
      <c r="AE489" s="237">
        <f t="shared" si="811"/>
        <v>0</v>
      </c>
      <c r="AF489" s="368"/>
      <c r="AG489" s="368"/>
      <c r="AH489" s="368"/>
      <c r="AI489" s="368"/>
      <c r="AJ489" s="368"/>
      <c r="AK489" s="368"/>
      <c r="AL489" s="367"/>
      <c r="AM489" s="368"/>
      <c r="AN489" s="237">
        <f t="shared" si="812"/>
        <v>0</v>
      </c>
      <c r="AO489" s="368"/>
      <c r="AP489" s="237">
        <f t="shared" si="813"/>
        <v>0</v>
      </c>
      <c r="AQ489" s="368"/>
      <c r="AR489" s="368"/>
      <c r="AS489" s="368"/>
      <c r="AT489" s="368"/>
      <c r="AU489" s="368"/>
      <c r="AV489" s="368"/>
      <c r="AW489" s="367"/>
      <c r="AX489" s="368"/>
      <c r="AY489" s="237">
        <f t="shared" si="814"/>
        <v>0</v>
      </c>
      <c r="AZ489" s="368"/>
      <c r="BA489" s="237">
        <f t="shared" si="815"/>
        <v>0</v>
      </c>
      <c r="BB489" s="368"/>
      <c r="BC489" s="368"/>
      <c r="BD489" s="368"/>
      <c r="BE489" s="368"/>
      <c r="BF489" s="368"/>
      <c r="BG489" s="368"/>
      <c r="BH489" s="379">
        <f t="shared" si="774"/>
        <v>0</v>
      </c>
      <c r="BI489" s="255" t="str">
        <f t="shared" si="787"/>
        <v>18</v>
      </c>
      <c r="BJ489" s="361"/>
      <c r="BK489" s="253">
        <f t="shared" si="798"/>
        <v>0</v>
      </c>
      <c r="BL489" s="361"/>
      <c r="BM489" s="253">
        <f t="shared" si="799"/>
        <v>0</v>
      </c>
      <c r="BN489" s="247"/>
      <c r="BO489" s="358"/>
      <c r="BP489" s="361"/>
      <c r="BQ489" s="361"/>
      <c r="BR489" s="361"/>
      <c r="BS489" s="361"/>
      <c r="BT489" s="361"/>
      <c r="BU489" s="361"/>
      <c r="BV489" s="253">
        <f t="shared" si="800"/>
        <v>0</v>
      </c>
      <c r="BW489" s="361"/>
      <c r="BX489" s="253">
        <f t="shared" si="801"/>
        <v>0</v>
      </c>
      <c r="BY489" s="361"/>
      <c r="BZ489" s="361"/>
      <c r="CA489" s="361"/>
      <c r="CB489" s="361"/>
      <c r="CC489" s="361"/>
      <c r="CD489" s="361"/>
      <c r="CE489" s="361"/>
      <c r="CF489" s="361"/>
      <c r="CG489" s="253">
        <f t="shared" si="802"/>
        <v>0</v>
      </c>
      <c r="CH489" s="361"/>
      <c r="CI489" s="253">
        <f t="shared" si="803"/>
        <v>0</v>
      </c>
      <c r="CJ489" s="361"/>
      <c r="CK489" s="361"/>
      <c r="CL489" s="361"/>
      <c r="CM489" s="361"/>
      <c r="CN489" s="361"/>
      <c r="CO489" s="361"/>
      <c r="CP489" s="361"/>
      <c r="CQ489" s="361"/>
      <c r="CR489" s="253">
        <f t="shared" si="804"/>
        <v>0</v>
      </c>
      <c r="CS489" s="361"/>
      <c r="CT489" s="253">
        <f t="shared" si="805"/>
        <v>0</v>
      </c>
      <c r="CU489" s="361"/>
      <c r="CV489" s="361"/>
      <c r="CW489" s="361"/>
      <c r="CX489" s="361"/>
      <c r="CY489" s="361"/>
      <c r="CZ489" s="361"/>
      <c r="DA489" s="361"/>
      <c r="DB489" s="361"/>
      <c r="DC489" s="253">
        <f t="shared" si="806"/>
        <v>0</v>
      </c>
      <c r="DD489" s="361"/>
      <c r="DE489" s="253">
        <f t="shared" si="807"/>
        <v>0</v>
      </c>
      <c r="DF489" s="361"/>
      <c r="DG489" s="361"/>
      <c r="DH489" s="361"/>
      <c r="DI489" s="361"/>
      <c r="DJ489" s="361"/>
      <c r="DK489" s="361"/>
      <c r="DL489" s="361"/>
      <c r="DM489" s="242"/>
      <c r="DN489" s="242"/>
    </row>
    <row r="490" spans="1:118" s="28" customFormat="1" ht="12">
      <c r="A490" s="272" t="str">
        <f t="shared" si="777"/>
        <v>Внести наименование учреждения 16</v>
      </c>
      <c r="B490" s="348" t="s">
        <v>309</v>
      </c>
      <c r="C490" s="349" t="s">
        <v>71</v>
      </c>
      <c r="D490" s="349" t="s">
        <v>310</v>
      </c>
      <c r="E490" s="308">
        <f t="shared" si="788"/>
        <v>0</v>
      </c>
      <c r="F490" s="236">
        <f t="shared" si="789"/>
        <v>0</v>
      </c>
      <c r="G490" s="236">
        <f t="shared" si="790"/>
        <v>0</v>
      </c>
      <c r="H490" s="236">
        <f t="shared" si="791"/>
        <v>0</v>
      </c>
      <c r="I490" s="236">
        <f t="shared" si="792"/>
        <v>0</v>
      </c>
      <c r="J490" s="236">
        <f t="shared" si="816"/>
        <v>0</v>
      </c>
      <c r="K490" s="236">
        <f t="shared" si="817"/>
        <v>0</v>
      </c>
      <c r="L490" s="236">
        <f t="shared" si="818"/>
        <v>0</v>
      </c>
      <c r="M490" s="236">
        <f t="shared" si="819"/>
        <v>0</v>
      </c>
      <c r="N490" s="236">
        <f t="shared" si="778"/>
        <v>0</v>
      </c>
      <c r="O490" s="236">
        <f t="shared" si="820"/>
        <v>0</v>
      </c>
      <c r="P490" s="367"/>
      <c r="Q490" s="368"/>
      <c r="R490" s="237">
        <f t="shared" si="808"/>
        <v>0</v>
      </c>
      <c r="S490" s="368"/>
      <c r="T490" s="237">
        <f t="shared" si="809"/>
        <v>0</v>
      </c>
      <c r="U490" s="368"/>
      <c r="V490" s="368"/>
      <c r="W490" s="368"/>
      <c r="X490" s="368"/>
      <c r="Y490" s="368"/>
      <c r="Z490" s="368"/>
      <c r="AA490" s="367"/>
      <c r="AB490" s="368"/>
      <c r="AC490" s="237">
        <f t="shared" si="810"/>
        <v>0</v>
      </c>
      <c r="AD490" s="368"/>
      <c r="AE490" s="237">
        <f t="shared" si="811"/>
        <v>0</v>
      </c>
      <c r="AF490" s="368"/>
      <c r="AG490" s="368"/>
      <c r="AH490" s="368"/>
      <c r="AI490" s="368"/>
      <c r="AJ490" s="368"/>
      <c r="AK490" s="368"/>
      <c r="AL490" s="367"/>
      <c r="AM490" s="368"/>
      <c r="AN490" s="237">
        <f t="shared" si="812"/>
        <v>0</v>
      </c>
      <c r="AO490" s="368"/>
      <c r="AP490" s="237">
        <f t="shared" si="813"/>
        <v>0</v>
      </c>
      <c r="AQ490" s="368"/>
      <c r="AR490" s="368"/>
      <c r="AS490" s="368"/>
      <c r="AT490" s="368"/>
      <c r="AU490" s="368"/>
      <c r="AV490" s="368"/>
      <c r="AW490" s="367"/>
      <c r="AX490" s="368"/>
      <c r="AY490" s="237">
        <f t="shared" si="814"/>
        <v>0</v>
      </c>
      <c r="AZ490" s="368"/>
      <c r="BA490" s="237">
        <f t="shared" si="815"/>
        <v>0</v>
      </c>
      <c r="BB490" s="368"/>
      <c r="BC490" s="368"/>
      <c r="BD490" s="368"/>
      <c r="BE490" s="368"/>
      <c r="BF490" s="368"/>
      <c r="BG490" s="368"/>
      <c r="BH490" s="379">
        <f t="shared" si="774"/>
        <v>0</v>
      </c>
      <c r="BI490" s="255" t="str">
        <f t="shared" si="787"/>
        <v>19</v>
      </c>
      <c r="BJ490" s="361"/>
      <c r="BK490" s="253">
        <f t="shared" si="798"/>
        <v>0</v>
      </c>
      <c r="BL490" s="361"/>
      <c r="BM490" s="253">
        <f t="shared" si="799"/>
        <v>0</v>
      </c>
      <c r="BN490" s="247"/>
      <c r="BO490" s="358"/>
      <c r="BP490" s="361"/>
      <c r="BQ490" s="361"/>
      <c r="BR490" s="361"/>
      <c r="BS490" s="361"/>
      <c r="BT490" s="361"/>
      <c r="BU490" s="361"/>
      <c r="BV490" s="253">
        <f t="shared" si="800"/>
        <v>0</v>
      </c>
      <c r="BW490" s="361"/>
      <c r="BX490" s="253">
        <f t="shared" si="801"/>
        <v>0</v>
      </c>
      <c r="BY490" s="361"/>
      <c r="BZ490" s="361"/>
      <c r="CA490" s="361"/>
      <c r="CB490" s="361"/>
      <c r="CC490" s="361"/>
      <c r="CD490" s="361"/>
      <c r="CE490" s="361"/>
      <c r="CF490" s="361"/>
      <c r="CG490" s="253">
        <f t="shared" si="802"/>
        <v>0</v>
      </c>
      <c r="CH490" s="361"/>
      <c r="CI490" s="253">
        <f t="shared" si="803"/>
        <v>0</v>
      </c>
      <c r="CJ490" s="361"/>
      <c r="CK490" s="361"/>
      <c r="CL490" s="361"/>
      <c r="CM490" s="361"/>
      <c r="CN490" s="361"/>
      <c r="CO490" s="361"/>
      <c r="CP490" s="361"/>
      <c r="CQ490" s="361"/>
      <c r="CR490" s="253">
        <f t="shared" si="804"/>
        <v>0</v>
      </c>
      <c r="CS490" s="361"/>
      <c r="CT490" s="253">
        <f t="shared" si="805"/>
        <v>0</v>
      </c>
      <c r="CU490" s="361"/>
      <c r="CV490" s="361"/>
      <c r="CW490" s="361"/>
      <c r="CX490" s="361"/>
      <c r="CY490" s="361"/>
      <c r="CZ490" s="361"/>
      <c r="DA490" s="361"/>
      <c r="DB490" s="361"/>
      <c r="DC490" s="253">
        <f t="shared" si="806"/>
        <v>0</v>
      </c>
      <c r="DD490" s="361"/>
      <c r="DE490" s="253">
        <f t="shared" si="807"/>
        <v>0</v>
      </c>
      <c r="DF490" s="361"/>
      <c r="DG490" s="361"/>
      <c r="DH490" s="361"/>
      <c r="DI490" s="361"/>
      <c r="DJ490" s="361"/>
      <c r="DK490" s="361"/>
      <c r="DL490" s="361"/>
      <c r="DM490" s="242"/>
      <c r="DN490" s="242"/>
    </row>
    <row r="491" spans="1:118" s="27" customFormat="1" ht="12">
      <c r="A491" s="272" t="str">
        <f t="shared" si="777"/>
        <v>Внести наименование учреждения 16</v>
      </c>
      <c r="B491" s="350" t="s">
        <v>72</v>
      </c>
      <c r="C491" s="349" t="s">
        <v>73</v>
      </c>
      <c r="D491" s="349" t="s">
        <v>311</v>
      </c>
      <c r="E491" s="308">
        <f t="shared" si="788"/>
        <v>0</v>
      </c>
      <c r="F491" s="236">
        <f t="shared" si="789"/>
        <v>0</v>
      </c>
      <c r="G491" s="236">
        <f t="shared" si="790"/>
        <v>0</v>
      </c>
      <c r="H491" s="236">
        <f t="shared" si="791"/>
        <v>0</v>
      </c>
      <c r="I491" s="236">
        <f t="shared" si="792"/>
        <v>0</v>
      </c>
      <c r="J491" s="236">
        <f t="shared" si="816"/>
        <v>0</v>
      </c>
      <c r="K491" s="236">
        <f t="shared" si="817"/>
        <v>0</v>
      </c>
      <c r="L491" s="236">
        <f t="shared" si="818"/>
        <v>0</v>
      </c>
      <c r="M491" s="236">
        <f t="shared" si="819"/>
        <v>0</v>
      </c>
      <c r="N491" s="236">
        <f t="shared" si="778"/>
        <v>0</v>
      </c>
      <c r="O491" s="236">
        <f t="shared" si="820"/>
        <v>0</v>
      </c>
      <c r="P491" s="367"/>
      <c r="Q491" s="368"/>
      <c r="R491" s="237">
        <f t="shared" si="808"/>
        <v>0</v>
      </c>
      <c r="S491" s="368"/>
      <c r="T491" s="237">
        <f t="shared" si="809"/>
        <v>0</v>
      </c>
      <c r="U491" s="368"/>
      <c r="V491" s="368"/>
      <c r="W491" s="368"/>
      <c r="X491" s="368"/>
      <c r="Y491" s="368"/>
      <c r="Z491" s="368"/>
      <c r="AA491" s="367"/>
      <c r="AB491" s="368"/>
      <c r="AC491" s="237">
        <f t="shared" si="810"/>
        <v>0</v>
      </c>
      <c r="AD491" s="368"/>
      <c r="AE491" s="237">
        <f t="shared" si="811"/>
        <v>0</v>
      </c>
      <c r="AF491" s="368"/>
      <c r="AG491" s="368"/>
      <c r="AH491" s="368"/>
      <c r="AI491" s="368"/>
      <c r="AJ491" s="368"/>
      <c r="AK491" s="368"/>
      <c r="AL491" s="367"/>
      <c r="AM491" s="368"/>
      <c r="AN491" s="237">
        <f t="shared" si="812"/>
        <v>0</v>
      </c>
      <c r="AO491" s="368"/>
      <c r="AP491" s="237">
        <f t="shared" si="813"/>
        <v>0</v>
      </c>
      <c r="AQ491" s="368"/>
      <c r="AR491" s="368"/>
      <c r="AS491" s="368"/>
      <c r="AT491" s="368"/>
      <c r="AU491" s="368"/>
      <c r="AV491" s="368"/>
      <c r="AW491" s="367"/>
      <c r="AX491" s="368"/>
      <c r="AY491" s="237">
        <f t="shared" si="814"/>
        <v>0</v>
      </c>
      <c r="AZ491" s="368"/>
      <c r="BA491" s="237">
        <f t="shared" si="815"/>
        <v>0</v>
      </c>
      <c r="BB491" s="368"/>
      <c r="BC491" s="368"/>
      <c r="BD491" s="368"/>
      <c r="BE491" s="368"/>
      <c r="BF491" s="368"/>
      <c r="BG491" s="368"/>
      <c r="BH491" s="379">
        <f t="shared" si="774"/>
        <v>0</v>
      </c>
      <c r="BI491" s="255" t="str">
        <f t="shared" si="787"/>
        <v>20</v>
      </c>
      <c r="BJ491" s="361"/>
      <c r="BK491" s="253">
        <f t="shared" si="798"/>
        <v>0</v>
      </c>
      <c r="BL491" s="361"/>
      <c r="BM491" s="253">
        <f t="shared" si="799"/>
        <v>0</v>
      </c>
      <c r="BN491" s="247"/>
      <c r="BO491" s="358"/>
      <c r="BP491" s="361"/>
      <c r="BQ491" s="361"/>
      <c r="BR491" s="361"/>
      <c r="BS491" s="361"/>
      <c r="BT491" s="361"/>
      <c r="BU491" s="361"/>
      <c r="BV491" s="253">
        <f t="shared" si="800"/>
        <v>0</v>
      </c>
      <c r="BW491" s="361"/>
      <c r="BX491" s="253">
        <f t="shared" si="801"/>
        <v>0</v>
      </c>
      <c r="BY491" s="361"/>
      <c r="BZ491" s="361"/>
      <c r="CA491" s="361"/>
      <c r="CB491" s="361"/>
      <c r="CC491" s="361"/>
      <c r="CD491" s="361"/>
      <c r="CE491" s="361"/>
      <c r="CF491" s="361"/>
      <c r="CG491" s="253">
        <f t="shared" si="802"/>
        <v>0</v>
      </c>
      <c r="CH491" s="361"/>
      <c r="CI491" s="253">
        <f t="shared" si="803"/>
        <v>0</v>
      </c>
      <c r="CJ491" s="361"/>
      <c r="CK491" s="361"/>
      <c r="CL491" s="361"/>
      <c r="CM491" s="361"/>
      <c r="CN491" s="361"/>
      <c r="CO491" s="361"/>
      <c r="CP491" s="361"/>
      <c r="CQ491" s="361"/>
      <c r="CR491" s="253">
        <f t="shared" si="804"/>
        <v>0</v>
      </c>
      <c r="CS491" s="361"/>
      <c r="CT491" s="253">
        <f t="shared" si="805"/>
        <v>0</v>
      </c>
      <c r="CU491" s="361"/>
      <c r="CV491" s="361"/>
      <c r="CW491" s="361"/>
      <c r="CX491" s="361"/>
      <c r="CY491" s="361"/>
      <c r="CZ491" s="361"/>
      <c r="DA491" s="361"/>
      <c r="DB491" s="361"/>
      <c r="DC491" s="253">
        <f t="shared" si="806"/>
        <v>0</v>
      </c>
      <c r="DD491" s="361"/>
      <c r="DE491" s="253">
        <f t="shared" si="807"/>
        <v>0</v>
      </c>
      <c r="DF491" s="361"/>
      <c r="DG491" s="361"/>
      <c r="DH491" s="361"/>
      <c r="DI491" s="361"/>
      <c r="DJ491" s="361"/>
      <c r="DK491" s="361"/>
      <c r="DL491" s="361"/>
      <c r="DM491" s="2"/>
      <c r="DN491" s="2"/>
    </row>
    <row r="492" spans="1:118" s="28" customFormat="1" ht="36">
      <c r="A492" s="272" t="str">
        <f t="shared" si="777"/>
        <v>Внести наименование учреждения 16</v>
      </c>
      <c r="B492" s="348" t="s">
        <v>340</v>
      </c>
      <c r="C492" s="349" t="s">
        <v>71</v>
      </c>
      <c r="D492" s="349" t="s">
        <v>312</v>
      </c>
      <c r="E492" s="308">
        <f t="shared" si="788"/>
        <v>0</v>
      </c>
      <c r="F492" s="236">
        <f t="shared" si="789"/>
        <v>0</v>
      </c>
      <c r="G492" s="236">
        <f t="shared" si="790"/>
        <v>0</v>
      </c>
      <c r="H492" s="236">
        <f t="shared" si="791"/>
        <v>0</v>
      </c>
      <c r="I492" s="236">
        <f t="shared" si="792"/>
        <v>0</v>
      </c>
      <c r="J492" s="236">
        <f t="shared" si="816"/>
        <v>0</v>
      </c>
      <c r="K492" s="236">
        <f t="shared" si="817"/>
        <v>0</v>
      </c>
      <c r="L492" s="236">
        <f t="shared" si="818"/>
        <v>0</v>
      </c>
      <c r="M492" s="236">
        <f t="shared" si="819"/>
        <v>0</v>
      </c>
      <c r="N492" s="236">
        <f t="shared" si="778"/>
        <v>0</v>
      </c>
      <c r="O492" s="236">
        <f t="shared" si="820"/>
        <v>0</v>
      </c>
      <c r="P492" s="367"/>
      <c r="Q492" s="368"/>
      <c r="R492" s="237">
        <f t="shared" si="808"/>
        <v>0</v>
      </c>
      <c r="S492" s="368"/>
      <c r="T492" s="237">
        <f t="shared" si="809"/>
        <v>0</v>
      </c>
      <c r="U492" s="368"/>
      <c r="V492" s="368"/>
      <c r="W492" s="368"/>
      <c r="X492" s="368"/>
      <c r="Y492" s="368"/>
      <c r="Z492" s="368"/>
      <c r="AA492" s="367"/>
      <c r="AB492" s="368"/>
      <c r="AC492" s="237">
        <f t="shared" si="810"/>
        <v>0</v>
      </c>
      <c r="AD492" s="368"/>
      <c r="AE492" s="237">
        <f t="shared" si="811"/>
        <v>0</v>
      </c>
      <c r="AF492" s="368"/>
      <c r="AG492" s="368"/>
      <c r="AH492" s="368"/>
      <c r="AI492" s="368"/>
      <c r="AJ492" s="368"/>
      <c r="AK492" s="368"/>
      <c r="AL492" s="367"/>
      <c r="AM492" s="368"/>
      <c r="AN492" s="237">
        <f t="shared" si="812"/>
        <v>0</v>
      </c>
      <c r="AO492" s="368"/>
      <c r="AP492" s="237">
        <f t="shared" si="813"/>
        <v>0</v>
      </c>
      <c r="AQ492" s="368"/>
      <c r="AR492" s="368"/>
      <c r="AS492" s="368"/>
      <c r="AT492" s="368"/>
      <c r="AU492" s="368"/>
      <c r="AV492" s="368"/>
      <c r="AW492" s="367"/>
      <c r="AX492" s="368"/>
      <c r="AY492" s="237">
        <f t="shared" si="814"/>
        <v>0</v>
      </c>
      <c r="AZ492" s="368"/>
      <c r="BA492" s="237">
        <f t="shared" si="815"/>
        <v>0</v>
      </c>
      <c r="BB492" s="368"/>
      <c r="BC492" s="368"/>
      <c r="BD492" s="368"/>
      <c r="BE492" s="368"/>
      <c r="BF492" s="368"/>
      <c r="BG492" s="368"/>
      <c r="BH492" s="379">
        <f t="shared" si="774"/>
        <v>0</v>
      </c>
      <c r="BI492" s="255" t="str">
        <f t="shared" si="787"/>
        <v>21</v>
      </c>
      <c r="BJ492" s="361"/>
      <c r="BK492" s="253">
        <f t="shared" si="798"/>
        <v>0</v>
      </c>
      <c r="BL492" s="361"/>
      <c r="BM492" s="253">
        <f t="shared" si="799"/>
        <v>0</v>
      </c>
      <c r="BN492" s="247"/>
      <c r="BO492" s="358"/>
      <c r="BP492" s="361"/>
      <c r="BQ492" s="361"/>
      <c r="BR492" s="361"/>
      <c r="BS492" s="361"/>
      <c r="BT492" s="361"/>
      <c r="BU492" s="361"/>
      <c r="BV492" s="253">
        <f t="shared" si="800"/>
        <v>0</v>
      </c>
      <c r="BW492" s="361"/>
      <c r="BX492" s="253">
        <f t="shared" si="801"/>
        <v>0</v>
      </c>
      <c r="BY492" s="361"/>
      <c r="BZ492" s="361"/>
      <c r="CA492" s="361"/>
      <c r="CB492" s="361"/>
      <c r="CC492" s="361"/>
      <c r="CD492" s="361"/>
      <c r="CE492" s="361"/>
      <c r="CF492" s="361"/>
      <c r="CG492" s="253">
        <f t="shared" si="802"/>
        <v>0</v>
      </c>
      <c r="CH492" s="361"/>
      <c r="CI492" s="253">
        <f t="shared" si="803"/>
        <v>0</v>
      </c>
      <c r="CJ492" s="361"/>
      <c r="CK492" s="361"/>
      <c r="CL492" s="361"/>
      <c r="CM492" s="361"/>
      <c r="CN492" s="361"/>
      <c r="CO492" s="361"/>
      <c r="CP492" s="361"/>
      <c r="CQ492" s="361"/>
      <c r="CR492" s="253">
        <f t="shared" si="804"/>
        <v>0</v>
      </c>
      <c r="CS492" s="361"/>
      <c r="CT492" s="253">
        <f t="shared" si="805"/>
        <v>0</v>
      </c>
      <c r="CU492" s="361"/>
      <c r="CV492" s="361"/>
      <c r="CW492" s="361"/>
      <c r="CX492" s="361"/>
      <c r="CY492" s="361"/>
      <c r="CZ492" s="361"/>
      <c r="DA492" s="361"/>
      <c r="DB492" s="361"/>
      <c r="DC492" s="253">
        <f t="shared" si="806"/>
        <v>0</v>
      </c>
      <c r="DD492" s="361"/>
      <c r="DE492" s="253">
        <f t="shared" si="807"/>
        <v>0</v>
      </c>
      <c r="DF492" s="361"/>
      <c r="DG492" s="361"/>
      <c r="DH492" s="361"/>
      <c r="DI492" s="361"/>
      <c r="DJ492" s="361"/>
      <c r="DK492" s="361"/>
      <c r="DL492" s="361"/>
      <c r="DM492" s="242"/>
      <c r="DN492" s="242"/>
    </row>
    <row r="493" spans="1:118" s="27" customFormat="1" ht="12">
      <c r="A493" s="272" t="str">
        <f t="shared" si="777"/>
        <v>Внести наименование учреждения 16</v>
      </c>
      <c r="B493" s="350" t="s">
        <v>72</v>
      </c>
      <c r="C493" s="349" t="s">
        <v>73</v>
      </c>
      <c r="D493" s="349" t="s">
        <v>313</v>
      </c>
      <c r="E493" s="308">
        <f t="shared" si="788"/>
        <v>0</v>
      </c>
      <c r="F493" s="236">
        <f t="shared" si="789"/>
        <v>0</v>
      </c>
      <c r="G493" s="236">
        <f t="shared" si="790"/>
        <v>0</v>
      </c>
      <c r="H493" s="236">
        <f t="shared" si="791"/>
        <v>0</v>
      </c>
      <c r="I493" s="236">
        <f t="shared" si="792"/>
        <v>0</v>
      </c>
      <c r="J493" s="236">
        <f t="shared" si="816"/>
        <v>0</v>
      </c>
      <c r="K493" s="236">
        <f t="shared" si="817"/>
        <v>0</v>
      </c>
      <c r="L493" s="236">
        <f t="shared" si="818"/>
        <v>0</v>
      </c>
      <c r="M493" s="236">
        <f t="shared" si="819"/>
        <v>0</v>
      </c>
      <c r="N493" s="236">
        <f t="shared" si="778"/>
        <v>0</v>
      </c>
      <c r="O493" s="236">
        <f t="shared" si="820"/>
        <v>0</v>
      </c>
      <c r="P493" s="367"/>
      <c r="Q493" s="368"/>
      <c r="R493" s="237">
        <f t="shared" si="808"/>
        <v>0</v>
      </c>
      <c r="S493" s="368"/>
      <c r="T493" s="237">
        <f t="shared" si="809"/>
        <v>0</v>
      </c>
      <c r="U493" s="368"/>
      <c r="V493" s="368"/>
      <c r="W493" s="368"/>
      <c r="X493" s="368"/>
      <c r="Y493" s="368"/>
      <c r="Z493" s="368"/>
      <c r="AA493" s="367"/>
      <c r="AB493" s="368"/>
      <c r="AC493" s="237">
        <f t="shared" si="810"/>
        <v>0</v>
      </c>
      <c r="AD493" s="368"/>
      <c r="AE493" s="237">
        <f t="shared" si="811"/>
        <v>0</v>
      </c>
      <c r="AF493" s="368"/>
      <c r="AG493" s="368"/>
      <c r="AH493" s="368"/>
      <c r="AI493" s="368"/>
      <c r="AJ493" s="368"/>
      <c r="AK493" s="368"/>
      <c r="AL493" s="367"/>
      <c r="AM493" s="368"/>
      <c r="AN493" s="237">
        <f t="shared" si="812"/>
        <v>0</v>
      </c>
      <c r="AO493" s="368"/>
      <c r="AP493" s="237">
        <f t="shared" si="813"/>
        <v>0</v>
      </c>
      <c r="AQ493" s="368"/>
      <c r="AR493" s="368"/>
      <c r="AS493" s="368"/>
      <c r="AT493" s="368"/>
      <c r="AU493" s="368"/>
      <c r="AV493" s="368"/>
      <c r="AW493" s="367"/>
      <c r="AX493" s="368"/>
      <c r="AY493" s="237">
        <f t="shared" si="814"/>
        <v>0</v>
      </c>
      <c r="AZ493" s="368"/>
      <c r="BA493" s="237">
        <f t="shared" si="815"/>
        <v>0</v>
      </c>
      <c r="BB493" s="368"/>
      <c r="BC493" s="368"/>
      <c r="BD493" s="368"/>
      <c r="BE493" s="368"/>
      <c r="BF493" s="368"/>
      <c r="BG493" s="368"/>
      <c r="BH493" s="379">
        <f t="shared" si="774"/>
        <v>0</v>
      </c>
      <c r="BI493" s="255" t="str">
        <f t="shared" si="787"/>
        <v>22</v>
      </c>
      <c r="BJ493" s="361"/>
      <c r="BK493" s="253">
        <f t="shared" si="798"/>
        <v>0</v>
      </c>
      <c r="BL493" s="361"/>
      <c r="BM493" s="253">
        <f t="shared" si="799"/>
        <v>0</v>
      </c>
      <c r="BN493" s="247"/>
      <c r="BO493" s="358"/>
      <c r="BP493" s="361"/>
      <c r="BQ493" s="361"/>
      <c r="BR493" s="361"/>
      <c r="BS493" s="361"/>
      <c r="BT493" s="361"/>
      <c r="BU493" s="361"/>
      <c r="BV493" s="253">
        <f t="shared" si="800"/>
        <v>0</v>
      </c>
      <c r="BW493" s="361"/>
      <c r="BX493" s="253">
        <f t="shared" si="801"/>
        <v>0</v>
      </c>
      <c r="BY493" s="361"/>
      <c r="BZ493" s="361"/>
      <c r="CA493" s="361"/>
      <c r="CB493" s="361"/>
      <c r="CC493" s="361"/>
      <c r="CD493" s="361"/>
      <c r="CE493" s="361"/>
      <c r="CF493" s="361"/>
      <c r="CG493" s="253">
        <f t="shared" si="802"/>
        <v>0</v>
      </c>
      <c r="CH493" s="361"/>
      <c r="CI493" s="253">
        <f t="shared" si="803"/>
        <v>0</v>
      </c>
      <c r="CJ493" s="361"/>
      <c r="CK493" s="361"/>
      <c r="CL493" s="361"/>
      <c r="CM493" s="361"/>
      <c r="CN493" s="361"/>
      <c r="CO493" s="361"/>
      <c r="CP493" s="361"/>
      <c r="CQ493" s="361"/>
      <c r="CR493" s="253">
        <f t="shared" si="804"/>
        <v>0</v>
      </c>
      <c r="CS493" s="361"/>
      <c r="CT493" s="253">
        <f t="shared" si="805"/>
        <v>0</v>
      </c>
      <c r="CU493" s="361"/>
      <c r="CV493" s="361"/>
      <c r="CW493" s="361"/>
      <c r="CX493" s="361"/>
      <c r="CY493" s="361"/>
      <c r="CZ493" s="361"/>
      <c r="DA493" s="361"/>
      <c r="DB493" s="361"/>
      <c r="DC493" s="253">
        <f t="shared" si="806"/>
        <v>0</v>
      </c>
      <c r="DD493" s="361"/>
      <c r="DE493" s="253">
        <f t="shared" si="807"/>
        <v>0</v>
      </c>
      <c r="DF493" s="361"/>
      <c r="DG493" s="361"/>
      <c r="DH493" s="361"/>
      <c r="DI493" s="361"/>
      <c r="DJ493" s="361"/>
      <c r="DK493" s="361"/>
      <c r="DL493" s="361"/>
      <c r="DM493" s="2"/>
      <c r="DN493" s="2"/>
    </row>
    <row r="494" spans="1:118" s="27" customFormat="1" ht="12">
      <c r="A494" s="272" t="str">
        <f t="shared" si="777"/>
        <v>Внести наименование учреждения 16</v>
      </c>
      <c r="B494" s="348" t="s">
        <v>74</v>
      </c>
      <c r="C494" s="349" t="s">
        <v>76</v>
      </c>
      <c r="D494" s="349" t="s">
        <v>314</v>
      </c>
      <c r="E494" s="308">
        <f t="shared" si="788"/>
        <v>0</v>
      </c>
      <c r="F494" s="236">
        <f t="shared" si="789"/>
        <v>0</v>
      </c>
      <c r="G494" s="236">
        <f t="shared" si="790"/>
        <v>0</v>
      </c>
      <c r="H494" s="236">
        <f t="shared" si="791"/>
        <v>0</v>
      </c>
      <c r="I494" s="236">
        <f t="shared" si="792"/>
        <v>0</v>
      </c>
      <c r="J494" s="236">
        <f t="shared" si="816"/>
        <v>0</v>
      </c>
      <c r="K494" s="236">
        <f t="shared" si="817"/>
        <v>0</v>
      </c>
      <c r="L494" s="236">
        <f t="shared" si="818"/>
        <v>0</v>
      </c>
      <c r="M494" s="236">
        <f t="shared" si="819"/>
        <v>0</v>
      </c>
      <c r="N494" s="236">
        <f t="shared" si="778"/>
        <v>0</v>
      </c>
      <c r="O494" s="236">
        <f t="shared" si="820"/>
        <v>0</v>
      </c>
      <c r="P494" s="220"/>
      <c r="Q494" s="221"/>
      <c r="R494" s="237">
        <f t="shared" si="808"/>
        <v>0</v>
      </c>
      <c r="S494" s="221"/>
      <c r="T494" s="237">
        <f t="shared" si="809"/>
        <v>0</v>
      </c>
      <c r="U494" s="221"/>
      <c r="V494" s="233"/>
      <c r="W494" s="221"/>
      <c r="X494" s="221"/>
      <c r="Y494" s="233"/>
      <c r="Z494" s="221"/>
      <c r="AA494" s="220"/>
      <c r="AB494" s="221"/>
      <c r="AC494" s="237">
        <f t="shared" si="810"/>
        <v>0</v>
      </c>
      <c r="AD494" s="221"/>
      <c r="AE494" s="237">
        <f t="shared" si="811"/>
        <v>0</v>
      </c>
      <c r="AF494" s="221"/>
      <c r="AG494" s="233"/>
      <c r="AH494" s="221"/>
      <c r="AI494" s="221"/>
      <c r="AJ494" s="233"/>
      <c r="AK494" s="221"/>
      <c r="AL494" s="220"/>
      <c r="AM494" s="221"/>
      <c r="AN494" s="237">
        <f t="shared" si="812"/>
        <v>0</v>
      </c>
      <c r="AO494" s="221"/>
      <c r="AP494" s="237">
        <f t="shared" si="813"/>
        <v>0</v>
      </c>
      <c r="AQ494" s="221"/>
      <c r="AR494" s="233"/>
      <c r="AS494" s="221"/>
      <c r="AT494" s="221"/>
      <c r="AU494" s="233"/>
      <c r="AV494" s="221"/>
      <c r="AW494" s="220"/>
      <c r="AX494" s="221"/>
      <c r="AY494" s="237">
        <f t="shared" si="814"/>
        <v>0</v>
      </c>
      <c r="AZ494" s="221"/>
      <c r="BA494" s="237">
        <f t="shared" si="815"/>
        <v>0</v>
      </c>
      <c r="BB494" s="221"/>
      <c r="BC494" s="233"/>
      <c r="BD494" s="221"/>
      <c r="BE494" s="221"/>
      <c r="BF494" s="233"/>
      <c r="BG494" s="221"/>
      <c r="BH494" s="379">
        <f t="shared" si="774"/>
        <v>0</v>
      </c>
      <c r="BI494" s="255" t="str">
        <f t="shared" si="787"/>
        <v>23</v>
      </c>
      <c r="BJ494" s="361"/>
      <c r="BK494" s="253">
        <f t="shared" si="798"/>
        <v>0</v>
      </c>
      <c r="BL494" s="361"/>
      <c r="BM494" s="253">
        <f t="shared" si="799"/>
        <v>0</v>
      </c>
      <c r="BN494" s="247"/>
      <c r="BO494" s="358"/>
      <c r="BP494" s="361"/>
      <c r="BQ494" s="361"/>
      <c r="BR494" s="361"/>
      <c r="BS494" s="361"/>
      <c r="BT494" s="361"/>
      <c r="BU494" s="361"/>
      <c r="BV494" s="253">
        <f t="shared" si="800"/>
        <v>0</v>
      </c>
      <c r="BW494" s="361"/>
      <c r="BX494" s="253">
        <f t="shared" si="801"/>
        <v>0</v>
      </c>
      <c r="BY494" s="361"/>
      <c r="BZ494" s="361"/>
      <c r="CA494" s="361"/>
      <c r="CB494" s="361"/>
      <c r="CC494" s="361"/>
      <c r="CD494" s="361"/>
      <c r="CE494" s="361"/>
      <c r="CF494" s="361"/>
      <c r="CG494" s="253">
        <f t="shared" si="802"/>
        <v>0</v>
      </c>
      <c r="CH494" s="361"/>
      <c r="CI494" s="253">
        <f t="shared" si="803"/>
        <v>0</v>
      </c>
      <c r="CJ494" s="361"/>
      <c r="CK494" s="361"/>
      <c r="CL494" s="361"/>
      <c r="CM494" s="361"/>
      <c r="CN494" s="361"/>
      <c r="CO494" s="361"/>
      <c r="CP494" s="361"/>
      <c r="CQ494" s="361"/>
      <c r="CR494" s="253">
        <f t="shared" si="804"/>
        <v>0</v>
      </c>
      <c r="CS494" s="361"/>
      <c r="CT494" s="253">
        <f t="shared" si="805"/>
        <v>0</v>
      </c>
      <c r="CU494" s="361"/>
      <c r="CV494" s="361"/>
      <c r="CW494" s="361"/>
      <c r="CX494" s="361"/>
      <c r="CY494" s="361"/>
      <c r="CZ494" s="361"/>
      <c r="DA494" s="361"/>
      <c r="DB494" s="361"/>
      <c r="DC494" s="253">
        <f t="shared" si="806"/>
        <v>0</v>
      </c>
      <c r="DD494" s="361"/>
      <c r="DE494" s="253">
        <f t="shared" si="807"/>
        <v>0</v>
      </c>
      <c r="DF494" s="361"/>
      <c r="DG494" s="361"/>
      <c r="DH494" s="361"/>
      <c r="DI494" s="361"/>
      <c r="DJ494" s="361"/>
      <c r="DK494" s="361"/>
      <c r="DL494" s="361"/>
      <c r="DM494" s="2"/>
      <c r="DN494" s="2"/>
    </row>
    <row r="495" spans="1:118" s="27" customFormat="1" ht="12">
      <c r="A495" s="272" t="str">
        <f t="shared" si="777"/>
        <v>Внести наименование учреждения 16</v>
      </c>
      <c r="B495" s="348" t="s">
        <v>315</v>
      </c>
      <c r="C495" s="349" t="s">
        <v>77</v>
      </c>
      <c r="D495" s="349" t="s">
        <v>316</v>
      </c>
      <c r="E495" s="308">
        <f t="shared" si="788"/>
        <v>0</v>
      </c>
      <c r="F495" s="236">
        <f t="shared" si="789"/>
        <v>0</v>
      </c>
      <c r="G495" s="236">
        <f t="shared" si="790"/>
        <v>0</v>
      </c>
      <c r="H495" s="236">
        <f t="shared" si="791"/>
        <v>0</v>
      </c>
      <c r="I495" s="236">
        <f t="shared" si="792"/>
        <v>0</v>
      </c>
      <c r="J495" s="236">
        <f t="shared" si="816"/>
        <v>0</v>
      </c>
      <c r="K495" s="236">
        <f t="shared" si="817"/>
        <v>0</v>
      </c>
      <c r="L495" s="236">
        <f t="shared" si="818"/>
        <v>0</v>
      </c>
      <c r="M495" s="236">
        <f t="shared" si="819"/>
        <v>0</v>
      </c>
      <c r="N495" s="236">
        <f t="shared" si="778"/>
        <v>0</v>
      </c>
      <c r="O495" s="236">
        <f t="shared" si="820"/>
        <v>0</v>
      </c>
      <c r="P495" s="220"/>
      <c r="Q495" s="221"/>
      <c r="R495" s="237">
        <f t="shared" si="808"/>
        <v>0</v>
      </c>
      <c r="S495" s="221"/>
      <c r="T495" s="237">
        <f t="shared" si="809"/>
        <v>0</v>
      </c>
      <c r="U495" s="221"/>
      <c r="V495" s="233"/>
      <c r="W495" s="221"/>
      <c r="X495" s="221"/>
      <c r="Y495" s="233"/>
      <c r="Z495" s="221"/>
      <c r="AA495" s="220"/>
      <c r="AB495" s="221"/>
      <c r="AC495" s="237">
        <f t="shared" si="810"/>
        <v>0</v>
      </c>
      <c r="AD495" s="221"/>
      <c r="AE495" s="237">
        <f t="shared" si="811"/>
        <v>0</v>
      </c>
      <c r="AF495" s="221"/>
      <c r="AG495" s="233"/>
      <c r="AH495" s="221"/>
      <c r="AI495" s="221"/>
      <c r="AJ495" s="233"/>
      <c r="AK495" s="221"/>
      <c r="AL495" s="220"/>
      <c r="AM495" s="221"/>
      <c r="AN495" s="237">
        <f t="shared" si="812"/>
        <v>0</v>
      </c>
      <c r="AO495" s="221"/>
      <c r="AP495" s="237">
        <f t="shared" si="813"/>
        <v>0</v>
      </c>
      <c r="AQ495" s="221"/>
      <c r="AR495" s="233"/>
      <c r="AS495" s="221"/>
      <c r="AT495" s="221"/>
      <c r="AU495" s="233"/>
      <c r="AV495" s="221"/>
      <c r="AW495" s="220"/>
      <c r="AX495" s="221"/>
      <c r="AY495" s="237">
        <f t="shared" si="814"/>
        <v>0</v>
      </c>
      <c r="AZ495" s="221"/>
      <c r="BA495" s="237">
        <f t="shared" si="815"/>
        <v>0</v>
      </c>
      <c r="BB495" s="221"/>
      <c r="BC495" s="233"/>
      <c r="BD495" s="221"/>
      <c r="BE495" s="221"/>
      <c r="BF495" s="233"/>
      <c r="BG495" s="221"/>
      <c r="BH495" s="379">
        <f t="shared" si="774"/>
        <v>0</v>
      </c>
      <c r="BI495" s="255" t="str">
        <f t="shared" si="787"/>
        <v>24</v>
      </c>
      <c r="BJ495" s="361"/>
      <c r="BK495" s="253">
        <f t="shared" si="798"/>
        <v>0</v>
      </c>
      <c r="BL495" s="361"/>
      <c r="BM495" s="253">
        <f t="shared" si="799"/>
        <v>0</v>
      </c>
      <c r="BN495" s="247"/>
      <c r="BO495" s="358"/>
      <c r="BP495" s="361"/>
      <c r="BQ495" s="361"/>
      <c r="BR495" s="361"/>
      <c r="BS495" s="361"/>
      <c r="BT495" s="361"/>
      <c r="BU495" s="361"/>
      <c r="BV495" s="253">
        <f t="shared" si="800"/>
        <v>0</v>
      </c>
      <c r="BW495" s="361"/>
      <c r="BX495" s="253">
        <f t="shared" si="801"/>
        <v>0</v>
      </c>
      <c r="BY495" s="361"/>
      <c r="BZ495" s="361"/>
      <c r="CA495" s="361"/>
      <c r="CB495" s="361"/>
      <c r="CC495" s="361"/>
      <c r="CD495" s="361"/>
      <c r="CE495" s="361"/>
      <c r="CF495" s="361"/>
      <c r="CG495" s="253">
        <f t="shared" si="802"/>
        <v>0</v>
      </c>
      <c r="CH495" s="361"/>
      <c r="CI495" s="253">
        <f t="shared" si="803"/>
        <v>0</v>
      </c>
      <c r="CJ495" s="361"/>
      <c r="CK495" s="361"/>
      <c r="CL495" s="361"/>
      <c r="CM495" s="361"/>
      <c r="CN495" s="361"/>
      <c r="CO495" s="361"/>
      <c r="CP495" s="361"/>
      <c r="CQ495" s="361"/>
      <c r="CR495" s="253">
        <f t="shared" si="804"/>
        <v>0</v>
      </c>
      <c r="CS495" s="361"/>
      <c r="CT495" s="253">
        <f t="shared" si="805"/>
        <v>0</v>
      </c>
      <c r="CU495" s="361"/>
      <c r="CV495" s="361"/>
      <c r="CW495" s="361"/>
      <c r="CX495" s="361"/>
      <c r="CY495" s="361"/>
      <c r="CZ495" s="361"/>
      <c r="DA495" s="361"/>
      <c r="DB495" s="361"/>
      <c r="DC495" s="253">
        <f t="shared" si="806"/>
        <v>0</v>
      </c>
      <c r="DD495" s="361"/>
      <c r="DE495" s="253">
        <f t="shared" si="807"/>
        <v>0</v>
      </c>
      <c r="DF495" s="361"/>
      <c r="DG495" s="361"/>
      <c r="DH495" s="361"/>
      <c r="DI495" s="361"/>
      <c r="DJ495" s="361"/>
      <c r="DK495" s="361"/>
      <c r="DL495" s="361"/>
      <c r="DM495" s="2"/>
      <c r="DN495" s="2"/>
    </row>
    <row r="496" spans="1:118" s="27" customFormat="1" ht="12">
      <c r="A496" s="272" t="str">
        <f t="shared" si="777"/>
        <v>Внести наименование учреждения 16</v>
      </c>
      <c r="B496" s="348" t="s">
        <v>317</v>
      </c>
      <c r="C496" s="349" t="s">
        <v>78</v>
      </c>
      <c r="D496" s="349" t="s">
        <v>318</v>
      </c>
      <c r="E496" s="308">
        <f t="shared" si="788"/>
        <v>0</v>
      </c>
      <c r="F496" s="236">
        <f t="shared" si="789"/>
        <v>0</v>
      </c>
      <c r="G496" s="236">
        <f t="shared" si="790"/>
        <v>0</v>
      </c>
      <c r="H496" s="236">
        <f t="shared" si="791"/>
        <v>0</v>
      </c>
      <c r="I496" s="236">
        <f t="shared" si="792"/>
        <v>0</v>
      </c>
      <c r="J496" s="236">
        <f t="shared" si="816"/>
        <v>0</v>
      </c>
      <c r="K496" s="236">
        <f t="shared" si="817"/>
        <v>0</v>
      </c>
      <c r="L496" s="236">
        <f t="shared" si="818"/>
        <v>0</v>
      </c>
      <c r="M496" s="236">
        <f t="shared" si="819"/>
        <v>0</v>
      </c>
      <c r="N496" s="236">
        <f t="shared" si="778"/>
        <v>0</v>
      </c>
      <c r="O496" s="236">
        <f t="shared" si="820"/>
        <v>0</v>
      </c>
      <c r="P496" s="220"/>
      <c r="Q496" s="221"/>
      <c r="R496" s="237">
        <f t="shared" si="808"/>
        <v>0</v>
      </c>
      <c r="S496" s="221"/>
      <c r="T496" s="237">
        <f t="shared" si="809"/>
        <v>0</v>
      </c>
      <c r="U496" s="221"/>
      <c r="V496" s="233"/>
      <c r="W496" s="221"/>
      <c r="X496" s="221"/>
      <c r="Y496" s="233"/>
      <c r="Z496" s="221"/>
      <c r="AA496" s="220"/>
      <c r="AB496" s="221"/>
      <c r="AC496" s="237">
        <f t="shared" si="810"/>
        <v>0</v>
      </c>
      <c r="AD496" s="221"/>
      <c r="AE496" s="237">
        <f t="shared" si="811"/>
        <v>0</v>
      </c>
      <c r="AF496" s="221"/>
      <c r="AG496" s="233"/>
      <c r="AH496" s="221"/>
      <c r="AI496" s="221"/>
      <c r="AJ496" s="233"/>
      <c r="AK496" s="221"/>
      <c r="AL496" s="220"/>
      <c r="AM496" s="221"/>
      <c r="AN496" s="237">
        <f t="shared" si="812"/>
        <v>0</v>
      </c>
      <c r="AO496" s="221"/>
      <c r="AP496" s="237">
        <f t="shared" si="813"/>
        <v>0</v>
      </c>
      <c r="AQ496" s="221"/>
      <c r="AR496" s="233"/>
      <c r="AS496" s="221"/>
      <c r="AT496" s="221"/>
      <c r="AU496" s="233"/>
      <c r="AV496" s="221"/>
      <c r="AW496" s="220"/>
      <c r="AX496" s="221"/>
      <c r="AY496" s="237">
        <f t="shared" si="814"/>
        <v>0</v>
      </c>
      <c r="AZ496" s="221"/>
      <c r="BA496" s="237">
        <f t="shared" si="815"/>
        <v>0</v>
      </c>
      <c r="BB496" s="221"/>
      <c r="BC496" s="233"/>
      <c r="BD496" s="221"/>
      <c r="BE496" s="221"/>
      <c r="BF496" s="233"/>
      <c r="BG496" s="221"/>
      <c r="BH496" s="379">
        <f t="shared" si="774"/>
        <v>0</v>
      </c>
      <c r="BI496" s="255" t="str">
        <f t="shared" si="787"/>
        <v>25</v>
      </c>
      <c r="BJ496" s="361"/>
      <c r="BK496" s="253">
        <f t="shared" si="798"/>
        <v>0</v>
      </c>
      <c r="BL496" s="361"/>
      <c r="BM496" s="253">
        <f t="shared" si="799"/>
        <v>0</v>
      </c>
      <c r="BN496" s="247"/>
      <c r="BO496" s="358"/>
      <c r="BP496" s="361"/>
      <c r="BQ496" s="361"/>
      <c r="BR496" s="361"/>
      <c r="BS496" s="361"/>
      <c r="BT496" s="361"/>
      <c r="BU496" s="361"/>
      <c r="BV496" s="253">
        <f t="shared" si="800"/>
        <v>0</v>
      </c>
      <c r="BW496" s="361"/>
      <c r="BX496" s="253">
        <f t="shared" si="801"/>
        <v>0</v>
      </c>
      <c r="BY496" s="361"/>
      <c r="BZ496" s="361"/>
      <c r="CA496" s="361"/>
      <c r="CB496" s="361"/>
      <c r="CC496" s="361"/>
      <c r="CD496" s="361"/>
      <c r="CE496" s="361"/>
      <c r="CF496" s="361"/>
      <c r="CG496" s="253">
        <f t="shared" si="802"/>
        <v>0</v>
      </c>
      <c r="CH496" s="361"/>
      <c r="CI496" s="253">
        <f t="shared" si="803"/>
        <v>0</v>
      </c>
      <c r="CJ496" s="361"/>
      <c r="CK496" s="361"/>
      <c r="CL496" s="361"/>
      <c r="CM496" s="361"/>
      <c r="CN496" s="361"/>
      <c r="CO496" s="361"/>
      <c r="CP496" s="361"/>
      <c r="CQ496" s="361"/>
      <c r="CR496" s="253">
        <f t="shared" si="804"/>
        <v>0</v>
      </c>
      <c r="CS496" s="361"/>
      <c r="CT496" s="253">
        <f t="shared" si="805"/>
        <v>0</v>
      </c>
      <c r="CU496" s="361"/>
      <c r="CV496" s="361"/>
      <c r="CW496" s="361"/>
      <c r="CX496" s="361"/>
      <c r="CY496" s="361"/>
      <c r="CZ496" s="361"/>
      <c r="DA496" s="361"/>
      <c r="DB496" s="361"/>
      <c r="DC496" s="253">
        <f t="shared" si="806"/>
        <v>0</v>
      </c>
      <c r="DD496" s="361"/>
      <c r="DE496" s="253">
        <f t="shared" si="807"/>
        <v>0</v>
      </c>
      <c r="DF496" s="361"/>
      <c r="DG496" s="361"/>
      <c r="DH496" s="361"/>
      <c r="DI496" s="361"/>
      <c r="DJ496" s="361"/>
      <c r="DK496" s="361"/>
      <c r="DL496" s="361"/>
      <c r="DM496" s="2"/>
      <c r="DN496" s="2"/>
    </row>
    <row r="497" spans="1:118" s="27" customFormat="1" ht="12">
      <c r="A497" s="272" t="str">
        <f t="shared" si="777"/>
        <v>Внести наименование учреждения 16</v>
      </c>
      <c r="B497" s="348" t="s">
        <v>319</v>
      </c>
      <c r="C497" s="349" t="s">
        <v>320</v>
      </c>
      <c r="D497" s="349" t="s">
        <v>321</v>
      </c>
      <c r="E497" s="308">
        <f t="shared" si="788"/>
        <v>0</v>
      </c>
      <c r="F497" s="236">
        <f t="shared" si="789"/>
        <v>0</v>
      </c>
      <c r="G497" s="236">
        <f t="shared" si="790"/>
        <v>0</v>
      </c>
      <c r="H497" s="236">
        <f t="shared" si="791"/>
        <v>0</v>
      </c>
      <c r="I497" s="236">
        <f t="shared" si="792"/>
        <v>0</v>
      </c>
      <c r="J497" s="236">
        <f t="shared" si="816"/>
        <v>0</v>
      </c>
      <c r="K497" s="236">
        <f t="shared" si="817"/>
        <v>0</v>
      </c>
      <c r="L497" s="236">
        <f t="shared" si="818"/>
        <v>0</v>
      </c>
      <c r="M497" s="236">
        <f t="shared" si="819"/>
        <v>0</v>
      </c>
      <c r="N497" s="236">
        <f t="shared" si="778"/>
        <v>0</v>
      </c>
      <c r="O497" s="236">
        <f t="shared" si="820"/>
        <v>0</v>
      </c>
      <c r="P497" s="220"/>
      <c r="Q497" s="221"/>
      <c r="R497" s="237">
        <f>SUM(U497:W497)</f>
        <v>0</v>
      </c>
      <c r="S497" s="221"/>
      <c r="T497" s="237">
        <f>SUM(X497:Z497)</f>
        <v>0</v>
      </c>
      <c r="U497" s="221"/>
      <c r="V497" s="233"/>
      <c r="W497" s="221"/>
      <c r="X497" s="221"/>
      <c r="Y497" s="233"/>
      <c r="Z497" s="221"/>
      <c r="AA497" s="220"/>
      <c r="AB497" s="221"/>
      <c r="AC497" s="237">
        <f>SUM(AF497:AH497)</f>
        <v>0</v>
      </c>
      <c r="AD497" s="221"/>
      <c r="AE497" s="237">
        <f>SUM(AI497:AK497)</f>
        <v>0</v>
      </c>
      <c r="AF497" s="221"/>
      <c r="AG497" s="233"/>
      <c r="AH497" s="221"/>
      <c r="AI497" s="221"/>
      <c r="AJ497" s="233"/>
      <c r="AK497" s="221"/>
      <c r="AL497" s="220"/>
      <c r="AM497" s="221"/>
      <c r="AN497" s="237">
        <f>SUM(AQ497:AS497)</f>
        <v>0</v>
      </c>
      <c r="AO497" s="221"/>
      <c r="AP497" s="237">
        <f>SUM(AT497:AV497)</f>
        <v>0</v>
      </c>
      <c r="AQ497" s="221"/>
      <c r="AR497" s="233"/>
      <c r="AS497" s="221"/>
      <c r="AT497" s="221"/>
      <c r="AU497" s="233"/>
      <c r="AV497" s="221"/>
      <c r="AW497" s="220"/>
      <c r="AX497" s="221"/>
      <c r="AY497" s="237">
        <f>SUM(BB497:BD497)</f>
        <v>0</v>
      </c>
      <c r="AZ497" s="221"/>
      <c r="BA497" s="237">
        <f>SUM(BE497:BG497)</f>
        <v>0</v>
      </c>
      <c r="BB497" s="221"/>
      <c r="BC497" s="233"/>
      <c r="BD497" s="221"/>
      <c r="BE497" s="221"/>
      <c r="BF497" s="233"/>
      <c r="BG497" s="221"/>
      <c r="BH497" s="379">
        <f t="shared" si="774"/>
        <v>0</v>
      </c>
      <c r="BI497" s="255" t="str">
        <f t="shared" si="787"/>
        <v>26</v>
      </c>
      <c r="BJ497" s="361"/>
      <c r="BK497" s="253">
        <f t="shared" si="798"/>
        <v>0</v>
      </c>
      <c r="BL497" s="361"/>
      <c r="BM497" s="253">
        <f t="shared" si="799"/>
        <v>0</v>
      </c>
      <c r="BN497" s="247"/>
      <c r="BO497" s="358"/>
      <c r="BP497" s="361"/>
      <c r="BQ497" s="361"/>
      <c r="BR497" s="361"/>
      <c r="BS497" s="361"/>
      <c r="BT497" s="361"/>
      <c r="BU497" s="361"/>
      <c r="BV497" s="253">
        <f t="shared" si="800"/>
        <v>0</v>
      </c>
      <c r="BW497" s="361"/>
      <c r="BX497" s="253">
        <f t="shared" si="801"/>
        <v>0</v>
      </c>
      <c r="BY497" s="361"/>
      <c r="BZ497" s="361"/>
      <c r="CA497" s="361"/>
      <c r="CB497" s="361"/>
      <c r="CC497" s="361"/>
      <c r="CD497" s="361"/>
      <c r="CE497" s="361"/>
      <c r="CF497" s="361"/>
      <c r="CG497" s="253">
        <f t="shared" si="802"/>
        <v>0</v>
      </c>
      <c r="CH497" s="361"/>
      <c r="CI497" s="253">
        <f t="shared" si="803"/>
        <v>0</v>
      </c>
      <c r="CJ497" s="361"/>
      <c r="CK497" s="361"/>
      <c r="CL497" s="361"/>
      <c r="CM497" s="361"/>
      <c r="CN497" s="361"/>
      <c r="CO497" s="361"/>
      <c r="CP497" s="361"/>
      <c r="CQ497" s="361"/>
      <c r="CR497" s="253">
        <f t="shared" si="804"/>
        <v>0</v>
      </c>
      <c r="CS497" s="361"/>
      <c r="CT497" s="253">
        <f t="shared" si="805"/>
        <v>0</v>
      </c>
      <c r="CU497" s="361"/>
      <c r="CV497" s="361"/>
      <c r="CW497" s="361"/>
      <c r="CX497" s="361"/>
      <c r="CY497" s="361"/>
      <c r="CZ497" s="361"/>
      <c r="DA497" s="361"/>
      <c r="DB497" s="361"/>
      <c r="DC497" s="253">
        <f t="shared" si="806"/>
        <v>0</v>
      </c>
      <c r="DD497" s="361"/>
      <c r="DE497" s="253">
        <f t="shared" si="807"/>
        <v>0</v>
      </c>
      <c r="DF497" s="361"/>
      <c r="DG497" s="361"/>
      <c r="DH497" s="361"/>
      <c r="DI497" s="361"/>
      <c r="DJ497" s="361"/>
      <c r="DK497" s="361"/>
      <c r="DL497" s="361"/>
      <c r="DM497" s="2"/>
      <c r="DN497" s="2"/>
    </row>
    <row r="498" spans="1:118" s="27" customFormat="1" ht="12">
      <c r="A498" s="272" t="str">
        <f t="shared" si="777"/>
        <v>Внести наименование учреждения 16</v>
      </c>
      <c r="B498" s="348" t="s">
        <v>322</v>
      </c>
      <c r="C498" s="349" t="s">
        <v>323</v>
      </c>
      <c r="D498" s="349" t="s">
        <v>324</v>
      </c>
      <c r="E498" s="308">
        <f t="shared" si="788"/>
        <v>0</v>
      </c>
      <c r="F498" s="236">
        <f t="shared" si="789"/>
        <v>0</v>
      </c>
      <c r="G498" s="236">
        <f t="shared" si="790"/>
        <v>0</v>
      </c>
      <c r="H498" s="236">
        <f t="shared" si="791"/>
        <v>0</v>
      </c>
      <c r="I498" s="236">
        <f t="shared" si="792"/>
        <v>0</v>
      </c>
      <c r="J498" s="236">
        <f t="shared" si="816"/>
        <v>0</v>
      </c>
      <c r="K498" s="236">
        <f t="shared" si="817"/>
        <v>0</v>
      </c>
      <c r="L498" s="236">
        <f t="shared" si="818"/>
        <v>0</v>
      </c>
      <c r="M498" s="236">
        <f t="shared" si="819"/>
        <v>0</v>
      </c>
      <c r="N498" s="236">
        <f t="shared" si="778"/>
        <v>0</v>
      </c>
      <c r="O498" s="236">
        <f t="shared" si="820"/>
        <v>0</v>
      </c>
      <c r="P498" s="220"/>
      <c r="Q498" s="221"/>
      <c r="R498" s="237">
        <f>SUM(U498:W498)</f>
        <v>0</v>
      </c>
      <c r="S498" s="221"/>
      <c r="T498" s="237">
        <f>SUM(X498:Z498)</f>
        <v>0</v>
      </c>
      <c r="U498" s="221"/>
      <c r="V498" s="233"/>
      <c r="W498" s="221"/>
      <c r="X498" s="221"/>
      <c r="Y498" s="233"/>
      <c r="Z498" s="221"/>
      <c r="AA498" s="220"/>
      <c r="AB498" s="221"/>
      <c r="AC498" s="237">
        <f>SUM(AF498:AH498)</f>
        <v>0</v>
      </c>
      <c r="AD498" s="221"/>
      <c r="AE498" s="237">
        <f>SUM(AI498:AK498)</f>
        <v>0</v>
      </c>
      <c r="AF498" s="221"/>
      <c r="AG498" s="233"/>
      <c r="AH498" s="221"/>
      <c r="AI498" s="221"/>
      <c r="AJ498" s="233"/>
      <c r="AK498" s="221"/>
      <c r="AL498" s="220"/>
      <c r="AM498" s="221"/>
      <c r="AN498" s="237">
        <f>SUM(AQ498:AS498)</f>
        <v>0</v>
      </c>
      <c r="AO498" s="221"/>
      <c r="AP498" s="237">
        <f>SUM(AT498:AV498)</f>
        <v>0</v>
      </c>
      <c r="AQ498" s="221"/>
      <c r="AR498" s="233"/>
      <c r="AS498" s="221"/>
      <c r="AT498" s="221"/>
      <c r="AU498" s="233"/>
      <c r="AV498" s="221"/>
      <c r="AW498" s="220"/>
      <c r="AX498" s="221"/>
      <c r="AY498" s="237">
        <f>SUM(BB498:BD498)</f>
        <v>0</v>
      </c>
      <c r="AZ498" s="221"/>
      <c r="BA498" s="237">
        <f>SUM(BE498:BG498)</f>
        <v>0</v>
      </c>
      <c r="BB498" s="221"/>
      <c r="BC498" s="233"/>
      <c r="BD498" s="221"/>
      <c r="BE498" s="221"/>
      <c r="BF498" s="233"/>
      <c r="BG498" s="221"/>
      <c r="BH498" s="379">
        <f t="shared" si="774"/>
        <v>0</v>
      </c>
      <c r="BI498" s="255" t="str">
        <f t="shared" si="787"/>
        <v>27</v>
      </c>
      <c r="BJ498" s="361"/>
      <c r="BK498" s="253">
        <f t="shared" si="798"/>
        <v>0</v>
      </c>
      <c r="BL498" s="361"/>
      <c r="BM498" s="253">
        <f t="shared" si="799"/>
        <v>0</v>
      </c>
      <c r="BN498" s="247"/>
      <c r="BO498" s="358"/>
      <c r="BP498" s="361"/>
      <c r="BQ498" s="361"/>
      <c r="BR498" s="361"/>
      <c r="BS498" s="361"/>
      <c r="BT498" s="361"/>
      <c r="BU498" s="361"/>
      <c r="BV498" s="253">
        <f t="shared" si="800"/>
        <v>0</v>
      </c>
      <c r="BW498" s="361"/>
      <c r="BX498" s="253">
        <f t="shared" si="801"/>
        <v>0</v>
      </c>
      <c r="BY498" s="361"/>
      <c r="BZ498" s="361"/>
      <c r="CA498" s="361"/>
      <c r="CB498" s="361"/>
      <c r="CC498" s="361"/>
      <c r="CD498" s="361"/>
      <c r="CE498" s="361"/>
      <c r="CF498" s="361"/>
      <c r="CG498" s="253">
        <f t="shared" si="802"/>
        <v>0</v>
      </c>
      <c r="CH498" s="361"/>
      <c r="CI498" s="253">
        <f t="shared" si="803"/>
        <v>0</v>
      </c>
      <c r="CJ498" s="361"/>
      <c r="CK498" s="361"/>
      <c r="CL498" s="361"/>
      <c r="CM498" s="361"/>
      <c r="CN498" s="361"/>
      <c r="CO498" s="361"/>
      <c r="CP498" s="361"/>
      <c r="CQ498" s="361"/>
      <c r="CR498" s="253">
        <f t="shared" si="804"/>
        <v>0</v>
      </c>
      <c r="CS498" s="361"/>
      <c r="CT498" s="253">
        <f t="shared" si="805"/>
        <v>0</v>
      </c>
      <c r="CU498" s="361"/>
      <c r="CV498" s="361"/>
      <c r="CW498" s="361"/>
      <c r="CX498" s="361"/>
      <c r="CY498" s="361"/>
      <c r="CZ498" s="361"/>
      <c r="DA498" s="361"/>
      <c r="DB498" s="361"/>
      <c r="DC498" s="253">
        <f t="shared" si="806"/>
        <v>0</v>
      </c>
      <c r="DD498" s="361"/>
      <c r="DE498" s="253">
        <f t="shared" si="807"/>
        <v>0</v>
      </c>
      <c r="DF498" s="361"/>
      <c r="DG498" s="361"/>
      <c r="DH498" s="361"/>
      <c r="DI498" s="361"/>
      <c r="DJ498" s="361"/>
      <c r="DK498" s="361"/>
      <c r="DL498" s="361"/>
      <c r="DM498" s="2"/>
      <c r="DN498" s="2"/>
    </row>
    <row r="499" spans="1:118" s="28" customFormat="1" thickBot="1">
      <c r="A499" s="272" t="str">
        <f t="shared" si="777"/>
        <v>Внести наименование учреждения 16</v>
      </c>
      <c r="B499" s="352" t="s">
        <v>75</v>
      </c>
      <c r="C499" s="349" t="s">
        <v>79</v>
      </c>
      <c r="D499" s="349" t="s">
        <v>325</v>
      </c>
      <c r="E499" s="308">
        <f t="shared" si="788"/>
        <v>0</v>
      </c>
      <c r="F499" s="236">
        <f t="shared" si="789"/>
        <v>0</v>
      </c>
      <c r="G499" s="236">
        <f t="shared" si="790"/>
        <v>0</v>
      </c>
      <c r="H499" s="236">
        <f t="shared" si="791"/>
        <v>0</v>
      </c>
      <c r="I499" s="236">
        <f t="shared" si="792"/>
        <v>0</v>
      </c>
      <c r="J499" s="236">
        <f t="shared" si="816"/>
        <v>0</v>
      </c>
      <c r="K499" s="236">
        <f t="shared" si="817"/>
        <v>0</v>
      </c>
      <c r="L499" s="236">
        <f t="shared" si="818"/>
        <v>0</v>
      </c>
      <c r="M499" s="236">
        <f t="shared" si="819"/>
        <v>0</v>
      </c>
      <c r="N499" s="236">
        <f t="shared" si="778"/>
        <v>0</v>
      </c>
      <c r="O499" s="236">
        <f t="shared" si="820"/>
        <v>0</v>
      </c>
      <c r="P499" s="223"/>
      <c r="Q499" s="224"/>
      <c r="R499" s="238">
        <f>SUM(U499:W499)</f>
        <v>0</v>
      </c>
      <c r="S499" s="224"/>
      <c r="T499" s="238">
        <f>SUM(X499:Z499)</f>
        <v>0</v>
      </c>
      <c r="U499" s="224"/>
      <c r="V499" s="234"/>
      <c r="W499" s="224"/>
      <c r="X499" s="224"/>
      <c r="Y499" s="234"/>
      <c r="Z499" s="224"/>
      <c r="AA499" s="223"/>
      <c r="AB499" s="224"/>
      <c r="AC499" s="238">
        <f>SUM(AF499:AH499)</f>
        <v>0</v>
      </c>
      <c r="AD499" s="224"/>
      <c r="AE499" s="238">
        <f>SUM(AI499:AK499)</f>
        <v>0</v>
      </c>
      <c r="AF499" s="224"/>
      <c r="AG499" s="234"/>
      <c r="AH499" s="224"/>
      <c r="AI499" s="224"/>
      <c r="AJ499" s="234"/>
      <c r="AK499" s="224"/>
      <c r="AL499" s="223"/>
      <c r="AM499" s="224"/>
      <c r="AN499" s="238">
        <f>SUM(AQ499:AS499)</f>
        <v>0</v>
      </c>
      <c r="AO499" s="224"/>
      <c r="AP499" s="238">
        <f>SUM(AT499:AV499)</f>
        <v>0</v>
      </c>
      <c r="AQ499" s="224"/>
      <c r="AR499" s="234"/>
      <c r="AS499" s="224"/>
      <c r="AT499" s="224"/>
      <c r="AU499" s="234"/>
      <c r="AV499" s="224"/>
      <c r="AW499" s="223"/>
      <c r="AX499" s="224"/>
      <c r="AY499" s="238">
        <f>SUM(BB499:BD499)</f>
        <v>0</v>
      </c>
      <c r="AZ499" s="224"/>
      <c r="BA499" s="238">
        <f>SUM(BE499:BG499)</f>
        <v>0</v>
      </c>
      <c r="BB499" s="224"/>
      <c r="BC499" s="234"/>
      <c r="BD499" s="224"/>
      <c r="BE499" s="224"/>
      <c r="BF499" s="234"/>
      <c r="BG499" s="224"/>
      <c r="BH499" s="379">
        <f t="shared" si="774"/>
        <v>0</v>
      </c>
      <c r="BI499" s="255" t="str">
        <f t="shared" si="787"/>
        <v>28</v>
      </c>
      <c r="BJ499" s="359"/>
      <c r="BK499" s="253">
        <f t="shared" si="798"/>
        <v>0</v>
      </c>
      <c r="BL499" s="359"/>
      <c r="BM499" s="253">
        <f t="shared" si="799"/>
        <v>0</v>
      </c>
      <c r="BN499" s="322"/>
      <c r="BO499" s="362"/>
      <c r="BP499" s="359"/>
      <c r="BQ499" s="359"/>
      <c r="BR499" s="359"/>
      <c r="BS499" s="359"/>
      <c r="BT499" s="359"/>
      <c r="BU499" s="359"/>
      <c r="BV499" s="253">
        <f t="shared" si="800"/>
        <v>0</v>
      </c>
      <c r="BW499" s="361"/>
      <c r="BX499" s="253">
        <f t="shared" si="801"/>
        <v>0</v>
      </c>
      <c r="BY499" s="359"/>
      <c r="BZ499" s="359"/>
      <c r="CA499" s="359"/>
      <c r="CB499" s="359"/>
      <c r="CC499" s="359"/>
      <c r="CD499" s="359"/>
      <c r="CE499" s="359"/>
      <c r="CF499" s="359"/>
      <c r="CG499" s="253">
        <f t="shared" si="802"/>
        <v>0</v>
      </c>
      <c r="CH499" s="361"/>
      <c r="CI499" s="253">
        <f t="shared" si="803"/>
        <v>0</v>
      </c>
      <c r="CJ499" s="359"/>
      <c r="CK499" s="359"/>
      <c r="CL499" s="359"/>
      <c r="CM499" s="359"/>
      <c r="CN499" s="359"/>
      <c r="CO499" s="359"/>
      <c r="CP499" s="359"/>
      <c r="CQ499" s="359"/>
      <c r="CR499" s="253">
        <f t="shared" si="804"/>
        <v>0</v>
      </c>
      <c r="CS499" s="361"/>
      <c r="CT499" s="253">
        <f t="shared" si="805"/>
        <v>0</v>
      </c>
      <c r="CU499" s="359"/>
      <c r="CV499" s="359"/>
      <c r="CW499" s="359"/>
      <c r="CX499" s="359"/>
      <c r="CY499" s="359"/>
      <c r="CZ499" s="359"/>
      <c r="DA499" s="359"/>
      <c r="DB499" s="359"/>
      <c r="DC499" s="253">
        <f t="shared" si="806"/>
        <v>0</v>
      </c>
      <c r="DD499" s="361"/>
      <c r="DE499" s="253">
        <f t="shared" si="807"/>
        <v>0</v>
      </c>
      <c r="DF499" s="359"/>
      <c r="DG499" s="359"/>
      <c r="DH499" s="359"/>
      <c r="DI499" s="359"/>
      <c r="DJ499" s="359"/>
      <c r="DK499" s="359"/>
      <c r="DL499" s="359"/>
      <c r="DM499" s="242"/>
      <c r="DN499" s="242"/>
    </row>
    <row r="500" spans="1:118" s="258" customFormat="1" ht="20.25" customHeight="1">
      <c r="A500" s="271" t="str">
        <f>B500</f>
        <v>Внести наименование учреждения 17</v>
      </c>
      <c r="B500" s="712" t="s">
        <v>261</v>
      </c>
      <c r="C500" s="713"/>
      <c r="D500" s="713"/>
      <c r="E500" s="713"/>
      <c r="F500" s="713"/>
      <c r="G500" s="713"/>
      <c r="H500" s="713"/>
      <c r="I500" s="713"/>
      <c r="J500" s="713"/>
      <c r="K500" s="713"/>
      <c r="L500" s="713"/>
      <c r="M500" s="713"/>
      <c r="N500" s="713"/>
      <c r="O500" s="714"/>
      <c r="P500" s="715" t="str">
        <f>CONCATENATE(P$1," - ",$B500)</f>
        <v>1 квартал - Внести наименование учреждения 17</v>
      </c>
      <c r="Q500" s="716"/>
      <c r="R500" s="716"/>
      <c r="S500" s="716"/>
      <c r="T500" s="716"/>
      <c r="U500" s="716"/>
      <c r="V500" s="716"/>
      <c r="W500" s="716"/>
      <c r="X500" s="716"/>
      <c r="Y500" s="716"/>
      <c r="Z500" s="717"/>
      <c r="AA500" s="715" t="str">
        <f>CONCATENATE(AA$1," - ",$B500)</f>
        <v>2 квартал - Внести наименование учреждения 17</v>
      </c>
      <c r="AB500" s="716"/>
      <c r="AC500" s="716"/>
      <c r="AD500" s="716"/>
      <c r="AE500" s="716"/>
      <c r="AF500" s="716"/>
      <c r="AG500" s="716"/>
      <c r="AH500" s="716"/>
      <c r="AI500" s="716"/>
      <c r="AJ500" s="716"/>
      <c r="AK500" s="717"/>
      <c r="AL500" s="715" t="str">
        <f>CONCATENATE(AL$1," - ",$B500)</f>
        <v>3 квартал - Внести наименование учреждения 17</v>
      </c>
      <c r="AM500" s="716"/>
      <c r="AN500" s="716"/>
      <c r="AO500" s="716"/>
      <c r="AP500" s="716"/>
      <c r="AQ500" s="716"/>
      <c r="AR500" s="716"/>
      <c r="AS500" s="716"/>
      <c r="AT500" s="716"/>
      <c r="AU500" s="716"/>
      <c r="AV500" s="717"/>
      <c r="AW500" s="715" t="str">
        <f>CONCATENATE(AW$1," - ",$B500)</f>
        <v>4 квартал - Внести наименование учреждения 17</v>
      </c>
      <c r="AX500" s="716"/>
      <c r="AY500" s="716"/>
      <c r="AZ500" s="716"/>
      <c r="BA500" s="716"/>
      <c r="BB500" s="716"/>
      <c r="BC500" s="716"/>
      <c r="BD500" s="716"/>
      <c r="BE500" s="716"/>
      <c r="BF500" s="716"/>
      <c r="BG500" s="717"/>
      <c r="BH500" s="379">
        <f>IF((COUNTA(BJ500:DL500)-COUNTIF(BJ500:DL500,0))=0,0,CONCATENATE("Ошибки!-",COUNTA(BJ500:DL500)-COUNTIF(BJ500:DL500,0)))</f>
        <v>0</v>
      </c>
      <c r="BI500" s="284" t="str">
        <f>CONCATENATE(D511," по отношению к ",D512,", ",D513)</f>
        <v>11 по отношению к 12, 13</v>
      </c>
      <c r="BJ500" s="285">
        <f t="shared" ref="BJ500:CO500" si="821">IF(ROUND(E511-SUM(E512:E513),5)&gt;=0,0,"Ошибка")</f>
        <v>0</v>
      </c>
      <c r="BK500" s="285">
        <f t="shared" si="821"/>
        <v>0</v>
      </c>
      <c r="BL500" s="285">
        <f t="shared" si="821"/>
        <v>0</v>
      </c>
      <c r="BM500" s="285">
        <f t="shared" si="821"/>
        <v>0</v>
      </c>
      <c r="BN500" s="285">
        <f t="shared" si="821"/>
        <v>0</v>
      </c>
      <c r="BO500" s="285">
        <f t="shared" si="821"/>
        <v>0</v>
      </c>
      <c r="BP500" s="285">
        <f t="shared" si="821"/>
        <v>0</v>
      </c>
      <c r="BQ500" s="285">
        <f t="shared" si="821"/>
        <v>0</v>
      </c>
      <c r="BR500" s="285">
        <f t="shared" si="821"/>
        <v>0</v>
      </c>
      <c r="BS500" s="285">
        <f t="shared" si="821"/>
        <v>0</v>
      </c>
      <c r="BT500" s="285">
        <f t="shared" si="821"/>
        <v>0</v>
      </c>
      <c r="BU500" s="285">
        <f t="shared" si="821"/>
        <v>0</v>
      </c>
      <c r="BV500" s="285">
        <f t="shared" si="821"/>
        <v>0</v>
      </c>
      <c r="BW500" s="285">
        <f t="shared" si="821"/>
        <v>0</v>
      </c>
      <c r="BX500" s="285">
        <f t="shared" si="821"/>
        <v>0</v>
      </c>
      <c r="BY500" s="285">
        <f t="shared" si="821"/>
        <v>0</v>
      </c>
      <c r="BZ500" s="285">
        <f t="shared" si="821"/>
        <v>0</v>
      </c>
      <c r="CA500" s="285">
        <f t="shared" si="821"/>
        <v>0</v>
      </c>
      <c r="CB500" s="285">
        <f t="shared" si="821"/>
        <v>0</v>
      </c>
      <c r="CC500" s="285">
        <f t="shared" si="821"/>
        <v>0</v>
      </c>
      <c r="CD500" s="285">
        <f t="shared" si="821"/>
        <v>0</v>
      </c>
      <c r="CE500" s="285">
        <f t="shared" si="821"/>
        <v>0</v>
      </c>
      <c r="CF500" s="285">
        <f t="shared" si="821"/>
        <v>0</v>
      </c>
      <c r="CG500" s="285">
        <f t="shared" si="821"/>
        <v>0</v>
      </c>
      <c r="CH500" s="285">
        <f t="shared" si="821"/>
        <v>0</v>
      </c>
      <c r="CI500" s="285">
        <f t="shared" si="821"/>
        <v>0</v>
      </c>
      <c r="CJ500" s="285">
        <f t="shared" si="821"/>
        <v>0</v>
      </c>
      <c r="CK500" s="285">
        <f t="shared" si="821"/>
        <v>0</v>
      </c>
      <c r="CL500" s="285">
        <f t="shared" si="821"/>
        <v>0</v>
      </c>
      <c r="CM500" s="285">
        <f t="shared" si="821"/>
        <v>0</v>
      </c>
      <c r="CN500" s="285">
        <f t="shared" si="821"/>
        <v>0</v>
      </c>
      <c r="CO500" s="285">
        <f t="shared" si="821"/>
        <v>0</v>
      </c>
      <c r="CP500" s="285">
        <f t="shared" ref="CP500:DL500" si="822">IF(ROUND(AK511-SUM(AK512:AK513),5)&gt;=0,0,"Ошибка")</f>
        <v>0</v>
      </c>
      <c r="CQ500" s="285">
        <f t="shared" si="822"/>
        <v>0</v>
      </c>
      <c r="CR500" s="285">
        <f t="shared" si="822"/>
        <v>0</v>
      </c>
      <c r="CS500" s="285">
        <f t="shared" si="822"/>
        <v>0</v>
      </c>
      <c r="CT500" s="285">
        <f t="shared" si="822"/>
        <v>0</v>
      </c>
      <c r="CU500" s="285">
        <f t="shared" si="822"/>
        <v>0</v>
      </c>
      <c r="CV500" s="285">
        <f t="shared" si="822"/>
        <v>0</v>
      </c>
      <c r="CW500" s="285">
        <f t="shared" si="822"/>
        <v>0</v>
      </c>
      <c r="CX500" s="285">
        <f t="shared" si="822"/>
        <v>0</v>
      </c>
      <c r="CY500" s="285">
        <f t="shared" si="822"/>
        <v>0</v>
      </c>
      <c r="CZ500" s="285">
        <f t="shared" si="822"/>
        <v>0</v>
      </c>
      <c r="DA500" s="285">
        <f t="shared" si="822"/>
        <v>0</v>
      </c>
      <c r="DB500" s="285">
        <f t="shared" si="822"/>
        <v>0</v>
      </c>
      <c r="DC500" s="285">
        <f t="shared" si="822"/>
        <v>0</v>
      </c>
      <c r="DD500" s="285">
        <f t="shared" si="822"/>
        <v>0</v>
      </c>
      <c r="DE500" s="285">
        <f t="shared" si="822"/>
        <v>0</v>
      </c>
      <c r="DF500" s="285">
        <f t="shared" si="822"/>
        <v>0</v>
      </c>
      <c r="DG500" s="285">
        <f t="shared" si="822"/>
        <v>0</v>
      </c>
      <c r="DH500" s="285">
        <f t="shared" si="822"/>
        <v>0</v>
      </c>
      <c r="DI500" s="285">
        <f t="shared" si="822"/>
        <v>0</v>
      </c>
      <c r="DJ500" s="285">
        <f t="shared" si="822"/>
        <v>0</v>
      </c>
      <c r="DK500" s="285">
        <f t="shared" si="822"/>
        <v>0</v>
      </c>
      <c r="DL500" s="285">
        <f t="shared" si="822"/>
        <v>0</v>
      </c>
      <c r="DM500" s="259"/>
      <c r="DN500" s="259"/>
    </row>
    <row r="501" spans="1:118" s="27" customFormat="1" ht="36">
      <c r="A501" s="272" t="str">
        <f>A500</f>
        <v>Внести наименование учреждения 17</v>
      </c>
      <c r="B501" s="211" t="s">
        <v>356</v>
      </c>
      <c r="C501" s="37" t="s">
        <v>47</v>
      </c>
      <c r="D501" s="37" t="s">
        <v>6</v>
      </c>
      <c r="E501" s="308">
        <f t="shared" ref="E501:AJ501" si="823">SUM(E502:E505,E507:E508,E511,E514,E517:E519,E521,E523:E528)</f>
        <v>0</v>
      </c>
      <c r="F501" s="236">
        <f t="shared" si="823"/>
        <v>0</v>
      </c>
      <c r="G501" s="236">
        <f t="shared" si="823"/>
        <v>0</v>
      </c>
      <c r="H501" s="236">
        <f t="shared" si="823"/>
        <v>0</v>
      </c>
      <c r="I501" s="236">
        <f t="shared" si="823"/>
        <v>0</v>
      </c>
      <c r="J501" s="236">
        <f t="shared" si="823"/>
        <v>0</v>
      </c>
      <c r="K501" s="236">
        <f t="shared" si="823"/>
        <v>0</v>
      </c>
      <c r="L501" s="236">
        <f t="shared" si="823"/>
        <v>0</v>
      </c>
      <c r="M501" s="236">
        <f t="shared" si="823"/>
        <v>0</v>
      </c>
      <c r="N501" s="236">
        <f t="shared" si="823"/>
        <v>0</v>
      </c>
      <c r="O501" s="236">
        <f t="shared" si="823"/>
        <v>0</v>
      </c>
      <c r="P501" s="228">
        <f t="shared" si="823"/>
        <v>0</v>
      </c>
      <c r="Q501" s="226">
        <f t="shared" si="823"/>
        <v>0</v>
      </c>
      <c r="R501" s="236">
        <f t="shared" si="823"/>
        <v>0</v>
      </c>
      <c r="S501" s="226">
        <f t="shared" si="823"/>
        <v>0</v>
      </c>
      <c r="T501" s="236">
        <f t="shared" si="823"/>
        <v>0</v>
      </c>
      <c r="U501" s="226">
        <f t="shared" si="823"/>
        <v>0</v>
      </c>
      <c r="V501" s="235">
        <f t="shared" si="823"/>
        <v>0</v>
      </c>
      <c r="W501" s="226">
        <f t="shared" si="823"/>
        <v>0</v>
      </c>
      <c r="X501" s="226">
        <f t="shared" si="823"/>
        <v>0</v>
      </c>
      <c r="Y501" s="235">
        <f t="shared" si="823"/>
        <v>0</v>
      </c>
      <c r="Z501" s="227">
        <f t="shared" si="823"/>
        <v>0</v>
      </c>
      <c r="AA501" s="228">
        <f t="shared" si="823"/>
        <v>0</v>
      </c>
      <c r="AB501" s="226">
        <f t="shared" si="823"/>
        <v>0</v>
      </c>
      <c r="AC501" s="236">
        <f t="shared" si="823"/>
        <v>0</v>
      </c>
      <c r="AD501" s="226">
        <f t="shared" si="823"/>
        <v>0</v>
      </c>
      <c r="AE501" s="236">
        <f t="shared" si="823"/>
        <v>0</v>
      </c>
      <c r="AF501" s="226">
        <f t="shared" si="823"/>
        <v>0</v>
      </c>
      <c r="AG501" s="235">
        <f t="shared" si="823"/>
        <v>0</v>
      </c>
      <c r="AH501" s="226">
        <f t="shared" si="823"/>
        <v>0</v>
      </c>
      <c r="AI501" s="226">
        <f t="shared" si="823"/>
        <v>0</v>
      </c>
      <c r="AJ501" s="235">
        <f t="shared" si="823"/>
        <v>0</v>
      </c>
      <c r="AK501" s="227">
        <f t="shared" ref="AK501:BG501" si="824">SUM(AK502:AK505,AK507:AK508,AK511,AK514,AK517:AK519,AK521,AK523:AK528)</f>
        <v>0</v>
      </c>
      <c r="AL501" s="228">
        <f t="shared" si="824"/>
        <v>0</v>
      </c>
      <c r="AM501" s="226">
        <f t="shared" si="824"/>
        <v>0</v>
      </c>
      <c r="AN501" s="236">
        <f t="shared" si="824"/>
        <v>0</v>
      </c>
      <c r="AO501" s="226">
        <f t="shared" si="824"/>
        <v>0</v>
      </c>
      <c r="AP501" s="236">
        <f t="shared" si="824"/>
        <v>0</v>
      </c>
      <c r="AQ501" s="226">
        <f t="shared" si="824"/>
        <v>0</v>
      </c>
      <c r="AR501" s="235">
        <f t="shared" si="824"/>
        <v>0</v>
      </c>
      <c r="AS501" s="226">
        <f t="shared" si="824"/>
        <v>0</v>
      </c>
      <c r="AT501" s="226">
        <f t="shared" si="824"/>
        <v>0</v>
      </c>
      <c r="AU501" s="235">
        <f t="shared" si="824"/>
        <v>0</v>
      </c>
      <c r="AV501" s="227">
        <f t="shared" si="824"/>
        <v>0</v>
      </c>
      <c r="AW501" s="228">
        <f t="shared" si="824"/>
        <v>0</v>
      </c>
      <c r="AX501" s="226">
        <f t="shared" si="824"/>
        <v>0</v>
      </c>
      <c r="AY501" s="236">
        <f t="shared" si="824"/>
        <v>0</v>
      </c>
      <c r="AZ501" s="226">
        <f t="shared" si="824"/>
        <v>0</v>
      </c>
      <c r="BA501" s="236">
        <f t="shared" si="824"/>
        <v>0</v>
      </c>
      <c r="BB501" s="226">
        <f t="shared" si="824"/>
        <v>0</v>
      </c>
      <c r="BC501" s="235">
        <f t="shared" si="824"/>
        <v>0</v>
      </c>
      <c r="BD501" s="226">
        <f t="shared" si="824"/>
        <v>0</v>
      </c>
      <c r="BE501" s="226">
        <f t="shared" si="824"/>
        <v>0</v>
      </c>
      <c r="BF501" s="235">
        <f t="shared" si="824"/>
        <v>0</v>
      </c>
      <c r="BG501" s="227">
        <f t="shared" si="824"/>
        <v>0</v>
      </c>
      <c r="BH501" s="379">
        <f t="shared" ref="BH501:BH528" si="825">IF((COUNTA(BJ501:DL501)-COUNTIF(BJ501:DL501,0))=0,0,CONCATENATE("Ошибки!-",COUNTA(BJ501:DL501)-COUNTIF(BJ501:DL501,0)))</f>
        <v>0</v>
      </c>
      <c r="BI501" s="255" t="str">
        <f>CONCATENATE(D514," по отношению к ",D515,", ",D516)</f>
        <v>14 по отношению к 15, 16</v>
      </c>
      <c r="BJ501" s="253">
        <f t="shared" ref="BJ501:CO501" si="826">IF(ROUND(E514-SUM(E515:E516),5)&gt;=0,0,"Ошибка")</f>
        <v>0</v>
      </c>
      <c r="BK501" s="253">
        <f t="shared" si="826"/>
        <v>0</v>
      </c>
      <c r="BL501" s="253">
        <f t="shared" si="826"/>
        <v>0</v>
      </c>
      <c r="BM501" s="253">
        <f t="shared" si="826"/>
        <v>0</v>
      </c>
      <c r="BN501" s="253">
        <f t="shared" si="826"/>
        <v>0</v>
      </c>
      <c r="BO501" s="253">
        <f t="shared" si="826"/>
        <v>0</v>
      </c>
      <c r="BP501" s="253">
        <f t="shared" si="826"/>
        <v>0</v>
      </c>
      <c r="BQ501" s="253">
        <f t="shared" si="826"/>
        <v>0</v>
      </c>
      <c r="BR501" s="253">
        <f t="shared" si="826"/>
        <v>0</v>
      </c>
      <c r="BS501" s="253">
        <f t="shared" si="826"/>
        <v>0</v>
      </c>
      <c r="BT501" s="253">
        <f t="shared" si="826"/>
        <v>0</v>
      </c>
      <c r="BU501" s="253">
        <f t="shared" si="826"/>
        <v>0</v>
      </c>
      <c r="BV501" s="253">
        <f t="shared" si="826"/>
        <v>0</v>
      </c>
      <c r="BW501" s="253">
        <f t="shared" si="826"/>
        <v>0</v>
      </c>
      <c r="BX501" s="253">
        <f t="shared" si="826"/>
        <v>0</v>
      </c>
      <c r="BY501" s="253">
        <f t="shared" si="826"/>
        <v>0</v>
      </c>
      <c r="BZ501" s="253">
        <f t="shared" si="826"/>
        <v>0</v>
      </c>
      <c r="CA501" s="253">
        <f t="shared" si="826"/>
        <v>0</v>
      </c>
      <c r="CB501" s="253">
        <f t="shared" si="826"/>
        <v>0</v>
      </c>
      <c r="CC501" s="253">
        <f t="shared" si="826"/>
        <v>0</v>
      </c>
      <c r="CD501" s="253">
        <f t="shared" si="826"/>
        <v>0</v>
      </c>
      <c r="CE501" s="253">
        <f t="shared" si="826"/>
        <v>0</v>
      </c>
      <c r="CF501" s="253">
        <f t="shared" si="826"/>
        <v>0</v>
      </c>
      <c r="CG501" s="253">
        <f t="shared" si="826"/>
        <v>0</v>
      </c>
      <c r="CH501" s="253">
        <f t="shared" si="826"/>
        <v>0</v>
      </c>
      <c r="CI501" s="253">
        <f t="shared" si="826"/>
        <v>0</v>
      </c>
      <c r="CJ501" s="253">
        <f t="shared" si="826"/>
        <v>0</v>
      </c>
      <c r="CK501" s="253">
        <f t="shared" si="826"/>
        <v>0</v>
      </c>
      <c r="CL501" s="253">
        <f t="shared" si="826"/>
        <v>0</v>
      </c>
      <c r="CM501" s="253">
        <f t="shared" si="826"/>
        <v>0</v>
      </c>
      <c r="CN501" s="253">
        <f t="shared" si="826"/>
        <v>0</v>
      </c>
      <c r="CO501" s="253">
        <f t="shared" si="826"/>
        <v>0</v>
      </c>
      <c r="CP501" s="253">
        <f t="shared" ref="CP501:DL501" si="827">IF(ROUND(AK514-SUM(AK515:AK516),5)&gt;=0,0,"Ошибка")</f>
        <v>0</v>
      </c>
      <c r="CQ501" s="253">
        <f t="shared" si="827"/>
        <v>0</v>
      </c>
      <c r="CR501" s="253">
        <f t="shared" si="827"/>
        <v>0</v>
      </c>
      <c r="CS501" s="253">
        <f t="shared" si="827"/>
        <v>0</v>
      </c>
      <c r="CT501" s="253">
        <f t="shared" si="827"/>
        <v>0</v>
      </c>
      <c r="CU501" s="253">
        <f t="shared" si="827"/>
        <v>0</v>
      </c>
      <c r="CV501" s="253">
        <f t="shared" si="827"/>
        <v>0</v>
      </c>
      <c r="CW501" s="253">
        <f t="shared" si="827"/>
        <v>0</v>
      </c>
      <c r="CX501" s="253">
        <f t="shared" si="827"/>
        <v>0</v>
      </c>
      <c r="CY501" s="253">
        <f t="shared" si="827"/>
        <v>0</v>
      </c>
      <c r="CZ501" s="253">
        <f t="shared" si="827"/>
        <v>0</v>
      </c>
      <c r="DA501" s="253">
        <f t="shared" si="827"/>
        <v>0</v>
      </c>
      <c r="DB501" s="253">
        <f t="shared" si="827"/>
        <v>0</v>
      </c>
      <c r="DC501" s="253">
        <f t="shared" si="827"/>
        <v>0</v>
      </c>
      <c r="DD501" s="253">
        <f t="shared" si="827"/>
        <v>0</v>
      </c>
      <c r="DE501" s="253">
        <f t="shared" si="827"/>
        <v>0</v>
      </c>
      <c r="DF501" s="253">
        <f t="shared" si="827"/>
        <v>0</v>
      </c>
      <c r="DG501" s="253">
        <f t="shared" si="827"/>
        <v>0</v>
      </c>
      <c r="DH501" s="253">
        <f t="shared" si="827"/>
        <v>0</v>
      </c>
      <c r="DI501" s="253">
        <f t="shared" si="827"/>
        <v>0</v>
      </c>
      <c r="DJ501" s="253">
        <f t="shared" si="827"/>
        <v>0</v>
      </c>
      <c r="DK501" s="253">
        <f t="shared" si="827"/>
        <v>0</v>
      </c>
      <c r="DL501" s="253">
        <f t="shared" si="827"/>
        <v>0</v>
      </c>
      <c r="DM501" s="2"/>
      <c r="DN501" s="2"/>
    </row>
    <row r="502" spans="1:118" s="27" customFormat="1" ht="24">
      <c r="A502" s="272" t="str">
        <f t="shared" ref="A502:A528" si="828">A501</f>
        <v>Внести наименование учреждения 17</v>
      </c>
      <c r="B502" s="348" t="s">
        <v>233</v>
      </c>
      <c r="C502" s="349" t="s">
        <v>55</v>
      </c>
      <c r="D502" s="349" t="s">
        <v>7</v>
      </c>
      <c r="E502" s="308">
        <f>ROUND(SUM(P502,AA502,AL502,AW502),0)</f>
        <v>0</v>
      </c>
      <c r="F502" s="236">
        <f>ROUND(SUM(Q502,AB502,AM502,AX502),1)</f>
        <v>0</v>
      </c>
      <c r="G502" s="236">
        <f>SUM(J502:L502)</f>
        <v>0</v>
      </c>
      <c r="H502" s="236">
        <f>ROUND(SUM(S502,AD502,AO502,AZ502),1)</f>
        <v>0</v>
      </c>
      <c r="I502" s="236">
        <f>SUM(M502:O502)</f>
        <v>0</v>
      </c>
      <c r="J502" s="236">
        <f>ROUND(SUM(U502,AF502,AQ502,BB502),1)</f>
        <v>0</v>
      </c>
      <c r="K502" s="236">
        <f>ROUND(SUM(V502,AG502,AR502,BC502),1)</f>
        <v>0</v>
      </c>
      <c r="L502" s="236">
        <f>ROUND(SUM(W502,AH502,AS502,BD502),1)</f>
        <v>0</v>
      </c>
      <c r="M502" s="236">
        <f>ROUND(SUM(X502,AI502,AT502,BE502),1)</f>
        <v>0</v>
      </c>
      <c r="N502" s="236">
        <f t="shared" ref="N502:N528" si="829">ROUND(SUM(Y502,AJ502,AU502,BF502),1)</f>
        <v>0</v>
      </c>
      <c r="O502" s="236">
        <f>ROUND(SUM(Z502,AK502,AV502,BG502),1)</f>
        <v>0</v>
      </c>
      <c r="P502" s="220"/>
      <c r="Q502" s="221"/>
      <c r="R502" s="237">
        <f t="shared" ref="R502:R507" si="830">SUM(U502:W502)</f>
        <v>0</v>
      </c>
      <c r="S502" s="221"/>
      <c r="T502" s="237">
        <f t="shared" ref="T502:T507" si="831">SUM(X502:Z502)</f>
        <v>0</v>
      </c>
      <c r="U502" s="221"/>
      <c r="V502" s="233"/>
      <c r="W502" s="221"/>
      <c r="X502" s="221"/>
      <c r="Y502" s="233"/>
      <c r="Z502" s="221"/>
      <c r="AA502" s="220"/>
      <c r="AB502" s="221"/>
      <c r="AC502" s="237">
        <f t="shared" ref="AC502:AC507" si="832">SUM(AF502:AH502)</f>
        <v>0</v>
      </c>
      <c r="AD502" s="221"/>
      <c r="AE502" s="237">
        <f t="shared" ref="AE502:AE507" si="833">SUM(AI502:AK502)</f>
        <v>0</v>
      </c>
      <c r="AF502" s="221"/>
      <c r="AG502" s="233"/>
      <c r="AH502" s="221"/>
      <c r="AI502" s="221"/>
      <c r="AJ502" s="233"/>
      <c r="AK502" s="221"/>
      <c r="AL502" s="220"/>
      <c r="AM502" s="221"/>
      <c r="AN502" s="237">
        <f t="shared" ref="AN502:AN507" si="834">SUM(AQ502:AS502)</f>
        <v>0</v>
      </c>
      <c r="AO502" s="221"/>
      <c r="AP502" s="237">
        <f t="shared" ref="AP502:AP507" si="835">SUM(AT502:AV502)</f>
        <v>0</v>
      </c>
      <c r="AQ502" s="221"/>
      <c r="AR502" s="233"/>
      <c r="AS502" s="221"/>
      <c r="AT502" s="221"/>
      <c r="AU502" s="233"/>
      <c r="AV502" s="221"/>
      <c r="AW502" s="220"/>
      <c r="AX502" s="221"/>
      <c r="AY502" s="237">
        <f t="shared" ref="AY502:AY507" si="836">SUM(BB502:BD502)</f>
        <v>0</v>
      </c>
      <c r="AZ502" s="221"/>
      <c r="BA502" s="237">
        <f t="shared" ref="BA502:BA507" si="837">SUM(BE502:BG502)</f>
        <v>0</v>
      </c>
      <c r="BB502" s="221"/>
      <c r="BC502" s="233"/>
      <c r="BD502" s="221"/>
      <c r="BE502" s="221"/>
      <c r="BF502" s="233"/>
      <c r="BG502" s="221"/>
      <c r="BH502" s="379">
        <f t="shared" si="825"/>
        <v>0</v>
      </c>
      <c r="BI502" s="255" t="str">
        <f t="shared" ref="BI502:BI528" si="838">D502</f>
        <v>02</v>
      </c>
      <c r="BJ502" s="361"/>
      <c r="BK502" s="253">
        <f>IF(ROUND((E502-F502),5)&gt;=0,0,"Ошибка!")</f>
        <v>0</v>
      </c>
      <c r="BL502" s="361"/>
      <c r="BM502" s="253">
        <f>IF(ROUND((G502-H502),5)&gt;=0,0,"Ошибка!")</f>
        <v>0</v>
      </c>
      <c r="BN502" s="247"/>
      <c r="BO502" s="358"/>
      <c r="BP502" s="361"/>
      <c r="BQ502" s="361"/>
      <c r="BR502" s="361"/>
      <c r="BS502" s="361"/>
      <c r="BT502" s="361"/>
      <c r="BU502" s="361"/>
      <c r="BV502" s="253">
        <f>IF(ROUND((P502-Q502),5)&gt;=0,0,"Ошибка!")</f>
        <v>0</v>
      </c>
      <c r="BW502" s="361"/>
      <c r="BX502" s="253">
        <f>IF(ROUND((R502-S502),5)&gt;=0,0,"Ошибка!")</f>
        <v>0</v>
      </c>
      <c r="BY502" s="361"/>
      <c r="BZ502" s="361"/>
      <c r="CA502" s="361"/>
      <c r="CB502" s="361"/>
      <c r="CC502" s="361"/>
      <c r="CD502" s="361"/>
      <c r="CE502" s="361"/>
      <c r="CF502" s="361"/>
      <c r="CG502" s="253">
        <f>IF(ROUND((AA502-AB502),5)&gt;=0,0,"Ошибка!")</f>
        <v>0</v>
      </c>
      <c r="CH502" s="361"/>
      <c r="CI502" s="253">
        <f>IF(ROUND((AC502-AD502),5)&gt;=0,0,"Ошибка!")</f>
        <v>0</v>
      </c>
      <c r="CJ502" s="361"/>
      <c r="CK502" s="361"/>
      <c r="CL502" s="361"/>
      <c r="CM502" s="361"/>
      <c r="CN502" s="361"/>
      <c r="CO502" s="361"/>
      <c r="CP502" s="361"/>
      <c r="CQ502" s="361"/>
      <c r="CR502" s="253">
        <f>IF(ROUND((AL502-AM502),5)&gt;=0,0,"Ошибка!")</f>
        <v>0</v>
      </c>
      <c r="CS502" s="361"/>
      <c r="CT502" s="253">
        <f>IF(ROUND((AN502-AO502),5)&gt;=0,0,"Ошибка!")</f>
        <v>0</v>
      </c>
      <c r="CU502" s="361"/>
      <c r="CV502" s="361"/>
      <c r="CW502" s="361"/>
      <c r="CX502" s="361"/>
      <c r="CY502" s="361"/>
      <c r="CZ502" s="361"/>
      <c r="DA502" s="361"/>
      <c r="DB502" s="361"/>
      <c r="DC502" s="253">
        <f>IF(ROUND((AW502-AX502),5)&gt;=0,0,"Ошибка!")</f>
        <v>0</v>
      </c>
      <c r="DD502" s="361"/>
      <c r="DE502" s="253">
        <f>IF(ROUND((AY502-AZ502),5)&gt;=0,0,"Ошибка!")</f>
        <v>0</v>
      </c>
      <c r="DF502" s="361"/>
      <c r="DG502" s="361"/>
      <c r="DH502" s="361"/>
      <c r="DI502" s="361"/>
      <c r="DJ502" s="361"/>
      <c r="DK502" s="361"/>
      <c r="DL502" s="361"/>
      <c r="DM502" s="2"/>
      <c r="DN502" s="2"/>
    </row>
    <row r="503" spans="1:118" s="27" customFormat="1" ht="36">
      <c r="A503" s="272" t="str">
        <f t="shared" si="828"/>
        <v>Внести наименование учреждения 17</v>
      </c>
      <c r="B503" s="348" t="s">
        <v>229</v>
      </c>
      <c r="C503" s="349" t="s">
        <v>58</v>
      </c>
      <c r="D503" s="349" t="s">
        <v>8</v>
      </c>
      <c r="E503" s="308">
        <f t="shared" ref="E503:E528" si="839">ROUND(SUM(P503,AA503,AL503,AW503),0)</f>
        <v>0</v>
      </c>
      <c r="F503" s="236">
        <f t="shared" ref="F503:F528" si="840">ROUND(SUM(Q503,AB503,AM503,AX503),1)</f>
        <v>0</v>
      </c>
      <c r="G503" s="236">
        <f t="shared" ref="G503:G528" si="841">SUM(J503:L503)</f>
        <v>0</v>
      </c>
      <c r="H503" s="236">
        <f t="shared" ref="H503:H528" si="842">ROUND(SUM(S503,AD503,AO503,AZ503),1)</f>
        <v>0</v>
      </c>
      <c r="I503" s="236">
        <f t="shared" ref="I503:I528" si="843">SUM(M503:O503)</f>
        <v>0</v>
      </c>
      <c r="J503" s="236">
        <f t="shared" ref="J503:J515" si="844">ROUND(SUM(U503,AF503,AQ503,BB503),1)</f>
        <v>0</v>
      </c>
      <c r="K503" s="236">
        <f t="shared" ref="K503:K515" si="845">ROUND(SUM(V503,AG503,AR503,BC503),1)</f>
        <v>0</v>
      </c>
      <c r="L503" s="236">
        <f t="shared" ref="L503:L515" si="846">ROUND(SUM(W503,AH503,AS503,BD503),1)</f>
        <v>0</v>
      </c>
      <c r="M503" s="236">
        <f t="shared" ref="M503:M515" si="847">ROUND(SUM(X503,AI503,AT503,BE503),1)</f>
        <v>0</v>
      </c>
      <c r="N503" s="236">
        <f t="shared" si="829"/>
        <v>0</v>
      </c>
      <c r="O503" s="236">
        <f t="shared" ref="O503:O515" si="848">ROUND(SUM(Z503,AK503,AV503,BG503),1)</f>
        <v>0</v>
      </c>
      <c r="P503" s="220"/>
      <c r="Q503" s="221"/>
      <c r="R503" s="237">
        <f t="shared" si="830"/>
        <v>0</v>
      </c>
      <c r="S503" s="221"/>
      <c r="T503" s="237">
        <f t="shared" si="831"/>
        <v>0</v>
      </c>
      <c r="U503" s="221"/>
      <c r="V503" s="233"/>
      <c r="W503" s="221"/>
      <c r="X503" s="221"/>
      <c r="Y503" s="233"/>
      <c r="Z503" s="221"/>
      <c r="AA503" s="220"/>
      <c r="AB503" s="221"/>
      <c r="AC503" s="237">
        <f t="shared" si="832"/>
        <v>0</v>
      </c>
      <c r="AD503" s="221"/>
      <c r="AE503" s="237">
        <f t="shared" si="833"/>
        <v>0</v>
      </c>
      <c r="AF503" s="221"/>
      <c r="AG503" s="233"/>
      <c r="AH503" s="221"/>
      <c r="AI503" s="221"/>
      <c r="AJ503" s="233"/>
      <c r="AK503" s="221"/>
      <c r="AL503" s="220"/>
      <c r="AM503" s="221"/>
      <c r="AN503" s="237">
        <f t="shared" si="834"/>
        <v>0</v>
      </c>
      <c r="AO503" s="221"/>
      <c r="AP503" s="237">
        <f t="shared" si="835"/>
        <v>0</v>
      </c>
      <c r="AQ503" s="221"/>
      <c r="AR503" s="233"/>
      <c r="AS503" s="221"/>
      <c r="AT503" s="221"/>
      <c r="AU503" s="233"/>
      <c r="AV503" s="221"/>
      <c r="AW503" s="220"/>
      <c r="AX503" s="221"/>
      <c r="AY503" s="237">
        <f t="shared" si="836"/>
        <v>0</v>
      </c>
      <c r="AZ503" s="221"/>
      <c r="BA503" s="237">
        <f t="shared" si="837"/>
        <v>0</v>
      </c>
      <c r="BB503" s="221"/>
      <c r="BC503" s="233"/>
      <c r="BD503" s="221"/>
      <c r="BE503" s="221"/>
      <c r="BF503" s="233"/>
      <c r="BG503" s="221"/>
      <c r="BH503" s="379">
        <f t="shared" si="825"/>
        <v>0</v>
      </c>
      <c r="BI503" s="255" t="str">
        <f t="shared" si="838"/>
        <v>03</v>
      </c>
      <c r="BJ503" s="361"/>
      <c r="BK503" s="253">
        <f t="shared" ref="BK503:BK528" si="849">IF(ROUND((E503-F503),5)&gt;=0,0,"Ошибка!")</f>
        <v>0</v>
      </c>
      <c r="BL503" s="361"/>
      <c r="BM503" s="253">
        <f t="shared" ref="BM503:BM528" si="850">IF(ROUND((G503-H503),5)&gt;=0,0,"Ошибка!")</f>
        <v>0</v>
      </c>
      <c r="BN503" s="247"/>
      <c r="BO503" s="358"/>
      <c r="BP503" s="361"/>
      <c r="BQ503" s="361"/>
      <c r="BR503" s="361"/>
      <c r="BS503" s="361"/>
      <c r="BT503" s="361"/>
      <c r="BU503" s="361"/>
      <c r="BV503" s="253">
        <f t="shared" ref="BV503:BV528" si="851">IF(ROUND((P503-Q503),5)&gt;=0,0,"Ошибка!")</f>
        <v>0</v>
      </c>
      <c r="BW503" s="361"/>
      <c r="BX503" s="253">
        <f t="shared" ref="BX503:BX528" si="852">IF(ROUND((R503-S503),5)&gt;=0,0,"Ошибка!")</f>
        <v>0</v>
      </c>
      <c r="BY503" s="361"/>
      <c r="BZ503" s="361"/>
      <c r="CA503" s="361"/>
      <c r="CB503" s="361"/>
      <c r="CC503" s="361"/>
      <c r="CD503" s="361"/>
      <c r="CE503" s="361"/>
      <c r="CF503" s="361"/>
      <c r="CG503" s="253">
        <f t="shared" ref="CG503:CG528" si="853">IF(ROUND((AA503-AB503),5)&gt;=0,0,"Ошибка!")</f>
        <v>0</v>
      </c>
      <c r="CH503" s="361"/>
      <c r="CI503" s="253">
        <f t="shared" ref="CI503:CI528" si="854">IF(ROUND((AC503-AD503),5)&gt;=0,0,"Ошибка!")</f>
        <v>0</v>
      </c>
      <c r="CJ503" s="361"/>
      <c r="CK503" s="361"/>
      <c r="CL503" s="361"/>
      <c r="CM503" s="361"/>
      <c r="CN503" s="361"/>
      <c r="CO503" s="361"/>
      <c r="CP503" s="361"/>
      <c r="CQ503" s="361"/>
      <c r="CR503" s="253">
        <f t="shared" ref="CR503:CR528" si="855">IF(ROUND((AL503-AM503),5)&gt;=0,0,"Ошибка!")</f>
        <v>0</v>
      </c>
      <c r="CS503" s="361"/>
      <c r="CT503" s="253">
        <f t="shared" ref="CT503:CT528" si="856">IF(ROUND((AN503-AO503),5)&gt;=0,0,"Ошибка!")</f>
        <v>0</v>
      </c>
      <c r="CU503" s="361"/>
      <c r="CV503" s="361"/>
      <c r="CW503" s="361"/>
      <c r="CX503" s="361"/>
      <c r="CY503" s="361"/>
      <c r="CZ503" s="361"/>
      <c r="DA503" s="361"/>
      <c r="DB503" s="361"/>
      <c r="DC503" s="253">
        <f t="shared" ref="DC503:DC528" si="857">IF(ROUND((AW503-AX503),5)&gt;=0,0,"Ошибка!")</f>
        <v>0</v>
      </c>
      <c r="DD503" s="361"/>
      <c r="DE503" s="253">
        <f t="shared" ref="DE503:DE528" si="858">IF(ROUND((AY503-AZ503),5)&gt;=0,0,"Ошибка!")</f>
        <v>0</v>
      </c>
      <c r="DF503" s="361"/>
      <c r="DG503" s="361"/>
      <c r="DH503" s="361"/>
      <c r="DI503" s="361"/>
      <c r="DJ503" s="361"/>
      <c r="DK503" s="361"/>
      <c r="DL503" s="361"/>
      <c r="DM503" s="2"/>
      <c r="DN503" s="2"/>
    </row>
    <row r="504" spans="1:118" s="28" customFormat="1" ht="24">
      <c r="A504" s="272" t="str">
        <f t="shared" si="828"/>
        <v>Внести наименование учреждения 17</v>
      </c>
      <c r="B504" s="348" t="s">
        <v>331</v>
      </c>
      <c r="C504" s="349" t="s">
        <v>288</v>
      </c>
      <c r="D504" s="349" t="s">
        <v>9</v>
      </c>
      <c r="E504" s="308">
        <f t="shared" si="839"/>
        <v>0</v>
      </c>
      <c r="F504" s="236">
        <f t="shared" si="840"/>
        <v>0</v>
      </c>
      <c r="G504" s="236">
        <f t="shared" si="841"/>
        <v>0</v>
      </c>
      <c r="H504" s="236">
        <f t="shared" si="842"/>
        <v>0</v>
      </c>
      <c r="I504" s="236">
        <f t="shared" si="843"/>
        <v>0</v>
      </c>
      <c r="J504" s="236">
        <f t="shared" si="844"/>
        <v>0</v>
      </c>
      <c r="K504" s="236">
        <f t="shared" si="845"/>
        <v>0</v>
      </c>
      <c r="L504" s="236">
        <f t="shared" si="846"/>
        <v>0</v>
      </c>
      <c r="M504" s="236">
        <f t="shared" si="847"/>
        <v>0</v>
      </c>
      <c r="N504" s="236">
        <f t="shared" si="829"/>
        <v>0</v>
      </c>
      <c r="O504" s="236">
        <f t="shared" si="848"/>
        <v>0</v>
      </c>
      <c r="P504" s="367"/>
      <c r="Q504" s="368"/>
      <c r="R504" s="237">
        <f t="shared" si="830"/>
        <v>0</v>
      </c>
      <c r="S504" s="368"/>
      <c r="T504" s="237">
        <f t="shared" si="831"/>
        <v>0</v>
      </c>
      <c r="U504" s="368"/>
      <c r="V504" s="368"/>
      <c r="W504" s="368"/>
      <c r="X504" s="368"/>
      <c r="Y504" s="368"/>
      <c r="Z504" s="368"/>
      <c r="AA504" s="367"/>
      <c r="AB504" s="368"/>
      <c r="AC504" s="237">
        <f t="shared" si="832"/>
        <v>0</v>
      </c>
      <c r="AD504" s="368"/>
      <c r="AE504" s="237">
        <f t="shared" si="833"/>
        <v>0</v>
      </c>
      <c r="AF504" s="368"/>
      <c r="AG504" s="368"/>
      <c r="AH504" s="368"/>
      <c r="AI504" s="368"/>
      <c r="AJ504" s="368"/>
      <c r="AK504" s="368"/>
      <c r="AL504" s="367"/>
      <c r="AM504" s="368"/>
      <c r="AN504" s="237">
        <f t="shared" si="834"/>
        <v>0</v>
      </c>
      <c r="AO504" s="368"/>
      <c r="AP504" s="237">
        <f t="shared" si="835"/>
        <v>0</v>
      </c>
      <c r="AQ504" s="368"/>
      <c r="AR504" s="368"/>
      <c r="AS504" s="368"/>
      <c r="AT504" s="368"/>
      <c r="AU504" s="368"/>
      <c r="AV504" s="368"/>
      <c r="AW504" s="367"/>
      <c r="AX504" s="368"/>
      <c r="AY504" s="237">
        <f t="shared" si="836"/>
        <v>0</v>
      </c>
      <c r="AZ504" s="368"/>
      <c r="BA504" s="237">
        <f t="shared" si="837"/>
        <v>0</v>
      </c>
      <c r="BB504" s="368"/>
      <c r="BC504" s="368"/>
      <c r="BD504" s="368"/>
      <c r="BE504" s="368"/>
      <c r="BF504" s="368"/>
      <c r="BG504" s="368"/>
      <c r="BH504" s="379">
        <f t="shared" si="825"/>
        <v>0</v>
      </c>
      <c r="BI504" s="255" t="str">
        <f t="shared" si="838"/>
        <v>04</v>
      </c>
      <c r="BJ504" s="361"/>
      <c r="BK504" s="253">
        <f t="shared" si="849"/>
        <v>0</v>
      </c>
      <c r="BL504" s="361"/>
      <c r="BM504" s="253">
        <f t="shared" si="850"/>
        <v>0</v>
      </c>
      <c r="BN504" s="247"/>
      <c r="BO504" s="358"/>
      <c r="BP504" s="361"/>
      <c r="BQ504" s="361"/>
      <c r="BR504" s="361"/>
      <c r="BS504" s="361"/>
      <c r="BT504" s="361"/>
      <c r="BU504" s="361"/>
      <c r="BV504" s="253">
        <f t="shared" si="851"/>
        <v>0</v>
      </c>
      <c r="BW504" s="361"/>
      <c r="BX504" s="253">
        <f t="shared" si="852"/>
        <v>0</v>
      </c>
      <c r="BY504" s="361"/>
      <c r="BZ504" s="361"/>
      <c r="CA504" s="361"/>
      <c r="CB504" s="361"/>
      <c r="CC504" s="361"/>
      <c r="CD504" s="361"/>
      <c r="CE504" s="361"/>
      <c r="CF504" s="361"/>
      <c r="CG504" s="253">
        <f t="shared" si="853"/>
        <v>0</v>
      </c>
      <c r="CH504" s="361"/>
      <c r="CI504" s="253">
        <f t="shared" si="854"/>
        <v>0</v>
      </c>
      <c r="CJ504" s="361"/>
      <c r="CK504" s="361"/>
      <c r="CL504" s="361"/>
      <c r="CM504" s="361"/>
      <c r="CN504" s="361"/>
      <c r="CO504" s="361"/>
      <c r="CP504" s="361"/>
      <c r="CQ504" s="361"/>
      <c r="CR504" s="253">
        <f t="shared" si="855"/>
        <v>0</v>
      </c>
      <c r="CS504" s="361"/>
      <c r="CT504" s="253">
        <f t="shared" si="856"/>
        <v>0</v>
      </c>
      <c r="CU504" s="361"/>
      <c r="CV504" s="361"/>
      <c r="CW504" s="361"/>
      <c r="CX504" s="361"/>
      <c r="CY504" s="361"/>
      <c r="CZ504" s="361"/>
      <c r="DA504" s="361"/>
      <c r="DB504" s="361"/>
      <c r="DC504" s="253">
        <f t="shared" si="857"/>
        <v>0</v>
      </c>
      <c r="DD504" s="361"/>
      <c r="DE504" s="253">
        <f t="shared" si="858"/>
        <v>0</v>
      </c>
      <c r="DF504" s="361"/>
      <c r="DG504" s="361"/>
      <c r="DH504" s="361"/>
      <c r="DI504" s="361"/>
      <c r="DJ504" s="361"/>
      <c r="DK504" s="361"/>
      <c r="DL504" s="361"/>
      <c r="DM504" s="242"/>
      <c r="DN504" s="242"/>
    </row>
    <row r="505" spans="1:118" s="28" customFormat="1" ht="24">
      <c r="A505" s="272" t="str">
        <f t="shared" si="828"/>
        <v>Внести наименование учреждения 17</v>
      </c>
      <c r="B505" s="348" t="s">
        <v>330</v>
      </c>
      <c r="C505" s="349" t="s">
        <v>289</v>
      </c>
      <c r="D505" s="349" t="s">
        <v>10</v>
      </c>
      <c r="E505" s="308">
        <f t="shared" si="839"/>
        <v>0</v>
      </c>
      <c r="F505" s="236">
        <f t="shared" si="840"/>
        <v>0</v>
      </c>
      <c r="G505" s="236">
        <f t="shared" si="841"/>
        <v>0</v>
      </c>
      <c r="H505" s="236">
        <f t="shared" si="842"/>
        <v>0</v>
      </c>
      <c r="I505" s="236">
        <f t="shared" si="843"/>
        <v>0</v>
      </c>
      <c r="J505" s="236">
        <f t="shared" si="844"/>
        <v>0</v>
      </c>
      <c r="K505" s="236">
        <f t="shared" si="845"/>
        <v>0</v>
      </c>
      <c r="L505" s="236">
        <f t="shared" si="846"/>
        <v>0</v>
      </c>
      <c r="M505" s="236">
        <f t="shared" si="847"/>
        <v>0</v>
      </c>
      <c r="N505" s="236">
        <f t="shared" si="829"/>
        <v>0</v>
      </c>
      <c r="O505" s="236">
        <f t="shared" si="848"/>
        <v>0</v>
      </c>
      <c r="P505" s="367"/>
      <c r="Q505" s="368"/>
      <c r="R505" s="237">
        <f t="shared" si="830"/>
        <v>0</v>
      </c>
      <c r="S505" s="368"/>
      <c r="T505" s="237">
        <f t="shared" si="831"/>
        <v>0</v>
      </c>
      <c r="U505" s="368"/>
      <c r="V505" s="368"/>
      <c r="W505" s="368"/>
      <c r="X505" s="368"/>
      <c r="Y505" s="368"/>
      <c r="Z505" s="368"/>
      <c r="AA505" s="367"/>
      <c r="AB505" s="368"/>
      <c r="AC505" s="237">
        <f t="shared" si="832"/>
        <v>0</v>
      </c>
      <c r="AD505" s="368"/>
      <c r="AE505" s="237">
        <f t="shared" si="833"/>
        <v>0</v>
      </c>
      <c r="AF505" s="368"/>
      <c r="AG505" s="368"/>
      <c r="AH505" s="368"/>
      <c r="AI505" s="368"/>
      <c r="AJ505" s="368"/>
      <c r="AK505" s="368"/>
      <c r="AL505" s="367"/>
      <c r="AM505" s="368"/>
      <c r="AN505" s="237">
        <f t="shared" si="834"/>
        <v>0</v>
      </c>
      <c r="AO505" s="368"/>
      <c r="AP505" s="237">
        <f t="shared" si="835"/>
        <v>0</v>
      </c>
      <c r="AQ505" s="368"/>
      <c r="AR505" s="368"/>
      <c r="AS505" s="368"/>
      <c r="AT505" s="368"/>
      <c r="AU505" s="368"/>
      <c r="AV505" s="368"/>
      <c r="AW505" s="367"/>
      <c r="AX505" s="368"/>
      <c r="AY505" s="237">
        <f t="shared" si="836"/>
        <v>0</v>
      </c>
      <c r="AZ505" s="368"/>
      <c r="BA505" s="237">
        <f t="shared" si="837"/>
        <v>0</v>
      </c>
      <c r="BB505" s="368"/>
      <c r="BC505" s="368"/>
      <c r="BD505" s="368"/>
      <c r="BE505" s="368"/>
      <c r="BF505" s="368"/>
      <c r="BG505" s="368"/>
      <c r="BH505" s="379">
        <f t="shared" si="825"/>
        <v>0</v>
      </c>
      <c r="BI505" s="255" t="str">
        <f t="shared" si="838"/>
        <v>05</v>
      </c>
      <c r="BJ505" s="361"/>
      <c r="BK505" s="253">
        <f t="shared" si="849"/>
        <v>0</v>
      </c>
      <c r="BL505" s="361"/>
      <c r="BM505" s="253">
        <f t="shared" si="850"/>
        <v>0</v>
      </c>
      <c r="BN505" s="247"/>
      <c r="BO505" s="358"/>
      <c r="BP505" s="361"/>
      <c r="BQ505" s="361"/>
      <c r="BR505" s="361"/>
      <c r="BS505" s="361"/>
      <c r="BT505" s="361"/>
      <c r="BU505" s="361"/>
      <c r="BV505" s="253">
        <f t="shared" si="851"/>
        <v>0</v>
      </c>
      <c r="BW505" s="361"/>
      <c r="BX505" s="253">
        <f t="shared" si="852"/>
        <v>0</v>
      </c>
      <c r="BY505" s="361"/>
      <c r="BZ505" s="361"/>
      <c r="CA505" s="361"/>
      <c r="CB505" s="361"/>
      <c r="CC505" s="361"/>
      <c r="CD505" s="361"/>
      <c r="CE505" s="361"/>
      <c r="CF505" s="361"/>
      <c r="CG505" s="253">
        <f t="shared" si="853"/>
        <v>0</v>
      </c>
      <c r="CH505" s="361"/>
      <c r="CI505" s="253">
        <f t="shared" si="854"/>
        <v>0</v>
      </c>
      <c r="CJ505" s="361"/>
      <c r="CK505" s="361"/>
      <c r="CL505" s="361"/>
      <c r="CM505" s="361"/>
      <c r="CN505" s="361"/>
      <c r="CO505" s="361"/>
      <c r="CP505" s="361"/>
      <c r="CQ505" s="361"/>
      <c r="CR505" s="253">
        <f t="shared" si="855"/>
        <v>0</v>
      </c>
      <c r="CS505" s="361"/>
      <c r="CT505" s="253">
        <f t="shared" si="856"/>
        <v>0</v>
      </c>
      <c r="CU505" s="361"/>
      <c r="CV505" s="361"/>
      <c r="CW505" s="361"/>
      <c r="CX505" s="361"/>
      <c r="CY505" s="361"/>
      <c r="CZ505" s="361"/>
      <c r="DA505" s="361"/>
      <c r="DB505" s="361"/>
      <c r="DC505" s="253">
        <f t="shared" si="857"/>
        <v>0</v>
      </c>
      <c r="DD505" s="361"/>
      <c r="DE505" s="253">
        <f t="shared" si="858"/>
        <v>0</v>
      </c>
      <c r="DF505" s="361"/>
      <c r="DG505" s="361"/>
      <c r="DH505" s="361"/>
      <c r="DI505" s="361"/>
      <c r="DJ505" s="361"/>
      <c r="DK505" s="361"/>
      <c r="DL505" s="361"/>
      <c r="DM505" s="242"/>
      <c r="DN505" s="242"/>
    </row>
    <row r="506" spans="1:118" s="27" customFormat="1" ht="12">
      <c r="A506" s="272" t="str">
        <f t="shared" si="828"/>
        <v>Внести наименование учреждения 17</v>
      </c>
      <c r="B506" s="350" t="s">
        <v>290</v>
      </c>
      <c r="C506" s="349" t="s">
        <v>291</v>
      </c>
      <c r="D506" s="349" t="s">
        <v>59</v>
      </c>
      <c r="E506" s="308">
        <f t="shared" si="839"/>
        <v>0</v>
      </c>
      <c r="F506" s="236">
        <f t="shared" si="840"/>
        <v>0</v>
      </c>
      <c r="G506" s="236">
        <f t="shared" si="841"/>
        <v>0</v>
      </c>
      <c r="H506" s="236">
        <f t="shared" si="842"/>
        <v>0</v>
      </c>
      <c r="I506" s="236">
        <f t="shared" si="843"/>
        <v>0</v>
      </c>
      <c r="J506" s="236">
        <f t="shared" si="844"/>
        <v>0</v>
      </c>
      <c r="K506" s="236">
        <f t="shared" si="845"/>
        <v>0</v>
      </c>
      <c r="L506" s="236">
        <f t="shared" si="846"/>
        <v>0</v>
      </c>
      <c r="M506" s="236">
        <f t="shared" si="847"/>
        <v>0</v>
      </c>
      <c r="N506" s="236">
        <f t="shared" si="829"/>
        <v>0</v>
      </c>
      <c r="O506" s="236">
        <f t="shared" si="848"/>
        <v>0</v>
      </c>
      <c r="P506" s="367"/>
      <c r="Q506" s="368"/>
      <c r="R506" s="237">
        <f t="shared" si="830"/>
        <v>0</v>
      </c>
      <c r="S506" s="368"/>
      <c r="T506" s="237">
        <f t="shared" si="831"/>
        <v>0</v>
      </c>
      <c r="U506" s="368"/>
      <c r="V506" s="368"/>
      <c r="W506" s="368"/>
      <c r="X506" s="368"/>
      <c r="Y506" s="368"/>
      <c r="Z506" s="368"/>
      <c r="AA506" s="367"/>
      <c r="AB506" s="368"/>
      <c r="AC506" s="237">
        <f t="shared" si="832"/>
        <v>0</v>
      </c>
      <c r="AD506" s="368"/>
      <c r="AE506" s="237">
        <f t="shared" si="833"/>
        <v>0</v>
      </c>
      <c r="AF506" s="368"/>
      <c r="AG506" s="368"/>
      <c r="AH506" s="368"/>
      <c r="AI506" s="368"/>
      <c r="AJ506" s="368"/>
      <c r="AK506" s="368"/>
      <c r="AL506" s="367"/>
      <c r="AM506" s="368"/>
      <c r="AN506" s="237">
        <f t="shared" si="834"/>
        <v>0</v>
      </c>
      <c r="AO506" s="368"/>
      <c r="AP506" s="237">
        <f t="shared" si="835"/>
        <v>0</v>
      </c>
      <c r="AQ506" s="368"/>
      <c r="AR506" s="368"/>
      <c r="AS506" s="368"/>
      <c r="AT506" s="368"/>
      <c r="AU506" s="368"/>
      <c r="AV506" s="368"/>
      <c r="AW506" s="367"/>
      <c r="AX506" s="368"/>
      <c r="AY506" s="237">
        <f t="shared" si="836"/>
        <v>0</v>
      </c>
      <c r="AZ506" s="368"/>
      <c r="BA506" s="237">
        <f t="shared" si="837"/>
        <v>0</v>
      </c>
      <c r="BB506" s="368"/>
      <c r="BC506" s="368"/>
      <c r="BD506" s="368"/>
      <c r="BE506" s="368"/>
      <c r="BF506" s="368"/>
      <c r="BG506" s="368"/>
      <c r="BH506" s="379">
        <f t="shared" si="825"/>
        <v>0</v>
      </c>
      <c r="BI506" s="255" t="str">
        <f t="shared" si="838"/>
        <v>06</v>
      </c>
      <c r="BJ506" s="361"/>
      <c r="BK506" s="253">
        <f t="shared" si="849"/>
        <v>0</v>
      </c>
      <c r="BL506" s="361"/>
      <c r="BM506" s="253">
        <f t="shared" si="850"/>
        <v>0</v>
      </c>
      <c r="BN506" s="247"/>
      <c r="BO506" s="358"/>
      <c r="BP506" s="361"/>
      <c r="BQ506" s="361"/>
      <c r="BR506" s="361"/>
      <c r="BS506" s="361"/>
      <c r="BT506" s="361"/>
      <c r="BU506" s="361"/>
      <c r="BV506" s="253">
        <f t="shared" si="851"/>
        <v>0</v>
      </c>
      <c r="BW506" s="361"/>
      <c r="BX506" s="253">
        <f t="shared" si="852"/>
        <v>0</v>
      </c>
      <c r="BY506" s="361"/>
      <c r="BZ506" s="361"/>
      <c r="CA506" s="361"/>
      <c r="CB506" s="361"/>
      <c r="CC506" s="361"/>
      <c r="CD506" s="361"/>
      <c r="CE506" s="361"/>
      <c r="CF506" s="361"/>
      <c r="CG506" s="253">
        <f t="shared" si="853"/>
        <v>0</v>
      </c>
      <c r="CH506" s="361"/>
      <c r="CI506" s="253">
        <f t="shared" si="854"/>
        <v>0</v>
      </c>
      <c r="CJ506" s="361"/>
      <c r="CK506" s="361"/>
      <c r="CL506" s="361"/>
      <c r="CM506" s="361"/>
      <c r="CN506" s="361"/>
      <c r="CO506" s="361"/>
      <c r="CP506" s="361"/>
      <c r="CQ506" s="361"/>
      <c r="CR506" s="253">
        <f t="shared" si="855"/>
        <v>0</v>
      </c>
      <c r="CS506" s="361"/>
      <c r="CT506" s="253">
        <f t="shared" si="856"/>
        <v>0</v>
      </c>
      <c r="CU506" s="361"/>
      <c r="CV506" s="361"/>
      <c r="CW506" s="361"/>
      <c r="CX506" s="361"/>
      <c r="CY506" s="361"/>
      <c r="CZ506" s="361"/>
      <c r="DA506" s="361"/>
      <c r="DB506" s="361"/>
      <c r="DC506" s="253">
        <f t="shared" si="857"/>
        <v>0</v>
      </c>
      <c r="DD506" s="361"/>
      <c r="DE506" s="253">
        <f t="shared" si="858"/>
        <v>0</v>
      </c>
      <c r="DF506" s="361"/>
      <c r="DG506" s="361"/>
      <c r="DH506" s="361"/>
      <c r="DI506" s="361"/>
      <c r="DJ506" s="361"/>
      <c r="DK506" s="361"/>
      <c r="DL506" s="361"/>
      <c r="DM506" s="2"/>
      <c r="DN506" s="2"/>
    </row>
    <row r="507" spans="1:118" s="28" customFormat="1" ht="36">
      <c r="A507" s="272" t="str">
        <f t="shared" si="828"/>
        <v>Внести наименование учреждения 17</v>
      </c>
      <c r="B507" s="348" t="s">
        <v>332</v>
      </c>
      <c r="C507" s="349" t="s">
        <v>292</v>
      </c>
      <c r="D507" s="349" t="s">
        <v>60</v>
      </c>
      <c r="E507" s="308">
        <f t="shared" si="839"/>
        <v>0</v>
      </c>
      <c r="F507" s="236">
        <f t="shared" si="840"/>
        <v>0</v>
      </c>
      <c r="G507" s="236">
        <f t="shared" si="841"/>
        <v>0</v>
      </c>
      <c r="H507" s="236">
        <f t="shared" si="842"/>
        <v>0</v>
      </c>
      <c r="I507" s="236">
        <f t="shared" si="843"/>
        <v>0</v>
      </c>
      <c r="J507" s="236">
        <f t="shared" si="844"/>
        <v>0</v>
      </c>
      <c r="K507" s="236">
        <f t="shared" si="845"/>
        <v>0</v>
      </c>
      <c r="L507" s="236">
        <f t="shared" si="846"/>
        <v>0</v>
      </c>
      <c r="M507" s="236">
        <f t="shared" si="847"/>
        <v>0</v>
      </c>
      <c r="N507" s="236">
        <f t="shared" si="829"/>
        <v>0</v>
      </c>
      <c r="O507" s="236">
        <f t="shared" si="848"/>
        <v>0</v>
      </c>
      <c r="P507" s="220"/>
      <c r="Q507" s="221"/>
      <c r="R507" s="237">
        <f t="shared" si="830"/>
        <v>0</v>
      </c>
      <c r="S507" s="221"/>
      <c r="T507" s="237">
        <f t="shared" si="831"/>
        <v>0</v>
      </c>
      <c r="U507" s="221"/>
      <c r="V507" s="233"/>
      <c r="W507" s="221"/>
      <c r="X507" s="221"/>
      <c r="Y507" s="233"/>
      <c r="Z507" s="221"/>
      <c r="AA507" s="220"/>
      <c r="AB507" s="221"/>
      <c r="AC507" s="237">
        <f t="shared" si="832"/>
        <v>0</v>
      </c>
      <c r="AD507" s="221"/>
      <c r="AE507" s="237">
        <f t="shared" si="833"/>
        <v>0</v>
      </c>
      <c r="AF507" s="221"/>
      <c r="AG507" s="233"/>
      <c r="AH507" s="221"/>
      <c r="AI507" s="221"/>
      <c r="AJ507" s="233"/>
      <c r="AK507" s="221"/>
      <c r="AL507" s="220"/>
      <c r="AM507" s="221"/>
      <c r="AN507" s="237">
        <f t="shared" si="834"/>
        <v>0</v>
      </c>
      <c r="AO507" s="221"/>
      <c r="AP507" s="237">
        <f t="shared" si="835"/>
        <v>0</v>
      </c>
      <c r="AQ507" s="221"/>
      <c r="AR507" s="233"/>
      <c r="AS507" s="221"/>
      <c r="AT507" s="221"/>
      <c r="AU507" s="233"/>
      <c r="AV507" s="221"/>
      <c r="AW507" s="220"/>
      <c r="AX507" s="221"/>
      <c r="AY507" s="237">
        <f t="shared" si="836"/>
        <v>0</v>
      </c>
      <c r="AZ507" s="221"/>
      <c r="BA507" s="237">
        <f t="shared" si="837"/>
        <v>0</v>
      </c>
      <c r="BB507" s="221"/>
      <c r="BC507" s="233"/>
      <c r="BD507" s="221"/>
      <c r="BE507" s="221"/>
      <c r="BF507" s="233"/>
      <c r="BG507" s="221"/>
      <c r="BH507" s="379">
        <f t="shared" si="825"/>
        <v>0</v>
      </c>
      <c r="BI507" s="255" t="str">
        <f t="shared" si="838"/>
        <v>07</v>
      </c>
      <c r="BJ507" s="361"/>
      <c r="BK507" s="253">
        <f t="shared" si="849"/>
        <v>0</v>
      </c>
      <c r="BL507" s="361"/>
      <c r="BM507" s="253">
        <f t="shared" si="850"/>
        <v>0</v>
      </c>
      <c r="BN507" s="247"/>
      <c r="BO507" s="358"/>
      <c r="BP507" s="361"/>
      <c r="BQ507" s="361"/>
      <c r="BR507" s="361"/>
      <c r="BS507" s="361"/>
      <c r="BT507" s="361"/>
      <c r="BU507" s="361"/>
      <c r="BV507" s="253">
        <f t="shared" si="851"/>
        <v>0</v>
      </c>
      <c r="BW507" s="361"/>
      <c r="BX507" s="253">
        <f t="shared" si="852"/>
        <v>0</v>
      </c>
      <c r="BY507" s="361"/>
      <c r="BZ507" s="361"/>
      <c r="CA507" s="361"/>
      <c r="CB507" s="361"/>
      <c r="CC507" s="361"/>
      <c r="CD507" s="361"/>
      <c r="CE507" s="361"/>
      <c r="CF507" s="361"/>
      <c r="CG507" s="253">
        <f t="shared" si="853"/>
        <v>0</v>
      </c>
      <c r="CH507" s="361"/>
      <c r="CI507" s="253">
        <f t="shared" si="854"/>
        <v>0</v>
      </c>
      <c r="CJ507" s="361"/>
      <c r="CK507" s="361"/>
      <c r="CL507" s="361"/>
      <c r="CM507" s="361"/>
      <c r="CN507" s="361"/>
      <c r="CO507" s="361"/>
      <c r="CP507" s="361"/>
      <c r="CQ507" s="361"/>
      <c r="CR507" s="253">
        <f t="shared" si="855"/>
        <v>0</v>
      </c>
      <c r="CS507" s="361"/>
      <c r="CT507" s="253">
        <f t="shared" si="856"/>
        <v>0</v>
      </c>
      <c r="CU507" s="361"/>
      <c r="CV507" s="361"/>
      <c r="CW507" s="361"/>
      <c r="CX507" s="361"/>
      <c r="CY507" s="361"/>
      <c r="CZ507" s="361"/>
      <c r="DA507" s="361"/>
      <c r="DB507" s="361"/>
      <c r="DC507" s="253">
        <f t="shared" si="857"/>
        <v>0</v>
      </c>
      <c r="DD507" s="361"/>
      <c r="DE507" s="253">
        <f t="shared" si="858"/>
        <v>0</v>
      </c>
      <c r="DF507" s="361"/>
      <c r="DG507" s="361"/>
      <c r="DH507" s="361"/>
      <c r="DI507" s="361"/>
      <c r="DJ507" s="361"/>
      <c r="DK507" s="361"/>
      <c r="DL507" s="361"/>
      <c r="DM507" s="242"/>
      <c r="DN507" s="242"/>
    </row>
    <row r="508" spans="1:118" s="28" customFormat="1" ht="24">
      <c r="A508" s="272" t="str">
        <f t="shared" si="828"/>
        <v>Внести наименование учреждения 17</v>
      </c>
      <c r="B508" s="348" t="s">
        <v>333</v>
      </c>
      <c r="C508" s="349" t="s">
        <v>293</v>
      </c>
      <c r="D508" s="349" t="s">
        <v>61</v>
      </c>
      <c r="E508" s="308">
        <f t="shared" si="839"/>
        <v>0</v>
      </c>
      <c r="F508" s="236">
        <f t="shared" si="840"/>
        <v>0</v>
      </c>
      <c r="G508" s="236">
        <f t="shared" si="841"/>
        <v>0</v>
      </c>
      <c r="H508" s="236">
        <f t="shared" si="842"/>
        <v>0</v>
      </c>
      <c r="I508" s="236">
        <f t="shared" si="843"/>
        <v>0</v>
      </c>
      <c r="J508" s="236">
        <f t="shared" si="844"/>
        <v>0</v>
      </c>
      <c r="K508" s="236">
        <f t="shared" si="845"/>
        <v>0</v>
      </c>
      <c r="L508" s="236">
        <f t="shared" si="846"/>
        <v>0</v>
      </c>
      <c r="M508" s="236">
        <f t="shared" si="847"/>
        <v>0</v>
      </c>
      <c r="N508" s="236">
        <f t="shared" si="829"/>
        <v>0</v>
      </c>
      <c r="O508" s="236">
        <f t="shared" si="848"/>
        <v>0</v>
      </c>
      <c r="P508" s="367"/>
      <c r="Q508" s="368"/>
      <c r="R508" s="237">
        <f t="shared" ref="R508:R525" si="859">SUM(U508:W508)</f>
        <v>0</v>
      </c>
      <c r="S508" s="368"/>
      <c r="T508" s="237">
        <f t="shared" ref="T508:T525" si="860">SUM(X508:Z508)</f>
        <v>0</v>
      </c>
      <c r="U508" s="368"/>
      <c r="V508" s="368"/>
      <c r="W508" s="368"/>
      <c r="X508" s="368"/>
      <c r="Y508" s="368"/>
      <c r="Z508" s="368"/>
      <c r="AA508" s="367"/>
      <c r="AB508" s="368"/>
      <c r="AC508" s="237">
        <f t="shared" ref="AC508:AC525" si="861">SUM(AF508:AH508)</f>
        <v>0</v>
      </c>
      <c r="AD508" s="368"/>
      <c r="AE508" s="237">
        <f t="shared" ref="AE508:AE525" si="862">SUM(AI508:AK508)</f>
        <v>0</v>
      </c>
      <c r="AF508" s="368"/>
      <c r="AG508" s="368"/>
      <c r="AH508" s="368"/>
      <c r="AI508" s="368"/>
      <c r="AJ508" s="368"/>
      <c r="AK508" s="368"/>
      <c r="AL508" s="367"/>
      <c r="AM508" s="368"/>
      <c r="AN508" s="237">
        <f t="shared" ref="AN508:AN525" si="863">SUM(AQ508:AS508)</f>
        <v>0</v>
      </c>
      <c r="AO508" s="368"/>
      <c r="AP508" s="237">
        <f t="shared" ref="AP508:AP525" si="864">SUM(AT508:AV508)</f>
        <v>0</v>
      </c>
      <c r="AQ508" s="368"/>
      <c r="AR508" s="368"/>
      <c r="AS508" s="368"/>
      <c r="AT508" s="368"/>
      <c r="AU508" s="368"/>
      <c r="AV508" s="368"/>
      <c r="AW508" s="367"/>
      <c r="AX508" s="368"/>
      <c r="AY508" s="237">
        <f t="shared" ref="AY508:AY525" si="865">SUM(BB508:BD508)</f>
        <v>0</v>
      </c>
      <c r="AZ508" s="368"/>
      <c r="BA508" s="237">
        <f t="shared" ref="BA508:BA525" si="866">SUM(BE508:BG508)</f>
        <v>0</v>
      </c>
      <c r="BB508" s="368"/>
      <c r="BC508" s="368"/>
      <c r="BD508" s="368"/>
      <c r="BE508" s="368"/>
      <c r="BF508" s="368"/>
      <c r="BG508" s="368"/>
      <c r="BH508" s="379">
        <f t="shared" si="825"/>
        <v>0</v>
      </c>
      <c r="BI508" s="255" t="str">
        <f t="shared" si="838"/>
        <v>08</v>
      </c>
      <c r="BJ508" s="361"/>
      <c r="BK508" s="253">
        <f t="shared" si="849"/>
        <v>0</v>
      </c>
      <c r="BL508" s="361"/>
      <c r="BM508" s="253">
        <f t="shared" si="850"/>
        <v>0</v>
      </c>
      <c r="BN508" s="247"/>
      <c r="BO508" s="358"/>
      <c r="BP508" s="361"/>
      <c r="BQ508" s="361"/>
      <c r="BR508" s="361"/>
      <c r="BS508" s="361"/>
      <c r="BT508" s="361"/>
      <c r="BU508" s="361"/>
      <c r="BV508" s="253">
        <f t="shared" si="851"/>
        <v>0</v>
      </c>
      <c r="BW508" s="361"/>
      <c r="BX508" s="253">
        <f t="shared" si="852"/>
        <v>0</v>
      </c>
      <c r="BY508" s="361"/>
      <c r="BZ508" s="361"/>
      <c r="CA508" s="361"/>
      <c r="CB508" s="361"/>
      <c r="CC508" s="361"/>
      <c r="CD508" s="361"/>
      <c r="CE508" s="361"/>
      <c r="CF508" s="361"/>
      <c r="CG508" s="253">
        <f t="shared" si="853"/>
        <v>0</v>
      </c>
      <c r="CH508" s="361"/>
      <c r="CI508" s="253">
        <f t="shared" si="854"/>
        <v>0</v>
      </c>
      <c r="CJ508" s="361"/>
      <c r="CK508" s="361"/>
      <c r="CL508" s="361"/>
      <c r="CM508" s="361"/>
      <c r="CN508" s="361"/>
      <c r="CO508" s="361"/>
      <c r="CP508" s="361"/>
      <c r="CQ508" s="361"/>
      <c r="CR508" s="253">
        <f t="shared" si="855"/>
        <v>0</v>
      </c>
      <c r="CS508" s="361"/>
      <c r="CT508" s="253">
        <f t="shared" si="856"/>
        <v>0</v>
      </c>
      <c r="CU508" s="361"/>
      <c r="CV508" s="361"/>
      <c r="CW508" s="361"/>
      <c r="CX508" s="361"/>
      <c r="CY508" s="361"/>
      <c r="CZ508" s="361"/>
      <c r="DA508" s="361"/>
      <c r="DB508" s="361"/>
      <c r="DC508" s="253">
        <f t="shared" si="857"/>
        <v>0</v>
      </c>
      <c r="DD508" s="361"/>
      <c r="DE508" s="253">
        <f t="shared" si="858"/>
        <v>0</v>
      </c>
      <c r="DF508" s="361"/>
      <c r="DG508" s="361"/>
      <c r="DH508" s="361"/>
      <c r="DI508" s="361"/>
      <c r="DJ508" s="361"/>
      <c r="DK508" s="361"/>
      <c r="DL508" s="361"/>
      <c r="DM508" s="242"/>
      <c r="DN508" s="242"/>
    </row>
    <row r="509" spans="1:118" s="27" customFormat="1" ht="24">
      <c r="A509" s="272" t="str">
        <f t="shared" si="828"/>
        <v>Внести наименование учреждения 17</v>
      </c>
      <c r="B509" s="351" t="s">
        <v>334</v>
      </c>
      <c r="C509" s="349" t="s">
        <v>294</v>
      </c>
      <c r="D509" s="349" t="s">
        <v>63</v>
      </c>
      <c r="E509" s="308">
        <f t="shared" si="839"/>
        <v>0</v>
      </c>
      <c r="F509" s="236">
        <f t="shared" si="840"/>
        <v>0</v>
      </c>
      <c r="G509" s="236">
        <f t="shared" si="841"/>
        <v>0</v>
      </c>
      <c r="H509" s="236">
        <f t="shared" si="842"/>
        <v>0</v>
      </c>
      <c r="I509" s="236">
        <f t="shared" si="843"/>
        <v>0</v>
      </c>
      <c r="J509" s="236">
        <f t="shared" si="844"/>
        <v>0</v>
      </c>
      <c r="K509" s="236">
        <f t="shared" si="845"/>
        <v>0</v>
      </c>
      <c r="L509" s="236">
        <f t="shared" si="846"/>
        <v>0</v>
      </c>
      <c r="M509" s="236">
        <f t="shared" si="847"/>
        <v>0</v>
      </c>
      <c r="N509" s="236">
        <f t="shared" si="829"/>
        <v>0</v>
      </c>
      <c r="O509" s="236">
        <f t="shared" si="848"/>
        <v>0</v>
      </c>
      <c r="P509" s="367"/>
      <c r="Q509" s="368"/>
      <c r="R509" s="237">
        <f t="shared" si="859"/>
        <v>0</v>
      </c>
      <c r="S509" s="368"/>
      <c r="T509" s="237">
        <f t="shared" si="860"/>
        <v>0</v>
      </c>
      <c r="U509" s="368"/>
      <c r="V509" s="368"/>
      <c r="W509" s="368"/>
      <c r="X509" s="368"/>
      <c r="Y509" s="368"/>
      <c r="Z509" s="368"/>
      <c r="AA509" s="367"/>
      <c r="AB509" s="368"/>
      <c r="AC509" s="237">
        <f t="shared" si="861"/>
        <v>0</v>
      </c>
      <c r="AD509" s="368"/>
      <c r="AE509" s="237">
        <f t="shared" si="862"/>
        <v>0</v>
      </c>
      <c r="AF509" s="368"/>
      <c r="AG509" s="368"/>
      <c r="AH509" s="368"/>
      <c r="AI509" s="368"/>
      <c r="AJ509" s="368"/>
      <c r="AK509" s="368"/>
      <c r="AL509" s="367"/>
      <c r="AM509" s="368"/>
      <c r="AN509" s="237">
        <f t="shared" si="863"/>
        <v>0</v>
      </c>
      <c r="AO509" s="368"/>
      <c r="AP509" s="237">
        <f t="shared" si="864"/>
        <v>0</v>
      </c>
      <c r="AQ509" s="368"/>
      <c r="AR509" s="368"/>
      <c r="AS509" s="368"/>
      <c r="AT509" s="368"/>
      <c r="AU509" s="368"/>
      <c r="AV509" s="368"/>
      <c r="AW509" s="367"/>
      <c r="AX509" s="368"/>
      <c r="AY509" s="237">
        <f t="shared" si="865"/>
        <v>0</v>
      </c>
      <c r="AZ509" s="368"/>
      <c r="BA509" s="237">
        <f t="shared" si="866"/>
        <v>0</v>
      </c>
      <c r="BB509" s="368"/>
      <c r="BC509" s="368"/>
      <c r="BD509" s="368"/>
      <c r="BE509" s="368"/>
      <c r="BF509" s="368"/>
      <c r="BG509" s="368"/>
      <c r="BH509" s="379">
        <f t="shared" si="825"/>
        <v>0</v>
      </c>
      <c r="BI509" s="255" t="str">
        <f t="shared" si="838"/>
        <v>09</v>
      </c>
      <c r="BJ509" s="361"/>
      <c r="BK509" s="253">
        <f t="shared" si="849"/>
        <v>0</v>
      </c>
      <c r="BL509" s="361"/>
      <c r="BM509" s="253">
        <f t="shared" si="850"/>
        <v>0</v>
      </c>
      <c r="BN509" s="247"/>
      <c r="BO509" s="358"/>
      <c r="BP509" s="361"/>
      <c r="BQ509" s="361"/>
      <c r="BR509" s="361"/>
      <c r="BS509" s="361"/>
      <c r="BT509" s="361"/>
      <c r="BU509" s="361"/>
      <c r="BV509" s="253">
        <f t="shared" si="851"/>
        <v>0</v>
      </c>
      <c r="BW509" s="361"/>
      <c r="BX509" s="253">
        <f t="shared" si="852"/>
        <v>0</v>
      </c>
      <c r="BY509" s="361"/>
      <c r="BZ509" s="361"/>
      <c r="CA509" s="361"/>
      <c r="CB509" s="361"/>
      <c r="CC509" s="361"/>
      <c r="CD509" s="361"/>
      <c r="CE509" s="361"/>
      <c r="CF509" s="361"/>
      <c r="CG509" s="253">
        <f t="shared" si="853"/>
        <v>0</v>
      </c>
      <c r="CH509" s="361"/>
      <c r="CI509" s="253">
        <f t="shared" si="854"/>
        <v>0</v>
      </c>
      <c r="CJ509" s="361"/>
      <c r="CK509" s="361"/>
      <c r="CL509" s="361"/>
      <c r="CM509" s="361"/>
      <c r="CN509" s="361"/>
      <c r="CO509" s="361"/>
      <c r="CP509" s="361"/>
      <c r="CQ509" s="361"/>
      <c r="CR509" s="253">
        <f t="shared" si="855"/>
        <v>0</v>
      </c>
      <c r="CS509" s="361"/>
      <c r="CT509" s="253">
        <f t="shared" si="856"/>
        <v>0</v>
      </c>
      <c r="CU509" s="361"/>
      <c r="CV509" s="361"/>
      <c r="CW509" s="361"/>
      <c r="CX509" s="361"/>
      <c r="CY509" s="361"/>
      <c r="CZ509" s="361"/>
      <c r="DA509" s="361"/>
      <c r="DB509" s="361"/>
      <c r="DC509" s="253">
        <f t="shared" si="857"/>
        <v>0</v>
      </c>
      <c r="DD509" s="361"/>
      <c r="DE509" s="253">
        <f t="shared" si="858"/>
        <v>0</v>
      </c>
      <c r="DF509" s="361"/>
      <c r="DG509" s="361"/>
      <c r="DH509" s="361"/>
      <c r="DI509" s="361"/>
      <c r="DJ509" s="361"/>
      <c r="DK509" s="361"/>
      <c r="DL509" s="361"/>
      <c r="DM509" s="2"/>
      <c r="DN509" s="2"/>
    </row>
    <row r="510" spans="1:118" s="27" customFormat="1" ht="12">
      <c r="A510" s="272" t="str">
        <f t="shared" si="828"/>
        <v>Внести наименование учреждения 17</v>
      </c>
      <c r="B510" s="366" t="s">
        <v>335</v>
      </c>
      <c r="C510" s="349" t="s">
        <v>295</v>
      </c>
      <c r="D510" s="349" t="s">
        <v>64</v>
      </c>
      <c r="E510" s="308">
        <f t="shared" si="839"/>
        <v>0</v>
      </c>
      <c r="F510" s="236">
        <f t="shared" si="840"/>
        <v>0</v>
      </c>
      <c r="G510" s="236">
        <f t="shared" si="841"/>
        <v>0</v>
      </c>
      <c r="H510" s="236">
        <f t="shared" si="842"/>
        <v>0</v>
      </c>
      <c r="I510" s="236">
        <f t="shared" si="843"/>
        <v>0</v>
      </c>
      <c r="J510" s="236">
        <f t="shared" si="844"/>
        <v>0</v>
      </c>
      <c r="K510" s="236">
        <f t="shared" si="845"/>
        <v>0</v>
      </c>
      <c r="L510" s="236">
        <f t="shared" si="846"/>
        <v>0</v>
      </c>
      <c r="M510" s="236">
        <f t="shared" si="847"/>
        <v>0</v>
      </c>
      <c r="N510" s="236">
        <f t="shared" si="829"/>
        <v>0</v>
      </c>
      <c r="O510" s="236">
        <f t="shared" si="848"/>
        <v>0</v>
      </c>
      <c r="P510" s="367"/>
      <c r="Q510" s="368"/>
      <c r="R510" s="237">
        <f t="shared" si="859"/>
        <v>0</v>
      </c>
      <c r="S510" s="368"/>
      <c r="T510" s="237">
        <f t="shared" si="860"/>
        <v>0</v>
      </c>
      <c r="U510" s="368"/>
      <c r="V510" s="368"/>
      <c r="W510" s="368"/>
      <c r="X510" s="368"/>
      <c r="Y510" s="368"/>
      <c r="Z510" s="368"/>
      <c r="AA510" s="367"/>
      <c r="AB510" s="368"/>
      <c r="AC510" s="237">
        <f t="shared" si="861"/>
        <v>0</v>
      </c>
      <c r="AD510" s="368"/>
      <c r="AE510" s="237">
        <f t="shared" si="862"/>
        <v>0</v>
      </c>
      <c r="AF510" s="368"/>
      <c r="AG510" s="368"/>
      <c r="AH510" s="368"/>
      <c r="AI510" s="368"/>
      <c r="AJ510" s="368"/>
      <c r="AK510" s="368"/>
      <c r="AL510" s="367"/>
      <c r="AM510" s="368"/>
      <c r="AN510" s="237">
        <f t="shared" si="863"/>
        <v>0</v>
      </c>
      <c r="AO510" s="368"/>
      <c r="AP510" s="237">
        <f t="shared" si="864"/>
        <v>0</v>
      </c>
      <c r="AQ510" s="368"/>
      <c r="AR510" s="368"/>
      <c r="AS510" s="368"/>
      <c r="AT510" s="368"/>
      <c r="AU510" s="368"/>
      <c r="AV510" s="368"/>
      <c r="AW510" s="367"/>
      <c r="AX510" s="368"/>
      <c r="AY510" s="237">
        <f t="shared" si="865"/>
        <v>0</v>
      </c>
      <c r="AZ510" s="368"/>
      <c r="BA510" s="237">
        <f t="shared" si="866"/>
        <v>0</v>
      </c>
      <c r="BB510" s="368"/>
      <c r="BC510" s="368"/>
      <c r="BD510" s="368"/>
      <c r="BE510" s="368"/>
      <c r="BF510" s="368"/>
      <c r="BG510" s="368"/>
      <c r="BH510" s="379">
        <f t="shared" si="825"/>
        <v>0</v>
      </c>
      <c r="BI510" s="255" t="str">
        <f t="shared" si="838"/>
        <v>10</v>
      </c>
      <c r="BJ510" s="361"/>
      <c r="BK510" s="253">
        <f t="shared" si="849"/>
        <v>0</v>
      </c>
      <c r="BL510" s="361"/>
      <c r="BM510" s="253">
        <f t="shared" si="850"/>
        <v>0</v>
      </c>
      <c r="BN510" s="247"/>
      <c r="BO510" s="358"/>
      <c r="BP510" s="361"/>
      <c r="BQ510" s="361"/>
      <c r="BR510" s="361"/>
      <c r="BS510" s="361"/>
      <c r="BT510" s="361"/>
      <c r="BU510" s="361"/>
      <c r="BV510" s="253">
        <f t="shared" si="851"/>
        <v>0</v>
      </c>
      <c r="BW510" s="361"/>
      <c r="BX510" s="253">
        <f t="shared" si="852"/>
        <v>0</v>
      </c>
      <c r="BY510" s="361"/>
      <c r="BZ510" s="361"/>
      <c r="CA510" s="361"/>
      <c r="CB510" s="361"/>
      <c r="CC510" s="361"/>
      <c r="CD510" s="361"/>
      <c r="CE510" s="361"/>
      <c r="CF510" s="361"/>
      <c r="CG510" s="253">
        <f t="shared" si="853"/>
        <v>0</v>
      </c>
      <c r="CH510" s="361"/>
      <c r="CI510" s="253">
        <f t="shared" si="854"/>
        <v>0</v>
      </c>
      <c r="CJ510" s="361"/>
      <c r="CK510" s="361"/>
      <c r="CL510" s="361"/>
      <c r="CM510" s="361"/>
      <c r="CN510" s="361"/>
      <c r="CO510" s="361"/>
      <c r="CP510" s="361"/>
      <c r="CQ510" s="361"/>
      <c r="CR510" s="253">
        <f t="shared" si="855"/>
        <v>0</v>
      </c>
      <c r="CS510" s="361"/>
      <c r="CT510" s="253">
        <f t="shared" si="856"/>
        <v>0</v>
      </c>
      <c r="CU510" s="361"/>
      <c r="CV510" s="361"/>
      <c r="CW510" s="361"/>
      <c r="CX510" s="361"/>
      <c r="CY510" s="361"/>
      <c r="CZ510" s="361"/>
      <c r="DA510" s="361"/>
      <c r="DB510" s="361"/>
      <c r="DC510" s="253">
        <f t="shared" si="857"/>
        <v>0</v>
      </c>
      <c r="DD510" s="361"/>
      <c r="DE510" s="253">
        <f t="shared" si="858"/>
        <v>0</v>
      </c>
      <c r="DF510" s="361"/>
      <c r="DG510" s="361"/>
      <c r="DH510" s="361"/>
      <c r="DI510" s="361"/>
      <c r="DJ510" s="361"/>
      <c r="DK510" s="361"/>
      <c r="DL510" s="361"/>
      <c r="DM510" s="2"/>
      <c r="DN510" s="2"/>
    </row>
    <row r="511" spans="1:118" s="28" customFormat="1" ht="24">
      <c r="A511" s="272" t="str">
        <f t="shared" si="828"/>
        <v>Внести наименование учреждения 17</v>
      </c>
      <c r="B511" s="348" t="s">
        <v>336</v>
      </c>
      <c r="C511" s="349" t="s">
        <v>296</v>
      </c>
      <c r="D511" s="349" t="s">
        <v>65</v>
      </c>
      <c r="E511" s="308">
        <f t="shared" si="839"/>
        <v>0</v>
      </c>
      <c r="F511" s="236">
        <f t="shared" si="840"/>
        <v>0</v>
      </c>
      <c r="G511" s="236">
        <f t="shared" si="841"/>
        <v>0</v>
      </c>
      <c r="H511" s="236">
        <f t="shared" si="842"/>
        <v>0</v>
      </c>
      <c r="I511" s="236">
        <f t="shared" si="843"/>
        <v>0</v>
      </c>
      <c r="J511" s="236">
        <f t="shared" si="844"/>
        <v>0</v>
      </c>
      <c r="K511" s="236">
        <f t="shared" si="845"/>
        <v>0</v>
      </c>
      <c r="L511" s="236">
        <f t="shared" si="846"/>
        <v>0</v>
      </c>
      <c r="M511" s="236">
        <f t="shared" si="847"/>
        <v>0</v>
      </c>
      <c r="N511" s="236">
        <f t="shared" si="829"/>
        <v>0</v>
      </c>
      <c r="O511" s="236">
        <f t="shared" si="848"/>
        <v>0</v>
      </c>
      <c r="P511" s="220"/>
      <c r="Q511" s="221"/>
      <c r="R511" s="237">
        <f t="shared" si="859"/>
        <v>0</v>
      </c>
      <c r="S511" s="221"/>
      <c r="T511" s="237">
        <f t="shared" si="860"/>
        <v>0</v>
      </c>
      <c r="U511" s="221"/>
      <c r="V511" s="233"/>
      <c r="W511" s="221"/>
      <c r="X511" s="221"/>
      <c r="Y511" s="233"/>
      <c r="Z511" s="221"/>
      <c r="AA511" s="220"/>
      <c r="AB511" s="221"/>
      <c r="AC511" s="237">
        <f t="shared" si="861"/>
        <v>0</v>
      </c>
      <c r="AD511" s="221"/>
      <c r="AE511" s="237">
        <f t="shared" si="862"/>
        <v>0</v>
      </c>
      <c r="AF511" s="221"/>
      <c r="AG511" s="233"/>
      <c r="AH511" s="221"/>
      <c r="AI511" s="221"/>
      <c r="AJ511" s="233"/>
      <c r="AK511" s="221"/>
      <c r="AL511" s="220"/>
      <c r="AM511" s="221"/>
      <c r="AN511" s="237">
        <f t="shared" si="863"/>
        <v>0</v>
      </c>
      <c r="AO511" s="221"/>
      <c r="AP511" s="237">
        <f t="shared" si="864"/>
        <v>0</v>
      </c>
      <c r="AQ511" s="221"/>
      <c r="AR511" s="233"/>
      <c r="AS511" s="221"/>
      <c r="AT511" s="221"/>
      <c r="AU511" s="233"/>
      <c r="AV511" s="221"/>
      <c r="AW511" s="220"/>
      <c r="AX511" s="221"/>
      <c r="AY511" s="237">
        <f t="shared" si="865"/>
        <v>0</v>
      </c>
      <c r="AZ511" s="221"/>
      <c r="BA511" s="237">
        <f t="shared" si="866"/>
        <v>0</v>
      </c>
      <c r="BB511" s="221"/>
      <c r="BC511" s="233"/>
      <c r="BD511" s="221"/>
      <c r="BE511" s="221"/>
      <c r="BF511" s="233"/>
      <c r="BG511" s="221"/>
      <c r="BH511" s="379">
        <f t="shared" si="825"/>
        <v>0</v>
      </c>
      <c r="BI511" s="255" t="str">
        <f t="shared" si="838"/>
        <v>11</v>
      </c>
      <c r="BJ511" s="361"/>
      <c r="BK511" s="253">
        <f t="shared" si="849"/>
        <v>0</v>
      </c>
      <c r="BL511" s="361"/>
      <c r="BM511" s="253">
        <f t="shared" si="850"/>
        <v>0</v>
      </c>
      <c r="BN511" s="247"/>
      <c r="BO511" s="358"/>
      <c r="BP511" s="361"/>
      <c r="BQ511" s="361"/>
      <c r="BR511" s="361"/>
      <c r="BS511" s="361"/>
      <c r="BT511" s="361"/>
      <c r="BU511" s="361"/>
      <c r="BV511" s="253">
        <f t="shared" si="851"/>
        <v>0</v>
      </c>
      <c r="BW511" s="361"/>
      <c r="BX511" s="253">
        <f t="shared" si="852"/>
        <v>0</v>
      </c>
      <c r="BY511" s="361"/>
      <c r="BZ511" s="361"/>
      <c r="CA511" s="361"/>
      <c r="CB511" s="361"/>
      <c r="CC511" s="361"/>
      <c r="CD511" s="361"/>
      <c r="CE511" s="361"/>
      <c r="CF511" s="361"/>
      <c r="CG511" s="253">
        <f t="shared" si="853"/>
        <v>0</v>
      </c>
      <c r="CH511" s="361"/>
      <c r="CI511" s="253">
        <f t="shared" si="854"/>
        <v>0</v>
      </c>
      <c r="CJ511" s="361"/>
      <c r="CK511" s="361"/>
      <c r="CL511" s="361"/>
      <c r="CM511" s="361"/>
      <c r="CN511" s="361"/>
      <c r="CO511" s="361"/>
      <c r="CP511" s="361"/>
      <c r="CQ511" s="361"/>
      <c r="CR511" s="253">
        <f t="shared" si="855"/>
        <v>0</v>
      </c>
      <c r="CS511" s="361"/>
      <c r="CT511" s="253">
        <f t="shared" si="856"/>
        <v>0</v>
      </c>
      <c r="CU511" s="361"/>
      <c r="CV511" s="361"/>
      <c r="CW511" s="361"/>
      <c r="CX511" s="361"/>
      <c r="CY511" s="361"/>
      <c r="CZ511" s="361"/>
      <c r="DA511" s="361"/>
      <c r="DB511" s="361"/>
      <c r="DC511" s="253">
        <f t="shared" si="857"/>
        <v>0</v>
      </c>
      <c r="DD511" s="361"/>
      <c r="DE511" s="253">
        <f t="shared" si="858"/>
        <v>0</v>
      </c>
      <c r="DF511" s="361"/>
      <c r="DG511" s="361"/>
      <c r="DH511" s="361"/>
      <c r="DI511" s="361"/>
      <c r="DJ511" s="361"/>
      <c r="DK511" s="361"/>
      <c r="DL511" s="361"/>
      <c r="DM511" s="242"/>
      <c r="DN511" s="242"/>
    </row>
    <row r="512" spans="1:118" s="27" customFormat="1" ht="24">
      <c r="A512" s="272" t="str">
        <f t="shared" si="828"/>
        <v>Внести наименование учреждения 17</v>
      </c>
      <c r="B512" s="351" t="s">
        <v>334</v>
      </c>
      <c r="C512" s="349" t="s">
        <v>297</v>
      </c>
      <c r="D512" s="349" t="s">
        <v>66</v>
      </c>
      <c r="E512" s="308">
        <f t="shared" si="839"/>
        <v>0</v>
      </c>
      <c r="F512" s="236">
        <f t="shared" si="840"/>
        <v>0</v>
      </c>
      <c r="G512" s="236">
        <f t="shared" si="841"/>
        <v>0</v>
      </c>
      <c r="H512" s="236">
        <f t="shared" si="842"/>
        <v>0</v>
      </c>
      <c r="I512" s="236">
        <f t="shared" si="843"/>
        <v>0</v>
      </c>
      <c r="J512" s="236">
        <f t="shared" si="844"/>
        <v>0</v>
      </c>
      <c r="K512" s="236">
        <f t="shared" si="845"/>
        <v>0</v>
      </c>
      <c r="L512" s="236">
        <f t="shared" si="846"/>
        <v>0</v>
      </c>
      <c r="M512" s="236">
        <f t="shared" si="847"/>
        <v>0</v>
      </c>
      <c r="N512" s="236">
        <f t="shared" si="829"/>
        <v>0</v>
      </c>
      <c r="O512" s="236">
        <f t="shared" si="848"/>
        <v>0</v>
      </c>
      <c r="P512" s="220"/>
      <c r="Q512" s="221"/>
      <c r="R512" s="237">
        <f t="shared" si="859"/>
        <v>0</v>
      </c>
      <c r="S512" s="221"/>
      <c r="T512" s="237">
        <f t="shared" si="860"/>
        <v>0</v>
      </c>
      <c r="U512" s="221"/>
      <c r="V512" s="233"/>
      <c r="W512" s="221"/>
      <c r="X512" s="221"/>
      <c r="Y512" s="233"/>
      <c r="Z512" s="221"/>
      <c r="AA512" s="220"/>
      <c r="AB512" s="221"/>
      <c r="AC512" s="237">
        <f t="shared" si="861"/>
        <v>0</v>
      </c>
      <c r="AD512" s="221"/>
      <c r="AE512" s="237">
        <f t="shared" si="862"/>
        <v>0</v>
      </c>
      <c r="AF512" s="221"/>
      <c r="AG512" s="233"/>
      <c r="AH512" s="221"/>
      <c r="AI512" s="221"/>
      <c r="AJ512" s="233"/>
      <c r="AK512" s="221"/>
      <c r="AL512" s="220"/>
      <c r="AM512" s="221"/>
      <c r="AN512" s="237">
        <f t="shared" si="863"/>
        <v>0</v>
      </c>
      <c r="AO512" s="221"/>
      <c r="AP512" s="237">
        <f t="shared" si="864"/>
        <v>0</v>
      </c>
      <c r="AQ512" s="221"/>
      <c r="AR512" s="233"/>
      <c r="AS512" s="221"/>
      <c r="AT512" s="221"/>
      <c r="AU512" s="233"/>
      <c r="AV512" s="221"/>
      <c r="AW512" s="220"/>
      <c r="AX512" s="221"/>
      <c r="AY512" s="237">
        <f t="shared" si="865"/>
        <v>0</v>
      </c>
      <c r="AZ512" s="221"/>
      <c r="BA512" s="237">
        <f t="shared" si="866"/>
        <v>0</v>
      </c>
      <c r="BB512" s="221"/>
      <c r="BC512" s="233"/>
      <c r="BD512" s="221"/>
      <c r="BE512" s="221"/>
      <c r="BF512" s="233"/>
      <c r="BG512" s="221"/>
      <c r="BH512" s="379">
        <f t="shared" si="825"/>
        <v>0</v>
      </c>
      <c r="BI512" s="255" t="str">
        <f t="shared" si="838"/>
        <v>12</v>
      </c>
      <c r="BJ512" s="361"/>
      <c r="BK512" s="253">
        <f t="shared" si="849"/>
        <v>0</v>
      </c>
      <c r="BL512" s="361"/>
      <c r="BM512" s="253">
        <f t="shared" si="850"/>
        <v>0</v>
      </c>
      <c r="BN512" s="247"/>
      <c r="BO512" s="358"/>
      <c r="BP512" s="361"/>
      <c r="BQ512" s="361"/>
      <c r="BR512" s="361"/>
      <c r="BS512" s="361"/>
      <c r="BT512" s="361"/>
      <c r="BU512" s="361"/>
      <c r="BV512" s="253">
        <f t="shared" si="851"/>
        <v>0</v>
      </c>
      <c r="BW512" s="361"/>
      <c r="BX512" s="253">
        <f t="shared" si="852"/>
        <v>0</v>
      </c>
      <c r="BY512" s="361"/>
      <c r="BZ512" s="361"/>
      <c r="CA512" s="361"/>
      <c r="CB512" s="361"/>
      <c r="CC512" s="361"/>
      <c r="CD512" s="361"/>
      <c r="CE512" s="361"/>
      <c r="CF512" s="361"/>
      <c r="CG512" s="253">
        <f t="shared" si="853"/>
        <v>0</v>
      </c>
      <c r="CH512" s="361"/>
      <c r="CI512" s="253">
        <f t="shared" si="854"/>
        <v>0</v>
      </c>
      <c r="CJ512" s="361"/>
      <c r="CK512" s="361"/>
      <c r="CL512" s="361"/>
      <c r="CM512" s="361"/>
      <c r="CN512" s="361"/>
      <c r="CO512" s="361"/>
      <c r="CP512" s="361"/>
      <c r="CQ512" s="361"/>
      <c r="CR512" s="253">
        <f t="shared" si="855"/>
        <v>0</v>
      </c>
      <c r="CS512" s="361"/>
      <c r="CT512" s="253">
        <f t="shared" si="856"/>
        <v>0</v>
      </c>
      <c r="CU512" s="361"/>
      <c r="CV512" s="361"/>
      <c r="CW512" s="361"/>
      <c r="CX512" s="361"/>
      <c r="CY512" s="361"/>
      <c r="CZ512" s="361"/>
      <c r="DA512" s="361"/>
      <c r="DB512" s="361"/>
      <c r="DC512" s="253">
        <f t="shared" si="857"/>
        <v>0</v>
      </c>
      <c r="DD512" s="361"/>
      <c r="DE512" s="253">
        <f t="shared" si="858"/>
        <v>0</v>
      </c>
      <c r="DF512" s="361"/>
      <c r="DG512" s="361"/>
      <c r="DH512" s="361"/>
      <c r="DI512" s="361"/>
      <c r="DJ512" s="361"/>
      <c r="DK512" s="361"/>
      <c r="DL512" s="361"/>
      <c r="DM512" s="2"/>
      <c r="DN512" s="2"/>
    </row>
    <row r="513" spans="1:118" s="27" customFormat="1" ht="12">
      <c r="A513" s="272" t="str">
        <f t="shared" si="828"/>
        <v>Внести наименование учреждения 17</v>
      </c>
      <c r="B513" s="366" t="s">
        <v>335</v>
      </c>
      <c r="C513" s="349" t="s">
        <v>298</v>
      </c>
      <c r="D513" s="349" t="s">
        <v>67</v>
      </c>
      <c r="E513" s="308">
        <f t="shared" si="839"/>
        <v>0</v>
      </c>
      <c r="F513" s="236">
        <f t="shared" si="840"/>
        <v>0</v>
      </c>
      <c r="G513" s="236">
        <f t="shared" si="841"/>
        <v>0</v>
      </c>
      <c r="H513" s="236">
        <f t="shared" si="842"/>
        <v>0</v>
      </c>
      <c r="I513" s="236">
        <f t="shared" si="843"/>
        <v>0</v>
      </c>
      <c r="J513" s="236">
        <f t="shared" si="844"/>
        <v>0</v>
      </c>
      <c r="K513" s="236">
        <f t="shared" si="845"/>
        <v>0</v>
      </c>
      <c r="L513" s="236">
        <f t="shared" si="846"/>
        <v>0</v>
      </c>
      <c r="M513" s="236">
        <f t="shared" si="847"/>
        <v>0</v>
      </c>
      <c r="N513" s="236">
        <f t="shared" si="829"/>
        <v>0</v>
      </c>
      <c r="O513" s="236">
        <f t="shared" si="848"/>
        <v>0</v>
      </c>
      <c r="P513" s="220"/>
      <c r="Q513" s="221"/>
      <c r="R513" s="237">
        <f t="shared" si="859"/>
        <v>0</v>
      </c>
      <c r="S513" s="221"/>
      <c r="T513" s="237">
        <f t="shared" si="860"/>
        <v>0</v>
      </c>
      <c r="U513" s="221"/>
      <c r="V513" s="233"/>
      <c r="W513" s="221"/>
      <c r="X513" s="221"/>
      <c r="Y513" s="233"/>
      <c r="Z513" s="221"/>
      <c r="AA513" s="220"/>
      <c r="AB513" s="221"/>
      <c r="AC513" s="237">
        <f t="shared" si="861"/>
        <v>0</v>
      </c>
      <c r="AD513" s="221"/>
      <c r="AE513" s="237">
        <f t="shared" si="862"/>
        <v>0</v>
      </c>
      <c r="AF513" s="221"/>
      <c r="AG513" s="233"/>
      <c r="AH513" s="221"/>
      <c r="AI513" s="221"/>
      <c r="AJ513" s="233"/>
      <c r="AK513" s="221"/>
      <c r="AL513" s="220"/>
      <c r="AM513" s="221"/>
      <c r="AN513" s="237">
        <f t="shared" si="863"/>
        <v>0</v>
      </c>
      <c r="AO513" s="221"/>
      <c r="AP513" s="237">
        <f t="shared" si="864"/>
        <v>0</v>
      </c>
      <c r="AQ513" s="221"/>
      <c r="AR513" s="233"/>
      <c r="AS513" s="221"/>
      <c r="AT513" s="221"/>
      <c r="AU513" s="233"/>
      <c r="AV513" s="221"/>
      <c r="AW513" s="220"/>
      <c r="AX513" s="221"/>
      <c r="AY513" s="237">
        <f t="shared" si="865"/>
        <v>0</v>
      </c>
      <c r="AZ513" s="221"/>
      <c r="BA513" s="237">
        <f t="shared" si="866"/>
        <v>0</v>
      </c>
      <c r="BB513" s="221"/>
      <c r="BC513" s="233"/>
      <c r="BD513" s="221"/>
      <c r="BE513" s="221"/>
      <c r="BF513" s="233"/>
      <c r="BG513" s="221"/>
      <c r="BH513" s="379">
        <f t="shared" si="825"/>
        <v>0</v>
      </c>
      <c r="BI513" s="255" t="str">
        <f t="shared" si="838"/>
        <v>13</v>
      </c>
      <c r="BJ513" s="361"/>
      <c r="BK513" s="253">
        <f t="shared" si="849"/>
        <v>0</v>
      </c>
      <c r="BL513" s="361"/>
      <c r="BM513" s="253">
        <f t="shared" si="850"/>
        <v>0</v>
      </c>
      <c r="BN513" s="247"/>
      <c r="BO513" s="358"/>
      <c r="BP513" s="361"/>
      <c r="BQ513" s="361"/>
      <c r="BR513" s="361"/>
      <c r="BS513" s="361"/>
      <c r="BT513" s="361"/>
      <c r="BU513" s="361"/>
      <c r="BV513" s="253">
        <f t="shared" si="851"/>
        <v>0</v>
      </c>
      <c r="BW513" s="361"/>
      <c r="BX513" s="253">
        <f t="shared" si="852"/>
        <v>0</v>
      </c>
      <c r="BY513" s="361"/>
      <c r="BZ513" s="361"/>
      <c r="CA513" s="361"/>
      <c r="CB513" s="361"/>
      <c r="CC513" s="361"/>
      <c r="CD513" s="361"/>
      <c r="CE513" s="361"/>
      <c r="CF513" s="361"/>
      <c r="CG513" s="253">
        <f t="shared" si="853"/>
        <v>0</v>
      </c>
      <c r="CH513" s="361"/>
      <c r="CI513" s="253">
        <f t="shared" si="854"/>
        <v>0</v>
      </c>
      <c r="CJ513" s="361"/>
      <c r="CK513" s="361"/>
      <c r="CL513" s="361"/>
      <c r="CM513" s="361"/>
      <c r="CN513" s="361"/>
      <c r="CO513" s="361"/>
      <c r="CP513" s="361"/>
      <c r="CQ513" s="361"/>
      <c r="CR513" s="253">
        <f t="shared" si="855"/>
        <v>0</v>
      </c>
      <c r="CS513" s="361"/>
      <c r="CT513" s="253">
        <f t="shared" si="856"/>
        <v>0</v>
      </c>
      <c r="CU513" s="361"/>
      <c r="CV513" s="361"/>
      <c r="CW513" s="361"/>
      <c r="CX513" s="361"/>
      <c r="CY513" s="361"/>
      <c r="CZ513" s="361"/>
      <c r="DA513" s="361"/>
      <c r="DB513" s="361"/>
      <c r="DC513" s="253">
        <f t="shared" si="857"/>
        <v>0</v>
      </c>
      <c r="DD513" s="361"/>
      <c r="DE513" s="253">
        <f t="shared" si="858"/>
        <v>0</v>
      </c>
      <c r="DF513" s="361"/>
      <c r="DG513" s="361"/>
      <c r="DH513" s="361"/>
      <c r="DI513" s="361"/>
      <c r="DJ513" s="361"/>
      <c r="DK513" s="361"/>
      <c r="DL513" s="361"/>
      <c r="DM513" s="2"/>
      <c r="DN513" s="2"/>
    </row>
    <row r="514" spans="1:118" s="28" customFormat="1" ht="72">
      <c r="A514" s="272" t="str">
        <f t="shared" si="828"/>
        <v>Внести наименование учреждения 17</v>
      </c>
      <c r="B514" s="348" t="s">
        <v>337</v>
      </c>
      <c r="C514" s="349" t="s">
        <v>299</v>
      </c>
      <c r="D514" s="349" t="s">
        <v>300</v>
      </c>
      <c r="E514" s="308">
        <f t="shared" si="839"/>
        <v>0</v>
      </c>
      <c r="F514" s="236">
        <f t="shared" si="840"/>
        <v>0</v>
      </c>
      <c r="G514" s="236">
        <f t="shared" si="841"/>
        <v>0</v>
      </c>
      <c r="H514" s="236">
        <f t="shared" si="842"/>
        <v>0</v>
      </c>
      <c r="I514" s="236">
        <f t="shared" si="843"/>
        <v>0</v>
      </c>
      <c r="J514" s="236">
        <f t="shared" si="844"/>
        <v>0</v>
      </c>
      <c r="K514" s="236">
        <f t="shared" si="845"/>
        <v>0</v>
      </c>
      <c r="L514" s="236">
        <f t="shared" si="846"/>
        <v>0</v>
      </c>
      <c r="M514" s="236">
        <f t="shared" si="847"/>
        <v>0</v>
      </c>
      <c r="N514" s="236">
        <f t="shared" si="829"/>
        <v>0</v>
      </c>
      <c r="O514" s="236">
        <f t="shared" si="848"/>
        <v>0</v>
      </c>
      <c r="P514" s="220"/>
      <c r="Q514" s="221"/>
      <c r="R514" s="237">
        <f t="shared" si="859"/>
        <v>0</v>
      </c>
      <c r="S514" s="221"/>
      <c r="T514" s="237">
        <f t="shared" si="860"/>
        <v>0</v>
      </c>
      <c r="U514" s="221"/>
      <c r="V514" s="233"/>
      <c r="W514" s="221"/>
      <c r="X514" s="221"/>
      <c r="Y514" s="233"/>
      <c r="Z514" s="221"/>
      <c r="AA514" s="220"/>
      <c r="AB514" s="221"/>
      <c r="AC514" s="237">
        <f t="shared" si="861"/>
        <v>0</v>
      </c>
      <c r="AD514" s="221"/>
      <c r="AE514" s="237">
        <f t="shared" si="862"/>
        <v>0</v>
      </c>
      <c r="AF514" s="221"/>
      <c r="AG514" s="233"/>
      <c r="AH514" s="221"/>
      <c r="AI514" s="221"/>
      <c r="AJ514" s="233"/>
      <c r="AK514" s="221"/>
      <c r="AL514" s="220"/>
      <c r="AM514" s="221"/>
      <c r="AN514" s="237">
        <f t="shared" si="863"/>
        <v>0</v>
      </c>
      <c r="AO514" s="221"/>
      <c r="AP514" s="237">
        <f t="shared" si="864"/>
        <v>0</v>
      </c>
      <c r="AQ514" s="221"/>
      <c r="AR514" s="233"/>
      <c r="AS514" s="221"/>
      <c r="AT514" s="221"/>
      <c r="AU514" s="233"/>
      <c r="AV514" s="221"/>
      <c r="AW514" s="220"/>
      <c r="AX514" s="221"/>
      <c r="AY514" s="237">
        <f t="shared" si="865"/>
        <v>0</v>
      </c>
      <c r="AZ514" s="221"/>
      <c r="BA514" s="237">
        <f t="shared" si="866"/>
        <v>0</v>
      </c>
      <c r="BB514" s="221"/>
      <c r="BC514" s="233"/>
      <c r="BD514" s="221"/>
      <c r="BE514" s="221"/>
      <c r="BF514" s="233"/>
      <c r="BG514" s="221"/>
      <c r="BH514" s="379">
        <f t="shared" si="825"/>
        <v>0</v>
      </c>
      <c r="BI514" s="255" t="str">
        <f t="shared" si="838"/>
        <v>14</v>
      </c>
      <c r="BJ514" s="361"/>
      <c r="BK514" s="253">
        <f t="shared" si="849"/>
        <v>0</v>
      </c>
      <c r="BL514" s="361"/>
      <c r="BM514" s="253">
        <f t="shared" si="850"/>
        <v>0</v>
      </c>
      <c r="BN514" s="247"/>
      <c r="BO514" s="358"/>
      <c r="BP514" s="361"/>
      <c r="BQ514" s="361"/>
      <c r="BR514" s="361"/>
      <c r="BS514" s="361"/>
      <c r="BT514" s="361"/>
      <c r="BU514" s="361"/>
      <c r="BV514" s="253">
        <f t="shared" si="851"/>
        <v>0</v>
      </c>
      <c r="BW514" s="361"/>
      <c r="BX514" s="253">
        <f t="shared" si="852"/>
        <v>0</v>
      </c>
      <c r="BY514" s="361"/>
      <c r="BZ514" s="361"/>
      <c r="CA514" s="361"/>
      <c r="CB514" s="361"/>
      <c r="CC514" s="361"/>
      <c r="CD514" s="361"/>
      <c r="CE514" s="361"/>
      <c r="CF514" s="361"/>
      <c r="CG514" s="253">
        <f t="shared" si="853"/>
        <v>0</v>
      </c>
      <c r="CH514" s="361"/>
      <c r="CI514" s="253">
        <f t="shared" si="854"/>
        <v>0</v>
      </c>
      <c r="CJ514" s="361"/>
      <c r="CK514" s="361"/>
      <c r="CL514" s="361"/>
      <c r="CM514" s="361"/>
      <c r="CN514" s="361"/>
      <c r="CO514" s="361"/>
      <c r="CP514" s="361"/>
      <c r="CQ514" s="361"/>
      <c r="CR514" s="253">
        <f t="shared" si="855"/>
        <v>0</v>
      </c>
      <c r="CS514" s="361"/>
      <c r="CT514" s="253">
        <f t="shared" si="856"/>
        <v>0</v>
      </c>
      <c r="CU514" s="361"/>
      <c r="CV514" s="361"/>
      <c r="CW514" s="361"/>
      <c r="CX514" s="361"/>
      <c r="CY514" s="361"/>
      <c r="CZ514" s="361"/>
      <c r="DA514" s="361"/>
      <c r="DB514" s="361"/>
      <c r="DC514" s="253">
        <f t="shared" si="857"/>
        <v>0</v>
      </c>
      <c r="DD514" s="361"/>
      <c r="DE514" s="253">
        <f t="shared" si="858"/>
        <v>0</v>
      </c>
      <c r="DF514" s="361"/>
      <c r="DG514" s="361"/>
      <c r="DH514" s="361"/>
      <c r="DI514" s="361"/>
      <c r="DJ514" s="361"/>
      <c r="DK514" s="361"/>
      <c r="DL514" s="361"/>
      <c r="DM514" s="242"/>
      <c r="DN514" s="242"/>
    </row>
    <row r="515" spans="1:118" s="27" customFormat="1" ht="24">
      <c r="A515" s="272" t="str">
        <f t="shared" si="828"/>
        <v>Внести наименование учреждения 17</v>
      </c>
      <c r="B515" s="351" t="s">
        <v>334</v>
      </c>
      <c r="C515" s="349" t="s">
        <v>301</v>
      </c>
      <c r="D515" s="349" t="s">
        <v>302</v>
      </c>
      <c r="E515" s="308">
        <f t="shared" si="839"/>
        <v>0</v>
      </c>
      <c r="F515" s="236">
        <f t="shared" si="840"/>
        <v>0</v>
      </c>
      <c r="G515" s="236">
        <f t="shared" si="841"/>
        <v>0</v>
      </c>
      <c r="H515" s="236">
        <f t="shared" si="842"/>
        <v>0</v>
      </c>
      <c r="I515" s="236">
        <f t="shared" si="843"/>
        <v>0</v>
      </c>
      <c r="J515" s="236">
        <f t="shared" si="844"/>
        <v>0</v>
      </c>
      <c r="K515" s="236">
        <f t="shared" si="845"/>
        <v>0</v>
      </c>
      <c r="L515" s="236">
        <f t="shared" si="846"/>
        <v>0</v>
      </c>
      <c r="M515" s="236">
        <f t="shared" si="847"/>
        <v>0</v>
      </c>
      <c r="N515" s="236">
        <f t="shared" si="829"/>
        <v>0</v>
      </c>
      <c r="O515" s="236">
        <f t="shared" si="848"/>
        <v>0</v>
      </c>
      <c r="P515" s="220"/>
      <c r="Q515" s="221"/>
      <c r="R515" s="237">
        <f t="shared" si="859"/>
        <v>0</v>
      </c>
      <c r="S515" s="221"/>
      <c r="T515" s="237">
        <f t="shared" si="860"/>
        <v>0</v>
      </c>
      <c r="U515" s="221"/>
      <c r="V515" s="233"/>
      <c r="W515" s="221"/>
      <c r="X515" s="221"/>
      <c r="Y515" s="233"/>
      <c r="Z515" s="221"/>
      <c r="AA515" s="220"/>
      <c r="AB515" s="221"/>
      <c r="AC515" s="237">
        <f t="shared" si="861"/>
        <v>0</v>
      </c>
      <c r="AD515" s="221"/>
      <c r="AE515" s="237">
        <f t="shared" si="862"/>
        <v>0</v>
      </c>
      <c r="AF515" s="221"/>
      <c r="AG515" s="233"/>
      <c r="AH515" s="221"/>
      <c r="AI515" s="221"/>
      <c r="AJ515" s="233"/>
      <c r="AK515" s="221"/>
      <c r="AL515" s="220"/>
      <c r="AM515" s="221"/>
      <c r="AN515" s="237">
        <f t="shared" si="863"/>
        <v>0</v>
      </c>
      <c r="AO515" s="221"/>
      <c r="AP515" s="237">
        <f t="shared" si="864"/>
        <v>0</v>
      </c>
      <c r="AQ515" s="221"/>
      <c r="AR515" s="233"/>
      <c r="AS515" s="221"/>
      <c r="AT515" s="221"/>
      <c r="AU515" s="233"/>
      <c r="AV515" s="221"/>
      <c r="AW515" s="220"/>
      <c r="AX515" s="221"/>
      <c r="AY515" s="237">
        <f t="shared" si="865"/>
        <v>0</v>
      </c>
      <c r="AZ515" s="221"/>
      <c r="BA515" s="237">
        <f t="shared" si="866"/>
        <v>0</v>
      </c>
      <c r="BB515" s="221"/>
      <c r="BC515" s="233"/>
      <c r="BD515" s="221"/>
      <c r="BE515" s="221"/>
      <c r="BF515" s="233"/>
      <c r="BG515" s="221"/>
      <c r="BH515" s="379">
        <f t="shared" si="825"/>
        <v>0</v>
      </c>
      <c r="BI515" s="255" t="str">
        <f t="shared" si="838"/>
        <v>15</v>
      </c>
      <c r="BJ515" s="361"/>
      <c r="BK515" s="253">
        <f t="shared" si="849"/>
        <v>0</v>
      </c>
      <c r="BL515" s="361"/>
      <c r="BM515" s="253">
        <f t="shared" si="850"/>
        <v>0</v>
      </c>
      <c r="BN515" s="247"/>
      <c r="BO515" s="358"/>
      <c r="BP515" s="361"/>
      <c r="BQ515" s="361"/>
      <c r="BR515" s="361"/>
      <c r="BS515" s="361"/>
      <c r="BT515" s="361"/>
      <c r="BU515" s="361"/>
      <c r="BV515" s="253">
        <f t="shared" si="851"/>
        <v>0</v>
      </c>
      <c r="BW515" s="361"/>
      <c r="BX515" s="253">
        <f t="shared" si="852"/>
        <v>0</v>
      </c>
      <c r="BY515" s="361"/>
      <c r="BZ515" s="361"/>
      <c r="CA515" s="361"/>
      <c r="CB515" s="361"/>
      <c r="CC515" s="361"/>
      <c r="CD515" s="361"/>
      <c r="CE515" s="361"/>
      <c r="CF515" s="361"/>
      <c r="CG515" s="253">
        <f t="shared" si="853"/>
        <v>0</v>
      </c>
      <c r="CH515" s="361"/>
      <c r="CI515" s="253">
        <f t="shared" si="854"/>
        <v>0</v>
      </c>
      <c r="CJ515" s="361"/>
      <c r="CK515" s="361"/>
      <c r="CL515" s="361"/>
      <c r="CM515" s="361"/>
      <c r="CN515" s="361"/>
      <c r="CO515" s="361"/>
      <c r="CP515" s="361"/>
      <c r="CQ515" s="361"/>
      <c r="CR515" s="253">
        <f t="shared" si="855"/>
        <v>0</v>
      </c>
      <c r="CS515" s="361"/>
      <c r="CT515" s="253">
        <f t="shared" si="856"/>
        <v>0</v>
      </c>
      <c r="CU515" s="361"/>
      <c r="CV515" s="361"/>
      <c r="CW515" s="361"/>
      <c r="CX515" s="361"/>
      <c r="CY515" s="361"/>
      <c r="CZ515" s="361"/>
      <c r="DA515" s="361"/>
      <c r="DB515" s="361"/>
      <c r="DC515" s="253">
        <f t="shared" si="857"/>
        <v>0</v>
      </c>
      <c r="DD515" s="361"/>
      <c r="DE515" s="253">
        <f t="shared" si="858"/>
        <v>0</v>
      </c>
      <c r="DF515" s="361"/>
      <c r="DG515" s="361"/>
      <c r="DH515" s="361"/>
      <c r="DI515" s="361"/>
      <c r="DJ515" s="361"/>
      <c r="DK515" s="361"/>
      <c r="DL515" s="361"/>
      <c r="DM515" s="2"/>
      <c r="DN515" s="2"/>
    </row>
    <row r="516" spans="1:118" s="27" customFormat="1" ht="12">
      <c r="A516" s="272" t="str">
        <f t="shared" si="828"/>
        <v>Внести наименование учреждения 17</v>
      </c>
      <c r="B516" s="366" t="s">
        <v>335</v>
      </c>
      <c r="C516" s="349" t="s">
        <v>303</v>
      </c>
      <c r="D516" s="349" t="s">
        <v>304</v>
      </c>
      <c r="E516" s="308">
        <f t="shared" si="839"/>
        <v>0</v>
      </c>
      <c r="F516" s="236">
        <f t="shared" si="840"/>
        <v>0</v>
      </c>
      <c r="G516" s="236">
        <f t="shared" si="841"/>
        <v>0</v>
      </c>
      <c r="H516" s="236">
        <f t="shared" si="842"/>
        <v>0</v>
      </c>
      <c r="I516" s="236">
        <f t="shared" si="843"/>
        <v>0</v>
      </c>
      <c r="J516" s="236">
        <f>ROUND(SUM(U516,AF516,AQ516,BB516),1)</f>
        <v>0</v>
      </c>
      <c r="K516" s="236">
        <f>ROUND(SUM(V516,AG516,AR516,BC516),1)</f>
        <v>0</v>
      </c>
      <c r="L516" s="236">
        <f>ROUND(SUM(W516,AH516,AS516,BD516),1)</f>
        <v>0</v>
      </c>
      <c r="M516" s="236">
        <f>ROUND(SUM(X516,AI516,AT516,BE516),1)</f>
        <v>0</v>
      </c>
      <c r="N516" s="236">
        <f t="shared" si="829"/>
        <v>0</v>
      </c>
      <c r="O516" s="236">
        <f>ROUND(SUM(Z516,AK516,AV516,BG516),1)</f>
        <v>0</v>
      </c>
      <c r="P516" s="220"/>
      <c r="Q516" s="221"/>
      <c r="R516" s="237">
        <f t="shared" si="859"/>
        <v>0</v>
      </c>
      <c r="S516" s="221"/>
      <c r="T516" s="237">
        <f t="shared" si="860"/>
        <v>0</v>
      </c>
      <c r="U516" s="221"/>
      <c r="V516" s="233"/>
      <c r="W516" s="221"/>
      <c r="X516" s="221"/>
      <c r="Y516" s="233"/>
      <c r="Z516" s="221"/>
      <c r="AA516" s="220"/>
      <c r="AB516" s="221"/>
      <c r="AC516" s="237">
        <f t="shared" si="861"/>
        <v>0</v>
      </c>
      <c r="AD516" s="221"/>
      <c r="AE516" s="237">
        <f t="shared" si="862"/>
        <v>0</v>
      </c>
      <c r="AF516" s="221"/>
      <c r="AG516" s="233"/>
      <c r="AH516" s="221"/>
      <c r="AI516" s="221"/>
      <c r="AJ516" s="233"/>
      <c r="AK516" s="221"/>
      <c r="AL516" s="220"/>
      <c r="AM516" s="221"/>
      <c r="AN516" s="237">
        <f t="shared" si="863"/>
        <v>0</v>
      </c>
      <c r="AO516" s="221"/>
      <c r="AP516" s="237">
        <f t="shared" si="864"/>
        <v>0</v>
      </c>
      <c r="AQ516" s="221"/>
      <c r="AR516" s="233"/>
      <c r="AS516" s="221"/>
      <c r="AT516" s="221"/>
      <c r="AU516" s="233"/>
      <c r="AV516" s="221"/>
      <c r="AW516" s="220"/>
      <c r="AX516" s="221"/>
      <c r="AY516" s="237">
        <f t="shared" si="865"/>
        <v>0</v>
      </c>
      <c r="AZ516" s="221"/>
      <c r="BA516" s="237">
        <f t="shared" si="866"/>
        <v>0</v>
      </c>
      <c r="BB516" s="221"/>
      <c r="BC516" s="233"/>
      <c r="BD516" s="221"/>
      <c r="BE516" s="221"/>
      <c r="BF516" s="233"/>
      <c r="BG516" s="221"/>
      <c r="BH516" s="379">
        <f t="shared" si="825"/>
        <v>0</v>
      </c>
      <c r="BI516" s="255" t="str">
        <f t="shared" si="838"/>
        <v>16</v>
      </c>
      <c r="BJ516" s="361"/>
      <c r="BK516" s="253">
        <f t="shared" si="849"/>
        <v>0</v>
      </c>
      <c r="BL516" s="361"/>
      <c r="BM516" s="253">
        <f t="shared" si="850"/>
        <v>0</v>
      </c>
      <c r="BN516" s="247"/>
      <c r="BO516" s="358"/>
      <c r="BP516" s="361"/>
      <c r="BQ516" s="361"/>
      <c r="BR516" s="361"/>
      <c r="BS516" s="361"/>
      <c r="BT516" s="361"/>
      <c r="BU516" s="361"/>
      <c r="BV516" s="253">
        <f t="shared" si="851"/>
        <v>0</v>
      </c>
      <c r="BW516" s="361"/>
      <c r="BX516" s="253">
        <f t="shared" si="852"/>
        <v>0</v>
      </c>
      <c r="BY516" s="361"/>
      <c r="BZ516" s="361"/>
      <c r="CA516" s="361"/>
      <c r="CB516" s="361"/>
      <c r="CC516" s="361"/>
      <c r="CD516" s="361"/>
      <c r="CE516" s="361"/>
      <c r="CF516" s="361"/>
      <c r="CG516" s="253">
        <f t="shared" si="853"/>
        <v>0</v>
      </c>
      <c r="CH516" s="361"/>
      <c r="CI516" s="253">
        <f t="shared" si="854"/>
        <v>0</v>
      </c>
      <c r="CJ516" s="361"/>
      <c r="CK516" s="361"/>
      <c r="CL516" s="361"/>
      <c r="CM516" s="361"/>
      <c r="CN516" s="361"/>
      <c r="CO516" s="361"/>
      <c r="CP516" s="361"/>
      <c r="CQ516" s="361"/>
      <c r="CR516" s="253">
        <f t="shared" si="855"/>
        <v>0</v>
      </c>
      <c r="CS516" s="361"/>
      <c r="CT516" s="253">
        <f t="shared" si="856"/>
        <v>0</v>
      </c>
      <c r="CU516" s="361"/>
      <c r="CV516" s="361"/>
      <c r="CW516" s="361"/>
      <c r="CX516" s="361"/>
      <c r="CY516" s="361"/>
      <c r="CZ516" s="361"/>
      <c r="DA516" s="361"/>
      <c r="DB516" s="361"/>
      <c r="DC516" s="253">
        <f t="shared" si="857"/>
        <v>0</v>
      </c>
      <c r="DD516" s="361"/>
      <c r="DE516" s="253">
        <f t="shared" si="858"/>
        <v>0</v>
      </c>
      <c r="DF516" s="361"/>
      <c r="DG516" s="361"/>
      <c r="DH516" s="361"/>
      <c r="DI516" s="361"/>
      <c r="DJ516" s="361"/>
      <c r="DK516" s="361"/>
      <c r="DL516" s="361"/>
      <c r="DM516" s="2"/>
      <c r="DN516" s="2"/>
    </row>
    <row r="517" spans="1:118" s="28" customFormat="1" ht="24">
      <c r="A517" s="272" t="str">
        <f t="shared" si="828"/>
        <v>Внести наименование учреждения 17</v>
      </c>
      <c r="B517" s="348" t="s">
        <v>338</v>
      </c>
      <c r="C517" s="349" t="s">
        <v>305</v>
      </c>
      <c r="D517" s="349" t="s">
        <v>306</v>
      </c>
      <c r="E517" s="308">
        <f t="shared" si="839"/>
        <v>0</v>
      </c>
      <c r="F517" s="236">
        <f t="shared" si="840"/>
        <v>0</v>
      </c>
      <c r="G517" s="236">
        <f t="shared" si="841"/>
        <v>0</v>
      </c>
      <c r="H517" s="236">
        <f t="shared" si="842"/>
        <v>0</v>
      </c>
      <c r="I517" s="236">
        <f t="shared" si="843"/>
        <v>0</v>
      </c>
      <c r="J517" s="236">
        <f t="shared" ref="J517:J528" si="867">ROUND(SUM(U517,AF517,AQ517,BB517),1)</f>
        <v>0</v>
      </c>
      <c r="K517" s="236">
        <f t="shared" ref="K517:K528" si="868">ROUND(SUM(V517,AG517,AR517,BC517),1)</f>
        <v>0</v>
      </c>
      <c r="L517" s="236">
        <f t="shared" ref="L517:L528" si="869">ROUND(SUM(W517,AH517,AS517,BD517),1)</f>
        <v>0</v>
      </c>
      <c r="M517" s="236">
        <f t="shared" ref="M517:M528" si="870">ROUND(SUM(X517,AI517,AT517,BE517),1)</f>
        <v>0</v>
      </c>
      <c r="N517" s="236">
        <f t="shared" si="829"/>
        <v>0</v>
      </c>
      <c r="O517" s="236">
        <f t="shared" ref="O517:O528" si="871">ROUND(SUM(Z517,AK517,AV517,BG517),1)</f>
        <v>0</v>
      </c>
      <c r="P517" s="367"/>
      <c r="Q517" s="368"/>
      <c r="R517" s="237">
        <f t="shared" si="859"/>
        <v>0</v>
      </c>
      <c r="S517" s="368"/>
      <c r="T517" s="237">
        <f t="shared" si="860"/>
        <v>0</v>
      </c>
      <c r="U517" s="368"/>
      <c r="V517" s="368"/>
      <c r="W517" s="368"/>
      <c r="X517" s="368"/>
      <c r="Y517" s="368"/>
      <c r="Z517" s="368"/>
      <c r="AA517" s="367"/>
      <c r="AB517" s="368"/>
      <c r="AC517" s="237">
        <f t="shared" si="861"/>
        <v>0</v>
      </c>
      <c r="AD517" s="368"/>
      <c r="AE517" s="237">
        <f t="shared" si="862"/>
        <v>0</v>
      </c>
      <c r="AF517" s="368"/>
      <c r="AG517" s="368"/>
      <c r="AH517" s="368"/>
      <c r="AI517" s="368"/>
      <c r="AJ517" s="368"/>
      <c r="AK517" s="368"/>
      <c r="AL517" s="367"/>
      <c r="AM517" s="368"/>
      <c r="AN517" s="237">
        <f t="shared" si="863"/>
        <v>0</v>
      </c>
      <c r="AO517" s="368"/>
      <c r="AP517" s="237">
        <f t="shared" si="864"/>
        <v>0</v>
      </c>
      <c r="AQ517" s="368"/>
      <c r="AR517" s="368"/>
      <c r="AS517" s="368"/>
      <c r="AT517" s="368"/>
      <c r="AU517" s="368"/>
      <c r="AV517" s="368"/>
      <c r="AW517" s="367"/>
      <c r="AX517" s="368"/>
      <c r="AY517" s="237">
        <f t="shared" si="865"/>
        <v>0</v>
      </c>
      <c r="AZ517" s="368"/>
      <c r="BA517" s="237">
        <f t="shared" si="866"/>
        <v>0</v>
      </c>
      <c r="BB517" s="368"/>
      <c r="BC517" s="368"/>
      <c r="BD517" s="368"/>
      <c r="BE517" s="368"/>
      <c r="BF517" s="368"/>
      <c r="BG517" s="368"/>
      <c r="BH517" s="379">
        <f t="shared" si="825"/>
        <v>0</v>
      </c>
      <c r="BI517" s="255" t="str">
        <f t="shared" si="838"/>
        <v>17</v>
      </c>
      <c r="BJ517" s="361"/>
      <c r="BK517" s="253">
        <f t="shared" si="849"/>
        <v>0</v>
      </c>
      <c r="BL517" s="361"/>
      <c r="BM517" s="253">
        <f t="shared" si="850"/>
        <v>0</v>
      </c>
      <c r="BN517" s="247"/>
      <c r="BO517" s="358"/>
      <c r="BP517" s="361"/>
      <c r="BQ517" s="361"/>
      <c r="BR517" s="361"/>
      <c r="BS517" s="361"/>
      <c r="BT517" s="361"/>
      <c r="BU517" s="361"/>
      <c r="BV517" s="253">
        <f t="shared" si="851"/>
        <v>0</v>
      </c>
      <c r="BW517" s="361"/>
      <c r="BX517" s="253">
        <f t="shared" si="852"/>
        <v>0</v>
      </c>
      <c r="BY517" s="361"/>
      <c r="BZ517" s="361"/>
      <c r="CA517" s="361"/>
      <c r="CB517" s="361"/>
      <c r="CC517" s="361"/>
      <c r="CD517" s="361"/>
      <c r="CE517" s="361"/>
      <c r="CF517" s="361"/>
      <c r="CG517" s="253">
        <f t="shared" si="853"/>
        <v>0</v>
      </c>
      <c r="CH517" s="361"/>
      <c r="CI517" s="253">
        <f t="shared" si="854"/>
        <v>0</v>
      </c>
      <c r="CJ517" s="361"/>
      <c r="CK517" s="361"/>
      <c r="CL517" s="361"/>
      <c r="CM517" s="361"/>
      <c r="CN517" s="361"/>
      <c r="CO517" s="361"/>
      <c r="CP517" s="361"/>
      <c r="CQ517" s="361"/>
      <c r="CR517" s="253">
        <f t="shared" si="855"/>
        <v>0</v>
      </c>
      <c r="CS517" s="361"/>
      <c r="CT517" s="253">
        <f t="shared" si="856"/>
        <v>0</v>
      </c>
      <c r="CU517" s="361"/>
      <c r="CV517" s="361"/>
      <c r="CW517" s="361"/>
      <c r="CX517" s="361"/>
      <c r="CY517" s="361"/>
      <c r="CZ517" s="361"/>
      <c r="DA517" s="361"/>
      <c r="DB517" s="361"/>
      <c r="DC517" s="253">
        <f t="shared" si="857"/>
        <v>0</v>
      </c>
      <c r="DD517" s="361"/>
      <c r="DE517" s="253">
        <f t="shared" si="858"/>
        <v>0</v>
      </c>
      <c r="DF517" s="361"/>
      <c r="DG517" s="361"/>
      <c r="DH517" s="361"/>
      <c r="DI517" s="361"/>
      <c r="DJ517" s="361"/>
      <c r="DK517" s="361"/>
      <c r="DL517" s="361"/>
      <c r="DM517" s="242"/>
      <c r="DN517" s="242"/>
    </row>
    <row r="518" spans="1:118" s="28" customFormat="1" ht="72">
      <c r="A518" s="272" t="str">
        <f t="shared" si="828"/>
        <v>Внести наименование учреждения 17</v>
      </c>
      <c r="B518" s="348" t="s">
        <v>339</v>
      </c>
      <c r="C518" s="349" t="s">
        <v>307</v>
      </c>
      <c r="D518" s="349" t="s">
        <v>308</v>
      </c>
      <c r="E518" s="308">
        <f t="shared" si="839"/>
        <v>0</v>
      </c>
      <c r="F518" s="236">
        <f t="shared" si="840"/>
        <v>0</v>
      </c>
      <c r="G518" s="236">
        <f t="shared" si="841"/>
        <v>0</v>
      </c>
      <c r="H518" s="236">
        <f t="shared" si="842"/>
        <v>0</v>
      </c>
      <c r="I518" s="236">
        <f t="shared" si="843"/>
        <v>0</v>
      </c>
      <c r="J518" s="236">
        <f t="shared" si="867"/>
        <v>0</v>
      </c>
      <c r="K518" s="236">
        <f t="shared" si="868"/>
        <v>0</v>
      </c>
      <c r="L518" s="236">
        <f t="shared" si="869"/>
        <v>0</v>
      </c>
      <c r="M518" s="236">
        <f t="shared" si="870"/>
        <v>0</v>
      </c>
      <c r="N518" s="236">
        <f t="shared" si="829"/>
        <v>0</v>
      </c>
      <c r="O518" s="236">
        <f t="shared" si="871"/>
        <v>0</v>
      </c>
      <c r="P518" s="367"/>
      <c r="Q518" s="368"/>
      <c r="R518" s="237">
        <f t="shared" si="859"/>
        <v>0</v>
      </c>
      <c r="S518" s="368"/>
      <c r="T518" s="237">
        <f t="shared" si="860"/>
        <v>0</v>
      </c>
      <c r="U518" s="368"/>
      <c r="V518" s="368"/>
      <c r="W518" s="368"/>
      <c r="X518" s="368"/>
      <c r="Y518" s="368"/>
      <c r="Z518" s="368"/>
      <c r="AA518" s="367"/>
      <c r="AB518" s="368"/>
      <c r="AC518" s="237">
        <f t="shared" si="861"/>
        <v>0</v>
      </c>
      <c r="AD518" s="368"/>
      <c r="AE518" s="237">
        <f t="shared" si="862"/>
        <v>0</v>
      </c>
      <c r="AF518" s="368"/>
      <c r="AG518" s="368"/>
      <c r="AH518" s="368"/>
      <c r="AI518" s="368"/>
      <c r="AJ518" s="368"/>
      <c r="AK518" s="368"/>
      <c r="AL518" s="367"/>
      <c r="AM518" s="368"/>
      <c r="AN518" s="237">
        <f t="shared" si="863"/>
        <v>0</v>
      </c>
      <c r="AO518" s="368"/>
      <c r="AP518" s="237">
        <f t="shared" si="864"/>
        <v>0</v>
      </c>
      <c r="AQ518" s="368"/>
      <c r="AR518" s="368"/>
      <c r="AS518" s="368"/>
      <c r="AT518" s="368"/>
      <c r="AU518" s="368"/>
      <c r="AV518" s="368"/>
      <c r="AW518" s="367"/>
      <c r="AX518" s="368"/>
      <c r="AY518" s="237">
        <f t="shared" si="865"/>
        <v>0</v>
      </c>
      <c r="AZ518" s="368"/>
      <c r="BA518" s="237">
        <f t="shared" si="866"/>
        <v>0</v>
      </c>
      <c r="BB518" s="368"/>
      <c r="BC518" s="368"/>
      <c r="BD518" s="368"/>
      <c r="BE518" s="368"/>
      <c r="BF518" s="368"/>
      <c r="BG518" s="368"/>
      <c r="BH518" s="379">
        <f t="shared" si="825"/>
        <v>0</v>
      </c>
      <c r="BI518" s="255" t="str">
        <f t="shared" si="838"/>
        <v>18</v>
      </c>
      <c r="BJ518" s="361"/>
      <c r="BK518" s="253">
        <f t="shared" si="849"/>
        <v>0</v>
      </c>
      <c r="BL518" s="361"/>
      <c r="BM518" s="253">
        <f t="shared" si="850"/>
        <v>0</v>
      </c>
      <c r="BN518" s="247"/>
      <c r="BO518" s="358"/>
      <c r="BP518" s="361"/>
      <c r="BQ518" s="361"/>
      <c r="BR518" s="361"/>
      <c r="BS518" s="361"/>
      <c r="BT518" s="361"/>
      <c r="BU518" s="361"/>
      <c r="BV518" s="253">
        <f t="shared" si="851"/>
        <v>0</v>
      </c>
      <c r="BW518" s="361"/>
      <c r="BX518" s="253">
        <f t="shared" si="852"/>
        <v>0</v>
      </c>
      <c r="BY518" s="361"/>
      <c r="BZ518" s="361"/>
      <c r="CA518" s="361"/>
      <c r="CB518" s="361"/>
      <c r="CC518" s="361"/>
      <c r="CD518" s="361"/>
      <c r="CE518" s="361"/>
      <c r="CF518" s="361"/>
      <c r="CG518" s="253">
        <f t="shared" si="853"/>
        <v>0</v>
      </c>
      <c r="CH518" s="361"/>
      <c r="CI518" s="253">
        <f t="shared" si="854"/>
        <v>0</v>
      </c>
      <c r="CJ518" s="361"/>
      <c r="CK518" s="361"/>
      <c r="CL518" s="361"/>
      <c r="CM518" s="361"/>
      <c r="CN518" s="361"/>
      <c r="CO518" s="361"/>
      <c r="CP518" s="361"/>
      <c r="CQ518" s="361"/>
      <c r="CR518" s="253">
        <f t="shared" si="855"/>
        <v>0</v>
      </c>
      <c r="CS518" s="361"/>
      <c r="CT518" s="253">
        <f t="shared" si="856"/>
        <v>0</v>
      </c>
      <c r="CU518" s="361"/>
      <c r="CV518" s="361"/>
      <c r="CW518" s="361"/>
      <c r="CX518" s="361"/>
      <c r="CY518" s="361"/>
      <c r="CZ518" s="361"/>
      <c r="DA518" s="361"/>
      <c r="DB518" s="361"/>
      <c r="DC518" s="253">
        <f t="shared" si="857"/>
        <v>0</v>
      </c>
      <c r="DD518" s="361"/>
      <c r="DE518" s="253">
        <f t="shared" si="858"/>
        <v>0</v>
      </c>
      <c r="DF518" s="361"/>
      <c r="DG518" s="361"/>
      <c r="DH518" s="361"/>
      <c r="DI518" s="361"/>
      <c r="DJ518" s="361"/>
      <c r="DK518" s="361"/>
      <c r="DL518" s="361"/>
      <c r="DM518" s="242"/>
      <c r="DN518" s="242"/>
    </row>
    <row r="519" spans="1:118" s="28" customFormat="1" ht="12">
      <c r="A519" s="272" t="str">
        <f t="shared" si="828"/>
        <v>Внести наименование учреждения 17</v>
      </c>
      <c r="B519" s="348" t="s">
        <v>309</v>
      </c>
      <c r="C519" s="349" t="s">
        <v>71</v>
      </c>
      <c r="D519" s="349" t="s">
        <v>310</v>
      </c>
      <c r="E519" s="308">
        <f t="shared" si="839"/>
        <v>0</v>
      </c>
      <c r="F519" s="236">
        <f t="shared" si="840"/>
        <v>0</v>
      </c>
      <c r="G519" s="236">
        <f t="shared" si="841"/>
        <v>0</v>
      </c>
      <c r="H519" s="236">
        <f t="shared" si="842"/>
        <v>0</v>
      </c>
      <c r="I519" s="236">
        <f t="shared" si="843"/>
        <v>0</v>
      </c>
      <c r="J519" s="236">
        <f t="shared" si="867"/>
        <v>0</v>
      </c>
      <c r="K519" s="236">
        <f t="shared" si="868"/>
        <v>0</v>
      </c>
      <c r="L519" s="236">
        <f t="shared" si="869"/>
        <v>0</v>
      </c>
      <c r="M519" s="236">
        <f t="shared" si="870"/>
        <v>0</v>
      </c>
      <c r="N519" s="236">
        <f t="shared" si="829"/>
        <v>0</v>
      </c>
      <c r="O519" s="236">
        <f t="shared" si="871"/>
        <v>0</v>
      </c>
      <c r="P519" s="367"/>
      <c r="Q519" s="368"/>
      <c r="R519" s="237">
        <f t="shared" si="859"/>
        <v>0</v>
      </c>
      <c r="S519" s="368"/>
      <c r="T519" s="237">
        <f t="shared" si="860"/>
        <v>0</v>
      </c>
      <c r="U519" s="368"/>
      <c r="V519" s="368"/>
      <c r="W519" s="368"/>
      <c r="X519" s="368"/>
      <c r="Y519" s="368"/>
      <c r="Z519" s="368"/>
      <c r="AA519" s="367"/>
      <c r="AB519" s="368"/>
      <c r="AC519" s="237">
        <f t="shared" si="861"/>
        <v>0</v>
      </c>
      <c r="AD519" s="368"/>
      <c r="AE519" s="237">
        <f t="shared" si="862"/>
        <v>0</v>
      </c>
      <c r="AF519" s="368"/>
      <c r="AG519" s="368"/>
      <c r="AH519" s="368"/>
      <c r="AI519" s="368"/>
      <c r="AJ519" s="368"/>
      <c r="AK519" s="368"/>
      <c r="AL519" s="367"/>
      <c r="AM519" s="368"/>
      <c r="AN519" s="237">
        <f t="shared" si="863"/>
        <v>0</v>
      </c>
      <c r="AO519" s="368"/>
      <c r="AP519" s="237">
        <f t="shared" si="864"/>
        <v>0</v>
      </c>
      <c r="AQ519" s="368"/>
      <c r="AR519" s="368"/>
      <c r="AS519" s="368"/>
      <c r="AT519" s="368"/>
      <c r="AU519" s="368"/>
      <c r="AV519" s="368"/>
      <c r="AW519" s="367"/>
      <c r="AX519" s="368"/>
      <c r="AY519" s="237">
        <f t="shared" si="865"/>
        <v>0</v>
      </c>
      <c r="AZ519" s="368"/>
      <c r="BA519" s="237">
        <f t="shared" si="866"/>
        <v>0</v>
      </c>
      <c r="BB519" s="368"/>
      <c r="BC519" s="368"/>
      <c r="BD519" s="368"/>
      <c r="BE519" s="368"/>
      <c r="BF519" s="368"/>
      <c r="BG519" s="368"/>
      <c r="BH519" s="379">
        <f t="shared" si="825"/>
        <v>0</v>
      </c>
      <c r="BI519" s="255" t="str">
        <f t="shared" si="838"/>
        <v>19</v>
      </c>
      <c r="BJ519" s="361"/>
      <c r="BK519" s="253">
        <f t="shared" si="849"/>
        <v>0</v>
      </c>
      <c r="BL519" s="361"/>
      <c r="BM519" s="253">
        <f t="shared" si="850"/>
        <v>0</v>
      </c>
      <c r="BN519" s="247"/>
      <c r="BO519" s="358"/>
      <c r="BP519" s="361"/>
      <c r="BQ519" s="361"/>
      <c r="BR519" s="361"/>
      <c r="BS519" s="361"/>
      <c r="BT519" s="361"/>
      <c r="BU519" s="361"/>
      <c r="BV519" s="253">
        <f t="shared" si="851"/>
        <v>0</v>
      </c>
      <c r="BW519" s="361"/>
      <c r="BX519" s="253">
        <f t="shared" si="852"/>
        <v>0</v>
      </c>
      <c r="BY519" s="361"/>
      <c r="BZ519" s="361"/>
      <c r="CA519" s="361"/>
      <c r="CB519" s="361"/>
      <c r="CC519" s="361"/>
      <c r="CD519" s="361"/>
      <c r="CE519" s="361"/>
      <c r="CF519" s="361"/>
      <c r="CG519" s="253">
        <f t="shared" si="853"/>
        <v>0</v>
      </c>
      <c r="CH519" s="361"/>
      <c r="CI519" s="253">
        <f t="shared" si="854"/>
        <v>0</v>
      </c>
      <c r="CJ519" s="361"/>
      <c r="CK519" s="361"/>
      <c r="CL519" s="361"/>
      <c r="CM519" s="361"/>
      <c r="CN519" s="361"/>
      <c r="CO519" s="361"/>
      <c r="CP519" s="361"/>
      <c r="CQ519" s="361"/>
      <c r="CR519" s="253">
        <f t="shared" si="855"/>
        <v>0</v>
      </c>
      <c r="CS519" s="361"/>
      <c r="CT519" s="253">
        <f t="shared" si="856"/>
        <v>0</v>
      </c>
      <c r="CU519" s="361"/>
      <c r="CV519" s="361"/>
      <c r="CW519" s="361"/>
      <c r="CX519" s="361"/>
      <c r="CY519" s="361"/>
      <c r="CZ519" s="361"/>
      <c r="DA519" s="361"/>
      <c r="DB519" s="361"/>
      <c r="DC519" s="253">
        <f t="shared" si="857"/>
        <v>0</v>
      </c>
      <c r="DD519" s="361"/>
      <c r="DE519" s="253">
        <f t="shared" si="858"/>
        <v>0</v>
      </c>
      <c r="DF519" s="361"/>
      <c r="DG519" s="361"/>
      <c r="DH519" s="361"/>
      <c r="DI519" s="361"/>
      <c r="DJ519" s="361"/>
      <c r="DK519" s="361"/>
      <c r="DL519" s="361"/>
      <c r="DM519" s="242"/>
      <c r="DN519" s="242"/>
    </row>
    <row r="520" spans="1:118" s="27" customFormat="1" ht="12">
      <c r="A520" s="272" t="str">
        <f t="shared" si="828"/>
        <v>Внести наименование учреждения 17</v>
      </c>
      <c r="B520" s="350" t="s">
        <v>72</v>
      </c>
      <c r="C520" s="349" t="s">
        <v>73</v>
      </c>
      <c r="D520" s="349" t="s">
        <v>311</v>
      </c>
      <c r="E520" s="308">
        <f t="shared" si="839"/>
        <v>0</v>
      </c>
      <c r="F520" s="236">
        <f t="shared" si="840"/>
        <v>0</v>
      </c>
      <c r="G520" s="236">
        <f t="shared" si="841"/>
        <v>0</v>
      </c>
      <c r="H520" s="236">
        <f t="shared" si="842"/>
        <v>0</v>
      </c>
      <c r="I520" s="236">
        <f t="shared" si="843"/>
        <v>0</v>
      </c>
      <c r="J520" s="236">
        <f t="shared" si="867"/>
        <v>0</v>
      </c>
      <c r="K520" s="236">
        <f t="shared" si="868"/>
        <v>0</v>
      </c>
      <c r="L520" s="236">
        <f t="shared" si="869"/>
        <v>0</v>
      </c>
      <c r="M520" s="236">
        <f t="shared" si="870"/>
        <v>0</v>
      </c>
      <c r="N520" s="236">
        <f t="shared" si="829"/>
        <v>0</v>
      </c>
      <c r="O520" s="236">
        <f t="shared" si="871"/>
        <v>0</v>
      </c>
      <c r="P520" s="367"/>
      <c r="Q520" s="368"/>
      <c r="R520" s="237">
        <f t="shared" si="859"/>
        <v>0</v>
      </c>
      <c r="S520" s="368"/>
      <c r="T520" s="237">
        <f t="shared" si="860"/>
        <v>0</v>
      </c>
      <c r="U520" s="368"/>
      <c r="V520" s="368"/>
      <c r="W520" s="368"/>
      <c r="X520" s="368"/>
      <c r="Y520" s="368"/>
      <c r="Z520" s="368"/>
      <c r="AA520" s="367"/>
      <c r="AB520" s="368"/>
      <c r="AC520" s="237">
        <f t="shared" si="861"/>
        <v>0</v>
      </c>
      <c r="AD520" s="368"/>
      <c r="AE520" s="237">
        <f t="shared" si="862"/>
        <v>0</v>
      </c>
      <c r="AF520" s="368"/>
      <c r="AG520" s="368"/>
      <c r="AH520" s="368"/>
      <c r="AI520" s="368"/>
      <c r="AJ520" s="368"/>
      <c r="AK520" s="368"/>
      <c r="AL520" s="367"/>
      <c r="AM520" s="368"/>
      <c r="AN520" s="237">
        <f t="shared" si="863"/>
        <v>0</v>
      </c>
      <c r="AO520" s="368"/>
      <c r="AP520" s="237">
        <f t="shared" si="864"/>
        <v>0</v>
      </c>
      <c r="AQ520" s="368"/>
      <c r="AR520" s="368"/>
      <c r="AS520" s="368"/>
      <c r="AT520" s="368"/>
      <c r="AU520" s="368"/>
      <c r="AV520" s="368"/>
      <c r="AW520" s="367"/>
      <c r="AX520" s="368"/>
      <c r="AY520" s="237">
        <f t="shared" si="865"/>
        <v>0</v>
      </c>
      <c r="AZ520" s="368"/>
      <c r="BA520" s="237">
        <f t="shared" si="866"/>
        <v>0</v>
      </c>
      <c r="BB520" s="368"/>
      <c r="BC520" s="368"/>
      <c r="BD520" s="368"/>
      <c r="BE520" s="368"/>
      <c r="BF520" s="368"/>
      <c r="BG520" s="368"/>
      <c r="BH520" s="379">
        <f t="shared" si="825"/>
        <v>0</v>
      </c>
      <c r="BI520" s="255" t="str">
        <f t="shared" si="838"/>
        <v>20</v>
      </c>
      <c r="BJ520" s="361"/>
      <c r="BK520" s="253">
        <f t="shared" si="849"/>
        <v>0</v>
      </c>
      <c r="BL520" s="361"/>
      <c r="BM520" s="253">
        <f t="shared" si="850"/>
        <v>0</v>
      </c>
      <c r="BN520" s="247"/>
      <c r="BO520" s="358"/>
      <c r="BP520" s="361"/>
      <c r="BQ520" s="361"/>
      <c r="BR520" s="361"/>
      <c r="BS520" s="361"/>
      <c r="BT520" s="361"/>
      <c r="BU520" s="361"/>
      <c r="BV520" s="253">
        <f t="shared" si="851"/>
        <v>0</v>
      </c>
      <c r="BW520" s="361"/>
      <c r="BX520" s="253">
        <f t="shared" si="852"/>
        <v>0</v>
      </c>
      <c r="BY520" s="361"/>
      <c r="BZ520" s="361"/>
      <c r="CA520" s="361"/>
      <c r="CB520" s="361"/>
      <c r="CC520" s="361"/>
      <c r="CD520" s="361"/>
      <c r="CE520" s="361"/>
      <c r="CF520" s="361"/>
      <c r="CG520" s="253">
        <f t="shared" si="853"/>
        <v>0</v>
      </c>
      <c r="CH520" s="361"/>
      <c r="CI520" s="253">
        <f t="shared" si="854"/>
        <v>0</v>
      </c>
      <c r="CJ520" s="361"/>
      <c r="CK520" s="361"/>
      <c r="CL520" s="361"/>
      <c r="CM520" s="361"/>
      <c r="CN520" s="361"/>
      <c r="CO520" s="361"/>
      <c r="CP520" s="361"/>
      <c r="CQ520" s="361"/>
      <c r="CR520" s="253">
        <f t="shared" si="855"/>
        <v>0</v>
      </c>
      <c r="CS520" s="361"/>
      <c r="CT520" s="253">
        <f t="shared" si="856"/>
        <v>0</v>
      </c>
      <c r="CU520" s="361"/>
      <c r="CV520" s="361"/>
      <c r="CW520" s="361"/>
      <c r="CX520" s="361"/>
      <c r="CY520" s="361"/>
      <c r="CZ520" s="361"/>
      <c r="DA520" s="361"/>
      <c r="DB520" s="361"/>
      <c r="DC520" s="253">
        <f t="shared" si="857"/>
        <v>0</v>
      </c>
      <c r="DD520" s="361"/>
      <c r="DE520" s="253">
        <f t="shared" si="858"/>
        <v>0</v>
      </c>
      <c r="DF520" s="361"/>
      <c r="DG520" s="361"/>
      <c r="DH520" s="361"/>
      <c r="DI520" s="361"/>
      <c r="DJ520" s="361"/>
      <c r="DK520" s="361"/>
      <c r="DL520" s="361"/>
      <c r="DM520" s="2"/>
      <c r="DN520" s="2"/>
    </row>
    <row r="521" spans="1:118" s="28" customFormat="1" ht="36">
      <c r="A521" s="272" t="str">
        <f t="shared" si="828"/>
        <v>Внести наименование учреждения 17</v>
      </c>
      <c r="B521" s="348" t="s">
        <v>340</v>
      </c>
      <c r="C521" s="349" t="s">
        <v>71</v>
      </c>
      <c r="D521" s="349" t="s">
        <v>312</v>
      </c>
      <c r="E521" s="308">
        <f t="shared" si="839"/>
        <v>0</v>
      </c>
      <c r="F521" s="236">
        <f t="shared" si="840"/>
        <v>0</v>
      </c>
      <c r="G521" s="236">
        <f t="shared" si="841"/>
        <v>0</v>
      </c>
      <c r="H521" s="236">
        <f t="shared" si="842"/>
        <v>0</v>
      </c>
      <c r="I521" s="236">
        <f t="shared" si="843"/>
        <v>0</v>
      </c>
      <c r="J521" s="236">
        <f t="shared" si="867"/>
        <v>0</v>
      </c>
      <c r="K521" s="236">
        <f t="shared" si="868"/>
        <v>0</v>
      </c>
      <c r="L521" s="236">
        <f t="shared" si="869"/>
        <v>0</v>
      </c>
      <c r="M521" s="236">
        <f t="shared" si="870"/>
        <v>0</v>
      </c>
      <c r="N521" s="236">
        <f t="shared" si="829"/>
        <v>0</v>
      </c>
      <c r="O521" s="236">
        <f t="shared" si="871"/>
        <v>0</v>
      </c>
      <c r="P521" s="367"/>
      <c r="Q521" s="368"/>
      <c r="R521" s="237">
        <f t="shared" si="859"/>
        <v>0</v>
      </c>
      <c r="S521" s="368"/>
      <c r="T521" s="237">
        <f t="shared" si="860"/>
        <v>0</v>
      </c>
      <c r="U521" s="368"/>
      <c r="V521" s="368"/>
      <c r="W521" s="368"/>
      <c r="X521" s="368"/>
      <c r="Y521" s="368"/>
      <c r="Z521" s="368"/>
      <c r="AA521" s="367"/>
      <c r="AB521" s="368"/>
      <c r="AC521" s="237">
        <f t="shared" si="861"/>
        <v>0</v>
      </c>
      <c r="AD521" s="368"/>
      <c r="AE521" s="237">
        <f t="shared" si="862"/>
        <v>0</v>
      </c>
      <c r="AF521" s="368"/>
      <c r="AG521" s="368"/>
      <c r="AH521" s="368"/>
      <c r="AI521" s="368"/>
      <c r="AJ521" s="368"/>
      <c r="AK521" s="368"/>
      <c r="AL521" s="367"/>
      <c r="AM521" s="368"/>
      <c r="AN521" s="237">
        <f t="shared" si="863"/>
        <v>0</v>
      </c>
      <c r="AO521" s="368"/>
      <c r="AP521" s="237">
        <f t="shared" si="864"/>
        <v>0</v>
      </c>
      <c r="AQ521" s="368"/>
      <c r="AR521" s="368"/>
      <c r="AS521" s="368"/>
      <c r="AT521" s="368"/>
      <c r="AU521" s="368"/>
      <c r="AV521" s="368"/>
      <c r="AW521" s="367"/>
      <c r="AX521" s="368"/>
      <c r="AY521" s="237">
        <f t="shared" si="865"/>
        <v>0</v>
      </c>
      <c r="AZ521" s="368"/>
      <c r="BA521" s="237">
        <f t="shared" si="866"/>
        <v>0</v>
      </c>
      <c r="BB521" s="368"/>
      <c r="BC521" s="368"/>
      <c r="BD521" s="368"/>
      <c r="BE521" s="368"/>
      <c r="BF521" s="368"/>
      <c r="BG521" s="368"/>
      <c r="BH521" s="379">
        <f t="shared" si="825"/>
        <v>0</v>
      </c>
      <c r="BI521" s="255" t="str">
        <f t="shared" si="838"/>
        <v>21</v>
      </c>
      <c r="BJ521" s="361"/>
      <c r="BK521" s="253">
        <f t="shared" si="849"/>
        <v>0</v>
      </c>
      <c r="BL521" s="361"/>
      <c r="BM521" s="253">
        <f t="shared" si="850"/>
        <v>0</v>
      </c>
      <c r="BN521" s="247"/>
      <c r="BO521" s="358"/>
      <c r="BP521" s="361"/>
      <c r="BQ521" s="361"/>
      <c r="BR521" s="361"/>
      <c r="BS521" s="361"/>
      <c r="BT521" s="361"/>
      <c r="BU521" s="361"/>
      <c r="BV521" s="253">
        <f t="shared" si="851"/>
        <v>0</v>
      </c>
      <c r="BW521" s="361"/>
      <c r="BX521" s="253">
        <f t="shared" si="852"/>
        <v>0</v>
      </c>
      <c r="BY521" s="361"/>
      <c r="BZ521" s="361"/>
      <c r="CA521" s="361"/>
      <c r="CB521" s="361"/>
      <c r="CC521" s="361"/>
      <c r="CD521" s="361"/>
      <c r="CE521" s="361"/>
      <c r="CF521" s="361"/>
      <c r="CG521" s="253">
        <f t="shared" si="853"/>
        <v>0</v>
      </c>
      <c r="CH521" s="361"/>
      <c r="CI521" s="253">
        <f t="shared" si="854"/>
        <v>0</v>
      </c>
      <c r="CJ521" s="361"/>
      <c r="CK521" s="361"/>
      <c r="CL521" s="361"/>
      <c r="CM521" s="361"/>
      <c r="CN521" s="361"/>
      <c r="CO521" s="361"/>
      <c r="CP521" s="361"/>
      <c r="CQ521" s="361"/>
      <c r="CR521" s="253">
        <f t="shared" si="855"/>
        <v>0</v>
      </c>
      <c r="CS521" s="361"/>
      <c r="CT521" s="253">
        <f t="shared" si="856"/>
        <v>0</v>
      </c>
      <c r="CU521" s="361"/>
      <c r="CV521" s="361"/>
      <c r="CW521" s="361"/>
      <c r="CX521" s="361"/>
      <c r="CY521" s="361"/>
      <c r="CZ521" s="361"/>
      <c r="DA521" s="361"/>
      <c r="DB521" s="361"/>
      <c r="DC521" s="253">
        <f t="shared" si="857"/>
        <v>0</v>
      </c>
      <c r="DD521" s="361"/>
      <c r="DE521" s="253">
        <f t="shared" si="858"/>
        <v>0</v>
      </c>
      <c r="DF521" s="361"/>
      <c r="DG521" s="361"/>
      <c r="DH521" s="361"/>
      <c r="DI521" s="361"/>
      <c r="DJ521" s="361"/>
      <c r="DK521" s="361"/>
      <c r="DL521" s="361"/>
      <c r="DM521" s="242"/>
      <c r="DN521" s="242"/>
    </row>
    <row r="522" spans="1:118" s="27" customFormat="1" ht="12">
      <c r="A522" s="272" t="str">
        <f t="shared" si="828"/>
        <v>Внести наименование учреждения 17</v>
      </c>
      <c r="B522" s="350" t="s">
        <v>72</v>
      </c>
      <c r="C522" s="349" t="s">
        <v>73</v>
      </c>
      <c r="D522" s="349" t="s">
        <v>313</v>
      </c>
      <c r="E522" s="308">
        <f t="shared" si="839"/>
        <v>0</v>
      </c>
      <c r="F522" s="236">
        <f t="shared" si="840"/>
        <v>0</v>
      </c>
      <c r="G522" s="236">
        <f t="shared" si="841"/>
        <v>0</v>
      </c>
      <c r="H522" s="236">
        <f t="shared" si="842"/>
        <v>0</v>
      </c>
      <c r="I522" s="236">
        <f t="shared" si="843"/>
        <v>0</v>
      </c>
      <c r="J522" s="236">
        <f t="shared" si="867"/>
        <v>0</v>
      </c>
      <c r="K522" s="236">
        <f t="shared" si="868"/>
        <v>0</v>
      </c>
      <c r="L522" s="236">
        <f t="shared" si="869"/>
        <v>0</v>
      </c>
      <c r="M522" s="236">
        <f t="shared" si="870"/>
        <v>0</v>
      </c>
      <c r="N522" s="236">
        <f t="shared" si="829"/>
        <v>0</v>
      </c>
      <c r="O522" s="236">
        <f t="shared" si="871"/>
        <v>0</v>
      </c>
      <c r="P522" s="367"/>
      <c r="Q522" s="368"/>
      <c r="R522" s="237">
        <f t="shared" si="859"/>
        <v>0</v>
      </c>
      <c r="S522" s="368"/>
      <c r="T522" s="237">
        <f t="shared" si="860"/>
        <v>0</v>
      </c>
      <c r="U522" s="368"/>
      <c r="V522" s="368"/>
      <c r="W522" s="368"/>
      <c r="X522" s="368"/>
      <c r="Y522" s="368"/>
      <c r="Z522" s="368"/>
      <c r="AA522" s="367"/>
      <c r="AB522" s="368"/>
      <c r="AC522" s="237">
        <f t="shared" si="861"/>
        <v>0</v>
      </c>
      <c r="AD522" s="368"/>
      <c r="AE522" s="237">
        <f t="shared" si="862"/>
        <v>0</v>
      </c>
      <c r="AF522" s="368"/>
      <c r="AG522" s="368"/>
      <c r="AH522" s="368"/>
      <c r="AI522" s="368"/>
      <c r="AJ522" s="368"/>
      <c r="AK522" s="368"/>
      <c r="AL522" s="367"/>
      <c r="AM522" s="368"/>
      <c r="AN522" s="237">
        <f t="shared" si="863"/>
        <v>0</v>
      </c>
      <c r="AO522" s="368"/>
      <c r="AP522" s="237">
        <f t="shared" si="864"/>
        <v>0</v>
      </c>
      <c r="AQ522" s="368"/>
      <c r="AR522" s="368"/>
      <c r="AS522" s="368"/>
      <c r="AT522" s="368"/>
      <c r="AU522" s="368"/>
      <c r="AV522" s="368"/>
      <c r="AW522" s="367"/>
      <c r="AX522" s="368"/>
      <c r="AY522" s="237">
        <f t="shared" si="865"/>
        <v>0</v>
      </c>
      <c r="AZ522" s="368"/>
      <c r="BA522" s="237">
        <f t="shared" si="866"/>
        <v>0</v>
      </c>
      <c r="BB522" s="368"/>
      <c r="BC522" s="368"/>
      <c r="BD522" s="368"/>
      <c r="BE522" s="368"/>
      <c r="BF522" s="368"/>
      <c r="BG522" s="368"/>
      <c r="BH522" s="379">
        <f t="shared" si="825"/>
        <v>0</v>
      </c>
      <c r="BI522" s="255" t="str">
        <f t="shared" si="838"/>
        <v>22</v>
      </c>
      <c r="BJ522" s="361"/>
      <c r="BK522" s="253">
        <f t="shared" si="849"/>
        <v>0</v>
      </c>
      <c r="BL522" s="361"/>
      <c r="BM522" s="253">
        <f t="shared" si="850"/>
        <v>0</v>
      </c>
      <c r="BN522" s="247"/>
      <c r="BO522" s="358"/>
      <c r="BP522" s="361"/>
      <c r="BQ522" s="361"/>
      <c r="BR522" s="361"/>
      <c r="BS522" s="361"/>
      <c r="BT522" s="361"/>
      <c r="BU522" s="361"/>
      <c r="BV522" s="253">
        <f t="shared" si="851"/>
        <v>0</v>
      </c>
      <c r="BW522" s="361"/>
      <c r="BX522" s="253">
        <f t="shared" si="852"/>
        <v>0</v>
      </c>
      <c r="BY522" s="361"/>
      <c r="BZ522" s="361"/>
      <c r="CA522" s="361"/>
      <c r="CB522" s="361"/>
      <c r="CC522" s="361"/>
      <c r="CD522" s="361"/>
      <c r="CE522" s="361"/>
      <c r="CF522" s="361"/>
      <c r="CG522" s="253">
        <f t="shared" si="853"/>
        <v>0</v>
      </c>
      <c r="CH522" s="361"/>
      <c r="CI522" s="253">
        <f t="shared" si="854"/>
        <v>0</v>
      </c>
      <c r="CJ522" s="361"/>
      <c r="CK522" s="361"/>
      <c r="CL522" s="361"/>
      <c r="CM522" s="361"/>
      <c r="CN522" s="361"/>
      <c r="CO522" s="361"/>
      <c r="CP522" s="361"/>
      <c r="CQ522" s="361"/>
      <c r="CR522" s="253">
        <f t="shared" si="855"/>
        <v>0</v>
      </c>
      <c r="CS522" s="361"/>
      <c r="CT522" s="253">
        <f t="shared" si="856"/>
        <v>0</v>
      </c>
      <c r="CU522" s="361"/>
      <c r="CV522" s="361"/>
      <c r="CW522" s="361"/>
      <c r="CX522" s="361"/>
      <c r="CY522" s="361"/>
      <c r="CZ522" s="361"/>
      <c r="DA522" s="361"/>
      <c r="DB522" s="361"/>
      <c r="DC522" s="253">
        <f t="shared" si="857"/>
        <v>0</v>
      </c>
      <c r="DD522" s="361"/>
      <c r="DE522" s="253">
        <f t="shared" si="858"/>
        <v>0</v>
      </c>
      <c r="DF522" s="361"/>
      <c r="DG522" s="361"/>
      <c r="DH522" s="361"/>
      <c r="DI522" s="361"/>
      <c r="DJ522" s="361"/>
      <c r="DK522" s="361"/>
      <c r="DL522" s="361"/>
      <c r="DM522" s="2"/>
      <c r="DN522" s="2"/>
    </row>
    <row r="523" spans="1:118" s="27" customFormat="1" ht="12">
      <c r="A523" s="272" t="str">
        <f t="shared" si="828"/>
        <v>Внести наименование учреждения 17</v>
      </c>
      <c r="B523" s="348" t="s">
        <v>74</v>
      </c>
      <c r="C523" s="349" t="s">
        <v>76</v>
      </c>
      <c r="D523" s="349" t="s">
        <v>314</v>
      </c>
      <c r="E523" s="308">
        <f t="shared" si="839"/>
        <v>0</v>
      </c>
      <c r="F523" s="236">
        <f t="shared" si="840"/>
        <v>0</v>
      </c>
      <c r="G523" s="236">
        <f t="shared" si="841"/>
        <v>0</v>
      </c>
      <c r="H523" s="236">
        <f t="shared" si="842"/>
        <v>0</v>
      </c>
      <c r="I523" s="236">
        <f t="shared" si="843"/>
        <v>0</v>
      </c>
      <c r="J523" s="236">
        <f t="shared" si="867"/>
        <v>0</v>
      </c>
      <c r="K523" s="236">
        <f t="shared" si="868"/>
        <v>0</v>
      </c>
      <c r="L523" s="236">
        <f t="shared" si="869"/>
        <v>0</v>
      </c>
      <c r="M523" s="236">
        <f t="shared" si="870"/>
        <v>0</v>
      </c>
      <c r="N523" s="236">
        <f t="shared" si="829"/>
        <v>0</v>
      </c>
      <c r="O523" s="236">
        <f t="shared" si="871"/>
        <v>0</v>
      </c>
      <c r="P523" s="220"/>
      <c r="Q523" s="221"/>
      <c r="R523" s="237">
        <f t="shared" si="859"/>
        <v>0</v>
      </c>
      <c r="S523" s="221"/>
      <c r="T523" s="237">
        <f t="shared" si="860"/>
        <v>0</v>
      </c>
      <c r="U523" s="221"/>
      <c r="V523" s="233"/>
      <c r="W523" s="221"/>
      <c r="X523" s="221"/>
      <c r="Y523" s="233"/>
      <c r="Z523" s="221"/>
      <c r="AA523" s="220"/>
      <c r="AB523" s="221"/>
      <c r="AC523" s="237">
        <f t="shared" si="861"/>
        <v>0</v>
      </c>
      <c r="AD523" s="221"/>
      <c r="AE523" s="237">
        <f t="shared" si="862"/>
        <v>0</v>
      </c>
      <c r="AF523" s="221"/>
      <c r="AG523" s="233"/>
      <c r="AH523" s="221"/>
      <c r="AI523" s="221"/>
      <c r="AJ523" s="233"/>
      <c r="AK523" s="221"/>
      <c r="AL523" s="220"/>
      <c r="AM523" s="221"/>
      <c r="AN523" s="237">
        <f t="shared" si="863"/>
        <v>0</v>
      </c>
      <c r="AO523" s="221"/>
      <c r="AP523" s="237">
        <f t="shared" si="864"/>
        <v>0</v>
      </c>
      <c r="AQ523" s="221"/>
      <c r="AR523" s="233"/>
      <c r="AS523" s="221"/>
      <c r="AT523" s="221"/>
      <c r="AU523" s="233"/>
      <c r="AV523" s="221"/>
      <c r="AW523" s="220"/>
      <c r="AX523" s="221"/>
      <c r="AY523" s="237">
        <f t="shared" si="865"/>
        <v>0</v>
      </c>
      <c r="AZ523" s="221"/>
      <c r="BA523" s="237">
        <f t="shared" si="866"/>
        <v>0</v>
      </c>
      <c r="BB523" s="221"/>
      <c r="BC523" s="233"/>
      <c r="BD523" s="221"/>
      <c r="BE523" s="221"/>
      <c r="BF523" s="233"/>
      <c r="BG523" s="221"/>
      <c r="BH523" s="379">
        <f t="shared" si="825"/>
        <v>0</v>
      </c>
      <c r="BI523" s="255" t="str">
        <f t="shared" si="838"/>
        <v>23</v>
      </c>
      <c r="BJ523" s="361"/>
      <c r="BK523" s="253">
        <f t="shared" si="849"/>
        <v>0</v>
      </c>
      <c r="BL523" s="361"/>
      <c r="BM523" s="253">
        <f t="shared" si="850"/>
        <v>0</v>
      </c>
      <c r="BN523" s="247"/>
      <c r="BO523" s="358"/>
      <c r="BP523" s="361"/>
      <c r="BQ523" s="361"/>
      <c r="BR523" s="361"/>
      <c r="BS523" s="361"/>
      <c r="BT523" s="361"/>
      <c r="BU523" s="361"/>
      <c r="BV523" s="253">
        <f t="shared" si="851"/>
        <v>0</v>
      </c>
      <c r="BW523" s="361"/>
      <c r="BX523" s="253">
        <f t="shared" si="852"/>
        <v>0</v>
      </c>
      <c r="BY523" s="361"/>
      <c r="BZ523" s="361"/>
      <c r="CA523" s="361"/>
      <c r="CB523" s="361"/>
      <c r="CC523" s="361"/>
      <c r="CD523" s="361"/>
      <c r="CE523" s="361"/>
      <c r="CF523" s="361"/>
      <c r="CG523" s="253">
        <f t="shared" si="853"/>
        <v>0</v>
      </c>
      <c r="CH523" s="361"/>
      <c r="CI523" s="253">
        <f t="shared" si="854"/>
        <v>0</v>
      </c>
      <c r="CJ523" s="361"/>
      <c r="CK523" s="361"/>
      <c r="CL523" s="361"/>
      <c r="CM523" s="361"/>
      <c r="CN523" s="361"/>
      <c r="CO523" s="361"/>
      <c r="CP523" s="361"/>
      <c r="CQ523" s="361"/>
      <c r="CR523" s="253">
        <f t="shared" si="855"/>
        <v>0</v>
      </c>
      <c r="CS523" s="361"/>
      <c r="CT523" s="253">
        <f t="shared" si="856"/>
        <v>0</v>
      </c>
      <c r="CU523" s="361"/>
      <c r="CV523" s="361"/>
      <c r="CW523" s="361"/>
      <c r="CX523" s="361"/>
      <c r="CY523" s="361"/>
      <c r="CZ523" s="361"/>
      <c r="DA523" s="361"/>
      <c r="DB523" s="361"/>
      <c r="DC523" s="253">
        <f t="shared" si="857"/>
        <v>0</v>
      </c>
      <c r="DD523" s="361"/>
      <c r="DE523" s="253">
        <f t="shared" si="858"/>
        <v>0</v>
      </c>
      <c r="DF523" s="361"/>
      <c r="DG523" s="361"/>
      <c r="DH523" s="361"/>
      <c r="DI523" s="361"/>
      <c r="DJ523" s="361"/>
      <c r="DK523" s="361"/>
      <c r="DL523" s="361"/>
      <c r="DM523" s="2"/>
      <c r="DN523" s="2"/>
    </row>
    <row r="524" spans="1:118" s="27" customFormat="1" ht="12">
      <c r="A524" s="272" t="str">
        <f t="shared" si="828"/>
        <v>Внести наименование учреждения 17</v>
      </c>
      <c r="B524" s="348" t="s">
        <v>315</v>
      </c>
      <c r="C524" s="349" t="s">
        <v>77</v>
      </c>
      <c r="D524" s="349" t="s">
        <v>316</v>
      </c>
      <c r="E524" s="308">
        <f t="shared" si="839"/>
        <v>0</v>
      </c>
      <c r="F524" s="236">
        <f t="shared" si="840"/>
        <v>0</v>
      </c>
      <c r="G524" s="236">
        <f t="shared" si="841"/>
        <v>0</v>
      </c>
      <c r="H524" s="236">
        <f t="shared" si="842"/>
        <v>0</v>
      </c>
      <c r="I524" s="236">
        <f t="shared" si="843"/>
        <v>0</v>
      </c>
      <c r="J524" s="236">
        <f t="shared" si="867"/>
        <v>0</v>
      </c>
      <c r="K524" s="236">
        <f t="shared" si="868"/>
        <v>0</v>
      </c>
      <c r="L524" s="236">
        <f t="shared" si="869"/>
        <v>0</v>
      </c>
      <c r="M524" s="236">
        <f t="shared" si="870"/>
        <v>0</v>
      </c>
      <c r="N524" s="236">
        <f t="shared" si="829"/>
        <v>0</v>
      </c>
      <c r="O524" s="236">
        <f t="shared" si="871"/>
        <v>0</v>
      </c>
      <c r="P524" s="220"/>
      <c r="Q524" s="221"/>
      <c r="R524" s="237">
        <f t="shared" si="859"/>
        <v>0</v>
      </c>
      <c r="S524" s="221"/>
      <c r="T524" s="237">
        <f t="shared" si="860"/>
        <v>0</v>
      </c>
      <c r="U524" s="221"/>
      <c r="V524" s="233"/>
      <c r="W524" s="221"/>
      <c r="X524" s="221"/>
      <c r="Y524" s="233"/>
      <c r="Z524" s="221"/>
      <c r="AA524" s="220"/>
      <c r="AB524" s="221"/>
      <c r="AC524" s="237">
        <f t="shared" si="861"/>
        <v>0</v>
      </c>
      <c r="AD524" s="221"/>
      <c r="AE524" s="237">
        <f t="shared" si="862"/>
        <v>0</v>
      </c>
      <c r="AF524" s="221"/>
      <c r="AG524" s="233"/>
      <c r="AH524" s="221"/>
      <c r="AI524" s="221"/>
      <c r="AJ524" s="233"/>
      <c r="AK524" s="221"/>
      <c r="AL524" s="220"/>
      <c r="AM524" s="221"/>
      <c r="AN524" s="237">
        <f t="shared" si="863"/>
        <v>0</v>
      </c>
      <c r="AO524" s="221"/>
      <c r="AP524" s="237">
        <f t="shared" si="864"/>
        <v>0</v>
      </c>
      <c r="AQ524" s="221"/>
      <c r="AR524" s="233"/>
      <c r="AS524" s="221"/>
      <c r="AT524" s="221"/>
      <c r="AU524" s="233"/>
      <c r="AV524" s="221"/>
      <c r="AW524" s="220"/>
      <c r="AX524" s="221"/>
      <c r="AY524" s="237">
        <f t="shared" si="865"/>
        <v>0</v>
      </c>
      <c r="AZ524" s="221"/>
      <c r="BA524" s="237">
        <f t="shared" si="866"/>
        <v>0</v>
      </c>
      <c r="BB524" s="221"/>
      <c r="BC524" s="233"/>
      <c r="BD524" s="221"/>
      <c r="BE524" s="221"/>
      <c r="BF524" s="233"/>
      <c r="BG524" s="221"/>
      <c r="BH524" s="379">
        <f t="shared" si="825"/>
        <v>0</v>
      </c>
      <c r="BI524" s="255" t="str">
        <f t="shared" si="838"/>
        <v>24</v>
      </c>
      <c r="BJ524" s="361"/>
      <c r="BK524" s="253">
        <f t="shared" si="849"/>
        <v>0</v>
      </c>
      <c r="BL524" s="361"/>
      <c r="BM524" s="253">
        <f t="shared" si="850"/>
        <v>0</v>
      </c>
      <c r="BN524" s="247"/>
      <c r="BO524" s="358"/>
      <c r="BP524" s="361"/>
      <c r="BQ524" s="361"/>
      <c r="BR524" s="361"/>
      <c r="BS524" s="361"/>
      <c r="BT524" s="361"/>
      <c r="BU524" s="361"/>
      <c r="BV524" s="253">
        <f t="shared" si="851"/>
        <v>0</v>
      </c>
      <c r="BW524" s="361"/>
      <c r="BX524" s="253">
        <f t="shared" si="852"/>
        <v>0</v>
      </c>
      <c r="BY524" s="361"/>
      <c r="BZ524" s="361"/>
      <c r="CA524" s="361"/>
      <c r="CB524" s="361"/>
      <c r="CC524" s="361"/>
      <c r="CD524" s="361"/>
      <c r="CE524" s="361"/>
      <c r="CF524" s="361"/>
      <c r="CG524" s="253">
        <f t="shared" si="853"/>
        <v>0</v>
      </c>
      <c r="CH524" s="361"/>
      <c r="CI524" s="253">
        <f t="shared" si="854"/>
        <v>0</v>
      </c>
      <c r="CJ524" s="361"/>
      <c r="CK524" s="361"/>
      <c r="CL524" s="361"/>
      <c r="CM524" s="361"/>
      <c r="CN524" s="361"/>
      <c r="CO524" s="361"/>
      <c r="CP524" s="361"/>
      <c r="CQ524" s="361"/>
      <c r="CR524" s="253">
        <f t="shared" si="855"/>
        <v>0</v>
      </c>
      <c r="CS524" s="361"/>
      <c r="CT524" s="253">
        <f t="shared" si="856"/>
        <v>0</v>
      </c>
      <c r="CU524" s="361"/>
      <c r="CV524" s="361"/>
      <c r="CW524" s="361"/>
      <c r="CX524" s="361"/>
      <c r="CY524" s="361"/>
      <c r="CZ524" s="361"/>
      <c r="DA524" s="361"/>
      <c r="DB524" s="361"/>
      <c r="DC524" s="253">
        <f t="shared" si="857"/>
        <v>0</v>
      </c>
      <c r="DD524" s="361"/>
      <c r="DE524" s="253">
        <f t="shared" si="858"/>
        <v>0</v>
      </c>
      <c r="DF524" s="361"/>
      <c r="DG524" s="361"/>
      <c r="DH524" s="361"/>
      <c r="DI524" s="361"/>
      <c r="DJ524" s="361"/>
      <c r="DK524" s="361"/>
      <c r="DL524" s="361"/>
      <c r="DM524" s="2"/>
      <c r="DN524" s="2"/>
    </row>
    <row r="525" spans="1:118" s="27" customFormat="1" ht="12">
      <c r="A525" s="272" t="str">
        <f t="shared" si="828"/>
        <v>Внести наименование учреждения 17</v>
      </c>
      <c r="B525" s="348" t="s">
        <v>317</v>
      </c>
      <c r="C525" s="349" t="s">
        <v>78</v>
      </c>
      <c r="D525" s="349" t="s">
        <v>318</v>
      </c>
      <c r="E525" s="308">
        <f t="shared" si="839"/>
        <v>0</v>
      </c>
      <c r="F525" s="236">
        <f t="shared" si="840"/>
        <v>0</v>
      </c>
      <c r="G525" s="236">
        <f t="shared" si="841"/>
        <v>0</v>
      </c>
      <c r="H525" s="236">
        <f t="shared" si="842"/>
        <v>0</v>
      </c>
      <c r="I525" s="236">
        <f t="shared" si="843"/>
        <v>0</v>
      </c>
      <c r="J525" s="236">
        <f t="shared" si="867"/>
        <v>0</v>
      </c>
      <c r="K525" s="236">
        <f t="shared" si="868"/>
        <v>0</v>
      </c>
      <c r="L525" s="236">
        <f t="shared" si="869"/>
        <v>0</v>
      </c>
      <c r="M525" s="236">
        <f t="shared" si="870"/>
        <v>0</v>
      </c>
      <c r="N525" s="236">
        <f t="shared" si="829"/>
        <v>0</v>
      </c>
      <c r="O525" s="236">
        <f t="shared" si="871"/>
        <v>0</v>
      </c>
      <c r="P525" s="220"/>
      <c r="Q525" s="221"/>
      <c r="R525" s="237">
        <f t="shared" si="859"/>
        <v>0</v>
      </c>
      <c r="S525" s="221"/>
      <c r="T525" s="237">
        <f t="shared" si="860"/>
        <v>0</v>
      </c>
      <c r="U525" s="221"/>
      <c r="V525" s="233"/>
      <c r="W525" s="221"/>
      <c r="X525" s="221"/>
      <c r="Y525" s="233"/>
      <c r="Z525" s="221"/>
      <c r="AA525" s="220"/>
      <c r="AB525" s="221"/>
      <c r="AC525" s="237">
        <f t="shared" si="861"/>
        <v>0</v>
      </c>
      <c r="AD525" s="221"/>
      <c r="AE525" s="237">
        <f t="shared" si="862"/>
        <v>0</v>
      </c>
      <c r="AF525" s="221"/>
      <c r="AG525" s="233"/>
      <c r="AH525" s="221"/>
      <c r="AI525" s="221"/>
      <c r="AJ525" s="233"/>
      <c r="AK525" s="221"/>
      <c r="AL525" s="220"/>
      <c r="AM525" s="221"/>
      <c r="AN525" s="237">
        <f t="shared" si="863"/>
        <v>0</v>
      </c>
      <c r="AO525" s="221"/>
      <c r="AP525" s="237">
        <f t="shared" si="864"/>
        <v>0</v>
      </c>
      <c r="AQ525" s="221"/>
      <c r="AR525" s="233"/>
      <c r="AS525" s="221"/>
      <c r="AT525" s="221"/>
      <c r="AU525" s="233"/>
      <c r="AV525" s="221"/>
      <c r="AW525" s="220"/>
      <c r="AX525" s="221"/>
      <c r="AY525" s="237">
        <f t="shared" si="865"/>
        <v>0</v>
      </c>
      <c r="AZ525" s="221"/>
      <c r="BA525" s="237">
        <f t="shared" si="866"/>
        <v>0</v>
      </c>
      <c r="BB525" s="221"/>
      <c r="BC525" s="233"/>
      <c r="BD525" s="221"/>
      <c r="BE525" s="221"/>
      <c r="BF525" s="233"/>
      <c r="BG525" s="221"/>
      <c r="BH525" s="379">
        <f t="shared" si="825"/>
        <v>0</v>
      </c>
      <c r="BI525" s="255" t="str">
        <f t="shared" si="838"/>
        <v>25</v>
      </c>
      <c r="BJ525" s="361"/>
      <c r="BK525" s="253">
        <f t="shared" si="849"/>
        <v>0</v>
      </c>
      <c r="BL525" s="361"/>
      <c r="BM525" s="253">
        <f t="shared" si="850"/>
        <v>0</v>
      </c>
      <c r="BN525" s="247"/>
      <c r="BO525" s="358"/>
      <c r="BP525" s="361"/>
      <c r="BQ525" s="361"/>
      <c r="BR525" s="361"/>
      <c r="BS525" s="361"/>
      <c r="BT525" s="361"/>
      <c r="BU525" s="361"/>
      <c r="BV525" s="253">
        <f t="shared" si="851"/>
        <v>0</v>
      </c>
      <c r="BW525" s="361"/>
      <c r="BX525" s="253">
        <f t="shared" si="852"/>
        <v>0</v>
      </c>
      <c r="BY525" s="361"/>
      <c r="BZ525" s="361"/>
      <c r="CA525" s="361"/>
      <c r="CB525" s="361"/>
      <c r="CC525" s="361"/>
      <c r="CD525" s="361"/>
      <c r="CE525" s="361"/>
      <c r="CF525" s="361"/>
      <c r="CG525" s="253">
        <f t="shared" si="853"/>
        <v>0</v>
      </c>
      <c r="CH525" s="361"/>
      <c r="CI525" s="253">
        <f t="shared" si="854"/>
        <v>0</v>
      </c>
      <c r="CJ525" s="361"/>
      <c r="CK525" s="361"/>
      <c r="CL525" s="361"/>
      <c r="CM525" s="361"/>
      <c r="CN525" s="361"/>
      <c r="CO525" s="361"/>
      <c r="CP525" s="361"/>
      <c r="CQ525" s="361"/>
      <c r="CR525" s="253">
        <f t="shared" si="855"/>
        <v>0</v>
      </c>
      <c r="CS525" s="361"/>
      <c r="CT525" s="253">
        <f t="shared" si="856"/>
        <v>0</v>
      </c>
      <c r="CU525" s="361"/>
      <c r="CV525" s="361"/>
      <c r="CW525" s="361"/>
      <c r="CX525" s="361"/>
      <c r="CY525" s="361"/>
      <c r="CZ525" s="361"/>
      <c r="DA525" s="361"/>
      <c r="DB525" s="361"/>
      <c r="DC525" s="253">
        <f t="shared" si="857"/>
        <v>0</v>
      </c>
      <c r="DD525" s="361"/>
      <c r="DE525" s="253">
        <f t="shared" si="858"/>
        <v>0</v>
      </c>
      <c r="DF525" s="361"/>
      <c r="DG525" s="361"/>
      <c r="DH525" s="361"/>
      <c r="DI525" s="361"/>
      <c r="DJ525" s="361"/>
      <c r="DK525" s="361"/>
      <c r="DL525" s="361"/>
      <c r="DM525" s="2"/>
      <c r="DN525" s="2"/>
    </row>
    <row r="526" spans="1:118" s="27" customFormat="1" ht="12">
      <c r="A526" s="272" t="str">
        <f t="shared" si="828"/>
        <v>Внести наименование учреждения 17</v>
      </c>
      <c r="B526" s="348" t="s">
        <v>319</v>
      </c>
      <c r="C526" s="349" t="s">
        <v>320</v>
      </c>
      <c r="D526" s="349" t="s">
        <v>321</v>
      </c>
      <c r="E526" s="308">
        <f t="shared" si="839"/>
        <v>0</v>
      </c>
      <c r="F526" s="236">
        <f t="shared" si="840"/>
        <v>0</v>
      </c>
      <c r="G526" s="236">
        <f t="shared" si="841"/>
        <v>0</v>
      </c>
      <c r="H526" s="236">
        <f t="shared" si="842"/>
        <v>0</v>
      </c>
      <c r="I526" s="236">
        <f t="shared" si="843"/>
        <v>0</v>
      </c>
      <c r="J526" s="236">
        <f t="shared" si="867"/>
        <v>0</v>
      </c>
      <c r="K526" s="236">
        <f t="shared" si="868"/>
        <v>0</v>
      </c>
      <c r="L526" s="236">
        <f t="shared" si="869"/>
        <v>0</v>
      </c>
      <c r="M526" s="236">
        <f t="shared" si="870"/>
        <v>0</v>
      </c>
      <c r="N526" s="236">
        <f t="shared" si="829"/>
        <v>0</v>
      </c>
      <c r="O526" s="236">
        <f t="shared" si="871"/>
        <v>0</v>
      </c>
      <c r="P526" s="220"/>
      <c r="Q526" s="221"/>
      <c r="R526" s="237">
        <f>SUM(U526:W526)</f>
        <v>0</v>
      </c>
      <c r="S526" s="221"/>
      <c r="T526" s="237">
        <f>SUM(X526:Z526)</f>
        <v>0</v>
      </c>
      <c r="U526" s="221"/>
      <c r="V526" s="233"/>
      <c r="W526" s="221"/>
      <c r="X526" s="221"/>
      <c r="Y526" s="233"/>
      <c r="Z526" s="221"/>
      <c r="AA526" s="220"/>
      <c r="AB526" s="221"/>
      <c r="AC526" s="237">
        <f>SUM(AF526:AH526)</f>
        <v>0</v>
      </c>
      <c r="AD526" s="221"/>
      <c r="AE526" s="237">
        <f>SUM(AI526:AK526)</f>
        <v>0</v>
      </c>
      <c r="AF526" s="221"/>
      <c r="AG526" s="233"/>
      <c r="AH526" s="221"/>
      <c r="AI526" s="221"/>
      <c r="AJ526" s="233"/>
      <c r="AK526" s="221"/>
      <c r="AL526" s="220"/>
      <c r="AM526" s="221"/>
      <c r="AN526" s="237">
        <f>SUM(AQ526:AS526)</f>
        <v>0</v>
      </c>
      <c r="AO526" s="221"/>
      <c r="AP526" s="237">
        <f>SUM(AT526:AV526)</f>
        <v>0</v>
      </c>
      <c r="AQ526" s="221"/>
      <c r="AR526" s="233"/>
      <c r="AS526" s="221"/>
      <c r="AT526" s="221"/>
      <c r="AU526" s="233"/>
      <c r="AV526" s="221"/>
      <c r="AW526" s="220"/>
      <c r="AX526" s="221"/>
      <c r="AY526" s="237">
        <f>SUM(BB526:BD526)</f>
        <v>0</v>
      </c>
      <c r="AZ526" s="221"/>
      <c r="BA526" s="237">
        <f>SUM(BE526:BG526)</f>
        <v>0</v>
      </c>
      <c r="BB526" s="221"/>
      <c r="BC526" s="233"/>
      <c r="BD526" s="221"/>
      <c r="BE526" s="221"/>
      <c r="BF526" s="233"/>
      <c r="BG526" s="221"/>
      <c r="BH526" s="379">
        <f t="shared" si="825"/>
        <v>0</v>
      </c>
      <c r="BI526" s="255" t="str">
        <f t="shared" si="838"/>
        <v>26</v>
      </c>
      <c r="BJ526" s="361"/>
      <c r="BK526" s="253">
        <f t="shared" si="849"/>
        <v>0</v>
      </c>
      <c r="BL526" s="361"/>
      <c r="BM526" s="253">
        <f t="shared" si="850"/>
        <v>0</v>
      </c>
      <c r="BN526" s="247"/>
      <c r="BO526" s="358"/>
      <c r="BP526" s="361"/>
      <c r="BQ526" s="361"/>
      <c r="BR526" s="361"/>
      <c r="BS526" s="361"/>
      <c r="BT526" s="361"/>
      <c r="BU526" s="361"/>
      <c r="BV526" s="253">
        <f t="shared" si="851"/>
        <v>0</v>
      </c>
      <c r="BW526" s="361"/>
      <c r="BX526" s="253">
        <f t="shared" si="852"/>
        <v>0</v>
      </c>
      <c r="BY526" s="361"/>
      <c r="BZ526" s="361"/>
      <c r="CA526" s="361"/>
      <c r="CB526" s="361"/>
      <c r="CC526" s="361"/>
      <c r="CD526" s="361"/>
      <c r="CE526" s="361"/>
      <c r="CF526" s="361"/>
      <c r="CG526" s="253">
        <f t="shared" si="853"/>
        <v>0</v>
      </c>
      <c r="CH526" s="361"/>
      <c r="CI526" s="253">
        <f t="shared" si="854"/>
        <v>0</v>
      </c>
      <c r="CJ526" s="361"/>
      <c r="CK526" s="361"/>
      <c r="CL526" s="361"/>
      <c r="CM526" s="361"/>
      <c r="CN526" s="361"/>
      <c r="CO526" s="361"/>
      <c r="CP526" s="361"/>
      <c r="CQ526" s="361"/>
      <c r="CR526" s="253">
        <f t="shared" si="855"/>
        <v>0</v>
      </c>
      <c r="CS526" s="361"/>
      <c r="CT526" s="253">
        <f t="shared" si="856"/>
        <v>0</v>
      </c>
      <c r="CU526" s="361"/>
      <c r="CV526" s="361"/>
      <c r="CW526" s="361"/>
      <c r="CX526" s="361"/>
      <c r="CY526" s="361"/>
      <c r="CZ526" s="361"/>
      <c r="DA526" s="361"/>
      <c r="DB526" s="361"/>
      <c r="DC526" s="253">
        <f t="shared" si="857"/>
        <v>0</v>
      </c>
      <c r="DD526" s="361"/>
      <c r="DE526" s="253">
        <f t="shared" si="858"/>
        <v>0</v>
      </c>
      <c r="DF526" s="361"/>
      <c r="DG526" s="361"/>
      <c r="DH526" s="361"/>
      <c r="DI526" s="361"/>
      <c r="DJ526" s="361"/>
      <c r="DK526" s="361"/>
      <c r="DL526" s="361"/>
      <c r="DM526" s="2"/>
      <c r="DN526" s="2"/>
    </row>
    <row r="527" spans="1:118" s="27" customFormat="1" ht="12">
      <c r="A527" s="272" t="str">
        <f t="shared" si="828"/>
        <v>Внести наименование учреждения 17</v>
      </c>
      <c r="B527" s="348" t="s">
        <v>322</v>
      </c>
      <c r="C527" s="349" t="s">
        <v>323</v>
      </c>
      <c r="D527" s="349" t="s">
        <v>324</v>
      </c>
      <c r="E527" s="308">
        <f t="shared" si="839"/>
        <v>0</v>
      </c>
      <c r="F527" s="236">
        <f t="shared" si="840"/>
        <v>0</v>
      </c>
      <c r="G527" s="236">
        <f t="shared" si="841"/>
        <v>0</v>
      </c>
      <c r="H527" s="236">
        <f t="shared" si="842"/>
        <v>0</v>
      </c>
      <c r="I527" s="236">
        <f t="shared" si="843"/>
        <v>0</v>
      </c>
      <c r="J527" s="236">
        <f t="shared" si="867"/>
        <v>0</v>
      </c>
      <c r="K527" s="236">
        <f t="shared" si="868"/>
        <v>0</v>
      </c>
      <c r="L527" s="236">
        <f t="shared" si="869"/>
        <v>0</v>
      </c>
      <c r="M527" s="236">
        <f t="shared" si="870"/>
        <v>0</v>
      </c>
      <c r="N527" s="236">
        <f t="shared" si="829"/>
        <v>0</v>
      </c>
      <c r="O527" s="236">
        <f t="shared" si="871"/>
        <v>0</v>
      </c>
      <c r="P527" s="220"/>
      <c r="Q527" s="221"/>
      <c r="R527" s="237">
        <f>SUM(U527:W527)</f>
        <v>0</v>
      </c>
      <c r="S527" s="221"/>
      <c r="T527" s="237">
        <f>SUM(X527:Z527)</f>
        <v>0</v>
      </c>
      <c r="U527" s="221"/>
      <c r="V527" s="233"/>
      <c r="W527" s="221"/>
      <c r="X527" s="221"/>
      <c r="Y527" s="233"/>
      <c r="Z527" s="221"/>
      <c r="AA527" s="220"/>
      <c r="AB527" s="221"/>
      <c r="AC527" s="237">
        <f>SUM(AF527:AH527)</f>
        <v>0</v>
      </c>
      <c r="AD527" s="221"/>
      <c r="AE527" s="237">
        <f>SUM(AI527:AK527)</f>
        <v>0</v>
      </c>
      <c r="AF527" s="221"/>
      <c r="AG527" s="233"/>
      <c r="AH527" s="221"/>
      <c r="AI527" s="221"/>
      <c r="AJ527" s="233"/>
      <c r="AK527" s="221"/>
      <c r="AL527" s="220"/>
      <c r="AM527" s="221"/>
      <c r="AN527" s="237">
        <f>SUM(AQ527:AS527)</f>
        <v>0</v>
      </c>
      <c r="AO527" s="221"/>
      <c r="AP527" s="237">
        <f>SUM(AT527:AV527)</f>
        <v>0</v>
      </c>
      <c r="AQ527" s="221"/>
      <c r="AR527" s="233"/>
      <c r="AS527" s="221"/>
      <c r="AT527" s="221"/>
      <c r="AU527" s="233"/>
      <c r="AV527" s="221"/>
      <c r="AW527" s="220"/>
      <c r="AX527" s="221"/>
      <c r="AY527" s="237">
        <f>SUM(BB527:BD527)</f>
        <v>0</v>
      </c>
      <c r="AZ527" s="221"/>
      <c r="BA527" s="237">
        <f>SUM(BE527:BG527)</f>
        <v>0</v>
      </c>
      <c r="BB527" s="221"/>
      <c r="BC527" s="233"/>
      <c r="BD527" s="221"/>
      <c r="BE527" s="221"/>
      <c r="BF527" s="233"/>
      <c r="BG527" s="221"/>
      <c r="BH527" s="379">
        <f t="shared" si="825"/>
        <v>0</v>
      </c>
      <c r="BI527" s="255" t="str">
        <f t="shared" si="838"/>
        <v>27</v>
      </c>
      <c r="BJ527" s="361"/>
      <c r="BK527" s="253">
        <f t="shared" si="849"/>
        <v>0</v>
      </c>
      <c r="BL527" s="361"/>
      <c r="BM527" s="253">
        <f t="shared" si="850"/>
        <v>0</v>
      </c>
      <c r="BN527" s="247"/>
      <c r="BO527" s="358"/>
      <c r="BP527" s="361"/>
      <c r="BQ527" s="361"/>
      <c r="BR527" s="361"/>
      <c r="BS527" s="361"/>
      <c r="BT527" s="361"/>
      <c r="BU527" s="361"/>
      <c r="BV527" s="253">
        <f t="shared" si="851"/>
        <v>0</v>
      </c>
      <c r="BW527" s="361"/>
      <c r="BX527" s="253">
        <f t="shared" si="852"/>
        <v>0</v>
      </c>
      <c r="BY527" s="361"/>
      <c r="BZ527" s="361"/>
      <c r="CA527" s="361"/>
      <c r="CB527" s="361"/>
      <c r="CC527" s="361"/>
      <c r="CD527" s="361"/>
      <c r="CE527" s="361"/>
      <c r="CF527" s="361"/>
      <c r="CG527" s="253">
        <f t="shared" si="853"/>
        <v>0</v>
      </c>
      <c r="CH527" s="361"/>
      <c r="CI527" s="253">
        <f t="shared" si="854"/>
        <v>0</v>
      </c>
      <c r="CJ527" s="361"/>
      <c r="CK527" s="361"/>
      <c r="CL527" s="361"/>
      <c r="CM527" s="361"/>
      <c r="CN527" s="361"/>
      <c r="CO527" s="361"/>
      <c r="CP527" s="361"/>
      <c r="CQ527" s="361"/>
      <c r="CR527" s="253">
        <f t="shared" si="855"/>
        <v>0</v>
      </c>
      <c r="CS527" s="361"/>
      <c r="CT527" s="253">
        <f t="shared" si="856"/>
        <v>0</v>
      </c>
      <c r="CU527" s="361"/>
      <c r="CV527" s="361"/>
      <c r="CW527" s="361"/>
      <c r="CX527" s="361"/>
      <c r="CY527" s="361"/>
      <c r="CZ527" s="361"/>
      <c r="DA527" s="361"/>
      <c r="DB527" s="361"/>
      <c r="DC527" s="253">
        <f t="shared" si="857"/>
        <v>0</v>
      </c>
      <c r="DD527" s="361"/>
      <c r="DE527" s="253">
        <f t="shared" si="858"/>
        <v>0</v>
      </c>
      <c r="DF527" s="361"/>
      <c r="DG527" s="361"/>
      <c r="DH527" s="361"/>
      <c r="DI527" s="361"/>
      <c r="DJ527" s="361"/>
      <c r="DK527" s="361"/>
      <c r="DL527" s="361"/>
      <c r="DM527" s="2"/>
      <c r="DN527" s="2"/>
    </row>
    <row r="528" spans="1:118" s="28" customFormat="1" thickBot="1">
      <c r="A528" s="272" t="str">
        <f t="shared" si="828"/>
        <v>Внести наименование учреждения 17</v>
      </c>
      <c r="B528" s="352" t="s">
        <v>75</v>
      </c>
      <c r="C528" s="349" t="s">
        <v>79</v>
      </c>
      <c r="D528" s="349" t="s">
        <v>325</v>
      </c>
      <c r="E528" s="308">
        <f t="shared" si="839"/>
        <v>0</v>
      </c>
      <c r="F528" s="236">
        <f t="shared" si="840"/>
        <v>0</v>
      </c>
      <c r="G528" s="236">
        <f t="shared" si="841"/>
        <v>0</v>
      </c>
      <c r="H528" s="236">
        <f t="shared" si="842"/>
        <v>0</v>
      </c>
      <c r="I528" s="236">
        <f t="shared" si="843"/>
        <v>0</v>
      </c>
      <c r="J528" s="236">
        <f t="shared" si="867"/>
        <v>0</v>
      </c>
      <c r="K528" s="236">
        <f t="shared" si="868"/>
        <v>0</v>
      </c>
      <c r="L528" s="236">
        <f t="shared" si="869"/>
        <v>0</v>
      </c>
      <c r="M528" s="236">
        <f t="shared" si="870"/>
        <v>0</v>
      </c>
      <c r="N528" s="236">
        <f t="shared" si="829"/>
        <v>0</v>
      </c>
      <c r="O528" s="236">
        <f t="shared" si="871"/>
        <v>0</v>
      </c>
      <c r="P528" s="223"/>
      <c r="Q528" s="224"/>
      <c r="R528" s="238">
        <f>SUM(U528:W528)</f>
        <v>0</v>
      </c>
      <c r="S528" s="224"/>
      <c r="T528" s="238">
        <f>SUM(X528:Z528)</f>
        <v>0</v>
      </c>
      <c r="U528" s="224"/>
      <c r="V528" s="234"/>
      <c r="W528" s="224"/>
      <c r="X528" s="224"/>
      <c r="Y528" s="234"/>
      <c r="Z528" s="224"/>
      <c r="AA528" s="223"/>
      <c r="AB528" s="224"/>
      <c r="AC528" s="238">
        <f>SUM(AF528:AH528)</f>
        <v>0</v>
      </c>
      <c r="AD528" s="224"/>
      <c r="AE528" s="238">
        <f>SUM(AI528:AK528)</f>
        <v>0</v>
      </c>
      <c r="AF528" s="224"/>
      <c r="AG528" s="234"/>
      <c r="AH528" s="224"/>
      <c r="AI528" s="224"/>
      <c r="AJ528" s="234"/>
      <c r="AK528" s="224"/>
      <c r="AL528" s="223"/>
      <c r="AM528" s="224"/>
      <c r="AN528" s="238">
        <f>SUM(AQ528:AS528)</f>
        <v>0</v>
      </c>
      <c r="AO528" s="224"/>
      <c r="AP528" s="238">
        <f>SUM(AT528:AV528)</f>
        <v>0</v>
      </c>
      <c r="AQ528" s="224"/>
      <c r="AR528" s="234"/>
      <c r="AS528" s="224"/>
      <c r="AT528" s="224"/>
      <c r="AU528" s="234"/>
      <c r="AV528" s="224"/>
      <c r="AW528" s="223"/>
      <c r="AX528" s="224"/>
      <c r="AY528" s="238">
        <f>SUM(BB528:BD528)</f>
        <v>0</v>
      </c>
      <c r="AZ528" s="224"/>
      <c r="BA528" s="238">
        <f>SUM(BE528:BG528)</f>
        <v>0</v>
      </c>
      <c r="BB528" s="224"/>
      <c r="BC528" s="234"/>
      <c r="BD528" s="224"/>
      <c r="BE528" s="224"/>
      <c r="BF528" s="234"/>
      <c r="BG528" s="224"/>
      <c r="BH528" s="379">
        <f t="shared" si="825"/>
        <v>0</v>
      </c>
      <c r="BI528" s="255" t="str">
        <f t="shared" si="838"/>
        <v>28</v>
      </c>
      <c r="BJ528" s="359"/>
      <c r="BK528" s="253">
        <f t="shared" si="849"/>
        <v>0</v>
      </c>
      <c r="BL528" s="359"/>
      <c r="BM528" s="253">
        <f t="shared" si="850"/>
        <v>0</v>
      </c>
      <c r="BN528" s="322"/>
      <c r="BO528" s="362"/>
      <c r="BP528" s="359"/>
      <c r="BQ528" s="359"/>
      <c r="BR528" s="359"/>
      <c r="BS528" s="359"/>
      <c r="BT528" s="359"/>
      <c r="BU528" s="359"/>
      <c r="BV528" s="253">
        <f t="shared" si="851"/>
        <v>0</v>
      </c>
      <c r="BW528" s="361"/>
      <c r="BX528" s="253">
        <f t="shared" si="852"/>
        <v>0</v>
      </c>
      <c r="BY528" s="359"/>
      <c r="BZ528" s="359"/>
      <c r="CA528" s="359"/>
      <c r="CB528" s="359"/>
      <c r="CC528" s="359"/>
      <c r="CD528" s="359"/>
      <c r="CE528" s="359"/>
      <c r="CF528" s="359"/>
      <c r="CG528" s="253">
        <f t="shared" si="853"/>
        <v>0</v>
      </c>
      <c r="CH528" s="361"/>
      <c r="CI528" s="253">
        <f t="shared" si="854"/>
        <v>0</v>
      </c>
      <c r="CJ528" s="359"/>
      <c r="CK528" s="359"/>
      <c r="CL528" s="359"/>
      <c r="CM528" s="359"/>
      <c r="CN528" s="359"/>
      <c r="CO528" s="359"/>
      <c r="CP528" s="359"/>
      <c r="CQ528" s="359"/>
      <c r="CR528" s="253">
        <f t="shared" si="855"/>
        <v>0</v>
      </c>
      <c r="CS528" s="361"/>
      <c r="CT528" s="253">
        <f t="shared" si="856"/>
        <v>0</v>
      </c>
      <c r="CU528" s="359"/>
      <c r="CV528" s="359"/>
      <c r="CW528" s="359"/>
      <c r="CX528" s="359"/>
      <c r="CY528" s="359"/>
      <c r="CZ528" s="359"/>
      <c r="DA528" s="359"/>
      <c r="DB528" s="359"/>
      <c r="DC528" s="253">
        <f t="shared" si="857"/>
        <v>0</v>
      </c>
      <c r="DD528" s="361"/>
      <c r="DE528" s="253">
        <f t="shared" si="858"/>
        <v>0</v>
      </c>
      <c r="DF528" s="359"/>
      <c r="DG528" s="359"/>
      <c r="DH528" s="359"/>
      <c r="DI528" s="359"/>
      <c r="DJ528" s="359"/>
      <c r="DK528" s="359"/>
      <c r="DL528" s="359"/>
      <c r="DM528" s="242"/>
      <c r="DN528" s="242"/>
    </row>
    <row r="529" spans="1:118" s="258" customFormat="1" ht="20.25" customHeight="1">
      <c r="A529" s="271" t="str">
        <f>B529</f>
        <v>Внести наименование учреждения 18</v>
      </c>
      <c r="B529" s="712" t="s">
        <v>262</v>
      </c>
      <c r="C529" s="713"/>
      <c r="D529" s="713"/>
      <c r="E529" s="713"/>
      <c r="F529" s="713"/>
      <c r="G529" s="713"/>
      <c r="H529" s="713"/>
      <c r="I529" s="713"/>
      <c r="J529" s="713"/>
      <c r="K529" s="713"/>
      <c r="L529" s="713"/>
      <c r="M529" s="713"/>
      <c r="N529" s="713"/>
      <c r="O529" s="714"/>
      <c r="P529" s="715" t="str">
        <f>CONCATENATE(P$1," - ",$B529)</f>
        <v>1 квартал - Внести наименование учреждения 18</v>
      </c>
      <c r="Q529" s="716"/>
      <c r="R529" s="716"/>
      <c r="S529" s="716"/>
      <c r="T529" s="716"/>
      <c r="U529" s="716"/>
      <c r="V529" s="716"/>
      <c r="W529" s="716"/>
      <c r="X529" s="716"/>
      <c r="Y529" s="716"/>
      <c r="Z529" s="717"/>
      <c r="AA529" s="715" t="str">
        <f>CONCATENATE(AA$1," - ",$B529)</f>
        <v>2 квартал - Внести наименование учреждения 18</v>
      </c>
      <c r="AB529" s="716"/>
      <c r="AC529" s="716"/>
      <c r="AD529" s="716"/>
      <c r="AE529" s="716"/>
      <c r="AF529" s="716"/>
      <c r="AG529" s="716"/>
      <c r="AH529" s="716"/>
      <c r="AI529" s="716"/>
      <c r="AJ529" s="716"/>
      <c r="AK529" s="717"/>
      <c r="AL529" s="715" t="str">
        <f>CONCATENATE(AL$1," - ",$B529)</f>
        <v>3 квартал - Внести наименование учреждения 18</v>
      </c>
      <c r="AM529" s="716"/>
      <c r="AN529" s="716"/>
      <c r="AO529" s="716"/>
      <c r="AP529" s="716"/>
      <c r="AQ529" s="716"/>
      <c r="AR529" s="716"/>
      <c r="AS529" s="716"/>
      <c r="AT529" s="716"/>
      <c r="AU529" s="716"/>
      <c r="AV529" s="717"/>
      <c r="AW529" s="715" t="str">
        <f>CONCATENATE(AW$1," - ",$B529)</f>
        <v>4 квартал - Внести наименование учреждения 18</v>
      </c>
      <c r="AX529" s="716"/>
      <c r="AY529" s="716"/>
      <c r="AZ529" s="716"/>
      <c r="BA529" s="716"/>
      <c r="BB529" s="716"/>
      <c r="BC529" s="716"/>
      <c r="BD529" s="716"/>
      <c r="BE529" s="716"/>
      <c r="BF529" s="716"/>
      <c r="BG529" s="717"/>
      <c r="BH529" s="379">
        <f>IF((COUNTA(BJ529:DL529)-COUNTIF(BJ529:DL529,0))=0,0,CONCATENATE("Ошибки!-",COUNTA(BJ529:DL529)-COUNTIF(BJ529:DL529,0)))</f>
        <v>0</v>
      </c>
      <c r="BI529" s="284" t="str">
        <f>CONCATENATE(D540," по отношению к ",D541,", ",D542)</f>
        <v>11 по отношению к 12, 13</v>
      </c>
      <c r="BJ529" s="285">
        <f t="shared" ref="BJ529:CO529" si="872">IF(ROUND(E540-SUM(E541:E542),5)&gt;=0,0,"Ошибка")</f>
        <v>0</v>
      </c>
      <c r="BK529" s="285">
        <f t="shared" si="872"/>
        <v>0</v>
      </c>
      <c r="BL529" s="285">
        <f t="shared" si="872"/>
        <v>0</v>
      </c>
      <c r="BM529" s="285">
        <f t="shared" si="872"/>
        <v>0</v>
      </c>
      <c r="BN529" s="285">
        <f t="shared" si="872"/>
        <v>0</v>
      </c>
      <c r="BO529" s="285">
        <f t="shared" si="872"/>
        <v>0</v>
      </c>
      <c r="BP529" s="285">
        <f t="shared" si="872"/>
        <v>0</v>
      </c>
      <c r="BQ529" s="285">
        <f t="shared" si="872"/>
        <v>0</v>
      </c>
      <c r="BR529" s="285">
        <f t="shared" si="872"/>
        <v>0</v>
      </c>
      <c r="BS529" s="285">
        <f t="shared" si="872"/>
        <v>0</v>
      </c>
      <c r="BT529" s="285">
        <f t="shared" si="872"/>
        <v>0</v>
      </c>
      <c r="BU529" s="285">
        <f t="shared" si="872"/>
        <v>0</v>
      </c>
      <c r="BV529" s="285">
        <f t="shared" si="872"/>
        <v>0</v>
      </c>
      <c r="BW529" s="285">
        <f t="shared" si="872"/>
        <v>0</v>
      </c>
      <c r="BX529" s="285">
        <f t="shared" si="872"/>
        <v>0</v>
      </c>
      <c r="BY529" s="285">
        <f t="shared" si="872"/>
        <v>0</v>
      </c>
      <c r="BZ529" s="285">
        <f t="shared" si="872"/>
        <v>0</v>
      </c>
      <c r="CA529" s="285">
        <f t="shared" si="872"/>
        <v>0</v>
      </c>
      <c r="CB529" s="285">
        <f t="shared" si="872"/>
        <v>0</v>
      </c>
      <c r="CC529" s="285">
        <f t="shared" si="872"/>
        <v>0</v>
      </c>
      <c r="CD529" s="285">
        <f t="shared" si="872"/>
        <v>0</v>
      </c>
      <c r="CE529" s="285">
        <f t="shared" si="872"/>
        <v>0</v>
      </c>
      <c r="CF529" s="285">
        <f t="shared" si="872"/>
        <v>0</v>
      </c>
      <c r="CG529" s="285">
        <f t="shared" si="872"/>
        <v>0</v>
      </c>
      <c r="CH529" s="285">
        <f t="shared" si="872"/>
        <v>0</v>
      </c>
      <c r="CI529" s="285">
        <f t="shared" si="872"/>
        <v>0</v>
      </c>
      <c r="CJ529" s="285">
        <f t="shared" si="872"/>
        <v>0</v>
      </c>
      <c r="CK529" s="285">
        <f t="shared" si="872"/>
        <v>0</v>
      </c>
      <c r="CL529" s="285">
        <f t="shared" si="872"/>
        <v>0</v>
      </c>
      <c r="CM529" s="285">
        <f t="shared" si="872"/>
        <v>0</v>
      </c>
      <c r="CN529" s="285">
        <f t="shared" si="872"/>
        <v>0</v>
      </c>
      <c r="CO529" s="285">
        <f t="shared" si="872"/>
        <v>0</v>
      </c>
      <c r="CP529" s="285">
        <f t="shared" ref="CP529:DL529" si="873">IF(ROUND(AK540-SUM(AK541:AK542),5)&gt;=0,0,"Ошибка")</f>
        <v>0</v>
      </c>
      <c r="CQ529" s="285">
        <f t="shared" si="873"/>
        <v>0</v>
      </c>
      <c r="CR529" s="285">
        <f t="shared" si="873"/>
        <v>0</v>
      </c>
      <c r="CS529" s="285">
        <f t="shared" si="873"/>
        <v>0</v>
      </c>
      <c r="CT529" s="285">
        <f t="shared" si="873"/>
        <v>0</v>
      </c>
      <c r="CU529" s="285">
        <f t="shared" si="873"/>
        <v>0</v>
      </c>
      <c r="CV529" s="285">
        <f t="shared" si="873"/>
        <v>0</v>
      </c>
      <c r="CW529" s="285">
        <f t="shared" si="873"/>
        <v>0</v>
      </c>
      <c r="CX529" s="285">
        <f t="shared" si="873"/>
        <v>0</v>
      </c>
      <c r="CY529" s="285">
        <f t="shared" si="873"/>
        <v>0</v>
      </c>
      <c r="CZ529" s="285">
        <f t="shared" si="873"/>
        <v>0</v>
      </c>
      <c r="DA529" s="285">
        <f t="shared" si="873"/>
        <v>0</v>
      </c>
      <c r="DB529" s="285">
        <f t="shared" si="873"/>
        <v>0</v>
      </c>
      <c r="DC529" s="285">
        <f t="shared" si="873"/>
        <v>0</v>
      </c>
      <c r="DD529" s="285">
        <f t="shared" si="873"/>
        <v>0</v>
      </c>
      <c r="DE529" s="285">
        <f t="shared" si="873"/>
        <v>0</v>
      </c>
      <c r="DF529" s="285">
        <f t="shared" si="873"/>
        <v>0</v>
      </c>
      <c r="DG529" s="285">
        <f t="shared" si="873"/>
        <v>0</v>
      </c>
      <c r="DH529" s="285">
        <f t="shared" si="873"/>
        <v>0</v>
      </c>
      <c r="DI529" s="285">
        <f t="shared" si="873"/>
        <v>0</v>
      </c>
      <c r="DJ529" s="285">
        <f t="shared" si="873"/>
        <v>0</v>
      </c>
      <c r="DK529" s="285">
        <f t="shared" si="873"/>
        <v>0</v>
      </c>
      <c r="DL529" s="285">
        <f t="shared" si="873"/>
        <v>0</v>
      </c>
      <c r="DM529" s="259"/>
      <c r="DN529" s="259"/>
    </row>
    <row r="530" spans="1:118" s="27" customFormat="1" ht="36">
      <c r="A530" s="272" t="str">
        <f>A529</f>
        <v>Внести наименование учреждения 18</v>
      </c>
      <c r="B530" s="211" t="s">
        <v>356</v>
      </c>
      <c r="C530" s="37" t="s">
        <v>47</v>
      </c>
      <c r="D530" s="37" t="s">
        <v>6</v>
      </c>
      <c r="E530" s="308">
        <f t="shared" ref="E530:AJ530" si="874">SUM(E531:E534,E536:E537,E540,E543,E546:E548,E550,E552:E557)</f>
        <v>0</v>
      </c>
      <c r="F530" s="236">
        <f t="shared" si="874"/>
        <v>0</v>
      </c>
      <c r="G530" s="236">
        <f t="shared" si="874"/>
        <v>0</v>
      </c>
      <c r="H530" s="236">
        <f t="shared" si="874"/>
        <v>0</v>
      </c>
      <c r="I530" s="236">
        <f t="shared" si="874"/>
        <v>0</v>
      </c>
      <c r="J530" s="236">
        <f t="shared" si="874"/>
        <v>0</v>
      </c>
      <c r="K530" s="236">
        <f t="shared" si="874"/>
        <v>0</v>
      </c>
      <c r="L530" s="236">
        <f t="shared" si="874"/>
        <v>0</v>
      </c>
      <c r="M530" s="236">
        <f t="shared" si="874"/>
        <v>0</v>
      </c>
      <c r="N530" s="236">
        <f t="shared" si="874"/>
        <v>0</v>
      </c>
      <c r="O530" s="236">
        <f t="shared" si="874"/>
        <v>0</v>
      </c>
      <c r="P530" s="228">
        <f t="shared" si="874"/>
        <v>0</v>
      </c>
      <c r="Q530" s="226">
        <f t="shared" si="874"/>
        <v>0</v>
      </c>
      <c r="R530" s="236">
        <f t="shared" si="874"/>
        <v>0</v>
      </c>
      <c r="S530" s="226">
        <f t="shared" si="874"/>
        <v>0</v>
      </c>
      <c r="T530" s="236">
        <f t="shared" si="874"/>
        <v>0</v>
      </c>
      <c r="U530" s="226">
        <f t="shared" si="874"/>
        <v>0</v>
      </c>
      <c r="V530" s="235">
        <f t="shared" si="874"/>
        <v>0</v>
      </c>
      <c r="W530" s="226">
        <f t="shared" si="874"/>
        <v>0</v>
      </c>
      <c r="X530" s="226">
        <f t="shared" si="874"/>
        <v>0</v>
      </c>
      <c r="Y530" s="235">
        <f t="shared" si="874"/>
        <v>0</v>
      </c>
      <c r="Z530" s="227">
        <f t="shared" si="874"/>
        <v>0</v>
      </c>
      <c r="AA530" s="228">
        <f t="shared" si="874"/>
        <v>0</v>
      </c>
      <c r="AB530" s="226">
        <f t="shared" si="874"/>
        <v>0</v>
      </c>
      <c r="AC530" s="236">
        <f t="shared" si="874"/>
        <v>0</v>
      </c>
      <c r="AD530" s="226">
        <f t="shared" si="874"/>
        <v>0</v>
      </c>
      <c r="AE530" s="236">
        <f t="shared" si="874"/>
        <v>0</v>
      </c>
      <c r="AF530" s="226">
        <f t="shared" si="874"/>
        <v>0</v>
      </c>
      <c r="AG530" s="235">
        <f t="shared" si="874"/>
        <v>0</v>
      </c>
      <c r="AH530" s="226">
        <f t="shared" si="874"/>
        <v>0</v>
      </c>
      <c r="AI530" s="226">
        <f t="shared" si="874"/>
        <v>0</v>
      </c>
      <c r="AJ530" s="235">
        <f t="shared" si="874"/>
        <v>0</v>
      </c>
      <c r="AK530" s="227">
        <f t="shared" ref="AK530:BG530" si="875">SUM(AK531:AK534,AK536:AK537,AK540,AK543,AK546:AK548,AK550,AK552:AK557)</f>
        <v>0</v>
      </c>
      <c r="AL530" s="228">
        <f t="shared" si="875"/>
        <v>0</v>
      </c>
      <c r="AM530" s="226">
        <f t="shared" si="875"/>
        <v>0</v>
      </c>
      <c r="AN530" s="236">
        <f t="shared" si="875"/>
        <v>0</v>
      </c>
      <c r="AO530" s="226">
        <f t="shared" si="875"/>
        <v>0</v>
      </c>
      <c r="AP530" s="236">
        <f t="shared" si="875"/>
        <v>0</v>
      </c>
      <c r="AQ530" s="226">
        <f t="shared" si="875"/>
        <v>0</v>
      </c>
      <c r="AR530" s="235">
        <f t="shared" si="875"/>
        <v>0</v>
      </c>
      <c r="AS530" s="226">
        <f t="shared" si="875"/>
        <v>0</v>
      </c>
      <c r="AT530" s="226">
        <f t="shared" si="875"/>
        <v>0</v>
      </c>
      <c r="AU530" s="235">
        <f t="shared" si="875"/>
        <v>0</v>
      </c>
      <c r="AV530" s="227">
        <f t="shared" si="875"/>
        <v>0</v>
      </c>
      <c r="AW530" s="228">
        <f t="shared" si="875"/>
        <v>0</v>
      </c>
      <c r="AX530" s="226">
        <f t="shared" si="875"/>
        <v>0</v>
      </c>
      <c r="AY530" s="236">
        <f t="shared" si="875"/>
        <v>0</v>
      </c>
      <c r="AZ530" s="226">
        <f t="shared" si="875"/>
        <v>0</v>
      </c>
      <c r="BA530" s="236">
        <f t="shared" si="875"/>
        <v>0</v>
      </c>
      <c r="BB530" s="226">
        <f t="shared" si="875"/>
        <v>0</v>
      </c>
      <c r="BC530" s="235">
        <f t="shared" si="875"/>
        <v>0</v>
      </c>
      <c r="BD530" s="226">
        <f t="shared" si="875"/>
        <v>0</v>
      </c>
      <c r="BE530" s="226">
        <f t="shared" si="875"/>
        <v>0</v>
      </c>
      <c r="BF530" s="235">
        <f t="shared" si="875"/>
        <v>0</v>
      </c>
      <c r="BG530" s="227">
        <f t="shared" si="875"/>
        <v>0</v>
      </c>
      <c r="BH530" s="379">
        <f t="shared" ref="BH530:BH557" si="876">IF((COUNTA(BJ530:DL530)-COUNTIF(BJ530:DL530,0))=0,0,CONCATENATE("Ошибки!-",COUNTA(BJ530:DL530)-COUNTIF(BJ530:DL530,0)))</f>
        <v>0</v>
      </c>
      <c r="BI530" s="255" t="str">
        <f>CONCATENATE(D543," по отношению к ",D544,", ",D545)</f>
        <v>14 по отношению к 15, 16</v>
      </c>
      <c r="BJ530" s="253">
        <f t="shared" ref="BJ530:CO530" si="877">IF(ROUND(E543-SUM(E544:E545),5)&gt;=0,0,"Ошибка")</f>
        <v>0</v>
      </c>
      <c r="BK530" s="253">
        <f t="shared" si="877"/>
        <v>0</v>
      </c>
      <c r="BL530" s="253">
        <f t="shared" si="877"/>
        <v>0</v>
      </c>
      <c r="BM530" s="253">
        <f t="shared" si="877"/>
        <v>0</v>
      </c>
      <c r="BN530" s="253">
        <f t="shared" si="877"/>
        <v>0</v>
      </c>
      <c r="BO530" s="253">
        <f t="shared" si="877"/>
        <v>0</v>
      </c>
      <c r="BP530" s="253">
        <f t="shared" si="877"/>
        <v>0</v>
      </c>
      <c r="BQ530" s="253">
        <f t="shared" si="877"/>
        <v>0</v>
      </c>
      <c r="BR530" s="253">
        <f t="shared" si="877"/>
        <v>0</v>
      </c>
      <c r="BS530" s="253">
        <f t="shared" si="877"/>
        <v>0</v>
      </c>
      <c r="BT530" s="253">
        <f t="shared" si="877"/>
        <v>0</v>
      </c>
      <c r="BU530" s="253">
        <f t="shared" si="877"/>
        <v>0</v>
      </c>
      <c r="BV530" s="253">
        <f t="shared" si="877"/>
        <v>0</v>
      </c>
      <c r="BW530" s="253">
        <f t="shared" si="877"/>
        <v>0</v>
      </c>
      <c r="BX530" s="253">
        <f t="shared" si="877"/>
        <v>0</v>
      </c>
      <c r="BY530" s="253">
        <f t="shared" si="877"/>
        <v>0</v>
      </c>
      <c r="BZ530" s="253">
        <f t="shared" si="877"/>
        <v>0</v>
      </c>
      <c r="CA530" s="253">
        <f t="shared" si="877"/>
        <v>0</v>
      </c>
      <c r="CB530" s="253">
        <f t="shared" si="877"/>
        <v>0</v>
      </c>
      <c r="CC530" s="253">
        <f t="shared" si="877"/>
        <v>0</v>
      </c>
      <c r="CD530" s="253">
        <f t="shared" si="877"/>
        <v>0</v>
      </c>
      <c r="CE530" s="253">
        <f t="shared" si="877"/>
        <v>0</v>
      </c>
      <c r="CF530" s="253">
        <f t="shared" si="877"/>
        <v>0</v>
      </c>
      <c r="CG530" s="253">
        <f t="shared" si="877"/>
        <v>0</v>
      </c>
      <c r="CH530" s="253">
        <f t="shared" si="877"/>
        <v>0</v>
      </c>
      <c r="CI530" s="253">
        <f t="shared" si="877"/>
        <v>0</v>
      </c>
      <c r="CJ530" s="253">
        <f t="shared" si="877"/>
        <v>0</v>
      </c>
      <c r="CK530" s="253">
        <f t="shared" si="877"/>
        <v>0</v>
      </c>
      <c r="CL530" s="253">
        <f t="shared" si="877"/>
        <v>0</v>
      </c>
      <c r="CM530" s="253">
        <f t="shared" si="877"/>
        <v>0</v>
      </c>
      <c r="CN530" s="253">
        <f t="shared" si="877"/>
        <v>0</v>
      </c>
      <c r="CO530" s="253">
        <f t="shared" si="877"/>
        <v>0</v>
      </c>
      <c r="CP530" s="253">
        <f t="shared" ref="CP530:DL530" si="878">IF(ROUND(AK543-SUM(AK544:AK545),5)&gt;=0,0,"Ошибка")</f>
        <v>0</v>
      </c>
      <c r="CQ530" s="253">
        <f t="shared" si="878"/>
        <v>0</v>
      </c>
      <c r="CR530" s="253">
        <f t="shared" si="878"/>
        <v>0</v>
      </c>
      <c r="CS530" s="253">
        <f t="shared" si="878"/>
        <v>0</v>
      </c>
      <c r="CT530" s="253">
        <f t="shared" si="878"/>
        <v>0</v>
      </c>
      <c r="CU530" s="253">
        <f t="shared" si="878"/>
        <v>0</v>
      </c>
      <c r="CV530" s="253">
        <f t="shared" si="878"/>
        <v>0</v>
      </c>
      <c r="CW530" s="253">
        <f t="shared" si="878"/>
        <v>0</v>
      </c>
      <c r="CX530" s="253">
        <f t="shared" si="878"/>
        <v>0</v>
      </c>
      <c r="CY530" s="253">
        <f t="shared" si="878"/>
        <v>0</v>
      </c>
      <c r="CZ530" s="253">
        <f t="shared" si="878"/>
        <v>0</v>
      </c>
      <c r="DA530" s="253">
        <f t="shared" si="878"/>
        <v>0</v>
      </c>
      <c r="DB530" s="253">
        <f t="shared" si="878"/>
        <v>0</v>
      </c>
      <c r="DC530" s="253">
        <f t="shared" si="878"/>
        <v>0</v>
      </c>
      <c r="DD530" s="253">
        <f t="shared" si="878"/>
        <v>0</v>
      </c>
      <c r="DE530" s="253">
        <f t="shared" si="878"/>
        <v>0</v>
      </c>
      <c r="DF530" s="253">
        <f t="shared" si="878"/>
        <v>0</v>
      </c>
      <c r="DG530" s="253">
        <f t="shared" si="878"/>
        <v>0</v>
      </c>
      <c r="DH530" s="253">
        <f t="shared" si="878"/>
        <v>0</v>
      </c>
      <c r="DI530" s="253">
        <f t="shared" si="878"/>
        <v>0</v>
      </c>
      <c r="DJ530" s="253">
        <f t="shared" si="878"/>
        <v>0</v>
      </c>
      <c r="DK530" s="253">
        <f t="shared" si="878"/>
        <v>0</v>
      </c>
      <c r="DL530" s="253">
        <f t="shared" si="878"/>
        <v>0</v>
      </c>
      <c r="DM530" s="2"/>
      <c r="DN530" s="2"/>
    </row>
    <row r="531" spans="1:118" s="27" customFormat="1" ht="24">
      <c r="A531" s="272" t="str">
        <f t="shared" ref="A531:A557" si="879">A530</f>
        <v>Внести наименование учреждения 18</v>
      </c>
      <c r="B531" s="348" t="s">
        <v>233</v>
      </c>
      <c r="C531" s="349" t="s">
        <v>55</v>
      </c>
      <c r="D531" s="349" t="s">
        <v>7</v>
      </c>
      <c r="E531" s="308">
        <f>ROUND(SUM(P531,AA531,AL531,AW531),0)</f>
        <v>0</v>
      </c>
      <c r="F531" s="236">
        <f>ROUND(SUM(Q531,AB531,AM531,AX531),1)</f>
        <v>0</v>
      </c>
      <c r="G531" s="236">
        <f>SUM(J531:L531)</f>
        <v>0</v>
      </c>
      <c r="H531" s="236">
        <f>ROUND(SUM(S531,AD531,AO531,AZ531),1)</f>
        <v>0</v>
      </c>
      <c r="I531" s="236">
        <f>SUM(M531:O531)</f>
        <v>0</v>
      </c>
      <c r="J531" s="236">
        <f>ROUND(SUM(U531,AF531,AQ531,BB531),1)</f>
        <v>0</v>
      </c>
      <c r="K531" s="236">
        <f>ROUND(SUM(V531,AG531,AR531,BC531),1)</f>
        <v>0</v>
      </c>
      <c r="L531" s="236">
        <f>ROUND(SUM(W531,AH531,AS531,BD531),1)</f>
        <v>0</v>
      </c>
      <c r="M531" s="236">
        <f>ROUND(SUM(X531,AI531,AT531,BE531),1)</f>
        <v>0</v>
      </c>
      <c r="N531" s="236">
        <f t="shared" ref="N531:N557" si="880">ROUND(SUM(Y531,AJ531,AU531,BF531),1)</f>
        <v>0</v>
      </c>
      <c r="O531" s="236">
        <f>ROUND(SUM(Z531,AK531,AV531,BG531),1)</f>
        <v>0</v>
      </c>
      <c r="P531" s="220"/>
      <c r="Q531" s="221"/>
      <c r="R531" s="237">
        <f t="shared" ref="R531:R536" si="881">SUM(U531:W531)</f>
        <v>0</v>
      </c>
      <c r="S531" s="221"/>
      <c r="T531" s="237">
        <f t="shared" ref="T531:T536" si="882">SUM(X531:Z531)</f>
        <v>0</v>
      </c>
      <c r="U531" s="221"/>
      <c r="V531" s="233"/>
      <c r="W531" s="221"/>
      <c r="X531" s="221"/>
      <c r="Y531" s="233"/>
      <c r="Z531" s="221"/>
      <c r="AA531" s="220"/>
      <c r="AB531" s="221"/>
      <c r="AC531" s="237">
        <f t="shared" ref="AC531:AC536" si="883">SUM(AF531:AH531)</f>
        <v>0</v>
      </c>
      <c r="AD531" s="221"/>
      <c r="AE531" s="237">
        <f t="shared" ref="AE531:AE536" si="884">SUM(AI531:AK531)</f>
        <v>0</v>
      </c>
      <c r="AF531" s="221"/>
      <c r="AG531" s="233"/>
      <c r="AH531" s="221"/>
      <c r="AI531" s="221"/>
      <c r="AJ531" s="233"/>
      <c r="AK531" s="221"/>
      <c r="AL531" s="220"/>
      <c r="AM531" s="221"/>
      <c r="AN531" s="237">
        <f t="shared" ref="AN531:AN536" si="885">SUM(AQ531:AS531)</f>
        <v>0</v>
      </c>
      <c r="AO531" s="221"/>
      <c r="AP531" s="237">
        <f t="shared" ref="AP531:AP536" si="886">SUM(AT531:AV531)</f>
        <v>0</v>
      </c>
      <c r="AQ531" s="221"/>
      <c r="AR531" s="233"/>
      <c r="AS531" s="221"/>
      <c r="AT531" s="221"/>
      <c r="AU531" s="233"/>
      <c r="AV531" s="221"/>
      <c r="AW531" s="220"/>
      <c r="AX531" s="221"/>
      <c r="AY531" s="237">
        <f t="shared" ref="AY531:AY536" si="887">SUM(BB531:BD531)</f>
        <v>0</v>
      </c>
      <c r="AZ531" s="221"/>
      <c r="BA531" s="237">
        <f t="shared" ref="BA531:BA536" si="888">SUM(BE531:BG531)</f>
        <v>0</v>
      </c>
      <c r="BB531" s="221"/>
      <c r="BC531" s="233"/>
      <c r="BD531" s="221"/>
      <c r="BE531" s="221"/>
      <c r="BF531" s="233"/>
      <c r="BG531" s="221"/>
      <c r="BH531" s="379">
        <f t="shared" si="876"/>
        <v>0</v>
      </c>
      <c r="BI531" s="255" t="str">
        <f t="shared" ref="BI531:BI557" si="889">D531</f>
        <v>02</v>
      </c>
      <c r="BJ531" s="361"/>
      <c r="BK531" s="253">
        <f>IF(ROUND((E531-F531),5)&gt;=0,0,"Ошибка!")</f>
        <v>0</v>
      </c>
      <c r="BL531" s="361"/>
      <c r="BM531" s="253">
        <f>IF(ROUND((G531-H531),5)&gt;=0,0,"Ошибка!")</f>
        <v>0</v>
      </c>
      <c r="BN531" s="247"/>
      <c r="BO531" s="358"/>
      <c r="BP531" s="361"/>
      <c r="BQ531" s="361"/>
      <c r="BR531" s="361"/>
      <c r="BS531" s="361"/>
      <c r="BT531" s="361"/>
      <c r="BU531" s="361"/>
      <c r="BV531" s="253">
        <f>IF(ROUND((P531-Q531),5)&gt;=0,0,"Ошибка!")</f>
        <v>0</v>
      </c>
      <c r="BW531" s="361"/>
      <c r="BX531" s="253">
        <f>IF(ROUND((R531-S531),5)&gt;=0,0,"Ошибка!")</f>
        <v>0</v>
      </c>
      <c r="BY531" s="361"/>
      <c r="BZ531" s="361"/>
      <c r="CA531" s="361"/>
      <c r="CB531" s="361"/>
      <c r="CC531" s="361"/>
      <c r="CD531" s="361"/>
      <c r="CE531" s="361"/>
      <c r="CF531" s="361"/>
      <c r="CG531" s="253">
        <f>IF(ROUND((AA531-AB531),5)&gt;=0,0,"Ошибка!")</f>
        <v>0</v>
      </c>
      <c r="CH531" s="361"/>
      <c r="CI531" s="253">
        <f>IF(ROUND((AC531-AD531),5)&gt;=0,0,"Ошибка!")</f>
        <v>0</v>
      </c>
      <c r="CJ531" s="361"/>
      <c r="CK531" s="361"/>
      <c r="CL531" s="361"/>
      <c r="CM531" s="361"/>
      <c r="CN531" s="361"/>
      <c r="CO531" s="361"/>
      <c r="CP531" s="361"/>
      <c r="CQ531" s="361"/>
      <c r="CR531" s="253">
        <f>IF(ROUND((AL531-AM531),5)&gt;=0,0,"Ошибка!")</f>
        <v>0</v>
      </c>
      <c r="CS531" s="361"/>
      <c r="CT531" s="253">
        <f>IF(ROUND((AN531-AO531),5)&gt;=0,0,"Ошибка!")</f>
        <v>0</v>
      </c>
      <c r="CU531" s="361"/>
      <c r="CV531" s="361"/>
      <c r="CW531" s="361"/>
      <c r="CX531" s="361"/>
      <c r="CY531" s="361"/>
      <c r="CZ531" s="361"/>
      <c r="DA531" s="361"/>
      <c r="DB531" s="361"/>
      <c r="DC531" s="253">
        <f>IF(ROUND((AW531-AX531),5)&gt;=0,0,"Ошибка!")</f>
        <v>0</v>
      </c>
      <c r="DD531" s="361"/>
      <c r="DE531" s="253">
        <f>IF(ROUND((AY531-AZ531),5)&gt;=0,0,"Ошибка!")</f>
        <v>0</v>
      </c>
      <c r="DF531" s="361"/>
      <c r="DG531" s="361"/>
      <c r="DH531" s="361"/>
      <c r="DI531" s="361"/>
      <c r="DJ531" s="361"/>
      <c r="DK531" s="361"/>
      <c r="DL531" s="361"/>
      <c r="DM531" s="2"/>
      <c r="DN531" s="2"/>
    </row>
    <row r="532" spans="1:118" s="27" customFormat="1" ht="36">
      <c r="A532" s="272" t="str">
        <f t="shared" si="879"/>
        <v>Внести наименование учреждения 18</v>
      </c>
      <c r="B532" s="348" t="s">
        <v>229</v>
      </c>
      <c r="C532" s="349" t="s">
        <v>58</v>
      </c>
      <c r="D532" s="349" t="s">
        <v>8</v>
      </c>
      <c r="E532" s="308">
        <f t="shared" ref="E532:E557" si="890">ROUND(SUM(P532,AA532,AL532,AW532),0)</f>
        <v>0</v>
      </c>
      <c r="F532" s="236">
        <f t="shared" ref="F532:F557" si="891">ROUND(SUM(Q532,AB532,AM532,AX532),1)</f>
        <v>0</v>
      </c>
      <c r="G532" s="236">
        <f t="shared" ref="G532:G557" si="892">SUM(J532:L532)</f>
        <v>0</v>
      </c>
      <c r="H532" s="236">
        <f t="shared" ref="H532:H557" si="893">ROUND(SUM(S532,AD532,AO532,AZ532),1)</f>
        <v>0</v>
      </c>
      <c r="I532" s="236">
        <f t="shared" ref="I532:I557" si="894">SUM(M532:O532)</f>
        <v>0</v>
      </c>
      <c r="J532" s="236">
        <f t="shared" ref="J532:J544" si="895">ROUND(SUM(U532,AF532,AQ532,BB532),1)</f>
        <v>0</v>
      </c>
      <c r="K532" s="236">
        <f t="shared" ref="K532:K544" si="896">ROUND(SUM(V532,AG532,AR532,BC532),1)</f>
        <v>0</v>
      </c>
      <c r="L532" s="236">
        <f t="shared" ref="L532:L544" si="897">ROUND(SUM(W532,AH532,AS532,BD532),1)</f>
        <v>0</v>
      </c>
      <c r="M532" s="236">
        <f t="shared" ref="M532:M544" si="898">ROUND(SUM(X532,AI532,AT532,BE532),1)</f>
        <v>0</v>
      </c>
      <c r="N532" s="236">
        <f t="shared" si="880"/>
        <v>0</v>
      </c>
      <c r="O532" s="236">
        <f t="shared" ref="O532:O544" si="899">ROUND(SUM(Z532,AK532,AV532,BG532),1)</f>
        <v>0</v>
      </c>
      <c r="P532" s="220"/>
      <c r="Q532" s="221"/>
      <c r="R532" s="237">
        <f t="shared" si="881"/>
        <v>0</v>
      </c>
      <c r="S532" s="221"/>
      <c r="T532" s="237">
        <f t="shared" si="882"/>
        <v>0</v>
      </c>
      <c r="U532" s="221"/>
      <c r="V532" s="233"/>
      <c r="W532" s="221"/>
      <c r="X532" s="221"/>
      <c r="Y532" s="233"/>
      <c r="Z532" s="221"/>
      <c r="AA532" s="220"/>
      <c r="AB532" s="221"/>
      <c r="AC532" s="237">
        <f t="shared" si="883"/>
        <v>0</v>
      </c>
      <c r="AD532" s="221"/>
      <c r="AE532" s="237">
        <f t="shared" si="884"/>
        <v>0</v>
      </c>
      <c r="AF532" s="221"/>
      <c r="AG532" s="233"/>
      <c r="AH532" s="221"/>
      <c r="AI532" s="221"/>
      <c r="AJ532" s="233"/>
      <c r="AK532" s="221"/>
      <c r="AL532" s="220"/>
      <c r="AM532" s="221"/>
      <c r="AN532" s="237">
        <f t="shared" si="885"/>
        <v>0</v>
      </c>
      <c r="AO532" s="221"/>
      <c r="AP532" s="237">
        <f t="shared" si="886"/>
        <v>0</v>
      </c>
      <c r="AQ532" s="221"/>
      <c r="AR532" s="233"/>
      <c r="AS532" s="221"/>
      <c r="AT532" s="221"/>
      <c r="AU532" s="233"/>
      <c r="AV532" s="221"/>
      <c r="AW532" s="220"/>
      <c r="AX532" s="221"/>
      <c r="AY532" s="237">
        <f t="shared" si="887"/>
        <v>0</v>
      </c>
      <c r="AZ532" s="221"/>
      <c r="BA532" s="237">
        <f t="shared" si="888"/>
        <v>0</v>
      </c>
      <c r="BB532" s="221"/>
      <c r="BC532" s="233"/>
      <c r="BD532" s="221"/>
      <c r="BE532" s="221"/>
      <c r="BF532" s="233"/>
      <c r="BG532" s="221"/>
      <c r="BH532" s="379">
        <f t="shared" si="876"/>
        <v>0</v>
      </c>
      <c r="BI532" s="255" t="str">
        <f t="shared" si="889"/>
        <v>03</v>
      </c>
      <c r="BJ532" s="361"/>
      <c r="BK532" s="253">
        <f t="shared" ref="BK532:BK557" si="900">IF(ROUND((E532-F532),5)&gt;=0,0,"Ошибка!")</f>
        <v>0</v>
      </c>
      <c r="BL532" s="361"/>
      <c r="BM532" s="253">
        <f t="shared" ref="BM532:BM557" si="901">IF(ROUND((G532-H532),5)&gt;=0,0,"Ошибка!")</f>
        <v>0</v>
      </c>
      <c r="BN532" s="247"/>
      <c r="BO532" s="358"/>
      <c r="BP532" s="361"/>
      <c r="BQ532" s="361"/>
      <c r="BR532" s="361"/>
      <c r="BS532" s="361"/>
      <c r="BT532" s="361"/>
      <c r="BU532" s="361"/>
      <c r="BV532" s="253">
        <f t="shared" ref="BV532:BV557" si="902">IF(ROUND((P532-Q532),5)&gt;=0,0,"Ошибка!")</f>
        <v>0</v>
      </c>
      <c r="BW532" s="361"/>
      <c r="BX532" s="253">
        <f t="shared" ref="BX532:BX557" si="903">IF(ROUND((R532-S532),5)&gt;=0,0,"Ошибка!")</f>
        <v>0</v>
      </c>
      <c r="BY532" s="361"/>
      <c r="BZ532" s="361"/>
      <c r="CA532" s="361"/>
      <c r="CB532" s="361"/>
      <c r="CC532" s="361"/>
      <c r="CD532" s="361"/>
      <c r="CE532" s="361"/>
      <c r="CF532" s="361"/>
      <c r="CG532" s="253">
        <f t="shared" ref="CG532:CG557" si="904">IF(ROUND((AA532-AB532),5)&gt;=0,0,"Ошибка!")</f>
        <v>0</v>
      </c>
      <c r="CH532" s="361"/>
      <c r="CI532" s="253">
        <f t="shared" ref="CI532:CI557" si="905">IF(ROUND((AC532-AD532),5)&gt;=0,0,"Ошибка!")</f>
        <v>0</v>
      </c>
      <c r="CJ532" s="361"/>
      <c r="CK532" s="361"/>
      <c r="CL532" s="361"/>
      <c r="CM532" s="361"/>
      <c r="CN532" s="361"/>
      <c r="CO532" s="361"/>
      <c r="CP532" s="361"/>
      <c r="CQ532" s="361"/>
      <c r="CR532" s="253">
        <f t="shared" ref="CR532:CR557" si="906">IF(ROUND((AL532-AM532),5)&gt;=0,0,"Ошибка!")</f>
        <v>0</v>
      </c>
      <c r="CS532" s="361"/>
      <c r="CT532" s="253">
        <f t="shared" ref="CT532:CT557" si="907">IF(ROUND((AN532-AO532),5)&gt;=0,0,"Ошибка!")</f>
        <v>0</v>
      </c>
      <c r="CU532" s="361"/>
      <c r="CV532" s="361"/>
      <c r="CW532" s="361"/>
      <c r="CX532" s="361"/>
      <c r="CY532" s="361"/>
      <c r="CZ532" s="361"/>
      <c r="DA532" s="361"/>
      <c r="DB532" s="361"/>
      <c r="DC532" s="253">
        <f t="shared" ref="DC532:DC557" si="908">IF(ROUND((AW532-AX532),5)&gt;=0,0,"Ошибка!")</f>
        <v>0</v>
      </c>
      <c r="DD532" s="361"/>
      <c r="DE532" s="253">
        <f t="shared" ref="DE532:DE557" si="909">IF(ROUND((AY532-AZ532),5)&gt;=0,0,"Ошибка!")</f>
        <v>0</v>
      </c>
      <c r="DF532" s="361"/>
      <c r="DG532" s="361"/>
      <c r="DH532" s="361"/>
      <c r="DI532" s="361"/>
      <c r="DJ532" s="361"/>
      <c r="DK532" s="361"/>
      <c r="DL532" s="361"/>
      <c r="DM532" s="2"/>
      <c r="DN532" s="2"/>
    </row>
    <row r="533" spans="1:118" s="28" customFormat="1" ht="24">
      <c r="A533" s="272" t="str">
        <f t="shared" si="879"/>
        <v>Внести наименование учреждения 18</v>
      </c>
      <c r="B533" s="348" t="s">
        <v>331</v>
      </c>
      <c r="C533" s="349" t="s">
        <v>288</v>
      </c>
      <c r="D533" s="349" t="s">
        <v>9</v>
      </c>
      <c r="E533" s="308">
        <f t="shared" si="890"/>
        <v>0</v>
      </c>
      <c r="F533" s="236">
        <f t="shared" si="891"/>
        <v>0</v>
      </c>
      <c r="G533" s="236">
        <f t="shared" si="892"/>
        <v>0</v>
      </c>
      <c r="H533" s="236">
        <f t="shared" si="893"/>
        <v>0</v>
      </c>
      <c r="I533" s="236">
        <f t="shared" si="894"/>
        <v>0</v>
      </c>
      <c r="J533" s="236">
        <f t="shared" si="895"/>
        <v>0</v>
      </c>
      <c r="K533" s="236">
        <f t="shared" si="896"/>
        <v>0</v>
      </c>
      <c r="L533" s="236">
        <f t="shared" si="897"/>
        <v>0</v>
      </c>
      <c r="M533" s="236">
        <f t="shared" si="898"/>
        <v>0</v>
      </c>
      <c r="N533" s="236">
        <f t="shared" si="880"/>
        <v>0</v>
      </c>
      <c r="O533" s="236">
        <f t="shared" si="899"/>
        <v>0</v>
      </c>
      <c r="P533" s="367"/>
      <c r="Q533" s="368"/>
      <c r="R533" s="237">
        <f t="shared" si="881"/>
        <v>0</v>
      </c>
      <c r="S533" s="368"/>
      <c r="T533" s="237">
        <f t="shared" si="882"/>
        <v>0</v>
      </c>
      <c r="U533" s="368"/>
      <c r="V533" s="368"/>
      <c r="W533" s="368"/>
      <c r="X533" s="368"/>
      <c r="Y533" s="368"/>
      <c r="Z533" s="368"/>
      <c r="AA533" s="367"/>
      <c r="AB533" s="368"/>
      <c r="AC533" s="237">
        <f t="shared" si="883"/>
        <v>0</v>
      </c>
      <c r="AD533" s="368"/>
      <c r="AE533" s="237">
        <f t="shared" si="884"/>
        <v>0</v>
      </c>
      <c r="AF533" s="368"/>
      <c r="AG533" s="368"/>
      <c r="AH533" s="368"/>
      <c r="AI533" s="368"/>
      <c r="AJ533" s="368"/>
      <c r="AK533" s="368"/>
      <c r="AL533" s="367"/>
      <c r="AM533" s="368"/>
      <c r="AN533" s="237">
        <f t="shared" si="885"/>
        <v>0</v>
      </c>
      <c r="AO533" s="368"/>
      <c r="AP533" s="237">
        <f t="shared" si="886"/>
        <v>0</v>
      </c>
      <c r="AQ533" s="368"/>
      <c r="AR533" s="368"/>
      <c r="AS533" s="368"/>
      <c r="AT533" s="368"/>
      <c r="AU533" s="368"/>
      <c r="AV533" s="368"/>
      <c r="AW533" s="367"/>
      <c r="AX533" s="368"/>
      <c r="AY533" s="237">
        <f t="shared" si="887"/>
        <v>0</v>
      </c>
      <c r="AZ533" s="368"/>
      <c r="BA533" s="237">
        <f t="shared" si="888"/>
        <v>0</v>
      </c>
      <c r="BB533" s="368"/>
      <c r="BC533" s="368"/>
      <c r="BD533" s="368"/>
      <c r="BE533" s="368"/>
      <c r="BF533" s="368"/>
      <c r="BG533" s="368"/>
      <c r="BH533" s="379">
        <f t="shared" si="876"/>
        <v>0</v>
      </c>
      <c r="BI533" s="255" t="str">
        <f t="shared" si="889"/>
        <v>04</v>
      </c>
      <c r="BJ533" s="361"/>
      <c r="BK533" s="253">
        <f t="shared" si="900"/>
        <v>0</v>
      </c>
      <c r="BL533" s="361"/>
      <c r="BM533" s="253">
        <f t="shared" si="901"/>
        <v>0</v>
      </c>
      <c r="BN533" s="247"/>
      <c r="BO533" s="358"/>
      <c r="BP533" s="361"/>
      <c r="BQ533" s="361"/>
      <c r="BR533" s="361"/>
      <c r="BS533" s="361"/>
      <c r="BT533" s="361"/>
      <c r="BU533" s="361"/>
      <c r="BV533" s="253">
        <f t="shared" si="902"/>
        <v>0</v>
      </c>
      <c r="BW533" s="361"/>
      <c r="BX533" s="253">
        <f t="shared" si="903"/>
        <v>0</v>
      </c>
      <c r="BY533" s="361"/>
      <c r="BZ533" s="361"/>
      <c r="CA533" s="361"/>
      <c r="CB533" s="361"/>
      <c r="CC533" s="361"/>
      <c r="CD533" s="361"/>
      <c r="CE533" s="361"/>
      <c r="CF533" s="361"/>
      <c r="CG533" s="253">
        <f t="shared" si="904"/>
        <v>0</v>
      </c>
      <c r="CH533" s="361"/>
      <c r="CI533" s="253">
        <f t="shared" si="905"/>
        <v>0</v>
      </c>
      <c r="CJ533" s="361"/>
      <c r="CK533" s="361"/>
      <c r="CL533" s="361"/>
      <c r="CM533" s="361"/>
      <c r="CN533" s="361"/>
      <c r="CO533" s="361"/>
      <c r="CP533" s="361"/>
      <c r="CQ533" s="361"/>
      <c r="CR533" s="253">
        <f t="shared" si="906"/>
        <v>0</v>
      </c>
      <c r="CS533" s="361"/>
      <c r="CT533" s="253">
        <f t="shared" si="907"/>
        <v>0</v>
      </c>
      <c r="CU533" s="361"/>
      <c r="CV533" s="361"/>
      <c r="CW533" s="361"/>
      <c r="CX533" s="361"/>
      <c r="CY533" s="361"/>
      <c r="CZ533" s="361"/>
      <c r="DA533" s="361"/>
      <c r="DB533" s="361"/>
      <c r="DC533" s="253">
        <f t="shared" si="908"/>
        <v>0</v>
      </c>
      <c r="DD533" s="361"/>
      <c r="DE533" s="253">
        <f t="shared" si="909"/>
        <v>0</v>
      </c>
      <c r="DF533" s="361"/>
      <c r="DG533" s="361"/>
      <c r="DH533" s="361"/>
      <c r="DI533" s="361"/>
      <c r="DJ533" s="361"/>
      <c r="DK533" s="361"/>
      <c r="DL533" s="361"/>
      <c r="DM533" s="242"/>
      <c r="DN533" s="242"/>
    </row>
    <row r="534" spans="1:118" s="28" customFormat="1" ht="24">
      <c r="A534" s="272" t="str">
        <f t="shared" si="879"/>
        <v>Внести наименование учреждения 18</v>
      </c>
      <c r="B534" s="348" t="s">
        <v>330</v>
      </c>
      <c r="C534" s="349" t="s">
        <v>289</v>
      </c>
      <c r="D534" s="349" t="s">
        <v>10</v>
      </c>
      <c r="E534" s="308">
        <f t="shared" si="890"/>
        <v>0</v>
      </c>
      <c r="F534" s="236">
        <f t="shared" si="891"/>
        <v>0</v>
      </c>
      <c r="G534" s="236">
        <f t="shared" si="892"/>
        <v>0</v>
      </c>
      <c r="H534" s="236">
        <f t="shared" si="893"/>
        <v>0</v>
      </c>
      <c r="I534" s="236">
        <f t="shared" si="894"/>
        <v>0</v>
      </c>
      <c r="J534" s="236">
        <f t="shared" si="895"/>
        <v>0</v>
      </c>
      <c r="K534" s="236">
        <f t="shared" si="896"/>
        <v>0</v>
      </c>
      <c r="L534" s="236">
        <f t="shared" si="897"/>
        <v>0</v>
      </c>
      <c r="M534" s="236">
        <f t="shared" si="898"/>
        <v>0</v>
      </c>
      <c r="N534" s="236">
        <f t="shared" si="880"/>
        <v>0</v>
      </c>
      <c r="O534" s="236">
        <f t="shared" si="899"/>
        <v>0</v>
      </c>
      <c r="P534" s="367"/>
      <c r="Q534" s="368"/>
      <c r="R534" s="237">
        <f t="shared" si="881"/>
        <v>0</v>
      </c>
      <c r="S534" s="368"/>
      <c r="T534" s="237">
        <f t="shared" si="882"/>
        <v>0</v>
      </c>
      <c r="U534" s="368"/>
      <c r="V534" s="368"/>
      <c r="W534" s="368"/>
      <c r="X534" s="368"/>
      <c r="Y534" s="368"/>
      <c r="Z534" s="368"/>
      <c r="AA534" s="367"/>
      <c r="AB534" s="368"/>
      <c r="AC534" s="237">
        <f t="shared" si="883"/>
        <v>0</v>
      </c>
      <c r="AD534" s="368"/>
      <c r="AE534" s="237">
        <f t="shared" si="884"/>
        <v>0</v>
      </c>
      <c r="AF534" s="368"/>
      <c r="AG534" s="368"/>
      <c r="AH534" s="368"/>
      <c r="AI534" s="368"/>
      <c r="AJ534" s="368"/>
      <c r="AK534" s="368"/>
      <c r="AL534" s="367"/>
      <c r="AM534" s="368"/>
      <c r="AN534" s="237">
        <f t="shared" si="885"/>
        <v>0</v>
      </c>
      <c r="AO534" s="368"/>
      <c r="AP534" s="237">
        <f t="shared" si="886"/>
        <v>0</v>
      </c>
      <c r="AQ534" s="368"/>
      <c r="AR534" s="368"/>
      <c r="AS534" s="368"/>
      <c r="AT534" s="368"/>
      <c r="AU534" s="368"/>
      <c r="AV534" s="368"/>
      <c r="AW534" s="367"/>
      <c r="AX534" s="368"/>
      <c r="AY534" s="237">
        <f t="shared" si="887"/>
        <v>0</v>
      </c>
      <c r="AZ534" s="368"/>
      <c r="BA534" s="237">
        <f t="shared" si="888"/>
        <v>0</v>
      </c>
      <c r="BB534" s="368"/>
      <c r="BC534" s="368"/>
      <c r="BD534" s="368"/>
      <c r="BE534" s="368"/>
      <c r="BF534" s="368"/>
      <c r="BG534" s="368"/>
      <c r="BH534" s="379">
        <f t="shared" si="876"/>
        <v>0</v>
      </c>
      <c r="BI534" s="255" t="str">
        <f t="shared" si="889"/>
        <v>05</v>
      </c>
      <c r="BJ534" s="361"/>
      <c r="BK534" s="253">
        <f t="shared" si="900"/>
        <v>0</v>
      </c>
      <c r="BL534" s="361"/>
      <c r="BM534" s="253">
        <f t="shared" si="901"/>
        <v>0</v>
      </c>
      <c r="BN534" s="247"/>
      <c r="BO534" s="358"/>
      <c r="BP534" s="361"/>
      <c r="BQ534" s="361"/>
      <c r="BR534" s="361"/>
      <c r="BS534" s="361"/>
      <c r="BT534" s="361"/>
      <c r="BU534" s="361"/>
      <c r="BV534" s="253">
        <f t="shared" si="902"/>
        <v>0</v>
      </c>
      <c r="BW534" s="361"/>
      <c r="BX534" s="253">
        <f t="shared" si="903"/>
        <v>0</v>
      </c>
      <c r="BY534" s="361"/>
      <c r="BZ534" s="361"/>
      <c r="CA534" s="361"/>
      <c r="CB534" s="361"/>
      <c r="CC534" s="361"/>
      <c r="CD534" s="361"/>
      <c r="CE534" s="361"/>
      <c r="CF534" s="361"/>
      <c r="CG534" s="253">
        <f t="shared" si="904"/>
        <v>0</v>
      </c>
      <c r="CH534" s="361"/>
      <c r="CI534" s="253">
        <f t="shared" si="905"/>
        <v>0</v>
      </c>
      <c r="CJ534" s="361"/>
      <c r="CK534" s="361"/>
      <c r="CL534" s="361"/>
      <c r="CM534" s="361"/>
      <c r="CN534" s="361"/>
      <c r="CO534" s="361"/>
      <c r="CP534" s="361"/>
      <c r="CQ534" s="361"/>
      <c r="CR534" s="253">
        <f t="shared" si="906"/>
        <v>0</v>
      </c>
      <c r="CS534" s="361"/>
      <c r="CT534" s="253">
        <f t="shared" si="907"/>
        <v>0</v>
      </c>
      <c r="CU534" s="361"/>
      <c r="CV534" s="361"/>
      <c r="CW534" s="361"/>
      <c r="CX534" s="361"/>
      <c r="CY534" s="361"/>
      <c r="CZ534" s="361"/>
      <c r="DA534" s="361"/>
      <c r="DB534" s="361"/>
      <c r="DC534" s="253">
        <f t="shared" si="908"/>
        <v>0</v>
      </c>
      <c r="DD534" s="361"/>
      <c r="DE534" s="253">
        <f t="shared" si="909"/>
        <v>0</v>
      </c>
      <c r="DF534" s="361"/>
      <c r="DG534" s="361"/>
      <c r="DH534" s="361"/>
      <c r="DI534" s="361"/>
      <c r="DJ534" s="361"/>
      <c r="DK534" s="361"/>
      <c r="DL534" s="361"/>
      <c r="DM534" s="242"/>
      <c r="DN534" s="242"/>
    </row>
    <row r="535" spans="1:118" s="27" customFormat="1" ht="12">
      <c r="A535" s="272" t="str">
        <f t="shared" si="879"/>
        <v>Внести наименование учреждения 18</v>
      </c>
      <c r="B535" s="350" t="s">
        <v>290</v>
      </c>
      <c r="C535" s="349" t="s">
        <v>291</v>
      </c>
      <c r="D535" s="349" t="s">
        <v>59</v>
      </c>
      <c r="E535" s="308">
        <f t="shared" si="890"/>
        <v>0</v>
      </c>
      <c r="F535" s="236">
        <f t="shared" si="891"/>
        <v>0</v>
      </c>
      <c r="G535" s="236">
        <f t="shared" si="892"/>
        <v>0</v>
      </c>
      <c r="H535" s="236">
        <f t="shared" si="893"/>
        <v>0</v>
      </c>
      <c r="I535" s="236">
        <f t="shared" si="894"/>
        <v>0</v>
      </c>
      <c r="J535" s="236">
        <f t="shared" si="895"/>
        <v>0</v>
      </c>
      <c r="K535" s="236">
        <f t="shared" si="896"/>
        <v>0</v>
      </c>
      <c r="L535" s="236">
        <f t="shared" si="897"/>
        <v>0</v>
      </c>
      <c r="M535" s="236">
        <f t="shared" si="898"/>
        <v>0</v>
      </c>
      <c r="N535" s="236">
        <f t="shared" si="880"/>
        <v>0</v>
      </c>
      <c r="O535" s="236">
        <f t="shared" si="899"/>
        <v>0</v>
      </c>
      <c r="P535" s="367"/>
      <c r="Q535" s="368"/>
      <c r="R535" s="237">
        <f t="shared" si="881"/>
        <v>0</v>
      </c>
      <c r="S535" s="368"/>
      <c r="T535" s="237">
        <f t="shared" si="882"/>
        <v>0</v>
      </c>
      <c r="U535" s="368"/>
      <c r="V535" s="368"/>
      <c r="W535" s="368"/>
      <c r="X535" s="368"/>
      <c r="Y535" s="368"/>
      <c r="Z535" s="368"/>
      <c r="AA535" s="367"/>
      <c r="AB535" s="368"/>
      <c r="AC535" s="237">
        <f t="shared" si="883"/>
        <v>0</v>
      </c>
      <c r="AD535" s="368"/>
      <c r="AE535" s="237">
        <f t="shared" si="884"/>
        <v>0</v>
      </c>
      <c r="AF535" s="368"/>
      <c r="AG535" s="368"/>
      <c r="AH535" s="368"/>
      <c r="AI535" s="368"/>
      <c r="AJ535" s="368"/>
      <c r="AK535" s="368"/>
      <c r="AL535" s="367"/>
      <c r="AM535" s="368"/>
      <c r="AN535" s="237">
        <f t="shared" si="885"/>
        <v>0</v>
      </c>
      <c r="AO535" s="368"/>
      <c r="AP535" s="237">
        <f t="shared" si="886"/>
        <v>0</v>
      </c>
      <c r="AQ535" s="368"/>
      <c r="AR535" s="368"/>
      <c r="AS535" s="368"/>
      <c r="AT535" s="368"/>
      <c r="AU535" s="368"/>
      <c r="AV535" s="368"/>
      <c r="AW535" s="367"/>
      <c r="AX535" s="368"/>
      <c r="AY535" s="237">
        <f t="shared" si="887"/>
        <v>0</v>
      </c>
      <c r="AZ535" s="368"/>
      <c r="BA535" s="237">
        <f t="shared" si="888"/>
        <v>0</v>
      </c>
      <c r="BB535" s="368"/>
      <c r="BC535" s="368"/>
      <c r="BD535" s="368"/>
      <c r="BE535" s="368"/>
      <c r="BF535" s="368"/>
      <c r="BG535" s="368"/>
      <c r="BH535" s="379">
        <f t="shared" si="876"/>
        <v>0</v>
      </c>
      <c r="BI535" s="255" t="str">
        <f t="shared" si="889"/>
        <v>06</v>
      </c>
      <c r="BJ535" s="361"/>
      <c r="BK535" s="253">
        <f t="shared" si="900"/>
        <v>0</v>
      </c>
      <c r="BL535" s="361"/>
      <c r="BM535" s="253">
        <f t="shared" si="901"/>
        <v>0</v>
      </c>
      <c r="BN535" s="247"/>
      <c r="BO535" s="358"/>
      <c r="BP535" s="361"/>
      <c r="BQ535" s="361"/>
      <c r="BR535" s="361"/>
      <c r="BS535" s="361"/>
      <c r="BT535" s="361"/>
      <c r="BU535" s="361"/>
      <c r="BV535" s="253">
        <f t="shared" si="902"/>
        <v>0</v>
      </c>
      <c r="BW535" s="361"/>
      <c r="BX535" s="253">
        <f t="shared" si="903"/>
        <v>0</v>
      </c>
      <c r="BY535" s="361"/>
      <c r="BZ535" s="361"/>
      <c r="CA535" s="361"/>
      <c r="CB535" s="361"/>
      <c r="CC535" s="361"/>
      <c r="CD535" s="361"/>
      <c r="CE535" s="361"/>
      <c r="CF535" s="361"/>
      <c r="CG535" s="253">
        <f t="shared" si="904"/>
        <v>0</v>
      </c>
      <c r="CH535" s="361"/>
      <c r="CI535" s="253">
        <f t="shared" si="905"/>
        <v>0</v>
      </c>
      <c r="CJ535" s="361"/>
      <c r="CK535" s="361"/>
      <c r="CL535" s="361"/>
      <c r="CM535" s="361"/>
      <c r="CN535" s="361"/>
      <c r="CO535" s="361"/>
      <c r="CP535" s="361"/>
      <c r="CQ535" s="361"/>
      <c r="CR535" s="253">
        <f t="shared" si="906"/>
        <v>0</v>
      </c>
      <c r="CS535" s="361"/>
      <c r="CT535" s="253">
        <f t="shared" si="907"/>
        <v>0</v>
      </c>
      <c r="CU535" s="361"/>
      <c r="CV535" s="361"/>
      <c r="CW535" s="361"/>
      <c r="CX535" s="361"/>
      <c r="CY535" s="361"/>
      <c r="CZ535" s="361"/>
      <c r="DA535" s="361"/>
      <c r="DB535" s="361"/>
      <c r="DC535" s="253">
        <f t="shared" si="908"/>
        <v>0</v>
      </c>
      <c r="DD535" s="361"/>
      <c r="DE535" s="253">
        <f t="shared" si="909"/>
        <v>0</v>
      </c>
      <c r="DF535" s="361"/>
      <c r="DG535" s="361"/>
      <c r="DH535" s="361"/>
      <c r="DI535" s="361"/>
      <c r="DJ535" s="361"/>
      <c r="DK535" s="361"/>
      <c r="DL535" s="361"/>
      <c r="DM535" s="2"/>
      <c r="DN535" s="2"/>
    </row>
    <row r="536" spans="1:118" s="28" customFormat="1" ht="36">
      <c r="A536" s="272" t="str">
        <f t="shared" si="879"/>
        <v>Внести наименование учреждения 18</v>
      </c>
      <c r="B536" s="348" t="s">
        <v>332</v>
      </c>
      <c r="C536" s="349" t="s">
        <v>292</v>
      </c>
      <c r="D536" s="349" t="s">
        <v>60</v>
      </c>
      <c r="E536" s="308">
        <f t="shared" si="890"/>
        <v>0</v>
      </c>
      <c r="F536" s="236">
        <f t="shared" si="891"/>
        <v>0</v>
      </c>
      <c r="G536" s="236">
        <f t="shared" si="892"/>
        <v>0</v>
      </c>
      <c r="H536" s="236">
        <f t="shared" si="893"/>
        <v>0</v>
      </c>
      <c r="I536" s="236">
        <f t="shared" si="894"/>
        <v>0</v>
      </c>
      <c r="J536" s="236">
        <f t="shared" si="895"/>
        <v>0</v>
      </c>
      <c r="K536" s="236">
        <f t="shared" si="896"/>
        <v>0</v>
      </c>
      <c r="L536" s="236">
        <f t="shared" si="897"/>
        <v>0</v>
      </c>
      <c r="M536" s="236">
        <f t="shared" si="898"/>
        <v>0</v>
      </c>
      <c r="N536" s="236">
        <f t="shared" si="880"/>
        <v>0</v>
      </c>
      <c r="O536" s="236">
        <f t="shared" si="899"/>
        <v>0</v>
      </c>
      <c r="P536" s="220"/>
      <c r="Q536" s="221"/>
      <c r="R536" s="237">
        <f t="shared" si="881"/>
        <v>0</v>
      </c>
      <c r="S536" s="221"/>
      <c r="T536" s="237">
        <f t="shared" si="882"/>
        <v>0</v>
      </c>
      <c r="U536" s="221"/>
      <c r="V536" s="233"/>
      <c r="W536" s="221"/>
      <c r="X536" s="221"/>
      <c r="Y536" s="233"/>
      <c r="Z536" s="221"/>
      <c r="AA536" s="220"/>
      <c r="AB536" s="221"/>
      <c r="AC536" s="237">
        <f t="shared" si="883"/>
        <v>0</v>
      </c>
      <c r="AD536" s="221"/>
      <c r="AE536" s="237">
        <f t="shared" si="884"/>
        <v>0</v>
      </c>
      <c r="AF536" s="221"/>
      <c r="AG536" s="233"/>
      <c r="AH536" s="221"/>
      <c r="AI536" s="221"/>
      <c r="AJ536" s="233"/>
      <c r="AK536" s="221"/>
      <c r="AL536" s="220"/>
      <c r="AM536" s="221"/>
      <c r="AN536" s="237">
        <f t="shared" si="885"/>
        <v>0</v>
      </c>
      <c r="AO536" s="221"/>
      <c r="AP536" s="237">
        <f t="shared" si="886"/>
        <v>0</v>
      </c>
      <c r="AQ536" s="221"/>
      <c r="AR536" s="233"/>
      <c r="AS536" s="221"/>
      <c r="AT536" s="221"/>
      <c r="AU536" s="233"/>
      <c r="AV536" s="221"/>
      <c r="AW536" s="220"/>
      <c r="AX536" s="221"/>
      <c r="AY536" s="237">
        <f t="shared" si="887"/>
        <v>0</v>
      </c>
      <c r="AZ536" s="221"/>
      <c r="BA536" s="237">
        <f t="shared" si="888"/>
        <v>0</v>
      </c>
      <c r="BB536" s="221"/>
      <c r="BC536" s="233"/>
      <c r="BD536" s="221"/>
      <c r="BE536" s="221"/>
      <c r="BF536" s="233"/>
      <c r="BG536" s="221"/>
      <c r="BH536" s="379">
        <f t="shared" si="876"/>
        <v>0</v>
      </c>
      <c r="BI536" s="255" t="str">
        <f t="shared" si="889"/>
        <v>07</v>
      </c>
      <c r="BJ536" s="361"/>
      <c r="BK536" s="253">
        <f t="shared" si="900"/>
        <v>0</v>
      </c>
      <c r="BL536" s="361"/>
      <c r="BM536" s="253">
        <f t="shared" si="901"/>
        <v>0</v>
      </c>
      <c r="BN536" s="247"/>
      <c r="BO536" s="358"/>
      <c r="BP536" s="361"/>
      <c r="BQ536" s="361"/>
      <c r="BR536" s="361"/>
      <c r="BS536" s="361"/>
      <c r="BT536" s="361"/>
      <c r="BU536" s="361"/>
      <c r="BV536" s="253">
        <f t="shared" si="902"/>
        <v>0</v>
      </c>
      <c r="BW536" s="361"/>
      <c r="BX536" s="253">
        <f t="shared" si="903"/>
        <v>0</v>
      </c>
      <c r="BY536" s="361"/>
      <c r="BZ536" s="361"/>
      <c r="CA536" s="361"/>
      <c r="CB536" s="361"/>
      <c r="CC536" s="361"/>
      <c r="CD536" s="361"/>
      <c r="CE536" s="361"/>
      <c r="CF536" s="361"/>
      <c r="CG536" s="253">
        <f t="shared" si="904"/>
        <v>0</v>
      </c>
      <c r="CH536" s="361"/>
      <c r="CI536" s="253">
        <f t="shared" si="905"/>
        <v>0</v>
      </c>
      <c r="CJ536" s="361"/>
      <c r="CK536" s="361"/>
      <c r="CL536" s="361"/>
      <c r="CM536" s="361"/>
      <c r="CN536" s="361"/>
      <c r="CO536" s="361"/>
      <c r="CP536" s="361"/>
      <c r="CQ536" s="361"/>
      <c r="CR536" s="253">
        <f t="shared" si="906"/>
        <v>0</v>
      </c>
      <c r="CS536" s="361"/>
      <c r="CT536" s="253">
        <f t="shared" si="907"/>
        <v>0</v>
      </c>
      <c r="CU536" s="361"/>
      <c r="CV536" s="361"/>
      <c r="CW536" s="361"/>
      <c r="CX536" s="361"/>
      <c r="CY536" s="361"/>
      <c r="CZ536" s="361"/>
      <c r="DA536" s="361"/>
      <c r="DB536" s="361"/>
      <c r="DC536" s="253">
        <f t="shared" si="908"/>
        <v>0</v>
      </c>
      <c r="DD536" s="361"/>
      <c r="DE536" s="253">
        <f t="shared" si="909"/>
        <v>0</v>
      </c>
      <c r="DF536" s="361"/>
      <c r="DG536" s="361"/>
      <c r="DH536" s="361"/>
      <c r="DI536" s="361"/>
      <c r="DJ536" s="361"/>
      <c r="DK536" s="361"/>
      <c r="DL536" s="361"/>
      <c r="DM536" s="242"/>
      <c r="DN536" s="242"/>
    </row>
    <row r="537" spans="1:118" s="28" customFormat="1" ht="24">
      <c r="A537" s="272" t="str">
        <f t="shared" si="879"/>
        <v>Внести наименование учреждения 18</v>
      </c>
      <c r="B537" s="348" t="s">
        <v>333</v>
      </c>
      <c r="C537" s="349" t="s">
        <v>293</v>
      </c>
      <c r="D537" s="349" t="s">
        <v>61</v>
      </c>
      <c r="E537" s="308">
        <f t="shared" si="890"/>
        <v>0</v>
      </c>
      <c r="F537" s="236">
        <f t="shared" si="891"/>
        <v>0</v>
      </c>
      <c r="G537" s="236">
        <f t="shared" si="892"/>
        <v>0</v>
      </c>
      <c r="H537" s="236">
        <f t="shared" si="893"/>
        <v>0</v>
      </c>
      <c r="I537" s="236">
        <f t="shared" si="894"/>
        <v>0</v>
      </c>
      <c r="J537" s="236">
        <f t="shared" si="895"/>
        <v>0</v>
      </c>
      <c r="K537" s="236">
        <f t="shared" si="896"/>
        <v>0</v>
      </c>
      <c r="L537" s="236">
        <f t="shared" si="897"/>
        <v>0</v>
      </c>
      <c r="M537" s="236">
        <f t="shared" si="898"/>
        <v>0</v>
      </c>
      <c r="N537" s="236">
        <f t="shared" si="880"/>
        <v>0</v>
      </c>
      <c r="O537" s="236">
        <f t="shared" si="899"/>
        <v>0</v>
      </c>
      <c r="P537" s="367"/>
      <c r="Q537" s="368"/>
      <c r="R537" s="237">
        <f t="shared" ref="R537:R554" si="910">SUM(U537:W537)</f>
        <v>0</v>
      </c>
      <c r="S537" s="368"/>
      <c r="T537" s="237">
        <f t="shared" ref="T537:T554" si="911">SUM(X537:Z537)</f>
        <v>0</v>
      </c>
      <c r="U537" s="368"/>
      <c r="V537" s="368"/>
      <c r="W537" s="368"/>
      <c r="X537" s="368"/>
      <c r="Y537" s="368"/>
      <c r="Z537" s="368"/>
      <c r="AA537" s="367"/>
      <c r="AB537" s="368"/>
      <c r="AC537" s="237">
        <f t="shared" ref="AC537:AC554" si="912">SUM(AF537:AH537)</f>
        <v>0</v>
      </c>
      <c r="AD537" s="368"/>
      <c r="AE537" s="237">
        <f t="shared" ref="AE537:AE554" si="913">SUM(AI537:AK537)</f>
        <v>0</v>
      </c>
      <c r="AF537" s="368"/>
      <c r="AG537" s="368"/>
      <c r="AH537" s="368"/>
      <c r="AI537" s="368"/>
      <c r="AJ537" s="368"/>
      <c r="AK537" s="368"/>
      <c r="AL537" s="367"/>
      <c r="AM537" s="368"/>
      <c r="AN537" s="237">
        <f t="shared" ref="AN537:AN554" si="914">SUM(AQ537:AS537)</f>
        <v>0</v>
      </c>
      <c r="AO537" s="368"/>
      <c r="AP537" s="237">
        <f t="shared" ref="AP537:AP554" si="915">SUM(AT537:AV537)</f>
        <v>0</v>
      </c>
      <c r="AQ537" s="368"/>
      <c r="AR537" s="368"/>
      <c r="AS537" s="368"/>
      <c r="AT537" s="368"/>
      <c r="AU537" s="368"/>
      <c r="AV537" s="368"/>
      <c r="AW537" s="367"/>
      <c r="AX537" s="368"/>
      <c r="AY537" s="237">
        <f t="shared" ref="AY537:AY554" si="916">SUM(BB537:BD537)</f>
        <v>0</v>
      </c>
      <c r="AZ537" s="368"/>
      <c r="BA537" s="237">
        <f t="shared" ref="BA537:BA554" si="917">SUM(BE537:BG537)</f>
        <v>0</v>
      </c>
      <c r="BB537" s="368"/>
      <c r="BC537" s="368"/>
      <c r="BD537" s="368"/>
      <c r="BE537" s="368"/>
      <c r="BF537" s="368"/>
      <c r="BG537" s="368"/>
      <c r="BH537" s="379">
        <f t="shared" si="876"/>
        <v>0</v>
      </c>
      <c r="BI537" s="255" t="str">
        <f t="shared" si="889"/>
        <v>08</v>
      </c>
      <c r="BJ537" s="361"/>
      <c r="BK537" s="253">
        <f t="shared" si="900"/>
        <v>0</v>
      </c>
      <c r="BL537" s="361"/>
      <c r="BM537" s="253">
        <f t="shared" si="901"/>
        <v>0</v>
      </c>
      <c r="BN537" s="247"/>
      <c r="BO537" s="358"/>
      <c r="BP537" s="361"/>
      <c r="BQ537" s="361"/>
      <c r="BR537" s="361"/>
      <c r="BS537" s="361"/>
      <c r="BT537" s="361"/>
      <c r="BU537" s="361"/>
      <c r="BV537" s="253">
        <f t="shared" si="902"/>
        <v>0</v>
      </c>
      <c r="BW537" s="361"/>
      <c r="BX537" s="253">
        <f t="shared" si="903"/>
        <v>0</v>
      </c>
      <c r="BY537" s="361"/>
      <c r="BZ537" s="361"/>
      <c r="CA537" s="361"/>
      <c r="CB537" s="361"/>
      <c r="CC537" s="361"/>
      <c r="CD537" s="361"/>
      <c r="CE537" s="361"/>
      <c r="CF537" s="361"/>
      <c r="CG537" s="253">
        <f t="shared" si="904"/>
        <v>0</v>
      </c>
      <c r="CH537" s="361"/>
      <c r="CI537" s="253">
        <f t="shared" si="905"/>
        <v>0</v>
      </c>
      <c r="CJ537" s="361"/>
      <c r="CK537" s="361"/>
      <c r="CL537" s="361"/>
      <c r="CM537" s="361"/>
      <c r="CN537" s="361"/>
      <c r="CO537" s="361"/>
      <c r="CP537" s="361"/>
      <c r="CQ537" s="361"/>
      <c r="CR537" s="253">
        <f t="shared" si="906"/>
        <v>0</v>
      </c>
      <c r="CS537" s="361"/>
      <c r="CT537" s="253">
        <f t="shared" si="907"/>
        <v>0</v>
      </c>
      <c r="CU537" s="361"/>
      <c r="CV537" s="361"/>
      <c r="CW537" s="361"/>
      <c r="CX537" s="361"/>
      <c r="CY537" s="361"/>
      <c r="CZ537" s="361"/>
      <c r="DA537" s="361"/>
      <c r="DB537" s="361"/>
      <c r="DC537" s="253">
        <f t="shared" si="908"/>
        <v>0</v>
      </c>
      <c r="DD537" s="361"/>
      <c r="DE537" s="253">
        <f t="shared" si="909"/>
        <v>0</v>
      </c>
      <c r="DF537" s="361"/>
      <c r="DG537" s="361"/>
      <c r="DH537" s="361"/>
      <c r="DI537" s="361"/>
      <c r="DJ537" s="361"/>
      <c r="DK537" s="361"/>
      <c r="DL537" s="361"/>
      <c r="DM537" s="242"/>
      <c r="DN537" s="242"/>
    </row>
    <row r="538" spans="1:118" s="27" customFormat="1" ht="24">
      <c r="A538" s="272" t="str">
        <f t="shared" si="879"/>
        <v>Внести наименование учреждения 18</v>
      </c>
      <c r="B538" s="351" t="s">
        <v>334</v>
      </c>
      <c r="C538" s="349" t="s">
        <v>294</v>
      </c>
      <c r="D538" s="349" t="s">
        <v>63</v>
      </c>
      <c r="E538" s="308">
        <f t="shared" si="890"/>
        <v>0</v>
      </c>
      <c r="F538" s="236">
        <f t="shared" si="891"/>
        <v>0</v>
      </c>
      <c r="G538" s="236">
        <f t="shared" si="892"/>
        <v>0</v>
      </c>
      <c r="H538" s="236">
        <f t="shared" si="893"/>
        <v>0</v>
      </c>
      <c r="I538" s="236">
        <f t="shared" si="894"/>
        <v>0</v>
      </c>
      <c r="J538" s="236">
        <f t="shared" si="895"/>
        <v>0</v>
      </c>
      <c r="K538" s="236">
        <f t="shared" si="896"/>
        <v>0</v>
      </c>
      <c r="L538" s="236">
        <f t="shared" si="897"/>
        <v>0</v>
      </c>
      <c r="M538" s="236">
        <f t="shared" si="898"/>
        <v>0</v>
      </c>
      <c r="N538" s="236">
        <f t="shared" si="880"/>
        <v>0</v>
      </c>
      <c r="O538" s="236">
        <f t="shared" si="899"/>
        <v>0</v>
      </c>
      <c r="P538" s="367"/>
      <c r="Q538" s="368"/>
      <c r="R538" s="237">
        <f t="shared" si="910"/>
        <v>0</v>
      </c>
      <c r="S538" s="368"/>
      <c r="T538" s="237">
        <f t="shared" si="911"/>
        <v>0</v>
      </c>
      <c r="U538" s="368"/>
      <c r="V538" s="368"/>
      <c r="W538" s="368"/>
      <c r="X538" s="368"/>
      <c r="Y538" s="368"/>
      <c r="Z538" s="368"/>
      <c r="AA538" s="367"/>
      <c r="AB538" s="368"/>
      <c r="AC538" s="237">
        <f t="shared" si="912"/>
        <v>0</v>
      </c>
      <c r="AD538" s="368"/>
      <c r="AE538" s="237">
        <f t="shared" si="913"/>
        <v>0</v>
      </c>
      <c r="AF538" s="368"/>
      <c r="AG538" s="368"/>
      <c r="AH538" s="368"/>
      <c r="AI538" s="368"/>
      <c r="AJ538" s="368"/>
      <c r="AK538" s="368"/>
      <c r="AL538" s="367"/>
      <c r="AM538" s="368"/>
      <c r="AN538" s="237">
        <f t="shared" si="914"/>
        <v>0</v>
      </c>
      <c r="AO538" s="368"/>
      <c r="AP538" s="237">
        <f t="shared" si="915"/>
        <v>0</v>
      </c>
      <c r="AQ538" s="368"/>
      <c r="AR538" s="368"/>
      <c r="AS538" s="368"/>
      <c r="AT538" s="368"/>
      <c r="AU538" s="368"/>
      <c r="AV538" s="368"/>
      <c r="AW538" s="367"/>
      <c r="AX538" s="368"/>
      <c r="AY538" s="237">
        <f t="shared" si="916"/>
        <v>0</v>
      </c>
      <c r="AZ538" s="368"/>
      <c r="BA538" s="237">
        <f t="shared" si="917"/>
        <v>0</v>
      </c>
      <c r="BB538" s="368"/>
      <c r="BC538" s="368"/>
      <c r="BD538" s="368"/>
      <c r="BE538" s="368"/>
      <c r="BF538" s="368"/>
      <c r="BG538" s="368"/>
      <c r="BH538" s="379">
        <f t="shared" si="876"/>
        <v>0</v>
      </c>
      <c r="BI538" s="255" t="str">
        <f t="shared" si="889"/>
        <v>09</v>
      </c>
      <c r="BJ538" s="361"/>
      <c r="BK538" s="253">
        <f t="shared" si="900"/>
        <v>0</v>
      </c>
      <c r="BL538" s="361"/>
      <c r="BM538" s="253">
        <f t="shared" si="901"/>
        <v>0</v>
      </c>
      <c r="BN538" s="247"/>
      <c r="BO538" s="358"/>
      <c r="BP538" s="361"/>
      <c r="BQ538" s="361"/>
      <c r="BR538" s="361"/>
      <c r="BS538" s="361"/>
      <c r="BT538" s="361"/>
      <c r="BU538" s="361"/>
      <c r="BV538" s="253">
        <f t="shared" si="902"/>
        <v>0</v>
      </c>
      <c r="BW538" s="361"/>
      <c r="BX538" s="253">
        <f t="shared" si="903"/>
        <v>0</v>
      </c>
      <c r="BY538" s="361"/>
      <c r="BZ538" s="361"/>
      <c r="CA538" s="361"/>
      <c r="CB538" s="361"/>
      <c r="CC538" s="361"/>
      <c r="CD538" s="361"/>
      <c r="CE538" s="361"/>
      <c r="CF538" s="361"/>
      <c r="CG538" s="253">
        <f t="shared" si="904"/>
        <v>0</v>
      </c>
      <c r="CH538" s="361"/>
      <c r="CI538" s="253">
        <f t="shared" si="905"/>
        <v>0</v>
      </c>
      <c r="CJ538" s="361"/>
      <c r="CK538" s="361"/>
      <c r="CL538" s="361"/>
      <c r="CM538" s="361"/>
      <c r="CN538" s="361"/>
      <c r="CO538" s="361"/>
      <c r="CP538" s="361"/>
      <c r="CQ538" s="361"/>
      <c r="CR538" s="253">
        <f t="shared" si="906"/>
        <v>0</v>
      </c>
      <c r="CS538" s="361"/>
      <c r="CT538" s="253">
        <f t="shared" si="907"/>
        <v>0</v>
      </c>
      <c r="CU538" s="361"/>
      <c r="CV538" s="361"/>
      <c r="CW538" s="361"/>
      <c r="CX538" s="361"/>
      <c r="CY538" s="361"/>
      <c r="CZ538" s="361"/>
      <c r="DA538" s="361"/>
      <c r="DB538" s="361"/>
      <c r="DC538" s="253">
        <f t="shared" si="908"/>
        <v>0</v>
      </c>
      <c r="DD538" s="361"/>
      <c r="DE538" s="253">
        <f t="shared" si="909"/>
        <v>0</v>
      </c>
      <c r="DF538" s="361"/>
      <c r="DG538" s="361"/>
      <c r="DH538" s="361"/>
      <c r="DI538" s="361"/>
      <c r="DJ538" s="361"/>
      <c r="DK538" s="361"/>
      <c r="DL538" s="361"/>
      <c r="DM538" s="2"/>
      <c r="DN538" s="2"/>
    </row>
    <row r="539" spans="1:118" s="27" customFormat="1" ht="12">
      <c r="A539" s="272" t="str">
        <f t="shared" si="879"/>
        <v>Внести наименование учреждения 18</v>
      </c>
      <c r="B539" s="366" t="s">
        <v>335</v>
      </c>
      <c r="C539" s="349" t="s">
        <v>295</v>
      </c>
      <c r="D539" s="349" t="s">
        <v>64</v>
      </c>
      <c r="E539" s="308">
        <f t="shared" si="890"/>
        <v>0</v>
      </c>
      <c r="F539" s="236">
        <f t="shared" si="891"/>
        <v>0</v>
      </c>
      <c r="G539" s="236">
        <f t="shared" si="892"/>
        <v>0</v>
      </c>
      <c r="H539" s="236">
        <f t="shared" si="893"/>
        <v>0</v>
      </c>
      <c r="I539" s="236">
        <f t="shared" si="894"/>
        <v>0</v>
      </c>
      <c r="J539" s="236">
        <f t="shared" si="895"/>
        <v>0</v>
      </c>
      <c r="K539" s="236">
        <f t="shared" si="896"/>
        <v>0</v>
      </c>
      <c r="L539" s="236">
        <f t="shared" si="897"/>
        <v>0</v>
      </c>
      <c r="M539" s="236">
        <f t="shared" si="898"/>
        <v>0</v>
      </c>
      <c r="N539" s="236">
        <f t="shared" si="880"/>
        <v>0</v>
      </c>
      <c r="O539" s="236">
        <f t="shared" si="899"/>
        <v>0</v>
      </c>
      <c r="P539" s="367"/>
      <c r="Q539" s="368"/>
      <c r="R539" s="237">
        <f t="shared" si="910"/>
        <v>0</v>
      </c>
      <c r="S539" s="368"/>
      <c r="T539" s="237">
        <f t="shared" si="911"/>
        <v>0</v>
      </c>
      <c r="U539" s="368"/>
      <c r="V539" s="368"/>
      <c r="W539" s="368"/>
      <c r="X539" s="368"/>
      <c r="Y539" s="368"/>
      <c r="Z539" s="368"/>
      <c r="AA539" s="367"/>
      <c r="AB539" s="368"/>
      <c r="AC539" s="237">
        <f t="shared" si="912"/>
        <v>0</v>
      </c>
      <c r="AD539" s="368"/>
      <c r="AE539" s="237">
        <f t="shared" si="913"/>
        <v>0</v>
      </c>
      <c r="AF539" s="368"/>
      <c r="AG539" s="368"/>
      <c r="AH539" s="368"/>
      <c r="AI539" s="368"/>
      <c r="AJ539" s="368"/>
      <c r="AK539" s="368"/>
      <c r="AL539" s="367"/>
      <c r="AM539" s="368"/>
      <c r="AN539" s="237">
        <f t="shared" si="914"/>
        <v>0</v>
      </c>
      <c r="AO539" s="368"/>
      <c r="AP539" s="237">
        <f t="shared" si="915"/>
        <v>0</v>
      </c>
      <c r="AQ539" s="368"/>
      <c r="AR539" s="368"/>
      <c r="AS539" s="368"/>
      <c r="AT539" s="368"/>
      <c r="AU539" s="368"/>
      <c r="AV539" s="368"/>
      <c r="AW539" s="367"/>
      <c r="AX539" s="368"/>
      <c r="AY539" s="237">
        <f t="shared" si="916"/>
        <v>0</v>
      </c>
      <c r="AZ539" s="368"/>
      <c r="BA539" s="237">
        <f t="shared" si="917"/>
        <v>0</v>
      </c>
      <c r="BB539" s="368"/>
      <c r="BC539" s="368"/>
      <c r="BD539" s="368"/>
      <c r="BE539" s="368"/>
      <c r="BF539" s="368"/>
      <c r="BG539" s="368"/>
      <c r="BH539" s="379">
        <f t="shared" si="876"/>
        <v>0</v>
      </c>
      <c r="BI539" s="255" t="str">
        <f t="shared" si="889"/>
        <v>10</v>
      </c>
      <c r="BJ539" s="361"/>
      <c r="BK539" s="253">
        <f t="shared" si="900"/>
        <v>0</v>
      </c>
      <c r="BL539" s="361"/>
      <c r="BM539" s="253">
        <f t="shared" si="901"/>
        <v>0</v>
      </c>
      <c r="BN539" s="247"/>
      <c r="BO539" s="358"/>
      <c r="BP539" s="361"/>
      <c r="BQ539" s="361"/>
      <c r="BR539" s="361"/>
      <c r="BS539" s="361"/>
      <c r="BT539" s="361"/>
      <c r="BU539" s="361"/>
      <c r="BV539" s="253">
        <f t="shared" si="902"/>
        <v>0</v>
      </c>
      <c r="BW539" s="361"/>
      <c r="BX539" s="253">
        <f t="shared" si="903"/>
        <v>0</v>
      </c>
      <c r="BY539" s="361"/>
      <c r="BZ539" s="361"/>
      <c r="CA539" s="361"/>
      <c r="CB539" s="361"/>
      <c r="CC539" s="361"/>
      <c r="CD539" s="361"/>
      <c r="CE539" s="361"/>
      <c r="CF539" s="361"/>
      <c r="CG539" s="253">
        <f t="shared" si="904"/>
        <v>0</v>
      </c>
      <c r="CH539" s="361"/>
      <c r="CI539" s="253">
        <f t="shared" si="905"/>
        <v>0</v>
      </c>
      <c r="CJ539" s="361"/>
      <c r="CK539" s="361"/>
      <c r="CL539" s="361"/>
      <c r="CM539" s="361"/>
      <c r="CN539" s="361"/>
      <c r="CO539" s="361"/>
      <c r="CP539" s="361"/>
      <c r="CQ539" s="361"/>
      <c r="CR539" s="253">
        <f t="shared" si="906"/>
        <v>0</v>
      </c>
      <c r="CS539" s="361"/>
      <c r="CT539" s="253">
        <f t="shared" si="907"/>
        <v>0</v>
      </c>
      <c r="CU539" s="361"/>
      <c r="CV539" s="361"/>
      <c r="CW539" s="361"/>
      <c r="CX539" s="361"/>
      <c r="CY539" s="361"/>
      <c r="CZ539" s="361"/>
      <c r="DA539" s="361"/>
      <c r="DB539" s="361"/>
      <c r="DC539" s="253">
        <f t="shared" si="908"/>
        <v>0</v>
      </c>
      <c r="DD539" s="361"/>
      <c r="DE539" s="253">
        <f t="shared" si="909"/>
        <v>0</v>
      </c>
      <c r="DF539" s="361"/>
      <c r="DG539" s="361"/>
      <c r="DH539" s="361"/>
      <c r="DI539" s="361"/>
      <c r="DJ539" s="361"/>
      <c r="DK539" s="361"/>
      <c r="DL539" s="361"/>
      <c r="DM539" s="2"/>
      <c r="DN539" s="2"/>
    </row>
    <row r="540" spans="1:118" s="28" customFormat="1" ht="24">
      <c r="A540" s="272" t="str">
        <f t="shared" si="879"/>
        <v>Внести наименование учреждения 18</v>
      </c>
      <c r="B540" s="348" t="s">
        <v>336</v>
      </c>
      <c r="C540" s="349" t="s">
        <v>296</v>
      </c>
      <c r="D540" s="349" t="s">
        <v>65</v>
      </c>
      <c r="E540" s="308">
        <f t="shared" si="890"/>
        <v>0</v>
      </c>
      <c r="F540" s="236">
        <f t="shared" si="891"/>
        <v>0</v>
      </c>
      <c r="G540" s="236">
        <f t="shared" si="892"/>
        <v>0</v>
      </c>
      <c r="H540" s="236">
        <f t="shared" si="893"/>
        <v>0</v>
      </c>
      <c r="I540" s="236">
        <f t="shared" si="894"/>
        <v>0</v>
      </c>
      <c r="J540" s="236">
        <f t="shared" si="895"/>
        <v>0</v>
      </c>
      <c r="K540" s="236">
        <f t="shared" si="896"/>
        <v>0</v>
      </c>
      <c r="L540" s="236">
        <f t="shared" si="897"/>
        <v>0</v>
      </c>
      <c r="M540" s="236">
        <f t="shared" si="898"/>
        <v>0</v>
      </c>
      <c r="N540" s="236">
        <f t="shared" si="880"/>
        <v>0</v>
      </c>
      <c r="O540" s="236">
        <f t="shared" si="899"/>
        <v>0</v>
      </c>
      <c r="P540" s="220"/>
      <c r="Q540" s="221"/>
      <c r="R540" s="237">
        <f t="shared" si="910"/>
        <v>0</v>
      </c>
      <c r="S540" s="221"/>
      <c r="T540" s="237">
        <f t="shared" si="911"/>
        <v>0</v>
      </c>
      <c r="U540" s="221"/>
      <c r="V540" s="233"/>
      <c r="W540" s="221"/>
      <c r="X540" s="221"/>
      <c r="Y540" s="233"/>
      <c r="Z540" s="221"/>
      <c r="AA540" s="220"/>
      <c r="AB540" s="221"/>
      <c r="AC540" s="237">
        <f t="shared" si="912"/>
        <v>0</v>
      </c>
      <c r="AD540" s="221"/>
      <c r="AE540" s="237">
        <f t="shared" si="913"/>
        <v>0</v>
      </c>
      <c r="AF540" s="221"/>
      <c r="AG540" s="233"/>
      <c r="AH540" s="221"/>
      <c r="AI540" s="221"/>
      <c r="AJ540" s="233"/>
      <c r="AK540" s="221"/>
      <c r="AL540" s="220"/>
      <c r="AM540" s="221"/>
      <c r="AN540" s="237">
        <f t="shared" si="914"/>
        <v>0</v>
      </c>
      <c r="AO540" s="221"/>
      <c r="AP540" s="237">
        <f t="shared" si="915"/>
        <v>0</v>
      </c>
      <c r="AQ540" s="221"/>
      <c r="AR540" s="233"/>
      <c r="AS540" s="221"/>
      <c r="AT540" s="221"/>
      <c r="AU540" s="233"/>
      <c r="AV540" s="221"/>
      <c r="AW540" s="220"/>
      <c r="AX540" s="221"/>
      <c r="AY540" s="237">
        <f t="shared" si="916"/>
        <v>0</v>
      </c>
      <c r="AZ540" s="221"/>
      <c r="BA540" s="237">
        <f t="shared" si="917"/>
        <v>0</v>
      </c>
      <c r="BB540" s="221"/>
      <c r="BC540" s="233"/>
      <c r="BD540" s="221"/>
      <c r="BE540" s="221"/>
      <c r="BF540" s="233"/>
      <c r="BG540" s="221"/>
      <c r="BH540" s="379">
        <f t="shared" si="876"/>
        <v>0</v>
      </c>
      <c r="BI540" s="255" t="str">
        <f t="shared" si="889"/>
        <v>11</v>
      </c>
      <c r="BJ540" s="361"/>
      <c r="BK540" s="253">
        <f t="shared" si="900"/>
        <v>0</v>
      </c>
      <c r="BL540" s="361"/>
      <c r="BM540" s="253">
        <f t="shared" si="901"/>
        <v>0</v>
      </c>
      <c r="BN540" s="247"/>
      <c r="BO540" s="358"/>
      <c r="BP540" s="361"/>
      <c r="BQ540" s="361"/>
      <c r="BR540" s="361"/>
      <c r="BS540" s="361"/>
      <c r="BT540" s="361"/>
      <c r="BU540" s="361"/>
      <c r="BV540" s="253">
        <f t="shared" si="902"/>
        <v>0</v>
      </c>
      <c r="BW540" s="361"/>
      <c r="BX540" s="253">
        <f t="shared" si="903"/>
        <v>0</v>
      </c>
      <c r="BY540" s="361"/>
      <c r="BZ540" s="361"/>
      <c r="CA540" s="361"/>
      <c r="CB540" s="361"/>
      <c r="CC540" s="361"/>
      <c r="CD540" s="361"/>
      <c r="CE540" s="361"/>
      <c r="CF540" s="361"/>
      <c r="CG540" s="253">
        <f t="shared" si="904"/>
        <v>0</v>
      </c>
      <c r="CH540" s="361"/>
      <c r="CI540" s="253">
        <f t="shared" si="905"/>
        <v>0</v>
      </c>
      <c r="CJ540" s="361"/>
      <c r="CK540" s="361"/>
      <c r="CL540" s="361"/>
      <c r="CM540" s="361"/>
      <c r="CN540" s="361"/>
      <c r="CO540" s="361"/>
      <c r="CP540" s="361"/>
      <c r="CQ540" s="361"/>
      <c r="CR540" s="253">
        <f t="shared" si="906"/>
        <v>0</v>
      </c>
      <c r="CS540" s="361"/>
      <c r="CT540" s="253">
        <f t="shared" si="907"/>
        <v>0</v>
      </c>
      <c r="CU540" s="361"/>
      <c r="CV540" s="361"/>
      <c r="CW540" s="361"/>
      <c r="CX540" s="361"/>
      <c r="CY540" s="361"/>
      <c r="CZ540" s="361"/>
      <c r="DA540" s="361"/>
      <c r="DB540" s="361"/>
      <c r="DC540" s="253">
        <f t="shared" si="908"/>
        <v>0</v>
      </c>
      <c r="DD540" s="361"/>
      <c r="DE540" s="253">
        <f t="shared" si="909"/>
        <v>0</v>
      </c>
      <c r="DF540" s="361"/>
      <c r="DG540" s="361"/>
      <c r="DH540" s="361"/>
      <c r="DI540" s="361"/>
      <c r="DJ540" s="361"/>
      <c r="DK540" s="361"/>
      <c r="DL540" s="361"/>
      <c r="DM540" s="242"/>
      <c r="DN540" s="242"/>
    </row>
    <row r="541" spans="1:118" s="27" customFormat="1" ht="24">
      <c r="A541" s="272" t="str">
        <f t="shared" si="879"/>
        <v>Внести наименование учреждения 18</v>
      </c>
      <c r="B541" s="351" t="s">
        <v>334</v>
      </c>
      <c r="C541" s="349" t="s">
        <v>297</v>
      </c>
      <c r="D541" s="349" t="s">
        <v>66</v>
      </c>
      <c r="E541" s="308">
        <f t="shared" si="890"/>
        <v>0</v>
      </c>
      <c r="F541" s="236">
        <f t="shared" si="891"/>
        <v>0</v>
      </c>
      <c r="G541" s="236">
        <f t="shared" si="892"/>
        <v>0</v>
      </c>
      <c r="H541" s="236">
        <f t="shared" si="893"/>
        <v>0</v>
      </c>
      <c r="I541" s="236">
        <f t="shared" si="894"/>
        <v>0</v>
      </c>
      <c r="J541" s="236">
        <f t="shared" si="895"/>
        <v>0</v>
      </c>
      <c r="K541" s="236">
        <f t="shared" si="896"/>
        <v>0</v>
      </c>
      <c r="L541" s="236">
        <f t="shared" si="897"/>
        <v>0</v>
      </c>
      <c r="M541" s="236">
        <f t="shared" si="898"/>
        <v>0</v>
      </c>
      <c r="N541" s="236">
        <f t="shared" si="880"/>
        <v>0</v>
      </c>
      <c r="O541" s="236">
        <f t="shared" si="899"/>
        <v>0</v>
      </c>
      <c r="P541" s="220"/>
      <c r="Q541" s="221"/>
      <c r="R541" s="237">
        <f t="shared" si="910"/>
        <v>0</v>
      </c>
      <c r="S541" s="221"/>
      <c r="T541" s="237">
        <f t="shared" si="911"/>
        <v>0</v>
      </c>
      <c r="U541" s="221"/>
      <c r="V541" s="233"/>
      <c r="W541" s="221"/>
      <c r="X541" s="221"/>
      <c r="Y541" s="233"/>
      <c r="Z541" s="221"/>
      <c r="AA541" s="220"/>
      <c r="AB541" s="221"/>
      <c r="AC541" s="237">
        <f t="shared" si="912"/>
        <v>0</v>
      </c>
      <c r="AD541" s="221"/>
      <c r="AE541" s="237">
        <f t="shared" si="913"/>
        <v>0</v>
      </c>
      <c r="AF541" s="221"/>
      <c r="AG541" s="233"/>
      <c r="AH541" s="221"/>
      <c r="AI541" s="221"/>
      <c r="AJ541" s="233"/>
      <c r="AK541" s="221"/>
      <c r="AL541" s="220"/>
      <c r="AM541" s="221"/>
      <c r="AN541" s="237">
        <f t="shared" si="914"/>
        <v>0</v>
      </c>
      <c r="AO541" s="221"/>
      <c r="AP541" s="237">
        <f t="shared" si="915"/>
        <v>0</v>
      </c>
      <c r="AQ541" s="221"/>
      <c r="AR541" s="233"/>
      <c r="AS541" s="221"/>
      <c r="AT541" s="221"/>
      <c r="AU541" s="233"/>
      <c r="AV541" s="221"/>
      <c r="AW541" s="220"/>
      <c r="AX541" s="221"/>
      <c r="AY541" s="237">
        <f t="shared" si="916"/>
        <v>0</v>
      </c>
      <c r="AZ541" s="221"/>
      <c r="BA541" s="237">
        <f t="shared" si="917"/>
        <v>0</v>
      </c>
      <c r="BB541" s="221"/>
      <c r="BC541" s="233"/>
      <c r="BD541" s="221"/>
      <c r="BE541" s="221"/>
      <c r="BF541" s="233"/>
      <c r="BG541" s="221"/>
      <c r="BH541" s="379">
        <f t="shared" si="876"/>
        <v>0</v>
      </c>
      <c r="BI541" s="255" t="str">
        <f t="shared" si="889"/>
        <v>12</v>
      </c>
      <c r="BJ541" s="361"/>
      <c r="BK541" s="253">
        <f t="shared" si="900"/>
        <v>0</v>
      </c>
      <c r="BL541" s="361"/>
      <c r="BM541" s="253">
        <f t="shared" si="901"/>
        <v>0</v>
      </c>
      <c r="BN541" s="247"/>
      <c r="BO541" s="358"/>
      <c r="BP541" s="361"/>
      <c r="BQ541" s="361"/>
      <c r="BR541" s="361"/>
      <c r="BS541" s="361"/>
      <c r="BT541" s="361"/>
      <c r="BU541" s="361"/>
      <c r="BV541" s="253">
        <f t="shared" si="902"/>
        <v>0</v>
      </c>
      <c r="BW541" s="361"/>
      <c r="BX541" s="253">
        <f t="shared" si="903"/>
        <v>0</v>
      </c>
      <c r="BY541" s="361"/>
      <c r="BZ541" s="361"/>
      <c r="CA541" s="361"/>
      <c r="CB541" s="361"/>
      <c r="CC541" s="361"/>
      <c r="CD541" s="361"/>
      <c r="CE541" s="361"/>
      <c r="CF541" s="361"/>
      <c r="CG541" s="253">
        <f t="shared" si="904"/>
        <v>0</v>
      </c>
      <c r="CH541" s="361"/>
      <c r="CI541" s="253">
        <f t="shared" si="905"/>
        <v>0</v>
      </c>
      <c r="CJ541" s="361"/>
      <c r="CK541" s="361"/>
      <c r="CL541" s="361"/>
      <c r="CM541" s="361"/>
      <c r="CN541" s="361"/>
      <c r="CO541" s="361"/>
      <c r="CP541" s="361"/>
      <c r="CQ541" s="361"/>
      <c r="CR541" s="253">
        <f t="shared" si="906"/>
        <v>0</v>
      </c>
      <c r="CS541" s="361"/>
      <c r="CT541" s="253">
        <f t="shared" si="907"/>
        <v>0</v>
      </c>
      <c r="CU541" s="361"/>
      <c r="CV541" s="361"/>
      <c r="CW541" s="361"/>
      <c r="CX541" s="361"/>
      <c r="CY541" s="361"/>
      <c r="CZ541" s="361"/>
      <c r="DA541" s="361"/>
      <c r="DB541" s="361"/>
      <c r="DC541" s="253">
        <f t="shared" si="908"/>
        <v>0</v>
      </c>
      <c r="DD541" s="361"/>
      <c r="DE541" s="253">
        <f t="shared" si="909"/>
        <v>0</v>
      </c>
      <c r="DF541" s="361"/>
      <c r="DG541" s="361"/>
      <c r="DH541" s="361"/>
      <c r="DI541" s="361"/>
      <c r="DJ541" s="361"/>
      <c r="DK541" s="361"/>
      <c r="DL541" s="361"/>
      <c r="DM541" s="2"/>
      <c r="DN541" s="2"/>
    </row>
    <row r="542" spans="1:118" s="27" customFormat="1" ht="12">
      <c r="A542" s="272" t="str">
        <f t="shared" si="879"/>
        <v>Внести наименование учреждения 18</v>
      </c>
      <c r="B542" s="366" t="s">
        <v>335</v>
      </c>
      <c r="C542" s="349" t="s">
        <v>298</v>
      </c>
      <c r="D542" s="349" t="s">
        <v>67</v>
      </c>
      <c r="E542" s="308">
        <f t="shared" si="890"/>
        <v>0</v>
      </c>
      <c r="F542" s="236">
        <f t="shared" si="891"/>
        <v>0</v>
      </c>
      <c r="G542" s="236">
        <f t="shared" si="892"/>
        <v>0</v>
      </c>
      <c r="H542" s="236">
        <f t="shared" si="893"/>
        <v>0</v>
      </c>
      <c r="I542" s="236">
        <f t="shared" si="894"/>
        <v>0</v>
      </c>
      <c r="J542" s="236">
        <f t="shared" si="895"/>
        <v>0</v>
      </c>
      <c r="K542" s="236">
        <f t="shared" si="896"/>
        <v>0</v>
      </c>
      <c r="L542" s="236">
        <f t="shared" si="897"/>
        <v>0</v>
      </c>
      <c r="M542" s="236">
        <f t="shared" si="898"/>
        <v>0</v>
      </c>
      <c r="N542" s="236">
        <f t="shared" si="880"/>
        <v>0</v>
      </c>
      <c r="O542" s="236">
        <f t="shared" si="899"/>
        <v>0</v>
      </c>
      <c r="P542" s="220"/>
      <c r="Q542" s="221"/>
      <c r="R542" s="237">
        <f t="shared" si="910"/>
        <v>0</v>
      </c>
      <c r="S542" s="221"/>
      <c r="T542" s="237">
        <f t="shared" si="911"/>
        <v>0</v>
      </c>
      <c r="U542" s="221"/>
      <c r="V542" s="233"/>
      <c r="W542" s="221"/>
      <c r="X542" s="221"/>
      <c r="Y542" s="233"/>
      <c r="Z542" s="221"/>
      <c r="AA542" s="220"/>
      <c r="AB542" s="221"/>
      <c r="AC542" s="237">
        <f t="shared" si="912"/>
        <v>0</v>
      </c>
      <c r="AD542" s="221"/>
      <c r="AE542" s="237">
        <f t="shared" si="913"/>
        <v>0</v>
      </c>
      <c r="AF542" s="221"/>
      <c r="AG542" s="233"/>
      <c r="AH542" s="221"/>
      <c r="AI542" s="221"/>
      <c r="AJ542" s="233"/>
      <c r="AK542" s="221"/>
      <c r="AL542" s="220"/>
      <c r="AM542" s="221"/>
      <c r="AN542" s="237">
        <f t="shared" si="914"/>
        <v>0</v>
      </c>
      <c r="AO542" s="221"/>
      <c r="AP542" s="237">
        <f t="shared" si="915"/>
        <v>0</v>
      </c>
      <c r="AQ542" s="221"/>
      <c r="AR542" s="233"/>
      <c r="AS542" s="221"/>
      <c r="AT542" s="221"/>
      <c r="AU542" s="233"/>
      <c r="AV542" s="221"/>
      <c r="AW542" s="220"/>
      <c r="AX542" s="221"/>
      <c r="AY542" s="237">
        <f t="shared" si="916"/>
        <v>0</v>
      </c>
      <c r="AZ542" s="221"/>
      <c r="BA542" s="237">
        <f t="shared" si="917"/>
        <v>0</v>
      </c>
      <c r="BB542" s="221"/>
      <c r="BC542" s="233"/>
      <c r="BD542" s="221"/>
      <c r="BE542" s="221"/>
      <c r="BF542" s="233"/>
      <c r="BG542" s="221"/>
      <c r="BH542" s="379">
        <f t="shared" si="876"/>
        <v>0</v>
      </c>
      <c r="BI542" s="255" t="str">
        <f t="shared" si="889"/>
        <v>13</v>
      </c>
      <c r="BJ542" s="361"/>
      <c r="BK542" s="253">
        <f t="shared" si="900"/>
        <v>0</v>
      </c>
      <c r="BL542" s="361"/>
      <c r="BM542" s="253">
        <f t="shared" si="901"/>
        <v>0</v>
      </c>
      <c r="BN542" s="247"/>
      <c r="BO542" s="358"/>
      <c r="BP542" s="361"/>
      <c r="BQ542" s="361"/>
      <c r="BR542" s="361"/>
      <c r="BS542" s="361"/>
      <c r="BT542" s="361"/>
      <c r="BU542" s="361"/>
      <c r="BV542" s="253">
        <f t="shared" si="902"/>
        <v>0</v>
      </c>
      <c r="BW542" s="361"/>
      <c r="BX542" s="253">
        <f t="shared" si="903"/>
        <v>0</v>
      </c>
      <c r="BY542" s="361"/>
      <c r="BZ542" s="361"/>
      <c r="CA542" s="361"/>
      <c r="CB542" s="361"/>
      <c r="CC542" s="361"/>
      <c r="CD542" s="361"/>
      <c r="CE542" s="361"/>
      <c r="CF542" s="361"/>
      <c r="CG542" s="253">
        <f t="shared" si="904"/>
        <v>0</v>
      </c>
      <c r="CH542" s="361"/>
      <c r="CI542" s="253">
        <f t="shared" si="905"/>
        <v>0</v>
      </c>
      <c r="CJ542" s="361"/>
      <c r="CK542" s="361"/>
      <c r="CL542" s="361"/>
      <c r="CM542" s="361"/>
      <c r="CN542" s="361"/>
      <c r="CO542" s="361"/>
      <c r="CP542" s="361"/>
      <c r="CQ542" s="361"/>
      <c r="CR542" s="253">
        <f t="shared" si="906"/>
        <v>0</v>
      </c>
      <c r="CS542" s="361"/>
      <c r="CT542" s="253">
        <f t="shared" si="907"/>
        <v>0</v>
      </c>
      <c r="CU542" s="361"/>
      <c r="CV542" s="361"/>
      <c r="CW542" s="361"/>
      <c r="CX542" s="361"/>
      <c r="CY542" s="361"/>
      <c r="CZ542" s="361"/>
      <c r="DA542" s="361"/>
      <c r="DB542" s="361"/>
      <c r="DC542" s="253">
        <f t="shared" si="908"/>
        <v>0</v>
      </c>
      <c r="DD542" s="361"/>
      <c r="DE542" s="253">
        <f t="shared" si="909"/>
        <v>0</v>
      </c>
      <c r="DF542" s="361"/>
      <c r="DG542" s="361"/>
      <c r="DH542" s="361"/>
      <c r="DI542" s="361"/>
      <c r="DJ542" s="361"/>
      <c r="DK542" s="361"/>
      <c r="DL542" s="361"/>
      <c r="DM542" s="2"/>
      <c r="DN542" s="2"/>
    </row>
    <row r="543" spans="1:118" s="28" customFormat="1" ht="72">
      <c r="A543" s="272" t="str">
        <f t="shared" si="879"/>
        <v>Внести наименование учреждения 18</v>
      </c>
      <c r="B543" s="348" t="s">
        <v>337</v>
      </c>
      <c r="C543" s="349" t="s">
        <v>299</v>
      </c>
      <c r="D543" s="349" t="s">
        <v>300</v>
      </c>
      <c r="E543" s="308">
        <f t="shared" si="890"/>
        <v>0</v>
      </c>
      <c r="F543" s="236">
        <f t="shared" si="891"/>
        <v>0</v>
      </c>
      <c r="G543" s="236">
        <f t="shared" si="892"/>
        <v>0</v>
      </c>
      <c r="H543" s="236">
        <f t="shared" si="893"/>
        <v>0</v>
      </c>
      <c r="I543" s="236">
        <f t="shared" si="894"/>
        <v>0</v>
      </c>
      <c r="J543" s="236">
        <f t="shared" si="895"/>
        <v>0</v>
      </c>
      <c r="K543" s="236">
        <f t="shared" si="896"/>
        <v>0</v>
      </c>
      <c r="L543" s="236">
        <f t="shared" si="897"/>
        <v>0</v>
      </c>
      <c r="M543" s="236">
        <f t="shared" si="898"/>
        <v>0</v>
      </c>
      <c r="N543" s="236">
        <f t="shared" si="880"/>
        <v>0</v>
      </c>
      <c r="O543" s="236">
        <f t="shared" si="899"/>
        <v>0</v>
      </c>
      <c r="P543" s="220"/>
      <c r="Q543" s="221"/>
      <c r="R543" s="237">
        <f t="shared" si="910"/>
        <v>0</v>
      </c>
      <c r="S543" s="221"/>
      <c r="T543" s="237">
        <f t="shared" si="911"/>
        <v>0</v>
      </c>
      <c r="U543" s="221"/>
      <c r="V543" s="233"/>
      <c r="W543" s="221"/>
      <c r="X543" s="221"/>
      <c r="Y543" s="233"/>
      <c r="Z543" s="221"/>
      <c r="AA543" s="220"/>
      <c r="AB543" s="221"/>
      <c r="AC543" s="237">
        <f t="shared" si="912"/>
        <v>0</v>
      </c>
      <c r="AD543" s="221"/>
      <c r="AE543" s="237">
        <f t="shared" si="913"/>
        <v>0</v>
      </c>
      <c r="AF543" s="221"/>
      <c r="AG543" s="233"/>
      <c r="AH543" s="221"/>
      <c r="AI543" s="221"/>
      <c r="AJ543" s="233"/>
      <c r="AK543" s="221"/>
      <c r="AL543" s="220"/>
      <c r="AM543" s="221"/>
      <c r="AN543" s="237">
        <f t="shared" si="914"/>
        <v>0</v>
      </c>
      <c r="AO543" s="221"/>
      <c r="AP543" s="237">
        <f t="shared" si="915"/>
        <v>0</v>
      </c>
      <c r="AQ543" s="221"/>
      <c r="AR543" s="233"/>
      <c r="AS543" s="221"/>
      <c r="AT543" s="221"/>
      <c r="AU543" s="233"/>
      <c r="AV543" s="221"/>
      <c r="AW543" s="220"/>
      <c r="AX543" s="221"/>
      <c r="AY543" s="237">
        <f t="shared" si="916"/>
        <v>0</v>
      </c>
      <c r="AZ543" s="221"/>
      <c r="BA543" s="237">
        <f t="shared" si="917"/>
        <v>0</v>
      </c>
      <c r="BB543" s="221"/>
      <c r="BC543" s="233"/>
      <c r="BD543" s="221"/>
      <c r="BE543" s="221"/>
      <c r="BF543" s="233"/>
      <c r="BG543" s="221"/>
      <c r="BH543" s="379">
        <f t="shared" si="876"/>
        <v>0</v>
      </c>
      <c r="BI543" s="255" t="str">
        <f t="shared" si="889"/>
        <v>14</v>
      </c>
      <c r="BJ543" s="361"/>
      <c r="BK543" s="253">
        <f t="shared" si="900"/>
        <v>0</v>
      </c>
      <c r="BL543" s="361"/>
      <c r="BM543" s="253">
        <f t="shared" si="901"/>
        <v>0</v>
      </c>
      <c r="BN543" s="247"/>
      <c r="BO543" s="358"/>
      <c r="BP543" s="361"/>
      <c r="BQ543" s="361"/>
      <c r="BR543" s="361"/>
      <c r="BS543" s="361"/>
      <c r="BT543" s="361"/>
      <c r="BU543" s="361"/>
      <c r="BV543" s="253">
        <f t="shared" si="902"/>
        <v>0</v>
      </c>
      <c r="BW543" s="361"/>
      <c r="BX543" s="253">
        <f t="shared" si="903"/>
        <v>0</v>
      </c>
      <c r="BY543" s="361"/>
      <c r="BZ543" s="361"/>
      <c r="CA543" s="361"/>
      <c r="CB543" s="361"/>
      <c r="CC543" s="361"/>
      <c r="CD543" s="361"/>
      <c r="CE543" s="361"/>
      <c r="CF543" s="361"/>
      <c r="CG543" s="253">
        <f t="shared" si="904"/>
        <v>0</v>
      </c>
      <c r="CH543" s="361"/>
      <c r="CI543" s="253">
        <f t="shared" si="905"/>
        <v>0</v>
      </c>
      <c r="CJ543" s="361"/>
      <c r="CK543" s="361"/>
      <c r="CL543" s="361"/>
      <c r="CM543" s="361"/>
      <c r="CN543" s="361"/>
      <c r="CO543" s="361"/>
      <c r="CP543" s="361"/>
      <c r="CQ543" s="361"/>
      <c r="CR543" s="253">
        <f t="shared" si="906"/>
        <v>0</v>
      </c>
      <c r="CS543" s="361"/>
      <c r="CT543" s="253">
        <f t="shared" si="907"/>
        <v>0</v>
      </c>
      <c r="CU543" s="361"/>
      <c r="CV543" s="361"/>
      <c r="CW543" s="361"/>
      <c r="CX543" s="361"/>
      <c r="CY543" s="361"/>
      <c r="CZ543" s="361"/>
      <c r="DA543" s="361"/>
      <c r="DB543" s="361"/>
      <c r="DC543" s="253">
        <f t="shared" si="908"/>
        <v>0</v>
      </c>
      <c r="DD543" s="361"/>
      <c r="DE543" s="253">
        <f t="shared" si="909"/>
        <v>0</v>
      </c>
      <c r="DF543" s="361"/>
      <c r="DG543" s="361"/>
      <c r="DH543" s="361"/>
      <c r="DI543" s="361"/>
      <c r="DJ543" s="361"/>
      <c r="DK543" s="361"/>
      <c r="DL543" s="361"/>
      <c r="DM543" s="242"/>
      <c r="DN543" s="242"/>
    </row>
    <row r="544" spans="1:118" s="27" customFormat="1" ht="24">
      <c r="A544" s="272" t="str">
        <f t="shared" si="879"/>
        <v>Внести наименование учреждения 18</v>
      </c>
      <c r="B544" s="351" t="s">
        <v>334</v>
      </c>
      <c r="C544" s="349" t="s">
        <v>301</v>
      </c>
      <c r="D544" s="349" t="s">
        <v>302</v>
      </c>
      <c r="E544" s="308">
        <f t="shared" si="890"/>
        <v>0</v>
      </c>
      <c r="F544" s="236">
        <f t="shared" si="891"/>
        <v>0</v>
      </c>
      <c r="G544" s="236">
        <f t="shared" si="892"/>
        <v>0</v>
      </c>
      <c r="H544" s="236">
        <f t="shared" si="893"/>
        <v>0</v>
      </c>
      <c r="I544" s="236">
        <f t="shared" si="894"/>
        <v>0</v>
      </c>
      <c r="J544" s="236">
        <f t="shared" si="895"/>
        <v>0</v>
      </c>
      <c r="K544" s="236">
        <f t="shared" si="896"/>
        <v>0</v>
      </c>
      <c r="L544" s="236">
        <f t="shared" si="897"/>
        <v>0</v>
      </c>
      <c r="M544" s="236">
        <f t="shared" si="898"/>
        <v>0</v>
      </c>
      <c r="N544" s="236">
        <f t="shared" si="880"/>
        <v>0</v>
      </c>
      <c r="O544" s="236">
        <f t="shared" si="899"/>
        <v>0</v>
      </c>
      <c r="P544" s="220"/>
      <c r="Q544" s="221"/>
      <c r="R544" s="237">
        <f t="shared" si="910"/>
        <v>0</v>
      </c>
      <c r="S544" s="221"/>
      <c r="T544" s="237">
        <f t="shared" si="911"/>
        <v>0</v>
      </c>
      <c r="U544" s="221"/>
      <c r="V544" s="233"/>
      <c r="W544" s="221"/>
      <c r="X544" s="221"/>
      <c r="Y544" s="233"/>
      <c r="Z544" s="221"/>
      <c r="AA544" s="220"/>
      <c r="AB544" s="221"/>
      <c r="AC544" s="237">
        <f t="shared" si="912"/>
        <v>0</v>
      </c>
      <c r="AD544" s="221"/>
      <c r="AE544" s="237">
        <f t="shared" si="913"/>
        <v>0</v>
      </c>
      <c r="AF544" s="221"/>
      <c r="AG544" s="233"/>
      <c r="AH544" s="221"/>
      <c r="AI544" s="221"/>
      <c r="AJ544" s="233"/>
      <c r="AK544" s="221"/>
      <c r="AL544" s="220"/>
      <c r="AM544" s="221"/>
      <c r="AN544" s="237">
        <f t="shared" si="914"/>
        <v>0</v>
      </c>
      <c r="AO544" s="221"/>
      <c r="AP544" s="237">
        <f t="shared" si="915"/>
        <v>0</v>
      </c>
      <c r="AQ544" s="221"/>
      <c r="AR544" s="233"/>
      <c r="AS544" s="221"/>
      <c r="AT544" s="221"/>
      <c r="AU544" s="233"/>
      <c r="AV544" s="221"/>
      <c r="AW544" s="220"/>
      <c r="AX544" s="221"/>
      <c r="AY544" s="237">
        <f t="shared" si="916"/>
        <v>0</v>
      </c>
      <c r="AZ544" s="221"/>
      <c r="BA544" s="237">
        <f t="shared" si="917"/>
        <v>0</v>
      </c>
      <c r="BB544" s="221"/>
      <c r="BC544" s="233"/>
      <c r="BD544" s="221"/>
      <c r="BE544" s="221"/>
      <c r="BF544" s="233"/>
      <c r="BG544" s="221"/>
      <c r="BH544" s="379">
        <f t="shared" si="876"/>
        <v>0</v>
      </c>
      <c r="BI544" s="255" t="str">
        <f t="shared" si="889"/>
        <v>15</v>
      </c>
      <c r="BJ544" s="361"/>
      <c r="BK544" s="253">
        <f t="shared" si="900"/>
        <v>0</v>
      </c>
      <c r="BL544" s="361"/>
      <c r="BM544" s="253">
        <f t="shared" si="901"/>
        <v>0</v>
      </c>
      <c r="BN544" s="247"/>
      <c r="BO544" s="358"/>
      <c r="BP544" s="361"/>
      <c r="BQ544" s="361"/>
      <c r="BR544" s="361"/>
      <c r="BS544" s="361"/>
      <c r="BT544" s="361"/>
      <c r="BU544" s="361"/>
      <c r="BV544" s="253">
        <f t="shared" si="902"/>
        <v>0</v>
      </c>
      <c r="BW544" s="361"/>
      <c r="BX544" s="253">
        <f t="shared" si="903"/>
        <v>0</v>
      </c>
      <c r="BY544" s="361"/>
      <c r="BZ544" s="361"/>
      <c r="CA544" s="361"/>
      <c r="CB544" s="361"/>
      <c r="CC544" s="361"/>
      <c r="CD544" s="361"/>
      <c r="CE544" s="361"/>
      <c r="CF544" s="361"/>
      <c r="CG544" s="253">
        <f t="shared" si="904"/>
        <v>0</v>
      </c>
      <c r="CH544" s="361"/>
      <c r="CI544" s="253">
        <f t="shared" si="905"/>
        <v>0</v>
      </c>
      <c r="CJ544" s="361"/>
      <c r="CK544" s="361"/>
      <c r="CL544" s="361"/>
      <c r="CM544" s="361"/>
      <c r="CN544" s="361"/>
      <c r="CO544" s="361"/>
      <c r="CP544" s="361"/>
      <c r="CQ544" s="361"/>
      <c r="CR544" s="253">
        <f t="shared" si="906"/>
        <v>0</v>
      </c>
      <c r="CS544" s="361"/>
      <c r="CT544" s="253">
        <f t="shared" si="907"/>
        <v>0</v>
      </c>
      <c r="CU544" s="361"/>
      <c r="CV544" s="361"/>
      <c r="CW544" s="361"/>
      <c r="CX544" s="361"/>
      <c r="CY544" s="361"/>
      <c r="CZ544" s="361"/>
      <c r="DA544" s="361"/>
      <c r="DB544" s="361"/>
      <c r="DC544" s="253">
        <f t="shared" si="908"/>
        <v>0</v>
      </c>
      <c r="DD544" s="361"/>
      <c r="DE544" s="253">
        <f t="shared" si="909"/>
        <v>0</v>
      </c>
      <c r="DF544" s="361"/>
      <c r="DG544" s="361"/>
      <c r="DH544" s="361"/>
      <c r="DI544" s="361"/>
      <c r="DJ544" s="361"/>
      <c r="DK544" s="361"/>
      <c r="DL544" s="361"/>
      <c r="DM544" s="2"/>
      <c r="DN544" s="2"/>
    </row>
    <row r="545" spans="1:118" s="27" customFormat="1" ht="12">
      <c r="A545" s="272" t="str">
        <f t="shared" si="879"/>
        <v>Внести наименование учреждения 18</v>
      </c>
      <c r="B545" s="366" t="s">
        <v>335</v>
      </c>
      <c r="C545" s="349" t="s">
        <v>303</v>
      </c>
      <c r="D545" s="349" t="s">
        <v>304</v>
      </c>
      <c r="E545" s="308">
        <f t="shared" si="890"/>
        <v>0</v>
      </c>
      <c r="F545" s="236">
        <f t="shared" si="891"/>
        <v>0</v>
      </c>
      <c r="G545" s="236">
        <f t="shared" si="892"/>
        <v>0</v>
      </c>
      <c r="H545" s="236">
        <f t="shared" si="893"/>
        <v>0</v>
      </c>
      <c r="I545" s="236">
        <f t="shared" si="894"/>
        <v>0</v>
      </c>
      <c r="J545" s="236">
        <f>ROUND(SUM(U545,AF545,AQ545,BB545),1)</f>
        <v>0</v>
      </c>
      <c r="K545" s="236">
        <f>ROUND(SUM(V545,AG545,AR545,BC545),1)</f>
        <v>0</v>
      </c>
      <c r="L545" s="236">
        <f>ROUND(SUM(W545,AH545,AS545,BD545),1)</f>
        <v>0</v>
      </c>
      <c r="M545" s="236">
        <f>ROUND(SUM(X545,AI545,AT545,BE545),1)</f>
        <v>0</v>
      </c>
      <c r="N545" s="236">
        <f t="shared" si="880"/>
        <v>0</v>
      </c>
      <c r="O545" s="236">
        <f>ROUND(SUM(Z545,AK545,AV545,BG545),1)</f>
        <v>0</v>
      </c>
      <c r="P545" s="220"/>
      <c r="Q545" s="221"/>
      <c r="R545" s="237">
        <f t="shared" si="910"/>
        <v>0</v>
      </c>
      <c r="S545" s="221"/>
      <c r="T545" s="237">
        <f t="shared" si="911"/>
        <v>0</v>
      </c>
      <c r="U545" s="221"/>
      <c r="V545" s="233"/>
      <c r="W545" s="221"/>
      <c r="X545" s="221"/>
      <c r="Y545" s="233"/>
      <c r="Z545" s="221"/>
      <c r="AA545" s="220"/>
      <c r="AB545" s="221"/>
      <c r="AC545" s="237">
        <f t="shared" si="912"/>
        <v>0</v>
      </c>
      <c r="AD545" s="221"/>
      <c r="AE545" s="237">
        <f t="shared" si="913"/>
        <v>0</v>
      </c>
      <c r="AF545" s="221"/>
      <c r="AG545" s="233"/>
      <c r="AH545" s="221"/>
      <c r="AI545" s="221"/>
      <c r="AJ545" s="233"/>
      <c r="AK545" s="221"/>
      <c r="AL545" s="220"/>
      <c r="AM545" s="221"/>
      <c r="AN545" s="237">
        <f t="shared" si="914"/>
        <v>0</v>
      </c>
      <c r="AO545" s="221"/>
      <c r="AP545" s="237">
        <f t="shared" si="915"/>
        <v>0</v>
      </c>
      <c r="AQ545" s="221"/>
      <c r="AR545" s="233"/>
      <c r="AS545" s="221"/>
      <c r="AT545" s="221"/>
      <c r="AU545" s="233"/>
      <c r="AV545" s="221"/>
      <c r="AW545" s="220"/>
      <c r="AX545" s="221"/>
      <c r="AY545" s="237">
        <f t="shared" si="916"/>
        <v>0</v>
      </c>
      <c r="AZ545" s="221"/>
      <c r="BA545" s="237">
        <f t="shared" si="917"/>
        <v>0</v>
      </c>
      <c r="BB545" s="221"/>
      <c r="BC545" s="233"/>
      <c r="BD545" s="221"/>
      <c r="BE545" s="221"/>
      <c r="BF545" s="233"/>
      <c r="BG545" s="221"/>
      <c r="BH545" s="379">
        <f t="shared" si="876"/>
        <v>0</v>
      </c>
      <c r="BI545" s="255" t="str">
        <f t="shared" si="889"/>
        <v>16</v>
      </c>
      <c r="BJ545" s="361"/>
      <c r="BK545" s="253">
        <f t="shared" si="900"/>
        <v>0</v>
      </c>
      <c r="BL545" s="361"/>
      <c r="BM545" s="253">
        <f t="shared" si="901"/>
        <v>0</v>
      </c>
      <c r="BN545" s="247"/>
      <c r="BO545" s="358"/>
      <c r="BP545" s="361"/>
      <c r="BQ545" s="361"/>
      <c r="BR545" s="361"/>
      <c r="BS545" s="361"/>
      <c r="BT545" s="361"/>
      <c r="BU545" s="361"/>
      <c r="BV545" s="253">
        <f t="shared" si="902"/>
        <v>0</v>
      </c>
      <c r="BW545" s="361"/>
      <c r="BX545" s="253">
        <f t="shared" si="903"/>
        <v>0</v>
      </c>
      <c r="BY545" s="361"/>
      <c r="BZ545" s="361"/>
      <c r="CA545" s="361"/>
      <c r="CB545" s="361"/>
      <c r="CC545" s="361"/>
      <c r="CD545" s="361"/>
      <c r="CE545" s="361"/>
      <c r="CF545" s="361"/>
      <c r="CG545" s="253">
        <f t="shared" si="904"/>
        <v>0</v>
      </c>
      <c r="CH545" s="361"/>
      <c r="CI545" s="253">
        <f t="shared" si="905"/>
        <v>0</v>
      </c>
      <c r="CJ545" s="361"/>
      <c r="CK545" s="361"/>
      <c r="CL545" s="361"/>
      <c r="CM545" s="361"/>
      <c r="CN545" s="361"/>
      <c r="CO545" s="361"/>
      <c r="CP545" s="361"/>
      <c r="CQ545" s="361"/>
      <c r="CR545" s="253">
        <f t="shared" si="906"/>
        <v>0</v>
      </c>
      <c r="CS545" s="361"/>
      <c r="CT545" s="253">
        <f t="shared" si="907"/>
        <v>0</v>
      </c>
      <c r="CU545" s="361"/>
      <c r="CV545" s="361"/>
      <c r="CW545" s="361"/>
      <c r="CX545" s="361"/>
      <c r="CY545" s="361"/>
      <c r="CZ545" s="361"/>
      <c r="DA545" s="361"/>
      <c r="DB545" s="361"/>
      <c r="DC545" s="253">
        <f t="shared" si="908"/>
        <v>0</v>
      </c>
      <c r="DD545" s="361"/>
      <c r="DE545" s="253">
        <f t="shared" si="909"/>
        <v>0</v>
      </c>
      <c r="DF545" s="361"/>
      <c r="DG545" s="361"/>
      <c r="DH545" s="361"/>
      <c r="DI545" s="361"/>
      <c r="DJ545" s="361"/>
      <c r="DK545" s="361"/>
      <c r="DL545" s="361"/>
      <c r="DM545" s="2"/>
      <c r="DN545" s="2"/>
    </row>
    <row r="546" spans="1:118" s="28" customFormat="1" ht="24">
      <c r="A546" s="272" t="str">
        <f t="shared" si="879"/>
        <v>Внести наименование учреждения 18</v>
      </c>
      <c r="B546" s="348" t="s">
        <v>338</v>
      </c>
      <c r="C546" s="349" t="s">
        <v>305</v>
      </c>
      <c r="D546" s="349" t="s">
        <v>306</v>
      </c>
      <c r="E546" s="308">
        <f t="shared" si="890"/>
        <v>0</v>
      </c>
      <c r="F546" s="236">
        <f t="shared" si="891"/>
        <v>0</v>
      </c>
      <c r="G546" s="236">
        <f t="shared" si="892"/>
        <v>0</v>
      </c>
      <c r="H546" s="236">
        <f t="shared" si="893"/>
        <v>0</v>
      </c>
      <c r="I546" s="236">
        <f t="shared" si="894"/>
        <v>0</v>
      </c>
      <c r="J546" s="236">
        <f t="shared" ref="J546:J557" si="918">ROUND(SUM(U546,AF546,AQ546,BB546),1)</f>
        <v>0</v>
      </c>
      <c r="K546" s="236">
        <f t="shared" ref="K546:K557" si="919">ROUND(SUM(V546,AG546,AR546,BC546),1)</f>
        <v>0</v>
      </c>
      <c r="L546" s="236">
        <f t="shared" ref="L546:L557" si="920">ROUND(SUM(W546,AH546,AS546,BD546),1)</f>
        <v>0</v>
      </c>
      <c r="M546" s="236">
        <f t="shared" ref="M546:M557" si="921">ROUND(SUM(X546,AI546,AT546,BE546),1)</f>
        <v>0</v>
      </c>
      <c r="N546" s="236">
        <f t="shared" si="880"/>
        <v>0</v>
      </c>
      <c r="O546" s="236">
        <f t="shared" ref="O546:O557" si="922">ROUND(SUM(Z546,AK546,AV546,BG546),1)</f>
        <v>0</v>
      </c>
      <c r="P546" s="367"/>
      <c r="Q546" s="368"/>
      <c r="R546" s="237">
        <f t="shared" si="910"/>
        <v>0</v>
      </c>
      <c r="S546" s="368"/>
      <c r="T546" s="237">
        <f t="shared" si="911"/>
        <v>0</v>
      </c>
      <c r="U546" s="368"/>
      <c r="V546" s="368"/>
      <c r="W546" s="368"/>
      <c r="X546" s="368"/>
      <c r="Y546" s="368"/>
      <c r="Z546" s="368"/>
      <c r="AA546" s="367"/>
      <c r="AB546" s="368"/>
      <c r="AC546" s="237">
        <f t="shared" si="912"/>
        <v>0</v>
      </c>
      <c r="AD546" s="368"/>
      <c r="AE546" s="237">
        <f t="shared" si="913"/>
        <v>0</v>
      </c>
      <c r="AF546" s="368"/>
      <c r="AG546" s="368"/>
      <c r="AH546" s="368"/>
      <c r="AI546" s="368"/>
      <c r="AJ546" s="368"/>
      <c r="AK546" s="368"/>
      <c r="AL546" s="367"/>
      <c r="AM546" s="368"/>
      <c r="AN546" s="237">
        <f t="shared" si="914"/>
        <v>0</v>
      </c>
      <c r="AO546" s="368"/>
      <c r="AP546" s="237">
        <f t="shared" si="915"/>
        <v>0</v>
      </c>
      <c r="AQ546" s="368"/>
      <c r="AR546" s="368"/>
      <c r="AS546" s="368"/>
      <c r="AT546" s="368"/>
      <c r="AU546" s="368"/>
      <c r="AV546" s="368"/>
      <c r="AW546" s="367"/>
      <c r="AX546" s="368"/>
      <c r="AY546" s="237">
        <f t="shared" si="916"/>
        <v>0</v>
      </c>
      <c r="AZ546" s="368"/>
      <c r="BA546" s="237">
        <f t="shared" si="917"/>
        <v>0</v>
      </c>
      <c r="BB546" s="368"/>
      <c r="BC546" s="368"/>
      <c r="BD546" s="368"/>
      <c r="BE546" s="368"/>
      <c r="BF546" s="368"/>
      <c r="BG546" s="368"/>
      <c r="BH546" s="379">
        <f t="shared" si="876"/>
        <v>0</v>
      </c>
      <c r="BI546" s="255" t="str">
        <f t="shared" si="889"/>
        <v>17</v>
      </c>
      <c r="BJ546" s="361"/>
      <c r="BK546" s="253">
        <f t="shared" si="900"/>
        <v>0</v>
      </c>
      <c r="BL546" s="361"/>
      <c r="BM546" s="253">
        <f t="shared" si="901"/>
        <v>0</v>
      </c>
      <c r="BN546" s="247"/>
      <c r="BO546" s="358"/>
      <c r="BP546" s="361"/>
      <c r="BQ546" s="361"/>
      <c r="BR546" s="361"/>
      <c r="BS546" s="361"/>
      <c r="BT546" s="361"/>
      <c r="BU546" s="361"/>
      <c r="BV546" s="253">
        <f t="shared" si="902"/>
        <v>0</v>
      </c>
      <c r="BW546" s="361"/>
      <c r="BX546" s="253">
        <f t="shared" si="903"/>
        <v>0</v>
      </c>
      <c r="BY546" s="361"/>
      <c r="BZ546" s="361"/>
      <c r="CA546" s="361"/>
      <c r="CB546" s="361"/>
      <c r="CC546" s="361"/>
      <c r="CD546" s="361"/>
      <c r="CE546" s="361"/>
      <c r="CF546" s="361"/>
      <c r="CG546" s="253">
        <f t="shared" si="904"/>
        <v>0</v>
      </c>
      <c r="CH546" s="361"/>
      <c r="CI546" s="253">
        <f t="shared" si="905"/>
        <v>0</v>
      </c>
      <c r="CJ546" s="361"/>
      <c r="CK546" s="361"/>
      <c r="CL546" s="361"/>
      <c r="CM546" s="361"/>
      <c r="CN546" s="361"/>
      <c r="CO546" s="361"/>
      <c r="CP546" s="361"/>
      <c r="CQ546" s="361"/>
      <c r="CR546" s="253">
        <f t="shared" si="906"/>
        <v>0</v>
      </c>
      <c r="CS546" s="361"/>
      <c r="CT546" s="253">
        <f t="shared" si="907"/>
        <v>0</v>
      </c>
      <c r="CU546" s="361"/>
      <c r="CV546" s="361"/>
      <c r="CW546" s="361"/>
      <c r="CX546" s="361"/>
      <c r="CY546" s="361"/>
      <c r="CZ546" s="361"/>
      <c r="DA546" s="361"/>
      <c r="DB546" s="361"/>
      <c r="DC546" s="253">
        <f t="shared" si="908"/>
        <v>0</v>
      </c>
      <c r="DD546" s="361"/>
      <c r="DE546" s="253">
        <f t="shared" si="909"/>
        <v>0</v>
      </c>
      <c r="DF546" s="361"/>
      <c r="DG546" s="361"/>
      <c r="DH546" s="361"/>
      <c r="DI546" s="361"/>
      <c r="DJ546" s="361"/>
      <c r="DK546" s="361"/>
      <c r="DL546" s="361"/>
      <c r="DM546" s="242"/>
      <c r="DN546" s="242"/>
    </row>
    <row r="547" spans="1:118" s="28" customFormat="1" ht="72">
      <c r="A547" s="272" t="str">
        <f t="shared" si="879"/>
        <v>Внести наименование учреждения 18</v>
      </c>
      <c r="B547" s="348" t="s">
        <v>339</v>
      </c>
      <c r="C547" s="349" t="s">
        <v>307</v>
      </c>
      <c r="D547" s="349" t="s">
        <v>308</v>
      </c>
      <c r="E547" s="308">
        <f t="shared" si="890"/>
        <v>0</v>
      </c>
      <c r="F547" s="236">
        <f t="shared" si="891"/>
        <v>0</v>
      </c>
      <c r="G547" s="236">
        <f t="shared" si="892"/>
        <v>0</v>
      </c>
      <c r="H547" s="236">
        <f t="shared" si="893"/>
        <v>0</v>
      </c>
      <c r="I547" s="236">
        <f t="shared" si="894"/>
        <v>0</v>
      </c>
      <c r="J547" s="236">
        <f t="shared" si="918"/>
        <v>0</v>
      </c>
      <c r="K547" s="236">
        <f t="shared" si="919"/>
        <v>0</v>
      </c>
      <c r="L547" s="236">
        <f t="shared" si="920"/>
        <v>0</v>
      </c>
      <c r="M547" s="236">
        <f t="shared" si="921"/>
        <v>0</v>
      </c>
      <c r="N547" s="236">
        <f t="shared" si="880"/>
        <v>0</v>
      </c>
      <c r="O547" s="236">
        <f t="shared" si="922"/>
        <v>0</v>
      </c>
      <c r="P547" s="367"/>
      <c r="Q547" s="368"/>
      <c r="R547" s="237">
        <f t="shared" si="910"/>
        <v>0</v>
      </c>
      <c r="S547" s="368"/>
      <c r="T547" s="237">
        <f t="shared" si="911"/>
        <v>0</v>
      </c>
      <c r="U547" s="368"/>
      <c r="V547" s="368"/>
      <c r="W547" s="368"/>
      <c r="X547" s="368"/>
      <c r="Y547" s="368"/>
      <c r="Z547" s="368"/>
      <c r="AA547" s="367"/>
      <c r="AB547" s="368"/>
      <c r="AC547" s="237">
        <f t="shared" si="912"/>
        <v>0</v>
      </c>
      <c r="AD547" s="368"/>
      <c r="AE547" s="237">
        <f t="shared" si="913"/>
        <v>0</v>
      </c>
      <c r="AF547" s="368"/>
      <c r="AG547" s="368"/>
      <c r="AH547" s="368"/>
      <c r="AI547" s="368"/>
      <c r="AJ547" s="368"/>
      <c r="AK547" s="368"/>
      <c r="AL547" s="367"/>
      <c r="AM547" s="368"/>
      <c r="AN547" s="237">
        <f t="shared" si="914"/>
        <v>0</v>
      </c>
      <c r="AO547" s="368"/>
      <c r="AP547" s="237">
        <f t="shared" si="915"/>
        <v>0</v>
      </c>
      <c r="AQ547" s="368"/>
      <c r="AR547" s="368"/>
      <c r="AS547" s="368"/>
      <c r="AT547" s="368"/>
      <c r="AU547" s="368"/>
      <c r="AV547" s="368"/>
      <c r="AW547" s="367"/>
      <c r="AX547" s="368"/>
      <c r="AY547" s="237">
        <f t="shared" si="916"/>
        <v>0</v>
      </c>
      <c r="AZ547" s="368"/>
      <c r="BA547" s="237">
        <f t="shared" si="917"/>
        <v>0</v>
      </c>
      <c r="BB547" s="368"/>
      <c r="BC547" s="368"/>
      <c r="BD547" s="368"/>
      <c r="BE547" s="368"/>
      <c r="BF547" s="368"/>
      <c r="BG547" s="368"/>
      <c r="BH547" s="379">
        <f t="shared" si="876"/>
        <v>0</v>
      </c>
      <c r="BI547" s="255" t="str">
        <f t="shared" si="889"/>
        <v>18</v>
      </c>
      <c r="BJ547" s="361"/>
      <c r="BK547" s="253">
        <f t="shared" si="900"/>
        <v>0</v>
      </c>
      <c r="BL547" s="361"/>
      <c r="BM547" s="253">
        <f t="shared" si="901"/>
        <v>0</v>
      </c>
      <c r="BN547" s="247"/>
      <c r="BO547" s="358"/>
      <c r="BP547" s="361"/>
      <c r="BQ547" s="361"/>
      <c r="BR547" s="361"/>
      <c r="BS547" s="361"/>
      <c r="BT547" s="361"/>
      <c r="BU547" s="361"/>
      <c r="BV547" s="253">
        <f t="shared" si="902"/>
        <v>0</v>
      </c>
      <c r="BW547" s="361"/>
      <c r="BX547" s="253">
        <f t="shared" si="903"/>
        <v>0</v>
      </c>
      <c r="BY547" s="361"/>
      <c r="BZ547" s="361"/>
      <c r="CA547" s="361"/>
      <c r="CB547" s="361"/>
      <c r="CC547" s="361"/>
      <c r="CD547" s="361"/>
      <c r="CE547" s="361"/>
      <c r="CF547" s="361"/>
      <c r="CG547" s="253">
        <f t="shared" si="904"/>
        <v>0</v>
      </c>
      <c r="CH547" s="361"/>
      <c r="CI547" s="253">
        <f t="shared" si="905"/>
        <v>0</v>
      </c>
      <c r="CJ547" s="361"/>
      <c r="CK547" s="361"/>
      <c r="CL547" s="361"/>
      <c r="CM547" s="361"/>
      <c r="CN547" s="361"/>
      <c r="CO547" s="361"/>
      <c r="CP547" s="361"/>
      <c r="CQ547" s="361"/>
      <c r="CR547" s="253">
        <f t="shared" si="906"/>
        <v>0</v>
      </c>
      <c r="CS547" s="361"/>
      <c r="CT547" s="253">
        <f t="shared" si="907"/>
        <v>0</v>
      </c>
      <c r="CU547" s="361"/>
      <c r="CV547" s="361"/>
      <c r="CW547" s="361"/>
      <c r="CX547" s="361"/>
      <c r="CY547" s="361"/>
      <c r="CZ547" s="361"/>
      <c r="DA547" s="361"/>
      <c r="DB547" s="361"/>
      <c r="DC547" s="253">
        <f t="shared" si="908"/>
        <v>0</v>
      </c>
      <c r="DD547" s="361"/>
      <c r="DE547" s="253">
        <f t="shared" si="909"/>
        <v>0</v>
      </c>
      <c r="DF547" s="361"/>
      <c r="DG547" s="361"/>
      <c r="DH547" s="361"/>
      <c r="DI547" s="361"/>
      <c r="DJ547" s="361"/>
      <c r="DK547" s="361"/>
      <c r="DL547" s="361"/>
      <c r="DM547" s="242"/>
      <c r="DN547" s="242"/>
    </row>
    <row r="548" spans="1:118" s="28" customFormat="1" ht="12">
      <c r="A548" s="272" t="str">
        <f t="shared" si="879"/>
        <v>Внести наименование учреждения 18</v>
      </c>
      <c r="B548" s="348" t="s">
        <v>309</v>
      </c>
      <c r="C548" s="349" t="s">
        <v>71</v>
      </c>
      <c r="D548" s="349" t="s">
        <v>310</v>
      </c>
      <c r="E548" s="308">
        <f t="shared" si="890"/>
        <v>0</v>
      </c>
      <c r="F548" s="236">
        <f t="shared" si="891"/>
        <v>0</v>
      </c>
      <c r="G548" s="236">
        <f t="shared" si="892"/>
        <v>0</v>
      </c>
      <c r="H548" s="236">
        <f t="shared" si="893"/>
        <v>0</v>
      </c>
      <c r="I548" s="236">
        <f t="shared" si="894"/>
        <v>0</v>
      </c>
      <c r="J548" s="236">
        <f t="shared" si="918"/>
        <v>0</v>
      </c>
      <c r="K548" s="236">
        <f t="shared" si="919"/>
        <v>0</v>
      </c>
      <c r="L548" s="236">
        <f t="shared" si="920"/>
        <v>0</v>
      </c>
      <c r="M548" s="236">
        <f t="shared" si="921"/>
        <v>0</v>
      </c>
      <c r="N548" s="236">
        <f t="shared" si="880"/>
        <v>0</v>
      </c>
      <c r="O548" s="236">
        <f t="shared" si="922"/>
        <v>0</v>
      </c>
      <c r="P548" s="367"/>
      <c r="Q548" s="368"/>
      <c r="R548" s="237">
        <f t="shared" si="910"/>
        <v>0</v>
      </c>
      <c r="S548" s="368"/>
      <c r="T548" s="237">
        <f t="shared" si="911"/>
        <v>0</v>
      </c>
      <c r="U548" s="368"/>
      <c r="V548" s="368"/>
      <c r="W548" s="368"/>
      <c r="X548" s="368"/>
      <c r="Y548" s="368"/>
      <c r="Z548" s="368"/>
      <c r="AA548" s="367"/>
      <c r="AB548" s="368"/>
      <c r="AC548" s="237">
        <f t="shared" si="912"/>
        <v>0</v>
      </c>
      <c r="AD548" s="368"/>
      <c r="AE548" s="237">
        <f t="shared" si="913"/>
        <v>0</v>
      </c>
      <c r="AF548" s="368"/>
      <c r="AG548" s="368"/>
      <c r="AH548" s="368"/>
      <c r="AI548" s="368"/>
      <c r="AJ548" s="368"/>
      <c r="AK548" s="368"/>
      <c r="AL548" s="367"/>
      <c r="AM548" s="368"/>
      <c r="AN548" s="237">
        <f t="shared" si="914"/>
        <v>0</v>
      </c>
      <c r="AO548" s="368"/>
      <c r="AP548" s="237">
        <f t="shared" si="915"/>
        <v>0</v>
      </c>
      <c r="AQ548" s="368"/>
      <c r="AR548" s="368"/>
      <c r="AS548" s="368"/>
      <c r="AT548" s="368"/>
      <c r="AU548" s="368"/>
      <c r="AV548" s="368"/>
      <c r="AW548" s="367"/>
      <c r="AX548" s="368"/>
      <c r="AY548" s="237">
        <f t="shared" si="916"/>
        <v>0</v>
      </c>
      <c r="AZ548" s="368"/>
      <c r="BA548" s="237">
        <f t="shared" si="917"/>
        <v>0</v>
      </c>
      <c r="BB548" s="368"/>
      <c r="BC548" s="368"/>
      <c r="BD548" s="368"/>
      <c r="BE548" s="368"/>
      <c r="BF548" s="368"/>
      <c r="BG548" s="368"/>
      <c r="BH548" s="379">
        <f t="shared" si="876"/>
        <v>0</v>
      </c>
      <c r="BI548" s="255" t="str">
        <f t="shared" si="889"/>
        <v>19</v>
      </c>
      <c r="BJ548" s="361"/>
      <c r="BK548" s="253">
        <f t="shared" si="900"/>
        <v>0</v>
      </c>
      <c r="BL548" s="361"/>
      <c r="BM548" s="253">
        <f t="shared" si="901"/>
        <v>0</v>
      </c>
      <c r="BN548" s="247"/>
      <c r="BO548" s="358"/>
      <c r="BP548" s="361"/>
      <c r="BQ548" s="361"/>
      <c r="BR548" s="361"/>
      <c r="BS548" s="361"/>
      <c r="BT548" s="361"/>
      <c r="BU548" s="361"/>
      <c r="BV548" s="253">
        <f t="shared" si="902"/>
        <v>0</v>
      </c>
      <c r="BW548" s="361"/>
      <c r="BX548" s="253">
        <f t="shared" si="903"/>
        <v>0</v>
      </c>
      <c r="BY548" s="361"/>
      <c r="BZ548" s="361"/>
      <c r="CA548" s="361"/>
      <c r="CB548" s="361"/>
      <c r="CC548" s="361"/>
      <c r="CD548" s="361"/>
      <c r="CE548" s="361"/>
      <c r="CF548" s="361"/>
      <c r="CG548" s="253">
        <f t="shared" si="904"/>
        <v>0</v>
      </c>
      <c r="CH548" s="361"/>
      <c r="CI548" s="253">
        <f t="shared" si="905"/>
        <v>0</v>
      </c>
      <c r="CJ548" s="361"/>
      <c r="CK548" s="361"/>
      <c r="CL548" s="361"/>
      <c r="CM548" s="361"/>
      <c r="CN548" s="361"/>
      <c r="CO548" s="361"/>
      <c r="CP548" s="361"/>
      <c r="CQ548" s="361"/>
      <c r="CR548" s="253">
        <f t="shared" si="906"/>
        <v>0</v>
      </c>
      <c r="CS548" s="361"/>
      <c r="CT548" s="253">
        <f t="shared" si="907"/>
        <v>0</v>
      </c>
      <c r="CU548" s="361"/>
      <c r="CV548" s="361"/>
      <c r="CW548" s="361"/>
      <c r="CX548" s="361"/>
      <c r="CY548" s="361"/>
      <c r="CZ548" s="361"/>
      <c r="DA548" s="361"/>
      <c r="DB548" s="361"/>
      <c r="DC548" s="253">
        <f t="shared" si="908"/>
        <v>0</v>
      </c>
      <c r="DD548" s="361"/>
      <c r="DE548" s="253">
        <f t="shared" si="909"/>
        <v>0</v>
      </c>
      <c r="DF548" s="361"/>
      <c r="DG548" s="361"/>
      <c r="DH548" s="361"/>
      <c r="DI548" s="361"/>
      <c r="DJ548" s="361"/>
      <c r="DK548" s="361"/>
      <c r="DL548" s="361"/>
      <c r="DM548" s="242"/>
      <c r="DN548" s="242"/>
    </row>
    <row r="549" spans="1:118" s="27" customFormat="1" ht="12">
      <c r="A549" s="272" t="str">
        <f t="shared" si="879"/>
        <v>Внести наименование учреждения 18</v>
      </c>
      <c r="B549" s="350" t="s">
        <v>72</v>
      </c>
      <c r="C549" s="349" t="s">
        <v>73</v>
      </c>
      <c r="D549" s="349" t="s">
        <v>311</v>
      </c>
      <c r="E549" s="308">
        <f t="shared" si="890"/>
        <v>0</v>
      </c>
      <c r="F549" s="236">
        <f t="shared" si="891"/>
        <v>0</v>
      </c>
      <c r="G549" s="236">
        <f t="shared" si="892"/>
        <v>0</v>
      </c>
      <c r="H549" s="236">
        <f t="shared" si="893"/>
        <v>0</v>
      </c>
      <c r="I549" s="236">
        <f t="shared" si="894"/>
        <v>0</v>
      </c>
      <c r="J549" s="236">
        <f t="shared" si="918"/>
        <v>0</v>
      </c>
      <c r="K549" s="236">
        <f t="shared" si="919"/>
        <v>0</v>
      </c>
      <c r="L549" s="236">
        <f t="shared" si="920"/>
        <v>0</v>
      </c>
      <c r="M549" s="236">
        <f t="shared" si="921"/>
        <v>0</v>
      </c>
      <c r="N549" s="236">
        <f t="shared" si="880"/>
        <v>0</v>
      </c>
      <c r="O549" s="236">
        <f t="shared" si="922"/>
        <v>0</v>
      </c>
      <c r="P549" s="367"/>
      <c r="Q549" s="368"/>
      <c r="R549" s="237">
        <f t="shared" si="910"/>
        <v>0</v>
      </c>
      <c r="S549" s="368"/>
      <c r="T549" s="237">
        <f t="shared" si="911"/>
        <v>0</v>
      </c>
      <c r="U549" s="368"/>
      <c r="V549" s="368"/>
      <c r="W549" s="368"/>
      <c r="X549" s="368"/>
      <c r="Y549" s="368"/>
      <c r="Z549" s="368"/>
      <c r="AA549" s="367"/>
      <c r="AB549" s="368"/>
      <c r="AC549" s="237">
        <f t="shared" si="912"/>
        <v>0</v>
      </c>
      <c r="AD549" s="368"/>
      <c r="AE549" s="237">
        <f t="shared" si="913"/>
        <v>0</v>
      </c>
      <c r="AF549" s="368"/>
      <c r="AG549" s="368"/>
      <c r="AH549" s="368"/>
      <c r="AI549" s="368"/>
      <c r="AJ549" s="368"/>
      <c r="AK549" s="368"/>
      <c r="AL549" s="367"/>
      <c r="AM549" s="368"/>
      <c r="AN549" s="237">
        <f t="shared" si="914"/>
        <v>0</v>
      </c>
      <c r="AO549" s="368"/>
      <c r="AP549" s="237">
        <f t="shared" si="915"/>
        <v>0</v>
      </c>
      <c r="AQ549" s="368"/>
      <c r="AR549" s="368"/>
      <c r="AS549" s="368"/>
      <c r="AT549" s="368"/>
      <c r="AU549" s="368"/>
      <c r="AV549" s="368"/>
      <c r="AW549" s="367"/>
      <c r="AX549" s="368"/>
      <c r="AY549" s="237">
        <f t="shared" si="916"/>
        <v>0</v>
      </c>
      <c r="AZ549" s="368"/>
      <c r="BA549" s="237">
        <f t="shared" si="917"/>
        <v>0</v>
      </c>
      <c r="BB549" s="368"/>
      <c r="BC549" s="368"/>
      <c r="BD549" s="368"/>
      <c r="BE549" s="368"/>
      <c r="BF549" s="368"/>
      <c r="BG549" s="368"/>
      <c r="BH549" s="379">
        <f t="shared" si="876"/>
        <v>0</v>
      </c>
      <c r="BI549" s="255" t="str">
        <f t="shared" si="889"/>
        <v>20</v>
      </c>
      <c r="BJ549" s="361"/>
      <c r="BK549" s="253">
        <f t="shared" si="900"/>
        <v>0</v>
      </c>
      <c r="BL549" s="361"/>
      <c r="BM549" s="253">
        <f t="shared" si="901"/>
        <v>0</v>
      </c>
      <c r="BN549" s="247"/>
      <c r="BO549" s="358"/>
      <c r="BP549" s="361"/>
      <c r="BQ549" s="361"/>
      <c r="BR549" s="361"/>
      <c r="BS549" s="361"/>
      <c r="BT549" s="361"/>
      <c r="BU549" s="361"/>
      <c r="BV549" s="253">
        <f t="shared" si="902"/>
        <v>0</v>
      </c>
      <c r="BW549" s="361"/>
      <c r="BX549" s="253">
        <f t="shared" si="903"/>
        <v>0</v>
      </c>
      <c r="BY549" s="361"/>
      <c r="BZ549" s="361"/>
      <c r="CA549" s="361"/>
      <c r="CB549" s="361"/>
      <c r="CC549" s="361"/>
      <c r="CD549" s="361"/>
      <c r="CE549" s="361"/>
      <c r="CF549" s="361"/>
      <c r="CG549" s="253">
        <f t="shared" si="904"/>
        <v>0</v>
      </c>
      <c r="CH549" s="361"/>
      <c r="CI549" s="253">
        <f t="shared" si="905"/>
        <v>0</v>
      </c>
      <c r="CJ549" s="361"/>
      <c r="CK549" s="361"/>
      <c r="CL549" s="361"/>
      <c r="CM549" s="361"/>
      <c r="CN549" s="361"/>
      <c r="CO549" s="361"/>
      <c r="CP549" s="361"/>
      <c r="CQ549" s="361"/>
      <c r="CR549" s="253">
        <f t="shared" si="906"/>
        <v>0</v>
      </c>
      <c r="CS549" s="361"/>
      <c r="CT549" s="253">
        <f t="shared" si="907"/>
        <v>0</v>
      </c>
      <c r="CU549" s="361"/>
      <c r="CV549" s="361"/>
      <c r="CW549" s="361"/>
      <c r="CX549" s="361"/>
      <c r="CY549" s="361"/>
      <c r="CZ549" s="361"/>
      <c r="DA549" s="361"/>
      <c r="DB549" s="361"/>
      <c r="DC549" s="253">
        <f t="shared" si="908"/>
        <v>0</v>
      </c>
      <c r="DD549" s="361"/>
      <c r="DE549" s="253">
        <f t="shared" si="909"/>
        <v>0</v>
      </c>
      <c r="DF549" s="361"/>
      <c r="DG549" s="361"/>
      <c r="DH549" s="361"/>
      <c r="DI549" s="361"/>
      <c r="DJ549" s="361"/>
      <c r="DK549" s="361"/>
      <c r="DL549" s="361"/>
      <c r="DM549" s="2"/>
      <c r="DN549" s="2"/>
    </row>
    <row r="550" spans="1:118" s="28" customFormat="1" ht="36">
      <c r="A550" s="272" t="str">
        <f t="shared" si="879"/>
        <v>Внести наименование учреждения 18</v>
      </c>
      <c r="B550" s="348" t="s">
        <v>340</v>
      </c>
      <c r="C550" s="349" t="s">
        <v>71</v>
      </c>
      <c r="D550" s="349" t="s">
        <v>312</v>
      </c>
      <c r="E550" s="308">
        <f t="shared" si="890"/>
        <v>0</v>
      </c>
      <c r="F550" s="236">
        <f t="shared" si="891"/>
        <v>0</v>
      </c>
      <c r="G550" s="236">
        <f t="shared" si="892"/>
        <v>0</v>
      </c>
      <c r="H550" s="236">
        <f t="shared" si="893"/>
        <v>0</v>
      </c>
      <c r="I550" s="236">
        <f t="shared" si="894"/>
        <v>0</v>
      </c>
      <c r="J550" s="236">
        <f t="shared" si="918"/>
        <v>0</v>
      </c>
      <c r="K550" s="236">
        <f t="shared" si="919"/>
        <v>0</v>
      </c>
      <c r="L550" s="236">
        <f t="shared" si="920"/>
        <v>0</v>
      </c>
      <c r="M550" s="236">
        <f t="shared" si="921"/>
        <v>0</v>
      </c>
      <c r="N550" s="236">
        <f t="shared" si="880"/>
        <v>0</v>
      </c>
      <c r="O550" s="236">
        <f t="shared" si="922"/>
        <v>0</v>
      </c>
      <c r="P550" s="367"/>
      <c r="Q550" s="368"/>
      <c r="R550" s="237">
        <f t="shared" si="910"/>
        <v>0</v>
      </c>
      <c r="S550" s="368"/>
      <c r="T550" s="237">
        <f t="shared" si="911"/>
        <v>0</v>
      </c>
      <c r="U550" s="368"/>
      <c r="V550" s="368"/>
      <c r="W550" s="368"/>
      <c r="X550" s="368"/>
      <c r="Y550" s="368"/>
      <c r="Z550" s="368"/>
      <c r="AA550" s="367"/>
      <c r="AB550" s="368"/>
      <c r="AC550" s="237">
        <f t="shared" si="912"/>
        <v>0</v>
      </c>
      <c r="AD550" s="368"/>
      <c r="AE550" s="237">
        <f t="shared" si="913"/>
        <v>0</v>
      </c>
      <c r="AF550" s="368"/>
      <c r="AG550" s="368"/>
      <c r="AH550" s="368"/>
      <c r="AI550" s="368"/>
      <c r="AJ550" s="368"/>
      <c r="AK550" s="368"/>
      <c r="AL550" s="367"/>
      <c r="AM550" s="368"/>
      <c r="AN550" s="237">
        <f t="shared" si="914"/>
        <v>0</v>
      </c>
      <c r="AO550" s="368"/>
      <c r="AP550" s="237">
        <f t="shared" si="915"/>
        <v>0</v>
      </c>
      <c r="AQ550" s="368"/>
      <c r="AR550" s="368"/>
      <c r="AS550" s="368"/>
      <c r="AT550" s="368"/>
      <c r="AU550" s="368"/>
      <c r="AV550" s="368"/>
      <c r="AW550" s="367"/>
      <c r="AX550" s="368"/>
      <c r="AY550" s="237">
        <f t="shared" si="916"/>
        <v>0</v>
      </c>
      <c r="AZ550" s="368"/>
      <c r="BA550" s="237">
        <f t="shared" si="917"/>
        <v>0</v>
      </c>
      <c r="BB550" s="368"/>
      <c r="BC550" s="368"/>
      <c r="BD550" s="368"/>
      <c r="BE550" s="368"/>
      <c r="BF550" s="368"/>
      <c r="BG550" s="368"/>
      <c r="BH550" s="379">
        <f t="shared" si="876"/>
        <v>0</v>
      </c>
      <c r="BI550" s="255" t="str">
        <f t="shared" si="889"/>
        <v>21</v>
      </c>
      <c r="BJ550" s="361"/>
      <c r="BK550" s="253">
        <f t="shared" si="900"/>
        <v>0</v>
      </c>
      <c r="BL550" s="361"/>
      <c r="BM550" s="253">
        <f t="shared" si="901"/>
        <v>0</v>
      </c>
      <c r="BN550" s="247"/>
      <c r="BO550" s="358"/>
      <c r="BP550" s="361"/>
      <c r="BQ550" s="361"/>
      <c r="BR550" s="361"/>
      <c r="BS550" s="361"/>
      <c r="BT550" s="361"/>
      <c r="BU550" s="361"/>
      <c r="BV550" s="253">
        <f t="shared" si="902"/>
        <v>0</v>
      </c>
      <c r="BW550" s="361"/>
      <c r="BX550" s="253">
        <f t="shared" si="903"/>
        <v>0</v>
      </c>
      <c r="BY550" s="361"/>
      <c r="BZ550" s="361"/>
      <c r="CA550" s="361"/>
      <c r="CB550" s="361"/>
      <c r="CC550" s="361"/>
      <c r="CD550" s="361"/>
      <c r="CE550" s="361"/>
      <c r="CF550" s="361"/>
      <c r="CG550" s="253">
        <f t="shared" si="904"/>
        <v>0</v>
      </c>
      <c r="CH550" s="361"/>
      <c r="CI550" s="253">
        <f t="shared" si="905"/>
        <v>0</v>
      </c>
      <c r="CJ550" s="361"/>
      <c r="CK550" s="361"/>
      <c r="CL550" s="361"/>
      <c r="CM550" s="361"/>
      <c r="CN550" s="361"/>
      <c r="CO550" s="361"/>
      <c r="CP550" s="361"/>
      <c r="CQ550" s="361"/>
      <c r="CR550" s="253">
        <f t="shared" si="906"/>
        <v>0</v>
      </c>
      <c r="CS550" s="361"/>
      <c r="CT550" s="253">
        <f t="shared" si="907"/>
        <v>0</v>
      </c>
      <c r="CU550" s="361"/>
      <c r="CV550" s="361"/>
      <c r="CW550" s="361"/>
      <c r="CX550" s="361"/>
      <c r="CY550" s="361"/>
      <c r="CZ550" s="361"/>
      <c r="DA550" s="361"/>
      <c r="DB550" s="361"/>
      <c r="DC550" s="253">
        <f t="shared" si="908"/>
        <v>0</v>
      </c>
      <c r="DD550" s="361"/>
      <c r="DE550" s="253">
        <f t="shared" si="909"/>
        <v>0</v>
      </c>
      <c r="DF550" s="361"/>
      <c r="DG550" s="361"/>
      <c r="DH550" s="361"/>
      <c r="DI550" s="361"/>
      <c r="DJ550" s="361"/>
      <c r="DK550" s="361"/>
      <c r="DL550" s="361"/>
      <c r="DM550" s="242"/>
      <c r="DN550" s="242"/>
    </row>
    <row r="551" spans="1:118" s="27" customFormat="1" ht="12">
      <c r="A551" s="272" t="str">
        <f t="shared" si="879"/>
        <v>Внести наименование учреждения 18</v>
      </c>
      <c r="B551" s="350" t="s">
        <v>72</v>
      </c>
      <c r="C551" s="349" t="s">
        <v>73</v>
      </c>
      <c r="D551" s="349" t="s">
        <v>313</v>
      </c>
      <c r="E551" s="308">
        <f t="shared" si="890"/>
        <v>0</v>
      </c>
      <c r="F551" s="236">
        <f t="shared" si="891"/>
        <v>0</v>
      </c>
      <c r="G551" s="236">
        <f t="shared" si="892"/>
        <v>0</v>
      </c>
      <c r="H551" s="236">
        <f t="shared" si="893"/>
        <v>0</v>
      </c>
      <c r="I551" s="236">
        <f t="shared" si="894"/>
        <v>0</v>
      </c>
      <c r="J551" s="236">
        <f t="shared" si="918"/>
        <v>0</v>
      </c>
      <c r="K551" s="236">
        <f t="shared" si="919"/>
        <v>0</v>
      </c>
      <c r="L551" s="236">
        <f t="shared" si="920"/>
        <v>0</v>
      </c>
      <c r="M551" s="236">
        <f t="shared" si="921"/>
        <v>0</v>
      </c>
      <c r="N551" s="236">
        <f t="shared" si="880"/>
        <v>0</v>
      </c>
      <c r="O551" s="236">
        <f t="shared" si="922"/>
        <v>0</v>
      </c>
      <c r="P551" s="367"/>
      <c r="Q551" s="368"/>
      <c r="R551" s="237">
        <f t="shared" si="910"/>
        <v>0</v>
      </c>
      <c r="S551" s="368"/>
      <c r="T551" s="237">
        <f t="shared" si="911"/>
        <v>0</v>
      </c>
      <c r="U551" s="368"/>
      <c r="V551" s="368"/>
      <c r="W551" s="368"/>
      <c r="X551" s="368"/>
      <c r="Y551" s="368"/>
      <c r="Z551" s="368"/>
      <c r="AA551" s="367"/>
      <c r="AB551" s="368"/>
      <c r="AC551" s="237">
        <f t="shared" si="912"/>
        <v>0</v>
      </c>
      <c r="AD551" s="368"/>
      <c r="AE551" s="237">
        <f t="shared" si="913"/>
        <v>0</v>
      </c>
      <c r="AF551" s="368"/>
      <c r="AG551" s="368"/>
      <c r="AH551" s="368"/>
      <c r="AI551" s="368"/>
      <c r="AJ551" s="368"/>
      <c r="AK551" s="368"/>
      <c r="AL551" s="367"/>
      <c r="AM551" s="368"/>
      <c r="AN551" s="237">
        <f t="shared" si="914"/>
        <v>0</v>
      </c>
      <c r="AO551" s="368"/>
      <c r="AP551" s="237">
        <f t="shared" si="915"/>
        <v>0</v>
      </c>
      <c r="AQ551" s="368"/>
      <c r="AR551" s="368"/>
      <c r="AS551" s="368"/>
      <c r="AT551" s="368"/>
      <c r="AU551" s="368"/>
      <c r="AV551" s="368"/>
      <c r="AW551" s="367"/>
      <c r="AX551" s="368"/>
      <c r="AY551" s="237">
        <f t="shared" si="916"/>
        <v>0</v>
      </c>
      <c r="AZ551" s="368"/>
      <c r="BA551" s="237">
        <f t="shared" si="917"/>
        <v>0</v>
      </c>
      <c r="BB551" s="368"/>
      <c r="BC551" s="368"/>
      <c r="BD551" s="368"/>
      <c r="BE551" s="368"/>
      <c r="BF551" s="368"/>
      <c r="BG551" s="368"/>
      <c r="BH551" s="379">
        <f t="shared" si="876"/>
        <v>0</v>
      </c>
      <c r="BI551" s="255" t="str">
        <f t="shared" si="889"/>
        <v>22</v>
      </c>
      <c r="BJ551" s="361"/>
      <c r="BK551" s="253">
        <f t="shared" si="900"/>
        <v>0</v>
      </c>
      <c r="BL551" s="361"/>
      <c r="BM551" s="253">
        <f t="shared" si="901"/>
        <v>0</v>
      </c>
      <c r="BN551" s="247"/>
      <c r="BO551" s="358"/>
      <c r="BP551" s="361"/>
      <c r="BQ551" s="361"/>
      <c r="BR551" s="361"/>
      <c r="BS551" s="361"/>
      <c r="BT551" s="361"/>
      <c r="BU551" s="361"/>
      <c r="BV551" s="253">
        <f t="shared" si="902"/>
        <v>0</v>
      </c>
      <c r="BW551" s="361"/>
      <c r="BX551" s="253">
        <f t="shared" si="903"/>
        <v>0</v>
      </c>
      <c r="BY551" s="361"/>
      <c r="BZ551" s="361"/>
      <c r="CA551" s="361"/>
      <c r="CB551" s="361"/>
      <c r="CC551" s="361"/>
      <c r="CD551" s="361"/>
      <c r="CE551" s="361"/>
      <c r="CF551" s="361"/>
      <c r="CG551" s="253">
        <f t="shared" si="904"/>
        <v>0</v>
      </c>
      <c r="CH551" s="361"/>
      <c r="CI551" s="253">
        <f t="shared" si="905"/>
        <v>0</v>
      </c>
      <c r="CJ551" s="361"/>
      <c r="CK551" s="361"/>
      <c r="CL551" s="361"/>
      <c r="CM551" s="361"/>
      <c r="CN551" s="361"/>
      <c r="CO551" s="361"/>
      <c r="CP551" s="361"/>
      <c r="CQ551" s="361"/>
      <c r="CR551" s="253">
        <f t="shared" si="906"/>
        <v>0</v>
      </c>
      <c r="CS551" s="361"/>
      <c r="CT551" s="253">
        <f t="shared" si="907"/>
        <v>0</v>
      </c>
      <c r="CU551" s="361"/>
      <c r="CV551" s="361"/>
      <c r="CW551" s="361"/>
      <c r="CX551" s="361"/>
      <c r="CY551" s="361"/>
      <c r="CZ551" s="361"/>
      <c r="DA551" s="361"/>
      <c r="DB551" s="361"/>
      <c r="DC551" s="253">
        <f t="shared" si="908"/>
        <v>0</v>
      </c>
      <c r="DD551" s="361"/>
      <c r="DE551" s="253">
        <f t="shared" si="909"/>
        <v>0</v>
      </c>
      <c r="DF551" s="361"/>
      <c r="DG551" s="361"/>
      <c r="DH551" s="361"/>
      <c r="DI551" s="361"/>
      <c r="DJ551" s="361"/>
      <c r="DK551" s="361"/>
      <c r="DL551" s="361"/>
      <c r="DM551" s="2"/>
      <c r="DN551" s="2"/>
    </row>
    <row r="552" spans="1:118" s="27" customFormat="1" ht="12">
      <c r="A552" s="272" t="str">
        <f t="shared" si="879"/>
        <v>Внести наименование учреждения 18</v>
      </c>
      <c r="B552" s="348" t="s">
        <v>74</v>
      </c>
      <c r="C552" s="349" t="s">
        <v>76</v>
      </c>
      <c r="D552" s="349" t="s">
        <v>314</v>
      </c>
      <c r="E552" s="308">
        <f t="shared" si="890"/>
        <v>0</v>
      </c>
      <c r="F552" s="236">
        <f t="shared" si="891"/>
        <v>0</v>
      </c>
      <c r="G552" s="236">
        <f t="shared" si="892"/>
        <v>0</v>
      </c>
      <c r="H552" s="236">
        <f t="shared" si="893"/>
        <v>0</v>
      </c>
      <c r="I552" s="236">
        <f t="shared" si="894"/>
        <v>0</v>
      </c>
      <c r="J552" s="236">
        <f t="shared" si="918"/>
        <v>0</v>
      </c>
      <c r="K552" s="236">
        <f t="shared" si="919"/>
        <v>0</v>
      </c>
      <c r="L552" s="236">
        <f t="shared" si="920"/>
        <v>0</v>
      </c>
      <c r="M552" s="236">
        <f t="shared" si="921"/>
        <v>0</v>
      </c>
      <c r="N552" s="236">
        <f t="shared" si="880"/>
        <v>0</v>
      </c>
      <c r="O552" s="236">
        <f t="shared" si="922"/>
        <v>0</v>
      </c>
      <c r="P552" s="220"/>
      <c r="Q552" s="221"/>
      <c r="R552" s="237">
        <f t="shared" si="910"/>
        <v>0</v>
      </c>
      <c r="S552" s="221"/>
      <c r="T552" s="237">
        <f t="shared" si="911"/>
        <v>0</v>
      </c>
      <c r="U552" s="221"/>
      <c r="V552" s="233"/>
      <c r="W552" s="221"/>
      <c r="X552" s="221"/>
      <c r="Y552" s="233"/>
      <c r="Z552" s="221"/>
      <c r="AA552" s="220"/>
      <c r="AB552" s="221"/>
      <c r="AC552" s="237">
        <f t="shared" si="912"/>
        <v>0</v>
      </c>
      <c r="AD552" s="221"/>
      <c r="AE552" s="237">
        <f t="shared" si="913"/>
        <v>0</v>
      </c>
      <c r="AF552" s="221"/>
      <c r="AG552" s="233"/>
      <c r="AH552" s="221"/>
      <c r="AI552" s="221"/>
      <c r="AJ552" s="233"/>
      <c r="AK552" s="221"/>
      <c r="AL552" s="220"/>
      <c r="AM552" s="221"/>
      <c r="AN552" s="237">
        <f t="shared" si="914"/>
        <v>0</v>
      </c>
      <c r="AO552" s="221"/>
      <c r="AP552" s="237">
        <f t="shared" si="915"/>
        <v>0</v>
      </c>
      <c r="AQ552" s="221"/>
      <c r="AR552" s="233"/>
      <c r="AS552" s="221"/>
      <c r="AT552" s="221"/>
      <c r="AU552" s="233"/>
      <c r="AV552" s="221"/>
      <c r="AW552" s="220"/>
      <c r="AX552" s="221"/>
      <c r="AY552" s="237">
        <f t="shared" si="916"/>
        <v>0</v>
      </c>
      <c r="AZ552" s="221"/>
      <c r="BA552" s="237">
        <f t="shared" si="917"/>
        <v>0</v>
      </c>
      <c r="BB552" s="221"/>
      <c r="BC552" s="233"/>
      <c r="BD552" s="221"/>
      <c r="BE552" s="221"/>
      <c r="BF552" s="233"/>
      <c r="BG552" s="221"/>
      <c r="BH552" s="379">
        <f t="shared" si="876"/>
        <v>0</v>
      </c>
      <c r="BI552" s="255" t="str">
        <f t="shared" si="889"/>
        <v>23</v>
      </c>
      <c r="BJ552" s="361"/>
      <c r="BK552" s="253">
        <f t="shared" si="900"/>
        <v>0</v>
      </c>
      <c r="BL552" s="361"/>
      <c r="BM552" s="253">
        <f t="shared" si="901"/>
        <v>0</v>
      </c>
      <c r="BN552" s="247"/>
      <c r="BO552" s="358"/>
      <c r="BP552" s="361"/>
      <c r="BQ552" s="361"/>
      <c r="BR552" s="361"/>
      <c r="BS552" s="361"/>
      <c r="BT552" s="361"/>
      <c r="BU552" s="361"/>
      <c r="BV552" s="253">
        <f t="shared" si="902"/>
        <v>0</v>
      </c>
      <c r="BW552" s="361"/>
      <c r="BX552" s="253">
        <f t="shared" si="903"/>
        <v>0</v>
      </c>
      <c r="BY552" s="361"/>
      <c r="BZ552" s="361"/>
      <c r="CA552" s="361"/>
      <c r="CB552" s="361"/>
      <c r="CC552" s="361"/>
      <c r="CD552" s="361"/>
      <c r="CE552" s="361"/>
      <c r="CF552" s="361"/>
      <c r="CG552" s="253">
        <f t="shared" si="904"/>
        <v>0</v>
      </c>
      <c r="CH552" s="361"/>
      <c r="CI552" s="253">
        <f t="shared" si="905"/>
        <v>0</v>
      </c>
      <c r="CJ552" s="361"/>
      <c r="CK552" s="361"/>
      <c r="CL552" s="361"/>
      <c r="CM552" s="361"/>
      <c r="CN552" s="361"/>
      <c r="CO552" s="361"/>
      <c r="CP552" s="361"/>
      <c r="CQ552" s="361"/>
      <c r="CR552" s="253">
        <f t="shared" si="906"/>
        <v>0</v>
      </c>
      <c r="CS552" s="361"/>
      <c r="CT552" s="253">
        <f t="shared" si="907"/>
        <v>0</v>
      </c>
      <c r="CU552" s="361"/>
      <c r="CV552" s="361"/>
      <c r="CW552" s="361"/>
      <c r="CX552" s="361"/>
      <c r="CY552" s="361"/>
      <c r="CZ552" s="361"/>
      <c r="DA552" s="361"/>
      <c r="DB552" s="361"/>
      <c r="DC552" s="253">
        <f t="shared" si="908"/>
        <v>0</v>
      </c>
      <c r="DD552" s="361"/>
      <c r="DE552" s="253">
        <f t="shared" si="909"/>
        <v>0</v>
      </c>
      <c r="DF552" s="361"/>
      <c r="DG552" s="361"/>
      <c r="DH552" s="361"/>
      <c r="DI552" s="361"/>
      <c r="DJ552" s="361"/>
      <c r="DK552" s="361"/>
      <c r="DL552" s="361"/>
      <c r="DM552" s="2"/>
      <c r="DN552" s="2"/>
    </row>
    <row r="553" spans="1:118" s="27" customFormat="1" ht="12">
      <c r="A553" s="272" t="str">
        <f t="shared" si="879"/>
        <v>Внести наименование учреждения 18</v>
      </c>
      <c r="B553" s="348" t="s">
        <v>315</v>
      </c>
      <c r="C553" s="349" t="s">
        <v>77</v>
      </c>
      <c r="D553" s="349" t="s">
        <v>316</v>
      </c>
      <c r="E553" s="308">
        <f t="shared" si="890"/>
        <v>0</v>
      </c>
      <c r="F553" s="236">
        <f t="shared" si="891"/>
        <v>0</v>
      </c>
      <c r="G553" s="236">
        <f t="shared" si="892"/>
        <v>0</v>
      </c>
      <c r="H553" s="236">
        <f t="shared" si="893"/>
        <v>0</v>
      </c>
      <c r="I553" s="236">
        <f t="shared" si="894"/>
        <v>0</v>
      </c>
      <c r="J553" s="236">
        <f t="shared" si="918"/>
        <v>0</v>
      </c>
      <c r="K553" s="236">
        <f t="shared" si="919"/>
        <v>0</v>
      </c>
      <c r="L553" s="236">
        <f t="shared" si="920"/>
        <v>0</v>
      </c>
      <c r="M553" s="236">
        <f t="shared" si="921"/>
        <v>0</v>
      </c>
      <c r="N553" s="236">
        <f t="shared" si="880"/>
        <v>0</v>
      </c>
      <c r="O553" s="236">
        <f t="shared" si="922"/>
        <v>0</v>
      </c>
      <c r="P553" s="220"/>
      <c r="Q553" s="221"/>
      <c r="R553" s="237">
        <f t="shared" si="910"/>
        <v>0</v>
      </c>
      <c r="S553" s="221"/>
      <c r="T553" s="237">
        <f t="shared" si="911"/>
        <v>0</v>
      </c>
      <c r="U553" s="221"/>
      <c r="V553" s="233"/>
      <c r="W553" s="221"/>
      <c r="X553" s="221"/>
      <c r="Y553" s="233"/>
      <c r="Z553" s="221"/>
      <c r="AA553" s="220"/>
      <c r="AB553" s="221"/>
      <c r="AC553" s="237">
        <f t="shared" si="912"/>
        <v>0</v>
      </c>
      <c r="AD553" s="221"/>
      <c r="AE553" s="237">
        <f t="shared" si="913"/>
        <v>0</v>
      </c>
      <c r="AF553" s="221"/>
      <c r="AG553" s="233"/>
      <c r="AH553" s="221"/>
      <c r="AI553" s="221"/>
      <c r="AJ553" s="233"/>
      <c r="AK553" s="221"/>
      <c r="AL553" s="220"/>
      <c r="AM553" s="221"/>
      <c r="AN553" s="237">
        <f t="shared" si="914"/>
        <v>0</v>
      </c>
      <c r="AO553" s="221"/>
      <c r="AP553" s="237">
        <f t="shared" si="915"/>
        <v>0</v>
      </c>
      <c r="AQ553" s="221"/>
      <c r="AR553" s="233"/>
      <c r="AS553" s="221"/>
      <c r="AT553" s="221"/>
      <c r="AU553" s="233"/>
      <c r="AV553" s="221"/>
      <c r="AW553" s="220"/>
      <c r="AX553" s="221"/>
      <c r="AY553" s="237">
        <f t="shared" si="916"/>
        <v>0</v>
      </c>
      <c r="AZ553" s="221"/>
      <c r="BA553" s="237">
        <f t="shared" si="917"/>
        <v>0</v>
      </c>
      <c r="BB553" s="221"/>
      <c r="BC553" s="233"/>
      <c r="BD553" s="221"/>
      <c r="BE553" s="221"/>
      <c r="BF553" s="233"/>
      <c r="BG553" s="221"/>
      <c r="BH553" s="379">
        <f t="shared" si="876"/>
        <v>0</v>
      </c>
      <c r="BI553" s="255" t="str">
        <f t="shared" si="889"/>
        <v>24</v>
      </c>
      <c r="BJ553" s="361"/>
      <c r="BK553" s="253">
        <f t="shared" si="900"/>
        <v>0</v>
      </c>
      <c r="BL553" s="361"/>
      <c r="BM553" s="253">
        <f t="shared" si="901"/>
        <v>0</v>
      </c>
      <c r="BN553" s="247"/>
      <c r="BO553" s="358"/>
      <c r="BP553" s="361"/>
      <c r="BQ553" s="361"/>
      <c r="BR553" s="361"/>
      <c r="BS553" s="361"/>
      <c r="BT553" s="361"/>
      <c r="BU553" s="361"/>
      <c r="BV553" s="253">
        <f t="shared" si="902"/>
        <v>0</v>
      </c>
      <c r="BW553" s="361"/>
      <c r="BX553" s="253">
        <f t="shared" si="903"/>
        <v>0</v>
      </c>
      <c r="BY553" s="361"/>
      <c r="BZ553" s="361"/>
      <c r="CA553" s="361"/>
      <c r="CB553" s="361"/>
      <c r="CC553" s="361"/>
      <c r="CD553" s="361"/>
      <c r="CE553" s="361"/>
      <c r="CF553" s="361"/>
      <c r="CG553" s="253">
        <f t="shared" si="904"/>
        <v>0</v>
      </c>
      <c r="CH553" s="361"/>
      <c r="CI553" s="253">
        <f t="shared" si="905"/>
        <v>0</v>
      </c>
      <c r="CJ553" s="361"/>
      <c r="CK553" s="361"/>
      <c r="CL553" s="361"/>
      <c r="CM553" s="361"/>
      <c r="CN553" s="361"/>
      <c r="CO553" s="361"/>
      <c r="CP553" s="361"/>
      <c r="CQ553" s="361"/>
      <c r="CR553" s="253">
        <f t="shared" si="906"/>
        <v>0</v>
      </c>
      <c r="CS553" s="361"/>
      <c r="CT553" s="253">
        <f t="shared" si="907"/>
        <v>0</v>
      </c>
      <c r="CU553" s="361"/>
      <c r="CV553" s="361"/>
      <c r="CW553" s="361"/>
      <c r="CX553" s="361"/>
      <c r="CY553" s="361"/>
      <c r="CZ553" s="361"/>
      <c r="DA553" s="361"/>
      <c r="DB553" s="361"/>
      <c r="DC553" s="253">
        <f t="shared" si="908"/>
        <v>0</v>
      </c>
      <c r="DD553" s="361"/>
      <c r="DE553" s="253">
        <f t="shared" si="909"/>
        <v>0</v>
      </c>
      <c r="DF553" s="361"/>
      <c r="DG553" s="361"/>
      <c r="DH553" s="361"/>
      <c r="DI553" s="361"/>
      <c r="DJ553" s="361"/>
      <c r="DK553" s="361"/>
      <c r="DL553" s="361"/>
      <c r="DM553" s="2"/>
      <c r="DN553" s="2"/>
    </row>
    <row r="554" spans="1:118" s="27" customFormat="1" ht="12">
      <c r="A554" s="272" t="str">
        <f t="shared" si="879"/>
        <v>Внести наименование учреждения 18</v>
      </c>
      <c r="B554" s="348" t="s">
        <v>317</v>
      </c>
      <c r="C554" s="349" t="s">
        <v>78</v>
      </c>
      <c r="D554" s="349" t="s">
        <v>318</v>
      </c>
      <c r="E554" s="308">
        <f t="shared" si="890"/>
        <v>0</v>
      </c>
      <c r="F554" s="236">
        <f t="shared" si="891"/>
        <v>0</v>
      </c>
      <c r="G554" s="236">
        <f t="shared" si="892"/>
        <v>0</v>
      </c>
      <c r="H554" s="236">
        <f t="shared" si="893"/>
        <v>0</v>
      </c>
      <c r="I554" s="236">
        <f t="shared" si="894"/>
        <v>0</v>
      </c>
      <c r="J554" s="236">
        <f t="shared" si="918"/>
        <v>0</v>
      </c>
      <c r="K554" s="236">
        <f t="shared" si="919"/>
        <v>0</v>
      </c>
      <c r="L554" s="236">
        <f t="shared" si="920"/>
        <v>0</v>
      </c>
      <c r="M554" s="236">
        <f t="shared" si="921"/>
        <v>0</v>
      </c>
      <c r="N554" s="236">
        <f t="shared" si="880"/>
        <v>0</v>
      </c>
      <c r="O554" s="236">
        <f t="shared" si="922"/>
        <v>0</v>
      </c>
      <c r="P554" s="220"/>
      <c r="Q554" s="221"/>
      <c r="R554" s="237">
        <f t="shared" si="910"/>
        <v>0</v>
      </c>
      <c r="S554" s="221"/>
      <c r="T554" s="237">
        <f t="shared" si="911"/>
        <v>0</v>
      </c>
      <c r="U554" s="221"/>
      <c r="V554" s="233"/>
      <c r="W554" s="221"/>
      <c r="X554" s="221"/>
      <c r="Y554" s="233"/>
      <c r="Z554" s="221"/>
      <c r="AA554" s="220"/>
      <c r="AB554" s="221"/>
      <c r="AC554" s="237">
        <f t="shared" si="912"/>
        <v>0</v>
      </c>
      <c r="AD554" s="221"/>
      <c r="AE554" s="237">
        <f t="shared" si="913"/>
        <v>0</v>
      </c>
      <c r="AF554" s="221"/>
      <c r="AG554" s="233"/>
      <c r="AH554" s="221"/>
      <c r="AI554" s="221"/>
      <c r="AJ554" s="233"/>
      <c r="AK554" s="221"/>
      <c r="AL554" s="220"/>
      <c r="AM554" s="221"/>
      <c r="AN554" s="237">
        <f t="shared" si="914"/>
        <v>0</v>
      </c>
      <c r="AO554" s="221"/>
      <c r="AP554" s="237">
        <f t="shared" si="915"/>
        <v>0</v>
      </c>
      <c r="AQ554" s="221"/>
      <c r="AR554" s="233"/>
      <c r="AS554" s="221"/>
      <c r="AT554" s="221"/>
      <c r="AU554" s="233"/>
      <c r="AV554" s="221"/>
      <c r="AW554" s="220"/>
      <c r="AX554" s="221"/>
      <c r="AY554" s="237">
        <f t="shared" si="916"/>
        <v>0</v>
      </c>
      <c r="AZ554" s="221"/>
      <c r="BA554" s="237">
        <f t="shared" si="917"/>
        <v>0</v>
      </c>
      <c r="BB554" s="221"/>
      <c r="BC554" s="233"/>
      <c r="BD554" s="221"/>
      <c r="BE554" s="221"/>
      <c r="BF554" s="233"/>
      <c r="BG554" s="221"/>
      <c r="BH554" s="379">
        <f t="shared" si="876"/>
        <v>0</v>
      </c>
      <c r="BI554" s="255" t="str">
        <f t="shared" si="889"/>
        <v>25</v>
      </c>
      <c r="BJ554" s="361"/>
      <c r="BK554" s="253">
        <f t="shared" si="900"/>
        <v>0</v>
      </c>
      <c r="BL554" s="361"/>
      <c r="BM554" s="253">
        <f t="shared" si="901"/>
        <v>0</v>
      </c>
      <c r="BN554" s="247"/>
      <c r="BO554" s="358"/>
      <c r="BP554" s="361"/>
      <c r="BQ554" s="361"/>
      <c r="BR554" s="361"/>
      <c r="BS554" s="361"/>
      <c r="BT554" s="361"/>
      <c r="BU554" s="361"/>
      <c r="BV554" s="253">
        <f t="shared" si="902"/>
        <v>0</v>
      </c>
      <c r="BW554" s="361"/>
      <c r="BX554" s="253">
        <f t="shared" si="903"/>
        <v>0</v>
      </c>
      <c r="BY554" s="361"/>
      <c r="BZ554" s="361"/>
      <c r="CA554" s="361"/>
      <c r="CB554" s="361"/>
      <c r="CC554" s="361"/>
      <c r="CD554" s="361"/>
      <c r="CE554" s="361"/>
      <c r="CF554" s="361"/>
      <c r="CG554" s="253">
        <f t="shared" si="904"/>
        <v>0</v>
      </c>
      <c r="CH554" s="361"/>
      <c r="CI554" s="253">
        <f t="shared" si="905"/>
        <v>0</v>
      </c>
      <c r="CJ554" s="361"/>
      <c r="CK554" s="361"/>
      <c r="CL554" s="361"/>
      <c r="CM554" s="361"/>
      <c r="CN554" s="361"/>
      <c r="CO554" s="361"/>
      <c r="CP554" s="361"/>
      <c r="CQ554" s="361"/>
      <c r="CR554" s="253">
        <f t="shared" si="906"/>
        <v>0</v>
      </c>
      <c r="CS554" s="361"/>
      <c r="CT554" s="253">
        <f t="shared" si="907"/>
        <v>0</v>
      </c>
      <c r="CU554" s="361"/>
      <c r="CV554" s="361"/>
      <c r="CW554" s="361"/>
      <c r="CX554" s="361"/>
      <c r="CY554" s="361"/>
      <c r="CZ554" s="361"/>
      <c r="DA554" s="361"/>
      <c r="DB554" s="361"/>
      <c r="DC554" s="253">
        <f t="shared" si="908"/>
        <v>0</v>
      </c>
      <c r="DD554" s="361"/>
      <c r="DE554" s="253">
        <f t="shared" si="909"/>
        <v>0</v>
      </c>
      <c r="DF554" s="361"/>
      <c r="DG554" s="361"/>
      <c r="DH554" s="361"/>
      <c r="DI554" s="361"/>
      <c r="DJ554" s="361"/>
      <c r="DK554" s="361"/>
      <c r="DL554" s="361"/>
      <c r="DM554" s="2"/>
      <c r="DN554" s="2"/>
    </row>
    <row r="555" spans="1:118" s="27" customFormat="1" ht="12">
      <c r="A555" s="272" t="str">
        <f t="shared" si="879"/>
        <v>Внести наименование учреждения 18</v>
      </c>
      <c r="B555" s="348" t="s">
        <v>319</v>
      </c>
      <c r="C555" s="349" t="s">
        <v>320</v>
      </c>
      <c r="D555" s="349" t="s">
        <v>321</v>
      </c>
      <c r="E555" s="308">
        <f t="shared" si="890"/>
        <v>0</v>
      </c>
      <c r="F555" s="236">
        <f t="shared" si="891"/>
        <v>0</v>
      </c>
      <c r="G555" s="236">
        <f t="shared" si="892"/>
        <v>0</v>
      </c>
      <c r="H555" s="236">
        <f t="shared" si="893"/>
        <v>0</v>
      </c>
      <c r="I555" s="236">
        <f t="shared" si="894"/>
        <v>0</v>
      </c>
      <c r="J555" s="236">
        <f t="shared" si="918"/>
        <v>0</v>
      </c>
      <c r="K555" s="236">
        <f t="shared" si="919"/>
        <v>0</v>
      </c>
      <c r="L555" s="236">
        <f t="shared" si="920"/>
        <v>0</v>
      </c>
      <c r="M555" s="236">
        <f t="shared" si="921"/>
        <v>0</v>
      </c>
      <c r="N555" s="236">
        <f t="shared" si="880"/>
        <v>0</v>
      </c>
      <c r="O555" s="236">
        <f t="shared" si="922"/>
        <v>0</v>
      </c>
      <c r="P555" s="220"/>
      <c r="Q555" s="221"/>
      <c r="R555" s="237">
        <f>SUM(U555:W555)</f>
        <v>0</v>
      </c>
      <c r="S555" s="221"/>
      <c r="T555" s="237">
        <f>SUM(X555:Z555)</f>
        <v>0</v>
      </c>
      <c r="U555" s="221"/>
      <c r="V555" s="233"/>
      <c r="W555" s="221"/>
      <c r="X555" s="221"/>
      <c r="Y555" s="233"/>
      <c r="Z555" s="221"/>
      <c r="AA555" s="220"/>
      <c r="AB555" s="221"/>
      <c r="AC555" s="237">
        <f>SUM(AF555:AH555)</f>
        <v>0</v>
      </c>
      <c r="AD555" s="221"/>
      <c r="AE555" s="237">
        <f>SUM(AI555:AK555)</f>
        <v>0</v>
      </c>
      <c r="AF555" s="221"/>
      <c r="AG555" s="233"/>
      <c r="AH555" s="221"/>
      <c r="AI555" s="221"/>
      <c r="AJ555" s="233"/>
      <c r="AK555" s="221"/>
      <c r="AL555" s="220"/>
      <c r="AM555" s="221"/>
      <c r="AN555" s="237">
        <f>SUM(AQ555:AS555)</f>
        <v>0</v>
      </c>
      <c r="AO555" s="221"/>
      <c r="AP555" s="237">
        <f>SUM(AT555:AV555)</f>
        <v>0</v>
      </c>
      <c r="AQ555" s="221"/>
      <c r="AR555" s="233"/>
      <c r="AS555" s="221"/>
      <c r="AT555" s="221"/>
      <c r="AU555" s="233"/>
      <c r="AV555" s="221"/>
      <c r="AW555" s="220"/>
      <c r="AX555" s="221"/>
      <c r="AY555" s="237">
        <f>SUM(BB555:BD555)</f>
        <v>0</v>
      </c>
      <c r="AZ555" s="221"/>
      <c r="BA555" s="237">
        <f>SUM(BE555:BG555)</f>
        <v>0</v>
      </c>
      <c r="BB555" s="221"/>
      <c r="BC555" s="233"/>
      <c r="BD555" s="221"/>
      <c r="BE555" s="221"/>
      <c r="BF555" s="233"/>
      <c r="BG555" s="221"/>
      <c r="BH555" s="379">
        <f t="shared" si="876"/>
        <v>0</v>
      </c>
      <c r="BI555" s="255" t="str">
        <f t="shared" si="889"/>
        <v>26</v>
      </c>
      <c r="BJ555" s="361"/>
      <c r="BK555" s="253">
        <f t="shared" si="900"/>
        <v>0</v>
      </c>
      <c r="BL555" s="361"/>
      <c r="BM555" s="253">
        <f t="shared" si="901"/>
        <v>0</v>
      </c>
      <c r="BN555" s="247"/>
      <c r="BO555" s="358"/>
      <c r="BP555" s="361"/>
      <c r="BQ555" s="361"/>
      <c r="BR555" s="361"/>
      <c r="BS555" s="361"/>
      <c r="BT555" s="361"/>
      <c r="BU555" s="361"/>
      <c r="BV555" s="253">
        <f t="shared" si="902"/>
        <v>0</v>
      </c>
      <c r="BW555" s="361"/>
      <c r="BX555" s="253">
        <f t="shared" si="903"/>
        <v>0</v>
      </c>
      <c r="BY555" s="361"/>
      <c r="BZ555" s="361"/>
      <c r="CA555" s="361"/>
      <c r="CB555" s="361"/>
      <c r="CC555" s="361"/>
      <c r="CD555" s="361"/>
      <c r="CE555" s="361"/>
      <c r="CF555" s="361"/>
      <c r="CG555" s="253">
        <f t="shared" si="904"/>
        <v>0</v>
      </c>
      <c r="CH555" s="361"/>
      <c r="CI555" s="253">
        <f t="shared" si="905"/>
        <v>0</v>
      </c>
      <c r="CJ555" s="361"/>
      <c r="CK555" s="361"/>
      <c r="CL555" s="361"/>
      <c r="CM555" s="361"/>
      <c r="CN555" s="361"/>
      <c r="CO555" s="361"/>
      <c r="CP555" s="361"/>
      <c r="CQ555" s="361"/>
      <c r="CR555" s="253">
        <f t="shared" si="906"/>
        <v>0</v>
      </c>
      <c r="CS555" s="361"/>
      <c r="CT555" s="253">
        <f t="shared" si="907"/>
        <v>0</v>
      </c>
      <c r="CU555" s="361"/>
      <c r="CV555" s="361"/>
      <c r="CW555" s="361"/>
      <c r="CX555" s="361"/>
      <c r="CY555" s="361"/>
      <c r="CZ555" s="361"/>
      <c r="DA555" s="361"/>
      <c r="DB555" s="361"/>
      <c r="DC555" s="253">
        <f t="shared" si="908"/>
        <v>0</v>
      </c>
      <c r="DD555" s="361"/>
      <c r="DE555" s="253">
        <f t="shared" si="909"/>
        <v>0</v>
      </c>
      <c r="DF555" s="361"/>
      <c r="DG555" s="361"/>
      <c r="DH555" s="361"/>
      <c r="DI555" s="361"/>
      <c r="DJ555" s="361"/>
      <c r="DK555" s="361"/>
      <c r="DL555" s="361"/>
      <c r="DM555" s="2"/>
      <c r="DN555" s="2"/>
    </row>
    <row r="556" spans="1:118" s="27" customFormat="1" ht="12">
      <c r="A556" s="272" t="str">
        <f t="shared" si="879"/>
        <v>Внести наименование учреждения 18</v>
      </c>
      <c r="B556" s="348" t="s">
        <v>322</v>
      </c>
      <c r="C556" s="349" t="s">
        <v>323</v>
      </c>
      <c r="D556" s="349" t="s">
        <v>324</v>
      </c>
      <c r="E556" s="308">
        <f t="shared" si="890"/>
        <v>0</v>
      </c>
      <c r="F556" s="236">
        <f t="shared" si="891"/>
        <v>0</v>
      </c>
      <c r="G556" s="236">
        <f t="shared" si="892"/>
        <v>0</v>
      </c>
      <c r="H556" s="236">
        <f t="shared" si="893"/>
        <v>0</v>
      </c>
      <c r="I556" s="236">
        <f t="shared" si="894"/>
        <v>0</v>
      </c>
      <c r="J556" s="236">
        <f t="shared" si="918"/>
        <v>0</v>
      </c>
      <c r="K556" s="236">
        <f t="shared" si="919"/>
        <v>0</v>
      </c>
      <c r="L556" s="236">
        <f t="shared" si="920"/>
        <v>0</v>
      </c>
      <c r="M556" s="236">
        <f t="shared" si="921"/>
        <v>0</v>
      </c>
      <c r="N556" s="236">
        <f t="shared" si="880"/>
        <v>0</v>
      </c>
      <c r="O556" s="236">
        <f t="shared" si="922"/>
        <v>0</v>
      </c>
      <c r="P556" s="220"/>
      <c r="Q556" s="221"/>
      <c r="R556" s="237">
        <f>SUM(U556:W556)</f>
        <v>0</v>
      </c>
      <c r="S556" s="221"/>
      <c r="T556" s="237">
        <f>SUM(X556:Z556)</f>
        <v>0</v>
      </c>
      <c r="U556" s="221"/>
      <c r="V556" s="233"/>
      <c r="W556" s="221"/>
      <c r="X556" s="221"/>
      <c r="Y556" s="233"/>
      <c r="Z556" s="221"/>
      <c r="AA556" s="220"/>
      <c r="AB556" s="221"/>
      <c r="AC556" s="237">
        <f>SUM(AF556:AH556)</f>
        <v>0</v>
      </c>
      <c r="AD556" s="221"/>
      <c r="AE556" s="237">
        <f>SUM(AI556:AK556)</f>
        <v>0</v>
      </c>
      <c r="AF556" s="221"/>
      <c r="AG556" s="233"/>
      <c r="AH556" s="221"/>
      <c r="AI556" s="221"/>
      <c r="AJ556" s="233"/>
      <c r="AK556" s="221"/>
      <c r="AL556" s="220"/>
      <c r="AM556" s="221"/>
      <c r="AN556" s="237">
        <f>SUM(AQ556:AS556)</f>
        <v>0</v>
      </c>
      <c r="AO556" s="221"/>
      <c r="AP556" s="237">
        <f>SUM(AT556:AV556)</f>
        <v>0</v>
      </c>
      <c r="AQ556" s="221"/>
      <c r="AR556" s="233"/>
      <c r="AS556" s="221"/>
      <c r="AT556" s="221"/>
      <c r="AU556" s="233"/>
      <c r="AV556" s="221"/>
      <c r="AW556" s="220"/>
      <c r="AX556" s="221"/>
      <c r="AY556" s="237">
        <f>SUM(BB556:BD556)</f>
        <v>0</v>
      </c>
      <c r="AZ556" s="221"/>
      <c r="BA556" s="237">
        <f>SUM(BE556:BG556)</f>
        <v>0</v>
      </c>
      <c r="BB556" s="221"/>
      <c r="BC556" s="233"/>
      <c r="BD556" s="221"/>
      <c r="BE556" s="221"/>
      <c r="BF556" s="233"/>
      <c r="BG556" s="221"/>
      <c r="BH556" s="379">
        <f t="shared" si="876"/>
        <v>0</v>
      </c>
      <c r="BI556" s="255" t="str">
        <f t="shared" si="889"/>
        <v>27</v>
      </c>
      <c r="BJ556" s="361"/>
      <c r="BK556" s="253">
        <f t="shared" si="900"/>
        <v>0</v>
      </c>
      <c r="BL556" s="361"/>
      <c r="BM556" s="253">
        <f t="shared" si="901"/>
        <v>0</v>
      </c>
      <c r="BN556" s="247"/>
      <c r="BO556" s="358"/>
      <c r="BP556" s="361"/>
      <c r="BQ556" s="361"/>
      <c r="BR556" s="361"/>
      <c r="BS556" s="361"/>
      <c r="BT556" s="361"/>
      <c r="BU556" s="361"/>
      <c r="BV556" s="253">
        <f t="shared" si="902"/>
        <v>0</v>
      </c>
      <c r="BW556" s="361"/>
      <c r="BX556" s="253">
        <f t="shared" si="903"/>
        <v>0</v>
      </c>
      <c r="BY556" s="361"/>
      <c r="BZ556" s="361"/>
      <c r="CA556" s="361"/>
      <c r="CB556" s="361"/>
      <c r="CC556" s="361"/>
      <c r="CD556" s="361"/>
      <c r="CE556" s="361"/>
      <c r="CF556" s="361"/>
      <c r="CG556" s="253">
        <f t="shared" si="904"/>
        <v>0</v>
      </c>
      <c r="CH556" s="361"/>
      <c r="CI556" s="253">
        <f t="shared" si="905"/>
        <v>0</v>
      </c>
      <c r="CJ556" s="361"/>
      <c r="CK556" s="361"/>
      <c r="CL556" s="361"/>
      <c r="CM556" s="361"/>
      <c r="CN556" s="361"/>
      <c r="CO556" s="361"/>
      <c r="CP556" s="361"/>
      <c r="CQ556" s="361"/>
      <c r="CR556" s="253">
        <f t="shared" si="906"/>
        <v>0</v>
      </c>
      <c r="CS556" s="361"/>
      <c r="CT556" s="253">
        <f t="shared" si="907"/>
        <v>0</v>
      </c>
      <c r="CU556" s="361"/>
      <c r="CV556" s="361"/>
      <c r="CW556" s="361"/>
      <c r="CX556" s="361"/>
      <c r="CY556" s="361"/>
      <c r="CZ556" s="361"/>
      <c r="DA556" s="361"/>
      <c r="DB556" s="361"/>
      <c r="DC556" s="253">
        <f t="shared" si="908"/>
        <v>0</v>
      </c>
      <c r="DD556" s="361"/>
      <c r="DE556" s="253">
        <f t="shared" si="909"/>
        <v>0</v>
      </c>
      <c r="DF556" s="361"/>
      <c r="DG556" s="361"/>
      <c r="DH556" s="361"/>
      <c r="DI556" s="361"/>
      <c r="DJ556" s="361"/>
      <c r="DK556" s="361"/>
      <c r="DL556" s="361"/>
      <c r="DM556" s="2"/>
      <c r="DN556" s="2"/>
    </row>
    <row r="557" spans="1:118" s="28" customFormat="1" thickBot="1">
      <c r="A557" s="272" t="str">
        <f t="shared" si="879"/>
        <v>Внести наименование учреждения 18</v>
      </c>
      <c r="B557" s="352" t="s">
        <v>75</v>
      </c>
      <c r="C557" s="349" t="s">
        <v>79</v>
      </c>
      <c r="D557" s="349" t="s">
        <v>325</v>
      </c>
      <c r="E557" s="308">
        <f t="shared" si="890"/>
        <v>0</v>
      </c>
      <c r="F557" s="236">
        <f t="shared" si="891"/>
        <v>0</v>
      </c>
      <c r="G557" s="236">
        <f t="shared" si="892"/>
        <v>0</v>
      </c>
      <c r="H557" s="236">
        <f t="shared" si="893"/>
        <v>0</v>
      </c>
      <c r="I557" s="236">
        <f t="shared" si="894"/>
        <v>0</v>
      </c>
      <c r="J557" s="236">
        <f t="shared" si="918"/>
        <v>0</v>
      </c>
      <c r="K557" s="236">
        <f t="shared" si="919"/>
        <v>0</v>
      </c>
      <c r="L557" s="236">
        <f t="shared" si="920"/>
        <v>0</v>
      </c>
      <c r="M557" s="236">
        <f t="shared" si="921"/>
        <v>0</v>
      </c>
      <c r="N557" s="236">
        <f t="shared" si="880"/>
        <v>0</v>
      </c>
      <c r="O557" s="236">
        <f t="shared" si="922"/>
        <v>0</v>
      </c>
      <c r="P557" s="223"/>
      <c r="Q557" s="224"/>
      <c r="R557" s="238">
        <f>SUM(U557:W557)</f>
        <v>0</v>
      </c>
      <c r="S557" s="224"/>
      <c r="T557" s="238">
        <f>SUM(X557:Z557)</f>
        <v>0</v>
      </c>
      <c r="U557" s="224"/>
      <c r="V557" s="234"/>
      <c r="W557" s="224"/>
      <c r="X557" s="224"/>
      <c r="Y557" s="234"/>
      <c r="Z557" s="224"/>
      <c r="AA557" s="223"/>
      <c r="AB557" s="224"/>
      <c r="AC557" s="238">
        <f>SUM(AF557:AH557)</f>
        <v>0</v>
      </c>
      <c r="AD557" s="224"/>
      <c r="AE557" s="238">
        <f>SUM(AI557:AK557)</f>
        <v>0</v>
      </c>
      <c r="AF557" s="224"/>
      <c r="AG557" s="234"/>
      <c r="AH557" s="224"/>
      <c r="AI557" s="224"/>
      <c r="AJ557" s="234"/>
      <c r="AK557" s="224"/>
      <c r="AL557" s="223"/>
      <c r="AM557" s="224"/>
      <c r="AN557" s="238">
        <f>SUM(AQ557:AS557)</f>
        <v>0</v>
      </c>
      <c r="AO557" s="224"/>
      <c r="AP557" s="238">
        <f>SUM(AT557:AV557)</f>
        <v>0</v>
      </c>
      <c r="AQ557" s="224"/>
      <c r="AR557" s="234"/>
      <c r="AS557" s="224"/>
      <c r="AT557" s="224"/>
      <c r="AU557" s="234"/>
      <c r="AV557" s="224"/>
      <c r="AW557" s="223"/>
      <c r="AX557" s="224"/>
      <c r="AY557" s="238">
        <f>SUM(BB557:BD557)</f>
        <v>0</v>
      </c>
      <c r="AZ557" s="224"/>
      <c r="BA557" s="238">
        <f>SUM(BE557:BG557)</f>
        <v>0</v>
      </c>
      <c r="BB557" s="224"/>
      <c r="BC557" s="234"/>
      <c r="BD557" s="224"/>
      <c r="BE557" s="224"/>
      <c r="BF557" s="234"/>
      <c r="BG557" s="224"/>
      <c r="BH557" s="379">
        <f t="shared" si="876"/>
        <v>0</v>
      </c>
      <c r="BI557" s="255" t="str">
        <f t="shared" si="889"/>
        <v>28</v>
      </c>
      <c r="BJ557" s="359"/>
      <c r="BK557" s="253">
        <f t="shared" si="900"/>
        <v>0</v>
      </c>
      <c r="BL557" s="359"/>
      <c r="BM557" s="253">
        <f t="shared" si="901"/>
        <v>0</v>
      </c>
      <c r="BN557" s="322"/>
      <c r="BO557" s="362"/>
      <c r="BP557" s="359"/>
      <c r="BQ557" s="359"/>
      <c r="BR557" s="359"/>
      <c r="BS557" s="359"/>
      <c r="BT557" s="359"/>
      <c r="BU557" s="359"/>
      <c r="BV557" s="253">
        <f t="shared" si="902"/>
        <v>0</v>
      </c>
      <c r="BW557" s="361"/>
      <c r="BX557" s="253">
        <f t="shared" si="903"/>
        <v>0</v>
      </c>
      <c r="BY557" s="359"/>
      <c r="BZ557" s="359"/>
      <c r="CA557" s="359"/>
      <c r="CB557" s="359"/>
      <c r="CC557" s="359"/>
      <c r="CD557" s="359"/>
      <c r="CE557" s="359"/>
      <c r="CF557" s="359"/>
      <c r="CG557" s="253">
        <f t="shared" si="904"/>
        <v>0</v>
      </c>
      <c r="CH557" s="361"/>
      <c r="CI557" s="253">
        <f t="shared" si="905"/>
        <v>0</v>
      </c>
      <c r="CJ557" s="359"/>
      <c r="CK557" s="359"/>
      <c r="CL557" s="359"/>
      <c r="CM557" s="359"/>
      <c r="CN557" s="359"/>
      <c r="CO557" s="359"/>
      <c r="CP557" s="359"/>
      <c r="CQ557" s="359"/>
      <c r="CR557" s="253">
        <f t="shared" si="906"/>
        <v>0</v>
      </c>
      <c r="CS557" s="361"/>
      <c r="CT557" s="253">
        <f t="shared" si="907"/>
        <v>0</v>
      </c>
      <c r="CU557" s="359"/>
      <c r="CV557" s="359"/>
      <c r="CW557" s="359"/>
      <c r="CX557" s="359"/>
      <c r="CY557" s="359"/>
      <c r="CZ557" s="359"/>
      <c r="DA557" s="359"/>
      <c r="DB557" s="359"/>
      <c r="DC557" s="253">
        <f t="shared" si="908"/>
        <v>0</v>
      </c>
      <c r="DD557" s="361"/>
      <c r="DE557" s="253">
        <f t="shared" si="909"/>
        <v>0</v>
      </c>
      <c r="DF557" s="359"/>
      <c r="DG557" s="359"/>
      <c r="DH557" s="359"/>
      <c r="DI557" s="359"/>
      <c r="DJ557" s="359"/>
      <c r="DK557" s="359"/>
      <c r="DL557" s="359"/>
      <c r="DM557" s="242"/>
      <c r="DN557" s="242"/>
    </row>
    <row r="558" spans="1:118" s="258" customFormat="1" ht="20.25" customHeight="1">
      <c r="A558" s="271" t="str">
        <f>B558</f>
        <v>Внести наименование учреждения 19</v>
      </c>
      <c r="B558" s="712" t="s">
        <v>263</v>
      </c>
      <c r="C558" s="713"/>
      <c r="D558" s="713"/>
      <c r="E558" s="713"/>
      <c r="F558" s="713"/>
      <c r="G558" s="713"/>
      <c r="H558" s="713"/>
      <c r="I558" s="713"/>
      <c r="J558" s="713"/>
      <c r="K558" s="713"/>
      <c r="L558" s="713"/>
      <c r="M558" s="713"/>
      <c r="N558" s="713"/>
      <c r="O558" s="714"/>
      <c r="P558" s="715" t="str">
        <f>CONCATENATE(P$1," - ",$B558)</f>
        <v>1 квартал - Внести наименование учреждения 19</v>
      </c>
      <c r="Q558" s="716"/>
      <c r="R558" s="716"/>
      <c r="S558" s="716"/>
      <c r="T558" s="716"/>
      <c r="U558" s="716"/>
      <c r="V558" s="716"/>
      <c r="W558" s="716"/>
      <c r="X558" s="716"/>
      <c r="Y558" s="716"/>
      <c r="Z558" s="717"/>
      <c r="AA558" s="715" t="str">
        <f>CONCATENATE(AA$1," - ",$B558)</f>
        <v>2 квартал - Внести наименование учреждения 19</v>
      </c>
      <c r="AB558" s="716"/>
      <c r="AC558" s="716"/>
      <c r="AD558" s="716"/>
      <c r="AE558" s="716"/>
      <c r="AF558" s="716"/>
      <c r="AG558" s="716"/>
      <c r="AH558" s="716"/>
      <c r="AI558" s="716"/>
      <c r="AJ558" s="716"/>
      <c r="AK558" s="717"/>
      <c r="AL558" s="715" t="str">
        <f>CONCATENATE(AL$1," - ",$B558)</f>
        <v>3 квартал - Внести наименование учреждения 19</v>
      </c>
      <c r="AM558" s="716"/>
      <c r="AN558" s="716"/>
      <c r="AO558" s="716"/>
      <c r="AP558" s="716"/>
      <c r="AQ558" s="716"/>
      <c r="AR558" s="716"/>
      <c r="AS558" s="716"/>
      <c r="AT558" s="716"/>
      <c r="AU558" s="716"/>
      <c r="AV558" s="717"/>
      <c r="AW558" s="715" t="str">
        <f>CONCATENATE(AW$1," - ",$B558)</f>
        <v>4 квартал - Внести наименование учреждения 19</v>
      </c>
      <c r="AX558" s="716"/>
      <c r="AY558" s="716"/>
      <c r="AZ558" s="716"/>
      <c r="BA558" s="716"/>
      <c r="BB558" s="716"/>
      <c r="BC558" s="716"/>
      <c r="BD558" s="716"/>
      <c r="BE558" s="716"/>
      <c r="BF558" s="716"/>
      <c r="BG558" s="717"/>
      <c r="BH558" s="379">
        <f>IF((COUNTA(BJ558:DL558)-COUNTIF(BJ558:DL558,0))=0,0,CONCATENATE("Ошибки!-",COUNTA(BJ558:DL558)-COUNTIF(BJ558:DL558,0)))</f>
        <v>0</v>
      </c>
      <c r="BI558" s="284" t="str">
        <f>CONCATENATE(D569," по отношению к ",D570,", ",D571)</f>
        <v>11 по отношению к 12, 13</v>
      </c>
      <c r="BJ558" s="285">
        <f t="shared" ref="BJ558:CO558" si="923">IF(ROUND(E569-SUM(E570:E571),5)&gt;=0,0,"Ошибка")</f>
        <v>0</v>
      </c>
      <c r="BK558" s="285">
        <f t="shared" si="923"/>
        <v>0</v>
      </c>
      <c r="BL558" s="285">
        <f t="shared" si="923"/>
        <v>0</v>
      </c>
      <c r="BM558" s="285">
        <f t="shared" si="923"/>
        <v>0</v>
      </c>
      <c r="BN558" s="285">
        <f t="shared" si="923"/>
        <v>0</v>
      </c>
      <c r="BO558" s="285">
        <f t="shared" si="923"/>
        <v>0</v>
      </c>
      <c r="BP558" s="285">
        <f t="shared" si="923"/>
        <v>0</v>
      </c>
      <c r="BQ558" s="285">
        <f t="shared" si="923"/>
        <v>0</v>
      </c>
      <c r="BR558" s="285">
        <f t="shared" si="923"/>
        <v>0</v>
      </c>
      <c r="BS558" s="285">
        <f t="shared" si="923"/>
        <v>0</v>
      </c>
      <c r="BT558" s="285">
        <f t="shared" si="923"/>
        <v>0</v>
      </c>
      <c r="BU558" s="285">
        <f t="shared" si="923"/>
        <v>0</v>
      </c>
      <c r="BV558" s="285">
        <f t="shared" si="923"/>
        <v>0</v>
      </c>
      <c r="BW558" s="285">
        <f t="shared" si="923"/>
        <v>0</v>
      </c>
      <c r="BX558" s="285">
        <f t="shared" si="923"/>
        <v>0</v>
      </c>
      <c r="BY558" s="285">
        <f t="shared" si="923"/>
        <v>0</v>
      </c>
      <c r="BZ558" s="285">
        <f t="shared" si="923"/>
        <v>0</v>
      </c>
      <c r="CA558" s="285">
        <f t="shared" si="923"/>
        <v>0</v>
      </c>
      <c r="CB558" s="285">
        <f t="shared" si="923"/>
        <v>0</v>
      </c>
      <c r="CC558" s="285">
        <f t="shared" si="923"/>
        <v>0</v>
      </c>
      <c r="CD558" s="285">
        <f t="shared" si="923"/>
        <v>0</v>
      </c>
      <c r="CE558" s="285">
        <f t="shared" si="923"/>
        <v>0</v>
      </c>
      <c r="CF558" s="285">
        <f t="shared" si="923"/>
        <v>0</v>
      </c>
      <c r="CG558" s="285">
        <f t="shared" si="923"/>
        <v>0</v>
      </c>
      <c r="CH558" s="285">
        <f t="shared" si="923"/>
        <v>0</v>
      </c>
      <c r="CI558" s="285">
        <f t="shared" si="923"/>
        <v>0</v>
      </c>
      <c r="CJ558" s="285">
        <f t="shared" si="923"/>
        <v>0</v>
      </c>
      <c r="CK558" s="285">
        <f t="shared" si="923"/>
        <v>0</v>
      </c>
      <c r="CL558" s="285">
        <f t="shared" si="923"/>
        <v>0</v>
      </c>
      <c r="CM558" s="285">
        <f t="shared" si="923"/>
        <v>0</v>
      </c>
      <c r="CN558" s="285">
        <f t="shared" si="923"/>
        <v>0</v>
      </c>
      <c r="CO558" s="285">
        <f t="shared" si="923"/>
        <v>0</v>
      </c>
      <c r="CP558" s="285">
        <f t="shared" ref="CP558:DL558" si="924">IF(ROUND(AK569-SUM(AK570:AK571),5)&gt;=0,0,"Ошибка")</f>
        <v>0</v>
      </c>
      <c r="CQ558" s="285">
        <f t="shared" si="924"/>
        <v>0</v>
      </c>
      <c r="CR558" s="285">
        <f t="shared" si="924"/>
        <v>0</v>
      </c>
      <c r="CS558" s="285">
        <f t="shared" si="924"/>
        <v>0</v>
      </c>
      <c r="CT558" s="285">
        <f t="shared" si="924"/>
        <v>0</v>
      </c>
      <c r="CU558" s="285">
        <f t="shared" si="924"/>
        <v>0</v>
      </c>
      <c r="CV558" s="285">
        <f t="shared" si="924"/>
        <v>0</v>
      </c>
      <c r="CW558" s="285">
        <f t="shared" si="924"/>
        <v>0</v>
      </c>
      <c r="CX558" s="285">
        <f t="shared" si="924"/>
        <v>0</v>
      </c>
      <c r="CY558" s="285">
        <f t="shared" si="924"/>
        <v>0</v>
      </c>
      <c r="CZ558" s="285">
        <f t="shared" si="924"/>
        <v>0</v>
      </c>
      <c r="DA558" s="285">
        <f t="shared" si="924"/>
        <v>0</v>
      </c>
      <c r="DB558" s="285">
        <f t="shared" si="924"/>
        <v>0</v>
      </c>
      <c r="DC558" s="285">
        <f t="shared" si="924"/>
        <v>0</v>
      </c>
      <c r="DD558" s="285">
        <f t="shared" si="924"/>
        <v>0</v>
      </c>
      <c r="DE558" s="285">
        <f t="shared" si="924"/>
        <v>0</v>
      </c>
      <c r="DF558" s="285">
        <f t="shared" si="924"/>
        <v>0</v>
      </c>
      <c r="DG558" s="285">
        <f t="shared" si="924"/>
        <v>0</v>
      </c>
      <c r="DH558" s="285">
        <f t="shared" si="924"/>
        <v>0</v>
      </c>
      <c r="DI558" s="285">
        <f t="shared" si="924"/>
        <v>0</v>
      </c>
      <c r="DJ558" s="285">
        <f t="shared" si="924"/>
        <v>0</v>
      </c>
      <c r="DK558" s="285">
        <f t="shared" si="924"/>
        <v>0</v>
      </c>
      <c r="DL558" s="285">
        <f t="shared" si="924"/>
        <v>0</v>
      </c>
      <c r="DM558" s="259"/>
      <c r="DN558" s="259"/>
    </row>
    <row r="559" spans="1:118" s="27" customFormat="1" ht="36">
      <c r="A559" s="272" t="str">
        <f>A558</f>
        <v>Внести наименование учреждения 19</v>
      </c>
      <c r="B559" s="211" t="s">
        <v>356</v>
      </c>
      <c r="C559" s="37" t="s">
        <v>47</v>
      </c>
      <c r="D559" s="37" t="s">
        <v>6</v>
      </c>
      <c r="E559" s="308">
        <f t="shared" ref="E559:AJ559" si="925">SUM(E560:E563,E565:E566,E569,E572,E575:E577,E579,E581:E586)</f>
        <v>0</v>
      </c>
      <c r="F559" s="236">
        <f t="shared" si="925"/>
        <v>0</v>
      </c>
      <c r="G559" s="236">
        <f t="shared" si="925"/>
        <v>0</v>
      </c>
      <c r="H559" s="236">
        <f t="shared" si="925"/>
        <v>0</v>
      </c>
      <c r="I559" s="236">
        <f t="shared" si="925"/>
        <v>0</v>
      </c>
      <c r="J559" s="236">
        <f t="shared" si="925"/>
        <v>0</v>
      </c>
      <c r="K559" s="236">
        <f t="shared" si="925"/>
        <v>0</v>
      </c>
      <c r="L559" s="236">
        <f t="shared" si="925"/>
        <v>0</v>
      </c>
      <c r="M559" s="236">
        <f t="shared" si="925"/>
        <v>0</v>
      </c>
      <c r="N559" s="236">
        <f t="shared" si="925"/>
        <v>0</v>
      </c>
      <c r="O559" s="236">
        <f t="shared" si="925"/>
        <v>0</v>
      </c>
      <c r="P559" s="228">
        <f t="shared" si="925"/>
        <v>0</v>
      </c>
      <c r="Q559" s="226">
        <f t="shared" si="925"/>
        <v>0</v>
      </c>
      <c r="R559" s="236">
        <f t="shared" si="925"/>
        <v>0</v>
      </c>
      <c r="S559" s="226">
        <f t="shared" si="925"/>
        <v>0</v>
      </c>
      <c r="T559" s="236">
        <f t="shared" si="925"/>
        <v>0</v>
      </c>
      <c r="U559" s="226">
        <f t="shared" si="925"/>
        <v>0</v>
      </c>
      <c r="V559" s="235">
        <f t="shared" si="925"/>
        <v>0</v>
      </c>
      <c r="W559" s="226">
        <f t="shared" si="925"/>
        <v>0</v>
      </c>
      <c r="X559" s="226">
        <f t="shared" si="925"/>
        <v>0</v>
      </c>
      <c r="Y559" s="235">
        <f t="shared" si="925"/>
        <v>0</v>
      </c>
      <c r="Z559" s="227">
        <f t="shared" si="925"/>
        <v>0</v>
      </c>
      <c r="AA559" s="228">
        <f t="shared" si="925"/>
        <v>0</v>
      </c>
      <c r="AB559" s="226">
        <f t="shared" si="925"/>
        <v>0</v>
      </c>
      <c r="AC559" s="236">
        <f t="shared" si="925"/>
        <v>0</v>
      </c>
      <c r="AD559" s="226">
        <f t="shared" si="925"/>
        <v>0</v>
      </c>
      <c r="AE559" s="236">
        <f t="shared" si="925"/>
        <v>0</v>
      </c>
      <c r="AF559" s="226">
        <f t="shared" si="925"/>
        <v>0</v>
      </c>
      <c r="AG559" s="235">
        <f t="shared" si="925"/>
        <v>0</v>
      </c>
      <c r="AH559" s="226">
        <f t="shared" si="925"/>
        <v>0</v>
      </c>
      <c r="AI559" s="226">
        <f t="shared" si="925"/>
        <v>0</v>
      </c>
      <c r="AJ559" s="235">
        <f t="shared" si="925"/>
        <v>0</v>
      </c>
      <c r="AK559" s="227">
        <f t="shared" ref="AK559:BG559" si="926">SUM(AK560:AK563,AK565:AK566,AK569,AK572,AK575:AK577,AK579,AK581:AK586)</f>
        <v>0</v>
      </c>
      <c r="AL559" s="228">
        <f t="shared" si="926"/>
        <v>0</v>
      </c>
      <c r="AM559" s="226">
        <f t="shared" si="926"/>
        <v>0</v>
      </c>
      <c r="AN559" s="236">
        <f t="shared" si="926"/>
        <v>0</v>
      </c>
      <c r="AO559" s="226">
        <f t="shared" si="926"/>
        <v>0</v>
      </c>
      <c r="AP559" s="236">
        <f t="shared" si="926"/>
        <v>0</v>
      </c>
      <c r="AQ559" s="226">
        <f t="shared" si="926"/>
        <v>0</v>
      </c>
      <c r="AR559" s="235">
        <f t="shared" si="926"/>
        <v>0</v>
      </c>
      <c r="AS559" s="226">
        <f t="shared" si="926"/>
        <v>0</v>
      </c>
      <c r="AT559" s="226">
        <f t="shared" si="926"/>
        <v>0</v>
      </c>
      <c r="AU559" s="235">
        <f t="shared" si="926"/>
        <v>0</v>
      </c>
      <c r="AV559" s="227">
        <f t="shared" si="926"/>
        <v>0</v>
      </c>
      <c r="AW559" s="228">
        <f t="shared" si="926"/>
        <v>0</v>
      </c>
      <c r="AX559" s="226">
        <f t="shared" si="926"/>
        <v>0</v>
      </c>
      <c r="AY559" s="236">
        <f t="shared" si="926"/>
        <v>0</v>
      </c>
      <c r="AZ559" s="226">
        <f t="shared" si="926"/>
        <v>0</v>
      </c>
      <c r="BA559" s="236">
        <f t="shared" si="926"/>
        <v>0</v>
      </c>
      <c r="BB559" s="226">
        <f t="shared" si="926"/>
        <v>0</v>
      </c>
      <c r="BC559" s="235">
        <f t="shared" si="926"/>
        <v>0</v>
      </c>
      <c r="BD559" s="226">
        <f t="shared" si="926"/>
        <v>0</v>
      </c>
      <c r="BE559" s="226">
        <f t="shared" si="926"/>
        <v>0</v>
      </c>
      <c r="BF559" s="235">
        <f t="shared" si="926"/>
        <v>0</v>
      </c>
      <c r="BG559" s="227">
        <f t="shared" si="926"/>
        <v>0</v>
      </c>
      <c r="BH559" s="379">
        <f t="shared" ref="BH559:BH586" si="927">IF((COUNTA(BJ559:DL559)-COUNTIF(BJ559:DL559,0))=0,0,CONCATENATE("Ошибки!-",COUNTA(BJ559:DL559)-COUNTIF(BJ559:DL559,0)))</f>
        <v>0</v>
      </c>
      <c r="BI559" s="255" t="str">
        <f>CONCATENATE(D572," по отношению к ",D573,", ",D574)</f>
        <v>14 по отношению к 15, 16</v>
      </c>
      <c r="BJ559" s="253">
        <f t="shared" ref="BJ559:CO559" si="928">IF(ROUND(E572-SUM(E573:E574),5)&gt;=0,0,"Ошибка")</f>
        <v>0</v>
      </c>
      <c r="BK559" s="253">
        <f t="shared" si="928"/>
        <v>0</v>
      </c>
      <c r="BL559" s="253">
        <f t="shared" si="928"/>
        <v>0</v>
      </c>
      <c r="BM559" s="253">
        <f t="shared" si="928"/>
        <v>0</v>
      </c>
      <c r="BN559" s="253">
        <f t="shared" si="928"/>
        <v>0</v>
      </c>
      <c r="BO559" s="253">
        <f t="shared" si="928"/>
        <v>0</v>
      </c>
      <c r="BP559" s="253">
        <f t="shared" si="928"/>
        <v>0</v>
      </c>
      <c r="BQ559" s="253">
        <f t="shared" si="928"/>
        <v>0</v>
      </c>
      <c r="BR559" s="253">
        <f t="shared" si="928"/>
        <v>0</v>
      </c>
      <c r="BS559" s="253">
        <f t="shared" si="928"/>
        <v>0</v>
      </c>
      <c r="BT559" s="253">
        <f t="shared" si="928"/>
        <v>0</v>
      </c>
      <c r="BU559" s="253">
        <f t="shared" si="928"/>
        <v>0</v>
      </c>
      <c r="BV559" s="253">
        <f t="shared" si="928"/>
        <v>0</v>
      </c>
      <c r="BW559" s="253">
        <f t="shared" si="928"/>
        <v>0</v>
      </c>
      <c r="BX559" s="253">
        <f t="shared" si="928"/>
        <v>0</v>
      </c>
      <c r="BY559" s="253">
        <f t="shared" si="928"/>
        <v>0</v>
      </c>
      <c r="BZ559" s="253">
        <f t="shared" si="928"/>
        <v>0</v>
      </c>
      <c r="CA559" s="253">
        <f t="shared" si="928"/>
        <v>0</v>
      </c>
      <c r="CB559" s="253">
        <f t="shared" si="928"/>
        <v>0</v>
      </c>
      <c r="CC559" s="253">
        <f t="shared" si="928"/>
        <v>0</v>
      </c>
      <c r="CD559" s="253">
        <f t="shared" si="928"/>
        <v>0</v>
      </c>
      <c r="CE559" s="253">
        <f t="shared" si="928"/>
        <v>0</v>
      </c>
      <c r="CF559" s="253">
        <f t="shared" si="928"/>
        <v>0</v>
      </c>
      <c r="CG559" s="253">
        <f t="shared" si="928"/>
        <v>0</v>
      </c>
      <c r="CH559" s="253">
        <f t="shared" si="928"/>
        <v>0</v>
      </c>
      <c r="CI559" s="253">
        <f t="shared" si="928"/>
        <v>0</v>
      </c>
      <c r="CJ559" s="253">
        <f t="shared" si="928"/>
        <v>0</v>
      </c>
      <c r="CK559" s="253">
        <f t="shared" si="928"/>
        <v>0</v>
      </c>
      <c r="CL559" s="253">
        <f t="shared" si="928"/>
        <v>0</v>
      </c>
      <c r="CM559" s="253">
        <f t="shared" si="928"/>
        <v>0</v>
      </c>
      <c r="CN559" s="253">
        <f t="shared" si="928"/>
        <v>0</v>
      </c>
      <c r="CO559" s="253">
        <f t="shared" si="928"/>
        <v>0</v>
      </c>
      <c r="CP559" s="253">
        <f t="shared" ref="CP559:DL559" si="929">IF(ROUND(AK572-SUM(AK573:AK574),5)&gt;=0,0,"Ошибка")</f>
        <v>0</v>
      </c>
      <c r="CQ559" s="253">
        <f t="shared" si="929"/>
        <v>0</v>
      </c>
      <c r="CR559" s="253">
        <f t="shared" si="929"/>
        <v>0</v>
      </c>
      <c r="CS559" s="253">
        <f t="shared" si="929"/>
        <v>0</v>
      </c>
      <c r="CT559" s="253">
        <f t="shared" si="929"/>
        <v>0</v>
      </c>
      <c r="CU559" s="253">
        <f t="shared" si="929"/>
        <v>0</v>
      </c>
      <c r="CV559" s="253">
        <f t="shared" si="929"/>
        <v>0</v>
      </c>
      <c r="CW559" s="253">
        <f t="shared" si="929"/>
        <v>0</v>
      </c>
      <c r="CX559" s="253">
        <f t="shared" si="929"/>
        <v>0</v>
      </c>
      <c r="CY559" s="253">
        <f t="shared" si="929"/>
        <v>0</v>
      </c>
      <c r="CZ559" s="253">
        <f t="shared" si="929"/>
        <v>0</v>
      </c>
      <c r="DA559" s="253">
        <f t="shared" si="929"/>
        <v>0</v>
      </c>
      <c r="DB559" s="253">
        <f t="shared" si="929"/>
        <v>0</v>
      </c>
      <c r="DC559" s="253">
        <f t="shared" si="929"/>
        <v>0</v>
      </c>
      <c r="DD559" s="253">
        <f t="shared" si="929"/>
        <v>0</v>
      </c>
      <c r="DE559" s="253">
        <f t="shared" si="929"/>
        <v>0</v>
      </c>
      <c r="DF559" s="253">
        <f t="shared" si="929"/>
        <v>0</v>
      </c>
      <c r="DG559" s="253">
        <f t="shared" si="929"/>
        <v>0</v>
      </c>
      <c r="DH559" s="253">
        <f t="shared" si="929"/>
        <v>0</v>
      </c>
      <c r="DI559" s="253">
        <f t="shared" si="929"/>
        <v>0</v>
      </c>
      <c r="DJ559" s="253">
        <f t="shared" si="929"/>
        <v>0</v>
      </c>
      <c r="DK559" s="253">
        <f t="shared" si="929"/>
        <v>0</v>
      </c>
      <c r="DL559" s="253">
        <f t="shared" si="929"/>
        <v>0</v>
      </c>
      <c r="DM559" s="2"/>
      <c r="DN559" s="2"/>
    </row>
    <row r="560" spans="1:118" s="27" customFormat="1" ht="24">
      <c r="A560" s="272" t="str">
        <f t="shared" ref="A560:A586" si="930">A559</f>
        <v>Внести наименование учреждения 19</v>
      </c>
      <c r="B560" s="348" t="s">
        <v>233</v>
      </c>
      <c r="C560" s="349" t="s">
        <v>55</v>
      </c>
      <c r="D560" s="349" t="s">
        <v>7</v>
      </c>
      <c r="E560" s="308">
        <f>ROUND(SUM(P560,AA560,AL560,AW560),0)</f>
        <v>0</v>
      </c>
      <c r="F560" s="236">
        <f>ROUND(SUM(Q560,AB560,AM560,AX560),1)</f>
        <v>0</v>
      </c>
      <c r="G560" s="236">
        <f>SUM(J560:L560)</f>
        <v>0</v>
      </c>
      <c r="H560" s="236">
        <f>ROUND(SUM(S560,AD560,AO560,AZ560),1)</f>
        <v>0</v>
      </c>
      <c r="I560" s="236">
        <f>SUM(M560:O560)</f>
        <v>0</v>
      </c>
      <c r="J560" s="236">
        <f>ROUND(SUM(U560,AF560,AQ560,BB560),1)</f>
        <v>0</v>
      </c>
      <c r="K560" s="236">
        <f>ROUND(SUM(V560,AG560,AR560,BC560),1)</f>
        <v>0</v>
      </c>
      <c r="L560" s="236">
        <f>ROUND(SUM(W560,AH560,AS560,BD560),1)</f>
        <v>0</v>
      </c>
      <c r="M560" s="236">
        <f>ROUND(SUM(X560,AI560,AT560,BE560),1)</f>
        <v>0</v>
      </c>
      <c r="N560" s="236">
        <f t="shared" ref="N560:N586" si="931">ROUND(SUM(Y560,AJ560,AU560,BF560),1)</f>
        <v>0</v>
      </c>
      <c r="O560" s="236">
        <f>ROUND(SUM(Z560,AK560,AV560,BG560),1)</f>
        <v>0</v>
      </c>
      <c r="P560" s="220"/>
      <c r="Q560" s="221"/>
      <c r="R560" s="237">
        <f t="shared" ref="R560:R565" si="932">SUM(U560:W560)</f>
        <v>0</v>
      </c>
      <c r="S560" s="221"/>
      <c r="T560" s="237">
        <f t="shared" ref="T560:T565" si="933">SUM(X560:Z560)</f>
        <v>0</v>
      </c>
      <c r="U560" s="221"/>
      <c r="V560" s="233"/>
      <c r="W560" s="221"/>
      <c r="X560" s="221"/>
      <c r="Y560" s="233"/>
      <c r="Z560" s="221"/>
      <c r="AA560" s="220"/>
      <c r="AB560" s="221"/>
      <c r="AC560" s="237">
        <f t="shared" ref="AC560:AC565" si="934">SUM(AF560:AH560)</f>
        <v>0</v>
      </c>
      <c r="AD560" s="221"/>
      <c r="AE560" s="237">
        <f t="shared" ref="AE560:AE565" si="935">SUM(AI560:AK560)</f>
        <v>0</v>
      </c>
      <c r="AF560" s="221"/>
      <c r="AG560" s="233"/>
      <c r="AH560" s="221"/>
      <c r="AI560" s="221"/>
      <c r="AJ560" s="233"/>
      <c r="AK560" s="221"/>
      <c r="AL560" s="220"/>
      <c r="AM560" s="221"/>
      <c r="AN560" s="237">
        <f t="shared" ref="AN560:AN565" si="936">SUM(AQ560:AS560)</f>
        <v>0</v>
      </c>
      <c r="AO560" s="221"/>
      <c r="AP560" s="237">
        <f t="shared" ref="AP560:AP565" si="937">SUM(AT560:AV560)</f>
        <v>0</v>
      </c>
      <c r="AQ560" s="221"/>
      <c r="AR560" s="233"/>
      <c r="AS560" s="221"/>
      <c r="AT560" s="221"/>
      <c r="AU560" s="233"/>
      <c r="AV560" s="221"/>
      <c r="AW560" s="220"/>
      <c r="AX560" s="221"/>
      <c r="AY560" s="237">
        <f t="shared" ref="AY560:AY565" si="938">SUM(BB560:BD560)</f>
        <v>0</v>
      </c>
      <c r="AZ560" s="221"/>
      <c r="BA560" s="237">
        <f t="shared" ref="BA560:BA565" si="939">SUM(BE560:BG560)</f>
        <v>0</v>
      </c>
      <c r="BB560" s="221"/>
      <c r="BC560" s="233"/>
      <c r="BD560" s="221"/>
      <c r="BE560" s="221"/>
      <c r="BF560" s="233"/>
      <c r="BG560" s="221"/>
      <c r="BH560" s="379">
        <f t="shared" si="927"/>
        <v>0</v>
      </c>
      <c r="BI560" s="255" t="str">
        <f t="shared" ref="BI560:BI586" si="940">D560</f>
        <v>02</v>
      </c>
      <c r="BJ560" s="361"/>
      <c r="BK560" s="253">
        <f>IF(ROUND((E560-F560),5)&gt;=0,0,"Ошибка!")</f>
        <v>0</v>
      </c>
      <c r="BL560" s="361"/>
      <c r="BM560" s="253">
        <f>IF(ROUND((G560-H560),5)&gt;=0,0,"Ошибка!")</f>
        <v>0</v>
      </c>
      <c r="BN560" s="247"/>
      <c r="BO560" s="358"/>
      <c r="BP560" s="361"/>
      <c r="BQ560" s="361"/>
      <c r="BR560" s="361"/>
      <c r="BS560" s="361"/>
      <c r="BT560" s="361"/>
      <c r="BU560" s="361"/>
      <c r="BV560" s="253">
        <f>IF(ROUND((P560-Q560),5)&gt;=0,0,"Ошибка!")</f>
        <v>0</v>
      </c>
      <c r="BW560" s="361"/>
      <c r="BX560" s="253">
        <f>IF(ROUND((R560-S560),5)&gt;=0,0,"Ошибка!")</f>
        <v>0</v>
      </c>
      <c r="BY560" s="361"/>
      <c r="BZ560" s="361"/>
      <c r="CA560" s="361"/>
      <c r="CB560" s="361"/>
      <c r="CC560" s="361"/>
      <c r="CD560" s="361"/>
      <c r="CE560" s="361"/>
      <c r="CF560" s="361"/>
      <c r="CG560" s="253">
        <f>IF(ROUND((AA560-AB560),5)&gt;=0,0,"Ошибка!")</f>
        <v>0</v>
      </c>
      <c r="CH560" s="361"/>
      <c r="CI560" s="253">
        <f>IF(ROUND((AC560-AD560),5)&gt;=0,0,"Ошибка!")</f>
        <v>0</v>
      </c>
      <c r="CJ560" s="361"/>
      <c r="CK560" s="361"/>
      <c r="CL560" s="361"/>
      <c r="CM560" s="361"/>
      <c r="CN560" s="361"/>
      <c r="CO560" s="361"/>
      <c r="CP560" s="361"/>
      <c r="CQ560" s="361"/>
      <c r="CR560" s="253">
        <f>IF(ROUND((AL560-AM560),5)&gt;=0,0,"Ошибка!")</f>
        <v>0</v>
      </c>
      <c r="CS560" s="361"/>
      <c r="CT560" s="253">
        <f>IF(ROUND((AN560-AO560),5)&gt;=0,0,"Ошибка!")</f>
        <v>0</v>
      </c>
      <c r="CU560" s="361"/>
      <c r="CV560" s="361"/>
      <c r="CW560" s="361"/>
      <c r="CX560" s="361"/>
      <c r="CY560" s="361"/>
      <c r="CZ560" s="361"/>
      <c r="DA560" s="361"/>
      <c r="DB560" s="361"/>
      <c r="DC560" s="253">
        <f>IF(ROUND((AW560-AX560),5)&gt;=0,0,"Ошибка!")</f>
        <v>0</v>
      </c>
      <c r="DD560" s="361"/>
      <c r="DE560" s="253">
        <f>IF(ROUND((AY560-AZ560),5)&gt;=0,0,"Ошибка!")</f>
        <v>0</v>
      </c>
      <c r="DF560" s="361"/>
      <c r="DG560" s="361"/>
      <c r="DH560" s="361"/>
      <c r="DI560" s="361"/>
      <c r="DJ560" s="361"/>
      <c r="DK560" s="361"/>
      <c r="DL560" s="361"/>
      <c r="DM560" s="2"/>
      <c r="DN560" s="2"/>
    </row>
    <row r="561" spans="1:118" s="27" customFormat="1" ht="36">
      <c r="A561" s="272" t="str">
        <f t="shared" si="930"/>
        <v>Внести наименование учреждения 19</v>
      </c>
      <c r="B561" s="348" t="s">
        <v>229</v>
      </c>
      <c r="C561" s="349" t="s">
        <v>58</v>
      </c>
      <c r="D561" s="349" t="s">
        <v>8</v>
      </c>
      <c r="E561" s="308">
        <f t="shared" ref="E561:E586" si="941">ROUND(SUM(P561,AA561,AL561,AW561),0)</f>
        <v>0</v>
      </c>
      <c r="F561" s="236">
        <f t="shared" ref="F561:F586" si="942">ROUND(SUM(Q561,AB561,AM561,AX561),1)</f>
        <v>0</v>
      </c>
      <c r="G561" s="236">
        <f t="shared" ref="G561:G586" si="943">SUM(J561:L561)</f>
        <v>0</v>
      </c>
      <c r="H561" s="236">
        <f t="shared" ref="H561:H586" si="944">ROUND(SUM(S561,AD561,AO561,AZ561),1)</f>
        <v>0</v>
      </c>
      <c r="I561" s="236">
        <f t="shared" ref="I561:I586" si="945">SUM(M561:O561)</f>
        <v>0</v>
      </c>
      <c r="J561" s="236">
        <f t="shared" ref="J561:J573" si="946">ROUND(SUM(U561,AF561,AQ561,BB561),1)</f>
        <v>0</v>
      </c>
      <c r="K561" s="236">
        <f t="shared" ref="K561:K573" si="947">ROUND(SUM(V561,AG561,AR561,BC561),1)</f>
        <v>0</v>
      </c>
      <c r="L561" s="236">
        <f t="shared" ref="L561:L573" si="948">ROUND(SUM(W561,AH561,AS561,BD561),1)</f>
        <v>0</v>
      </c>
      <c r="M561" s="236">
        <f t="shared" ref="M561:M573" si="949">ROUND(SUM(X561,AI561,AT561,BE561),1)</f>
        <v>0</v>
      </c>
      <c r="N561" s="236">
        <f t="shared" si="931"/>
        <v>0</v>
      </c>
      <c r="O561" s="236">
        <f t="shared" ref="O561:O573" si="950">ROUND(SUM(Z561,AK561,AV561,BG561),1)</f>
        <v>0</v>
      </c>
      <c r="P561" s="220"/>
      <c r="Q561" s="221"/>
      <c r="R561" s="237">
        <f t="shared" si="932"/>
        <v>0</v>
      </c>
      <c r="S561" s="221"/>
      <c r="T561" s="237">
        <f t="shared" si="933"/>
        <v>0</v>
      </c>
      <c r="U561" s="221"/>
      <c r="V561" s="233"/>
      <c r="W561" s="221"/>
      <c r="X561" s="221"/>
      <c r="Y561" s="233"/>
      <c r="Z561" s="221"/>
      <c r="AA561" s="220"/>
      <c r="AB561" s="221"/>
      <c r="AC561" s="237">
        <f t="shared" si="934"/>
        <v>0</v>
      </c>
      <c r="AD561" s="221"/>
      <c r="AE561" s="237">
        <f t="shared" si="935"/>
        <v>0</v>
      </c>
      <c r="AF561" s="221"/>
      <c r="AG561" s="233"/>
      <c r="AH561" s="221"/>
      <c r="AI561" s="221"/>
      <c r="AJ561" s="233"/>
      <c r="AK561" s="221"/>
      <c r="AL561" s="220"/>
      <c r="AM561" s="221"/>
      <c r="AN561" s="237">
        <f t="shared" si="936"/>
        <v>0</v>
      </c>
      <c r="AO561" s="221"/>
      <c r="AP561" s="237">
        <f t="shared" si="937"/>
        <v>0</v>
      </c>
      <c r="AQ561" s="221"/>
      <c r="AR561" s="233"/>
      <c r="AS561" s="221"/>
      <c r="AT561" s="221"/>
      <c r="AU561" s="233"/>
      <c r="AV561" s="221"/>
      <c r="AW561" s="220"/>
      <c r="AX561" s="221"/>
      <c r="AY561" s="237">
        <f t="shared" si="938"/>
        <v>0</v>
      </c>
      <c r="AZ561" s="221"/>
      <c r="BA561" s="237">
        <f t="shared" si="939"/>
        <v>0</v>
      </c>
      <c r="BB561" s="221"/>
      <c r="BC561" s="233"/>
      <c r="BD561" s="221"/>
      <c r="BE561" s="221"/>
      <c r="BF561" s="233"/>
      <c r="BG561" s="221"/>
      <c r="BH561" s="379">
        <f t="shared" si="927"/>
        <v>0</v>
      </c>
      <c r="BI561" s="255" t="str">
        <f t="shared" si="940"/>
        <v>03</v>
      </c>
      <c r="BJ561" s="361"/>
      <c r="BK561" s="253">
        <f t="shared" ref="BK561:BK586" si="951">IF(ROUND((E561-F561),5)&gt;=0,0,"Ошибка!")</f>
        <v>0</v>
      </c>
      <c r="BL561" s="361"/>
      <c r="BM561" s="253">
        <f t="shared" ref="BM561:BM586" si="952">IF(ROUND((G561-H561),5)&gt;=0,0,"Ошибка!")</f>
        <v>0</v>
      </c>
      <c r="BN561" s="247"/>
      <c r="BO561" s="358"/>
      <c r="BP561" s="361"/>
      <c r="BQ561" s="361"/>
      <c r="BR561" s="361"/>
      <c r="BS561" s="361"/>
      <c r="BT561" s="361"/>
      <c r="BU561" s="361"/>
      <c r="BV561" s="253">
        <f t="shared" ref="BV561:BV586" si="953">IF(ROUND((P561-Q561),5)&gt;=0,0,"Ошибка!")</f>
        <v>0</v>
      </c>
      <c r="BW561" s="361"/>
      <c r="BX561" s="253">
        <f t="shared" ref="BX561:BX586" si="954">IF(ROUND((R561-S561),5)&gt;=0,0,"Ошибка!")</f>
        <v>0</v>
      </c>
      <c r="BY561" s="361"/>
      <c r="BZ561" s="361"/>
      <c r="CA561" s="361"/>
      <c r="CB561" s="361"/>
      <c r="CC561" s="361"/>
      <c r="CD561" s="361"/>
      <c r="CE561" s="361"/>
      <c r="CF561" s="361"/>
      <c r="CG561" s="253">
        <f t="shared" ref="CG561:CG586" si="955">IF(ROUND((AA561-AB561),5)&gt;=0,0,"Ошибка!")</f>
        <v>0</v>
      </c>
      <c r="CH561" s="361"/>
      <c r="CI561" s="253">
        <f t="shared" ref="CI561:CI586" si="956">IF(ROUND((AC561-AD561),5)&gt;=0,0,"Ошибка!")</f>
        <v>0</v>
      </c>
      <c r="CJ561" s="361"/>
      <c r="CK561" s="361"/>
      <c r="CL561" s="361"/>
      <c r="CM561" s="361"/>
      <c r="CN561" s="361"/>
      <c r="CO561" s="361"/>
      <c r="CP561" s="361"/>
      <c r="CQ561" s="361"/>
      <c r="CR561" s="253">
        <f t="shared" ref="CR561:CR586" si="957">IF(ROUND((AL561-AM561),5)&gt;=0,0,"Ошибка!")</f>
        <v>0</v>
      </c>
      <c r="CS561" s="361"/>
      <c r="CT561" s="253">
        <f t="shared" ref="CT561:CT586" si="958">IF(ROUND((AN561-AO561),5)&gt;=0,0,"Ошибка!")</f>
        <v>0</v>
      </c>
      <c r="CU561" s="361"/>
      <c r="CV561" s="361"/>
      <c r="CW561" s="361"/>
      <c r="CX561" s="361"/>
      <c r="CY561" s="361"/>
      <c r="CZ561" s="361"/>
      <c r="DA561" s="361"/>
      <c r="DB561" s="361"/>
      <c r="DC561" s="253">
        <f t="shared" ref="DC561:DC586" si="959">IF(ROUND((AW561-AX561),5)&gt;=0,0,"Ошибка!")</f>
        <v>0</v>
      </c>
      <c r="DD561" s="361"/>
      <c r="DE561" s="253">
        <f t="shared" ref="DE561:DE586" si="960">IF(ROUND((AY561-AZ561),5)&gt;=0,0,"Ошибка!")</f>
        <v>0</v>
      </c>
      <c r="DF561" s="361"/>
      <c r="DG561" s="361"/>
      <c r="DH561" s="361"/>
      <c r="DI561" s="361"/>
      <c r="DJ561" s="361"/>
      <c r="DK561" s="361"/>
      <c r="DL561" s="361"/>
      <c r="DM561" s="2"/>
      <c r="DN561" s="2"/>
    </row>
    <row r="562" spans="1:118" s="28" customFormat="1" ht="24">
      <c r="A562" s="272" t="str">
        <f t="shared" si="930"/>
        <v>Внести наименование учреждения 19</v>
      </c>
      <c r="B562" s="348" t="s">
        <v>331</v>
      </c>
      <c r="C562" s="349" t="s">
        <v>288</v>
      </c>
      <c r="D562" s="349" t="s">
        <v>9</v>
      </c>
      <c r="E562" s="308">
        <f t="shared" si="941"/>
        <v>0</v>
      </c>
      <c r="F562" s="236">
        <f t="shared" si="942"/>
        <v>0</v>
      </c>
      <c r="G562" s="236">
        <f t="shared" si="943"/>
        <v>0</v>
      </c>
      <c r="H562" s="236">
        <f t="shared" si="944"/>
        <v>0</v>
      </c>
      <c r="I562" s="236">
        <f t="shared" si="945"/>
        <v>0</v>
      </c>
      <c r="J562" s="236">
        <f t="shared" si="946"/>
        <v>0</v>
      </c>
      <c r="K562" s="236">
        <f t="shared" si="947"/>
        <v>0</v>
      </c>
      <c r="L562" s="236">
        <f t="shared" si="948"/>
        <v>0</v>
      </c>
      <c r="M562" s="236">
        <f t="shared" si="949"/>
        <v>0</v>
      </c>
      <c r="N562" s="236">
        <f t="shared" si="931"/>
        <v>0</v>
      </c>
      <c r="O562" s="236">
        <f t="shared" si="950"/>
        <v>0</v>
      </c>
      <c r="P562" s="367"/>
      <c r="Q562" s="368"/>
      <c r="R562" s="237">
        <f t="shared" si="932"/>
        <v>0</v>
      </c>
      <c r="S562" s="368"/>
      <c r="T562" s="237">
        <f t="shared" si="933"/>
        <v>0</v>
      </c>
      <c r="U562" s="368"/>
      <c r="V562" s="368"/>
      <c r="W562" s="368"/>
      <c r="X562" s="368"/>
      <c r="Y562" s="368"/>
      <c r="Z562" s="368"/>
      <c r="AA562" s="367"/>
      <c r="AB562" s="368"/>
      <c r="AC562" s="237">
        <f t="shared" si="934"/>
        <v>0</v>
      </c>
      <c r="AD562" s="368"/>
      <c r="AE562" s="237">
        <f t="shared" si="935"/>
        <v>0</v>
      </c>
      <c r="AF562" s="368"/>
      <c r="AG562" s="368"/>
      <c r="AH562" s="368"/>
      <c r="AI562" s="368"/>
      <c r="AJ562" s="368"/>
      <c r="AK562" s="368"/>
      <c r="AL562" s="367"/>
      <c r="AM562" s="368"/>
      <c r="AN562" s="237">
        <f t="shared" si="936"/>
        <v>0</v>
      </c>
      <c r="AO562" s="368"/>
      <c r="AP562" s="237">
        <f t="shared" si="937"/>
        <v>0</v>
      </c>
      <c r="AQ562" s="368"/>
      <c r="AR562" s="368"/>
      <c r="AS562" s="368"/>
      <c r="AT562" s="368"/>
      <c r="AU562" s="368"/>
      <c r="AV562" s="368"/>
      <c r="AW562" s="367"/>
      <c r="AX562" s="368"/>
      <c r="AY562" s="237">
        <f t="shared" si="938"/>
        <v>0</v>
      </c>
      <c r="AZ562" s="368"/>
      <c r="BA562" s="237">
        <f t="shared" si="939"/>
        <v>0</v>
      </c>
      <c r="BB562" s="368"/>
      <c r="BC562" s="368"/>
      <c r="BD562" s="368"/>
      <c r="BE562" s="368"/>
      <c r="BF562" s="368"/>
      <c r="BG562" s="368"/>
      <c r="BH562" s="379">
        <f t="shared" si="927"/>
        <v>0</v>
      </c>
      <c r="BI562" s="255" t="str">
        <f t="shared" si="940"/>
        <v>04</v>
      </c>
      <c r="BJ562" s="361"/>
      <c r="BK562" s="253">
        <f t="shared" si="951"/>
        <v>0</v>
      </c>
      <c r="BL562" s="361"/>
      <c r="BM562" s="253">
        <f t="shared" si="952"/>
        <v>0</v>
      </c>
      <c r="BN562" s="247"/>
      <c r="BO562" s="358"/>
      <c r="BP562" s="361"/>
      <c r="BQ562" s="361"/>
      <c r="BR562" s="361"/>
      <c r="BS562" s="361"/>
      <c r="BT562" s="361"/>
      <c r="BU562" s="361"/>
      <c r="BV562" s="253">
        <f t="shared" si="953"/>
        <v>0</v>
      </c>
      <c r="BW562" s="361"/>
      <c r="BX562" s="253">
        <f t="shared" si="954"/>
        <v>0</v>
      </c>
      <c r="BY562" s="361"/>
      <c r="BZ562" s="361"/>
      <c r="CA562" s="361"/>
      <c r="CB562" s="361"/>
      <c r="CC562" s="361"/>
      <c r="CD562" s="361"/>
      <c r="CE562" s="361"/>
      <c r="CF562" s="361"/>
      <c r="CG562" s="253">
        <f t="shared" si="955"/>
        <v>0</v>
      </c>
      <c r="CH562" s="361"/>
      <c r="CI562" s="253">
        <f t="shared" si="956"/>
        <v>0</v>
      </c>
      <c r="CJ562" s="361"/>
      <c r="CK562" s="361"/>
      <c r="CL562" s="361"/>
      <c r="CM562" s="361"/>
      <c r="CN562" s="361"/>
      <c r="CO562" s="361"/>
      <c r="CP562" s="361"/>
      <c r="CQ562" s="361"/>
      <c r="CR562" s="253">
        <f t="shared" si="957"/>
        <v>0</v>
      </c>
      <c r="CS562" s="361"/>
      <c r="CT562" s="253">
        <f t="shared" si="958"/>
        <v>0</v>
      </c>
      <c r="CU562" s="361"/>
      <c r="CV562" s="361"/>
      <c r="CW562" s="361"/>
      <c r="CX562" s="361"/>
      <c r="CY562" s="361"/>
      <c r="CZ562" s="361"/>
      <c r="DA562" s="361"/>
      <c r="DB562" s="361"/>
      <c r="DC562" s="253">
        <f t="shared" si="959"/>
        <v>0</v>
      </c>
      <c r="DD562" s="361"/>
      <c r="DE562" s="253">
        <f t="shared" si="960"/>
        <v>0</v>
      </c>
      <c r="DF562" s="361"/>
      <c r="DG562" s="361"/>
      <c r="DH562" s="361"/>
      <c r="DI562" s="361"/>
      <c r="DJ562" s="361"/>
      <c r="DK562" s="361"/>
      <c r="DL562" s="361"/>
      <c r="DM562" s="242"/>
      <c r="DN562" s="242"/>
    </row>
    <row r="563" spans="1:118" s="28" customFormat="1" ht="24">
      <c r="A563" s="272" t="str">
        <f t="shared" si="930"/>
        <v>Внести наименование учреждения 19</v>
      </c>
      <c r="B563" s="348" t="s">
        <v>330</v>
      </c>
      <c r="C563" s="349" t="s">
        <v>289</v>
      </c>
      <c r="D563" s="349" t="s">
        <v>10</v>
      </c>
      <c r="E563" s="308">
        <f t="shared" si="941"/>
        <v>0</v>
      </c>
      <c r="F563" s="236">
        <f t="shared" si="942"/>
        <v>0</v>
      </c>
      <c r="G563" s="236">
        <f t="shared" si="943"/>
        <v>0</v>
      </c>
      <c r="H563" s="236">
        <f t="shared" si="944"/>
        <v>0</v>
      </c>
      <c r="I563" s="236">
        <f t="shared" si="945"/>
        <v>0</v>
      </c>
      <c r="J563" s="236">
        <f t="shared" si="946"/>
        <v>0</v>
      </c>
      <c r="K563" s="236">
        <f t="shared" si="947"/>
        <v>0</v>
      </c>
      <c r="L563" s="236">
        <f t="shared" si="948"/>
        <v>0</v>
      </c>
      <c r="M563" s="236">
        <f t="shared" si="949"/>
        <v>0</v>
      </c>
      <c r="N563" s="236">
        <f t="shared" si="931"/>
        <v>0</v>
      </c>
      <c r="O563" s="236">
        <f t="shared" si="950"/>
        <v>0</v>
      </c>
      <c r="P563" s="367"/>
      <c r="Q563" s="368"/>
      <c r="R563" s="237">
        <f t="shared" si="932"/>
        <v>0</v>
      </c>
      <c r="S563" s="368"/>
      <c r="T563" s="237">
        <f t="shared" si="933"/>
        <v>0</v>
      </c>
      <c r="U563" s="368"/>
      <c r="V563" s="368"/>
      <c r="W563" s="368"/>
      <c r="X563" s="368"/>
      <c r="Y563" s="368"/>
      <c r="Z563" s="368"/>
      <c r="AA563" s="367"/>
      <c r="AB563" s="368"/>
      <c r="AC563" s="237">
        <f t="shared" si="934"/>
        <v>0</v>
      </c>
      <c r="AD563" s="368"/>
      <c r="AE563" s="237">
        <f t="shared" si="935"/>
        <v>0</v>
      </c>
      <c r="AF563" s="368"/>
      <c r="AG563" s="368"/>
      <c r="AH563" s="368"/>
      <c r="AI563" s="368"/>
      <c r="AJ563" s="368"/>
      <c r="AK563" s="368"/>
      <c r="AL563" s="367"/>
      <c r="AM563" s="368"/>
      <c r="AN563" s="237">
        <f t="shared" si="936"/>
        <v>0</v>
      </c>
      <c r="AO563" s="368"/>
      <c r="AP563" s="237">
        <f t="shared" si="937"/>
        <v>0</v>
      </c>
      <c r="AQ563" s="368"/>
      <c r="AR563" s="368"/>
      <c r="AS563" s="368"/>
      <c r="AT563" s="368"/>
      <c r="AU563" s="368"/>
      <c r="AV563" s="368"/>
      <c r="AW563" s="367"/>
      <c r="AX563" s="368"/>
      <c r="AY563" s="237">
        <f t="shared" si="938"/>
        <v>0</v>
      </c>
      <c r="AZ563" s="368"/>
      <c r="BA563" s="237">
        <f t="shared" si="939"/>
        <v>0</v>
      </c>
      <c r="BB563" s="368"/>
      <c r="BC563" s="368"/>
      <c r="BD563" s="368"/>
      <c r="BE563" s="368"/>
      <c r="BF563" s="368"/>
      <c r="BG563" s="368"/>
      <c r="BH563" s="379">
        <f t="shared" si="927"/>
        <v>0</v>
      </c>
      <c r="BI563" s="255" t="str">
        <f t="shared" si="940"/>
        <v>05</v>
      </c>
      <c r="BJ563" s="361"/>
      <c r="BK563" s="253">
        <f t="shared" si="951"/>
        <v>0</v>
      </c>
      <c r="BL563" s="361"/>
      <c r="BM563" s="253">
        <f t="shared" si="952"/>
        <v>0</v>
      </c>
      <c r="BN563" s="247"/>
      <c r="BO563" s="358"/>
      <c r="BP563" s="361"/>
      <c r="BQ563" s="361"/>
      <c r="BR563" s="361"/>
      <c r="BS563" s="361"/>
      <c r="BT563" s="361"/>
      <c r="BU563" s="361"/>
      <c r="BV563" s="253">
        <f t="shared" si="953"/>
        <v>0</v>
      </c>
      <c r="BW563" s="361"/>
      <c r="BX563" s="253">
        <f t="shared" si="954"/>
        <v>0</v>
      </c>
      <c r="BY563" s="361"/>
      <c r="BZ563" s="361"/>
      <c r="CA563" s="361"/>
      <c r="CB563" s="361"/>
      <c r="CC563" s="361"/>
      <c r="CD563" s="361"/>
      <c r="CE563" s="361"/>
      <c r="CF563" s="361"/>
      <c r="CG563" s="253">
        <f t="shared" si="955"/>
        <v>0</v>
      </c>
      <c r="CH563" s="361"/>
      <c r="CI563" s="253">
        <f t="shared" si="956"/>
        <v>0</v>
      </c>
      <c r="CJ563" s="361"/>
      <c r="CK563" s="361"/>
      <c r="CL563" s="361"/>
      <c r="CM563" s="361"/>
      <c r="CN563" s="361"/>
      <c r="CO563" s="361"/>
      <c r="CP563" s="361"/>
      <c r="CQ563" s="361"/>
      <c r="CR563" s="253">
        <f t="shared" si="957"/>
        <v>0</v>
      </c>
      <c r="CS563" s="361"/>
      <c r="CT563" s="253">
        <f t="shared" si="958"/>
        <v>0</v>
      </c>
      <c r="CU563" s="361"/>
      <c r="CV563" s="361"/>
      <c r="CW563" s="361"/>
      <c r="CX563" s="361"/>
      <c r="CY563" s="361"/>
      <c r="CZ563" s="361"/>
      <c r="DA563" s="361"/>
      <c r="DB563" s="361"/>
      <c r="DC563" s="253">
        <f t="shared" si="959"/>
        <v>0</v>
      </c>
      <c r="DD563" s="361"/>
      <c r="DE563" s="253">
        <f t="shared" si="960"/>
        <v>0</v>
      </c>
      <c r="DF563" s="361"/>
      <c r="DG563" s="361"/>
      <c r="DH563" s="361"/>
      <c r="DI563" s="361"/>
      <c r="DJ563" s="361"/>
      <c r="DK563" s="361"/>
      <c r="DL563" s="361"/>
      <c r="DM563" s="242"/>
      <c r="DN563" s="242"/>
    </row>
    <row r="564" spans="1:118" s="27" customFormat="1" ht="12">
      <c r="A564" s="272" t="str">
        <f t="shared" si="930"/>
        <v>Внести наименование учреждения 19</v>
      </c>
      <c r="B564" s="350" t="s">
        <v>290</v>
      </c>
      <c r="C564" s="349" t="s">
        <v>291</v>
      </c>
      <c r="D564" s="349" t="s">
        <v>59</v>
      </c>
      <c r="E564" s="308">
        <f t="shared" si="941"/>
        <v>0</v>
      </c>
      <c r="F564" s="236">
        <f t="shared" si="942"/>
        <v>0</v>
      </c>
      <c r="G564" s="236">
        <f t="shared" si="943"/>
        <v>0</v>
      </c>
      <c r="H564" s="236">
        <f t="shared" si="944"/>
        <v>0</v>
      </c>
      <c r="I564" s="236">
        <f t="shared" si="945"/>
        <v>0</v>
      </c>
      <c r="J564" s="236">
        <f t="shared" si="946"/>
        <v>0</v>
      </c>
      <c r="K564" s="236">
        <f t="shared" si="947"/>
        <v>0</v>
      </c>
      <c r="L564" s="236">
        <f t="shared" si="948"/>
        <v>0</v>
      </c>
      <c r="M564" s="236">
        <f t="shared" si="949"/>
        <v>0</v>
      </c>
      <c r="N564" s="236">
        <f t="shared" si="931"/>
        <v>0</v>
      </c>
      <c r="O564" s="236">
        <f t="shared" si="950"/>
        <v>0</v>
      </c>
      <c r="P564" s="367"/>
      <c r="Q564" s="368"/>
      <c r="R564" s="237">
        <f t="shared" si="932"/>
        <v>0</v>
      </c>
      <c r="S564" s="368"/>
      <c r="T564" s="237">
        <f t="shared" si="933"/>
        <v>0</v>
      </c>
      <c r="U564" s="368"/>
      <c r="V564" s="368"/>
      <c r="W564" s="368"/>
      <c r="X564" s="368"/>
      <c r="Y564" s="368"/>
      <c r="Z564" s="368"/>
      <c r="AA564" s="367"/>
      <c r="AB564" s="368"/>
      <c r="AC564" s="237">
        <f t="shared" si="934"/>
        <v>0</v>
      </c>
      <c r="AD564" s="368"/>
      <c r="AE564" s="237">
        <f t="shared" si="935"/>
        <v>0</v>
      </c>
      <c r="AF564" s="368"/>
      <c r="AG564" s="368"/>
      <c r="AH564" s="368"/>
      <c r="AI564" s="368"/>
      <c r="AJ564" s="368"/>
      <c r="AK564" s="368"/>
      <c r="AL564" s="367"/>
      <c r="AM564" s="368"/>
      <c r="AN564" s="237">
        <f t="shared" si="936"/>
        <v>0</v>
      </c>
      <c r="AO564" s="368"/>
      <c r="AP564" s="237">
        <f t="shared" si="937"/>
        <v>0</v>
      </c>
      <c r="AQ564" s="368"/>
      <c r="AR564" s="368"/>
      <c r="AS564" s="368"/>
      <c r="AT564" s="368"/>
      <c r="AU564" s="368"/>
      <c r="AV564" s="368"/>
      <c r="AW564" s="367"/>
      <c r="AX564" s="368"/>
      <c r="AY564" s="237">
        <f t="shared" si="938"/>
        <v>0</v>
      </c>
      <c r="AZ564" s="368"/>
      <c r="BA564" s="237">
        <f t="shared" si="939"/>
        <v>0</v>
      </c>
      <c r="BB564" s="368"/>
      <c r="BC564" s="368"/>
      <c r="BD564" s="368"/>
      <c r="BE564" s="368"/>
      <c r="BF564" s="368"/>
      <c r="BG564" s="368"/>
      <c r="BH564" s="379">
        <f t="shared" si="927"/>
        <v>0</v>
      </c>
      <c r="BI564" s="255" t="str">
        <f t="shared" si="940"/>
        <v>06</v>
      </c>
      <c r="BJ564" s="361"/>
      <c r="BK564" s="253">
        <f t="shared" si="951"/>
        <v>0</v>
      </c>
      <c r="BL564" s="361"/>
      <c r="BM564" s="253">
        <f t="shared" si="952"/>
        <v>0</v>
      </c>
      <c r="BN564" s="247"/>
      <c r="BO564" s="358"/>
      <c r="BP564" s="361"/>
      <c r="BQ564" s="361"/>
      <c r="BR564" s="361"/>
      <c r="BS564" s="361"/>
      <c r="BT564" s="361"/>
      <c r="BU564" s="361"/>
      <c r="BV564" s="253">
        <f t="shared" si="953"/>
        <v>0</v>
      </c>
      <c r="BW564" s="361"/>
      <c r="BX564" s="253">
        <f t="shared" si="954"/>
        <v>0</v>
      </c>
      <c r="BY564" s="361"/>
      <c r="BZ564" s="361"/>
      <c r="CA564" s="361"/>
      <c r="CB564" s="361"/>
      <c r="CC564" s="361"/>
      <c r="CD564" s="361"/>
      <c r="CE564" s="361"/>
      <c r="CF564" s="361"/>
      <c r="CG564" s="253">
        <f t="shared" si="955"/>
        <v>0</v>
      </c>
      <c r="CH564" s="361"/>
      <c r="CI564" s="253">
        <f t="shared" si="956"/>
        <v>0</v>
      </c>
      <c r="CJ564" s="361"/>
      <c r="CK564" s="361"/>
      <c r="CL564" s="361"/>
      <c r="CM564" s="361"/>
      <c r="CN564" s="361"/>
      <c r="CO564" s="361"/>
      <c r="CP564" s="361"/>
      <c r="CQ564" s="361"/>
      <c r="CR564" s="253">
        <f t="shared" si="957"/>
        <v>0</v>
      </c>
      <c r="CS564" s="361"/>
      <c r="CT564" s="253">
        <f t="shared" si="958"/>
        <v>0</v>
      </c>
      <c r="CU564" s="361"/>
      <c r="CV564" s="361"/>
      <c r="CW564" s="361"/>
      <c r="CX564" s="361"/>
      <c r="CY564" s="361"/>
      <c r="CZ564" s="361"/>
      <c r="DA564" s="361"/>
      <c r="DB564" s="361"/>
      <c r="DC564" s="253">
        <f t="shared" si="959"/>
        <v>0</v>
      </c>
      <c r="DD564" s="361"/>
      <c r="DE564" s="253">
        <f t="shared" si="960"/>
        <v>0</v>
      </c>
      <c r="DF564" s="361"/>
      <c r="DG564" s="361"/>
      <c r="DH564" s="361"/>
      <c r="DI564" s="361"/>
      <c r="DJ564" s="361"/>
      <c r="DK564" s="361"/>
      <c r="DL564" s="361"/>
      <c r="DM564" s="2"/>
      <c r="DN564" s="2"/>
    </row>
    <row r="565" spans="1:118" s="28" customFormat="1" ht="36">
      <c r="A565" s="272" t="str">
        <f t="shared" si="930"/>
        <v>Внести наименование учреждения 19</v>
      </c>
      <c r="B565" s="348" t="s">
        <v>332</v>
      </c>
      <c r="C565" s="349" t="s">
        <v>292</v>
      </c>
      <c r="D565" s="349" t="s">
        <v>60</v>
      </c>
      <c r="E565" s="308">
        <f t="shared" si="941"/>
        <v>0</v>
      </c>
      <c r="F565" s="236">
        <f t="shared" si="942"/>
        <v>0</v>
      </c>
      <c r="G565" s="236">
        <f t="shared" si="943"/>
        <v>0</v>
      </c>
      <c r="H565" s="236">
        <f t="shared" si="944"/>
        <v>0</v>
      </c>
      <c r="I565" s="236">
        <f t="shared" si="945"/>
        <v>0</v>
      </c>
      <c r="J565" s="236">
        <f t="shared" si="946"/>
        <v>0</v>
      </c>
      <c r="K565" s="236">
        <f t="shared" si="947"/>
        <v>0</v>
      </c>
      <c r="L565" s="236">
        <f t="shared" si="948"/>
        <v>0</v>
      </c>
      <c r="M565" s="236">
        <f t="shared" si="949"/>
        <v>0</v>
      </c>
      <c r="N565" s="236">
        <f t="shared" si="931"/>
        <v>0</v>
      </c>
      <c r="O565" s="236">
        <f t="shared" si="950"/>
        <v>0</v>
      </c>
      <c r="P565" s="220"/>
      <c r="Q565" s="221"/>
      <c r="R565" s="237">
        <f t="shared" si="932"/>
        <v>0</v>
      </c>
      <c r="S565" s="221"/>
      <c r="T565" s="237">
        <f t="shared" si="933"/>
        <v>0</v>
      </c>
      <c r="U565" s="221"/>
      <c r="V565" s="233"/>
      <c r="W565" s="221"/>
      <c r="X565" s="221"/>
      <c r="Y565" s="233"/>
      <c r="Z565" s="221"/>
      <c r="AA565" s="220"/>
      <c r="AB565" s="221"/>
      <c r="AC565" s="237">
        <f t="shared" si="934"/>
        <v>0</v>
      </c>
      <c r="AD565" s="221"/>
      <c r="AE565" s="237">
        <f t="shared" si="935"/>
        <v>0</v>
      </c>
      <c r="AF565" s="221"/>
      <c r="AG565" s="233"/>
      <c r="AH565" s="221"/>
      <c r="AI565" s="221"/>
      <c r="AJ565" s="233"/>
      <c r="AK565" s="221"/>
      <c r="AL565" s="220"/>
      <c r="AM565" s="221"/>
      <c r="AN565" s="237">
        <f t="shared" si="936"/>
        <v>0</v>
      </c>
      <c r="AO565" s="221"/>
      <c r="AP565" s="237">
        <f t="shared" si="937"/>
        <v>0</v>
      </c>
      <c r="AQ565" s="221"/>
      <c r="AR565" s="233"/>
      <c r="AS565" s="221"/>
      <c r="AT565" s="221"/>
      <c r="AU565" s="233"/>
      <c r="AV565" s="221"/>
      <c r="AW565" s="220"/>
      <c r="AX565" s="221"/>
      <c r="AY565" s="237">
        <f t="shared" si="938"/>
        <v>0</v>
      </c>
      <c r="AZ565" s="221"/>
      <c r="BA565" s="237">
        <f t="shared" si="939"/>
        <v>0</v>
      </c>
      <c r="BB565" s="221"/>
      <c r="BC565" s="233"/>
      <c r="BD565" s="221"/>
      <c r="BE565" s="221"/>
      <c r="BF565" s="233"/>
      <c r="BG565" s="221"/>
      <c r="BH565" s="379">
        <f t="shared" si="927"/>
        <v>0</v>
      </c>
      <c r="BI565" s="255" t="str">
        <f t="shared" si="940"/>
        <v>07</v>
      </c>
      <c r="BJ565" s="361"/>
      <c r="BK565" s="253">
        <f t="shared" si="951"/>
        <v>0</v>
      </c>
      <c r="BL565" s="361"/>
      <c r="BM565" s="253">
        <f t="shared" si="952"/>
        <v>0</v>
      </c>
      <c r="BN565" s="247"/>
      <c r="BO565" s="358"/>
      <c r="BP565" s="361"/>
      <c r="BQ565" s="361"/>
      <c r="BR565" s="361"/>
      <c r="BS565" s="361"/>
      <c r="BT565" s="361"/>
      <c r="BU565" s="361"/>
      <c r="BV565" s="253">
        <f t="shared" si="953"/>
        <v>0</v>
      </c>
      <c r="BW565" s="361"/>
      <c r="BX565" s="253">
        <f t="shared" si="954"/>
        <v>0</v>
      </c>
      <c r="BY565" s="361"/>
      <c r="BZ565" s="361"/>
      <c r="CA565" s="361"/>
      <c r="CB565" s="361"/>
      <c r="CC565" s="361"/>
      <c r="CD565" s="361"/>
      <c r="CE565" s="361"/>
      <c r="CF565" s="361"/>
      <c r="CG565" s="253">
        <f t="shared" si="955"/>
        <v>0</v>
      </c>
      <c r="CH565" s="361"/>
      <c r="CI565" s="253">
        <f t="shared" si="956"/>
        <v>0</v>
      </c>
      <c r="CJ565" s="361"/>
      <c r="CK565" s="361"/>
      <c r="CL565" s="361"/>
      <c r="CM565" s="361"/>
      <c r="CN565" s="361"/>
      <c r="CO565" s="361"/>
      <c r="CP565" s="361"/>
      <c r="CQ565" s="361"/>
      <c r="CR565" s="253">
        <f t="shared" si="957"/>
        <v>0</v>
      </c>
      <c r="CS565" s="361"/>
      <c r="CT565" s="253">
        <f t="shared" si="958"/>
        <v>0</v>
      </c>
      <c r="CU565" s="361"/>
      <c r="CV565" s="361"/>
      <c r="CW565" s="361"/>
      <c r="CX565" s="361"/>
      <c r="CY565" s="361"/>
      <c r="CZ565" s="361"/>
      <c r="DA565" s="361"/>
      <c r="DB565" s="361"/>
      <c r="DC565" s="253">
        <f t="shared" si="959"/>
        <v>0</v>
      </c>
      <c r="DD565" s="361"/>
      <c r="DE565" s="253">
        <f t="shared" si="960"/>
        <v>0</v>
      </c>
      <c r="DF565" s="361"/>
      <c r="DG565" s="361"/>
      <c r="DH565" s="361"/>
      <c r="DI565" s="361"/>
      <c r="DJ565" s="361"/>
      <c r="DK565" s="361"/>
      <c r="DL565" s="361"/>
      <c r="DM565" s="242"/>
      <c r="DN565" s="242"/>
    </row>
    <row r="566" spans="1:118" s="28" customFormat="1" ht="24">
      <c r="A566" s="272" t="str">
        <f t="shared" si="930"/>
        <v>Внести наименование учреждения 19</v>
      </c>
      <c r="B566" s="348" t="s">
        <v>333</v>
      </c>
      <c r="C566" s="349" t="s">
        <v>293</v>
      </c>
      <c r="D566" s="349" t="s">
        <v>61</v>
      </c>
      <c r="E566" s="308">
        <f t="shared" si="941"/>
        <v>0</v>
      </c>
      <c r="F566" s="236">
        <f t="shared" si="942"/>
        <v>0</v>
      </c>
      <c r="G566" s="236">
        <f t="shared" si="943"/>
        <v>0</v>
      </c>
      <c r="H566" s="236">
        <f t="shared" si="944"/>
        <v>0</v>
      </c>
      <c r="I566" s="236">
        <f t="shared" si="945"/>
        <v>0</v>
      </c>
      <c r="J566" s="236">
        <f t="shared" si="946"/>
        <v>0</v>
      </c>
      <c r="K566" s="236">
        <f t="shared" si="947"/>
        <v>0</v>
      </c>
      <c r="L566" s="236">
        <f t="shared" si="948"/>
        <v>0</v>
      </c>
      <c r="M566" s="236">
        <f t="shared" si="949"/>
        <v>0</v>
      </c>
      <c r="N566" s="236">
        <f t="shared" si="931"/>
        <v>0</v>
      </c>
      <c r="O566" s="236">
        <f t="shared" si="950"/>
        <v>0</v>
      </c>
      <c r="P566" s="367"/>
      <c r="Q566" s="368"/>
      <c r="R566" s="237">
        <f t="shared" ref="R566:R583" si="961">SUM(U566:W566)</f>
        <v>0</v>
      </c>
      <c r="S566" s="368"/>
      <c r="T566" s="237">
        <f t="shared" ref="T566:T583" si="962">SUM(X566:Z566)</f>
        <v>0</v>
      </c>
      <c r="U566" s="368"/>
      <c r="V566" s="368"/>
      <c r="W566" s="368"/>
      <c r="X566" s="368"/>
      <c r="Y566" s="368"/>
      <c r="Z566" s="368"/>
      <c r="AA566" s="367"/>
      <c r="AB566" s="368"/>
      <c r="AC566" s="237">
        <f t="shared" ref="AC566:AC583" si="963">SUM(AF566:AH566)</f>
        <v>0</v>
      </c>
      <c r="AD566" s="368"/>
      <c r="AE566" s="237">
        <f t="shared" ref="AE566:AE583" si="964">SUM(AI566:AK566)</f>
        <v>0</v>
      </c>
      <c r="AF566" s="368"/>
      <c r="AG566" s="368"/>
      <c r="AH566" s="368"/>
      <c r="AI566" s="368"/>
      <c r="AJ566" s="368"/>
      <c r="AK566" s="368"/>
      <c r="AL566" s="367"/>
      <c r="AM566" s="368"/>
      <c r="AN566" s="237">
        <f t="shared" ref="AN566:AN583" si="965">SUM(AQ566:AS566)</f>
        <v>0</v>
      </c>
      <c r="AO566" s="368"/>
      <c r="AP566" s="237">
        <f t="shared" ref="AP566:AP583" si="966">SUM(AT566:AV566)</f>
        <v>0</v>
      </c>
      <c r="AQ566" s="368"/>
      <c r="AR566" s="368"/>
      <c r="AS566" s="368"/>
      <c r="AT566" s="368"/>
      <c r="AU566" s="368"/>
      <c r="AV566" s="368"/>
      <c r="AW566" s="367"/>
      <c r="AX566" s="368"/>
      <c r="AY566" s="237">
        <f t="shared" ref="AY566:AY583" si="967">SUM(BB566:BD566)</f>
        <v>0</v>
      </c>
      <c r="AZ566" s="368"/>
      <c r="BA566" s="237">
        <f t="shared" ref="BA566:BA583" si="968">SUM(BE566:BG566)</f>
        <v>0</v>
      </c>
      <c r="BB566" s="368"/>
      <c r="BC566" s="368"/>
      <c r="BD566" s="368"/>
      <c r="BE566" s="368"/>
      <c r="BF566" s="368"/>
      <c r="BG566" s="368"/>
      <c r="BH566" s="379">
        <f t="shared" si="927"/>
        <v>0</v>
      </c>
      <c r="BI566" s="255" t="str">
        <f t="shared" si="940"/>
        <v>08</v>
      </c>
      <c r="BJ566" s="361"/>
      <c r="BK566" s="253">
        <f t="shared" si="951"/>
        <v>0</v>
      </c>
      <c r="BL566" s="361"/>
      <c r="BM566" s="253">
        <f t="shared" si="952"/>
        <v>0</v>
      </c>
      <c r="BN566" s="247"/>
      <c r="BO566" s="358"/>
      <c r="BP566" s="361"/>
      <c r="BQ566" s="361"/>
      <c r="BR566" s="361"/>
      <c r="BS566" s="361"/>
      <c r="BT566" s="361"/>
      <c r="BU566" s="361"/>
      <c r="BV566" s="253">
        <f t="shared" si="953"/>
        <v>0</v>
      </c>
      <c r="BW566" s="361"/>
      <c r="BX566" s="253">
        <f t="shared" si="954"/>
        <v>0</v>
      </c>
      <c r="BY566" s="361"/>
      <c r="BZ566" s="361"/>
      <c r="CA566" s="361"/>
      <c r="CB566" s="361"/>
      <c r="CC566" s="361"/>
      <c r="CD566" s="361"/>
      <c r="CE566" s="361"/>
      <c r="CF566" s="361"/>
      <c r="CG566" s="253">
        <f t="shared" si="955"/>
        <v>0</v>
      </c>
      <c r="CH566" s="361"/>
      <c r="CI566" s="253">
        <f t="shared" si="956"/>
        <v>0</v>
      </c>
      <c r="CJ566" s="361"/>
      <c r="CK566" s="361"/>
      <c r="CL566" s="361"/>
      <c r="CM566" s="361"/>
      <c r="CN566" s="361"/>
      <c r="CO566" s="361"/>
      <c r="CP566" s="361"/>
      <c r="CQ566" s="361"/>
      <c r="CR566" s="253">
        <f t="shared" si="957"/>
        <v>0</v>
      </c>
      <c r="CS566" s="361"/>
      <c r="CT566" s="253">
        <f t="shared" si="958"/>
        <v>0</v>
      </c>
      <c r="CU566" s="361"/>
      <c r="CV566" s="361"/>
      <c r="CW566" s="361"/>
      <c r="CX566" s="361"/>
      <c r="CY566" s="361"/>
      <c r="CZ566" s="361"/>
      <c r="DA566" s="361"/>
      <c r="DB566" s="361"/>
      <c r="DC566" s="253">
        <f t="shared" si="959"/>
        <v>0</v>
      </c>
      <c r="DD566" s="361"/>
      <c r="DE566" s="253">
        <f t="shared" si="960"/>
        <v>0</v>
      </c>
      <c r="DF566" s="361"/>
      <c r="DG566" s="361"/>
      <c r="DH566" s="361"/>
      <c r="DI566" s="361"/>
      <c r="DJ566" s="361"/>
      <c r="DK566" s="361"/>
      <c r="DL566" s="361"/>
      <c r="DM566" s="242"/>
      <c r="DN566" s="242"/>
    </row>
    <row r="567" spans="1:118" s="27" customFormat="1" ht="24">
      <c r="A567" s="272" t="str">
        <f t="shared" si="930"/>
        <v>Внести наименование учреждения 19</v>
      </c>
      <c r="B567" s="351" t="s">
        <v>334</v>
      </c>
      <c r="C567" s="349" t="s">
        <v>294</v>
      </c>
      <c r="D567" s="349" t="s">
        <v>63</v>
      </c>
      <c r="E567" s="308">
        <f t="shared" si="941"/>
        <v>0</v>
      </c>
      <c r="F567" s="236">
        <f t="shared" si="942"/>
        <v>0</v>
      </c>
      <c r="G567" s="236">
        <f t="shared" si="943"/>
        <v>0</v>
      </c>
      <c r="H567" s="236">
        <f t="shared" si="944"/>
        <v>0</v>
      </c>
      <c r="I567" s="236">
        <f t="shared" si="945"/>
        <v>0</v>
      </c>
      <c r="J567" s="236">
        <f t="shared" si="946"/>
        <v>0</v>
      </c>
      <c r="K567" s="236">
        <f t="shared" si="947"/>
        <v>0</v>
      </c>
      <c r="L567" s="236">
        <f t="shared" si="948"/>
        <v>0</v>
      </c>
      <c r="M567" s="236">
        <f t="shared" si="949"/>
        <v>0</v>
      </c>
      <c r="N567" s="236">
        <f t="shared" si="931"/>
        <v>0</v>
      </c>
      <c r="O567" s="236">
        <f t="shared" si="950"/>
        <v>0</v>
      </c>
      <c r="P567" s="367"/>
      <c r="Q567" s="368"/>
      <c r="R567" s="237">
        <f t="shared" si="961"/>
        <v>0</v>
      </c>
      <c r="S567" s="368"/>
      <c r="T567" s="237">
        <f t="shared" si="962"/>
        <v>0</v>
      </c>
      <c r="U567" s="368"/>
      <c r="V567" s="368"/>
      <c r="W567" s="368"/>
      <c r="X567" s="368"/>
      <c r="Y567" s="368"/>
      <c r="Z567" s="368"/>
      <c r="AA567" s="367"/>
      <c r="AB567" s="368"/>
      <c r="AC567" s="237">
        <f t="shared" si="963"/>
        <v>0</v>
      </c>
      <c r="AD567" s="368"/>
      <c r="AE567" s="237">
        <f t="shared" si="964"/>
        <v>0</v>
      </c>
      <c r="AF567" s="368"/>
      <c r="AG567" s="368"/>
      <c r="AH567" s="368"/>
      <c r="AI567" s="368"/>
      <c r="AJ567" s="368"/>
      <c r="AK567" s="368"/>
      <c r="AL567" s="367"/>
      <c r="AM567" s="368"/>
      <c r="AN567" s="237">
        <f t="shared" si="965"/>
        <v>0</v>
      </c>
      <c r="AO567" s="368"/>
      <c r="AP567" s="237">
        <f t="shared" si="966"/>
        <v>0</v>
      </c>
      <c r="AQ567" s="368"/>
      <c r="AR567" s="368"/>
      <c r="AS567" s="368"/>
      <c r="AT567" s="368"/>
      <c r="AU567" s="368"/>
      <c r="AV567" s="368"/>
      <c r="AW567" s="367"/>
      <c r="AX567" s="368"/>
      <c r="AY567" s="237">
        <f t="shared" si="967"/>
        <v>0</v>
      </c>
      <c r="AZ567" s="368"/>
      <c r="BA567" s="237">
        <f t="shared" si="968"/>
        <v>0</v>
      </c>
      <c r="BB567" s="368"/>
      <c r="BC567" s="368"/>
      <c r="BD567" s="368"/>
      <c r="BE567" s="368"/>
      <c r="BF567" s="368"/>
      <c r="BG567" s="368"/>
      <c r="BH567" s="379">
        <f t="shared" si="927"/>
        <v>0</v>
      </c>
      <c r="BI567" s="255" t="str">
        <f t="shared" si="940"/>
        <v>09</v>
      </c>
      <c r="BJ567" s="361"/>
      <c r="BK567" s="253">
        <f t="shared" si="951"/>
        <v>0</v>
      </c>
      <c r="BL567" s="361"/>
      <c r="BM567" s="253">
        <f t="shared" si="952"/>
        <v>0</v>
      </c>
      <c r="BN567" s="247"/>
      <c r="BO567" s="358"/>
      <c r="BP567" s="361"/>
      <c r="BQ567" s="361"/>
      <c r="BR567" s="361"/>
      <c r="BS567" s="361"/>
      <c r="BT567" s="361"/>
      <c r="BU567" s="361"/>
      <c r="BV567" s="253">
        <f t="shared" si="953"/>
        <v>0</v>
      </c>
      <c r="BW567" s="361"/>
      <c r="BX567" s="253">
        <f t="shared" si="954"/>
        <v>0</v>
      </c>
      <c r="BY567" s="361"/>
      <c r="BZ567" s="361"/>
      <c r="CA567" s="361"/>
      <c r="CB567" s="361"/>
      <c r="CC567" s="361"/>
      <c r="CD567" s="361"/>
      <c r="CE567" s="361"/>
      <c r="CF567" s="361"/>
      <c r="CG567" s="253">
        <f t="shared" si="955"/>
        <v>0</v>
      </c>
      <c r="CH567" s="361"/>
      <c r="CI567" s="253">
        <f t="shared" si="956"/>
        <v>0</v>
      </c>
      <c r="CJ567" s="361"/>
      <c r="CK567" s="361"/>
      <c r="CL567" s="361"/>
      <c r="CM567" s="361"/>
      <c r="CN567" s="361"/>
      <c r="CO567" s="361"/>
      <c r="CP567" s="361"/>
      <c r="CQ567" s="361"/>
      <c r="CR567" s="253">
        <f t="shared" si="957"/>
        <v>0</v>
      </c>
      <c r="CS567" s="361"/>
      <c r="CT567" s="253">
        <f t="shared" si="958"/>
        <v>0</v>
      </c>
      <c r="CU567" s="361"/>
      <c r="CV567" s="361"/>
      <c r="CW567" s="361"/>
      <c r="CX567" s="361"/>
      <c r="CY567" s="361"/>
      <c r="CZ567" s="361"/>
      <c r="DA567" s="361"/>
      <c r="DB567" s="361"/>
      <c r="DC567" s="253">
        <f t="shared" si="959"/>
        <v>0</v>
      </c>
      <c r="DD567" s="361"/>
      <c r="DE567" s="253">
        <f t="shared" si="960"/>
        <v>0</v>
      </c>
      <c r="DF567" s="361"/>
      <c r="DG567" s="361"/>
      <c r="DH567" s="361"/>
      <c r="DI567" s="361"/>
      <c r="DJ567" s="361"/>
      <c r="DK567" s="361"/>
      <c r="DL567" s="361"/>
      <c r="DM567" s="2"/>
      <c r="DN567" s="2"/>
    </row>
    <row r="568" spans="1:118" s="27" customFormat="1" ht="12">
      <c r="A568" s="272" t="str">
        <f t="shared" si="930"/>
        <v>Внести наименование учреждения 19</v>
      </c>
      <c r="B568" s="366" t="s">
        <v>335</v>
      </c>
      <c r="C568" s="349" t="s">
        <v>295</v>
      </c>
      <c r="D568" s="349" t="s">
        <v>64</v>
      </c>
      <c r="E568" s="308">
        <f t="shared" si="941"/>
        <v>0</v>
      </c>
      <c r="F568" s="236">
        <f t="shared" si="942"/>
        <v>0</v>
      </c>
      <c r="G568" s="236">
        <f t="shared" si="943"/>
        <v>0</v>
      </c>
      <c r="H568" s="236">
        <f t="shared" si="944"/>
        <v>0</v>
      </c>
      <c r="I568" s="236">
        <f t="shared" si="945"/>
        <v>0</v>
      </c>
      <c r="J568" s="236">
        <f t="shared" si="946"/>
        <v>0</v>
      </c>
      <c r="K568" s="236">
        <f t="shared" si="947"/>
        <v>0</v>
      </c>
      <c r="L568" s="236">
        <f t="shared" si="948"/>
        <v>0</v>
      </c>
      <c r="M568" s="236">
        <f t="shared" si="949"/>
        <v>0</v>
      </c>
      <c r="N568" s="236">
        <f t="shared" si="931"/>
        <v>0</v>
      </c>
      <c r="O568" s="236">
        <f t="shared" si="950"/>
        <v>0</v>
      </c>
      <c r="P568" s="367"/>
      <c r="Q568" s="368"/>
      <c r="R568" s="237">
        <f t="shared" si="961"/>
        <v>0</v>
      </c>
      <c r="S568" s="368"/>
      <c r="T568" s="237">
        <f t="shared" si="962"/>
        <v>0</v>
      </c>
      <c r="U568" s="368"/>
      <c r="V568" s="368"/>
      <c r="W568" s="368"/>
      <c r="X568" s="368"/>
      <c r="Y568" s="368"/>
      <c r="Z568" s="368"/>
      <c r="AA568" s="367"/>
      <c r="AB568" s="368"/>
      <c r="AC568" s="237">
        <f t="shared" si="963"/>
        <v>0</v>
      </c>
      <c r="AD568" s="368"/>
      <c r="AE568" s="237">
        <f t="shared" si="964"/>
        <v>0</v>
      </c>
      <c r="AF568" s="368"/>
      <c r="AG568" s="368"/>
      <c r="AH568" s="368"/>
      <c r="AI568" s="368"/>
      <c r="AJ568" s="368"/>
      <c r="AK568" s="368"/>
      <c r="AL568" s="367"/>
      <c r="AM568" s="368"/>
      <c r="AN568" s="237">
        <f t="shared" si="965"/>
        <v>0</v>
      </c>
      <c r="AO568" s="368"/>
      <c r="AP568" s="237">
        <f t="shared" si="966"/>
        <v>0</v>
      </c>
      <c r="AQ568" s="368"/>
      <c r="AR568" s="368"/>
      <c r="AS568" s="368"/>
      <c r="AT568" s="368"/>
      <c r="AU568" s="368"/>
      <c r="AV568" s="368"/>
      <c r="AW568" s="367"/>
      <c r="AX568" s="368"/>
      <c r="AY568" s="237">
        <f t="shared" si="967"/>
        <v>0</v>
      </c>
      <c r="AZ568" s="368"/>
      <c r="BA568" s="237">
        <f t="shared" si="968"/>
        <v>0</v>
      </c>
      <c r="BB568" s="368"/>
      <c r="BC568" s="368"/>
      <c r="BD568" s="368"/>
      <c r="BE568" s="368"/>
      <c r="BF568" s="368"/>
      <c r="BG568" s="368"/>
      <c r="BH568" s="379">
        <f t="shared" si="927"/>
        <v>0</v>
      </c>
      <c r="BI568" s="255" t="str">
        <f t="shared" si="940"/>
        <v>10</v>
      </c>
      <c r="BJ568" s="361"/>
      <c r="BK568" s="253">
        <f t="shared" si="951"/>
        <v>0</v>
      </c>
      <c r="BL568" s="361"/>
      <c r="BM568" s="253">
        <f t="shared" si="952"/>
        <v>0</v>
      </c>
      <c r="BN568" s="247"/>
      <c r="BO568" s="358"/>
      <c r="BP568" s="361"/>
      <c r="BQ568" s="361"/>
      <c r="BR568" s="361"/>
      <c r="BS568" s="361"/>
      <c r="BT568" s="361"/>
      <c r="BU568" s="361"/>
      <c r="BV568" s="253">
        <f t="shared" si="953"/>
        <v>0</v>
      </c>
      <c r="BW568" s="361"/>
      <c r="BX568" s="253">
        <f t="shared" si="954"/>
        <v>0</v>
      </c>
      <c r="BY568" s="361"/>
      <c r="BZ568" s="361"/>
      <c r="CA568" s="361"/>
      <c r="CB568" s="361"/>
      <c r="CC568" s="361"/>
      <c r="CD568" s="361"/>
      <c r="CE568" s="361"/>
      <c r="CF568" s="361"/>
      <c r="CG568" s="253">
        <f t="shared" si="955"/>
        <v>0</v>
      </c>
      <c r="CH568" s="361"/>
      <c r="CI568" s="253">
        <f t="shared" si="956"/>
        <v>0</v>
      </c>
      <c r="CJ568" s="361"/>
      <c r="CK568" s="361"/>
      <c r="CL568" s="361"/>
      <c r="CM568" s="361"/>
      <c r="CN568" s="361"/>
      <c r="CO568" s="361"/>
      <c r="CP568" s="361"/>
      <c r="CQ568" s="361"/>
      <c r="CR568" s="253">
        <f t="shared" si="957"/>
        <v>0</v>
      </c>
      <c r="CS568" s="361"/>
      <c r="CT568" s="253">
        <f t="shared" si="958"/>
        <v>0</v>
      </c>
      <c r="CU568" s="361"/>
      <c r="CV568" s="361"/>
      <c r="CW568" s="361"/>
      <c r="CX568" s="361"/>
      <c r="CY568" s="361"/>
      <c r="CZ568" s="361"/>
      <c r="DA568" s="361"/>
      <c r="DB568" s="361"/>
      <c r="DC568" s="253">
        <f t="shared" si="959"/>
        <v>0</v>
      </c>
      <c r="DD568" s="361"/>
      <c r="DE568" s="253">
        <f t="shared" si="960"/>
        <v>0</v>
      </c>
      <c r="DF568" s="361"/>
      <c r="DG568" s="361"/>
      <c r="DH568" s="361"/>
      <c r="DI568" s="361"/>
      <c r="DJ568" s="361"/>
      <c r="DK568" s="361"/>
      <c r="DL568" s="361"/>
      <c r="DM568" s="2"/>
      <c r="DN568" s="2"/>
    </row>
    <row r="569" spans="1:118" s="28" customFormat="1" ht="24">
      <c r="A569" s="272" t="str">
        <f t="shared" si="930"/>
        <v>Внести наименование учреждения 19</v>
      </c>
      <c r="B569" s="348" t="s">
        <v>336</v>
      </c>
      <c r="C569" s="349" t="s">
        <v>296</v>
      </c>
      <c r="D569" s="349" t="s">
        <v>65</v>
      </c>
      <c r="E569" s="308">
        <f t="shared" si="941"/>
        <v>0</v>
      </c>
      <c r="F569" s="236">
        <f t="shared" si="942"/>
        <v>0</v>
      </c>
      <c r="G569" s="236">
        <f t="shared" si="943"/>
        <v>0</v>
      </c>
      <c r="H569" s="236">
        <f t="shared" si="944"/>
        <v>0</v>
      </c>
      <c r="I569" s="236">
        <f t="shared" si="945"/>
        <v>0</v>
      </c>
      <c r="J569" s="236">
        <f t="shared" si="946"/>
        <v>0</v>
      </c>
      <c r="K569" s="236">
        <f t="shared" si="947"/>
        <v>0</v>
      </c>
      <c r="L569" s="236">
        <f t="shared" si="948"/>
        <v>0</v>
      </c>
      <c r="M569" s="236">
        <f t="shared" si="949"/>
        <v>0</v>
      </c>
      <c r="N569" s="236">
        <f t="shared" si="931"/>
        <v>0</v>
      </c>
      <c r="O569" s="236">
        <f t="shared" si="950"/>
        <v>0</v>
      </c>
      <c r="P569" s="220"/>
      <c r="Q569" s="221"/>
      <c r="R569" s="237">
        <f t="shared" si="961"/>
        <v>0</v>
      </c>
      <c r="S569" s="221"/>
      <c r="T569" s="237">
        <f t="shared" si="962"/>
        <v>0</v>
      </c>
      <c r="U569" s="221"/>
      <c r="V569" s="233"/>
      <c r="W569" s="221"/>
      <c r="X569" s="221"/>
      <c r="Y569" s="233"/>
      <c r="Z569" s="221"/>
      <c r="AA569" s="220"/>
      <c r="AB569" s="221"/>
      <c r="AC569" s="237">
        <f t="shared" si="963"/>
        <v>0</v>
      </c>
      <c r="AD569" s="221"/>
      <c r="AE569" s="237">
        <f t="shared" si="964"/>
        <v>0</v>
      </c>
      <c r="AF569" s="221"/>
      <c r="AG569" s="233"/>
      <c r="AH569" s="221"/>
      <c r="AI569" s="221"/>
      <c r="AJ569" s="233"/>
      <c r="AK569" s="221"/>
      <c r="AL569" s="220"/>
      <c r="AM569" s="221"/>
      <c r="AN569" s="237">
        <f t="shared" si="965"/>
        <v>0</v>
      </c>
      <c r="AO569" s="221"/>
      <c r="AP569" s="237">
        <f t="shared" si="966"/>
        <v>0</v>
      </c>
      <c r="AQ569" s="221"/>
      <c r="AR569" s="233"/>
      <c r="AS569" s="221"/>
      <c r="AT569" s="221"/>
      <c r="AU569" s="233"/>
      <c r="AV569" s="221"/>
      <c r="AW569" s="220"/>
      <c r="AX569" s="221"/>
      <c r="AY569" s="237">
        <f t="shared" si="967"/>
        <v>0</v>
      </c>
      <c r="AZ569" s="221"/>
      <c r="BA569" s="237">
        <f t="shared" si="968"/>
        <v>0</v>
      </c>
      <c r="BB569" s="221"/>
      <c r="BC569" s="233"/>
      <c r="BD569" s="221"/>
      <c r="BE569" s="221"/>
      <c r="BF569" s="233"/>
      <c r="BG569" s="221"/>
      <c r="BH569" s="379">
        <f t="shared" si="927"/>
        <v>0</v>
      </c>
      <c r="BI569" s="255" t="str">
        <f t="shared" si="940"/>
        <v>11</v>
      </c>
      <c r="BJ569" s="361"/>
      <c r="BK569" s="253">
        <f t="shared" si="951"/>
        <v>0</v>
      </c>
      <c r="BL569" s="361"/>
      <c r="BM569" s="253">
        <f t="shared" si="952"/>
        <v>0</v>
      </c>
      <c r="BN569" s="247"/>
      <c r="BO569" s="358"/>
      <c r="BP569" s="361"/>
      <c r="BQ569" s="361"/>
      <c r="BR569" s="361"/>
      <c r="BS569" s="361"/>
      <c r="BT569" s="361"/>
      <c r="BU569" s="361"/>
      <c r="BV569" s="253">
        <f t="shared" si="953"/>
        <v>0</v>
      </c>
      <c r="BW569" s="361"/>
      <c r="BX569" s="253">
        <f t="shared" si="954"/>
        <v>0</v>
      </c>
      <c r="BY569" s="361"/>
      <c r="BZ569" s="361"/>
      <c r="CA569" s="361"/>
      <c r="CB569" s="361"/>
      <c r="CC569" s="361"/>
      <c r="CD569" s="361"/>
      <c r="CE569" s="361"/>
      <c r="CF569" s="361"/>
      <c r="CG569" s="253">
        <f t="shared" si="955"/>
        <v>0</v>
      </c>
      <c r="CH569" s="361"/>
      <c r="CI569" s="253">
        <f t="shared" si="956"/>
        <v>0</v>
      </c>
      <c r="CJ569" s="361"/>
      <c r="CK569" s="361"/>
      <c r="CL569" s="361"/>
      <c r="CM569" s="361"/>
      <c r="CN569" s="361"/>
      <c r="CO569" s="361"/>
      <c r="CP569" s="361"/>
      <c r="CQ569" s="361"/>
      <c r="CR569" s="253">
        <f t="shared" si="957"/>
        <v>0</v>
      </c>
      <c r="CS569" s="361"/>
      <c r="CT569" s="253">
        <f t="shared" si="958"/>
        <v>0</v>
      </c>
      <c r="CU569" s="361"/>
      <c r="CV569" s="361"/>
      <c r="CW569" s="361"/>
      <c r="CX569" s="361"/>
      <c r="CY569" s="361"/>
      <c r="CZ569" s="361"/>
      <c r="DA569" s="361"/>
      <c r="DB569" s="361"/>
      <c r="DC569" s="253">
        <f t="shared" si="959"/>
        <v>0</v>
      </c>
      <c r="DD569" s="361"/>
      <c r="DE569" s="253">
        <f t="shared" si="960"/>
        <v>0</v>
      </c>
      <c r="DF569" s="361"/>
      <c r="DG569" s="361"/>
      <c r="DH569" s="361"/>
      <c r="DI569" s="361"/>
      <c r="DJ569" s="361"/>
      <c r="DK569" s="361"/>
      <c r="DL569" s="361"/>
      <c r="DM569" s="242"/>
      <c r="DN569" s="242"/>
    </row>
    <row r="570" spans="1:118" s="27" customFormat="1" ht="24">
      <c r="A570" s="272" t="str">
        <f t="shared" si="930"/>
        <v>Внести наименование учреждения 19</v>
      </c>
      <c r="B570" s="351" t="s">
        <v>334</v>
      </c>
      <c r="C570" s="349" t="s">
        <v>297</v>
      </c>
      <c r="D570" s="349" t="s">
        <v>66</v>
      </c>
      <c r="E570" s="308">
        <f t="shared" si="941"/>
        <v>0</v>
      </c>
      <c r="F570" s="236">
        <f t="shared" si="942"/>
        <v>0</v>
      </c>
      <c r="G570" s="236">
        <f t="shared" si="943"/>
        <v>0</v>
      </c>
      <c r="H570" s="236">
        <f t="shared" si="944"/>
        <v>0</v>
      </c>
      <c r="I570" s="236">
        <f t="shared" si="945"/>
        <v>0</v>
      </c>
      <c r="J570" s="236">
        <f t="shared" si="946"/>
        <v>0</v>
      </c>
      <c r="K570" s="236">
        <f t="shared" si="947"/>
        <v>0</v>
      </c>
      <c r="L570" s="236">
        <f t="shared" si="948"/>
        <v>0</v>
      </c>
      <c r="M570" s="236">
        <f t="shared" si="949"/>
        <v>0</v>
      </c>
      <c r="N570" s="236">
        <f t="shared" si="931"/>
        <v>0</v>
      </c>
      <c r="O570" s="236">
        <f t="shared" si="950"/>
        <v>0</v>
      </c>
      <c r="P570" s="220"/>
      <c r="Q570" s="221"/>
      <c r="R570" s="237">
        <f t="shared" si="961"/>
        <v>0</v>
      </c>
      <c r="S570" s="221"/>
      <c r="T570" s="237">
        <f t="shared" si="962"/>
        <v>0</v>
      </c>
      <c r="U570" s="221"/>
      <c r="V570" s="233"/>
      <c r="W570" s="221"/>
      <c r="X570" s="221"/>
      <c r="Y570" s="233"/>
      <c r="Z570" s="221"/>
      <c r="AA570" s="220"/>
      <c r="AB570" s="221"/>
      <c r="AC570" s="237">
        <f t="shared" si="963"/>
        <v>0</v>
      </c>
      <c r="AD570" s="221"/>
      <c r="AE570" s="237">
        <f t="shared" si="964"/>
        <v>0</v>
      </c>
      <c r="AF570" s="221"/>
      <c r="AG570" s="233"/>
      <c r="AH570" s="221"/>
      <c r="AI570" s="221"/>
      <c r="AJ570" s="233"/>
      <c r="AK570" s="221"/>
      <c r="AL570" s="220"/>
      <c r="AM570" s="221"/>
      <c r="AN570" s="237">
        <f t="shared" si="965"/>
        <v>0</v>
      </c>
      <c r="AO570" s="221"/>
      <c r="AP570" s="237">
        <f t="shared" si="966"/>
        <v>0</v>
      </c>
      <c r="AQ570" s="221"/>
      <c r="AR570" s="233"/>
      <c r="AS570" s="221"/>
      <c r="AT570" s="221"/>
      <c r="AU570" s="233"/>
      <c r="AV570" s="221"/>
      <c r="AW570" s="220"/>
      <c r="AX570" s="221"/>
      <c r="AY570" s="237">
        <f t="shared" si="967"/>
        <v>0</v>
      </c>
      <c r="AZ570" s="221"/>
      <c r="BA570" s="237">
        <f t="shared" si="968"/>
        <v>0</v>
      </c>
      <c r="BB570" s="221"/>
      <c r="BC570" s="233"/>
      <c r="BD570" s="221"/>
      <c r="BE570" s="221"/>
      <c r="BF570" s="233"/>
      <c r="BG570" s="221"/>
      <c r="BH570" s="379">
        <f t="shared" si="927"/>
        <v>0</v>
      </c>
      <c r="BI570" s="255" t="str">
        <f t="shared" si="940"/>
        <v>12</v>
      </c>
      <c r="BJ570" s="361"/>
      <c r="BK570" s="253">
        <f t="shared" si="951"/>
        <v>0</v>
      </c>
      <c r="BL570" s="361"/>
      <c r="BM570" s="253">
        <f t="shared" si="952"/>
        <v>0</v>
      </c>
      <c r="BN570" s="247"/>
      <c r="BO570" s="358"/>
      <c r="BP570" s="361"/>
      <c r="BQ570" s="361"/>
      <c r="BR570" s="361"/>
      <c r="BS570" s="361"/>
      <c r="BT570" s="361"/>
      <c r="BU570" s="361"/>
      <c r="BV570" s="253">
        <f t="shared" si="953"/>
        <v>0</v>
      </c>
      <c r="BW570" s="361"/>
      <c r="BX570" s="253">
        <f t="shared" si="954"/>
        <v>0</v>
      </c>
      <c r="BY570" s="361"/>
      <c r="BZ570" s="361"/>
      <c r="CA570" s="361"/>
      <c r="CB570" s="361"/>
      <c r="CC570" s="361"/>
      <c r="CD570" s="361"/>
      <c r="CE570" s="361"/>
      <c r="CF570" s="361"/>
      <c r="CG570" s="253">
        <f t="shared" si="955"/>
        <v>0</v>
      </c>
      <c r="CH570" s="361"/>
      <c r="CI570" s="253">
        <f t="shared" si="956"/>
        <v>0</v>
      </c>
      <c r="CJ570" s="361"/>
      <c r="CK570" s="361"/>
      <c r="CL570" s="361"/>
      <c r="CM570" s="361"/>
      <c r="CN570" s="361"/>
      <c r="CO570" s="361"/>
      <c r="CP570" s="361"/>
      <c r="CQ570" s="361"/>
      <c r="CR570" s="253">
        <f t="shared" si="957"/>
        <v>0</v>
      </c>
      <c r="CS570" s="361"/>
      <c r="CT570" s="253">
        <f t="shared" si="958"/>
        <v>0</v>
      </c>
      <c r="CU570" s="361"/>
      <c r="CV570" s="361"/>
      <c r="CW570" s="361"/>
      <c r="CX570" s="361"/>
      <c r="CY570" s="361"/>
      <c r="CZ570" s="361"/>
      <c r="DA570" s="361"/>
      <c r="DB570" s="361"/>
      <c r="DC570" s="253">
        <f t="shared" si="959"/>
        <v>0</v>
      </c>
      <c r="DD570" s="361"/>
      <c r="DE570" s="253">
        <f t="shared" si="960"/>
        <v>0</v>
      </c>
      <c r="DF570" s="361"/>
      <c r="DG570" s="361"/>
      <c r="DH570" s="361"/>
      <c r="DI570" s="361"/>
      <c r="DJ570" s="361"/>
      <c r="DK570" s="361"/>
      <c r="DL570" s="361"/>
      <c r="DM570" s="2"/>
      <c r="DN570" s="2"/>
    </row>
    <row r="571" spans="1:118" s="27" customFormat="1" ht="12">
      <c r="A571" s="272" t="str">
        <f t="shared" si="930"/>
        <v>Внести наименование учреждения 19</v>
      </c>
      <c r="B571" s="366" t="s">
        <v>335</v>
      </c>
      <c r="C571" s="349" t="s">
        <v>298</v>
      </c>
      <c r="D571" s="349" t="s">
        <v>67</v>
      </c>
      <c r="E571" s="308">
        <f t="shared" si="941"/>
        <v>0</v>
      </c>
      <c r="F571" s="236">
        <f t="shared" si="942"/>
        <v>0</v>
      </c>
      <c r="G571" s="236">
        <f t="shared" si="943"/>
        <v>0</v>
      </c>
      <c r="H571" s="236">
        <f t="shared" si="944"/>
        <v>0</v>
      </c>
      <c r="I571" s="236">
        <f t="shared" si="945"/>
        <v>0</v>
      </c>
      <c r="J571" s="236">
        <f t="shared" si="946"/>
        <v>0</v>
      </c>
      <c r="K571" s="236">
        <f t="shared" si="947"/>
        <v>0</v>
      </c>
      <c r="L571" s="236">
        <f t="shared" si="948"/>
        <v>0</v>
      </c>
      <c r="M571" s="236">
        <f t="shared" si="949"/>
        <v>0</v>
      </c>
      <c r="N571" s="236">
        <f t="shared" si="931"/>
        <v>0</v>
      </c>
      <c r="O571" s="236">
        <f t="shared" si="950"/>
        <v>0</v>
      </c>
      <c r="P571" s="220"/>
      <c r="Q571" s="221"/>
      <c r="R571" s="237">
        <f t="shared" si="961"/>
        <v>0</v>
      </c>
      <c r="S571" s="221"/>
      <c r="T571" s="237">
        <f t="shared" si="962"/>
        <v>0</v>
      </c>
      <c r="U571" s="221"/>
      <c r="V571" s="233"/>
      <c r="W571" s="221"/>
      <c r="X571" s="221"/>
      <c r="Y571" s="233"/>
      <c r="Z571" s="221"/>
      <c r="AA571" s="220"/>
      <c r="AB571" s="221"/>
      <c r="AC571" s="237">
        <f t="shared" si="963"/>
        <v>0</v>
      </c>
      <c r="AD571" s="221"/>
      <c r="AE571" s="237">
        <f t="shared" si="964"/>
        <v>0</v>
      </c>
      <c r="AF571" s="221"/>
      <c r="AG571" s="233"/>
      <c r="AH571" s="221"/>
      <c r="AI571" s="221"/>
      <c r="AJ571" s="233"/>
      <c r="AK571" s="221"/>
      <c r="AL571" s="220"/>
      <c r="AM571" s="221"/>
      <c r="AN571" s="237">
        <f t="shared" si="965"/>
        <v>0</v>
      </c>
      <c r="AO571" s="221"/>
      <c r="AP571" s="237">
        <f t="shared" si="966"/>
        <v>0</v>
      </c>
      <c r="AQ571" s="221"/>
      <c r="AR571" s="233"/>
      <c r="AS571" s="221"/>
      <c r="AT571" s="221"/>
      <c r="AU571" s="233"/>
      <c r="AV571" s="221"/>
      <c r="AW571" s="220"/>
      <c r="AX571" s="221"/>
      <c r="AY571" s="237">
        <f t="shared" si="967"/>
        <v>0</v>
      </c>
      <c r="AZ571" s="221"/>
      <c r="BA571" s="237">
        <f t="shared" si="968"/>
        <v>0</v>
      </c>
      <c r="BB571" s="221"/>
      <c r="BC571" s="233"/>
      <c r="BD571" s="221"/>
      <c r="BE571" s="221"/>
      <c r="BF571" s="233"/>
      <c r="BG571" s="221"/>
      <c r="BH571" s="379">
        <f t="shared" si="927"/>
        <v>0</v>
      </c>
      <c r="BI571" s="255" t="str">
        <f t="shared" si="940"/>
        <v>13</v>
      </c>
      <c r="BJ571" s="361"/>
      <c r="BK571" s="253">
        <f t="shared" si="951"/>
        <v>0</v>
      </c>
      <c r="BL571" s="361"/>
      <c r="BM571" s="253">
        <f t="shared" si="952"/>
        <v>0</v>
      </c>
      <c r="BN571" s="247"/>
      <c r="BO571" s="358"/>
      <c r="BP571" s="361"/>
      <c r="BQ571" s="361"/>
      <c r="BR571" s="361"/>
      <c r="BS571" s="361"/>
      <c r="BT571" s="361"/>
      <c r="BU571" s="361"/>
      <c r="BV571" s="253">
        <f t="shared" si="953"/>
        <v>0</v>
      </c>
      <c r="BW571" s="361"/>
      <c r="BX571" s="253">
        <f t="shared" si="954"/>
        <v>0</v>
      </c>
      <c r="BY571" s="361"/>
      <c r="BZ571" s="361"/>
      <c r="CA571" s="361"/>
      <c r="CB571" s="361"/>
      <c r="CC571" s="361"/>
      <c r="CD571" s="361"/>
      <c r="CE571" s="361"/>
      <c r="CF571" s="361"/>
      <c r="CG571" s="253">
        <f t="shared" si="955"/>
        <v>0</v>
      </c>
      <c r="CH571" s="361"/>
      <c r="CI571" s="253">
        <f t="shared" si="956"/>
        <v>0</v>
      </c>
      <c r="CJ571" s="361"/>
      <c r="CK571" s="361"/>
      <c r="CL571" s="361"/>
      <c r="CM571" s="361"/>
      <c r="CN571" s="361"/>
      <c r="CO571" s="361"/>
      <c r="CP571" s="361"/>
      <c r="CQ571" s="361"/>
      <c r="CR571" s="253">
        <f t="shared" si="957"/>
        <v>0</v>
      </c>
      <c r="CS571" s="361"/>
      <c r="CT571" s="253">
        <f t="shared" si="958"/>
        <v>0</v>
      </c>
      <c r="CU571" s="361"/>
      <c r="CV571" s="361"/>
      <c r="CW571" s="361"/>
      <c r="CX571" s="361"/>
      <c r="CY571" s="361"/>
      <c r="CZ571" s="361"/>
      <c r="DA571" s="361"/>
      <c r="DB571" s="361"/>
      <c r="DC571" s="253">
        <f t="shared" si="959"/>
        <v>0</v>
      </c>
      <c r="DD571" s="361"/>
      <c r="DE571" s="253">
        <f t="shared" si="960"/>
        <v>0</v>
      </c>
      <c r="DF571" s="361"/>
      <c r="DG571" s="361"/>
      <c r="DH571" s="361"/>
      <c r="DI571" s="361"/>
      <c r="DJ571" s="361"/>
      <c r="DK571" s="361"/>
      <c r="DL571" s="361"/>
      <c r="DM571" s="2"/>
      <c r="DN571" s="2"/>
    </row>
    <row r="572" spans="1:118" s="28" customFormat="1" ht="72">
      <c r="A572" s="272" t="str">
        <f t="shared" si="930"/>
        <v>Внести наименование учреждения 19</v>
      </c>
      <c r="B572" s="348" t="s">
        <v>337</v>
      </c>
      <c r="C572" s="349" t="s">
        <v>299</v>
      </c>
      <c r="D572" s="349" t="s">
        <v>300</v>
      </c>
      <c r="E572" s="308">
        <f t="shared" si="941"/>
        <v>0</v>
      </c>
      <c r="F572" s="236">
        <f t="shared" si="942"/>
        <v>0</v>
      </c>
      <c r="G572" s="236">
        <f t="shared" si="943"/>
        <v>0</v>
      </c>
      <c r="H572" s="236">
        <f t="shared" si="944"/>
        <v>0</v>
      </c>
      <c r="I572" s="236">
        <f t="shared" si="945"/>
        <v>0</v>
      </c>
      <c r="J572" s="236">
        <f t="shared" si="946"/>
        <v>0</v>
      </c>
      <c r="K572" s="236">
        <f t="shared" si="947"/>
        <v>0</v>
      </c>
      <c r="L572" s="236">
        <f t="shared" si="948"/>
        <v>0</v>
      </c>
      <c r="M572" s="236">
        <f t="shared" si="949"/>
        <v>0</v>
      </c>
      <c r="N572" s="236">
        <f t="shared" si="931"/>
        <v>0</v>
      </c>
      <c r="O572" s="236">
        <f t="shared" si="950"/>
        <v>0</v>
      </c>
      <c r="P572" s="220"/>
      <c r="Q572" s="221"/>
      <c r="R572" s="237">
        <f t="shared" si="961"/>
        <v>0</v>
      </c>
      <c r="S572" s="221"/>
      <c r="T572" s="237">
        <f t="shared" si="962"/>
        <v>0</v>
      </c>
      <c r="U572" s="221"/>
      <c r="V572" s="233"/>
      <c r="W572" s="221"/>
      <c r="X572" s="221"/>
      <c r="Y572" s="233"/>
      <c r="Z572" s="221"/>
      <c r="AA572" s="220"/>
      <c r="AB572" s="221"/>
      <c r="AC572" s="237">
        <f t="shared" si="963"/>
        <v>0</v>
      </c>
      <c r="AD572" s="221"/>
      <c r="AE572" s="237">
        <f t="shared" si="964"/>
        <v>0</v>
      </c>
      <c r="AF572" s="221"/>
      <c r="AG572" s="233"/>
      <c r="AH572" s="221"/>
      <c r="AI572" s="221"/>
      <c r="AJ572" s="233"/>
      <c r="AK572" s="221"/>
      <c r="AL572" s="220"/>
      <c r="AM572" s="221"/>
      <c r="AN572" s="237">
        <f t="shared" si="965"/>
        <v>0</v>
      </c>
      <c r="AO572" s="221"/>
      <c r="AP572" s="237">
        <f t="shared" si="966"/>
        <v>0</v>
      </c>
      <c r="AQ572" s="221"/>
      <c r="AR572" s="233"/>
      <c r="AS572" s="221"/>
      <c r="AT572" s="221"/>
      <c r="AU572" s="233"/>
      <c r="AV572" s="221"/>
      <c r="AW572" s="220"/>
      <c r="AX572" s="221"/>
      <c r="AY572" s="237">
        <f t="shared" si="967"/>
        <v>0</v>
      </c>
      <c r="AZ572" s="221"/>
      <c r="BA572" s="237">
        <f t="shared" si="968"/>
        <v>0</v>
      </c>
      <c r="BB572" s="221"/>
      <c r="BC572" s="233"/>
      <c r="BD572" s="221"/>
      <c r="BE572" s="221"/>
      <c r="BF572" s="233"/>
      <c r="BG572" s="221"/>
      <c r="BH572" s="379">
        <f t="shared" si="927"/>
        <v>0</v>
      </c>
      <c r="BI572" s="255" t="str">
        <f t="shared" si="940"/>
        <v>14</v>
      </c>
      <c r="BJ572" s="361"/>
      <c r="BK572" s="253">
        <f t="shared" si="951"/>
        <v>0</v>
      </c>
      <c r="BL572" s="361"/>
      <c r="BM572" s="253">
        <f t="shared" si="952"/>
        <v>0</v>
      </c>
      <c r="BN572" s="247"/>
      <c r="BO572" s="358"/>
      <c r="BP572" s="361"/>
      <c r="BQ572" s="361"/>
      <c r="BR572" s="361"/>
      <c r="BS572" s="361"/>
      <c r="BT572" s="361"/>
      <c r="BU572" s="361"/>
      <c r="BV572" s="253">
        <f t="shared" si="953"/>
        <v>0</v>
      </c>
      <c r="BW572" s="361"/>
      <c r="BX572" s="253">
        <f t="shared" si="954"/>
        <v>0</v>
      </c>
      <c r="BY572" s="361"/>
      <c r="BZ572" s="361"/>
      <c r="CA572" s="361"/>
      <c r="CB572" s="361"/>
      <c r="CC572" s="361"/>
      <c r="CD572" s="361"/>
      <c r="CE572" s="361"/>
      <c r="CF572" s="361"/>
      <c r="CG572" s="253">
        <f t="shared" si="955"/>
        <v>0</v>
      </c>
      <c r="CH572" s="361"/>
      <c r="CI572" s="253">
        <f t="shared" si="956"/>
        <v>0</v>
      </c>
      <c r="CJ572" s="361"/>
      <c r="CK572" s="361"/>
      <c r="CL572" s="361"/>
      <c r="CM572" s="361"/>
      <c r="CN572" s="361"/>
      <c r="CO572" s="361"/>
      <c r="CP572" s="361"/>
      <c r="CQ572" s="361"/>
      <c r="CR572" s="253">
        <f t="shared" si="957"/>
        <v>0</v>
      </c>
      <c r="CS572" s="361"/>
      <c r="CT572" s="253">
        <f t="shared" si="958"/>
        <v>0</v>
      </c>
      <c r="CU572" s="361"/>
      <c r="CV572" s="361"/>
      <c r="CW572" s="361"/>
      <c r="CX572" s="361"/>
      <c r="CY572" s="361"/>
      <c r="CZ572" s="361"/>
      <c r="DA572" s="361"/>
      <c r="DB572" s="361"/>
      <c r="DC572" s="253">
        <f t="shared" si="959"/>
        <v>0</v>
      </c>
      <c r="DD572" s="361"/>
      <c r="DE572" s="253">
        <f t="shared" si="960"/>
        <v>0</v>
      </c>
      <c r="DF572" s="361"/>
      <c r="DG572" s="361"/>
      <c r="DH572" s="361"/>
      <c r="DI572" s="361"/>
      <c r="DJ572" s="361"/>
      <c r="DK572" s="361"/>
      <c r="DL572" s="361"/>
      <c r="DM572" s="242"/>
      <c r="DN572" s="242"/>
    </row>
    <row r="573" spans="1:118" s="27" customFormat="1" ht="24">
      <c r="A573" s="272" t="str">
        <f t="shared" si="930"/>
        <v>Внести наименование учреждения 19</v>
      </c>
      <c r="B573" s="351" t="s">
        <v>334</v>
      </c>
      <c r="C573" s="349" t="s">
        <v>301</v>
      </c>
      <c r="D573" s="349" t="s">
        <v>302</v>
      </c>
      <c r="E573" s="308">
        <f t="shared" si="941"/>
        <v>0</v>
      </c>
      <c r="F573" s="236">
        <f t="shared" si="942"/>
        <v>0</v>
      </c>
      <c r="G573" s="236">
        <f t="shared" si="943"/>
        <v>0</v>
      </c>
      <c r="H573" s="236">
        <f t="shared" si="944"/>
        <v>0</v>
      </c>
      <c r="I573" s="236">
        <f t="shared" si="945"/>
        <v>0</v>
      </c>
      <c r="J573" s="236">
        <f t="shared" si="946"/>
        <v>0</v>
      </c>
      <c r="K573" s="236">
        <f t="shared" si="947"/>
        <v>0</v>
      </c>
      <c r="L573" s="236">
        <f t="shared" si="948"/>
        <v>0</v>
      </c>
      <c r="M573" s="236">
        <f t="shared" si="949"/>
        <v>0</v>
      </c>
      <c r="N573" s="236">
        <f t="shared" si="931"/>
        <v>0</v>
      </c>
      <c r="O573" s="236">
        <f t="shared" si="950"/>
        <v>0</v>
      </c>
      <c r="P573" s="220"/>
      <c r="Q573" s="221"/>
      <c r="R573" s="237">
        <f t="shared" si="961"/>
        <v>0</v>
      </c>
      <c r="S573" s="221"/>
      <c r="T573" s="237">
        <f t="shared" si="962"/>
        <v>0</v>
      </c>
      <c r="U573" s="221"/>
      <c r="V573" s="233"/>
      <c r="W573" s="221"/>
      <c r="X573" s="221"/>
      <c r="Y573" s="233"/>
      <c r="Z573" s="221"/>
      <c r="AA573" s="220"/>
      <c r="AB573" s="221"/>
      <c r="AC573" s="237">
        <f t="shared" si="963"/>
        <v>0</v>
      </c>
      <c r="AD573" s="221"/>
      <c r="AE573" s="237">
        <f t="shared" si="964"/>
        <v>0</v>
      </c>
      <c r="AF573" s="221"/>
      <c r="AG573" s="233"/>
      <c r="AH573" s="221"/>
      <c r="AI573" s="221"/>
      <c r="AJ573" s="233"/>
      <c r="AK573" s="221"/>
      <c r="AL573" s="220"/>
      <c r="AM573" s="221"/>
      <c r="AN573" s="237">
        <f t="shared" si="965"/>
        <v>0</v>
      </c>
      <c r="AO573" s="221"/>
      <c r="AP573" s="237">
        <f t="shared" si="966"/>
        <v>0</v>
      </c>
      <c r="AQ573" s="221"/>
      <c r="AR573" s="233"/>
      <c r="AS573" s="221"/>
      <c r="AT573" s="221"/>
      <c r="AU573" s="233"/>
      <c r="AV573" s="221"/>
      <c r="AW573" s="220"/>
      <c r="AX573" s="221"/>
      <c r="AY573" s="237">
        <f t="shared" si="967"/>
        <v>0</v>
      </c>
      <c r="AZ573" s="221"/>
      <c r="BA573" s="237">
        <f t="shared" si="968"/>
        <v>0</v>
      </c>
      <c r="BB573" s="221"/>
      <c r="BC573" s="233"/>
      <c r="BD573" s="221"/>
      <c r="BE573" s="221"/>
      <c r="BF573" s="233"/>
      <c r="BG573" s="221"/>
      <c r="BH573" s="379">
        <f t="shared" si="927"/>
        <v>0</v>
      </c>
      <c r="BI573" s="255" t="str">
        <f t="shared" si="940"/>
        <v>15</v>
      </c>
      <c r="BJ573" s="361"/>
      <c r="BK573" s="253">
        <f t="shared" si="951"/>
        <v>0</v>
      </c>
      <c r="BL573" s="361"/>
      <c r="BM573" s="253">
        <f t="shared" si="952"/>
        <v>0</v>
      </c>
      <c r="BN573" s="247"/>
      <c r="BO573" s="358"/>
      <c r="BP573" s="361"/>
      <c r="BQ573" s="361"/>
      <c r="BR573" s="361"/>
      <c r="BS573" s="361"/>
      <c r="BT573" s="361"/>
      <c r="BU573" s="361"/>
      <c r="BV573" s="253">
        <f t="shared" si="953"/>
        <v>0</v>
      </c>
      <c r="BW573" s="361"/>
      <c r="BX573" s="253">
        <f t="shared" si="954"/>
        <v>0</v>
      </c>
      <c r="BY573" s="361"/>
      <c r="BZ573" s="361"/>
      <c r="CA573" s="361"/>
      <c r="CB573" s="361"/>
      <c r="CC573" s="361"/>
      <c r="CD573" s="361"/>
      <c r="CE573" s="361"/>
      <c r="CF573" s="361"/>
      <c r="CG573" s="253">
        <f t="shared" si="955"/>
        <v>0</v>
      </c>
      <c r="CH573" s="361"/>
      <c r="CI573" s="253">
        <f t="shared" si="956"/>
        <v>0</v>
      </c>
      <c r="CJ573" s="361"/>
      <c r="CK573" s="361"/>
      <c r="CL573" s="361"/>
      <c r="CM573" s="361"/>
      <c r="CN573" s="361"/>
      <c r="CO573" s="361"/>
      <c r="CP573" s="361"/>
      <c r="CQ573" s="361"/>
      <c r="CR573" s="253">
        <f t="shared" si="957"/>
        <v>0</v>
      </c>
      <c r="CS573" s="361"/>
      <c r="CT573" s="253">
        <f t="shared" si="958"/>
        <v>0</v>
      </c>
      <c r="CU573" s="361"/>
      <c r="CV573" s="361"/>
      <c r="CW573" s="361"/>
      <c r="CX573" s="361"/>
      <c r="CY573" s="361"/>
      <c r="CZ573" s="361"/>
      <c r="DA573" s="361"/>
      <c r="DB573" s="361"/>
      <c r="DC573" s="253">
        <f t="shared" si="959"/>
        <v>0</v>
      </c>
      <c r="DD573" s="361"/>
      <c r="DE573" s="253">
        <f t="shared" si="960"/>
        <v>0</v>
      </c>
      <c r="DF573" s="361"/>
      <c r="DG573" s="361"/>
      <c r="DH573" s="361"/>
      <c r="DI573" s="361"/>
      <c r="DJ573" s="361"/>
      <c r="DK573" s="361"/>
      <c r="DL573" s="361"/>
      <c r="DM573" s="2"/>
      <c r="DN573" s="2"/>
    </row>
    <row r="574" spans="1:118" s="27" customFormat="1" ht="12">
      <c r="A574" s="272" t="str">
        <f t="shared" si="930"/>
        <v>Внести наименование учреждения 19</v>
      </c>
      <c r="B574" s="366" t="s">
        <v>335</v>
      </c>
      <c r="C574" s="349" t="s">
        <v>303</v>
      </c>
      <c r="D574" s="349" t="s">
        <v>304</v>
      </c>
      <c r="E574" s="308">
        <f t="shared" si="941"/>
        <v>0</v>
      </c>
      <c r="F574" s="236">
        <f t="shared" si="942"/>
        <v>0</v>
      </c>
      <c r="G574" s="236">
        <f t="shared" si="943"/>
        <v>0</v>
      </c>
      <c r="H574" s="236">
        <f t="shared" si="944"/>
        <v>0</v>
      </c>
      <c r="I574" s="236">
        <f t="shared" si="945"/>
        <v>0</v>
      </c>
      <c r="J574" s="236">
        <f>ROUND(SUM(U574,AF574,AQ574,BB574),1)</f>
        <v>0</v>
      </c>
      <c r="K574" s="236">
        <f>ROUND(SUM(V574,AG574,AR574,BC574),1)</f>
        <v>0</v>
      </c>
      <c r="L574" s="236">
        <f>ROUND(SUM(W574,AH574,AS574,BD574),1)</f>
        <v>0</v>
      </c>
      <c r="M574" s="236">
        <f>ROUND(SUM(X574,AI574,AT574,BE574),1)</f>
        <v>0</v>
      </c>
      <c r="N574" s="236">
        <f t="shared" si="931"/>
        <v>0</v>
      </c>
      <c r="O574" s="236">
        <f>ROUND(SUM(Z574,AK574,AV574,BG574),1)</f>
        <v>0</v>
      </c>
      <c r="P574" s="220"/>
      <c r="Q574" s="221"/>
      <c r="R574" s="237">
        <f t="shared" si="961"/>
        <v>0</v>
      </c>
      <c r="S574" s="221"/>
      <c r="T574" s="237">
        <f t="shared" si="962"/>
        <v>0</v>
      </c>
      <c r="U574" s="221"/>
      <c r="V574" s="233"/>
      <c r="W574" s="221"/>
      <c r="X574" s="221"/>
      <c r="Y574" s="233"/>
      <c r="Z574" s="221"/>
      <c r="AA574" s="220"/>
      <c r="AB574" s="221"/>
      <c r="AC574" s="237">
        <f t="shared" si="963"/>
        <v>0</v>
      </c>
      <c r="AD574" s="221"/>
      <c r="AE574" s="237">
        <f t="shared" si="964"/>
        <v>0</v>
      </c>
      <c r="AF574" s="221"/>
      <c r="AG574" s="233"/>
      <c r="AH574" s="221"/>
      <c r="AI574" s="221"/>
      <c r="AJ574" s="233"/>
      <c r="AK574" s="221"/>
      <c r="AL574" s="220"/>
      <c r="AM574" s="221"/>
      <c r="AN574" s="237">
        <f t="shared" si="965"/>
        <v>0</v>
      </c>
      <c r="AO574" s="221"/>
      <c r="AP574" s="237">
        <f t="shared" si="966"/>
        <v>0</v>
      </c>
      <c r="AQ574" s="221"/>
      <c r="AR574" s="233"/>
      <c r="AS574" s="221"/>
      <c r="AT574" s="221"/>
      <c r="AU574" s="233"/>
      <c r="AV574" s="221"/>
      <c r="AW574" s="220"/>
      <c r="AX574" s="221"/>
      <c r="AY574" s="237">
        <f t="shared" si="967"/>
        <v>0</v>
      </c>
      <c r="AZ574" s="221"/>
      <c r="BA574" s="237">
        <f t="shared" si="968"/>
        <v>0</v>
      </c>
      <c r="BB574" s="221"/>
      <c r="BC574" s="233"/>
      <c r="BD574" s="221"/>
      <c r="BE574" s="221"/>
      <c r="BF574" s="233"/>
      <c r="BG574" s="221"/>
      <c r="BH574" s="379">
        <f t="shared" si="927"/>
        <v>0</v>
      </c>
      <c r="BI574" s="255" t="str">
        <f t="shared" si="940"/>
        <v>16</v>
      </c>
      <c r="BJ574" s="361"/>
      <c r="BK574" s="253">
        <f t="shared" si="951"/>
        <v>0</v>
      </c>
      <c r="BL574" s="361"/>
      <c r="BM574" s="253">
        <f t="shared" si="952"/>
        <v>0</v>
      </c>
      <c r="BN574" s="247"/>
      <c r="BO574" s="358"/>
      <c r="BP574" s="361"/>
      <c r="BQ574" s="361"/>
      <c r="BR574" s="361"/>
      <c r="BS574" s="361"/>
      <c r="BT574" s="361"/>
      <c r="BU574" s="361"/>
      <c r="BV574" s="253">
        <f t="shared" si="953"/>
        <v>0</v>
      </c>
      <c r="BW574" s="361"/>
      <c r="BX574" s="253">
        <f t="shared" si="954"/>
        <v>0</v>
      </c>
      <c r="BY574" s="361"/>
      <c r="BZ574" s="361"/>
      <c r="CA574" s="361"/>
      <c r="CB574" s="361"/>
      <c r="CC574" s="361"/>
      <c r="CD574" s="361"/>
      <c r="CE574" s="361"/>
      <c r="CF574" s="361"/>
      <c r="CG574" s="253">
        <f t="shared" si="955"/>
        <v>0</v>
      </c>
      <c r="CH574" s="361"/>
      <c r="CI574" s="253">
        <f t="shared" si="956"/>
        <v>0</v>
      </c>
      <c r="CJ574" s="361"/>
      <c r="CK574" s="361"/>
      <c r="CL574" s="361"/>
      <c r="CM574" s="361"/>
      <c r="CN574" s="361"/>
      <c r="CO574" s="361"/>
      <c r="CP574" s="361"/>
      <c r="CQ574" s="361"/>
      <c r="CR574" s="253">
        <f t="shared" si="957"/>
        <v>0</v>
      </c>
      <c r="CS574" s="361"/>
      <c r="CT574" s="253">
        <f t="shared" si="958"/>
        <v>0</v>
      </c>
      <c r="CU574" s="361"/>
      <c r="CV574" s="361"/>
      <c r="CW574" s="361"/>
      <c r="CX574" s="361"/>
      <c r="CY574" s="361"/>
      <c r="CZ574" s="361"/>
      <c r="DA574" s="361"/>
      <c r="DB574" s="361"/>
      <c r="DC574" s="253">
        <f t="shared" si="959"/>
        <v>0</v>
      </c>
      <c r="DD574" s="361"/>
      <c r="DE574" s="253">
        <f t="shared" si="960"/>
        <v>0</v>
      </c>
      <c r="DF574" s="361"/>
      <c r="DG574" s="361"/>
      <c r="DH574" s="361"/>
      <c r="DI574" s="361"/>
      <c r="DJ574" s="361"/>
      <c r="DK574" s="361"/>
      <c r="DL574" s="361"/>
      <c r="DM574" s="2"/>
      <c r="DN574" s="2"/>
    </row>
    <row r="575" spans="1:118" s="28" customFormat="1" ht="24">
      <c r="A575" s="272" t="str">
        <f t="shared" si="930"/>
        <v>Внести наименование учреждения 19</v>
      </c>
      <c r="B575" s="348" t="s">
        <v>338</v>
      </c>
      <c r="C575" s="349" t="s">
        <v>305</v>
      </c>
      <c r="D575" s="349" t="s">
        <v>306</v>
      </c>
      <c r="E575" s="308">
        <f t="shared" si="941"/>
        <v>0</v>
      </c>
      <c r="F575" s="236">
        <f t="shared" si="942"/>
        <v>0</v>
      </c>
      <c r="G575" s="236">
        <f t="shared" si="943"/>
        <v>0</v>
      </c>
      <c r="H575" s="236">
        <f t="shared" si="944"/>
        <v>0</v>
      </c>
      <c r="I575" s="236">
        <f t="shared" si="945"/>
        <v>0</v>
      </c>
      <c r="J575" s="236">
        <f t="shared" ref="J575:J586" si="969">ROUND(SUM(U575,AF575,AQ575,BB575),1)</f>
        <v>0</v>
      </c>
      <c r="K575" s="236">
        <f t="shared" ref="K575:K586" si="970">ROUND(SUM(V575,AG575,AR575,BC575),1)</f>
        <v>0</v>
      </c>
      <c r="L575" s="236">
        <f t="shared" ref="L575:L586" si="971">ROUND(SUM(W575,AH575,AS575,BD575),1)</f>
        <v>0</v>
      </c>
      <c r="M575" s="236">
        <f t="shared" ref="M575:M586" si="972">ROUND(SUM(X575,AI575,AT575,BE575),1)</f>
        <v>0</v>
      </c>
      <c r="N575" s="236">
        <f t="shared" si="931"/>
        <v>0</v>
      </c>
      <c r="O575" s="236">
        <f t="shared" ref="O575:O586" si="973">ROUND(SUM(Z575,AK575,AV575,BG575),1)</f>
        <v>0</v>
      </c>
      <c r="P575" s="367"/>
      <c r="Q575" s="368"/>
      <c r="R575" s="237">
        <f t="shared" si="961"/>
        <v>0</v>
      </c>
      <c r="S575" s="368"/>
      <c r="T575" s="237">
        <f t="shared" si="962"/>
        <v>0</v>
      </c>
      <c r="U575" s="368"/>
      <c r="V575" s="368"/>
      <c r="W575" s="368"/>
      <c r="X575" s="368"/>
      <c r="Y575" s="368"/>
      <c r="Z575" s="368"/>
      <c r="AA575" s="367"/>
      <c r="AB575" s="368"/>
      <c r="AC575" s="237">
        <f t="shared" si="963"/>
        <v>0</v>
      </c>
      <c r="AD575" s="368"/>
      <c r="AE575" s="237">
        <f t="shared" si="964"/>
        <v>0</v>
      </c>
      <c r="AF575" s="368"/>
      <c r="AG575" s="368"/>
      <c r="AH575" s="368"/>
      <c r="AI575" s="368"/>
      <c r="AJ575" s="368"/>
      <c r="AK575" s="368"/>
      <c r="AL575" s="367"/>
      <c r="AM575" s="368"/>
      <c r="AN575" s="237">
        <f t="shared" si="965"/>
        <v>0</v>
      </c>
      <c r="AO575" s="368"/>
      <c r="AP575" s="237">
        <f t="shared" si="966"/>
        <v>0</v>
      </c>
      <c r="AQ575" s="368"/>
      <c r="AR575" s="368"/>
      <c r="AS575" s="368"/>
      <c r="AT575" s="368"/>
      <c r="AU575" s="368"/>
      <c r="AV575" s="368"/>
      <c r="AW575" s="367"/>
      <c r="AX575" s="368"/>
      <c r="AY575" s="237">
        <f t="shared" si="967"/>
        <v>0</v>
      </c>
      <c r="AZ575" s="368"/>
      <c r="BA575" s="237">
        <f t="shared" si="968"/>
        <v>0</v>
      </c>
      <c r="BB575" s="368"/>
      <c r="BC575" s="368"/>
      <c r="BD575" s="368"/>
      <c r="BE575" s="368"/>
      <c r="BF575" s="368"/>
      <c r="BG575" s="368"/>
      <c r="BH575" s="379">
        <f t="shared" si="927"/>
        <v>0</v>
      </c>
      <c r="BI575" s="255" t="str">
        <f t="shared" si="940"/>
        <v>17</v>
      </c>
      <c r="BJ575" s="361"/>
      <c r="BK575" s="253">
        <f t="shared" si="951"/>
        <v>0</v>
      </c>
      <c r="BL575" s="361"/>
      <c r="BM575" s="253">
        <f t="shared" si="952"/>
        <v>0</v>
      </c>
      <c r="BN575" s="247"/>
      <c r="BO575" s="358"/>
      <c r="BP575" s="361"/>
      <c r="BQ575" s="361"/>
      <c r="BR575" s="361"/>
      <c r="BS575" s="361"/>
      <c r="BT575" s="361"/>
      <c r="BU575" s="361"/>
      <c r="BV575" s="253">
        <f t="shared" si="953"/>
        <v>0</v>
      </c>
      <c r="BW575" s="361"/>
      <c r="BX575" s="253">
        <f t="shared" si="954"/>
        <v>0</v>
      </c>
      <c r="BY575" s="361"/>
      <c r="BZ575" s="361"/>
      <c r="CA575" s="361"/>
      <c r="CB575" s="361"/>
      <c r="CC575" s="361"/>
      <c r="CD575" s="361"/>
      <c r="CE575" s="361"/>
      <c r="CF575" s="361"/>
      <c r="CG575" s="253">
        <f t="shared" si="955"/>
        <v>0</v>
      </c>
      <c r="CH575" s="361"/>
      <c r="CI575" s="253">
        <f t="shared" si="956"/>
        <v>0</v>
      </c>
      <c r="CJ575" s="361"/>
      <c r="CK575" s="361"/>
      <c r="CL575" s="361"/>
      <c r="CM575" s="361"/>
      <c r="CN575" s="361"/>
      <c r="CO575" s="361"/>
      <c r="CP575" s="361"/>
      <c r="CQ575" s="361"/>
      <c r="CR575" s="253">
        <f t="shared" si="957"/>
        <v>0</v>
      </c>
      <c r="CS575" s="361"/>
      <c r="CT575" s="253">
        <f t="shared" si="958"/>
        <v>0</v>
      </c>
      <c r="CU575" s="361"/>
      <c r="CV575" s="361"/>
      <c r="CW575" s="361"/>
      <c r="CX575" s="361"/>
      <c r="CY575" s="361"/>
      <c r="CZ575" s="361"/>
      <c r="DA575" s="361"/>
      <c r="DB575" s="361"/>
      <c r="DC575" s="253">
        <f t="shared" si="959"/>
        <v>0</v>
      </c>
      <c r="DD575" s="361"/>
      <c r="DE575" s="253">
        <f t="shared" si="960"/>
        <v>0</v>
      </c>
      <c r="DF575" s="361"/>
      <c r="DG575" s="361"/>
      <c r="DH575" s="361"/>
      <c r="DI575" s="361"/>
      <c r="DJ575" s="361"/>
      <c r="DK575" s="361"/>
      <c r="DL575" s="361"/>
      <c r="DM575" s="242"/>
      <c r="DN575" s="242"/>
    </row>
    <row r="576" spans="1:118" s="28" customFormat="1" ht="72">
      <c r="A576" s="272" t="str">
        <f t="shared" si="930"/>
        <v>Внести наименование учреждения 19</v>
      </c>
      <c r="B576" s="348" t="s">
        <v>339</v>
      </c>
      <c r="C576" s="349" t="s">
        <v>307</v>
      </c>
      <c r="D576" s="349" t="s">
        <v>308</v>
      </c>
      <c r="E576" s="308">
        <f t="shared" si="941"/>
        <v>0</v>
      </c>
      <c r="F576" s="236">
        <f t="shared" si="942"/>
        <v>0</v>
      </c>
      <c r="G576" s="236">
        <f t="shared" si="943"/>
        <v>0</v>
      </c>
      <c r="H576" s="236">
        <f t="shared" si="944"/>
        <v>0</v>
      </c>
      <c r="I576" s="236">
        <f t="shared" si="945"/>
        <v>0</v>
      </c>
      <c r="J576" s="236">
        <f t="shared" si="969"/>
        <v>0</v>
      </c>
      <c r="K576" s="236">
        <f t="shared" si="970"/>
        <v>0</v>
      </c>
      <c r="L576" s="236">
        <f t="shared" si="971"/>
        <v>0</v>
      </c>
      <c r="M576" s="236">
        <f t="shared" si="972"/>
        <v>0</v>
      </c>
      <c r="N576" s="236">
        <f t="shared" si="931"/>
        <v>0</v>
      </c>
      <c r="O576" s="236">
        <f t="shared" si="973"/>
        <v>0</v>
      </c>
      <c r="P576" s="367"/>
      <c r="Q576" s="368"/>
      <c r="R576" s="237">
        <f t="shared" si="961"/>
        <v>0</v>
      </c>
      <c r="S576" s="368"/>
      <c r="T576" s="237">
        <f t="shared" si="962"/>
        <v>0</v>
      </c>
      <c r="U576" s="368"/>
      <c r="V576" s="368"/>
      <c r="W576" s="368"/>
      <c r="X576" s="368"/>
      <c r="Y576" s="368"/>
      <c r="Z576" s="368"/>
      <c r="AA576" s="367"/>
      <c r="AB576" s="368"/>
      <c r="AC576" s="237">
        <f t="shared" si="963"/>
        <v>0</v>
      </c>
      <c r="AD576" s="368"/>
      <c r="AE576" s="237">
        <f t="shared" si="964"/>
        <v>0</v>
      </c>
      <c r="AF576" s="368"/>
      <c r="AG576" s="368"/>
      <c r="AH576" s="368"/>
      <c r="AI576" s="368"/>
      <c r="AJ576" s="368"/>
      <c r="AK576" s="368"/>
      <c r="AL576" s="367"/>
      <c r="AM576" s="368"/>
      <c r="AN576" s="237">
        <f t="shared" si="965"/>
        <v>0</v>
      </c>
      <c r="AO576" s="368"/>
      <c r="AP576" s="237">
        <f t="shared" si="966"/>
        <v>0</v>
      </c>
      <c r="AQ576" s="368"/>
      <c r="AR576" s="368"/>
      <c r="AS576" s="368"/>
      <c r="AT576" s="368"/>
      <c r="AU576" s="368"/>
      <c r="AV576" s="368"/>
      <c r="AW576" s="367"/>
      <c r="AX576" s="368"/>
      <c r="AY576" s="237">
        <f t="shared" si="967"/>
        <v>0</v>
      </c>
      <c r="AZ576" s="368"/>
      <c r="BA576" s="237">
        <f t="shared" si="968"/>
        <v>0</v>
      </c>
      <c r="BB576" s="368"/>
      <c r="BC576" s="368"/>
      <c r="BD576" s="368"/>
      <c r="BE576" s="368"/>
      <c r="BF576" s="368"/>
      <c r="BG576" s="368"/>
      <c r="BH576" s="379">
        <f t="shared" si="927"/>
        <v>0</v>
      </c>
      <c r="BI576" s="255" t="str">
        <f t="shared" si="940"/>
        <v>18</v>
      </c>
      <c r="BJ576" s="361"/>
      <c r="BK576" s="253">
        <f t="shared" si="951"/>
        <v>0</v>
      </c>
      <c r="BL576" s="361"/>
      <c r="BM576" s="253">
        <f t="shared" si="952"/>
        <v>0</v>
      </c>
      <c r="BN576" s="247"/>
      <c r="BO576" s="358"/>
      <c r="BP576" s="361"/>
      <c r="BQ576" s="361"/>
      <c r="BR576" s="361"/>
      <c r="BS576" s="361"/>
      <c r="BT576" s="361"/>
      <c r="BU576" s="361"/>
      <c r="BV576" s="253">
        <f t="shared" si="953"/>
        <v>0</v>
      </c>
      <c r="BW576" s="361"/>
      <c r="BX576" s="253">
        <f t="shared" si="954"/>
        <v>0</v>
      </c>
      <c r="BY576" s="361"/>
      <c r="BZ576" s="361"/>
      <c r="CA576" s="361"/>
      <c r="CB576" s="361"/>
      <c r="CC576" s="361"/>
      <c r="CD576" s="361"/>
      <c r="CE576" s="361"/>
      <c r="CF576" s="361"/>
      <c r="CG576" s="253">
        <f t="shared" si="955"/>
        <v>0</v>
      </c>
      <c r="CH576" s="361"/>
      <c r="CI576" s="253">
        <f t="shared" si="956"/>
        <v>0</v>
      </c>
      <c r="CJ576" s="361"/>
      <c r="CK576" s="361"/>
      <c r="CL576" s="361"/>
      <c r="CM576" s="361"/>
      <c r="CN576" s="361"/>
      <c r="CO576" s="361"/>
      <c r="CP576" s="361"/>
      <c r="CQ576" s="361"/>
      <c r="CR576" s="253">
        <f t="shared" si="957"/>
        <v>0</v>
      </c>
      <c r="CS576" s="361"/>
      <c r="CT576" s="253">
        <f t="shared" si="958"/>
        <v>0</v>
      </c>
      <c r="CU576" s="361"/>
      <c r="CV576" s="361"/>
      <c r="CW576" s="361"/>
      <c r="CX576" s="361"/>
      <c r="CY576" s="361"/>
      <c r="CZ576" s="361"/>
      <c r="DA576" s="361"/>
      <c r="DB576" s="361"/>
      <c r="DC576" s="253">
        <f t="shared" si="959"/>
        <v>0</v>
      </c>
      <c r="DD576" s="361"/>
      <c r="DE576" s="253">
        <f t="shared" si="960"/>
        <v>0</v>
      </c>
      <c r="DF576" s="361"/>
      <c r="DG576" s="361"/>
      <c r="DH576" s="361"/>
      <c r="DI576" s="361"/>
      <c r="DJ576" s="361"/>
      <c r="DK576" s="361"/>
      <c r="DL576" s="361"/>
      <c r="DM576" s="242"/>
      <c r="DN576" s="242"/>
    </row>
    <row r="577" spans="1:118" s="28" customFormat="1" ht="12">
      <c r="A577" s="272" t="str">
        <f t="shared" si="930"/>
        <v>Внести наименование учреждения 19</v>
      </c>
      <c r="B577" s="348" t="s">
        <v>309</v>
      </c>
      <c r="C577" s="349" t="s">
        <v>71</v>
      </c>
      <c r="D577" s="349" t="s">
        <v>310</v>
      </c>
      <c r="E577" s="308">
        <f t="shared" si="941"/>
        <v>0</v>
      </c>
      <c r="F577" s="236">
        <f t="shared" si="942"/>
        <v>0</v>
      </c>
      <c r="G577" s="236">
        <f t="shared" si="943"/>
        <v>0</v>
      </c>
      <c r="H577" s="236">
        <f t="shared" si="944"/>
        <v>0</v>
      </c>
      <c r="I577" s="236">
        <f t="shared" si="945"/>
        <v>0</v>
      </c>
      <c r="J577" s="236">
        <f t="shared" si="969"/>
        <v>0</v>
      </c>
      <c r="K577" s="236">
        <f t="shared" si="970"/>
        <v>0</v>
      </c>
      <c r="L577" s="236">
        <f t="shared" si="971"/>
        <v>0</v>
      </c>
      <c r="M577" s="236">
        <f t="shared" si="972"/>
        <v>0</v>
      </c>
      <c r="N577" s="236">
        <f t="shared" si="931"/>
        <v>0</v>
      </c>
      <c r="O577" s="236">
        <f t="shared" si="973"/>
        <v>0</v>
      </c>
      <c r="P577" s="367"/>
      <c r="Q577" s="368"/>
      <c r="R577" s="237">
        <f t="shared" si="961"/>
        <v>0</v>
      </c>
      <c r="S577" s="368"/>
      <c r="T577" s="237">
        <f t="shared" si="962"/>
        <v>0</v>
      </c>
      <c r="U577" s="368"/>
      <c r="V577" s="368"/>
      <c r="W577" s="368"/>
      <c r="X577" s="368"/>
      <c r="Y577" s="368"/>
      <c r="Z577" s="368"/>
      <c r="AA577" s="367"/>
      <c r="AB577" s="368"/>
      <c r="AC577" s="237">
        <f t="shared" si="963"/>
        <v>0</v>
      </c>
      <c r="AD577" s="368"/>
      <c r="AE577" s="237">
        <f t="shared" si="964"/>
        <v>0</v>
      </c>
      <c r="AF577" s="368"/>
      <c r="AG577" s="368"/>
      <c r="AH577" s="368"/>
      <c r="AI577" s="368"/>
      <c r="AJ577" s="368"/>
      <c r="AK577" s="368"/>
      <c r="AL577" s="367"/>
      <c r="AM577" s="368"/>
      <c r="AN577" s="237">
        <f t="shared" si="965"/>
        <v>0</v>
      </c>
      <c r="AO577" s="368"/>
      <c r="AP577" s="237">
        <f t="shared" si="966"/>
        <v>0</v>
      </c>
      <c r="AQ577" s="368"/>
      <c r="AR577" s="368"/>
      <c r="AS577" s="368"/>
      <c r="AT577" s="368"/>
      <c r="AU577" s="368"/>
      <c r="AV577" s="368"/>
      <c r="AW577" s="367"/>
      <c r="AX577" s="368"/>
      <c r="AY577" s="237">
        <f t="shared" si="967"/>
        <v>0</v>
      </c>
      <c r="AZ577" s="368"/>
      <c r="BA577" s="237">
        <f t="shared" si="968"/>
        <v>0</v>
      </c>
      <c r="BB577" s="368"/>
      <c r="BC577" s="368"/>
      <c r="BD577" s="368"/>
      <c r="BE577" s="368"/>
      <c r="BF577" s="368"/>
      <c r="BG577" s="368"/>
      <c r="BH577" s="379">
        <f t="shared" si="927"/>
        <v>0</v>
      </c>
      <c r="BI577" s="255" t="str">
        <f t="shared" si="940"/>
        <v>19</v>
      </c>
      <c r="BJ577" s="361"/>
      <c r="BK577" s="253">
        <f t="shared" si="951"/>
        <v>0</v>
      </c>
      <c r="BL577" s="361"/>
      <c r="BM577" s="253">
        <f t="shared" si="952"/>
        <v>0</v>
      </c>
      <c r="BN577" s="247"/>
      <c r="BO577" s="358"/>
      <c r="BP577" s="361"/>
      <c r="BQ577" s="361"/>
      <c r="BR577" s="361"/>
      <c r="BS577" s="361"/>
      <c r="BT577" s="361"/>
      <c r="BU577" s="361"/>
      <c r="BV577" s="253">
        <f t="shared" si="953"/>
        <v>0</v>
      </c>
      <c r="BW577" s="361"/>
      <c r="BX577" s="253">
        <f t="shared" si="954"/>
        <v>0</v>
      </c>
      <c r="BY577" s="361"/>
      <c r="BZ577" s="361"/>
      <c r="CA577" s="361"/>
      <c r="CB577" s="361"/>
      <c r="CC577" s="361"/>
      <c r="CD577" s="361"/>
      <c r="CE577" s="361"/>
      <c r="CF577" s="361"/>
      <c r="CG577" s="253">
        <f t="shared" si="955"/>
        <v>0</v>
      </c>
      <c r="CH577" s="361"/>
      <c r="CI577" s="253">
        <f t="shared" si="956"/>
        <v>0</v>
      </c>
      <c r="CJ577" s="361"/>
      <c r="CK577" s="361"/>
      <c r="CL577" s="361"/>
      <c r="CM577" s="361"/>
      <c r="CN577" s="361"/>
      <c r="CO577" s="361"/>
      <c r="CP577" s="361"/>
      <c r="CQ577" s="361"/>
      <c r="CR577" s="253">
        <f t="shared" si="957"/>
        <v>0</v>
      </c>
      <c r="CS577" s="361"/>
      <c r="CT577" s="253">
        <f t="shared" si="958"/>
        <v>0</v>
      </c>
      <c r="CU577" s="361"/>
      <c r="CV577" s="361"/>
      <c r="CW577" s="361"/>
      <c r="CX577" s="361"/>
      <c r="CY577" s="361"/>
      <c r="CZ577" s="361"/>
      <c r="DA577" s="361"/>
      <c r="DB577" s="361"/>
      <c r="DC577" s="253">
        <f t="shared" si="959"/>
        <v>0</v>
      </c>
      <c r="DD577" s="361"/>
      <c r="DE577" s="253">
        <f t="shared" si="960"/>
        <v>0</v>
      </c>
      <c r="DF577" s="361"/>
      <c r="DG577" s="361"/>
      <c r="DH577" s="361"/>
      <c r="DI577" s="361"/>
      <c r="DJ577" s="361"/>
      <c r="DK577" s="361"/>
      <c r="DL577" s="361"/>
      <c r="DM577" s="242"/>
      <c r="DN577" s="242"/>
    </row>
    <row r="578" spans="1:118" s="27" customFormat="1" ht="12">
      <c r="A578" s="272" t="str">
        <f t="shared" si="930"/>
        <v>Внести наименование учреждения 19</v>
      </c>
      <c r="B578" s="350" t="s">
        <v>72</v>
      </c>
      <c r="C578" s="349" t="s">
        <v>73</v>
      </c>
      <c r="D578" s="349" t="s">
        <v>311</v>
      </c>
      <c r="E578" s="308">
        <f t="shared" si="941"/>
        <v>0</v>
      </c>
      <c r="F578" s="236">
        <f t="shared" si="942"/>
        <v>0</v>
      </c>
      <c r="G578" s="236">
        <f t="shared" si="943"/>
        <v>0</v>
      </c>
      <c r="H578" s="236">
        <f t="shared" si="944"/>
        <v>0</v>
      </c>
      <c r="I578" s="236">
        <f t="shared" si="945"/>
        <v>0</v>
      </c>
      <c r="J578" s="236">
        <f t="shared" si="969"/>
        <v>0</v>
      </c>
      <c r="K578" s="236">
        <f t="shared" si="970"/>
        <v>0</v>
      </c>
      <c r="L578" s="236">
        <f t="shared" si="971"/>
        <v>0</v>
      </c>
      <c r="M578" s="236">
        <f t="shared" si="972"/>
        <v>0</v>
      </c>
      <c r="N578" s="236">
        <f t="shared" si="931"/>
        <v>0</v>
      </c>
      <c r="O578" s="236">
        <f t="shared" si="973"/>
        <v>0</v>
      </c>
      <c r="P578" s="367"/>
      <c r="Q578" s="368"/>
      <c r="R578" s="237">
        <f t="shared" si="961"/>
        <v>0</v>
      </c>
      <c r="S578" s="368"/>
      <c r="T578" s="237">
        <f t="shared" si="962"/>
        <v>0</v>
      </c>
      <c r="U578" s="368"/>
      <c r="V578" s="368"/>
      <c r="W578" s="368"/>
      <c r="X578" s="368"/>
      <c r="Y578" s="368"/>
      <c r="Z578" s="368"/>
      <c r="AA578" s="367"/>
      <c r="AB578" s="368"/>
      <c r="AC578" s="237">
        <f t="shared" si="963"/>
        <v>0</v>
      </c>
      <c r="AD578" s="368"/>
      <c r="AE578" s="237">
        <f t="shared" si="964"/>
        <v>0</v>
      </c>
      <c r="AF578" s="368"/>
      <c r="AG578" s="368"/>
      <c r="AH578" s="368"/>
      <c r="AI578" s="368"/>
      <c r="AJ578" s="368"/>
      <c r="AK578" s="368"/>
      <c r="AL578" s="367"/>
      <c r="AM578" s="368"/>
      <c r="AN578" s="237">
        <f t="shared" si="965"/>
        <v>0</v>
      </c>
      <c r="AO578" s="368"/>
      <c r="AP578" s="237">
        <f t="shared" si="966"/>
        <v>0</v>
      </c>
      <c r="AQ578" s="368"/>
      <c r="AR578" s="368"/>
      <c r="AS578" s="368"/>
      <c r="AT578" s="368"/>
      <c r="AU578" s="368"/>
      <c r="AV578" s="368"/>
      <c r="AW578" s="367"/>
      <c r="AX578" s="368"/>
      <c r="AY578" s="237">
        <f t="shared" si="967"/>
        <v>0</v>
      </c>
      <c r="AZ578" s="368"/>
      <c r="BA578" s="237">
        <f t="shared" si="968"/>
        <v>0</v>
      </c>
      <c r="BB578" s="368"/>
      <c r="BC578" s="368"/>
      <c r="BD578" s="368"/>
      <c r="BE578" s="368"/>
      <c r="BF578" s="368"/>
      <c r="BG578" s="368"/>
      <c r="BH578" s="379">
        <f t="shared" si="927"/>
        <v>0</v>
      </c>
      <c r="BI578" s="255" t="str">
        <f t="shared" si="940"/>
        <v>20</v>
      </c>
      <c r="BJ578" s="361"/>
      <c r="BK578" s="253">
        <f t="shared" si="951"/>
        <v>0</v>
      </c>
      <c r="BL578" s="361"/>
      <c r="BM578" s="253">
        <f t="shared" si="952"/>
        <v>0</v>
      </c>
      <c r="BN578" s="247"/>
      <c r="BO578" s="358"/>
      <c r="BP578" s="361"/>
      <c r="BQ578" s="361"/>
      <c r="BR578" s="361"/>
      <c r="BS578" s="361"/>
      <c r="BT578" s="361"/>
      <c r="BU578" s="361"/>
      <c r="BV578" s="253">
        <f t="shared" si="953"/>
        <v>0</v>
      </c>
      <c r="BW578" s="361"/>
      <c r="BX578" s="253">
        <f t="shared" si="954"/>
        <v>0</v>
      </c>
      <c r="BY578" s="361"/>
      <c r="BZ578" s="361"/>
      <c r="CA578" s="361"/>
      <c r="CB578" s="361"/>
      <c r="CC578" s="361"/>
      <c r="CD578" s="361"/>
      <c r="CE578" s="361"/>
      <c r="CF578" s="361"/>
      <c r="CG578" s="253">
        <f t="shared" si="955"/>
        <v>0</v>
      </c>
      <c r="CH578" s="361"/>
      <c r="CI578" s="253">
        <f t="shared" si="956"/>
        <v>0</v>
      </c>
      <c r="CJ578" s="361"/>
      <c r="CK578" s="361"/>
      <c r="CL578" s="361"/>
      <c r="CM578" s="361"/>
      <c r="CN578" s="361"/>
      <c r="CO578" s="361"/>
      <c r="CP578" s="361"/>
      <c r="CQ578" s="361"/>
      <c r="CR578" s="253">
        <f t="shared" si="957"/>
        <v>0</v>
      </c>
      <c r="CS578" s="361"/>
      <c r="CT578" s="253">
        <f t="shared" si="958"/>
        <v>0</v>
      </c>
      <c r="CU578" s="361"/>
      <c r="CV578" s="361"/>
      <c r="CW578" s="361"/>
      <c r="CX578" s="361"/>
      <c r="CY578" s="361"/>
      <c r="CZ578" s="361"/>
      <c r="DA578" s="361"/>
      <c r="DB578" s="361"/>
      <c r="DC578" s="253">
        <f t="shared" si="959"/>
        <v>0</v>
      </c>
      <c r="DD578" s="361"/>
      <c r="DE578" s="253">
        <f t="shared" si="960"/>
        <v>0</v>
      </c>
      <c r="DF578" s="361"/>
      <c r="DG578" s="361"/>
      <c r="DH578" s="361"/>
      <c r="DI578" s="361"/>
      <c r="DJ578" s="361"/>
      <c r="DK578" s="361"/>
      <c r="DL578" s="361"/>
      <c r="DM578" s="2"/>
      <c r="DN578" s="2"/>
    </row>
    <row r="579" spans="1:118" s="28" customFormat="1" ht="36">
      <c r="A579" s="272" t="str">
        <f t="shared" si="930"/>
        <v>Внести наименование учреждения 19</v>
      </c>
      <c r="B579" s="348" t="s">
        <v>340</v>
      </c>
      <c r="C579" s="349" t="s">
        <v>71</v>
      </c>
      <c r="D579" s="349" t="s">
        <v>312</v>
      </c>
      <c r="E579" s="308">
        <f t="shared" si="941"/>
        <v>0</v>
      </c>
      <c r="F579" s="236">
        <f t="shared" si="942"/>
        <v>0</v>
      </c>
      <c r="G579" s="236">
        <f t="shared" si="943"/>
        <v>0</v>
      </c>
      <c r="H579" s="236">
        <f t="shared" si="944"/>
        <v>0</v>
      </c>
      <c r="I579" s="236">
        <f t="shared" si="945"/>
        <v>0</v>
      </c>
      <c r="J579" s="236">
        <f t="shared" si="969"/>
        <v>0</v>
      </c>
      <c r="K579" s="236">
        <f t="shared" si="970"/>
        <v>0</v>
      </c>
      <c r="L579" s="236">
        <f t="shared" si="971"/>
        <v>0</v>
      </c>
      <c r="M579" s="236">
        <f t="shared" si="972"/>
        <v>0</v>
      </c>
      <c r="N579" s="236">
        <f t="shared" si="931"/>
        <v>0</v>
      </c>
      <c r="O579" s="236">
        <f t="shared" si="973"/>
        <v>0</v>
      </c>
      <c r="P579" s="367"/>
      <c r="Q579" s="368"/>
      <c r="R579" s="237">
        <f t="shared" si="961"/>
        <v>0</v>
      </c>
      <c r="S579" s="368"/>
      <c r="T579" s="237">
        <f t="shared" si="962"/>
        <v>0</v>
      </c>
      <c r="U579" s="368"/>
      <c r="V579" s="368"/>
      <c r="W579" s="368"/>
      <c r="X579" s="368"/>
      <c r="Y579" s="368"/>
      <c r="Z579" s="368"/>
      <c r="AA579" s="367"/>
      <c r="AB579" s="368"/>
      <c r="AC579" s="237">
        <f t="shared" si="963"/>
        <v>0</v>
      </c>
      <c r="AD579" s="368"/>
      <c r="AE579" s="237">
        <f t="shared" si="964"/>
        <v>0</v>
      </c>
      <c r="AF579" s="368"/>
      <c r="AG579" s="368"/>
      <c r="AH579" s="368"/>
      <c r="AI579" s="368"/>
      <c r="AJ579" s="368"/>
      <c r="AK579" s="368"/>
      <c r="AL579" s="367"/>
      <c r="AM579" s="368"/>
      <c r="AN579" s="237">
        <f t="shared" si="965"/>
        <v>0</v>
      </c>
      <c r="AO579" s="368"/>
      <c r="AP579" s="237">
        <f t="shared" si="966"/>
        <v>0</v>
      </c>
      <c r="AQ579" s="368"/>
      <c r="AR579" s="368"/>
      <c r="AS579" s="368"/>
      <c r="AT579" s="368"/>
      <c r="AU579" s="368"/>
      <c r="AV579" s="368"/>
      <c r="AW579" s="367"/>
      <c r="AX579" s="368"/>
      <c r="AY579" s="237">
        <f t="shared" si="967"/>
        <v>0</v>
      </c>
      <c r="AZ579" s="368"/>
      <c r="BA579" s="237">
        <f t="shared" si="968"/>
        <v>0</v>
      </c>
      <c r="BB579" s="368"/>
      <c r="BC579" s="368"/>
      <c r="BD579" s="368"/>
      <c r="BE579" s="368"/>
      <c r="BF579" s="368"/>
      <c r="BG579" s="368"/>
      <c r="BH579" s="379">
        <f t="shared" si="927"/>
        <v>0</v>
      </c>
      <c r="BI579" s="255" t="str">
        <f t="shared" si="940"/>
        <v>21</v>
      </c>
      <c r="BJ579" s="361"/>
      <c r="BK579" s="253">
        <f t="shared" si="951"/>
        <v>0</v>
      </c>
      <c r="BL579" s="361"/>
      <c r="BM579" s="253">
        <f t="shared" si="952"/>
        <v>0</v>
      </c>
      <c r="BN579" s="247"/>
      <c r="BO579" s="358"/>
      <c r="BP579" s="361"/>
      <c r="BQ579" s="361"/>
      <c r="BR579" s="361"/>
      <c r="BS579" s="361"/>
      <c r="BT579" s="361"/>
      <c r="BU579" s="361"/>
      <c r="BV579" s="253">
        <f t="shared" si="953"/>
        <v>0</v>
      </c>
      <c r="BW579" s="361"/>
      <c r="BX579" s="253">
        <f t="shared" si="954"/>
        <v>0</v>
      </c>
      <c r="BY579" s="361"/>
      <c r="BZ579" s="361"/>
      <c r="CA579" s="361"/>
      <c r="CB579" s="361"/>
      <c r="CC579" s="361"/>
      <c r="CD579" s="361"/>
      <c r="CE579" s="361"/>
      <c r="CF579" s="361"/>
      <c r="CG579" s="253">
        <f t="shared" si="955"/>
        <v>0</v>
      </c>
      <c r="CH579" s="361"/>
      <c r="CI579" s="253">
        <f t="shared" si="956"/>
        <v>0</v>
      </c>
      <c r="CJ579" s="361"/>
      <c r="CK579" s="361"/>
      <c r="CL579" s="361"/>
      <c r="CM579" s="361"/>
      <c r="CN579" s="361"/>
      <c r="CO579" s="361"/>
      <c r="CP579" s="361"/>
      <c r="CQ579" s="361"/>
      <c r="CR579" s="253">
        <f t="shared" si="957"/>
        <v>0</v>
      </c>
      <c r="CS579" s="361"/>
      <c r="CT579" s="253">
        <f t="shared" si="958"/>
        <v>0</v>
      </c>
      <c r="CU579" s="361"/>
      <c r="CV579" s="361"/>
      <c r="CW579" s="361"/>
      <c r="CX579" s="361"/>
      <c r="CY579" s="361"/>
      <c r="CZ579" s="361"/>
      <c r="DA579" s="361"/>
      <c r="DB579" s="361"/>
      <c r="DC579" s="253">
        <f t="shared" si="959"/>
        <v>0</v>
      </c>
      <c r="DD579" s="361"/>
      <c r="DE579" s="253">
        <f t="shared" si="960"/>
        <v>0</v>
      </c>
      <c r="DF579" s="361"/>
      <c r="DG579" s="361"/>
      <c r="DH579" s="361"/>
      <c r="DI579" s="361"/>
      <c r="DJ579" s="361"/>
      <c r="DK579" s="361"/>
      <c r="DL579" s="361"/>
      <c r="DM579" s="242"/>
      <c r="DN579" s="242"/>
    </row>
    <row r="580" spans="1:118" s="27" customFormat="1" ht="12">
      <c r="A580" s="272" t="str">
        <f t="shared" si="930"/>
        <v>Внести наименование учреждения 19</v>
      </c>
      <c r="B580" s="350" t="s">
        <v>72</v>
      </c>
      <c r="C580" s="349" t="s">
        <v>73</v>
      </c>
      <c r="D580" s="349" t="s">
        <v>313</v>
      </c>
      <c r="E580" s="308">
        <f t="shared" si="941"/>
        <v>0</v>
      </c>
      <c r="F580" s="236">
        <f t="shared" si="942"/>
        <v>0</v>
      </c>
      <c r="G580" s="236">
        <f t="shared" si="943"/>
        <v>0</v>
      </c>
      <c r="H580" s="236">
        <f t="shared" si="944"/>
        <v>0</v>
      </c>
      <c r="I580" s="236">
        <f t="shared" si="945"/>
        <v>0</v>
      </c>
      <c r="J580" s="236">
        <f t="shared" si="969"/>
        <v>0</v>
      </c>
      <c r="K580" s="236">
        <f t="shared" si="970"/>
        <v>0</v>
      </c>
      <c r="L580" s="236">
        <f t="shared" si="971"/>
        <v>0</v>
      </c>
      <c r="M580" s="236">
        <f t="shared" si="972"/>
        <v>0</v>
      </c>
      <c r="N580" s="236">
        <f t="shared" si="931"/>
        <v>0</v>
      </c>
      <c r="O580" s="236">
        <f t="shared" si="973"/>
        <v>0</v>
      </c>
      <c r="P580" s="367"/>
      <c r="Q580" s="368"/>
      <c r="R580" s="237">
        <f t="shared" si="961"/>
        <v>0</v>
      </c>
      <c r="S580" s="368"/>
      <c r="T580" s="237">
        <f t="shared" si="962"/>
        <v>0</v>
      </c>
      <c r="U580" s="368"/>
      <c r="V580" s="368"/>
      <c r="W580" s="368"/>
      <c r="X580" s="368"/>
      <c r="Y580" s="368"/>
      <c r="Z580" s="368"/>
      <c r="AA580" s="367"/>
      <c r="AB580" s="368"/>
      <c r="AC580" s="237">
        <f t="shared" si="963"/>
        <v>0</v>
      </c>
      <c r="AD580" s="368"/>
      <c r="AE580" s="237">
        <f t="shared" si="964"/>
        <v>0</v>
      </c>
      <c r="AF580" s="368"/>
      <c r="AG580" s="368"/>
      <c r="AH580" s="368"/>
      <c r="AI580" s="368"/>
      <c r="AJ580" s="368"/>
      <c r="AK580" s="368"/>
      <c r="AL580" s="367"/>
      <c r="AM580" s="368"/>
      <c r="AN580" s="237">
        <f t="shared" si="965"/>
        <v>0</v>
      </c>
      <c r="AO580" s="368"/>
      <c r="AP580" s="237">
        <f t="shared" si="966"/>
        <v>0</v>
      </c>
      <c r="AQ580" s="368"/>
      <c r="AR580" s="368"/>
      <c r="AS580" s="368"/>
      <c r="AT580" s="368"/>
      <c r="AU580" s="368"/>
      <c r="AV580" s="368"/>
      <c r="AW580" s="367"/>
      <c r="AX580" s="368"/>
      <c r="AY580" s="237">
        <f t="shared" si="967"/>
        <v>0</v>
      </c>
      <c r="AZ580" s="368"/>
      <c r="BA580" s="237">
        <f t="shared" si="968"/>
        <v>0</v>
      </c>
      <c r="BB580" s="368"/>
      <c r="BC580" s="368"/>
      <c r="BD580" s="368"/>
      <c r="BE580" s="368"/>
      <c r="BF580" s="368"/>
      <c r="BG580" s="368"/>
      <c r="BH580" s="379">
        <f t="shared" si="927"/>
        <v>0</v>
      </c>
      <c r="BI580" s="255" t="str">
        <f t="shared" si="940"/>
        <v>22</v>
      </c>
      <c r="BJ580" s="361"/>
      <c r="BK580" s="253">
        <f t="shared" si="951"/>
        <v>0</v>
      </c>
      <c r="BL580" s="361"/>
      <c r="BM580" s="253">
        <f t="shared" si="952"/>
        <v>0</v>
      </c>
      <c r="BN580" s="247"/>
      <c r="BO580" s="358"/>
      <c r="BP580" s="361"/>
      <c r="BQ580" s="361"/>
      <c r="BR580" s="361"/>
      <c r="BS580" s="361"/>
      <c r="BT580" s="361"/>
      <c r="BU580" s="361"/>
      <c r="BV580" s="253">
        <f t="shared" si="953"/>
        <v>0</v>
      </c>
      <c r="BW580" s="361"/>
      <c r="BX580" s="253">
        <f t="shared" si="954"/>
        <v>0</v>
      </c>
      <c r="BY580" s="361"/>
      <c r="BZ580" s="361"/>
      <c r="CA580" s="361"/>
      <c r="CB580" s="361"/>
      <c r="CC580" s="361"/>
      <c r="CD580" s="361"/>
      <c r="CE580" s="361"/>
      <c r="CF580" s="361"/>
      <c r="CG580" s="253">
        <f t="shared" si="955"/>
        <v>0</v>
      </c>
      <c r="CH580" s="361"/>
      <c r="CI580" s="253">
        <f t="shared" si="956"/>
        <v>0</v>
      </c>
      <c r="CJ580" s="361"/>
      <c r="CK580" s="361"/>
      <c r="CL580" s="361"/>
      <c r="CM580" s="361"/>
      <c r="CN580" s="361"/>
      <c r="CO580" s="361"/>
      <c r="CP580" s="361"/>
      <c r="CQ580" s="361"/>
      <c r="CR580" s="253">
        <f t="shared" si="957"/>
        <v>0</v>
      </c>
      <c r="CS580" s="361"/>
      <c r="CT580" s="253">
        <f t="shared" si="958"/>
        <v>0</v>
      </c>
      <c r="CU580" s="361"/>
      <c r="CV580" s="361"/>
      <c r="CW580" s="361"/>
      <c r="CX580" s="361"/>
      <c r="CY580" s="361"/>
      <c r="CZ580" s="361"/>
      <c r="DA580" s="361"/>
      <c r="DB580" s="361"/>
      <c r="DC580" s="253">
        <f t="shared" si="959"/>
        <v>0</v>
      </c>
      <c r="DD580" s="361"/>
      <c r="DE580" s="253">
        <f t="shared" si="960"/>
        <v>0</v>
      </c>
      <c r="DF580" s="361"/>
      <c r="DG580" s="361"/>
      <c r="DH580" s="361"/>
      <c r="DI580" s="361"/>
      <c r="DJ580" s="361"/>
      <c r="DK580" s="361"/>
      <c r="DL580" s="361"/>
      <c r="DM580" s="2"/>
      <c r="DN580" s="2"/>
    </row>
    <row r="581" spans="1:118" s="27" customFormat="1" ht="12">
      <c r="A581" s="272" t="str">
        <f t="shared" si="930"/>
        <v>Внести наименование учреждения 19</v>
      </c>
      <c r="B581" s="348" t="s">
        <v>74</v>
      </c>
      <c r="C581" s="349" t="s">
        <v>76</v>
      </c>
      <c r="D581" s="349" t="s">
        <v>314</v>
      </c>
      <c r="E581" s="308">
        <f t="shared" si="941"/>
        <v>0</v>
      </c>
      <c r="F581" s="236">
        <f t="shared" si="942"/>
        <v>0</v>
      </c>
      <c r="G581" s="236">
        <f t="shared" si="943"/>
        <v>0</v>
      </c>
      <c r="H581" s="236">
        <f t="shared" si="944"/>
        <v>0</v>
      </c>
      <c r="I581" s="236">
        <f t="shared" si="945"/>
        <v>0</v>
      </c>
      <c r="J581" s="236">
        <f t="shared" si="969"/>
        <v>0</v>
      </c>
      <c r="K581" s="236">
        <f t="shared" si="970"/>
        <v>0</v>
      </c>
      <c r="L581" s="236">
        <f t="shared" si="971"/>
        <v>0</v>
      </c>
      <c r="M581" s="236">
        <f t="shared" si="972"/>
        <v>0</v>
      </c>
      <c r="N581" s="236">
        <f t="shared" si="931"/>
        <v>0</v>
      </c>
      <c r="O581" s="236">
        <f t="shared" si="973"/>
        <v>0</v>
      </c>
      <c r="P581" s="220"/>
      <c r="Q581" s="221"/>
      <c r="R581" s="237">
        <f t="shared" si="961"/>
        <v>0</v>
      </c>
      <c r="S581" s="221"/>
      <c r="T581" s="237">
        <f t="shared" si="962"/>
        <v>0</v>
      </c>
      <c r="U581" s="221"/>
      <c r="V581" s="233"/>
      <c r="W581" s="221"/>
      <c r="X581" s="221"/>
      <c r="Y581" s="233"/>
      <c r="Z581" s="221"/>
      <c r="AA581" s="220"/>
      <c r="AB581" s="221"/>
      <c r="AC581" s="237">
        <f t="shared" si="963"/>
        <v>0</v>
      </c>
      <c r="AD581" s="221"/>
      <c r="AE581" s="237">
        <f t="shared" si="964"/>
        <v>0</v>
      </c>
      <c r="AF581" s="221"/>
      <c r="AG581" s="233"/>
      <c r="AH581" s="221"/>
      <c r="AI581" s="221"/>
      <c r="AJ581" s="233"/>
      <c r="AK581" s="221"/>
      <c r="AL581" s="220"/>
      <c r="AM581" s="221"/>
      <c r="AN581" s="237">
        <f t="shared" si="965"/>
        <v>0</v>
      </c>
      <c r="AO581" s="221"/>
      <c r="AP581" s="237">
        <f t="shared" si="966"/>
        <v>0</v>
      </c>
      <c r="AQ581" s="221"/>
      <c r="AR581" s="233"/>
      <c r="AS581" s="221"/>
      <c r="AT581" s="221"/>
      <c r="AU581" s="233"/>
      <c r="AV581" s="221"/>
      <c r="AW581" s="220"/>
      <c r="AX581" s="221"/>
      <c r="AY581" s="237">
        <f t="shared" si="967"/>
        <v>0</v>
      </c>
      <c r="AZ581" s="221"/>
      <c r="BA581" s="237">
        <f t="shared" si="968"/>
        <v>0</v>
      </c>
      <c r="BB581" s="221"/>
      <c r="BC581" s="233"/>
      <c r="BD581" s="221"/>
      <c r="BE581" s="221"/>
      <c r="BF581" s="233"/>
      <c r="BG581" s="221"/>
      <c r="BH581" s="379">
        <f t="shared" si="927"/>
        <v>0</v>
      </c>
      <c r="BI581" s="255" t="str">
        <f t="shared" si="940"/>
        <v>23</v>
      </c>
      <c r="BJ581" s="361"/>
      <c r="BK581" s="253">
        <f t="shared" si="951"/>
        <v>0</v>
      </c>
      <c r="BL581" s="361"/>
      <c r="BM581" s="253">
        <f t="shared" si="952"/>
        <v>0</v>
      </c>
      <c r="BN581" s="247"/>
      <c r="BO581" s="358"/>
      <c r="BP581" s="361"/>
      <c r="BQ581" s="361"/>
      <c r="BR581" s="361"/>
      <c r="BS581" s="361"/>
      <c r="BT581" s="361"/>
      <c r="BU581" s="361"/>
      <c r="BV581" s="253">
        <f t="shared" si="953"/>
        <v>0</v>
      </c>
      <c r="BW581" s="361"/>
      <c r="BX581" s="253">
        <f t="shared" si="954"/>
        <v>0</v>
      </c>
      <c r="BY581" s="361"/>
      <c r="BZ581" s="361"/>
      <c r="CA581" s="361"/>
      <c r="CB581" s="361"/>
      <c r="CC581" s="361"/>
      <c r="CD581" s="361"/>
      <c r="CE581" s="361"/>
      <c r="CF581" s="361"/>
      <c r="CG581" s="253">
        <f t="shared" si="955"/>
        <v>0</v>
      </c>
      <c r="CH581" s="361"/>
      <c r="CI581" s="253">
        <f t="shared" si="956"/>
        <v>0</v>
      </c>
      <c r="CJ581" s="361"/>
      <c r="CK581" s="361"/>
      <c r="CL581" s="361"/>
      <c r="CM581" s="361"/>
      <c r="CN581" s="361"/>
      <c r="CO581" s="361"/>
      <c r="CP581" s="361"/>
      <c r="CQ581" s="361"/>
      <c r="CR581" s="253">
        <f t="shared" si="957"/>
        <v>0</v>
      </c>
      <c r="CS581" s="361"/>
      <c r="CT581" s="253">
        <f t="shared" si="958"/>
        <v>0</v>
      </c>
      <c r="CU581" s="361"/>
      <c r="CV581" s="361"/>
      <c r="CW581" s="361"/>
      <c r="CX581" s="361"/>
      <c r="CY581" s="361"/>
      <c r="CZ581" s="361"/>
      <c r="DA581" s="361"/>
      <c r="DB581" s="361"/>
      <c r="DC581" s="253">
        <f t="shared" si="959"/>
        <v>0</v>
      </c>
      <c r="DD581" s="361"/>
      <c r="DE581" s="253">
        <f t="shared" si="960"/>
        <v>0</v>
      </c>
      <c r="DF581" s="361"/>
      <c r="DG581" s="361"/>
      <c r="DH581" s="361"/>
      <c r="DI581" s="361"/>
      <c r="DJ581" s="361"/>
      <c r="DK581" s="361"/>
      <c r="DL581" s="361"/>
      <c r="DM581" s="2"/>
      <c r="DN581" s="2"/>
    </row>
    <row r="582" spans="1:118" s="27" customFormat="1" ht="12">
      <c r="A582" s="272" t="str">
        <f t="shared" si="930"/>
        <v>Внести наименование учреждения 19</v>
      </c>
      <c r="B582" s="348" t="s">
        <v>315</v>
      </c>
      <c r="C582" s="349" t="s">
        <v>77</v>
      </c>
      <c r="D582" s="349" t="s">
        <v>316</v>
      </c>
      <c r="E582" s="308">
        <f t="shared" si="941"/>
        <v>0</v>
      </c>
      <c r="F582" s="236">
        <f t="shared" si="942"/>
        <v>0</v>
      </c>
      <c r="G582" s="236">
        <f t="shared" si="943"/>
        <v>0</v>
      </c>
      <c r="H582" s="236">
        <f t="shared" si="944"/>
        <v>0</v>
      </c>
      <c r="I582" s="236">
        <f t="shared" si="945"/>
        <v>0</v>
      </c>
      <c r="J582" s="236">
        <f t="shared" si="969"/>
        <v>0</v>
      </c>
      <c r="K582" s="236">
        <f t="shared" si="970"/>
        <v>0</v>
      </c>
      <c r="L582" s="236">
        <f t="shared" si="971"/>
        <v>0</v>
      </c>
      <c r="M582" s="236">
        <f t="shared" si="972"/>
        <v>0</v>
      </c>
      <c r="N582" s="236">
        <f t="shared" si="931"/>
        <v>0</v>
      </c>
      <c r="O582" s="236">
        <f t="shared" si="973"/>
        <v>0</v>
      </c>
      <c r="P582" s="220"/>
      <c r="Q582" s="221"/>
      <c r="R582" s="237">
        <f t="shared" si="961"/>
        <v>0</v>
      </c>
      <c r="S582" s="221"/>
      <c r="T582" s="237">
        <f t="shared" si="962"/>
        <v>0</v>
      </c>
      <c r="U582" s="221"/>
      <c r="V582" s="233"/>
      <c r="W582" s="221"/>
      <c r="X582" s="221"/>
      <c r="Y582" s="233"/>
      <c r="Z582" s="221"/>
      <c r="AA582" s="220"/>
      <c r="AB582" s="221"/>
      <c r="AC582" s="237">
        <f t="shared" si="963"/>
        <v>0</v>
      </c>
      <c r="AD582" s="221"/>
      <c r="AE582" s="237">
        <f t="shared" si="964"/>
        <v>0</v>
      </c>
      <c r="AF582" s="221"/>
      <c r="AG582" s="233"/>
      <c r="AH582" s="221"/>
      <c r="AI582" s="221"/>
      <c r="AJ582" s="233"/>
      <c r="AK582" s="221"/>
      <c r="AL582" s="220"/>
      <c r="AM582" s="221"/>
      <c r="AN582" s="237">
        <f t="shared" si="965"/>
        <v>0</v>
      </c>
      <c r="AO582" s="221"/>
      <c r="AP582" s="237">
        <f t="shared" si="966"/>
        <v>0</v>
      </c>
      <c r="AQ582" s="221"/>
      <c r="AR582" s="233"/>
      <c r="AS582" s="221"/>
      <c r="AT582" s="221"/>
      <c r="AU582" s="233"/>
      <c r="AV582" s="221"/>
      <c r="AW582" s="220"/>
      <c r="AX582" s="221"/>
      <c r="AY582" s="237">
        <f t="shared" si="967"/>
        <v>0</v>
      </c>
      <c r="AZ582" s="221"/>
      <c r="BA582" s="237">
        <f t="shared" si="968"/>
        <v>0</v>
      </c>
      <c r="BB582" s="221"/>
      <c r="BC582" s="233"/>
      <c r="BD582" s="221"/>
      <c r="BE582" s="221"/>
      <c r="BF582" s="233"/>
      <c r="BG582" s="221"/>
      <c r="BH582" s="379">
        <f t="shared" si="927"/>
        <v>0</v>
      </c>
      <c r="BI582" s="255" t="str">
        <f t="shared" si="940"/>
        <v>24</v>
      </c>
      <c r="BJ582" s="361"/>
      <c r="BK582" s="253">
        <f t="shared" si="951"/>
        <v>0</v>
      </c>
      <c r="BL582" s="361"/>
      <c r="BM582" s="253">
        <f t="shared" si="952"/>
        <v>0</v>
      </c>
      <c r="BN582" s="247"/>
      <c r="BO582" s="358"/>
      <c r="BP582" s="361"/>
      <c r="BQ582" s="361"/>
      <c r="BR582" s="361"/>
      <c r="BS582" s="361"/>
      <c r="BT582" s="361"/>
      <c r="BU582" s="361"/>
      <c r="BV582" s="253">
        <f t="shared" si="953"/>
        <v>0</v>
      </c>
      <c r="BW582" s="361"/>
      <c r="BX582" s="253">
        <f t="shared" si="954"/>
        <v>0</v>
      </c>
      <c r="BY582" s="361"/>
      <c r="BZ582" s="361"/>
      <c r="CA582" s="361"/>
      <c r="CB582" s="361"/>
      <c r="CC582" s="361"/>
      <c r="CD582" s="361"/>
      <c r="CE582" s="361"/>
      <c r="CF582" s="361"/>
      <c r="CG582" s="253">
        <f t="shared" si="955"/>
        <v>0</v>
      </c>
      <c r="CH582" s="361"/>
      <c r="CI582" s="253">
        <f t="shared" si="956"/>
        <v>0</v>
      </c>
      <c r="CJ582" s="361"/>
      <c r="CK582" s="361"/>
      <c r="CL582" s="361"/>
      <c r="CM582" s="361"/>
      <c r="CN582" s="361"/>
      <c r="CO582" s="361"/>
      <c r="CP582" s="361"/>
      <c r="CQ582" s="361"/>
      <c r="CR582" s="253">
        <f t="shared" si="957"/>
        <v>0</v>
      </c>
      <c r="CS582" s="361"/>
      <c r="CT582" s="253">
        <f t="shared" si="958"/>
        <v>0</v>
      </c>
      <c r="CU582" s="361"/>
      <c r="CV582" s="361"/>
      <c r="CW582" s="361"/>
      <c r="CX582" s="361"/>
      <c r="CY582" s="361"/>
      <c r="CZ582" s="361"/>
      <c r="DA582" s="361"/>
      <c r="DB582" s="361"/>
      <c r="DC582" s="253">
        <f t="shared" si="959"/>
        <v>0</v>
      </c>
      <c r="DD582" s="361"/>
      <c r="DE582" s="253">
        <f t="shared" si="960"/>
        <v>0</v>
      </c>
      <c r="DF582" s="361"/>
      <c r="DG582" s="361"/>
      <c r="DH582" s="361"/>
      <c r="DI582" s="361"/>
      <c r="DJ582" s="361"/>
      <c r="DK582" s="361"/>
      <c r="DL582" s="361"/>
      <c r="DM582" s="2"/>
      <c r="DN582" s="2"/>
    </row>
    <row r="583" spans="1:118" s="27" customFormat="1" ht="12">
      <c r="A583" s="272" t="str">
        <f t="shared" si="930"/>
        <v>Внести наименование учреждения 19</v>
      </c>
      <c r="B583" s="348" t="s">
        <v>317</v>
      </c>
      <c r="C583" s="349" t="s">
        <v>78</v>
      </c>
      <c r="D583" s="349" t="s">
        <v>318</v>
      </c>
      <c r="E583" s="308">
        <f t="shared" si="941"/>
        <v>0</v>
      </c>
      <c r="F583" s="236">
        <f t="shared" si="942"/>
        <v>0</v>
      </c>
      <c r="G583" s="236">
        <f t="shared" si="943"/>
        <v>0</v>
      </c>
      <c r="H583" s="236">
        <f t="shared" si="944"/>
        <v>0</v>
      </c>
      <c r="I583" s="236">
        <f t="shared" si="945"/>
        <v>0</v>
      </c>
      <c r="J583" s="236">
        <f t="shared" si="969"/>
        <v>0</v>
      </c>
      <c r="K583" s="236">
        <f t="shared" si="970"/>
        <v>0</v>
      </c>
      <c r="L583" s="236">
        <f t="shared" si="971"/>
        <v>0</v>
      </c>
      <c r="M583" s="236">
        <f t="shared" si="972"/>
        <v>0</v>
      </c>
      <c r="N583" s="236">
        <f t="shared" si="931"/>
        <v>0</v>
      </c>
      <c r="O583" s="236">
        <f t="shared" si="973"/>
        <v>0</v>
      </c>
      <c r="P583" s="220"/>
      <c r="Q583" s="221"/>
      <c r="R583" s="237">
        <f t="shared" si="961"/>
        <v>0</v>
      </c>
      <c r="S583" s="221"/>
      <c r="T583" s="237">
        <f t="shared" si="962"/>
        <v>0</v>
      </c>
      <c r="U583" s="221"/>
      <c r="V583" s="233"/>
      <c r="W583" s="221"/>
      <c r="X583" s="221"/>
      <c r="Y583" s="233"/>
      <c r="Z583" s="221"/>
      <c r="AA583" s="220"/>
      <c r="AB583" s="221"/>
      <c r="AC583" s="237">
        <f t="shared" si="963"/>
        <v>0</v>
      </c>
      <c r="AD583" s="221"/>
      <c r="AE583" s="237">
        <f t="shared" si="964"/>
        <v>0</v>
      </c>
      <c r="AF583" s="221"/>
      <c r="AG583" s="233"/>
      <c r="AH583" s="221"/>
      <c r="AI583" s="221"/>
      <c r="AJ583" s="233"/>
      <c r="AK583" s="221"/>
      <c r="AL583" s="220"/>
      <c r="AM583" s="221"/>
      <c r="AN583" s="237">
        <f t="shared" si="965"/>
        <v>0</v>
      </c>
      <c r="AO583" s="221"/>
      <c r="AP583" s="237">
        <f t="shared" si="966"/>
        <v>0</v>
      </c>
      <c r="AQ583" s="221"/>
      <c r="AR583" s="233"/>
      <c r="AS583" s="221"/>
      <c r="AT583" s="221"/>
      <c r="AU583" s="233"/>
      <c r="AV583" s="221"/>
      <c r="AW583" s="220"/>
      <c r="AX583" s="221"/>
      <c r="AY583" s="237">
        <f t="shared" si="967"/>
        <v>0</v>
      </c>
      <c r="AZ583" s="221"/>
      <c r="BA583" s="237">
        <f t="shared" si="968"/>
        <v>0</v>
      </c>
      <c r="BB583" s="221"/>
      <c r="BC583" s="233"/>
      <c r="BD583" s="221"/>
      <c r="BE583" s="221"/>
      <c r="BF583" s="233"/>
      <c r="BG583" s="221"/>
      <c r="BH583" s="379">
        <f t="shared" si="927"/>
        <v>0</v>
      </c>
      <c r="BI583" s="255" t="str">
        <f t="shared" si="940"/>
        <v>25</v>
      </c>
      <c r="BJ583" s="361"/>
      <c r="BK583" s="253">
        <f t="shared" si="951"/>
        <v>0</v>
      </c>
      <c r="BL583" s="361"/>
      <c r="BM583" s="253">
        <f t="shared" si="952"/>
        <v>0</v>
      </c>
      <c r="BN583" s="247"/>
      <c r="BO583" s="358"/>
      <c r="BP583" s="361"/>
      <c r="BQ583" s="361"/>
      <c r="BR583" s="361"/>
      <c r="BS583" s="361"/>
      <c r="BT583" s="361"/>
      <c r="BU583" s="361"/>
      <c r="BV583" s="253">
        <f t="shared" si="953"/>
        <v>0</v>
      </c>
      <c r="BW583" s="361"/>
      <c r="BX583" s="253">
        <f t="shared" si="954"/>
        <v>0</v>
      </c>
      <c r="BY583" s="361"/>
      <c r="BZ583" s="361"/>
      <c r="CA583" s="361"/>
      <c r="CB583" s="361"/>
      <c r="CC583" s="361"/>
      <c r="CD583" s="361"/>
      <c r="CE583" s="361"/>
      <c r="CF583" s="361"/>
      <c r="CG583" s="253">
        <f t="shared" si="955"/>
        <v>0</v>
      </c>
      <c r="CH583" s="361"/>
      <c r="CI583" s="253">
        <f t="shared" si="956"/>
        <v>0</v>
      </c>
      <c r="CJ583" s="361"/>
      <c r="CK583" s="361"/>
      <c r="CL583" s="361"/>
      <c r="CM583" s="361"/>
      <c r="CN583" s="361"/>
      <c r="CO583" s="361"/>
      <c r="CP583" s="361"/>
      <c r="CQ583" s="361"/>
      <c r="CR583" s="253">
        <f t="shared" si="957"/>
        <v>0</v>
      </c>
      <c r="CS583" s="361"/>
      <c r="CT583" s="253">
        <f t="shared" si="958"/>
        <v>0</v>
      </c>
      <c r="CU583" s="361"/>
      <c r="CV583" s="361"/>
      <c r="CW583" s="361"/>
      <c r="CX583" s="361"/>
      <c r="CY583" s="361"/>
      <c r="CZ583" s="361"/>
      <c r="DA583" s="361"/>
      <c r="DB583" s="361"/>
      <c r="DC583" s="253">
        <f t="shared" si="959"/>
        <v>0</v>
      </c>
      <c r="DD583" s="361"/>
      <c r="DE583" s="253">
        <f t="shared" si="960"/>
        <v>0</v>
      </c>
      <c r="DF583" s="361"/>
      <c r="DG583" s="361"/>
      <c r="DH583" s="361"/>
      <c r="DI583" s="361"/>
      <c r="DJ583" s="361"/>
      <c r="DK583" s="361"/>
      <c r="DL583" s="361"/>
      <c r="DM583" s="2"/>
      <c r="DN583" s="2"/>
    </row>
    <row r="584" spans="1:118" s="27" customFormat="1" ht="12">
      <c r="A584" s="272" t="str">
        <f t="shared" si="930"/>
        <v>Внести наименование учреждения 19</v>
      </c>
      <c r="B584" s="348" t="s">
        <v>319</v>
      </c>
      <c r="C584" s="349" t="s">
        <v>320</v>
      </c>
      <c r="D584" s="349" t="s">
        <v>321</v>
      </c>
      <c r="E584" s="308">
        <f t="shared" si="941"/>
        <v>0</v>
      </c>
      <c r="F584" s="236">
        <f t="shared" si="942"/>
        <v>0</v>
      </c>
      <c r="G584" s="236">
        <f t="shared" si="943"/>
        <v>0</v>
      </c>
      <c r="H584" s="236">
        <f t="shared" si="944"/>
        <v>0</v>
      </c>
      <c r="I584" s="236">
        <f t="shared" si="945"/>
        <v>0</v>
      </c>
      <c r="J584" s="236">
        <f t="shared" si="969"/>
        <v>0</v>
      </c>
      <c r="K584" s="236">
        <f t="shared" si="970"/>
        <v>0</v>
      </c>
      <c r="L584" s="236">
        <f t="shared" si="971"/>
        <v>0</v>
      </c>
      <c r="M584" s="236">
        <f t="shared" si="972"/>
        <v>0</v>
      </c>
      <c r="N584" s="236">
        <f t="shared" si="931"/>
        <v>0</v>
      </c>
      <c r="O584" s="236">
        <f t="shared" si="973"/>
        <v>0</v>
      </c>
      <c r="P584" s="220"/>
      <c r="Q584" s="221"/>
      <c r="R584" s="237">
        <f>SUM(U584:W584)</f>
        <v>0</v>
      </c>
      <c r="S584" s="221"/>
      <c r="T584" s="237">
        <f>SUM(X584:Z584)</f>
        <v>0</v>
      </c>
      <c r="U584" s="221"/>
      <c r="V584" s="233"/>
      <c r="W584" s="221"/>
      <c r="X584" s="221"/>
      <c r="Y584" s="233"/>
      <c r="Z584" s="221"/>
      <c r="AA584" s="220"/>
      <c r="AB584" s="221"/>
      <c r="AC584" s="237">
        <f>SUM(AF584:AH584)</f>
        <v>0</v>
      </c>
      <c r="AD584" s="221"/>
      <c r="AE584" s="237">
        <f>SUM(AI584:AK584)</f>
        <v>0</v>
      </c>
      <c r="AF584" s="221"/>
      <c r="AG584" s="233"/>
      <c r="AH584" s="221"/>
      <c r="AI584" s="221"/>
      <c r="AJ584" s="233"/>
      <c r="AK584" s="221"/>
      <c r="AL584" s="220"/>
      <c r="AM584" s="221"/>
      <c r="AN584" s="237">
        <f>SUM(AQ584:AS584)</f>
        <v>0</v>
      </c>
      <c r="AO584" s="221"/>
      <c r="AP584" s="237">
        <f>SUM(AT584:AV584)</f>
        <v>0</v>
      </c>
      <c r="AQ584" s="221"/>
      <c r="AR584" s="233"/>
      <c r="AS584" s="221"/>
      <c r="AT584" s="221"/>
      <c r="AU584" s="233"/>
      <c r="AV584" s="221"/>
      <c r="AW584" s="220"/>
      <c r="AX584" s="221"/>
      <c r="AY584" s="237">
        <f>SUM(BB584:BD584)</f>
        <v>0</v>
      </c>
      <c r="AZ584" s="221"/>
      <c r="BA584" s="237">
        <f>SUM(BE584:BG584)</f>
        <v>0</v>
      </c>
      <c r="BB584" s="221"/>
      <c r="BC584" s="233"/>
      <c r="BD584" s="221"/>
      <c r="BE584" s="221"/>
      <c r="BF584" s="233"/>
      <c r="BG584" s="221"/>
      <c r="BH584" s="379">
        <f t="shared" si="927"/>
        <v>0</v>
      </c>
      <c r="BI584" s="255" t="str">
        <f t="shared" si="940"/>
        <v>26</v>
      </c>
      <c r="BJ584" s="361"/>
      <c r="BK584" s="253">
        <f t="shared" si="951"/>
        <v>0</v>
      </c>
      <c r="BL584" s="361"/>
      <c r="BM584" s="253">
        <f t="shared" si="952"/>
        <v>0</v>
      </c>
      <c r="BN584" s="247"/>
      <c r="BO584" s="358"/>
      <c r="BP584" s="361"/>
      <c r="BQ584" s="361"/>
      <c r="BR584" s="361"/>
      <c r="BS584" s="361"/>
      <c r="BT584" s="361"/>
      <c r="BU584" s="361"/>
      <c r="BV584" s="253">
        <f t="shared" si="953"/>
        <v>0</v>
      </c>
      <c r="BW584" s="361"/>
      <c r="BX584" s="253">
        <f t="shared" si="954"/>
        <v>0</v>
      </c>
      <c r="BY584" s="361"/>
      <c r="BZ584" s="361"/>
      <c r="CA584" s="361"/>
      <c r="CB584" s="361"/>
      <c r="CC584" s="361"/>
      <c r="CD584" s="361"/>
      <c r="CE584" s="361"/>
      <c r="CF584" s="361"/>
      <c r="CG584" s="253">
        <f t="shared" si="955"/>
        <v>0</v>
      </c>
      <c r="CH584" s="361"/>
      <c r="CI584" s="253">
        <f t="shared" si="956"/>
        <v>0</v>
      </c>
      <c r="CJ584" s="361"/>
      <c r="CK584" s="361"/>
      <c r="CL584" s="361"/>
      <c r="CM584" s="361"/>
      <c r="CN584" s="361"/>
      <c r="CO584" s="361"/>
      <c r="CP584" s="361"/>
      <c r="CQ584" s="361"/>
      <c r="CR584" s="253">
        <f t="shared" si="957"/>
        <v>0</v>
      </c>
      <c r="CS584" s="361"/>
      <c r="CT584" s="253">
        <f t="shared" si="958"/>
        <v>0</v>
      </c>
      <c r="CU584" s="361"/>
      <c r="CV584" s="361"/>
      <c r="CW584" s="361"/>
      <c r="CX584" s="361"/>
      <c r="CY584" s="361"/>
      <c r="CZ584" s="361"/>
      <c r="DA584" s="361"/>
      <c r="DB584" s="361"/>
      <c r="DC584" s="253">
        <f t="shared" si="959"/>
        <v>0</v>
      </c>
      <c r="DD584" s="361"/>
      <c r="DE584" s="253">
        <f t="shared" si="960"/>
        <v>0</v>
      </c>
      <c r="DF584" s="361"/>
      <c r="DG584" s="361"/>
      <c r="DH584" s="361"/>
      <c r="DI584" s="361"/>
      <c r="DJ584" s="361"/>
      <c r="DK584" s="361"/>
      <c r="DL584" s="361"/>
      <c r="DM584" s="2"/>
      <c r="DN584" s="2"/>
    </row>
    <row r="585" spans="1:118" s="27" customFormat="1" ht="12">
      <c r="A585" s="272" t="str">
        <f t="shared" si="930"/>
        <v>Внести наименование учреждения 19</v>
      </c>
      <c r="B585" s="348" t="s">
        <v>322</v>
      </c>
      <c r="C585" s="349" t="s">
        <v>323</v>
      </c>
      <c r="D585" s="349" t="s">
        <v>324</v>
      </c>
      <c r="E585" s="308">
        <f t="shared" si="941"/>
        <v>0</v>
      </c>
      <c r="F585" s="236">
        <f t="shared" si="942"/>
        <v>0</v>
      </c>
      <c r="G585" s="236">
        <f t="shared" si="943"/>
        <v>0</v>
      </c>
      <c r="H585" s="236">
        <f t="shared" si="944"/>
        <v>0</v>
      </c>
      <c r="I585" s="236">
        <f t="shared" si="945"/>
        <v>0</v>
      </c>
      <c r="J585" s="236">
        <f t="shared" si="969"/>
        <v>0</v>
      </c>
      <c r="K585" s="236">
        <f t="shared" si="970"/>
        <v>0</v>
      </c>
      <c r="L585" s="236">
        <f t="shared" si="971"/>
        <v>0</v>
      </c>
      <c r="M585" s="236">
        <f t="shared" si="972"/>
        <v>0</v>
      </c>
      <c r="N585" s="236">
        <f t="shared" si="931"/>
        <v>0</v>
      </c>
      <c r="O585" s="236">
        <f t="shared" si="973"/>
        <v>0</v>
      </c>
      <c r="P585" s="220"/>
      <c r="Q585" s="221"/>
      <c r="R585" s="237">
        <f>SUM(U585:W585)</f>
        <v>0</v>
      </c>
      <c r="S585" s="221"/>
      <c r="T585" s="237">
        <f>SUM(X585:Z585)</f>
        <v>0</v>
      </c>
      <c r="U585" s="221"/>
      <c r="V585" s="233"/>
      <c r="W585" s="221"/>
      <c r="X585" s="221"/>
      <c r="Y585" s="233"/>
      <c r="Z585" s="221"/>
      <c r="AA585" s="220"/>
      <c r="AB585" s="221"/>
      <c r="AC585" s="237">
        <f>SUM(AF585:AH585)</f>
        <v>0</v>
      </c>
      <c r="AD585" s="221"/>
      <c r="AE585" s="237">
        <f>SUM(AI585:AK585)</f>
        <v>0</v>
      </c>
      <c r="AF585" s="221"/>
      <c r="AG585" s="233"/>
      <c r="AH585" s="221"/>
      <c r="AI585" s="221"/>
      <c r="AJ585" s="233"/>
      <c r="AK585" s="221"/>
      <c r="AL585" s="220"/>
      <c r="AM585" s="221"/>
      <c r="AN585" s="237">
        <f>SUM(AQ585:AS585)</f>
        <v>0</v>
      </c>
      <c r="AO585" s="221"/>
      <c r="AP585" s="237">
        <f>SUM(AT585:AV585)</f>
        <v>0</v>
      </c>
      <c r="AQ585" s="221"/>
      <c r="AR585" s="233"/>
      <c r="AS585" s="221"/>
      <c r="AT585" s="221"/>
      <c r="AU585" s="233"/>
      <c r="AV585" s="221"/>
      <c r="AW585" s="220"/>
      <c r="AX585" s="221"/>
      <c r="AY585" s="237">
        <f>SUM(BB585:BD585)</f>
        <v>0</v>
      </c>
      <c r="AZ585" s="221"/>
      <c r="BA585" s="237">
        <f>SUM(BE585:BG585)</f>
        <v>0</v>
      </c>
      <c r="BB585" s="221"/>
      <c r="BC585" s="233"/>
      <c r="BD585" s="221"/>
      <c r="BE585" s="221"/>
      <c r="BF585" s="233"/>
      <c r="BG585" s="221"/>
      <c r="BH585" s="379">
        <f t="shared" si="927"/>
        <v>0</v>
      </c>
      <c r="BI585" s="255" t="str">
        <f t="shared" si="940"/>
        <v>27</v>
      </c>
      <c r="BJ585" s="361"/>
      <c r="BK585" s="253">
        <f t="shared" si="951"/>
        <v>0</v>
      </c>
      <c r="BL585" s="361"/>
      <c r="BM585" s="253">
        <f t="shared" si="952"/>
        <v>0</v>
      </c>
      <c r="BN585" s="247"/>
      <c r="BO585" s="358"/>
      <c r="BP585" s="361"/>
      <c r="BQ585" s="361"/>
      <c r="BR585" s="361"/>
      <c r="BS585" s="361"/>
      <c r="BT585" s="361"/>
      <c r="BU585" s="361"/>
      <c r="BV585" s="253">
        <f t="shared" si="953"/>
        <v>0</v>
      </c>
      <c r="BW585" s="361"/>
      <c r="BX585" s="253">
        <f t="shared" si="954"/>
        <v>0</v>
      </c>
      <c r="BY585" s="361"/>
      <c r="BZ585" s="361"/>
      <c r="CA585" s="361"/>
      <c r="CB585" s="361"/>
      <c r="CC585" s="361"/>
      <c r="CD585" s="361"/>
      <c r="CE585" s="361"/>
      <c r="CF585" s="361"/>
      <c r="CG585" s="253">
        <f t="shared" si="955"/>
        <v>0</v>
      </c>
      <c r="CH585" s="361"/>
      <c r="CI585" s="253">
        <f t="shared" si="956"/>
        <v>0</v>
      </c>
      <c r="CJ585" s="361"/>
      <c r="CK585" s="361"/>
      <c r="CL585" s="361"/>
      <c r="CM585" s="361"/>
      <c r="CN585" s="361"/>
      <c r="CO585" s="361"/>
      <c r="CP585" s="361"/>
      <c r="CQ585" s="361"/>
      <c r="CR585" s="253">
        <f t="shared" si="957"/>
        <v>0</v>
      </c>
      <c r="CS585" s="361"/>
      <c r="CT585" s="253">
        <f t="shared" si="958"/>
        <v>0</v>
      </c>
      <c r="CU585" s="361"/>
      <c r="CV585" s="361"/>
      <c r="CW585" s="361"/>
      <c r="CX585" s="361"/>
      <c r="CY585" s="361"/>
      <c r="CZ585" s="361"/>
      <c r="DA585" s="361"/>
      <c r="DB585" s="361"/>
      <c r="DC585" s="253">
        <f t="shared" si="959"/>
        <v>0</v>
      </c>
      <c r="DD585" s="361"/>
      <c r="DE585" s="253">
        <f t="shared" si="960"/>
        <v>0</v>
      </c>
      <c r="DF585" s="361"/>
      <c r="DG585" s="361"/>
      <c r="DH585" s="361"/>
      <c r="DI585" s="361"/>
      <c r="DJ585" s="361"/>
      <c r="DK585" s="361"/>
      <c r="DL585" s="361"/>
      <c r="DM585" s="2"/>
      <c r="DN585" s="2"/>
    </row>
    <row r="586" spans="1:118" s="28" customFormat="1" thickBot="1">
      <c r="A586" s="272" t="str">
        <f t="shared" si="930"/>
        <v>Внести наименование учреждения 19</v>
      </c>
      <c r="B586" s="352" t="s">
        <v>75</v>
      </c>
      <c r="C586" s="349" t="s">
        <v>79</v>
      </c>
      <c r="D586" s="349" t="s">
        <v>325</v>
      </c>
      <c r="E586" s="308">
        <f t="shared" si="941"/>
        <v>0</v>
      </c>
      <c r="F586" s="236">
        <f t="shared" si="942"/>
        <v>0</v>
      </c>
      <c r="G586" s="236">
        <f t="shared" si="943"/>
        <v>0</v>
      </c>
      <c r="H586" s="236">
        <f t="shared" si="944"/>
        <v>0</v>
      </c>
      <c r="I586" s="236">
        <f t="shared" si="945"/>
        <v>0</v>
      </c>
      <c r="J586" s="236">
        <f t="shared" si="969"/>
        <v>0</v>
      </c>
      <c r="K586" s="236">
        <f t="shared" si="970"/>
        <v>0</v>
      </c>
      <c r="L586" s="236">
        <f t="shared" si="971"/>
        <v>0</v>
      </c>
      <c r="M586" s="236">
        <f t="shared" si="972"/>
        <v>0</v>
      </c>
      <c r="N586" s="236">
        <f t="shared" si="931"/>
        <v>0</v>
      </c>
      <c r="O586" s="236">
        <f t="shared" si="973"/>
        <v>0</v>
      </c>
      <c r="P586" s="223"/>
      <c r="Q586" s="224"/>
      <c r="R586" s="238">
        <f>SUM(U586:W586)</f>
        <v>0</v>
      </c>
      <c r="S586" s="224"/>
      <c r="T586" s="238">
        <f>SUM(X586:Z586)</f>
        <v>0</v>
      </c>
      <c r="U586" s="224"/>
      <c r="V586" s="234"/>
      <c r="W586" s="224"/>
      <c r="X586" s="224"/>
      <c r="Y586" s="234"/>
      <c r="Z586" s="224"/>
      <c r="AA586" s="223"/>
      <c r="AB586" s="224"/>
      <c r="AC586" s="238">
        <f>SUM(AF586:AH586)</f>
        <v>0</v>
      </c>
      <c r="AD586" s="224"/>
      <c r="AE586" s="238">
        <f>SUM(AI586:AK586)</f>
        <v>0</v>
      </c>
      <c r="AF586" s="224"/>
      <c r="AG586" s="234"/>
      <c r="AH586" s="224"/>
      <c r="AI586" s="224"/>
      <c r="AJ586" s="234"/>
      <c r="AK586" s="224"/>
      <c r="AL586" s="223"/>
      <c r="AM586" s="224"/>
      <c r="AN586" s="238">
        <f>SUM(AQ586:AS586)</f>
        <v>0</v>
      </c>
      <c r="AO586" s="224"/>
      <c r="AP586" s="238">
        <f>SUM(AT586:AV586)</f>
        <v>0</v>
      </c>
      <c r="AQ586" s="224"/>
      <c r="AR586" s="234"/>
      <c r="AS586" s="224"/>
      <c r="AT586" s="224"/>
      <c r="AU586" s="234"/>
      <c r="AV586" s="224"/>
      <c r="AW586" s="223"/>
      <c r="AX586" s="224"/>
      <c r="AY586" s="238">
        <f>SUM(BB586:BD586)</f>
        <v>0</v>
      </c>
      <c r="AZ586" s="224"/>
      <c r="BA586" s="238">
        <f>SUM(BE586:BG586)</f>
        <v>0</v>
      </c>
      <c r="BB586" s="224"/>
      <c r="BC586" s="234"/>
      <c r="BD586" s="224"/>
      <c r="BE586" s="224"/>
      <c r="BF586" s="234"/>
      <c r="BG586" s="224"/>
      <c r="BH586" s="379">
        <f t="shared" si="927"/>
        <v>0</v>
      </c>
      <c r="BI586" s="255" t="str">
        <f t="shared" si="940"/>
        <v>28</v>
      </c>
      <c r="BJ586" s="359"/>
      <c r="BK586" s="253">
        <f t="shared" si="951"/>
        <v>0</v>
      </c>
      <c r="BL586" s="359"/>
      <c r="BM586" s="253">
        <f t="shared" si="952"/>
        <v>0</v>
      </c>
      <c r="BN586" s="322"/>
      <c r="BO586" s="362"/>
      <c r="BP586" s="359"/>
      <c r="BQ586" s="359"/>
      <c r="BR586" s="359"/>
      <c r="BS586" s="359"/>
      <c r="BT586" s="359"/>
      <c r="BU586" s="359"/>
      <c r="BV586" s="253">
        <f t="shared" si="953"/>
        <v>0</v>
      </c>
      <c r="BW586" s="361"/>
      <c r="BX586" s="253">
        <f t="shared" si="954"/>
        <v>0</v>
      </c>
      <c r="BY586" s="359"/>
      <c r="BZ586" s="359"/>
      <c r="CA586" s="359"/>
      <c r="CB586" s="359"/>
      <c r="CC586" s="359"/>
      <c r="CD586" s="359"/>
      <c r="CE586" s="359"/>
      <c r="CF586" s="359"/>
      <c r="CG586" s="253">
        <f t="shared" si="955"/>
        <v>0</v>
      </c>
      <c r="CH586" s="361"/>
      <c r="CI586" s="253">
        <f t="shared" si="956"/>
        <v>0</v>
      </c>
      <c r="CJ586" s="359"/>
      <c r="CK586" s="359"/>
      <c r="CL586" s="359"/>
      <c r="CM586" s="359"/>
      <c r="CN586" s="359"/>
      <c r="CO586" s="359"/>
      <c r="CP586" s="359"/>
      <c r="CQ586" s="359"/>
      <c r="CR586" s="253">
        <f t="shared" si="957"/>
        <v>0</v>
      </c>
      <c r="CS586" s="361"/>
      <c r="CT586" s="253">
        <f t="shared" si="958"/>
        <v>0</v>
      </c>
      <c r="CU586" s="359"/>
      <c r="CV586" s="359"/>
      <c r="CW586" s="359"/>
      <c r="CX586" s="359"/>
      <c r="CY586" s="359"/>
      <c r="CZ586" s="359"/>
      <c r="DA586" s="359"/>
      <c r="DB586" s="359"/>
      <c r="DC586" s="253">
        <f t="shared" si="959"/>
        <v>0</v>
      </c>
      <c r="DD586" s="361"/>
      <c r="DE586" s="253">
        <f t="shared" si="960"/>
        <v>0</v>
      </c>
      <c r="DF586" s="359"/>
      <c r="DG586" s="359"/>
      <c r="DH586" s="359"/>
      <c r="DI586" s="359"/>
      <c r="DJ586" s="359"/>
      <c r="DK586" s="359"/>
      <c r="DL586" s="359"/>
      <c r="DM586" s="242"/>
      <c r="DN586" s="242"/>
    </row>
    <row r="587" spans="1:118" s="258" customFormat="1" ht="20.25" customHeight="1">
      <c r="A587" s="271" t="str">
        <f>B587</f>
        <v>Внести наименование учреждения 20</v>
      </c>
      <c r="B587" s="712" t="s">
        <v>264</v>
      </c>
      <c r="C587" s="713"/>
      <c r="D587" s="713"/>
      <c r="E587" s="713"/>
      <c r="F587" s="713"/>
      <c r="G587" s="713"/>
      <c r="H587" s="713"/>
      <c r="I587" s="713"/>
      <c r="J587" s="713"/>
      <c r="K587" s="713"/>
      <c r="L587" s="713"/>
      <c r="M587" s="713"/>
      <c r="N587" s="713"/>
      <c r="O587" s="714"/>
      <c r="P587" s="715" t="str">
        <f>CONCATENATE(P$1," - ",$B587)</f>
        <v>1 квартал - Внести наименование учреждения 20</v>
      </c>
      <c r="Q587" s="716"/>
      <c r="R587" s="716"/>
      <c r="S587" s="716"/>
      <c r="T587" s="716"/>
      <c r="U587" s="716"/>
      <c r="V587" s="716"/>
      <c r="W587" s="716"/>
      <c r="X587" s="716"/>
      <c r="Y587" s="716"/>
      <c r="Z587" s="717"/>
      <c r="AA587" s="715" t="str">
        <f>CONCATENATE(AA$1," - ",$B587)</f>
        <v>2 квартал - Внести наименование учреждения 20</v>
      </c>
      <c r="AB587" s="716"/>
      <c r="AC587" s="716"/>
      <c r="AD587" s="716"/>
      <c r="AE587" s="716"/>
      <c r="AF587" s="716"/>
      <c r="AG587" s="716"/>
      <c r="AH587" s="716"/>
      <c r="AI587" s="716"/>
      <c r="AJ587" s="716"/>
      <c r="AK587" s="717"/>
      <c r="AL587" s="715" t="str">
        <f>CONCATENATE(AL$1," - ",$B587)</f>
        <v>3 квартал - Внести наименование учреждения 20</v>
      </c>
      <c r="AM587" s="716"/>
      <c r="AN587" s="716"/>
      <c r="AO587" s="716"/>
      <c r="AP587" s="716"/>
      <c r="AQ587" s="716"/>
      <c r="AR587" s="716"/>
      <c r="AS587" s="716"/>
      <c r="AT587" s="716"/>
      <c r="AU587" s="716"/>
      <c r="AV587" s="717"/>
      <c r="AW587" s="715" t="str">
        <f>CONCATENATE(AW$1," - ",$B587)</f>
        <v>4 квартал - Внести наименование учреждения 20</v>
      </c>
      <c r="AX587" s="716"/>
      <c r="AY587" s="716"/>
      <c r="AZ587" s="716"/>
      <c r="BA587" s="716"/>
      <c r="BB587" s="716"/>
      <c r="BC587" s="716"/>
      <c r="BD587" s="716"/>
      <c r="BE587" s="716"/>
      <c r="BF587" s="716"/>
      <c r="BG587" s="717"/>
      <c r="BH587" s="379">
        <f>IF((COUNTA(BJ587:DL587)-COUNTIF(BJ587:DL587,0))=0,0,CONCATENATE("Ошибки!-",COUNTA(BJ587:DL587)-COUNTIF(BJ587:DL587,0)))</f>
        <v>0</v>
      </c>
      <c r="BI587" s="284" t="str">
        <f>CONCATENATE(D598," по отношению к ",D599,", ",D600)</f>
        <v>11 по отношению к 12, 13</v>
      </c>
      <c r="BJ587" s="285">
        <f t="shared" ref="BJ587:CO587" si="974">IF(ROUND(E598-SUM(E599:E600),5)&gt;=0,0,"Ошибка")</f>
        <v>0</v>
      </c>
      <c r="BK587" s="285">
        <f t="shared" si="974"/>
        <v>0</v>
      </c>
      <c r="BL587" s="285">
        <f t="shared" si="974"/>
        <v>0</v>
      </c>
      <c r="BM587" s="285">
        <f t="shared" si="974"/>
        <v>0</v>
      </c>
      <c r="BN587" s="285">
        <f t="shared" si="974"/>
        <v>0</v>
      </c>
      <c r="BO587" s="285">
        <f t="shared" si="974"/>
        <v>0</v>
      </c>
      <c r="BP587" s="285">
        <f t="shared" si="974"/>
        <v>0</v>
      </c>
      <c r="BQ587" s="285">
        <f t="shared" si="974"/>
        <v>0</v>
      </c>
      <c r="BR587" s="285">
        <f t="shared" si="974"/>
        <v>0</v>
      </c>
      <c r="BS587" s="285">
        <f t="shared" si="974"/>
        <v>0</v>
      </c>
      <c r="BT587" s="285">
        <f t="shared" si="974"/>
        <v>0</v>
      </c>
      <c r="BU587" s="285">
        <f t="shared" si="974"/>
        <v>0</v>
      </c>
      <c r="BV587" s="285">
        <f t="shared" si="974"/>
        <v>0</v>
      </c>
      <c r="BW587" s="285">
        <f t="shared" si="974"/>
        <v>0</v>
      </c>
      <c r="BX587" s="285">
        <f t="shared" si="974"/>
        <v>0</v>
      </c>
      <c r="BY587" s="285">
        <f t="shared" si="974"/>
        <v>0</v>
      </c>
      <c r="BZ587" s="285">
        <f t="shared" si="974"/>
        <v>0</v>
      </c>
      <c r="CA587" s="285">
        <f t="shared" si="974"/>
        <v>0</v>
      </c>
      <c r="CB587" s="285">
        <f t="shared" si="974"/>
        <v>0</v>
      </c>
      <c r="CC587" s="285">
        <f t="shared" si="974"/>
        <v>0</v>
      </c>
      <c r="CD587" s="285">
        <f t="shared" si="974"/>
        <v>0</v>
      </c>
      <c r="CE587" s="285">
        <f t="shared" si="974"/>
        <v>0</v>
      </c>
      <c r="CF587" s="285">
        <f t="shared" si="974"/>
        <v>0</v>
      </c>
      <c r="CG587" s="285">
        <f t="shared" si="974"/>
        <v>0</v>
      </c>
      <c r="CH587" s="285">
        <f t="shared" si="974"/>
        <v>0</v>
      </c>
      <c r="CI587" s="285">
        <f t="shared" si="974"/>
        <v>0</v>
      </c>
      <c r="CJ587" s="285">
        <f t="shared" si="974"/>
        <v>0</v>
      </c>
      <c r="CK587" s="285">
        <f t="shared" si="974"/>
        <v>0</v>
      </c>
      <c r="CL587" s="285">
        <f t="shared" si="974"/>
        <v>0</v>
      </c>
      <c r="CM587" s="285">
        <f t="shared" si="974"/>
        <v>0</v>
      </c>
      <c r="CN587" s="285">
        <f t="shared" si="974"/>
        <v>0</v>
      </c>
      <c r="CO587" s="285">
        <f t="shared" si="974"/>
        <v>0</v>
      </c>
      <c r="CP587" s="285">
        <f t="shared" ref="CP587:DL587" si="975">IF(ROUND(AK598-SUM(AK599:AK600),5)&gt;=0,0,"Ошибка")</f>
        <v>0</v>
      </c>
      <c r="CQ587" s="285">
        <f t="shared" si="975"/>
        <v>0</v>
      </c>
      <c r="CR587" s="285">
        <f t="shared" si="975"/>
        <v>0</v>
      </c>
      <c r="CS587" s="285">
        <f t="shared" si="975"/>
        <v>0</v>
      </c>
      <c r="CT587" s="285">
        <f t="shared" si="975"/>
        <v>0</v>
      </c>
      <c r="CU587" s="285">
        <f t="shared" si="975"/>
        <v>0</v>
      </c>
      <c r="CV587" s="285">
        <f t="shared" si="975"/>
        <v>0</v>
      </c>
      <c r="CW587" s="285">
        <f t="shared" si="975"/>
        <v>0</v>
      </c>
      <c r="CX587" s="285">
        <f t="shared" si="975"/>
        <v>0</v>
      </c>
      <c r="CY587" s="285">
        <f t="shared" si="975"/>
        <v>0</v>
      </c>
      <c r="CZ587" s="285">
        <f t="shared" si="975"/>
        <v>0</v>
      </c>
      <c r="DA587" s="285">
        <f t="shared" si="975"/>
        <v>0</v>
      </c>
      <c r="DB587" s="285">
        <f t="shared" si="975"/>
        <v>0</v>
      </c>
      <c r="DC587" s="285">
        <f t="shared" si="975"/>
        <v>0</v>
      </c>
      <c r="DD587" s="285">
        <f t="shared" si="975"/>
        <v>0</v>
      </c>
      <c r="DE587" s="285">
        <f t="shared" si="975"/>
        <v>0</v>
      </c>
      <c r="DF587" s="285">
        <f t="shared" si="975"/>
        <v>0</v>
      </c>
      <c r="DG587" s="285">
        <f t="shared" si="975"/>
        <v>0</v>
      </c>
      <c r="DH587" s="285">
        <f t="shared" si="975"/>
        <v>0</v>
      </c>
      <c r="DI587" s="285">
        <f t="shared" si="975"/>
        <v>0</v>
      </c>
      <c r="DJ587" s="285">
        <f t="shared" si="975"/>
        <v>0</v>
      </c>
      <c r="DK587" s="285">
        <f t="shared" si="975"/>
        <v>0</v>
      </c>
      <c r="DL587" s="285">
        <f t="shared" si="975"/>
        <v>0</v>
      </c>
      <c r="DM587" s="259"/>
      <c r="DN587" s="259"/>
    </row>
    <row r="588" spans="1:118" s="27" customFormat="1" ht="36">
      <c r="A588" s="272" t="str">
        <f>A587</f>
        <v>Внести наименование учреждения 20</v>
      </c>
      <c r="B588" s="211" t="s">
        <v>356</v>
      </c>
      <c r="C588" s="37" t="s">
        <v>47</v>
      </c>
      <c r="D588" s="37" t="s">
        <v>6</v>
      </c>
      <c r="E588" s="308">
        <f t="shared" ref="E588:AJ588" si="976">SUM(E589:E592,E594:E595,E598,E601,E604:E606,E608,E610:E615)</f>
        <v>0</v>
      </c>
      <c r="F588" s="236">
        <f t="shared" si="976"/>
        <v>0</v>
      </c>
      <c r="G588" s="236">
        <f t="shared" si="976"/>
        <v>0</v>
      </c>
      <c r="H588" s="236">
        <f t="shared" si="976"/>
        <v>0</v>
      </c>
      <c r="I588" s="236">
        <f t="shared" si="976"/>
        <v>0</v>
      </c>
      <c r="J588" s="236">
        <f t="shared" si="976"/>
        <v>0</v>
      </c>
      <c r="K588" s="236">
        <f t="shared" si="976"/>
        <v>0</v>
      </c>
      <c r="L588" s="236">
        <f t="shared" si="976"/>
        <v>0</v>
      </c>
      <c r="M588" s="236">
        <f t="shared" si="976"/>
        <v>0</v>
      </c>
      <c r="N588" s="236">
        <f t="shared" si="976"/>
        <v>0</v>
      </c>
      <c r="O588" s="236">
        <f t="shared" si="976"/>
        <v>0</v>
      </c>
      <c r="P588" s="228">
        <f t="shared" si="976"/>
        <v>0</v>
      </c>
      <c r="Q588" s="226">
        <f t="shared" si="976"/>
        <v>0</v>
      </c>
      <c r="R588" s="236">
        <f t="shared" si="976"/>
        <v>0</v>
      </c>
      <c r="S588" s="226">
        <f t="shared" si="976"/>
        <v>0</v>
      </c>
      <c r="T588" s="236">
        <f t="shared" si="976"/>
        <v>0</v>
      </c>
      <c r="U588" s="226">
        <f t="shared" si="976"/>
        <v>0</v>
      </c>
      <c r="V588" s="235">
        <f t="shared" si="976"/>
        <v>0</v>
      </c>
      <c r="W588" s="226">
        <f t="shared" si="976"/>
        <v>0</v>
      </c>
      <c r="X588" s="226">
        <f t="shared" si="976"/>
        <v>0</v>
      </c>
      <c r="Y588" s="235">
        <f t="shared" si="976"/>
        <v>0</v>
      </c>
      <c r="Z588" s="227">
        <f t="shared" si="976"/>
        <v>0</v>
      </c>
      <c r="AA588" s="228">
        <f t="shared" si="976"/>
        <v>0</v>
      </c>
      <c r="AB588" s="226">
        <f t="shared" si="976"/>
        <v>0</v>
      </c>
      <c r="AC588" s="236">
        <f t="shared" si="976"/>
        <v>0</v>
      </c>
      <c r="AD588" s="226">
        <f t="shared" si="976"/>
        <v>0</v>
      </c>
      <c r="AE588" s="236">
        <f t="shared" si="976"/>
        <v>0</v>
      </c>
      <c r="AF588" s="226">
        <f t="shared" si="976"/>
        <v>0</v>
      </c>
      <c r="AG588" s="235">
        <f t="shared" si="976"/>
        <v>0</v>
      </c>
      <c r="AH588" s="226">
        <f t="shared" si="976"/>
        <v>0</v>
      </c>
      <c r="AI588" s="226">
        <f t="shared" si="976"/>
        <v>0</v>
      </c>
      <c r="AJ588" s="235">
        <f t="shared" si="976"/>
        <v>0</v>
      </c>
      <c r="AK588" s="227">
        <f t="shared" ref="AK588:BG588" si="977">SUM(AK589:AK592,AK594:AK595,AK598,AK601,AK604:AK606,AK608,AK610:AK615)</f>
        <v>0</v>
      </c>
      <c r="AL588" s="228">
        <f t="shared" si="977"/>
        <v>0</v>
      </c>
      <c r="AM588" s="226">
        <f t="shared" si="977"/>
        <v>0</v>
      </c>
      <c r="AN588" s="236">
        <f t="shared" si="977"/>
        <v>0</v>
      </c>
      <c r="AO588" s="226">
        <f t="shared" si="977"/>
        <v>0</v>
      </c>
      <c r="AP588" s="236">
        <f t="shared" si="977"/>
        <v>0</v>
      </c>
      <c r="AQ588" s="226">
        <f t="shared" si="977"/>
        <v>0</v>
      </c>
      <c r="AR588" s="235">
        <f t="shared" si="977"/>
        <v>0</v>
      </c>
      <c r="AS588" s="226">
        <f t="shared" si="977"/>
        <v>0</v>
      </c>
      <c r="AT588" s="226">
        <f t="shared" si="977"/>
        <v>0</v>
      </c>
      <c r="AU588" s="235">
        <f t="shared" si="977"/>
        <v>0</v>
      </c>
      <c r="AV588" s="227">
        <f t="shared" si="977"/>
        <v>0</v>
      </c>
      <c r="AW588" s="228">
        <f t="shared" si="977"/>
        <v>0</v>
      </c>
      <c r="AX588" s="226">
        <f t="shared" si="977"/>
        <v>0</v>
      </c>
      <c r="AY588" s="236">
        <f t="shared" si="977"/>
        <v>0</v>
      </c>
      <c r="AZ588" s="226">
        <f t="shared" si="977"/>
        <v>0</v>
      </c>
      <c r="BA588" s="236">
        <f t="shared" si="977"/>
        <v>0</v>
      </c>
      <c r="BB588" s="226">
        <f t="shared" si="977"/>
        <v>0</v>
      </c>
      <c r="BC588" s="235">
        <f t="shared" si="977"/>
        <v>0</v>
      </c>
      <c r="BD588" s="226">
        <f t="shared" si="977"/>
        <v>0</v>
      </c>
      <c r="BE588" s="226">
        <f t="shared" si="977"/>
        <v>0</v>
      </c>
      <c r="BF588" s="235">
        <f t="shared" si="977"/>
        <v>0</v>
      </c>
      <c r="BG588" s="227">
        <f t="shared" si="977"/>
        <v>0</v>
      </c>
      <c r="BH588" s="379">
        <f t="shared" ref="BH588:BH615" si="978">IF((COUNTA(BJ588:DL588)-COUNTIF(BJ588:DL588,0))=0,0,CONCATENATE("Ошибки!-",COUNTA(BJ588:DL588)-COUNTIF(BJ588:DL588,0)))</f>
        <v>0</v>
      </c>
      <c r="BI588" s="255" t="str">
        <f>CONCATENATE(D601," по отношению к ",D602,", ",D603)</f>
        <v>14 по отношению к 15, 16</v>
      </c>
      <c r="BJ588" s="253">
        <f t="shared" ref="BJ588:CO588" si="979">IF(ROUND(E601-SUM(E602:E603),5)&gt;=0,0,"Ошибка")</f>
        <v>0</v>
      </c>
      <c r="BK588" s="253">
        <f t="shared" si="979"/>
        <v>0</v>
      </c>
      <c r="BL588" s="253">
        <f t="shared" si="979"/>
        <v>0</v>
      </c>
      <c r="BM588" s="253">
        <f t="shared" si="979"/>
        <v>0</v>
      </c>
      <c r="BN588" s="253">
        <f t="shared" si="979"/>
        <v>0</v>
      </c>
      <c r="BO588" s="253">
        <f t="shared" si="979"/>
        <v>0</v>
      </c>
      <c r="BP588" s="253">
        <f t="shared" si="979"/>
        <v>0</v>
      </c>
      <c r="BQ588" s="253">
        <f t="shared" si="979"/>
        <v>0</v>
      </c>
      <c r="BR588" s="253">
        <f t="shared" si="979"/>
        <v>0</v>
      </c>
      <c r="BS588" s="253">
        <f t="shared" si="979"/>
        <v>0</v>
      </c>
      <c r="BT588" s="253">
        <f t="shared" si="979"/>
        <v>0</v>
      </c>
      <c r="BU588" s="253">
        <f t="shared" si="979"/>
        <v>0</v>
      </c>
      <c r="BV588" s="253">
        <f t="shared" si="979"/>
        <v>0</v>
      </c>
      <c r="BW588" s="253">
        <f t="shared" si="979"/>
        <v>0</v>
      </c>
      <c r="BX588" s="253">
        <f t="shared" si="979"/>
        <v>0</v>
      </c>
      <c r="BY588" s="253">
        <f t="shared" si="979"/>
        <v>0</v>
      </c>
      <c r="BZ588" s="253">
        <f t="shared" si="979"/>
        <v>0</v>
      </c>
      <c r="CA588" s="253">
        <f t="shared" si="979"/>
        <v>0</v>
      </c>
      <c r="CB588" s="253">
        <f t="shared" si="979"/>
        <v>0</v>
      </c>
      <c r="CC588" s="253">
        <f t="shared" si="979"/>
        <v>0</v>
      </c>
      <c r="CD588" s="253">
        <f t="shared" si="979"/>
        <v>0</v>
      </c>
      <c r="CE588" s="253">
        <f t="shared" si="979"/>
        <v>0</v>
      </c>
      <c r="CF588" s="253">
        <f t="shared" si="979"/>
        <v>0</v>
      </c>
      <c r="CG588" s="253">
        <f t="shared" si="979"/>
        <v>0</v>
      </c>
      <c r="CH588" s="253">
        <f t="shared" si="979"/>
        <v>0</v>
      </c>
      <c r="CI588" s="253">
        <f t="shared" si="979"/>
        <v>0</v>
      </c>
      <c r="CJ588" s="253">
        <f t="shared" si="979"/>
        <v>0</v>
      </c>
      <c r="CK588" s="253">
        <f t="shared" si="979"/>
        <v>0</v>
      </c>
      <c r="CL588" s="253">
        <f t="shared" si="979"/>
        <v>0</v>
      </c>
      <c r="CM588" s="253">
        <f t="shared" si="979"/>
        <v>0</v>
      </c>
      <c r="CN588" s="253">
        <f t="shared" si="979"/>
        <v>0</v>
      </c>
      <c r="CO588" s="253">
        <f t="shared" si="979"/>
        <v>0</v>
      </c>
      <c r="CP588" s="253">
        <f t="shared" ref="CP588:DL588" si="980">IF(ROUND(AK601-SUM(AK602:AK603),5)&gt;=0,0,"Ошибка")</f>
        <v>0</v>
      </c>
      <c r="CQ588" s="253">
        <f t="shared" si="980"/>
        <v>0</v>
      </c>
      <c r="CR588" s="253">
        <f t="shared" si="980"/>
        <v>0</v>
      </c>
      <c r="CS588" s="253">
        <f t="shared" si="980"/>
        <v>0</v>
      </c>
      <c r="CT588" s="253">
        <f t="shared" si="980"/>
        <v>0</v>
      </c>
      <c r="CU588" s="253">
        <f t="shared" si="980"/>
        <v>0</v>
      </c>
      <c r="CV588" s="253">
        <f t="shared" si="980"/>
        <v>0</v>
      </c>
      <c r="CW588" s="253">
        <f t="shared" si="980"/>
        <v>0</v>
      </c>
      <c r="CX588" s="253">
        <f t="shared" si="980"/>
        <v>0</v>
      </c>
      <c r="CY588" s="253">
        <f t="shared" si="980"/>
        <v>0</v>
      </c>
      <c r="CZ588" s="253">
        <f t="shared" si="980"/>
        <v>0</v>
      </c>
      <c r="DA588" s="253">
        <f t="shared" si="980"/>
        <v>0</v>
      </c>
      <c r="DB588" s="253">
        <f t="shared" si="980"/>
        <v>0</v>
      </c>
      <c r="DC588" s="253">
        <f t="shared" si="980"/>
        <v>0</v>
      </c>
      <c r="DD588" s="253">
        <f t="shared" si="980"/>
        <v>0</v>
      </c>
      <c r="DE588" s="253">
        <f t="shared" si="980"/>
        <v>0</v>
      </c>
      <c r="DF588" s="253">
        <f t="shared" si="980"/>
        <v>0</v>
      </c>
      <c r="DG588" s="253">
        <f t="shared" si="980"/>
        <v>0</v>
      </c>
      <c r="DH588" s="253">
        <f t="shared" si="980"/>
        <v>0</v>
      </c>
      <c r="DI588" s="253">
        <f t="shared" si="980"/>
        <v>0</v>
      </c>
      <c r="DJ588" s="253">
        <f t="shared" si="980"/>
        <v>0</v>
      </c>
      <c r="DK588" s="253">
        <f t="shared" si="980"/>
        <v>0</v>
      </c>
      <c r="DL588" s="253">
        <f t="shared" si="980"/>
        <v>0</v>
      </c>
      <c r="DM588" s="2"/>
      <c r="DN588" s="2"/>
    </row>
    <row r="589" spans="1:118" s="27" customFormat="1" ht="24">
      <c r="A589" s="272" t="str">
        <f t="shared" ref="A589:A615" si="981">A588</f>
        <v>Внести наименование учреждения 20</v>
      </c>
      <c r="B589" s="348" t="s">
        <v>233</v>
      </c>
      <c r="C589" s="349" t="s">
        <v>55</v>
      </c>
      <c r="D589" s="349" t="s">
        <v>7</v>
      </c>
      <c r="E589" s="308">
        <f>ROUND(SUM(P589,AA589,AL589,AW589),0)</f>
        <v>0</v>
      </c>
      <c r="F589" s="236">
        <f>ROUND(SUM(Q589,AB589,AM589,AX589),1)</f>
        <v>0</v>
      </c>
      <c r="G589" s="236">
        <f>SUM(J589:L589)</f>
        <v>0</v>
      </c>
      <c r="H589" s="236">
        <f>ROUND(SUM(S589,AD589,AO589,AZ589),1)</f>
        <v>0</v>
      </c>
      <c r="I589" s="236">
        <f>SUM(M589:O589)</f>
        <v>0</v>
      </c>
      <c r="J589" s="236">
        <f>ROUND(SUM(U589,AF589,AQ589,BB589),1)</f>
        <v>0</v>
      </c>
      <c r="K589" s="236">
        <f>ROUND(SUM(V589,AG589,AR589,BC589),1)</f>
        <v>0</v>
      </c>
      <c r="L589" s="236">
        <f>ROUND(SUM(W589,AH589,AS589,BD589),1)</f>
        <v>0</v>
      </c>
      <c r="M589" s="236">
        <f>ROUND(SUM(X589,AI589,AT589,BE589),1)</f>
        <v>0</v>
      </c>
      <c r="N589" s="236">
        <f t="shared" ref="N589:N615" si="982">ROUND(SUM(Y589,AJ589,AU589,BF589),1)</f>
        <v>0</v>
      </c>
      <c r="O589" s="236">
        <f>ROUND(SUM(Z589,AK589,AV589,BG589),1)</f>
        <v>0</v>
      </c>
      <c r="P589" s="220"/>
      <c r="Q589" s="221"/>
      <c r="R589" s="237">
        <f t="shared" ref="R589:R594" si="983">SUM(U589:W589)</f>
        <v>0</v>
      </c>
      <c r="S589" s="221"/>
      <c r="T589" s="237">
        <f t="shared" ref="T589:T594" si="984">SUM(X589:Z589)</f>
        <v>0</v>
      </c>
      <c r="U589" s="221"/>
      <c r="V589" s="233"/>
      <c r="W589" s="221"/>
      <c r="X589" s="221"/>
      <c r="Y589" s="233"/>
      <c r="Z589" s="221"/>
      <c r="AA589" s="220"/>
      <c r="AB589" s="221"/>
      <c r="AC589" s="237">
        <f t="shared" ref="AC589:AC594" si="985">SUM(AF589:AH589)</f>
        <v>0</v>
      </c>
      <c r="AD589" s="221"/>
      <c r="AE589" s="237">
        <f t="shared" ref="AE589:AE594" si="986">SUM(AI589:AK589)</f>
        <v>0</v>
      </c>
      <c r="AF589" s="221"/>
      <c r="AG589" s="233"/>
      <c r="AH589" s="221"/>
      <c r="AI589" s="221"/>
      <c r="AJ589" s="233"/>
      <c r="AK589" s="221"/>
      <c r="AL589" s="220"/>
      <c r="AM589" s="221"/>
      <c r="AN589" s="237">
        <f t="shared" ref="AN589:AN594" si="987">SUM(AQ589:AS589)</f>
        <v>0</v>
      </c>
      <c r="AO589" s="221"/>
      <c r="AP589" s="237">
        <f t="shared" ref="AP589:AP594" si="988">SUM(AT589:AV589)</f>
        <v>0</v>
      </c>
      <c r="AQ589" s="221"/>
      <c r="AR589" s="233"/>
      <c r="AS589" s="221"/>
      <c r="AT589" s="221"/>
      <c r="AU589" s="233"/>
      <c r="AV589" s="221"/>
      <c r="AW589" s="220"/>
      <c r="AX589" s="221"/>
      <c r="AY589" s="237">
        <f t="shared" ref="AY589:AY594" si="989">SUM(BB589:BD589)</f>
        <v>0</v>
      </c>
      <c r="AZ589" s="221"/>
      <c r="BA589" s="237">
        <f t="shared" ref="BA589:BA594" si="990">SUM(BE589:BG589)</f>
        <v>0</v>
      </c>
      <c r="BB589" s="221"/>
      <c r="BC589" s="233"/>
      <c r="BD589" s="221"/>
      <c r="BE589" s="221"/>
      <c r="BF589" s="233"/>
      <c r="BG589" s="221"/>
      <c r="BH589" s="379">
        <f t="shared" si="978"/>
        <v>0</v>
      </c>
      <c r="BI589" s="255" t="str">
        <f t="shared" ref="BI589:BI615" si="991">D589</f>
        <v>02</v>
      </c>
      <c r="BJ589" s="361"/>
      <c r="BK589" s="253">
        <f>IF(ROUND((E589-F589),5)&gt;=0,0,"Ошибка!")</f>
        <v>0</v>
      </c>
      <c r="BL589" s="361"/>
      <c r="BM589" s="253">
        <f>IF(ROUND((G589-H589),5)&gt;=0,0,"Ошибка!")</f>
        <v>0</v>
      </c>
      <c r="BN589" s="247"/>
      <c r="BO589" s="358"/>
      <c r="BP589" s="361"/>
      <c r="BQ589" s="361"/>
      <c r="BR589" s="361"/>
      <c r="BS589" s="361"/>
      <c r="BT589" s="361"/>
      <c r="BU589" s="361"/>
      <c r="BV589" s="253">
        <f>IF(ROUND((P589-Q589),5)&gt;=0,0,"Ошибка!")</f>
        <v>0</v>
      </c>
      <c r="BW589" s="361"/>
      <c r="BX589" s="253">
        <f>IF(ROUND((R589-S589),5)&gt;=0,0,"Ошибка!")</f>
        <v>0</v>
      </c>
      <c r="BY589" s="361"/>
      <c r="BZ589" s="361"/>
      <c r="CA589" s="361"/>
      <c r="CB589" s="361"/>
      <c r="CC589" s="361"/>
      <c r="CD589" s="361"/>
      <c r="CE589" s="361"/>
      <c r="CF589" s="361"/>
      <c r="CG589" s="253">
        <f>IF(ROUND((AA589-AB589),5)&gt;=0,0,"Ошибка!")</f>
        <v>0</v>
      </c>
      <c r="CH589" s="361"/>
      <c r="CI589" s="253">
        <f>IF(ROUND((AC589-AD589),5)&gt;=0,0,"Ошибка!")</f>
        <v>0</v>
      </c>
      <c r="CJ589" s="361"/>
      <c r="CK589" s="361"/>
      <c r="CL589" s="361"/>
      <c r="CM589" s="361"/>
      <c r="CN589" s="361"/>
      <c r="CO589" s="361"/>
      <c r="CP589" s="361"/>
      <c r="CQ589" s="361"/>
      <c r="CR589" s="253">
        <f>IF(ROUND((AL589-AM589),5)&gt;=0,0,"Ошибка!")</f>
        <v>0</v>
      </c>
      <c r="CS589" s="361"/>
      <c r="CT589" s="253">
        <f>IF(ROUND((AN589-AO589),5)&gt;=0,0,"Ошибка!")</f>
        <v>0</v>
      </c>
      <c r="CU589" s="361"/>
      <c r="CV589" s="361"/>
      <c r="CW589" s="361"/>
      <c r="CX589" s="361"/>
      <c r="CY589" s="361"/>
      <c r="CZ589" s="361"/>
      <c r="DA589" s="361"/>
      <c r="DB589" s="361"/>
      <c r="DC589" s="253">
        <f>IF(ROUND((AW589-AX589),5)&gt;=0,0,"Ошибка!")</f>
        <v>0</v>
      </c>
      <c r="DD589" s="361"/>
      <c r="DE589" s="253">
        <f>IF(ROUND((AY589-AZ589),5)&gt;=0,0,"Ошибка!")</f>
        <v>0</v>
      </c>
      <c r="DF589" s="361"/>
      <c r="DG589" s="361"/>
      <c r="DH589" s="361"/>
      <c r="DI589" s="361"/>
      <c r="DJ589" s="361"/>
      <c r="DK589" s="361"/>
      <c r="DL589" s="361"/>
      <c r="DM589" s="2"/>
      <c r="DN589" s="2"/>
    </row>
    <row r="590" spans="1:118" s="27" customFormat="1" ht="36">
      <c r="A590" s="272" t="str">
        <f t="shared" si="981"/>
        <v>Внести наименование учреждения 20</v>
      </c>
      <c r="B590" s="348" t="s">
        <v>229</v>
      </c>
      <c r="C590" s="349" t="s">
        <v>58</v>
      </c>
      <c r="D590" s="349" t="s">
        <v>8</v>
      </c>
      <c r="E590" s="308">
        <f t="shared" ref="E590:E615" si="992">ROUND(SUM(P590,AA590,AL590,AW590),0)</f>
        <v>0</v>
      </c>
      <c r="F590" s="236">
        <f t="shared" ref="F590:F615" si="993">ROUND(SUM(Q590,AB590,AM590,AX590),1)</f>
        <v>0</v>
      </c>
      <c r="G590" s="236">
        <f t="shared" ref="G590:G615" si="994">SUM(J590:L590)</f>
        <v>0</v>
      </c>
      <c r="H590" s="236">
        <f t="shared" ref="H590:H615" si="995">ROUND(SUM(S590,AD590,AO590,AZ590),1)</f>
        <v>0</v>
      </c>
      <c r="I590" s="236">
        <f t="shared" ref="I590:I615" si="996">SUM(M590:O590)</f>
        <v>0</v>
      </c>
      <c r="J590" s="236">
        <f t="shared" ref="J590:J602" si="997">ROUND(SUM(U590,AF590,AQ590,BB590),1)</f>
        <v>0</v>
      </c>
      <c r="K590" s="236">
        <f t="shared" ref="K590:K602" si="998">ROUND(SUM(V590,AG590,AR590,BC590),1)</f>
        <v>0</v>
      </c>
      <c r="L590" s="236">
        <f t="shared" ref="L590:L602" si="999">ROUND(SUM(W590,AH590,AS590,BD590),1)</f>
        <v>0</v>
      </c>
      <c r="M590" s="236">
        <f t="shared" ref="M590:M602" si="1000">ROUND(SUM(X590,AI590,AT590,BE590),1)</f>
        <v>0</v>
      </c>
      <c r="N590" s="236">
        <f t="shared" si="982"/>
        <v>0</v>
      </c>
      <c r="O590" s="236">
        <f t="shared" ref="O590:O602" si="1001">ROUND(SUM(Z590,AK590,AV590,BG590),1)</f>
        <v>0</v>
      </c>
      <c r="P590" s="220"/>
      <c r="Q590" s="221"/>
      <c r="R590" s="237">
        <f t="shared" si="983"/>
        <v>0</v>
      </c>
      <c r="S590" s="221"/>
      <c r="T590" s="237">
        <f t="shared" si="984"/>
        <v>0</v>
      </c>
      <c r="U590" s="221"/>
      <c r="V590" s="233"/>
      <c r="W590" s="221"/>
      <c r="X590" s="221"/>
      <c r="Y590" s="233"/>
      <c r="Z590" s="221"/>
      <c r="AA590" s="220"/>
      <c r="AB590" s="221"/>
      <c r="AC590" s="237">
        <f t="shared" si="985"/>
        <v>0</v>
      </c>
      <c r="AD590" s="221"/>
      <c r="AE590" s="237">
        <f t="shared" si="986"/>
        <v>0</v>
      </c>
      <c r="AF590" s="221"/>
      <c r="AG590" s="233"/>
      <c r="AH590" s="221"/>
      <c r="AI590" s="221"/>
      <c r="AJ590" s="233"/>
      <c r="AK590" s="221"/>
      <c r="AL590" s="220"/>
      <c r="AM590" s="221"/>
      <c r="AN590" s="237">
        <f t="shared" si="987"/>
        <v>0</v>
      </c>
      <c r="AO590" s="221"/>
      <c r="AP590" s="237">
        <f t="shared" si="988"/>
        <v>0</v>
      </c>
      <c r="AQ590" s="221"/>
      <c r="AR590" s="233"/>
      <c r="AS590" s="221"/>
      <c r="AT590" s="221"/>
      <c r="AU590" s="233"/>
      <c r="AV590" s="221"/>
      <c r="AW590" s="220"/>
      <c r="AX590" s="221"/>
      <c r="AY590" s="237">
        <f t="shared" si="989"/>
        <v>0</v>
      </c>
      <c r="AZ590" s="221"/>
      <c r="BA590" s="237">
        <f t="shared" si="990"/>
        <v>0</v>
      </c>
      <c r="BB590" s="221"/>
      <c r="BC590" s="233"/>
      <c r="BD590" s="221"/>
      <c r="BE590" s="221"/>
      <c r="BF590" s="233"/>
      <c r="BG590" s="221"/>
      <c r="BH590" s="379">
        <f t="shared" si="978"/>
        <v>0</v>
      </c>
      <c r="BI590" s="255" t="str">
        <f t="shared" si="991"/>
        <v>03</v>
      </c>
      <c r="BJ590" s="361"/>
      <c r="BK590" s="253">
        <f t="shared" ref="BK590:BK615" si="1002">IF(ROUND((E590-F590),5)&gt;=0,0,"Ошибка!")</f>
        <v>0</v>
      </c>
      <c r="BL590" s="361"/>
      <c r="BM590" s="253">
        <f t="shared" ref="BM590:BM615" si="1003">IF(ROUND((G590-H590),5)&gt;=0,0,"Ошибка!")</f>
        <v>0</v>
      </c>
      <c r="BN590" s="247"/>
      <c r="BO590" s="358"/>
      <c r="BP590" s="361"/>
      <c r="BQ590" s="361"/>
      <c r="BR590" s="361"/>
      <c r="BS590" s="361"/>
      <c r="BT590" s="361"/>
      <c r="BU590" s="361"/>
      <c r="BV590" s="253">
        <f t="shared" ref="BV590:BV615" si="1004">IF(ROUND((P590-Q590),5)&gt;=0,0,"Ошибка!")</f>
        <v>0</v>
      </c>
      <c r="BW590" s="361"/>
      <c r="BX590" s="253">
        <f t="shared" ref="BX590:BX615" si="1005">IF(ROUND((R590-S590),5)&gt;=0,0,"Ошибка!")</f>
        <v>0</v>
      </c>
      <c r="BY590" s="361"/>
      <c r="BZ590" s="361"/>
      <c r="CA590" s="361"/>
      <c r="CB590" s="361"/>
      <c r="CC590" s="361"/>
      <c r="CD590" s="361"/>
      <c r="CE590" s="361"/>
      <c r="CF590" s="361"/>
      <c r="CG590" s="253">
        <f t="shared" ref="CG590:CG615" si="1006">IF(ROUND((AA590-AB590),5)&gt;=0,0,"Ошибка!")</f>
        <v>0</v>
      </c>
      <c r="CH590" s="361"/>
      <c r="CI590" s="253">
        <f t="shared" ref="CI590:CI615" si="1007">IF(ROUND((AC590-AD590),5)&gt;=0,0,"Ошибка!")</f>
        <v>0</v>
      </c>
      <c r="CJ590" s="361"/>
      <c r="CK590" s="361"/>
      <c r="CL590" s="361"/>
      <c r="CM590" s="361"/>
      <c r="CN590" s="361"/>
      <c r="CO590" s="361"/>
      <c r="CP590" s="361"/>
      <c r="CQ590" s="361"/>
      <c r="CR590" s="253">
        <f t="shared" ref="CR590:CR615" si="1008">IF(ROUND((AL590-AM590),5)&gt;=0,0,"Ошибка!")</f>
        <v>0</v>
      </c>
      <c r="CS590" s="361"/>
      <c r="CT590" s="253">
        <f t="shared" ref="CT590:CT615" si="1009">IF(ROUND((AN590-AO590),5)&gt;=0,0,"Ошибка!")</f>
        <v>0</v>
      </c>
      <c r="CU590" s="361"/>
      <c r="CV590" s="361"/>
      <c r="CW590" s="361"/>
      <c r="CX590" s="361"/>
      <c r="CY590" s="361"/>
      <c r="CZ590" s="361"/>
      <c r="DA590" s="361"/>
      <c r="DB590" s="361"/>
      <c r="DC590" s="253">
        <f t="shared" ref="DC590:DC615" si="1010">IF(ROUND((AW590-AX590),5)&gt;=0,0,"Ошибка!")</f>
        <v>0</v>
      </c>
      <c r="DD590" s="361"/>
      <c r="DE590" s="253">
        <f t="shared" ref="DE590:DE615" si="1011">IF(ROUND((AY590-AZ590),5)&gt;=0,0,"Ошибка!")</f>
        <v>0</v>
      </c>
      <c r="DF590" s="361"/>
      <c r="DG590" s="361"/>
      <c r="DH590" s="361"/>
      <c r="DI590" s="361"/>
      <c r="DJ590" s="361"/>
      <c r="DK590" s="361"/>
      <c r="DL590" s="361"/>
      <c r="DM590" s="2"/>
      <c r="DN590" s="2"/>
    </row>
    <row r="591" spans="1:118" s="28" customFormat="1" ht="24">
      <c r="A591" s="272" t="str">
        <f t="shared" si="981"/>
        <v>Внести наименование учреждения 20</v>
      </c>
      <c r="B591" s="348" t="s">
        <v>331</v>
      </c>
      <c r="C591" s="349" t="s">
        <v>288</v>
      </c>
      <c r="D591" s="349" t="s">
        <v>9</v>
      </c>
      <c r="E591" s="308">
        <f t="shared" si="992"/>
        <v>0</v>
      </c>
      <c r="F591" s="236">
        <f t="shared" si="993"/>
        <v>0</v>
      </c>
      <c r="G591" s="236">
        <f t="shared" si="994"/>
        <v>0</v>
      </c>
      <c r="H591" s="236">
        <f t="shared" si="995"/>
        <v>0</v>
      </c>
      <c r="I591" s="236">
        <f t="shared" si="996"/>
        <v>0</v>
      </c>
      <c r="J591" s="236">
        <f t="shared" si="997"/>
        <v>0</v>
      </c>
      <c r="K591" s="236">
        <f t="shared" si="998"/>
        <v>0</v>
      </c>
      <c r="L591" s="236">
        <f t="shared" si="999"/>
        <v>0</v>
      </c>
      <c r="M591" s="236">
        <f t="shared" si="1000"/>
        <v>0</v>
      </c>
      <c r="N591" s="236">
        <f t="shared" si="982"/>
        <v>0</v>
      </c>
      <c r="O591" s="236">
        <f t="shared" si="1001"/>
        <v>0</v>
      </c>
      <c r="P591" s="367"/>
      <c r="Q591" s="368"/>
      <c r="R591" s="237">
        <f t="shared" si="983"/>
        <v>0</v>
      </c>
      <c r="S591" s="368"/>
      <c r="T591" s="237">
        <f t="shared" si="984"/>
        <v>0</v>
      </c>
      <c r="U591" s="368"/>
      <c r="V591" s="368"/>
      <c r="W591" s="368"/>
      <c r="X591" s="368"/>
      <c r="Y591" s="368"/>
      <c r="Z591" s="368"/>
      <c r="AA591" s="367"/>
      <c r="AB591" s="368"/>
      <c r="AC591" s="237">
        <f t="shared" si="985"/>
        <v>0</v>
      </c>
      <c r="AD591" s="368"/>
      <c r="AE591" s="237">
        <f t="shared" si="986"/>
        <v>0</v>
      </c>
      <c r="AF591" s="368"/>
      <c r="AG591" s="368"/>
      <c r="AH591" s="368"/>
      <c r="AI591" s="368"/>
      <c r="AJ591" s="368"/>
      <c r="AK591" s="368"/>
      <c r="AL591" s="367"/>
      <c r="AM591" s="368"/>
      <c r="AN591" s="237">
        <f t="shared" si="987"/>
        <v>0</v>
      </c>
      <c r="AO591" s="368"/>
      <c r="AP591" s="237">
        <f t="shared" si="988"/>
        <v>0</v>
      </c>
      <c r="AQ591" s="368"/>
      <c r="AR591" s="368"/>
      <c r="AS591" s="368"/>
      <c r="AT591" s="368"/>
      <c r="AU591" s="368"/>
      <c r="AV591" s="368"/>
      <c r="AW591" s="367"/>
      <c r="AX591" s="368"/>
      <c r="AY591" s="237">
        <f t="shared" si="989"/>
        <v>0</v>
      </c>
      <c r="AZ591" s="368"/>
      <c r="BA591" s="237">
        <f t="shared" si="990"/>
        <v>0</v>
      </c>
      <c r="BB591" s="368"/>
      <c r="BC591" s="368"/>
      <c r="BD591" s="368"/>
      <c r="BE591" s="368"/>
      <c r="BF591" s="368"/>
      <c r="BG591" s="368"/>
      <c r="BH591" s="379">
        <f t="shared" si="978"/>
        <v>0</v>
      </c>
      <c r="BI591" s="255" t="str">
        <f t="shared" si="991"/>
        <v>04</v>
      </c>
      <c r="BJ591" s="361"/>
      <c r="BK591" s="253">
        <f t="shared" si="1002"/>
        <v>0</v>
      </c>
      <c r="BL591" s="361"/>
      <c r="BM591" s="253">
        <f t="shared" si="1003"/>
        <v>0</v>
      </c>
      <c r="BN591" s="247"/>
      <c r="BO591" s="358"/>
      <c r="BP591" s="361"/>
      <c r="BQ591" s="361"/>
      <c r="BR591" s="361"/>
      <c r="BS591" s="361"/>
      <c r="BT591" s="361"/>
      <c r="BU591" s="361"/>
      <c r="BV591" s="253">
        <f t="shared" si="1004"/>
        <v>0</v>
      </c>
      <c r="BW591" s="361"/>
      <c r="BX591" s="253">
        <f t="shared" si="1005"/>
        <v>0</v>
      </c>
      <c r="BY591" s="361"/>
      <c r="BZ591" s="361"/>
      <c r="CA591" s="361"/>
      <c r="CB591" s="361"/>
      <c r="CC591" s="361"/>
      <c r="CD591" s="361"/>
      <c r="CE591" s="361"/>
      <c r="CF591" s="361"/>
      <c r="CG591" s="253">
        <f t="shared" si="1006"/>
        <v>0</v>
      </c>
      <c r="CH591" s="361"/>
      <c r="CI591" s="253">
        <f t="shared" si="1007"/>
        <v>0</v>
      </c>
      <c r="CJ591" s="361"/>
      <c r="CK591" s="361"/>
      <c r="CL591" s="361"/>
      <c r="CM591" s="361"/>
      <c r="CN591" s="361"/>
      <c r="CO591" s="361"/>
      <c r="CP591" s="361"/>
      <c r="CQ591" s="361"/>
      <c r="CR591" s="253">
        <f t="shared" si="1008"/>
        <v>0</v>
      </c>
      <c r="CS591" s="361"/>
      <c r="CT591" s="253">
        <f t="shared" si="1009"/>
        <v>0</v>
      </c>
      <c r="CU591" s="361"/>
      <c r="CV591" s="361"/>
      <c r="CW591" s="361"/>
      <c r="CX591" s="361"/>
      <c r="CY591" s="361"/>
      <c r="CZ591" s="361"/>
      <c r="DA591" s="361"/>
      <c r="DB591" s="361"/>
      <c r="DC591" s="253">
        <f t="shared" si="1010"/>
        <v>0</v>
      </c>
      <c r="DD591" s="361"/>
      <c r="DE591" s="253">
        <f t="shared" si="1011"/>
        <v>0</v>
      </c>
      <c r="DF591" s="361"/>
      <c r="DG591" s="361"/>
      <c r="DH591" s="361"/>
      <c r="DI591" s="361"/>
      <c r="DJ591" s="361"/>
      <c r="DK591" s="361"/>
      <c r="DL591" s="361"/>
      <c r="DM591" s="242"/>
      <c r="DN591" s="242"/>
    </row>
    <row r="592" spans="1:118" s="28" customFormat="1" ht="24">
      <c r="A592" s="272" t="str">
        <f t="shared" si="981"/>
        <v>Внести наименование учреждения 20</v>
      </c>
      <c r="B592" s="348" t="s">
        <v>330</v>
      </c>
      <c r="C592" s="349" t="s">
        <v>289</v>
      </c>
      <c r="D592" s="349" t="s">
        <v>10</v>
      </c>
      <c r="E592" s="308">
        <f t="shared" si="992"/>
        <v>0</v>
      </c>
      <c r="F592" s="236">
        <f t="shared" si="993"/>
        <v>0</v>
      </c>
      <c r="G592" s="236">
        <f t="shared" si="994"/>
        <v>0</v>
      </c>
      <c r="H592" s="236">
        <f t="shared" si="995"/>
        <v>0</v>
      </c>
      <c r="I592" s="236">
        <f t="shared" si="996"/>
        <v>0</v>
      </c>
      <c r="J592" s="236">
        <f t="shared" si="997"/>
        <v>0</v>
      </c>
      <c r="K592" s="236">
        <f t="shared" si="998"/>
        <v>0</v>
      </c>
      <c r="L592" s="236">
        <f t="shared" si="999"/>
        <v>0</v>
      </c>
      <c r="M592" s="236">
        <f t="shared" si="1000"/>
        <v>0</v>
      </c>
      <c r="N592" s="236">
        <f t="shared" si="982"/>
        <v>0</v>
      </c>
      <c r="O592" s="236">
        <f t="shared" si="1001"/>
        <v>0</v>
      </c>
      <c r="P592" s="367"/>
      <c r="Q592" s="368"/>
      <c r="R592" s="237">
        <f t="shared" si="983"/>
        <v>0</v>
      </c>
      <c r="S592" s="368"/>
      <c r="T592" s="237">
        <f t="shared" si="984"/>
        <v>0</v>
      </c>
      <c r="U592" s="368"/>
      <c r="V592" s="368"/>
      <c r="W592" s="368"/>
      <c r="X592" s="368"/>
      <c r="Y592" s="368"/>
      <c r="Z592" s="368"/>
      <c r="AA592" s="367"/>
      <c r="AB592" s="368"/>
      <c r="AC592" s="237">
        <f t="shared" si="985"/>
        <v>0</v>
      </c>
      <c r="AD592" s="368"/>
      <c r="AE592" s="237">
        <f t="shared" si="986"/>
        <v>0</v>
      </c>
      <c r="AF592" s="368"/>
      <c r="AG592" s="368"/>
      <c r="AH592" s="368"/>
      <c r="AI592" s="368"/>
      <c r="AJ592" s="368"/>
      <c r="AK592" s="368"/>
      <c r="AL592" s="367"/>
      <c r="AM592" s="368"/>
      <c r="AN592" s="237">
        <f t="shared" si="987"/>
        <v>0</v>
      </c>
      <c r="AO592" s="368"/>
      <c r="AP592" s="237">
        <f t="shared" si="988"/>
        <v>0</v>
      </c>
      <c r="AQ592" s="368"/>
      <c r="AR592" s="368"/>
      <c r="AS592" s="368"/>
      <c r="AT592" s="368"/>
      <c r="AU592" s="368"/>
      <c r="AV592" s="368"/>
      <c r="AW592" s="367"/>
      <c r="AX592" s="368"/>
      <c r="AY592" s="237">
        <f t="shared" si="989"/>
        <v>0</v>
      </c>
      <c r="AZ592" s="368"/>
      <c r="BA592" s="237">
        <f t="shared" si="990"/>
        <v>0</v>
      </c>
      <c r="BB592" s="368"/>
      <c r="BC592" s="368"/>
      <c r="BD592" s="368"/>
      <c r="BE592" s="368"/>
      <c r="BF592" s="368"/>
      <c r="BG592" s="368"/>
      <c r="BH592" s="379">
        <f t="shared" si="978"/>
        <v>0</v>
      </c>
      <c r="BI592" s="255" t="str">
        <f t="shared" si="991"/>
        <v>05</v>
      </c>
      <c r="BJ592" s="361"/>
      <c r="BK592" s="253">
        <f t="shared" si="1002"/>
        <v>0</v>
      </c>
      <c r="BL592" s="361"/>
      <c r="BM592" s="253">
        <f t="shared" si="1003"/>
        <v>0</v>
      </c>
      <c r="BN592" s="247"/>
      <c r="BO592" s="358"/>
      <c r="BP592" s="361"/>
      <c r="BQ592" s="361"/>
      <c r="BR592" s="361"/>
      <c r="BS592" s="361"/>
      <c r="BT592" s="361"/>
      <c r="BU592" s="361"/>
      <c r="BV592" s="253">
        <f t="shared" si="1004"/>
        <v>0</v>
      </c>
      <c r="BW592" s="361"/>
      <c r="BX592" s="253">
        <f t="shared" si="1005"/>
        <v>0</v>
      </c>
      <c r="BY592" s="361"/>
      <c r="BZ592" s="361"/>
      <c r="CA592" s="361"/>
      <c r="CB592" s="361"/>
      <c r="CC592" s="361"/>
      <c r="CD592" s="361"/>
      <c r="CE592" s="361"/>
      <c r="CF592" s="361"/>
      <c r="CG592" s="253">
        <f t="shared" si="1006"/>
        <v>0</v>
      </c>
      <c r="CH592" s="361"/>
      <c r="CI592" s="253">
        <f t="shared" si="1007"/>
        <v>0</v>
      </c>
      <c r="CJ592" s="361"/>
      <c r="CK592" s="361"/>
      <c r="CL592" s="361"/>
      <c r="CM592" s="361"/>
      <c r="CN592" s="361"/>
      <c r="CO592" s="361"/>
      <c r="CP592" s="361"/>
      <c r="CQ592" s="361"/>
      <c r="CR592" s="253">
        <f t="shared" si="1008"/>
        <v>0</v>
      </c>
      <c r="CS592" s="361"/>
      <c r="CT592" s="253">
        <f t="shared" si="1009"/>
        <v>0</v>
      </c>
      <c r="CU592" s="361"/>
      <c r="CV592" s="361"/>
      <c r="CW592" s="361"/>
      <c r="CX592" s="361"/>
      <c r="CY592" s="361"/>
      <c r="CZ592" s="361"/>
      <c r="DA592" s="361"/>
      <c r="DB592" s="361"/>
      <c r="DC592" s="253">
        <f t="shared" si="1010"/>
        <v>0</v>
      </c>
      <c r="DD592" s="361"/>
      <c r="DE592" s="253">
        <f t="shared" si="1011"/>
        <v>0</v>
      </c>
      <c r="DF592" s="361"/>
      <c r="DG592" s="361"/>
      <c r="DH592" s="361"/>
      <c r="DI592" s="361"/>
      <c r="DJ592" s="361"/>
      <c r="DK592" s="361"/>
      <c r="DL592" s="361"/>
      <c r="DM592" s="242"/>
      <c r="DN592" s="242"/>
    </row>
    <row r="593" spans="1:118" s="27" customFormat="1" ht="12">
      <c r="A593" s="272" t="str">
        <f t="shared" si="981"/>
        <v>Внести наименование учреждения 20</v>
      </c>
      <c r="B593" s="350" t="s">
        <v>290</v>
      </c>
      <c r="C593" s="349" t="s">
        <v>291</v>
      </c>
      <c r="D593" s="349" t="s">
        <v>59</v>
      </c>
      <c r="E593" s="308">
        <f t="shared" si="992"/>
        <v>0</v>
      </c>
      <c r="F593" s="236">
        <f t="shared" si="993"/>
        <v>0</v>
      </c>
      <c r="G593" s="236">
        <f t="shared" si="994"/>
        <v>0</v>
      </c>
      <c r="H593" s="236">
        <f t="shared" si="995"/>
        <v>0</v>
      </c>
      <c r="I593" s="236">
        <f t="shared" si="996"/>
        <v>0</v>
      </c>
      <c r="J593" s="236">
        <f t="shared" si="997"/>
        <v>0</v>
      </c>
      <c r="K593" s="236">
        <f t="shared" si="998"/>
        <v>0</v>
      </c>
      <c r="L593" s="236">
        <f t="shared" si="999"/>
        <v>0</v>
      </c>
      <c r="M593" s="236">
        <f t="shared" si="1000"/>
        <v>0</v>
      </c>
      <c r="N593" s="236">
        <f t="shared" si="982"/>
        <v>0</v>
      </c>
      <c r="O593" s="236">
        <f t="shared" si="1001"/>
        <v>0</v>
      </c>
      <c r="P593" s="367"/>
      <c r="Q593" s="368"/>
      <c r="R593" s="237">
        <f t="shared" si="983"/>
        <v>0</v>
      </c>
      <c r="S593" s="368"/>
      <c r="T593" s="237">
        <f t="shared" si="984"/>
        <v>0</v>
      </c>
      <c r="U593" s="368"/>
      <c r="V593" s="368"/>
      <c r="W593" s="368"/>
      <c r="X593" s="368"/>
      <c r="Y593" s="368"/>
      <c r="Z593" s="368"/>
      <c r="AA593" s="367"/>
      <c r="AB593" s="368"/>
      <c r="AC593" s="237">
        <f t="shared" si="985"/>
        <v>0</v>
      </c>
      <c r="AD593" s="368"/>
      <c r="AE593" s="237">
        <f t="shared" si="986"/>
        <v>0</v>
      </c>
      <c r="AF593" s="368"/>
      <c r="AG593" s="368"/>
      <c r="AH593" s="368"/>
      <c r="AI593" s="368"/>
      <c r="AJ593" s="368"/>
      <c r="AK593" s="368"/>
      <c r="AL593" s="367"/>
      <c r="AM593" s="368"/>
      <c r="AN593" s="237">
        <f t="shared" si="987"/>
        <v>0</v>
      </c>
      <c r="AO593" s="368"/>
      <c r="AP593" s="237">
        <f t="shared" si="988"/>
        <v>0</v>
      </c>
      <c r="AQ593" s="368"/>
      <c r="AR593" s="368"/>
      <c r="AS593" s="368"/>
      <c r="AT593" s="368"/>
      <c r="AU593" s="368"/>
      <c r="AV593" s="368"/>
      <c r="AW593" s="367"/>
      <c r="AX593" s="368"/>
      <c r="AY593" s="237">
        <f t="shared" si="989"/>
        <v>0</v>
      </c>
      <c r="AZ593" s="368"/>
      <c r="BA593" s="237">
        <f t="shared" si="990"/>
        <v>0</v>
      </c>
      <c r="BB593" s="368"/>
      <c r="BC593" s="368"/>
      <c r="BD593" s="368"/>
      <c r="BE593" s="368"/>
      <c r="BF593" s="368"/>
      <c r="BG593" s="368"/>
      <c r="BH593" s="379">
        <f t="shared" si="978"/>
        <v>0</v>
      </c>
      <c r="BI593" s="255" t="str">
        <f t="shared" si="991"/>
        <v>06</v>
      </c>
      <c r="BJ593" s="361"/>
      <c r="BK593" s="253">
        <f t="shared" si="1002"/>
        <v>0</v>
      </c>
      <c r="BL593" s="361"/>
      <c r="BM593" s="253">
        <f t="shared" si="1003"/>
        <v>0</v>
      </c>
      <c r="BN593" s="247"/>
      <c r="BO593" s="358"/>
      <c r="BP593" s="361"/>
      <c r="BQ593" s="361"/>
      <c r="BR593" s="361"/>
      <c r="BS593" s="361"/>
      <c r="BT593" s="361"/>
      <c r="BU593" s="361"/>
      <c r="BV593" s="253">
        <f t="shared" si="1004"/>
        <v>0</v>
      </c>
      <c r="BW593" s="361"/>
      <c r="BX593" s="253">
        <f t="shared" si="1005"/>
        <v>0</v>
      </c>
      <c r="BY593" s="361"/>
      <c r="BZ593" s="361"/>
      <c r="CA593" s="361"/>
      <c r="CB593" s="361"/>
      <c r="CC593" s="361"/>
      <c r="CD593" s="361"/>
      <c r="CE593" s="361"/>
      <c r="CF593" s="361"/>
      <c r="CG593" s="253">
        <f t="shared" si="1006"/>
        <v>0</v>
      </c>
      <c r="CH593" s="361"/>
      <c r="CI593" s="253">
        <f t="shared" si="1007"/>
        <v>0</v>
      </c>
      <c r="CJ593" s="361"/>
      <c r="CK593" s="361"/>
      <c r="CL593" s="361"/>
      <c r="CM593" s="361"/>
      <c r="CN593" s="361"/>
      <c r="CO593" s="361"/>
      <c r="CP593" s="361"/>
      <c r="CQ593" s="361"/>
      <c r="CR593" s="253">
        <f t="shared" si="1008"/>
        <v>0</v>
      </c>
      <c r="CS593" s="361"/>
      <c r="CT593" s="253">
        <f t="shared" si="1009"/>
        <v>0</v>
      </c>
      <c r="CU593" s="361"/>
      <c r="CV593" s="361"/>
      <c r="CW593" s="361"/>
      <c r="CX593" s="361"/>
      <c r="CY593" s="361"/>
      <c r="CZ593" s="361"/>
      <c r="DA593" s="361"/>
      <c r="DB593" s="361"/>
      <c r="DC593" s="253">
        <f t="shared" si="1010"/>
        <v>0</v>
      </c>
      <c r="DD593" s="361"/>
      <c r="DE593" s="253">
        <f t="shared" si="1011"/>
        <v>0</v>
      </c>
      <c r="DF593" s="361"/>
      <c r="DG593" s="361"/>
      <c r="DH593" s="361"/>
      <c r="DI593" s="361"/>
      <c r="DJ593" s="361"/>
      <c r="DK593" s="361"/>
      <c r="DL593" s="361"/>
      <c r="DM593" s="2"/>
      <c r="DN593" s="2"/>
    </row>
    <row r="594" spans="1:118" s="28" customFormat="1" ht="36">
      <c r="A594" s="272" t="str">
        <f t="shared" si="981"/>
        <v>Внести наименование учреждения 20</v>
      </c>
      <c r="B594" s="348" t="s">
        <v>332</v>
      </c>
      <c r="C594" s="349" t="s">
        <v>292</v>
      </c>
      <c r="D594" s="349" t="s">
        <v>60</v>
      </c>
      <c r="E594" s="308">
        <f t="shared" si="992"/>
        <v>0</v>
      </c>
      <c r="F594" s="236">
        <f t="shared" si="993"/>
        <v>0</v>
      </c>
      <c r="G594" s="236">
        <f t="shared" si="994"/>
        <v>0</v>
      </c>
      <c r="H594" s="236">
        <f t="shared" si="995"/>
        <v>0</v>
      </c>
      <c r="I594" s="236">
        <f t="shared" si="996"/>
        <v>0</v>
      </c>
      <c r="J594" s="236">
        <f t="shared" si="997"/>
        <v>0</v>
      </c>
      <c r="K594" s="236">
        <f t="shared" si="998"/>
        <v>0</v>
      </c>
      <c r="L594" s="236">
        <f t="shared" si="999"/>
        <v>0</v>
      </c>
      <c r="M594" s="236">
        <f t="shared" si="1000"/>
        <v>0</v>
      </c>
      <c r="N594" s="236">
        <f t="shared" si="982"/>
        <v>0</v>
      </c>
      <c r="O594" s="236">
        <f t="shared" si="1001"/>
        <v>0</v>
      </c>
      <c r="P594" s="220"/>
      <c r="Q594" s="221"/>
      <c r="R594" s="237">
        <f t="shared" si="983"/>
        <v>0</v>
      </c>
      <c r="S594" s="221"/>
      <c r="T594" s="237">
        <f t="shared" si="984"/>
        <v>0</v>
      </c>
      <c r="U594" s="221"/>
      <c r="V594" s="233"/>
      <c r="W594" s="221"/>
      <c r="X594" s="221"/>
      <c r="Y594" s="233"/>
      <c r="Z594" s="221"/>
      <c r="AA594" s="220"/>
      <c r="AB594" s="221"/>
      <c r="AC594" s="237">
        <f t="shared" si="985"/>
        <v>0</v>
      </c>
      <c r="AD594" s="221"/>
      <c r="AE594" s="237">
        <f t="shared" si="986"/>
        <v>0</v>
      </c>
      <c r="AF594" s="221"/>
      <c r="AG594" s="233"/>
      <c r="AH594" s="221"/>
      <c r="AI594" s="221"/>
      <c r="AJ594" s="233"/>
      <c r="AK594" s="221"/>
      <c r="AL594" s="220"/>
      <c r="AM594" s="221"/>
      <c r="AN594" s="237">
        <f t="shared" si="987"/>
        <v>0</v>
      </c>
      <c r="AO594" s="221"/>
      <c r="AP594" s="237">
        <f t="shared" si="988"/>
        <v>0</v>
      </c>
      <c r="AQ594" s="221"/>
      <c r="AR594" s="233"/>
      <c r="AS594" s="221"/>
      <c r="AT594" s="221"/>
      <c r="AU594" s="233"/>
      <c r="AV594" s="221"/>
      <c r="AW594" s="220"/>
      <c r="AX594" s="221"/>
      <c r="AY594" s="237">
        <f t="shared" si="989"/>
        <v>0</v>
      </c>
      <c r="AZ594" s="221"/>
      <c r="BA594" s="237">
        <f t="shared" si="990"/>
        <v>0</v>
      </c>
      <c r="BB594" s="221"/>
      <c r="BC594" s="233"/>
      <c r="BD594" s="221"/>
      <c r="BE594" s="221"/>
      <c r="BF594" s="233"/>
      <c r="BG594" s="221"/>
      <c r="BH594" s="379">
        <f t="shared" si="978"/>
        <v>0</v>
      </c>
      <c r="BI594" s="255" t="str">
        <f t="shared" si="991"/>
        <v>07</v>
      </c>
      <c r="BJ594" s="361"/>
      <c r="BK594" s="253">
        <f t="shared" si="1002"/>
        <v>0</v>
      </c>
      <c r="BL594" s="361"/>
      <c r="BM594" s="253">
        <f t="shared" si="1003"/>
        <v>0</v>
      </c>
      <c r="BN594" s="247"/>
      <c r="BO594" s="358"/>
      <c r="BP594" s="361"/>
      <c r="BQ594" s="361"/>
      <c r="BR594" s="361"/>
      <c r="BS594" s="361"/>
      <c r="BT594" s="361"/>
      <c r="BU594" s="361"/>
      <c r="BV594" s="253">
        <f t="shared" si="1004"/>
        <v>0</v>
      </c>
      <c r="BW594" s="361"/>
      <c r="BX594" s="253">
        <f t="shared" si="1005"/>
        <v>0</v>
      </c>
      <c r="BY594" s="361"/>
      <c r="BZ594" s="361"/>
      <c r="CA594" s="361"/>
      <c r="CB594" s="361"/>
      <c r="CC594" s="361"/>
      <c r="CD594" s="361"/>
      <c r="CE594" s="361"/>
      <c r="CF594" s="361"/>
      <c r="CG594" s="253">
        <f t="shared" si="1006"/>
        <v>0</v>
      </c>
      <c r="CH594" s="361"/>
      <c r="CI594" s="253">
        <f t="shared" si="1007"/>
        <v>0</v>
      </c>
      <c r="CJ594" s="361"/>
      <c r="CK594" s="361"/>
      <c r="CL594" s="361"/>
      <c r="CM594" s="361"/>
      <c r="CN594" s="361"/>
      <c r="CO594" s="361"/>
      <c r="CP594" s="361"/>
      <c r="CQ594" s="361"/>
      <c r="CR594" s="253">
        <f t="shared" si="1008"/>
        <v>0</v>
      </c>
      <c r="CS594" s="361"/>
      <c r="CT594" s="253">
        <f t="shared" si="1009"/>
        <v>0</v>
      </c>
      <c r="CU594" s="361"/>
      <c r="CV594" s="361"/>
      <c r="CW594" s="361"/>
      <c r="CX594" s="361"/>
      <c r="CY594" s="361"/>
      <c r="CZ594" s="361"/>
      <c r="DA594" s="361"/>
      <c r="DB594" s="361"/>
      <c r="DC594" s="253">
        <f t="shared" si="1010"/>
        <v>0</v>
      </c>
      <c r="DD594" s="361"/>
      <c r="DE594" s="253">
        <f t="shared" si="1011"/>
        <v>0</v>
      </c>
      <c r="DF594" s="361"/>
      <c r="DG594" s="361"/>
      <c r="DH594" s="361"/>
      <c r="DI594" s="361"/>
      <c r="DJ594" s="361"/>
      <c r="DK594" s="361"/>
      <c r="DL594" s="361"/>
      <c r="DM594" s="242"/>
      <c r="DN594" s="242"/>
    </row>
    <row r="595" spans="1:118" s="28" customFormat="1" ht="24">
      <c r="A595" s="272" t="str">
        <f t="shared" si="981"/>
        <v>Внести наименование учреждения 20</v>
      </c>
      <c r="B595" s="348" t="s">
        <v>333</v>
      </c>
      <c r="C595" s="349" t="s">
        <v>293</v>
      </c>
      <c r="D595" s="349" t="s">
        <v>61</v>
      </c>
      <c r="E595" s="308">
        <f t="shared" si="992"/>
        <v>0</v>
      </c>
      <c r="F595" s="236">
        <f t="shared" si="993"/>
        <v>0</v>
      </c>
      <c r="G595" s="236">
        <f t="shared" si="994"/>
        <v>0</v>
      </c>
      <c r="H595" s="236">
        <f t="shared" si="995"/>
        <v>0</v>
      </c>
      <c r="I595" s="236">
        <f t="shared" si="996"/>
        <v>0</v>
      </c>
      <c r="J595" s="236">
        <f t="shared" si="997"/>
        <v>0</v>
      </c>
      <c r="K595" s="236">
        <f t="shared" si="998"/>
        <v>0</v>
      </c>
      <c r="L595" s="236">
        <f t="shared" si="999"/>
        <v>0</v>
      </c>
      <c r="M595" s="236">
        <f t="shared" si="1000"/>
        <v>0</v>
      </c>
      <c r="N595" s="236">
        <f t="shared" si="982"/>
        <v>0</v>
      </c>
      <c r="O595" s="236">
        <f t="shared" si="1001"/>
        <v>0</v>
      </c>
      <c r="P595" s="367"/>
      <c r="Q595" s="368"/>
      <c r="R595" s="237">
        <f t="shared" ref="R595:R612" si="1012">SUM(U595:W595)</f>
        <v>0</v>
      </c>
      <c r="S595" s="368"/>
      <c r="T595" s="237">
        <f t="shared" ref="T595:T612" si="1013">SUM(X595:Z595)</f>
        <v>0</v>
      </c>
      <c r="U595" s="368"/>
      <c r="V595" s="368"/>
      <c r="W595" s="368"/>
      <c r="X595" s="368"/>
      <c r="Y595" s="368"/>
      <c r="Z595" s="368"/>
      <c r="AA595" s="367"/>
      <c r="AB595" s="368"/>
      <c r="AC595" s="237">
        <f t="shared" ref="AC595:AC612" si="1014">SUM(AF595:AH595)</f>
        <v>0</v>
      </c>
      <c r="AD595" s="368"/>
      <c r="AE595" s="237">
        <f t="shared" ref="AE595:AE612" si="1015">SUM(AI595:AK595)</f>
        <v>0</v>
      </c>
      <c r="AF595" s="368"/>
      <c r="AG595" s="368"/>
      <c r="AH595" s="368"/>
      <c r="AI595" s="368"/>
      <c r="AJ595" s="368"/>
      <c r="AK595" s="368"/>
      <c r="AL595" s="367"/>
      <c r="AM595" s="368"/>
      <c r="AN595" s="237">
        <f t="shared" ref="AN595:AN612" si="1016">SUM(AQ595:AS595)</f>
        <v>0</v>
      </c>
      <c r="AO595" s="368"/>
      <c r="AP595" s="237">
        <f t="shared" ref="AP595:AP612" si="1017">SUM(AT595:AV595)</f>
        <v>0</v>
      </c>
      <c r="AQ595" s="368"/>
      <c r="AR595" s="368"/>
      <c r="AS595" s="368"/>
      <c r="AT595" s="368"/>
      <c r="AU595" s="368"/>
      <c r="AV595" s="368"/>
      <c r="AW595" s="367"/>
      <c r="AX595" s="368"/>
      <c r="AY595" s="237">
        <f t="shared" ref="AY595:AY612" si="1018">SUM(BB595:BD595)</f>
        <v>0</v>
      </c>
      <c r="AZ595" s="368"/>
      <c r="BA595" s="237">
        <f t="shared" ref="BA595:BA612" si="1019">SUM(BE595:BG595)</f>
        <v>0</v>
      </c>
      <c r="BB595" s="368"/>
      <c r="BC595" s="368"/>
      <c r="BD595" s="368"/>
      <c r="BE595" s="368"/>
      <c r="BF595" s="368"/>
      <c r="BG595" s="368"/>
      <c r="BH595" s="379">
        <f t="shared" si="978"/>
        <v>0</v>
      </c>
      <c r="BI595" s="255" t="str">
        <f t="shared" si="991"/>
        <v>08</v>
      </c>
      <c r="BJ595" s="361"/>
      <c r="BK595" s="253">
        <f t="shared" si="1002"/>
        <v>0</v>
      </c>
      <c r="BL595" s="361"/>
      <c r="BM595" s="253">
        <f t="shared" si="1003"/>
        <v>0</v>
      </c>
      <c r="BN595" s="247"/>
      <c r="BO595" s="358"/>
      <c r="BP595" s="361"/>
      <c r="BQ595" s="361"/>
      <c r="BR595" s="361"/>
      <c r="BS595" s="361"/>
      <c r="BT595" s="361"/>
      <c r="BU595" s="361"/>
      <c r="BV595" s="253">
        <f t="shared" si="1004"/>
        <v>0</v>
      </c>
      <c r="BW595" s="361"/>
      <c r="BX595" s="253">
        <f t="shared" si="1005"/>
        <v>0</v>
      </c>
      <c r="BY595" s="361"/>
      <c r="BZ595" s="361"/>
      <c r="CA595" s="361"/>
      <c r="CB595" s="361"/>
      <c r="CC595" s="361"/>
      <c r="CD595" s="361"/>
      <c r="CE595" s="361"/>
      <c r="CF595" s="361"/>
      <c r="CG595" s="253">
        <f t="shared" si="1006"/>
        <v>0</v>
      </c>
      <c r="CH595" s="361"/>
      <c r="CI595" s="253">
        <f t="shared" si="1007"/>
        <v>0</v>
      </c>
      <c r="CJ595" s="361"/>
      <c r="CK595" s="361"/>
      <c r="CL595" s="361"/>
      <c r="CM595" s="361"/>
      <c r="CN595" s="361"/>
      <c r="CO595" s="361"/>
      <c r="CP595" s="361"/>
      <c r="CQ595" s="361"/>
      <c r="CR595" s="253">
        <f t="shared" si="1008"/>
        <v>0</v>
      </c>
      <c r="CS595" s="361"/>
      <c r="CT595" s="253">
        <f t="shared" si="1009"/>
        <v>0</v>
      </c>
      <c r="CU595" s="361"/>
      <c r="CV595" s="361"/>
      <c r="CW595" s="361"/>
      <c r="CX595" s="361"/>
      <c r="CY595" s="361"/>
      <c r="CZ595" s="361"/>
      <c r="DA595" s="361"/>
      <c r="DB595" s="361"/>
      <c r="DC595" s="253">
        <f t="shared" si="1010"/>
        <v>0</v>
      </c>
      <c r="DD595" s="361"/>
      <c r="DE595" s="253">
        <f t="shared" si="1011"/>
        <v>0</v>
      </c>
      <c r="DF595" s="361"/>
      <c r="DG595" s="361"/>
      <c r="DH595" s="361"/>
      <c r="DI595" s="361"/>
      <c r="DJ595" s="361"/>
      <c r="DK595" s="361"/>
      <c r="DL595" s="361"/>
      <c r="DM595" s="242"/>
      <c r="DN595" s="242"/>
    </row>
    <row r="596" spans="1:118" s="27" customFormat="1" ht="24">
      <c r="A596" s="272" t="str">
        <f t="shared" si="981"/>
        <v>Внести наименование учреждения 20</v>
      </c>
      <c r="B596" s="351" t="s">
        <v>334</v>
      </c>
      <c r="C596" s="349" t="s">
        <v>294</v>
      </c>
      <c r="D596" s="349" t="s">
        <v>63</v>
      </c>
      <c r="E596" s="308">
        <f t="shared" si="992"/>
        <v>0</v>
      </c>
      <c r="F596" s="236">
        <f t="shared" si="993"/>
        <v>0</v>
      </c>
      <c r="G596" s="236">
        <f t="shared" si="994"/>
        <v>0</v>
      </c>
      <c r="H596" s="236">
        <f t="shared" si="995"/>
        <v>0</v>
      </c>
      <c r="I596" s="236">
        <f t="shared" si="996"/>
        <v>0</v>
      </c>
      <c r="J596" s="236">
        <f t="shared" si="997"/>
        <v>0</v>
      </c>
      <c r="K596" s="236">
        <f t="shared" si="998"/>
        <v>0</v>
      </c>
      <c r="L596" s="236">
        <f t="shared" si="999"/>
        <v>0</v>
      </c>
      <c r="M596" s="236">
        <f t="shared" si="1000"/>
        <v>0</v>
      </c>
      <c r="N596" s="236">
        <f t="shared" si="982"/>
        <v>0</v>
      </c>
      <c r="O596" s="236">
        <f t="shared" si="1001"/>
        <v>0</v>
      </c>
      <c r="P596" s="367"/>
      <c r="Q596" s="368"/>
      <c r="R596" s="237">
        <f t="shared" si="1012"/>
        <v>0</v>
      </c>
      <c r="S596" s="368"/>
      <c r="T596" s="237">
        <f t="shared" si="1013"/>
        <v>0</v>
      </c>
      <c r="U596" s="368"/>
      <c r="V596" s="368"/>
      <c r="W596" s="368"/>
      <c r="X596" s="368"/>
      <c r="Y596" s="368"/>
      <c r="Z596" s="368"/>
      <c r="AA596" s="367"/>
      <c r="AB596" s="368"/>
      <c r="AC596" s="237">
        <f t="shared" si="1014"/>
        <v>0</v>
      </c>
      <c r="AD596" s="368"/>
      <c r="AE596" s="237">
        <f t="shared" si="1015"/>
        <v>0</v>
      </c>
      <c r="AF596" s="368"/>
      <c r="AG596" s="368"/>
      <c r="AH596" s="368"/>
      <c r="AI596" s="368"/>
      <c r="AJ596" s="368"/>
      <c r="AK596" s="368"/>
      <c r="AL596" s="367"/>
      <c r="AM596" s="368"/>
      <c r="AN596" s="237">
        <f t="shared" si="1016"/>
        <v>0</v>
      </c>
      <c r="AO596" s="368"/>
      <c r="AP596" s="237">
        <f t="shared" si="1017"/>
        <v>0</v>
      </c>
      <c r="AQ596" s="368"/>
      <c r="AR596" s="368"/>
      <c r="AS596" s="368"/>
      <c r="AT596" s="368"/>
      <c r="AU596" s="368"/>
      <c r="AV596" s="368"/>
      <c r="AW596" s="367"/>
      <c r="AX596" s="368"/>
      <c r="AY596" s="237">
        <f t="shared" si="1018"/>
        <v>0</v>
      </c>
      <c r="AZ596" s="368"/>
      <c r="BA596" s="237">
        <f t="shared" si="1019"/>
        <v>0</v>
      </c>
      <c r="BB596" s="368"/>
      <c r="BC596" s="368"/>
      <c r="BD596" s="368"/>
      <c r="BE596" s="368"/>
      <c r="BF596" s="368"/>
      <c r="BG596" s="368"/>
      <c r="BH596" s="379">
        <f t="shared" si="978"/>
        <v>0</v>
      </c>
      <c r="BI596" s="255" t="str">
        <f t="shared" si="991"/>
        <v>09</v>
      </c>
      <c r="BJ596" s="361"/>
      <c r="BK596" s="253">
        <f t="shared" si="1002"/>
        <v>0</v>
      </c>
      <c r="BL596" s="361"/>
      <c r="BM596" s="253">
        <f t="shared" si="1003"/>
        <v>0</v>
      </c>
      <c r="BN596" s="247"/>
      <c r="BO596" s="358"/>
      <c r="BP596" s="361"/>
      <c r="BQ596" s="361"/>
      <c r="BR596" s="361"/>
      <c r="BS596" s="361"/>
      <c r="BT596" s="361"/>
      <c r="BU596" s="361"/>
      <c r="BV596" s="253">
        <f t="shared" si="1004"/>
        <v>0</v>
      </c>
      <c r="BW596" s="361"/>
      <c r="BX596" s="253">
        <f t="shared" si="1005"/>
        <v>0</v>
      </c>
      <c r="BY596" s="361"/>
      <c r="BZ596" s="361"/>
      <c r="CA596" s="361"/>
      <c r="CB596" s="361"/>
      <c r="CC596" s="361"/>
      <c r="CD596" s="361"/>
      <c r="CE596" s="361"/>
      <c r="CF596" s="361"/>
      <c r="CG596" s="253">
        <f t="shared" si="1006"/>
        <v>0</v>
      </c>
      <c r="CH596" s="361"/>
      <c r="CI596" s="253">
        <f t="shared" si="1007"/>
        <v>0</v>
      </c>
      <c r="CJ596" s="361"/>
      <c r="CK596" s="361"/>
      <c r="CL596" s="361"/>
      <c r="CM596" s="361"/>
      <c r="CN596" s="361"/>
      <c r="CO596" s="361"/>
      <c r="CP596" s="361"/>
      <c r="CQ596" s="361"/>
      <c r="CR596" s="253">
        <f t="shared" si="1008"/>
        <v>0</v>
      </c>
      <c r="CS596" s="361"/>
      <c r="CT596" s="253">
        <f t="shared" si="1009"/>
        <v>0</v>
      </c>
      <c r="CU596" s="361"/>
      <c r="CV596" s="361"/>
      <c r="CW596" s="361"/>
      <c r="CX596" s="361"/>
      <c r="CY596" s="361"/>
      <c r="CZ596" s="361"/>
      <c r="DA596" s="361"/>
      <c r="DB596" s="361"/>
      <c r="DC596" s="253">
        <f t="shared" si="1010"/>
        <v>0</v>
      </c>
      <c r="DD596" s="361"/>
      <c r="DE596" s="253">
        <f t="shared" si="1011"/>
        <v>0</v>
      </c>
      <c r="DF596" s="361"/>
      <c r="DG596" s="361"/>
      <c r="DH596" s="361"/>
      <c r="DI596" s="361"/>
      <c r="DJ596" s="361"/>
      <c r="DK596" s="361"/>
      <c r="DL596" s="361"/>
      <c r="DM596" s="2"/>
      <c r="DN596" s="2"/>
    </row>
    <row r="597" spans="1:118" s="27" customFormat="1" ht="12">
      <c r="A597" s="272" t="str">
        <f t="shared" si="981"/>
        <v>Внести наименование учреждения 20</v>
      </c>
      <c r="B597" s="366" t="s">
        <v>335</v>
      </c>
      <c r="C597" s="349" t="s">
        <v>295</v>
      </c>
      <c r="D597" s="349" t="s">
        <v>64</v>
      </c>
      <c r="E597" s="308">
        <f t="shared" si="992"/>
        <v>0</v>
      </c>
      <c r="F597" s="236">
        <f t="shared" si="993"/>
        <v>0</v>
      </c>
      <c r="G597" s="236">
        <f t="shared" si="994"/>
        <v>0</v>
      </c>
      <c r="H597" s="236">
        <f t="shared" si="995"/>
        <v>0</v>
      </c>
      <c r="I597" s="236">
        <f t="shared" si="996"/>
        <v>0</v>
      </c>
      <c r="J597" s="236">
        <f t="shared" si="997"/>
        <v>0</v>
      </c>
      <c r="K597" s="236">
        <f t="shared" si="998"/>
        <v>0</v>
      </c>
      <c r="L597" s="236">
        <f t="shared" si="999"/>
        <v>0</v>
      </c>
      <c r="M597" s="236">
        <f t="shared" si="1000"/>
        <v>0</v>
      </c>
      <c r="N597" s="236">
        <f t="shared" si="982"/>
        <v>0</v>
      </c>
      <c r="O597" s="236">
        <f t="shared" si="1001"/>
        <v>0</v>
      </c>
      <c r="P597" s="367"/>
      <c r="Q597" s="368"/>
      <c r="R597" s="237">
        <f t="shared" si="1012"/>
        <v>0</v>
      </c>
      <c r="S597" s="368"/>
      <c r="T597" s="237">
        <f t="shared" si="1013"/>
        <v>0</v>
      </c>
      <c r="U597" s="368"/>
      <c r="V597" s="368"/>
      <c r="W597" s="368"/>
      <c r="X597" s="368"/>
      <c r="Y597" s="368"/>
      <c r="Z597" s="368"/>
      <c r="AA597" s="367"/>
      <c r="AB597" s="368"/>
      <c r="AC597" s="237">
        <f t="shared" si="1014"/>
        <v>0</v>
      </c>
      <c r="AD597" s="368"/>
      <c r="AE597" s="237">
        <f t="shared" si="1015"/>
        <v>0</v>
      </c>
      <c r="AF597" s="368"/>
      <c r="AG597" s="368"/>
      <c r="AH597" s="368"/>
      <c r="AI597" s="368"/>
      <c r="AJ597" s="368"/>
      <c r="AK597" s="368"/>
      <c r="AL597" s="367"/>
      <c r="AM597" s="368"/>
      <c r="AN597" s="237">
        <f t="shared" si="1016"/>
        <v>0</v>
      </c>
      <c r="AO597" s="368"/>
      <c r="AP597" s="237">
        <f t="shared" si="1017"/>
        <v>0</v>
      </c>
      <c r="AQ597" s="368"/>
      <c r="AR597" s="368"/>
      <c r="AS597" s="368"/>
      <c r="AT597" s="368"/>
      <c r="AU597" s="368"/>
      <c r="AV597" s="368"/>
      <c r="AW597" s="367"/>
      <c r="AX597" s="368"/>
      <c r="AY597" s="237">
        <f t="shared" si="1018"/>
        <v>0</v>
      </c>
      <c r="AZ597" s="368"/>
      <c r="BA597" s="237">
        <f t="shared" si="1019"/>
        <v>0</v>
      </c>
      <c r="BB597" s="368"/>
      <c r="BC597" s="368"/>
      <c r="BD597" s="368"/>
      <c r="BE597" s="368"/>
      <c r="BF597" s="368"/>
      <c r="BG597" s="368"/>
      <c r="BH597" s="379">
        <f t="shared" si="978"/>
        <v>0</v>
      </c>
      <c r="BI597" s="255" t="str">
        <f t="shared" si="991"/>
        <v>10</v>
      </c>
      <c r="BJ597" s="361"/>
      <c r="BK597" s="253">
        <f t="shared" si="1002"/>
        <v>0</v>
      </c>
      <c r="BL597" s="361"/>
      <c r="BM597" s="253">
        <f t="shared" si="1003"/>
        <v>0</v>
      </c>
      <c r="BN597" s="247"/>
      <c r="BO597" s="358"/>
      <c r="BP597" s="361"/>
      <c r="BQ597" s="361"/>
      <c r="BR597" s="361"/>
      <c r="BS597" s="361"/>
      <c r="BT597" s="361"/>
      <c r="BU597" s="361"/>
      <c r="BV597" s="253">
        <f t="shared" si="1004"/>
        <v>0</v>
      </c>
      <c r="BW597" s="361"/>
      <c r="BX597" s="253">
        <f t="shared" si="1005"/>
        <v>0</v>
      </c>
      <c r="BY597" s="361"/>
      <c r="BZ597" s="361"/>
      <c r="CA597" s="361"/>
      <c r="CB597" s="361"/>
      <c r="CC597" s="361"/>
      <c r="CD597" s="361"/>
      <c r="CE597" s="361"/>
      <c r="CF597" s="361"/>
      <c r="CG597" s="253">
        <f t="shared" si="1006"/>
        <v>0</v>
      </c>
      <c r="CH597" s="361"/>
      <c r="CI597" s="253">
        <f t="shared" si="1007"/>
        <v>0</v>
      </c>
      <c r="CJ597" s="361"/>
      <c r="CK597" s="361"/>
      <c r="CL597" s="361"/>
      <c r="CM597" s="361"/>
      <c r="CN597" s="361"/>
      <c r="CO597" s="361"/>
      <c r="CP597" s="361"/>
      <c r="CQ597" s="361"/>
      <c r="CR597" s="253">
        <f t="shared" si="1008"/>
        <v>0</v>
      </c>
      <c r="CS597" s="361"/>
      <c r="CT597" s="253">
        <f t="shared" si="1009"/>
        <v>0</v>
      </c>
      <c r="CU597" s="361"/>
      <c r="CV597" s="361"/>
      <c r="CW597" s="361"/>
      <c r="CX597" s="361"/>
      <c r="CY597" s="361"/>
      <c r="CZ597" s="361"/>
      <c r="DA597" s="361"/>
      <c r="DB597" s="361"/>
      <c r="DC597" s="253">
        <f t="shared" si="1010"/>
        <v>0</v>
      </c>
      <c r="DD597" s="361"/>
      <c r="DE597" s="253">
        <f t="shared" si="1011"/>
        <v>0</v>
      </c>
      <c r="DF597" s="361"/>
      <c r="DG597" s="361"/>
      <c r="DH597" s="361"/>
      <c r="DI597" s="361"/>
      <c r="DJ597" s="361"/>
      <c r="DK597" s="361"/>
      <c r="DL597" s="361"/>
      <c r="DM597" s="2"/>
      <c r="DN597" s="2"/>
    </row>
    <row r="598" spans="1:118" s="28" customFormat="1" ht="24">
      <c r="A598" s="272" t="str">
        <f t="shared" si="981"/>
        <v>Внести наименование учреждения 20</v>
      </c>
      <c r="B598" s="348" t="s">
        <v>336</v>
      </c>
      <c r="C598" s="349" t="s">
        <v>296</v>
      </c>
      <c r="D598" s="349" t="s">
        <v>65</v>
      </c>
      <c r="E598" s="308">
        <f t="shared" si="992"/>
        <v>0</v>
      </c>
      <c r="F598" s="236">
        <f t="shared" si="993"/>
        <v>0</v>
      </c>
      <c r="G598" s="236">
        <f t="shared" si="994"/>
        <v>0</v>
      </c>
      <c r="H598" s="236">
        <f t="shared" si="995"/>
        <v>0</v>
      </c>
      <c r="I598" s="236">
        <f t="shared" si="996"/>
        <v>0</v>
      </c>
      <c r="J598" s="236">
        <f t="shared" si="997"/>
        <v>0</v>
      </c>
      <c r="K598" s="236">
        <f t="shared" si="998"/>
        <v>0</v>
      </c>
      <c r="L598" s="236">
        <f t="shared" si="999"/>
        <v>0</v>
      </c>
      <c r="M598" s="236">
        <f t="shared" si="1000"/>
        <v>0</v>
      </c>
      <c r="N598" s="236">
        <f t="shared" si="982"/>
        <v>0</v>
      </c>
      <c r="O598" s="236">
        <f t="shared" si="1001"/>
        <v>0</v>
      </c>
      <c r="P598" s="220"/>
      <c r="Q598" s="221"/>
      <c r="R598" s="237">
        <f t="shared" si="1012"/>
        <v>0</v>
      </c>
      <c r="S598" s="221"/>
      <c r="T598" s="237">
        <f t="shared" si="1013"/>
        <v>0</v>
      </c>
      <c r="U598" s="221"/>
      <c r="V598" s="233"/>
      <c r="W598" s="221"/>
      <c r="X598" s="221"/>
      <c r="Y598" s="233"/>
      <c r="Z598" s="221"/>
      <c r="AA598" s="220"/>
      <c r="AB598" s="221"/>
      <c r="AC598" s="237">
        <f t="shared" si="1014"/>
        <v>0</v>
      </c>
      <c r="AD598" s="221"/>
      <c r="AE598" s="237">
        <f t="shared" si="1015"/>
        <v>0</v>
      </c>
      <c r="AF598" s="221"/>
      <c r="AG598" s="233"/>
      <c r="AH598" s="221"/>
      <c r="AI598" s="221"/>
      <c r="AJ598" s="233"/>
      <c r="AK598" s="221"/>
      <c r="AL598" s="220"/>
      <c r="AM598" s="221"/>
      <c r="AN598" s="237">
        <f t="shared" si="1016"/>
        <v>0</v>
      </c>
      <c r="AO598" s="221"/>
      <c r="AP598" s="237">
        <f t="shared" si="1017"/>
        <v>0</v>
      </c>
      <c r="AQ598" s="221"/>
      <c r="AR598" s="233"/>
      <c r="AS598" s="221"/>
      <c r="AT598" s="221"/>
      <c r="AU598" s="233"/>
      <c r="AV598" s="221"/>
      <c r="AW598" s="220"/>
      <c r="AX598" s="221"/>
      <c r="AY598" s="237">
        <f t="shared" si="1018"/>
        <v>0</v>
      </c>
      <c r="AZ598" s="221"/>
      <c r="BA598" s="237">
        <f t="shared" si="1019"/>
        <v>0</v>
      </c>
      <c r="BB598" s="221"/>
      <c r="BC598" s="233"/>
      <c r="BD598" s="221"/>
      <c r="BE598" s="221"/>
      <c r="BF598" s="233"/>
      <c r="BG598" s="221"/>
      <c r="BH598" s="379">
        <f t="shared" si="978"/>
        <v>0</v>
      </c>
      <c r="BI598" s="255" t="str">
        <f t="shared" si="991"/>
        <v>11</v>
      </c>
      <c r="BJ598" s="361"/>
      <c r="BK598" s="253">
        <f t="shared" si="1002"/>
        <v>0</v>
      </c>
      <c r="BL598" s="361"/>
      <c r="BM598" s="253">
        <f t="shared" si="1003"/>
        <v>0</v>
      </c>
      <c r="BN598" s="247"/>
      <c r="BO598" s="358"/>
      <c r="BP598" s="361"/>
      <c r="BQ598" s="361"/>
      <c r="BR598" s="361"/>
      <c r="BS598" s="361"/>
      <c r="BT598" s="361"/>
      <c r="BU598" s="361"/>
      <c r="BV598" s="253">
        <f t="shared" si="1004"/>
        <v>0</v>
      </c>
      <c r="BW598" s="361"/>
      <c r="BX598" s="253">
        <f t="shared" si="1005"/>
        <v>0</v>
      </c>
      <c r="BY598" s="361"/>
      <c r="BZ598" s="361"/>
      <c r="CA598" s="361"/>
      <c r="CB598" s="361"/>
      <c r="CC598" s="361"/>
      <c r="CD598" s="361"/>
      <c r="CE598" s="361"/>
      <c r="CF598" s="361"/>
      <c r="CG598" s="253">
        <f t="shared" si="1006"/>
        <v>0</v>
      </c>
      <c r="CH598" s="361"/>
      <c r="CI598" s="253">
        <f t="shared" si="1007"/>
        <v>0</v>
      </c>
      <c r="CJ598" s="361"/>
      <c r="CK598" s="361"/>
      <c r="CL598" s="361"/>
      <c r="CM598" s="361"/>
      <c r="CN598" s="361"/>
      <c r="CO598" s="361"/>
      <c r="CP598" s="361"/>
      <c r="CQ598" s="361"/>
      <c r="CR598" s="253">
        <f t="shared" si="1008"/>
        <v>0</v>
      </c>
      <c r="CS598" s="361"/>
      <c r="CT598" s="253">
        <f t="shared" si="1009"/>
        <v>0</v>
      </c>
      <c r="CU598" s="361"/>
      <c r="CV598" s="361"/>
      <c r="CW598" s="361"/>
      <c r="CX598" s="361"/>
      <c r="CY598" s="361"/>
      <c r="CZ598" s="361"/>
      <c r="DA598" s="361"/>
      <c r="DB598" s="361"/>
      <c r="DC598" s="253">
        <f t="shared" si="1010"/>
        <v>0</v>
      </c>
      <c r="DD598" s="361"/>
      <c r="DE598" s="253">
        <f t="shared" si="1011"/>
        <v>0</v>
      </c>
      <c r="DF598" s="361"/>
      <c r="DG598" s="361"/>
      <c r="DH598" s="361"/>
      <c r="DI598" s="361"/>
      <c r="DJ598" s="361"/>
      <c r="DK598" s="361"/>
      <c r="DL598" s="361"/>
      <c r="DM598" s="242"/>
      <c r="DN598" s="242"/>
    </row>
    <row r="599" spans="1:118" s="27" customFormat="1" ht="24">
      <c r="A599" s="272" t="str">
        <f t="shared" si="981"/>
        <v>Внести наименование учреждения 20</v>
      </c>
      <c r="B599" s="351" t="s">
        <v>334</v>
      </c>
      <c r="C599" s="349" t="s">
        <v>297</v>
      </c>
      <c r="D599" s="349" t="s">
        <v>66</v>
      </c>
      <c r="E599" s="308">
        <f t="shared" si="992"/>
        <v>0</v>
      </c>
      <c r="F599" s="236">
        <f t="shared" si="993"/>
        <v>0</v>
      </c>
      <c r="G599" s="236">
        <f t="shared" si="994"/>
        <v>0</v>
      </c>
      <c r="H599" s="236">
        <f t="shared" si="995"/>
        <v>0</v>
      </c>
      <c r="I599" s="236">
        <f t="shared" si="996"/>
        <v>0</v>
      </c>
      <c r="J599" s="236">
        <f t="shared" si="997"/>
        <v>0</v>
      </c>
      <c r="K599" s="236">
        <f t="shared" si="998"/>
        <v>0</v>
      </c>
      <c r="L599" s="236">
        <f t="shared" si="999"/>
        <v>0</v>
      </c>
      <c r="M599" s="236">
        <f t="shared" si="1000"/>
        <v>0</v>
      </c>
      <c r="N599" s="236">
        <f t="shared" si="982"/>
        <v>0</v>
      </c>
      <c r="O599" s="236">
        <f t="shared" si="1001"/>
        <v>0</v>
      </c>
      <c r="P599" s="220"/>
      <c r="Q599" s="221"/>
      <c r="R599" s="237">
        <f t="shared" si="1012"/>
        <v>0</v>
      </c>
      <c r="S599" s="221"/>
      <c r="T599" s="237">
        <f t="shared" si="1013"/>
        <v>0</v>
      </c>
      <c r="U599" s="221"/>
      <c r="V599" s="233"/>
      <c r="W599" s="221"/>
      <c r="X599" s="221"/>
      <c r="Y599" s="233"/>
      <c r="Z599" s="221"/>
      <c r="AA599" s="220"/>
      <c r="AB599" s="221"/>
      <c r="AC599" s="237">
        <f t="shared" si="1014"/>
        <v>0</v>
      </c>
      <c r="AD599" s="221"/>
      <c r="AE599" s="237">
        <f t="shared" si="1015"/>
        <v>0</v>
      </c>
      <c r="AF599" s="221"/>
      <c r="AG599" s="233"/>
      <c r="AH599" s="221"/>
      <c r="AI599" s="221"/>
      <c r="AJ599" s="233"/>
      <c r="AK599" s="221"/>
      <c r="AL599" s="220"/>
      <c r="AM599" s="221"/>
      <c r="AN599" s="237">
        <f t="shared" si="1016"/>
        <v>0</v>
      </c>
      <c r="AO599" s="221"/>
      <c r="AP599" s="237">
        <f t="shared" si="1017"/>
        <v>0</v>
      </c>
      <c r="AQ599" s="221"/>
      <c r="AR599" s="233"/>
      <c r="AS599" s="221"/>
      <c r="AT599" s="221"/>
      <c r="AU599" s="233"/>
      <c r="AV599" s="221"/>
      <c r="AW599" s="220"/>
      <c r="AX599" s="221"/>
      <c r="AY599" s="237">
        <f t="shared" si="1018"/>
        <v>0</v>
      </c>
      <c r="AZ599" s="221"/>
      <c r="BA599" s="237">
        <f t="shared" si="1019"/>
        <v>0</v>
      </c>
      <c r="BB599" s="221"/>
      <c r="BC599" s="233"/>
      <c r="BD599" s="221"/>
      <c r="BE599" s="221"/>
      <c r="BF599" s="233"/>
      <c r="BG599" s="221"/>
      <c r="BH599" s="379">
        <f t="shared" si="978"/>
        <v>0</v>
      </c>
      <c r="BI599" s="255" t="str">
        <f t="shared" si="991"/>
        <v>12</v>
      </c>
      <c r="BJ599" s="361"/>
      <c r="BK599" s="253">
        <f t="shared" si="1002"/>
        <v>0</v>
      </c>
      <c r="BL599" s="361"/>
      <c r="BM599" s="253">
        <f t="shared" si="1003"/>
        <v>0</v>
      </c>
      <c r="BN599" s="247"/>
      <c r="BO599" s="358"/>
      <c r="BP599" s="361"/>
      <c r="BQ599" s="361"/>
      <c r="BR599" s="361"/>
      <c r="BS599" s="361"/>
      <c r="BT599" s="361"/>
      <c r="BU599" s="361"/>
      <c r="BV599" s="253">
        <f t="shared" si="1004"/>
        <v>0</v>
      </c>
      <c r="BW599" s="361"/>
      <c r="BX599" s="253">
        <f t="shared" si="1005"/>
        <v>0</v>
      </c>
      <c r="BY599" s="361"/>
      <c r="BZ599" s="361"/>
      <c r="CA599" s="361"/>
      <c r="CB599" s="361"/>
      <c r="CC599" s="361"/>
      <c r="CD599" s="361"/>
      <c r="CE599" s="361"/>
      <c r="CF599" s="361"/>
      <c r="CG599" s="253">
        <f t="shared" si="1006"/>
        <v>0</v>
      </c>
      <c r="CH599" s="361"/>
      <c r="CI599" s="253">
        <f t="shared" si="1007"/>
        <v>0</v>
      </c>
      <c r="CJ599" s="361"/>
      <c r="CK599" s="361"/>
      <c r="CL599" s="361"/>
      <c r="CM599" s="361"/>
      <c r="CN599" s="361"/>
      <c r="CO599" s="361"/>
      <c r="CP599" s="361"/>
      <c r="CQ599" s="361"/>
      <c r="CR599" s="253">
        <f t="shared" si="1008"/>
        <v>0</v>
      </c>
      <c r="CS599" s="361"/>
      <c r="CT599" s="253">
        <f t="shared" si="1009"/>
        <v>0</v>
      </c>
      <c r="CU599" s="361"/>
      <c r="CV599" s="361"/>
      <c r="CW599" s="361"/>
      <c r="CX599" s="361"/>
      <c r="CY599" s="361"/>
      <c r="CZ599" s="361"/>
      <c r="DA599" s="361"/>
      <c r="DB599" s="361"/>
      <c r="DC599" s="253">
        <f t="shared" si="1010"/>
        <v>0</v>
      </c>
      <c r="DD599" s="361"/>
      <c r="DE599" s="253">
        <f t="shared" si="1011"/>
        <v>0</v>
      </c>
      <c r="DF599" s="361"/>
      <c r="DG599" s="361"/>
      <c r="DH599" s="361"/>
      <c r="DI599" s="361"/>
      <c r="DJ599" s="361"/>
      <c r="DK599" s="361"/>
      <c r="DL599" s="361"/>
      <c r="DM599" s="2"/>
      <c r="DN599" s="2"/>
    </row>
    <row r="600" spans="1:118" s="27" customFormat="1" ht="12">
      <c r="A600" s="272" t="str">
        <f t="shared" si="981"/>
        <v>Внести наименование учреждения 20</v>
      </c>
      <c r="B600" s="366" t="s">
        <v>335</v>
      </c>
      <c r="C600" s="349" t="s">
        <v>298</v>
      </c>
      <c r="D600" s="349" t="s">
        <v>67</v>
      </c>
      <c r="E600" s="308">
        <f t="shared" si="992"/>
        <v>0</v>
      </c>
      <c r="F600" s="236">
        <f t="shared" si="993"/>
        <v>0</v>
      </c>
      <c r="G600" s="236">
        <f t="shared" si="994"/>
        <v>0</v>
      </c>
      <c r="H600" s="236">
        <f t="shared" si="995"/>
        <v>0</v>
      </c>
      <c r="I600" s="236">
        <f t="shared" si="996"/>
        <v>0</v>
      </c>
      <c r="J600" s="236">
        <f t="shared" si="997"/>
        <v>0</v>
      </c>
      <c r="K600" s="236">
        <f t="shared" si="998"/>
        <v>0</v>
      </c>
      <c r="L600" s="236">
        <f t="shared" si="999"/>
        <v>0</v>
      </c>
      <c r="M600" s="236">
        <f t="shared" si="1000"/>
        <v>0</v>
      </c>
      <c r="N600" s="236">
        <f t="shared" si="982"/>
        <v>0</v>
      </c>
      <c r="O600" s="236">
        <f t="shared" si="1001"/>
        <v>0</v>
      </c>
      <c r="P600" s="220"/>
      <c r="Q600" s="221"/>
      <c r="R600" s="237">
        <f t="shared" si="1012"/>
        <v>0</v>
      </c>
      <c r="S600" s="221"/>
      <c r="T600" s="237">
        <f t="shared" si="1013"/>
        <v>0</v>
      </c>
      <c r="U600" s="221"/>
      <c r="V600" s="233"/>
      <c r="W600" s="221"/>
      <c r="X600" s="221"/>
      <c r="Y600" s="233"/>
      <c r="Z600" s="221"/>
      <c r="AA600" s="220"/>
      <c r="AB600" s="221"/>
      <c r="AC600" s="237">
        <f t="shared" si="1014"/>
        <v>0</v>
      </c>
      <c r="AD600" s="221"/>
      <c r="AE600" s="237">
        <f t="shared" si="1015"/>
        <v>0</v>
      </c>
      <c r="AF600" s="221"/>
      <c r="AG600" s="233"/>
      <c r="AH600" s="221"/>
      <c r="AI600" s="221"/>
      <c r="AJ600" s="233"/>
      <c r="AK600" s="221"/>
      <c r="AL600" s="220"/>
      <c r="AM600" s="221"/>
      <c r="AN600" s="237">
        <f t="shared" si="1016"/>
        <v>0</v>
      </c>
      <c r="AO600" s="221"/>
      <c r="AP600" s="237">
        <f t="shared" si="1017"/>
        <v>0</v>
      </c>
      <c r="AQ600" s="221"/>
      <c r="AR600" s="233"/>
      <c r="AS600" s="221"/>
      <c r="AT600" s="221"/>
      <c r="AU600" s="233"/>
      <c r="AV600" s="221"/>
      <c r="AW600" s="220"/>
      <c r="AX600" s="221"/>
      <c r="AY600" s="237">
        <f t="shared" si="1018"/>
        <v>0</v>
      </c>
      <c r="AZ600" s="221"/>
      <c r="BA600" s="237">
        <f t="shared" si="1019"/>
        <v>0</v>
      </c>
      <c r="BB600" s="221"/>
      <c r="BC600" s="233"/>
      <c r="BD600" s="221"/>
      <c r="BE600" s="221"/>
      <c r="BF600" s="233"/>
      <c r="BG600" s="221"/>
      <c r="BH600" s="379">
        <f t="shared" si="978"/>
        <v>0</v>
      </c>
      <c r="BI600" s="255" t="str">
        <f t="shared" si="991"/>
        <v>13</v>
      </c>
      <c r="BJ600" s="361"/>
      <c r="BK600" s="253">
        <f t="shared" si="1002"/>
        <v>0</v>
      </c>
      <c r="BL600" s="361"/>
      <c r="BM600" s="253">
        <f t="shared" si="1003"/>
        <v>0</v>
      </c>
      <c r="BN600" s="247"/>
      <c r="BO600" s="358"/>
      <c r="BP600" s="361"/>
      <c r="BQ600" s="361"/>
      <c r="BR600" s="361"/>
      <c r="BS600" s="361"/>
      <c r="BT600" s="361"/>
      <c r="BU600" s="361"/>
      <c r="BV600" s="253">
        <f t="shared" si="1004"/>
        <v>0</v>
      </c>
      <c r="BW600" s="361"/>
      <c r="BX600" s="253">
        <f t="shared" si="1005"/>
        <v>0</v>
      </c>
      <c r="BY600" s="361"/>
      <c r="BZ600" s="361"/>
      <c r="CA600" s="361"/>
      <c r="CB600" s="361"/>
      <c r="CC600" s="361"/>
      <c r="CD600" s="361"/>
      <c r="CE600" s="361"/>
      <c r="CF600" s="361"/>
      <c r="CG600" s="253">
        <f t="shared" si="1006"/>
        <v>0</v>
      </c>
      <c r="CH600" s="361"/>
      <c r="CI600" s="253">
        <f t="shared" si="1007"/>
        <v>0</v>
      </c>
      <c r="CJ600" s="361"/>
      <c r="CK600" s="361"/>
      <c r="CL600" s="361"/>
      <c r="CM600" s="361"/>
      <c r="CN600" s="361"/>
      <c r="CO600" s="361"/>
      <c r="CP600" s="361"/>
      <c r="CQ600" s="361"/>
      <c r="CR600" s="253">
        <f t="shared" si="1008"/>
        <v>0</v>
      </c>
      <c r="CS600" s="361"/>
      <c r="CT600" s="253">
        <f t="shared" si="1009"/>
        <v>0</v>
      </c>
      <c r="CU600" s="361"/>
      <c r="CV600" s="361"/>
      <c r="CW600" s="361"/>
      <c r="CX600" s="361"/>
      <c r="CY600" s="361"/>
      <c r="CZ600" s="361"/>
      <c r="DA600" s="361"/>
      <c r="DB600" s="361"/>
      <c r="DC600" s="253">
        <f t="shared" si="1010"/>
        <v>0</v>
      </c>
      <c r="DD600" s="361"/>
      <c r="DE600" s="253">
        <f t="shared" si="1011"/>
        <v>0</v>
      </c>
      <c r="DF600" s="361"/>
      <c r="DG600" s="361"/>
      <c r="DH600" s="361"/>
      <c r="DI600" s="361"/>
      <c r="DJ600" s="361"/>
      <c r="DK600" s="361"/>
      <c r="DL600" s="361"/>
      <c r="DM600" s="2"/>
      <c r="DN600" s="2"/>
    </row>
    <row r="601" spans="1:118" s="28" customFormat="1" ht="72">
      <c r="A601" s="272" t="str">
        <f t="shared" si="981"/>
        <v>Внести наименование учреждения 20</v>
      </c>
      <c r="B601" s="348" t="s">
        <v>337</v>
      </c>
      <c r="C601" s="349" t="s">
        <v>299</v>
      </c>
      <c r="D601" s="349" t="s">
        <v>300</v>
      </c>
      <c r="E601" s="308">
        <f t="shared" si="992"/>
        <v>0</v>
      </c>
      <c r="F601" s="236">
        <f t="shared" si="993"/>
        <v>0</v>
      </c>
      <c r="G601" s="236">
        <f t="shared" si="994"/>
        <v>0</v>
      </c>
      <c r="H601" s="236">
        <f t="shared" si="995"/>
        <v>0</v>
      </c>
      <c r="I601" s="236">
        <f t="shared" si="996"/>
        <v>0</v>
      </c>
      <c r="J601" s="236">
        <f t="shared" si="997"/>
        <v>0</v>
      </c>
      <c r="K601" s="236">
        <f t="shared" si="998"/>
        <v>0</v>
      </c>
      <c r="L601" s="236">
        <f t="shared" si="999"/>
        <v>0</v>
      </c>
      <c r="M601" s="236">
        <f t="shared" si="1000"/>
        <v>0</v>
      </c>
      <c r="N601" s="236">
        <f t="shared" si="982"/>
        <v>0</v>
      </c>
      <c r="O601" s="236">
        <f t="shared" si="1001"/>
        <v>0</v>
      </c>
      <c r="P601" s="220"/>
      <c r="Q601" s="221"/>
      <c r="R601" s="237">
        <f t="shared" si="1012"/>
        <v>0</v>
      </c>
      <c r="S601" s="221"/>
      <c r="T601" s="237">
        <f t="shared" si="1013"/>
        <v>0</v>
      </c>
      <c r="U601" s="221"/>
      <c r="V601" s="233"/>
      <c r="W601" s="221"/>
      <c r="X601" s="221"/>
      <c r="Y601" s="233"/>
      <c r="Z601" s="221"/>
      <c r="AA601" s="220"/>
      <c r="AB601" s="221"/>
      <c r="AC601" s="237">
        <f t="shared" si="1014"/>
        <v>0</v>
      </c>
      <c r="AD601" s="221"/>
      <c r="AE601" s="237">
        <f t="shared" si="1015"/>
        <v>0</v>
      </c>
      <c r="AF601" s="221"/>
      <c r="AG601" s="233"/>
      <c r="AH601" s="221"/>
      <c r="AI601" s="221"/>
      <c r="AJ601" s="233"/>
      <c r="AK601" s="221"/>
      <c r="AL601" s="220"/>
      <c r="AM601" s="221"/>
      <c r="AN601" s="237">
        <f t="shared" si="1016"/>
        <v>0</v>
      </c>
      <c r="AO601" s="221"/>
      <c r="AP601" s="237">
        <f t="shared" si="1017"/>
        <v>0</v>
      </c>
      <c r="AQ601" s="221"/>
      <c r="AR601" s="233"/>
      <c r="AS601" s="221"/>
      <c r="AT601" s="221"/>
      <c r="AU601" s="233"/>
      <c r="AV601" s="221"/>
      <c r="AW601" s="220"/>
      <c r="AX601" s="221"/>
      <c r="AY601" s="237">
        <f t="shared" si="1018"/>
        <v>0</v>
      </c>
      <c r="AZ601" s="221"/>
      <c r="BA601" s="237">
        <f t="shared" si="1019"/>
        <v>0</v>
      </c>
      <c r="BB601" s="221"/>
      <c r="BC601" s="233"/>
      <c r="BD601" s="221"/>
      <c r="BE601" s="221"/>
      <c r="BF601" s="233"/>
      <c r="BG601" s="221"/>
      <c r="BH601" s="379">
        <f t="shared" si="978"/>
        <v>0</v>
      </c>
      <c r="BI601" s="255" t="str">
        <f t="shared" si="991"/>
        <v>14</v>
      </c>
      <c r="BJ601" s="361"/>
      <c r="BK601" s="253">
        <f t="shared" si="1002"/>
        <v>0</v>
      </c>
      <c r="BL601" s="361"/>
      <c r="BM601" s="253">
        <f t="shared" si="1003"/>
        <v>0</v>
      </c>
      <c r="BN601" s="247"/>
      <c r="BO601" s="358"/>
      <c r="BP601" s="361"/>
      <c r="BQ601" s="361"/>
      <c r="BR601" s="361"/>
      <c r="BS601" s="361"/>
      <c r="BT601" s="361"/>
      <c r="BU601" s="361"/>
      <c r="BV601" s="253">
        <f t="shared" si="1004"/>
        <v>0</v>
      </c>
      <c r="BW601" s="361"/>
      <c r="BX601" s="253">
        <f t="shared" si="1005"/>
        <v>0</v>
      </c>
      <c r="BY601" s="361"/>
      <c r="BZ601" s="361"/>
      <c r="CA601" s="361"/>
      <c r="CB601" s="361"/>
      <c r="CC601" s="361"/>
      <c r="CD601" s="361"/>
      <c r="CE601" s="361"/>
      <c r="CF601" s="361"/>
      <c r="CG601" s="253">
        <f t="shared" si="1006"/>
        <v>0</v>
      </c>
      <c r="CH601" s="361"/>
      <c r="CI601" s="253">
        <f t="shared" si="1007"/>
        <v>0</v>
      </c>
      <c r="CJ601" s="361"/>
      <c r="CK601" s="361"/>
      <c r="CL601" s="361"/>
      <c r="CM601" s="361"/>
      <c r="CN601" s="361"/>
      <c r="CO601" s="361"/>
      <c r="CP601" s="361"/>
      <c r="CQ601" s="361"/>
      <c r="CR601" s="253">
        <f t="shared" si="1008"/>
        <v>0</v>
      </c>
      <c r="CS601" s="361"/>
      <c r="CT601" s="253">
        <f t="shared" si="1009"/>
        <v>0</v>
      </c>
      <c r="CU601" s="361"/>
      <c r="CV601" s="361"/>
      <c r="CW601" s="361"/>
      <c r="CX601" s="361"/>
      <c r="CY601" s="361"/>
      <c r="CZ601" s="361"/>
      <c r="DA601" s="361"/>
      <c r="DB601" s="361"/>
      <c r="DC601" s="253">
        <f t="shared" si="1010"/>
        <v>0</v>
      </c>
      <c r="DD601" s="361"/>
      <c r="DE601" s="253">
        <f t="shared" si="1011"/>
        <v>0</v>
      </c>
      <c r="DF601" s="361"/>
      <c r="DG601" s="361"/>
      <c r="DH601" s="361"/>
      <c r="DI601" s="361"/>
      <c r="DJ601" s="361"/>
      <c r="DK601" s="361"/>
      <c r="DL601" s="361"/>
      <c r="DM601" s="242"/>
      <c r="DN601" s="242"/>
    </row>
    <row r="602" spans="1:118" s="27" customFormat="1" ht="24">
      <c r="A602" s="272" t="str">
        <f t="shared" si="981"/>
        <v>Внести наименование учреждения 20</v>
      </c>
      <c r="B602" s="351" t="s">
        <v>334</v>
      </c>
      <c r="C602" s="349" t="s">
        <v>301</v>
      </c>
      <c r="D602" s="349" t="s">
        <v>302</v>
      </c>
      <c r="E602" s="308">
        <f t="shared" si="992"/>
        <v>0</v>
      </c>
      <c r="F602" s="236">
        <f t="shared" si="993"/>
        <v>0</v>
      </c>
      <c r="G602" s="236">
        <f t="shared" si="994"/>
        <v>0</v>
      </c>
      <c r="H602" s="236">
        <f t="shared" si="995"/>
        <v>0</v>
      </c>
      <c r="I602" s="236">
        <f t="shared" si="996"/>
        <v>0</v>
      </c>
      <c r="J602" s="236">
        <f t="shared" si="997"/>
        <v>0</v>
      </c>
      <c r="K602" s="236">
        <f t="shared" si="998"/>
        <v>0</v>
      </c>
      <c r="L602" s="236">
        <f t="shared" si="999"/>
        <v>0</v>
      </c>
      <c r="M602" s="236">
        <f t="shared" si="1000"/>
        <v>0</v>
      </c>
      <c r="N602" s="236">
        <f t="shared" si="982"/>
        <v>0</v>
      </c>
      <c r="O602" s="236">
        <f t="shared" si="1001"/>
        <v>0</v>
      </c>
      <c r="P602" s="220"/>
      <c r="Q602" s="221"/>
      <c r="R602" s="237">
        <f t="shared" si="1012"/>
        <v>0</v>
      </c>
      <c r="S602" s="221"/>
      <c r="T602" s="237">
        <f t="shared" si="1013"/>
        <v>0</v>
      </c>
      <c r="U602" s="221"/>
      <c r="V602" s="233"/>
      <c r="W602" s="221"/>
      <c r="X602" s="221"/>
      <c r="Y602" s="233"/>
      <c r="Z602" s="221"/>
      <c r="AA602" s="220"/>
      <c r="AB602" s="221"/>
      <c r="AC602" s="237">
        <f t="shared" si="1014"/>
        <v>0</v>
      </c>
      <c r="AD602" s="221"/>
      <c r="AE602" s="237">
        <f t="shared" si="1015"/>
        <v>0</v>
      </c>
      <c r="AF602" s="221"/>
      <c r="AG602" s="233"/>
      <c r="AH602" s="221"/>
      <c r="AI602" s="221"/>
      <c r="AJ602" s="233"/>
      <c r="AK602" s="221"/>
      <c r="AL602" s="220"/>
      <c r="AM602" s="221"/>
      <c r="AN602" s="237">
        <f t="shared" si="1016"/>
        <v>0</v>
      </c>
      <c r="AO602" s="221"/>
      <c r="AP602" s="237">
        <f t="shared" si="1017"/>
        <v>0</v>
      </c>
      <c r="AQ602" s="221"/>
      <c r="AR602" s="233"/>
      <c r="AS602" s="221"/>
      <c r="AT602" s="221"/>
      <c r="AU602" s="233"/>
      <c r="AV602" s="221"/>
      <c r="AW602" s="220"/>
      <c r="AX602" s="221"/>
      <c r="AY602" s="237">
        <f t="shared" si="1018"/>
        <v>0</v>
      </c>
      <c r="AZ602" s="221"/>
      <c r="BA602" s="237">
        <f t="shared" si="1019"/>
        <v>0</v>
      </c>
      <c r="BB602" s="221"/>
      <c r="BC602" s="233"/>
      <c r="BD602" s="221"/>
      <c r="BE602" s="221"/>
      <c r="BF602" s="233"/>
      <c r="BG602" s="221"/>
      <c r="BH602" s="379">
        <f t="shared" si="978"/>
        <v>0</v>
      </c>
      <c r="BI602" s="255" t="str">
        <f t="shared" si="991"/>
        <v>15</v>
      </c>
      <c r="BJ602" s="361"/>
      <c r="BK602" s="253">
        <f t="shared" si="1002"/>
        <v>0</v>
      </c>
      <c r="BL602" s="361"/>
      <c r="BM602" s="253">
        <f t="shared" si="1003"/>
        <v>0</v>
      </c>
      <c r="BN602" s="247"/>
      <c r="BO602" s="358"/>
      <c r="BP602" s="361"/>
      <c r="BQ602" s="361"/>
      <c r="BR602" s="361"/>
      <c r="BS602" s="361"/>
      <c r="BT602" s="361"/>
      <c r="BU602" s="361"/>
      <c r="BV602" s="253">
        <f t="shared" si="1004"/>
        <v>0</v>
      </c>
      <c r="BW602" s="361"/>
      <c r="BX602" s="253">
        <f t="shared" si="1005"/>
        <v>0</v>
      </c>
      <c r="BY602" s="361"/>
      <c r="BZ602" s="361"/>
      <c r="CA602" s="361"/>
      <c r="CB602" s="361"/>
      <c r="CC602" s="361"/>
      <c r="CD602" s="361"/>
      <c r="CE602" s="361"/>
      <c r="CF602" s="361"/>
      <c r="CG602" s="253">
        <f t="shared" si="1006"/>
        <v>0</v>
      </c>
      <c r="CH602" s="361"/>
      <c r="CI602" s="253">
        <f t="shared" si="1007"/>
        <v>0</v>
      </c>
      <c r="CJ602" s="361"/>
      <c r="CK602" s="361"/>
      <c r="CL602" s="361"/>
      <c r="CM602" s="361"/>
      <c r="CN602" s="361"/>
      <c r="CO602" s="361"/>
      <c r="CP602" s="361"/>
      <c r="CQ602" s="361"/>
      <c r="CR602" s="253">
        <f t="shared" si="1008"/>
        <v>0</v>
      </c>
      <c r="CS602" s="361"/>
      <c r="CT602" s="253">
        <f t="shared" si="1009"/>
        <v>0</v>
      </c>
      <c r="CU602" s="361"/>
      <c r="CV602" s="361"/>
      <c r="CW602" s="361"/>
      <c r="CX602" s="361"/>
      <c r="CY602" s="361"/>
      <c r="CZ602" s="361"/>
      <c r="DA602" s="361"/>
      <c r="DB602" s="361"/>
      <c r="DC602" s="253">
        <f t="shared" si="1010"/>
        <v>0</v>
      </c>
      <c r="DD602" s="361"/>
      <c r="DE602" s="253">
        <f t="shared" si="1011"/>
        <v>0</v>
      </c>
      <c r="DF602" s="361"/>
      <c r="DG602" s="361"/>
      <c r="DH602" s="361"/>
      <c r="DI602" s="361"/>
      <c r="DJ602" s="361"/>
      <c r="DK602" s="361"/>
      <c r="DL602" s="361"/>
      <c r="DM602" s="2"/>
      <c r="DN602" s="2"/>
    </row>
    <row r="603" spans="1:118" s="27" customFormat="1" ht="12">
      <c r="A603" s="272" t="str">
        <f t="shared" si="981"/>
        <v>Внести наименование учреждения 20</v>
      </c>
      <c r="B603" s="366" t="s">
        <v>335</v>
      </c>
      <c r="C603" s="349" t="s">
        <v>303</v>
      </c>
      <c r="D603" s="349" t="s">
        <v>304</v>
      </c>
      <c r="E603" s="308">
        <f t="shared" si="992"/>
        <v>0</v>
      </c>
      <c r="F603" s="236">
        <f t="shared" si="993"/>
        <v>0</v>
      </c>
      <c r="G603" s="236">
        <f t="shared" si="994"/>
        <v>0</v>
      </c>
      <c r="H603" s="236">
        <f t="shared" si="995"/>
        <v>0</v>
      </c>
      <c r="I603" s="236">
        <f t="shared" si="996"/>
        <v>0</v>
      </c>
      <c r="J603" s="236">
        <f>ROUND(SUM(U603,AF603,AQ603,BB603),1)</f>
        <v>0</v>
      </c>
      <c r="K603" s="236">
        <f>ROUND(SUM(V603,AG603,AR603,BC603),1)</f>
        <v>0</v>
      </c>
      <c r="L603" s="236">
        <f>ROUND(SUM(W603,AH603,AS603,BD603),1)</f>
        <v>0</v>
      </c>
      <c r="M603" s="236">
        <f>ROUND(SUM(X603,AI603,AT603,BE603),1)</f>
        <v>0</v>
      </c>
      <c r="N603" s="236">
        <f t="shared" si="982"/>
        <v>0</v>
      </c>
      <c r="O603" s="236">
        <f>ROUND(SUM(Z603,AK603,AV603,BG603),1)</f>
        <v>0</v>
      </c>
      <c r="P603" s="220"/>
      <c r="Q603" s="221"/>
      <c r="R603" s="237">
        <f t="shared" si="1012"/>
        <v>0</v>
      </c>
      <c r="S603" s="221"/>
      <c r="T603" s="237">
        <f t="shared" si="1013"/>
        <v>0</v>
      </c>
      <c r="U603" s="221"/>
      <c r="V603" s="233"/>
      <c r="W603" s="221"/>
      <c r="X603" s="221"/>
      <c r="Y603" s="233"/>
      <c r="Z603" s="221"/>
      <c r="AA603" s="220"/>
      <c r="AB603" s="221"/>
      <c r="AC603" s="237">
        <f t="shared" si="1014"/>
        <v>0</v>
      </c>
      <c r="AD603" s="221"/>
      <c r="AE603" s="237">
        <f t="shared" si="1015"/>
        <v>0</v>
      </c>
      <c r="AF603" s="221"/>
      <c r="AG603" s="233"/>
      <c r="AH603" s="221"/>
      <c r="AI603" s="221"/>
      <c r="AJ603" s="233"/>
      <c r="AK603" s="221"/>
      <c r="AL603" s="220"/>
      <c r="AM603" s="221"/>
      <c r="AN603" s="237">
        <f t="shared" si="1016"/>
        <v>0</v>
      </c>
      <c r="AO603" s="221"/>
      <c r="AP603" s="237">
        <f t="shared" si="1017"/>
        <v>0</v>
      </c>
      <c r="AQ603" s="221"/>
      <c r="AR603" s="233"/>
      <c r="AS603" s="221"/>
      <c r="AT603" s="221"/>
      <c r="AU603" s="233"/>
      <c r="AV603" s="221"/>
      <c r="AW603" s="220"/>
      <c r="AX603" s="221"/>
      <c r="AY603" s="237">
        <f t="shared" si="1018"/>
        <v>0</v>
      </c>
      <c r="AZ603" s="221"/>
      <c r="BA603" s="237">
        <f t="shared" si="1019"/>
        <v>0</v>
      </c>
      <c r="BB603" s="221"/>
      <c r="BC603" s="233"/>
      <c r="BD603" s="221"/>
      <c r="BE603" s="221"/>
      <c r="BF603" s="233"/>
      <c r="BG603" s="221"/>
      <c r="BH603" s="379">
        <f t="shared" si="978"/>
        <v>0</v>
      </c>
      <c r="BI603" s="255" t="str">
        <f t="shared" si="991"/>
        <v>16</v>
      </c>
      <c r="BJ603" s="361"/>
      <c r="BK603" s="253">
        <f t="shared" si="1002"/>
        <v>0</v>
      </c>
      <c r="BL603" s="361"/>
      <c r="BM603" s="253">
        <f t="shared" si="1003"/>
        <v>0</v>
      </c>
      <c r="BN603" s="247"/>
      <c r="BO603" s="358"/>
      <c r="BP603" s="361"/>
      <c r="BQ603" s="361"/>
      <c r="BR603" s="361"/>
      <c r="BS603" s="361"/>
      <c r="BT603" s="361"/>
      <c r="BU603" s="361"/>
      <c r="BV603" s="253">
        <f t="shared" si="1004"/>
        <v>0</v>
      </c>
      <c r="BW603" s="361"/>
      <c r="BX603" s="253">
        <f t="shared" si="1005"/>
        <v>0</v>
      </c>
      <c r="BY603" s="361"/>
      <c r="BZ603" s="361"/>
      <c r="CA603" s="361"/>
      <c r="CB603" s="361"/>
      <c r="CC603" s="361"/>
      <c r="CD603" s="361"/>
      <c r="CE603" s="361"/>
      <c r="CF603" s="361"/>
      <c r="CG603" s="253">
        <f t="shared" si="1006"/>
        <v>0</v>
      </c>
      <c r="CH603" s="361"/>
      <c r="CI603" s="253">
        <f t="shared" si="1007"/>
        <v>0</v>
      </c>
      <c r="CJ603" s="361"/>
      <c r="CK603" s="361"/>
      <c r="CL603" s="361"/>
      <c r="CM603" s="361"/>
      <c r="CN603" s="361"/>
      <c r="CO603" s="361"/>
      <c r="CP603" s="361"/>
      <c r="CQ603" s="361"/>
      <c r="CR603" s="253">
        <f t="shared" si="1008"/>
        <v>0</v>
      </c>
      <c r="CS603" s="361"/>
      <c r="CT603" s="253">
        <f t="shared" si="1009"/>
        <v>0</v>
      </c>
      <c r="CU603" s="361"/>
      <c r="CV603" s="361"/>
      <c r="CW603" s="361"/>
      <c r="CX603" s="361"/>
      <c r="CY603" s="361"/>
      <c r="CZ603" s="361"/>
      <c r="DA603" s="361"/>
      <c r="DB603" s="361"/>
      <c r="DC603" s="253">
        <f t="shared" si="1010"/>
        <v>0</v>
      </c>
      <c r="DD603" s="361"/>
      <c r="DE603" s="253">
        <f t="shared" si="1011"/>
        <v>0</v>
      </c>
      <c r="DF603" s="361"/>
      <c r="DG603" s="361"/>
      <c r="DH603" s="361"/>
      <c r="DI603" s="361"/>
      <c r="DJ603" s="361"/>
      <c r="DK603" s="361"/>
      <c r="DL603" s="361"/>
      <c r="DM603" s="2"/>
      <c r="DN603" s="2"/>
    </row>
    <row r="604" spans="1:118" s="28" customFormat="1" ht="24">
      <c r="A604" s="272" t="str">
        <f t="shared" si="981"/>
        <v>Внести наименование учреждения 20</v>
      </c>
      <c r="B604" s="348" t="s">
        <v>338</v>
      </c>
      <c r="C604" s="349" t="s">
        <v>305</v>
      </c>
      <c r="D604" s="349" t="s">
        <v>306</v>
      </c>
      <c r="E604" s="308">
        <f t="shared" si="992"/>
        <v>0</v>
      </c>
      <c r="F604" s="236">
        <f t="shared" si="993"/>
        <v>0</v>
      </c>
      <c r="G604" s="236">
        <f t="shared" si="994"/>
        <v>0</v>
      </c>
      <c r="H604" s="236">
        <f t="shared" si="995"/>
        <v>0</v>
      </c>
      <c r="I604" s="236">
        <f t="shared" si="996"/>
        <v>0</v>
      </c>
      <c r="J604" s="236">
        <f t="shared" ref="J604:J615" si="1020">ROUND(SUM(U604,AF604,AQ604,BB604),1)</f>
        <v>0</v>
      </c>
      <c r="K604" s="236">
        <f t="shared" ref="K604:K615" si="1021">ROUND(SUM(V604,AG604,AR604,BC604),1)</f>
        <v>0</v>
      </c>
      <c r="L604" s="236">
        <f t="shared" ref="L604:L615" si="1022">ROUND(SUM(W604,AH604,AS604,BD604),1)</f>
        <v>0</v>
      </c>
      <c r="M604" s="236">
        <f t="shared" ref="M604:M615" si="1023">ROUND(SUM(X604,AI604,AT604,BE604),1)</f>
        <v>0</v>
      </c>
      <c r="N604" s="236">
        <f t="shared" si="982"/>
        <v>0</v>
      </c>
      <c r="O604" s="236">
        <f t="shared" ref="O604:O615" si="1024">ROUND(SUM(Z604,AK604,AV604,BG604),1)</f>
        <v>0</v>
      </c>
      <c r="P604" s="367"/>
      <c r="Q604" s="368"/>
      <c r="R604" s="237">
        <f t="shared" si="1012"/>
        <v>0</v>
      </c>
      <c r="S604" s="368"/>
      <c r="T604" s="237">
        <f t="shared" si="1013"/>
        <v>0</v>
      </c>
      <c r="U604" s="368"/>
      <c r="V604" s="368"/>
      <c r="W604" s="368"/>
      <c r="X604" s="368"/>
      <c r="Y604" s="368"/>
      <c r="Z604" s="368"/>
      <c r="AA604" s="367"/>
      <c r="AB604" s="368"/>
      <c r="AC604" s="237">
        <f t="shared" si="1014"/>
        <v>0</v>
      </c>
      <c r="AD604" s="368"/>
      <c r="AE604" s="237">
        <f t="shared" si="1015"/>
        <v>0</v>
      </c>
      <c r="AF604" s="368"/>
      <c r="AG604" s="368"/>
      <c r="AH604" s="368"/>
      <c r="AI604" s="368"/>
      <c r="AJ604" s="368"/>
      <c r="AK604" s="368"/>
      <c r="AL604" s="367"/>
      <c r="AM604" s="368"/>
      <c r="AN604" s="237">
        <f t="shared" si="1016"/>
        <v>0</v>
      </c>
      <c r="AO604" s="368"/>
      <c r="AP604" s="237">
        <f t="shared" si="1017"/>
        <v>0</v>
      </c>
      <c r="AQ604" s="368"/>
      <c r="AR604" s="368"/>
      <c r="AS604" s="368"/>
      <c r="AT604" s="368"/>
      <c r="AU604" s="368"/>
      <c r="AV604" s="368"/>
      <c r="AW604" s="367"/>
      <c r="AX604" s="368"/>
      <c r="AY604" s="237">
        <f t="shared" si="1018"/>
        <v>0</v>
      </c>
      <c r="AZ604" s="368"/>
      <c r="BA604" s="237">
        <f t="shared" si="1019"/>
        <v>0</v>
      </c>
      <c r="BB604" s="368"/>
      <c r="BC604" s="368"/>
      <c r="BD604" s="368"/>
      <c r="BE604" s="368"/>
      <c r="BF604" s="368"/>
      <c r="BG604" s="368"/>
      <c r="BH604" s="379">
        <f t="shared" si="978"/>
        <v>0</v>
      </c>
      <c r="BI604" s="255" t="str">
        <f t="shared" si="991"/>
        <v>17</v>
      </c>
      <c r="BJ604" s="361"/>
      <c r="BK604" s="253">
        <f t="shared" si="1002"/>
        <v>0</v>
      </c>
      <c r="BL604" s="361"/>
      <c r="BM604" s="253">
        <f t="shared" si="1003"/>
        <v>0</v>
      </c>
      <c r="BN604" s="247"/>
      <c r="BO604" s="358"/>
      <c r="BP604" s="361"/>
      <c r="BQ604" s="361"/>
      <c r="BR604" s="361"/>
      <c r="BS604" s="361"/>
      <c r="BT604" s="361"/>
      <c r="BU604" s="361"/>
      <c r="BV604" s="253">
        <f t="shared" si="1004"/>
        <v>0</v>
      </c>
      <c r="BW604" s="361"/>
      <c r="BX604" s="253">
        <f t="shared" si="1005"/>
        <v>0</v>
      </c>
      <c r="BY604" s="361"/>
      <c r="BZ604" s="361"/>
      <c r="CA604" s="361"/>
      <c r="CB604" s="361"/>
      <c r="CC604" s="361"/>
      <c r="CD604" s="361"/>
      <c r="CE604" s="361"/>
      <c r="CF604" s="361"/>
      <c r="CG604" s="253">
        <f t="shared" si="1006"/>
        <v>0</v>
      </c>
      <c r="CH604" s="361"/>
      <c r="CI604" s="253">
        <f t="shared" si="1007"/>
        <v>0</v>
      </c>
      <c r="CJ604" s="361"/>
      <c r="CK604" s="361"/>
      <c r="CL604" s="361"/>
      <c r="CM604" s="361"/>
      <c r="CN604" s="361"/>
      <c r="CO604" s="361"/>
      <c r="CP604" s="361"/>
      <c r="CQ604" s="361"/>
      <c r="CR604" s="253">
        <f t="shared" si="1008"/>
        <v>0</v>
      </c>
      <c r="CS604" s="361"/>
      <c r="CT604" s="253">
        <f t="shared" si="1009"/>
        <v>0</v>
      </c>
      <c r="CU604" s="361"/>
      <c r="CV604" s="361"/>
      <c r="CW604" s="361"/>
      <c r="CX604" s="361"/>
      <c r="CY604" s="361"/>
      <c r="CZ604" s="361"/>
      <c r="DA604" s="361"/>
      <c r="DB604" s="361"/>
      <c r="DC604" s="253">
        <f t="shared" si="1010"/>
        <v>0</v>
      </c>
      <c r="DD604" s="361"/>
      <c r="DE604" s="253">
        <f t="shared" si="1011"/>
        <v>0</v>
      </c>
      <c r="DF604" s="361"/>
      <c r="DG604" s="361"/>
      <c r="DH604" s="361"/>
      <c r="DI604" s="361"/>
      <c r="DJ604" s="361"/>
      <c r="DK604" s="361"/>
      <c r="DL604" s="361"/>
      <c r="DM604" s="242"/>
      <c r="DN604" s="242"/>
    </row>
    <row r="605" spans="1:118" s="28" customFormat="1" ht="72">
      <c r="A605" s="272" t="str">
        <f t="shared" si="981"/>
        <v>Внести наименование учреждения 20</v>
      </c>
      <c r="B605" s="348" t="s">
        <v>339</v>
      </c>
      <c r="C605" s="349" t="s">
        <v>307</v>
      </c>
      <c r="D605" s="349" t="s">
        <v>308</v>
      </c>
      <c r="E605" s="308">
        <f t="shared" si="992"/>
        <v>0</v>
      </c>
      <c r="F605" s="236">
        <f t="shared" si="993"/>
        <v>0</v>
      </c>
      <c r="G605" s="236">
        <f t="shared" si="994"/>
        <v>0</v>
      </c>
      <c r="H605" s="236">
        <f t="shared" si="995"/>
        <v>0</v>
      </c>
      <c r="I605" s="236">
        <f t="shared" si="996"/>
        <v>0</v>
      </c>
      <c r="J605" s="236">
        <f t="shared" si="1020"/>
        <v>0</v>
      </c>
      <c r="K605" s="236">
        <f t="shared" si="1021"/>
        <v>0</v>
      </c>
      <c r="L605" s="236">
        <f t="shared" si="1022"/>
        <v>0</v>
      </c>
      <c r="M605" s="236">
        <f t="shared" si="1023"/>
        <v>0</v>
      </c>
      <c r="N605" s="236">
        <f t="shared" si="982"/>
        <v>0</v>
      </c>
      <c r="O605" s="236">
        <f t="shared" si="1024"/>
        <v>0</v>
      </c>
      <c r="P605" s="367"/>
      <c r="Q605" s="368"/>
      <c r="R605" s="237">
        <f t="shared" si="1012"/>
        <v>0</v>
      </c>
      <c r="S605" s="368"/>
      <c r="T605" s="237">
        <f t="shared" si="1013"/>
        <v>0</v>
      </c>
      <c r="U605" s="368"/>
      <c r="V605" s="368"/>
      <c r="W605" s="368"/>
      <c r="X605" s="368"/>
      <c r="Y605" s="368"/>
      <c r="Z605" s="368"/>
      <c r="AA605" s="367"/>
      <c r="AB605" s="368"/>
      <c r="AC605" s="237">
        <f t="shared" si="1014"/>
        <v>0</v>
      </c>
      <c r="AD605" s="368"/>
      <c r="AE605" s="237">
        <f t="shared" si="1015"/>
        <v>0</v>
      </c>
      <c r="AF605" s="368"/>
      <c r="AG605" s="368"/>
      <c r="AH605" s="368"/>
      <c r="AI605" s="368"/>
      <c r="AJ605" s="368"/>
      <c r="AK605" s="368"/>
      <c r="AL605" s="367"/>
      <c r="AM605" s="368"/>
      <c r="AN605" s="237">
        <f t="shared" si="1016"/>
        <v>0</v>
      </c>
      <c r="AO605" s="368"/>
      <c r="AP605" s="237">
        <f t="shared" si="1017"/>
        <v>0</v>
      </c>
      <c r="AQ605" s="368"/>
      <c r="AR605" s="368"/>
      <c r="AS605" s="368"/>
      <c r="AT605" s="368"/>
      <c r="AU605" s="368"/>
      <c r="AV605" s="368"/>
      <c r="AW605" s="367"/>
      <c r="AX605" s="368"/>
      <c r="AY605" s="237">
        <f t="shared" si="1018"/>
        <v>0</v>
      </c>
      <c r="AZ605" s="368"/>
      <c r="BA605" s="237">
        <f t="shared" si="1019"/>
        <v>0</v>
      </c>
      <c r="BB605" s="368"/>
      <c r="BC605" s="368"/>
      <c r="BD605" s="368"/>
      <c r="BE605" s="368"/>
      <c r="BF605" s="368"/>
      <c r="BG605" s="368"/>
      <c r="BH605" s="379">
        <f t="shared" si="978"/>
        <v>0</v>
      </c>
      <c r="BI605" s="255" t="str">
        <f t="shared" si="991"/>
        <v>18</v>
      </c>
      <c r="BJ605" s="361"/>
      <c r="BK605" s="253">
        <f t="shared" si="1002"/>
        <v>0</v>
      </c>
      <c r="BL605" s="361"/>
      <c r="BM605" s="253">
        <f t="shared" si="1003"/>
        <v>0</v>
      </c>
      <c r="BN605" s="247"/>
      <c r="BO605" s="358"/>
      <c r="BP605" s="361"/>
      <c r="BQ605" s="361"/>
      <c r="BR605" s="361"/>
      <c r="BS605" s="361"/>
      <c r="BT605" s="361"/>
      <c r="BU605" s="361"/>
      <c r="BV605" s="253">
        <f t="shared" si="1004"/>
        <v>0</v>
      </c>
      <c r="BW605" s="361"/>
      <c r="BX605" s="253">
        <f t="shared" si="1005"/>
        <v>0</v>
      </c>
      <c r="BY605" s="361"/>
      <c r="BZ605" s="361"/>
      <c r="CA605" s="361"/>
      <c r="CB605" s="361"/>
      <c r="CC605" s="361"/>
      <c r="CD605" s="361"/>
      <c r="CE605" s="361"/>
      <c r="CF605" s="361"/>
      <c r="CG605" s="253">
        <f t="shared" si="1006"/>
        <v>0</v>
      </c>
      <c r="CH605" s="361"/>
      <c r="CI605" s="253">
        <f t="shared" si="1007"/>
        <v>0</v>
      </c>
      <c r="CJ605" s="361"/>
      <c r="CK605" s="361"/>
      <c r="CL605" s="361"/>
      <c r="CM605" s="361"/>
      <c r="CN605" s="361"/>
      <c r="CO605" s="361"/>
      <c r="CP605" s="361"/>
      <c r="CQ605" s="361"/>
      <c r="CR605" s="253">
        <f t="shared" si="1008"/>
        <v>0</v>
      </c>
      <c r="CS605" s="361"/>
      <c r="CT605" s="253">
        <f t="shared" si="1009"/>
        <v>0</v>
      </c>
      <c r="CU605" s="361"/>
      <c r="CV605" s="361"/>
      <c r="CW605" s="361"/>
      <c r="CX605" s="361"/>
      <c r="CY605" s="361"/>
      <c r="CZ605" s="361"/>
      <c r="DA605" s="361"/>
      <c r="DB605" s="361"/>
      <c r="DC605" s="253">
        <f t="shared" si="1010"/>
        <v>0</v>
      </c>
      <c r="DD605" s="361"/>
      <c r="DE605" s="253">
        <f t="shared" si="1011"/>
        <v>0</v>
      </c>
      <c r="DF605" s="361"/>
      <c r="DG605" s="361"/>
      <c r="DH605" s="361"/>
      <c r="DI605" s="361"/>
      <c r="DJ605" s="361"/>
      <c r="DK605" s="361"/>
      <c r="DL605" s="361"/>
      <c r="DM605" s="242"/>
      <c r="DN605" s="242"/>
    </row>
    <row r="606" spans="1:118" s="28" customFormat="1" ht="12">
      <c r="A606" s="272" t="str">
        <f t="shared" si="981"/>
        <v>Внести наименование учреждения 20</v>
      </c>
      <c r="B606" s="348" t="s">
        <v>309</v>
      </c>
      <c r="C606" s="349" t="s">
        <v>71</v>
      </c>
      <c r="D606" s="349" t="s">
        <v>310</v>
      </c>
      <c r="E606" s="308">
        <f t="shared" si="992"/>
        <v>0</v>
      </c>
      <c r="F606" s="236">
        <f t="shared" si="993"/>
        <v>0</v>
      </c>
      <c r="G606" s="236">
        <f t="shared" si="994"/>
        <v>0</v>
      </c>
      <c r="H606" s="236">
        <f t="shared" si="995"/>
        <v>0</v>
      </c>
      <c r="I606" s="236">
        <f t="shared" si="996"/>
        <v>0</v>
      </c>
      <c r="J606" s="236">
        <f t="shared" si="1020"/>
        <v>0</v>
      </c>
      <c r="K606" s="236">
        <f t="shared" si="1021"/>
        <v>0</v>
      </c>
      <c r="L606" s="236">
        <f t="shared" si="1022"/>
        <v>0</v>
      </c>
      <c r="M606" s="236">
        <f t="shared" si="1023"/>
        <v>0</v>
      </c>
      <c r="N606" s="236">
        <f t="shared" si="982"/>
        <v>0</v>
      </c>
      <c r="O606" s="236">
        <f t="shared" si="1024"/>
        <v>0</v>
      </c>
      <c r="P606" s="367"/>
      <c r="Q606" s="368"/>
      <c r="R606" s="237">
        <f t="shared" si="1012"/>
        <v>0</v>
      </c>
      <c r="S606" s="368"/>
      <c r="T606" s="237">
        <f t="shared" si="1013"/>
        <v>0</v>
      </c>
      <c r="U606" s="368"/>
      <c r="V606" s="368"/>
      <c r="W606" s="368"/>
      <c r="X606" s="368"/>
      <c r="Y606" s="368"/>
      <c r="Z606" s="368"/>
      <c r="AA606" s="367"/>
      <c r="AB606" s="368"/>
      <c r="AC606" s="237">
        <f t="shared" si="1014"/>
        <v>0</v>
      </c>
      <c r="AD606" s="368"/>
      <c r="AE606" s="237">
        <f t="shared" si="1015"/>
        <v>0</v>
      </c>
      <c r="AF606" s="368"/>
      <c r="AG606" s="368"/>
      <c r="AH606" s="368"/>
      <c r="AI606" s="368"/>
      <c r="AJ606" s="368"/>
      <c r="AK606" s="368"/>
      <c r="AL606" s="367"/>
      <c r="AM606" s="368"/>
      <c r="AN606" s="237">
        <f t="shared" si="1016"/>
        <v>0</v>
      </c>
      <c r="AO606" s="368"/>
      <c r="AP606" s="237">
        <f t="shared" si="1017"/>
        <v>0</v>
      </c>
      <c r="AQ606" s="368"/>
      <c r="AR606" s="368"/>
      <c r="AS606" s="368"/>
      <c r="AT606" s="368"/>
      <c r="AU606" s="368"/>
      <c r="AV606" s="368"/>
      <c r="AW606" s="367"/>
      <c r="AX606" s="368"/>
      <c r="AY606" s="237">
        <f t="shared" si="1018"/>
        <v>0</v>
      </c>
      <c r="AZ606" s="368"/>
      <c r="BA606" s="237">
        <f t="shared" si="1019"/>
        <v>0</v>
      </c>
      <c r="BB606" s="368"/>
      <c r="BC606" s="368"/>
      <c r="BD606" s="368"/>
      <c r="BE606" s="368"/>
      <c r="BF606" s="368"/>
      <c r="BG606" s="368"/>
      <c r="BH606" s="379">
        <f t="shared" si="978"/>
        <v>0</v>
      </c>
      <c r="BI606" s="255" t="str">
        <f t="shared" si="991"/>
        <v>19</v>
      </c>
      <c r="BJ606" s="361"/>
      <c r="BK606" s="253">
        <f t="shared" si="1002"/>
        <v>0</v>
      </c>
      <c r="BL606" s="361"/>
      <c r="BM606" s="253">
        <f t="shared" si="1003"/>
        <v>0</v>
      </c>
      <c r="BN606" s="247"/>
      <c r="BO606" s="358"/>
      <c r="BP606" s="361"/>
      <c r="BQ606" s="361"/>
      <c r="BR606" s="361"/>
      <c r="BS606" s="361"/>
      <c r="BT606" s="361"/>
      <c r="BU606" s="361"/>
      <c r="BV606" s="253">
        <f t="shared" si="1004"/>
        <v>0</v>
      </c>
      <c r="BW606" s="361"/>
      <c r="BX606" s="253">
        <f t="shared" si="1005"/>
        <v>0</v>
      </c>
      <c r="BY606" s="361"/>
      <c r="BZ606" s="361"/>
      <c r="CA606" s="361"/>
      <c r="CB606" s="361"/>
      <c r="CC606" s="361"/>
      <c r="CD606" s="361"/>
      <c r="CE606" s="361"/>
      <c r="CF606" s="361"/>
      <c r="CG606" s="253">
        <f t="shared" si="1006"/>
        <v>0</v>
      </c>
      <c r="CH606" s="361"/>
      <c r="CI606" s="253">
        <f t="shared" si="1007"/>
        <v>0</v>
      </c>
      <c r="CJ606" s="361"/>
      <c r="CK606" s="361"/>
      <c r="CL606" s="361"/>
      <c r="CM606" s="361"/>
      <c r="CN606" s="361"/>
      <c r="CO606" s="361"/>
      <c r="CP606" s="361"/>
      <c r="CQ606" s="361"/>
      <c r="CR606" s="253">
        <f t="shared" si="1008"/>
        <v>0</v>
      </c>
      <c r="CS606" s="361"/>
      <c r="CT606" s="253">
        <f t="shared" si="1009"/>
        <v>0</v>
      </c>
      <c r="CU606" s="361"/>
      <c r="CV606" s="361"/>
      <c r="CW606" s="361"/>
      <c r="CX606" s="361"/>
      <c r="CY606" s="361"/>
      <c r="CZ606" s="361"/>
      <c r="DA606" s="361"/>
      <c r="DB606" s="361"/>
      <c r="DC606" s="253">
        <f t="shared" si="1010"/>
        <v>0</v>
      </c>
      <c r="DD606" s="361"/>
      <c r="DE606" s="253">
        <f t="shared" si="1011"/>
        <v>0</v>
      </c>
      <c r="DF606" s="361"/>
      <c r="DG606" s="361"/>
      <c r="DH606" s="361"/>
      <c r="DI606" s="361"/>
      <c r="DJ606" s="361"/>
      <c r="DK606" s="361"/>
      <c r="DL606" s="361"/>
      <c r="DM606" s="242"/>
      <c r="DN606" s="242"/>
    </row>
    <row r="607" spans="1:118" s="27" customFormat="1" ht="12">
      <c r="A607" s="272" t="str">
        <f t="shared" si="981"/>
        <v>Внести наименование учреждения 20</v>
      </c>
      <c r="B607" s="350" t="s">
        <v>72</v>
      </c>
      <c r="C607" s="349" t="s">
        <v>73</v>
      </c>
      <c r="D607" s="349" t="s">
        <v>311</v>
      </c>
      <c r="E607" s="308">
        <f t="shared" si="992"/>
        <v>0</v>
      </c>
      <c r="F607" s="236">
        <f t="shared" si="993"/>
        <v>0</v>
      </c>
      <c r="G607" s="236">
        <f t="shared" si="994"/>
        <v>0</v>
      </c>
      <c r="H607" s="236">
        <f t="shared" si="995"/>
        <v>0</v>
      </c>
      <c r="I607" s="236">
        <f t="shared" si="996"/>
        <v>0</v>
      </c>
      <c r="J607" s="236">
        <f t="shared" si="1020"/>
        <v>0</v>
      </c>
      <c r="K607" s="236">
        <f t="shared" si="1021"/>
        <v>0</v>
      </c>
      <c r="L607" s="236">
        <f t="shared" si="1022"/>
        <v>0</v>
      </c>
      <c r="M607" s="236">
        <f t="shared" si="1023"/>
        <v>0</v>
      </c>
      <c r="N607" s="236">
        <f t="shared" si="982"/>
        <v>0</v>
      </c>
      <c r="O607" s="236">
        <f t="shared" si="1024"/>
        <v>0</v>
      </c>
      <c r="P607" s="367"/>
      <c r="Q607" s="368"/>
      <c r="R607" s="237">
        <f t="shared" si="1012"/>
        <v>0</v>
      </c>
      <c r="S607" s="368"/>
      <c r="T607" s="237">
        <f t="shared" si="1013"/>
        <v>0</v>
      </c>
      <c r="U607" s="368"/>
      <c r="V607" s="368"/>
      <c r="W607" s="368"/>
      <c r="X607" s="368"/>
      <c r="Y607" s="368"/>
      <c r="Z607" s="368"/>
      <c r="AA607" s="367"/>
      <c r="AB607" s="368"/>
      <c r="AC607" s="237">
        <f t="shared" si="1014"/>
        <v>0</v>
      </c>
      <c r="AD607" s="368"/>
      <c r="AE607" s="237">
        <f t="shared" si="1015"/>
        <v>0</v>
      </c>
      <c r="AF607" s="368"/>
      <c r="AG607" s="368"/>
      <c r="AH607" s="368"/>
      <c r="AI607" s="368"/>
      <c r="AJ607" s="368"/>
      <c r="AK607" s="368"/>
      <c r="AL607" s="367"/>
      <c r="AM607" s="368"/>
      <c r="AN607" s="237">
        <f t="shared" si="1016"/>
        <v>0</v>
      </c>
      <c r="AO607" s="368"/>
      <c r="AP607" s="237">
        <f t="shared" si="1017"/>
        <v>0</v>
      </c>
      <c r="AQ607" s="368"/>
      <c r="AR607" s="368"/>
      <c r="AS607" s="368"/>
      <c r="AT607" s="368"/>
      <c r="AU607" s="368"/>
      <c r="AV607" s="368"/>
      <c r="AW607" s="367"/>
      <c r="AX607" s="368"/>
      <c r="AY607" s="237">
        <f t="shared" si="1018"/>
        <v>0</v>
      </c>
      <c r="AZ607" s="368"/>
      <c r="BA607" s="237">
        <f t="shared" si="1019"/>
        <v>0</v>
      </c>
      <c r="BB607" s="368"/>
      <c r="BC607" s="368"/>
      <c r="BD607" s="368"/>
      <c r="BE607" s="368"/>
      <c r="BF607" s="368"/>
      <c r="BG607" s="368"/>
      <c r="BH607" s="379">
        <f t="shared" si="978"/>
        <v>0</v>
      </c>
      <c r="BI607" s="255" t="str">
        <f t="shared" si="991"/>
        <v>20</v>
      </c>
      <c r="BJ607" s="361"/>
      <c r="BK607" s="253">
        <f t="shared" si="1002"/>
        <v>0</v>
      </c>
      <c r="BL607" s="361"/>
      <c r="BM607" s="253">
        <f t="shared" si="1003"/>
        <v>0</v>
      </c>
      <c r="BN607" s="247"/>
      <c r="BO607" s="358"/>
      <c r="BP607" s="361"/>
      <c r="BQ607" s="361"/>
      <c r="BR607" s="361"/>
      <c r="BS607" s="361"/>
      <c r="BT607" s="361"/>
      <c r="BU607" s="361"/>
      <c r="BV607" s="253">
        <f t="shared" si="1004"/>
        <v>0</v>
      </c>
      <c r="BW607" s="361"/>
      <c r="BX607" s="253">
        <f t="shared" si="1005"/>
        <v>0</v>
      </c>
      <c r="BY607" s="361"/>
      <c r="BZ607" s="361"/>
      <c r="CA607" s="361"/>
      <c r="CB607" s="361"/>
      <c r="CC607" s="361"/>
      <c r="CD607" s="361"/>
      <c r="CE607" s="361"/>
      <c r="CF607" s="361"/>
      <c r="CG607" s="253">
        <f t="shared" si="1006"/>
        <v>0</v>
      </c>
      <c r="CH607" s="361"/>
      <c r="CI607" s="253">
        <f t="shared" si="1007"/>
        <v>0</v>
      </c>
      <c r="CJ607" s="361"/>
      <c r="CK607" s="361"/>
      <c r="CL607" s="361"/>
      <c r="CM607" s="361"/>
      <c r="CN607" s="361"/>
      <c r="CO607" s="361"/>
      <c r="CP607" s="361"/>
      <c r="CQ607" s="361"/>
      <c r="CR607" s="253">
        <f t="shared" si="1008"/>
        <v>0</v>
      </c>
      <c r="CS607" s="361"/>
      <c r="CT607" s="253">
        <f t="shared" si="1009"/>
        <v>0</v>
      </c>
      <c r="CU607" s="361"/>
      <c r="CV607" s="361"/>
      <c r="CW607" s="361"/>
      <c r="CX607" s="361"/>
      <c r="CY607" s="361"/>
      <c r="CZ607" s="361"/>
      <c r="DA607" s="361"/>
      <c r="DB607" s="361"/>
      <c r="DC607" s="253">
        <f t="shared" si="1010"/>
        <v>0</v>
      </c>
      <c r="DD607" s="361"/>
      <c r="DE607" s="253">
        <f t="shared" si="1011"/>
        <v>0</v>
      </c>
      <c r="DF607" s="361"/>
      <c r="DG607" s="361"/>
      <c r="DH607" s="361"/>
      <c r="DI607" s="361"/>
      <c r="DJ607" s="361"/>
      <c r="DK607" s="361"/>
      <c r="DL607" s="361"/>
      <c r="DM607" s="2"/>
      <c r="DN607" s="2"/>
    </row>
    <row r="608" spans="1:118" s="28" customFormat="1" ht="36">
      <c r="A608" s="272" t="str">
        <f t="shared" si="981"/>
        <v>Внести наименование учреждения 20</v>
      </c>
      <c r="B608" s="348" t="s">
        <v>340</v>
      </c>
      <c r="C608" s="349" t="s">
        <v>71</v>
      </c>
      <c r="D608" s="349" t="s">
        <v>312</v>
      </c>
      <c r="E608" s="308">
        <f t="shared" si="992"/>
        <v>0</v>
      </c>
      <c r="F608" s="236">
        <f t="shared" si="993"/>
        <v>0</v>
      </c>
      <c r="G608" s="236">
        <f t="shared" si="994"/>
        <v>0</v>
      </c>
      <c r="H608" s="236">
        <f t="shared" si="995"/>
        <v>0</v>
      </c>
      <c r="I608" s="236">
        <f t="shared" si="996"/>
        <v>0</v>
      </c>
      <c r="J608" s="236">
        <f t="shared" si="1020"/>
        <v>0</v>
      </c>
      <c r="K608" s="236">
        <f t="shared" si="1021"/>
        <v>0</v>
      </c>
      <c r="L608" s="236">
        <f t="shared" si="1022"/>
        <v>0</v>
      </c>
      <c r="M608" s="236">
        <f t="shared" si="1023"/>
        <v>0</v>
      </c>
      <c r="N608" s="236">
        <f t="shared" si="982"/>
        <v>0</v>
      </c>
      <c r="O608" s="236">
        <f t="shared" si="1024"/>
        <v>0</v>
      </c>
      <c r="P608" s="367"/>
      <c r="Q608" s="368"/>
      <c r="R608" s="237">
        <f t="shared" si="1012"/>
        <v>0</v>
      </c>
      <c r="S608" s="368"/>
      <c r="T608" s="237">
        <f t="shared" si="1013"/>
        <v>0</v>
      </c>
      <c r="U608" s="368"/>
      <c r="V608" s="368"/>
      <c r="W608" s="368"/>
      <c r="X608" s="368"/>
      <c r="Y608" s="368"/>
      <c r="Z608" s="368"/>
      <c r="AA608" s="367"/>
      <c r="AB608" s="368"/>
      <c r="AC608" s="237">
        <f t="shared" si="1014"/>
        <v>0</v>
      </c>
      <c r="AD608" s="368"/>
      <c r="AE608" s="237">
        <f t="shared" si="1015"/>
        <v>0</v>
      </c>
      <c r="AF608" s="368"/>
      <c r="AG608" s="368"/>
      <c r="AH608" s="368"/>
      <c r="AI608" s="368"/>
      <c r="AJ608" s="368"/>
      <c r="AK608" s="368"/>
      <c r="AL608" s="367"/>
      <c r="AM608" s="368"/>
      <c r="AN608" s="237">
        <f t="shared" si="1016"/>
        <v>0</v>
      </c>
      <c r="AO608" s="368"/>
      <c r="AP608" s="237">
        <f t="shared" si="1017"/>
        <v>0</v>
      </c>
      <c r="AQ608" s="368"/>
      <c r="AR608" s="368"/>
      <c r="AS608" s="368"/>
      <c r="AT608" s="368"/>
      <c r="AU608" s="368"/>
      <c r="AV608" s="368"/>
      <c r="AW608" s="367"/>
      <c r="AX608" s="368"/>
      <c r="AY608" s="237">
        <f t="shared" si="1018"/>
        <v>0</v>
      </c>
      <c r="AZ608" s="368"/>
      <c r="BA608" s="237">
        <f t="shared" si="1019"/>
        <v>0</v>
      </c>
      <c r="BB608" s="368"/>
      <c r="BC608" s="368"/>
      <c r="BD608" s="368"/>
      <c r="BE608" s="368"/>
      <c r="BF608" s="368"/>
      <c r="BG608" s="368"/>
      <c r="BH608" s="379">
        <f t="shared" si="978"/>
        <v>0</v>
      </c>
      <c r="BI608" s="255" t="str">
        <f t="shared" si="991"/>
        <v>21</v>
      </c>
      <c r="BJ608" s="361"/>
      <c r="BK608" s="253">
        <f t="shared" si="1002"/>
        <v>0</v>
      </c>
      <c r="BL608" s="361"/>
      <c r="BM608" s="253">
        <f t="shared" si="1003"/>
        <v>0</v>
      </c>
      <c r="BN608" s="247"/>
      <c r="BO608" s="358"/>
      <c r="BP608" s="361"/>
      <c r="BQ608" s="361"/>
      <c r="BR608" s="361"/>
      <c r="BS608" s="361"/>
      <c r="BT608" s="361"/>
      <c r="BU608" s="361"/>
      <c r="BV608" s="253">
        <f t="shared" si="1004"/>
        <v>0</v>
      </c>
      <c r="BW608" s="361"/>
      <c r="BX608" s="253">
        <f t="shared" si="1005"/>
        <v>0</v>
      </c>
      <c r="BY608" s="361"/>
      <c r="BZ608" s="361"/>
      <c r="CA608" s="361"/>
      <c r="CB608" s="361"/>
      <c r="CC608" s="361"/>
      <c r="CD608" s="361"/>
      <c r="CE608" s="361"/>
      <c r="CF608" s="361"/>
      <c r="CG608" s="253">
        <f t="shared" si="1006"/>
        <v>0</v>
      </c>
      <c r="CH608" s="361"/>
      <c r="CI608" s="253">
        <f t="shared" si="1007"/>
        <v>0</v>
      </c>
      <c r="CJ608" s="361"/>
      <c r="CK608" s="361"/>
      <c r="CL608" s="361"/>
      <c r="CM608" s="361"/>
      <c r="CN608" s="361"/>
      <c r="CO608" s="361"/>
      <c r="CP608" s="361"/>
      <c r="CQ608" s="361"/>
      <c r="CR608" s="253">
        <f t="shared" si="1008"/>
        <v>0</v>
      </c>
      <c r="CS608" s="361"/>
      <c r="CT608" s="253">
        <f t="shared" si="1009"/>
        <v>0</v>
      </c>
      <c r="CU608" s="361"/>
      <c r="CV608" s="361"/>
      <c r="CW608" s="361"/>
      <c r="CX608" s="361"/>
      <c r="CY608" s="361"/>
      <c r="CZ608" s="361"/>
      <c r="DA608" s="361"/>
      <c r="DB608" s="361"/>
      <c r="DC608" s="253">
        <f t="shared" si="1010"/>
        <v>0</v>
      </c>
      <c r="DD608" s="361"/>
      <c r="DE608" s="253">
        <f t="shared" si="1011"/>
        <v>0</v>
      </c>
      <c r="DF608" s="361"/>
      <c r="DG608" s="361"/>
      <c r="DH608" s="361"/>
      <c r="DI608" s="361"/>
      <c r="DJ608" s="361"/>
      <c r="DK608" s="361"/>
      <c r="DL608" s="361"/>
      <c r="DM608" s="242"/>
      <c r="DN608" s="242"/>
    </row>
    <row r="609" spans="1:118" s="27" customFormat="1" ht="12">
      <c r="A609" s="272" t="str">
        <f t="shared" si="981"/>
        <v>Внести наименование учреждения 20</v>
      </c>
      <c r="B609" s="350" t="s">
        <v>72</v>
      </c>
      <c r="C609" s="349" t="s">
        <v>73</v>
      </c>
      <c r="D609" s="349" t="s">
        <v>313</v>
      </c>
      <c r="E609" s="308">
        <f t="shared" si="992"/>
        <v>0</v>
      </c>
      <c r="F609" s="236">
        <f t="shared" si="993"/>
        <v>0</v>
      </c>
      <c r="G609" s="236">
        <f t="shared" si="994"/>
        <v>0</v>
      </c>
      <c r="H609" s="236">
        <f t="shared" si="995"/>
        <v>0</v>
      </c>
      <c r="I609" s="236">
        <f t="shared" si="996"/>
        <v>0</v>
      </c>
      <c r="J609" s="236">
        <f t="shared" si="1020"/>
        <v>0</v>
      </c>
      <c r="K609" s="236">
        <f t="shared" si="1021"/>
        <v>0</v>
      </c>
      <c r="L609" s="236">
        <f t="shared" si="1022"/>
        <v>0</v>
      </c>
      <c r="M609" s="236">
        <f t="shared" si="1023"/>
        <v>0</v>
      </c>
      <c r="N609" s="236">
        <f t="shared" si="982"/>
        <v>0</v>
      </c>
      <c r="O609" s="236">
        <f t="shared" si="1024"/>
        <v>0</v>
      </c>
      <c r="P609" s="367"/>
      <c r="Q609" s="368"/>
      <c r="R609" s="237">
        <f t="shared" si="1012"/>
        <v>0</v>
      </c>
      <c r="S609" s="368"/>
      <c r="T609" s="237">
        <f t="shared" si="1013"/>
        <v>0</v>
      </c>
      <c r="U609" s="368"/>
      <c r="V609" s="368"/>
      <c r="W609" s="368"/>
      <c r="X609" s="368"/>
      <c r="Y609" s="368"/>
      <c r="Z609" s="368"/>
      <c r="AA609" s="367"/>
      <c r="AB609" s="368"/>
      <c r="AC609" s="237">
        <f t="shared" si="1014"/>
        <v>0</v>
      </c>
      <c r="AD609" s="368"/>
      <c r="AE609" s="237">
        <f t="shared" si="1015"/>
        <v>0</v>
      </c>
      <c r="AF609" s="368"/>
      <c r="AG609" s="368"/>
      <c r="AH609" s="368"/>
      <c r="AI609" s="368"/>
      <c r="AJ609" s="368"/>
      <c r="AK609" s="368"/>
      <c r="AL609" s="367"/>
      <c r="AM609" s="368"/>
      <c r="AN609" s="237">
        <f t="shared" si="1016"/>
        <v>0</v>
      </c>
      <c r="AO609" s="368"/>
      <c r="AP609" s="237">
        <f t="shared" si="1017"/>
        <v>0</v>
      </c>
      <c r="AQ609" s="368"/>
      <c r="AR609" s="368"/>
      <c r="AS609" s="368"/>
      <c r="AT609" s="368"/>
      <c r="AU609" s="368"/>
      <c r="AV609" s="368"/>
      <c r="AW609" s="367"/>
      <c r="AX609" s="368"/>
      <c r="AY609" s="237">
        <f t="shared" si="1018"/>
        <v>0</v>
      </c>
      <c r="AZ609" s="368"/>
      <c r="BA609" s="237">
        <f t="shared" si="1019"/>
        <v>0</v>
      </c>
      <c r="BB609" s="368"/>
      <c r="BC609" s="368"/>
      <c r="BD609" s="368"/>
      <c r="BE609" s="368"/>
      <c r="BF609" s="368"/>
      <c r="BG609" s="368"/>
      <c r="BH609" s="379">
        <f t="shared" si="978"/>
        <v>0</v>
      </c>
      <c r="BI609" s="255" t="str">
        <f t="shared" si="991"/>
        <v>22</v>
      </c>
      <c r="BJ609" s="361"/>
      <c r="BK609" s="253">
        <f t="shared" si="1002"/>
        <v>0</v>
      </c>
      <c r="BL609" s="361"/>
      <c r="BM609" s="253">
        <f t="shared" si="1003"/>
        <v>0</v>
      </c>
      <c r="BN609" s="247"/>
      <c r="BO609" s="358"/>
      <c r="BP609" s="361"/>
      <c r="BQ609" s="361"/>
      <c r="BR609" s="361"/>
      <c r="BS609" s="361"/>
      <c r="BT609" s="361"/>
      <c r="BU609" s="361"/>
      <c r="BV609" s="253">
        <f t="shared" si="1004"/>
        <v>0</v>
      </c>
      <c r="BW609" s="361"/>
      <c r="BX609" s="253">
        <f t="shared" si="1005"/>
        <v>0</v>
      </c>
      <c r="BY609" s="361"/>
      <c r="BZ609" s="361"/>
      <c r="CA609" s="361"/>
      <c r="CB609" s="361"/>
      <c r="CC609" s="361"/>
      <c r="CD609" s="361"/>
      <c r="CE609" s="361"/>
      <c r="CF609" s="361"/>
      <c r="CG609" s="253">
        <f t="shared" si="1006"/>
        <v>0</v>
      </c>
      <c r="CH609" s="361"/>
      <c r="CI609" s="253">
        <f t="shared" si="1007"/>
        <v>0</v>
      </c>
      <c r="CJ609" s="361"/>
      <c r="CK609" s="361"/>
      <c r="CL609" s="361"/>
      <c r="CM609" s="361"/>
      <c r="CN609" s="361"/>
      <c r="CO609" s="361"/>
      <c r="CP609" s="361"/>
      <c r="CQ609" s="361"/>
      <c r="CR609" s="253">
        <f t="shared" si="1008"/>
        <v>0</v>
      </c>
      <c r="CS609" s="361"/>
      <c r="CT609" s="253">
        <f t="shared" si="1009"/>
        <v>0</v>
      </c>
      <c r="CU609" s="361"/>
      <c r="CV609" s="361"/>
      <c r="CW609" s="361"/>
      <c r="CX609" s="361"/>
      <c r="CY609" s="361"/>
      <c r="CZ609" s="361"/>
      <c r="DA609" s="361"/>
      <c r="DB609" s="361"/>
      <c r="DC609" s="253">
        <f t="shared" si="1010"/>
        <v>0</v>
      </c>
      <c r="DD609" s="361"/>
      <c r="DE609" s="253">
        <f t="shared" si="1011"/>
        <v>0</v>
      </c>
      <c r="DF609" s="361"/>
      <c r="DG609" s="361"/>
      <c r="DH609" s="361"/>
      <c r="DI609" s="361"/>
      <c r="DJ609" s="361"/>
      <c r="DK609" s="361"/>
      <c r="DL609" s="361"/>
      <c r="DM609" s="2"/>
      <c r="DN609" s="2"/>
    </row>
    <row r="610" spans="1:118" s="27" customFormat="1" ht="12">
      <c r="A610" s="272" t="str">
        <f t="shared" si="981"/>
        <v>Внести наименование учреждения 20</v>
      </c>
      <c r="B610" s="348" t="s">
        <v>74</v>
      </c>
      <c r="C610" s="349" t="s">
        <v>76</v>
      </c>
      <c r="D610" s="349" t="s">
        <v>314</v>
      </c>
      <c r="E610" s="308">
        <f t="shared" si="992"/>
        <v>0</v>
      </c>
      <c r="F610" s="236">
        <f t="shared" si="993"/>
        <v>0</v>
      </c>
      <c r="G610" s="236">
        <f t="shared" si="994"/>
        <v>0</v>
      </c>
      <c r="H610" s="236">
        <f t="shared" si="995"/>
        <v>0</v>
      </c>
      <c r="I610" s="236">
        <f t="shared" si="996"/>
        <v>0</v>
      </c>
      <c r="J610" s="236">
        <f t="shared" si="1020"/>
        <v>0</v>
      </c>
      <c r="K610" s="236">
        <f t="shared" si="1021"/>
        <v>0</v>
      </c>
      <c r="L610" s="236">
        <f t="shared" si="1022"/>
        <v>0</v>
      </c>
      <c r="M610" s="236">
        <f t="shared" si="1023"/>
        <v>0</v>
      </c>
      <c r="N610" s="236">
        <f t="shared" si="982"/>
        <v>0</v>
      </c>
      <c r="O610" s="236">
        <f t="shared" si="1024"/>
        <v>0</v>
      </c>
      <c r="P610" s="220"/>
      <c r="Q610" s="221"/>
      <c r="R610" s="237">
        <f t="shared" si="1012"/>
        <v>0</v>
      </c>
      <c r="S610" s="221"/>
      <c r="T610" s="237">
        <f t="shared" si="1013"/>
        <v>0</v>
      </c>
      <c r="U610" s="221"/>
      <c r="V610" s="233"/>
      <c r="W610" s="221"/>
      <c r="X610" s="221"/>
      <c r="Y610" s="233"/>
      <c r="Z610" s="221"/>
      <c r="AA610" s="220"/>
      <c r="AB610" s="221"/>
      <c r="AC610" s="237">
        <f t="shared" si="1014"/>
        <v>0</v>
      </c>
      <c r="AD610" s="221"/>
      <c r="AE610" s="237">
        <f t="shared" si="1015"/>
        <v>0</v>
      </c>
      <c r="AF610" s="221"/>
      <c r="AG610" s="233"/>
      <c r="AH610" s="221"/>
      <c r="AI610" s="221"/>
      <c r="AJ610" s="233"/>
      <c r="AK610" s="221"/>
      <c r="AL610" s="220"/>
      <c r="AM610" s="221"/>
      <c r="AN610" s="237">
        <f t="shared" si="1016"/>
        <v>0</v>
      </c>
      <c r="AO610" s="221"/>
      <c r="AP610" s="237">
        <f t="shared" si="1017"/>
        <v>0</v>
      </c>
      <c r="AQ610" s="221"/>
      <c r="AR610" s="233"/>
      <c r="AS610" s="221"/>
      <c r="AT610" s="221"/>
      <c r="AU610" s="233"/>
      <c r="AV610" s="221"/>
      <c r="AW610" s="220"/>
      <c r="AX610" s="221"/>
      <c r="AY610" s="237">
        <f t="shared" si="1018"/>
        <v>0</v>
      </c>
      <c r="AZ610" s="221"/>
      <c r="BA610" s="237">
        <f t="shared" si="1019"/>
        <v>0</v>
      </c>
      <c r="BB610" s="221"/>
      <c r="BC610" s="233"/>
      <c r="BD610" s="221"/>
      <c r="BE610" s="221"/>
      <c r="BF610" s="233"/>
      <c r="BG610" s="221"/>
      <c r="BH610" s="379">
        <f t="shared" si="978"/>
        <v>0</v>
      </c>
      <c r="BI610" s="255" t="str">
        <f t="shared" si="991"/>
        <v>23</v>
      </c>
      <c r="BJ610" s="361"/>
      <c r="BK610" s="253">
        <f t="shared" si="1002"/>
        <v>0</v>
      </c>
      <c r="BL610" s="361"/>
      <c r="BM610" s="253">
        <f t="shared" si="1003"/>
        <v>0</v>
      </c>
      <c r="BN610" s="247"/>
      <c r="BO610" s="358"/>
      <c r="BP610" s="361"/>
      <c r="BQ610" s="361"/>
      <c r="BR610" s="361"/>
      <c r="BS610" s="361"/>
      <c r="BT610" s="361"/>
      <c r="BU610" s="361"/>
      <c r="BV610" s="253">
        <f t="shared" si="1004"/>
        <v>0</v>
      </c>
      <c r="BW610" s="361"/>
      <c r="BX610" s="253">
        <f t="shared" si="1005"/>
        <v>0</v>
      </c>
      <c r="BY610" s="361"/>
      <c r="BZ610" s="361"/>
      <c r="CA610" s="361"/>
      <c r="CB610" s="361"/>
      <c r="CC610" s="361"/>
      <c r="CD610" s="361"/>
      <c r="CE610" s="361"/>
      <c r="CF610" s="361"/>
      <c r="CG610" s="253">
        <f t="shared" si="1006"/>
        <v>0</v>
      </c>
      <c r="CH610" s="361"/>
      <c r="CI610" s="253">
        <f t="shared" si="1007"/>
        <v>0</v>
      </c>
      <c r="CJ610" s="361"/>
      <c r="CK610" s="361"/>
      <c r="CL610" s="361"/>
      <c r="CM610" s="361"/>
      <c r="CN610" s="361"/>
      <c r="CO610" s="361"/>
      <c r="CP610" s="361"/>
      <c r="CQ610" s="361"/>
      <c r="CR610" s="253">
        <f t="shared" si="1008"/>
        <v>0</v>
      </c>
      <c r="CS610" s="361"/>
      <c r="CT610" s="253">
        <f t="shared" si="1009"/>
        <v>0</v>
      </c>
      <c r="CU610" s="361"/>
      <c r="CV610" s="361"/>
      <c r="CW610" s="361"/>
      <c r="CX610" s="361"/>
      <c r="CY610" s="361"/>
      <c r="CZ610" s="361"/>
      <c r="DA610" s="361"/>
      <c r="DB610" s="361"/>
      <c r="DC610" s="253">
        <f t="shared" si="1010"/>
        <v>0</v>
      </c>
      <c r="DD610" s="361"/>
      <c r="DE610" s="253">
        <f t="shared" si="1011"/>
        <v>0</v>
      </c>
      <c r="DF610" s="361"/>
      <c r="DG610" s="361"/>
      <c r="DH610" s="361"/>
      <c r="DI610" s="361"/>
      <c r="DJ610" s="361"/>
      <c r="DK610" s="361"/>
      <c r="DL610" s="361"/>
      <c r="DM610" s="2"/>
      <c r="DN610" s="2"/>
    </row>
    <row r="611" spans="1:118" s="27" customFormat="1" ht="12">
      <c r="A611" s="272" t="str">
        <f t="shared" si="981"/>
        <v>Внести наименование учреждения 20</v>
      </c>
      <c r="B611" s="348" t="s">
        <v>315</v>
      </c>
      <c r="C611" s="349" t="s">
        <v>77</v>
      </c>
      <c r="D611" s="349" t="s">
        <v>316</v>
      </c>
      <c r="E611" s="308">
        <f t="shared" si="992"/>
        <v>0</v>
      </c>
      <c r="F611" s="236">
        <f t="shared" si="993"/>
        <v>0</v>
      </c>
      <c r="G611" s="236">
        <f t="shared" si="994"/>
        <v>0</v>
      </c>
      <c r="H611" s="236">
        <f t="shared" si="995"/>
        <v>0</v>
      </c>
      <c r="I611" s="236">
        <f t="shared" si="996"/>
        <v>0</v>
      </c>
      <c r="J611" s="236">
        <f t="shared" si="1020"/>
        <v>0</v>
      </c>
      <c r="K611" s="236">
        <f t="shared" si="1021"/>
        <v>0</v>
      </c>
      <c r="L611" s="236">
        <f t="shared" si="1022"/>
        <v>0</v>
      </c>
      <c r="M611" s="236">
        <f t="shared" si="1023"/>
        <v>0</v>
      </c>
      <c r="N611" s="236">
        <f t="shared" si="982"/>
        <v>0</v>
      </c>
      <c r="O611" s="236">
        <f t="shared" si="1024"/>
        <v>0</v>
      </c>
      <c r="P611" s="220"/>
      <c r="Q611" s="221"/>
      <c r="R611" s="237">
        <f t="shared" si="1012"/>
        <v>0</v>
      </c>
      <c r="S611" s="221"/>
      <c r="T611" s="237">
        <f t="shared" si="1013"/>
        <v>0</v>
      </c>
      <c r="U611" s="221"/>
      <c r="V611" s="233"/>
      <c r="W611" s="221"/>
      <c r="X611" s="221"/>
      <c r="Y611" s="233"/>
      <c r="Z611" s="221"/>
      <c r="AA611" s="220"/>
      <c r="AB611" s="221"/>
      <c r="AC611" s="237">
        <f t="shared" si="1014"/>
        <v>0</v>
      </c>
      <c r="AD611" s="221"/>
      <c r="AE611" s="237">
        <f t="shared" si="1015"/>
        <v>0</v>
      </c>
      <c r="AF611" s="221"/>
      <c r="AG611" s="233"/>
      <c r="AH611" s="221"/>
      <c r="AI611" s="221"/>
      <c r="AJ611" s="233"/>
      <c r="AK611" s="221"/>
      <c r="AL611" s="220"/>
      <c r="AM611" s="221"/>
      <c r="AN611" s="237">
        <f t="shared" si="1016"/>
        <v>0</v>
      </c>
      <c r="AO611" s="221"/>
      <c r="AP611" s="237">
        <f t="shared" si="1017"/>
        <v>0</v>
      </c>
      <c r="AQ611" s="221"/>
      <c r="AR611" s="233"/>
      <c r="AS611" s="221"/>
      <c r="AT611" s="221"/>
      <c r="AU611" s="233"/>
      <c r="AV611" s="221"/>
      <c r="AW611" s="220"/>
      <c r="AX611" s="221"/>
      <c r="AY611" s="237">
        <f t="shared" si="1018"/>
        <v>0</v>
      </c>
      <c r="AZ611" s="221"/>
      <c r="BA611" s="237">
        <f t="shared" si="1019"/>
        <v>0</v>
      </c>
      <c r="BB611" s="221"/>
      <c r="BC611" s="233"/>
      <c r="BD611" s="221"/>
      <c r="BE611" s="221"/>
      <c r="BF611" s="233"/>
      <c r="BG611" s="221"/>
      <c r="BH611" s="379">
        <f t="shared" si="978"/>
        <v>0</v>
      </c>
      <c r="BI611" s="255" t="str">
        <f t="shared" si="991"/>
        <v>24</v>
      </c>
      <c r="BJ611" s="361"/>
      <c r="BK611" s="253">
        <f t="shared" si="1002"/>
        <v>0</v>
      </c>
      <c r="BL611" s="361"/>
      <c r="BM611" s="253">
        <f t="shared" si="1003"/>
        <v>0</v>
      </c>
      <c r="BN611" s="247"/>
      <c r="BO611" s="358"/>
      <c r="BP611" s="361"/>
      <c r="BQ611" s="361"/>
      <c r="BR611" s="361"/>
      <c r="BS611" s="361"/>
      <c r="BT611" s="361"/>
      <c r="BU611" s="361"/>
      <c r="BV611" s="253">
        <f t="shared" si="1004"/>
        <v>0</v>
      </c>
      <c r="BW611" s="361"/>
      <c r="BX611" s="253">
        <f t="shared" si="1005"/>
        <v>0</v>
      </c>
      <c r="BY611" s="361"/>
      <c r="BZ611" s="361"/>
      <c r="CA611" s="361"/>
      <c r="CB611" s="361"/>
      <c r="CC611" s="361"/>
      <c r="CD611" s="361"/>
      <c r="CE611" s="361"/>
      <c r="CF611" s="361"/>
      <c r="CG611" s="253">
        <f t="shared" si="1006"/>
        <v>0</v>
      </c>
      <c r="CH611" s="361"/>
      <c r="CI611" s="253">
        <f t="shared" si="1007"/>
        <v>0</v>
      </c>
      <c r="CJ611" s="361"/>
      <c r="CK611" s="361"/>
      <c r="CL611" s="361"/>
      <c r="CM611" s="361"/>
      <c r="CN611" s="361"/>
      <c r="CO611" s="361"/>
      <c r="CP611" s="361"/>
      <c r="CQ611" s="361"/>
      <c r="CR611" s="253">
        <f t="shared" si="1008"/>
        <v>0</v>
      </c>
      <c r="CS611" s="361"/>
      <c r="CT611" s="253">
        <f t="shared" si="1009"/>
        <v>0</v>
      </c>
      <c r="CU611" s="361"/>
      <c r="CV611" s="361"/>
      <c r="CW611" s="361"/>
      <c r="CX611" s="361"/>
      <c r="CY611" s="361"/>
      <c r="CZ611" s="361"/>
      <c r="DA611" s="361"/>
      <c r="DB611" s="361"/>
      <c r="DC611" s="253">
        <f t="shared" si="1010"/>
        <v>0</v>
      </c>
      <c r="DD611" s="361"/>
      <c r="DE611" s="253">
        <f t="shared" si="1011"/>
        <v>0</v>
      </c>
      <c r="DF611" s="361"/>
      <c r="DG611" s="361"/>
      <c r="DH611" s="361"/>
      <c r="DI611" s="361"/>
      <c r="DJ611" s="361"/>
      <c r="DK611" s="361"/>
      <c r="DL611" s="361"/>
      <c r="DM611" s="2"/>
      <c r="DN611" s="2"/>
    </row>
    <row r="612" spans="1:118" s="27" customFormat="1" ht="12">
      <c r="A612" s="272" t="str">
        <f t="shared" si="981"/>
        <v>Внести наименование учреждения 20</v>
      </c>
      <c r="B612" s="348" t="s">
        <v>317</v>
      </c>
      <c r="C612" s="349" t="s">
        <v>78</v>
      </c>
      <c r="D612" s="349" t="s">
        <v>318</v>
      </c>
      <c r="E612" s="308">
        <f t="shared" si="992"/>
        <v>0</v>
      </c>
      <c r="F612" s="236">
        <f t="shared" si="993"/>
        <v>0</v>
      </c>
      <c r="G612" s="236">
        <f t="shared" si="994"/>
        <v>0</v>
      </c>
      <c r="H612" s="236">
        <f t="shared" si="995"/>
        <v>0</v>
      </c>
      <c r="I612" s="236">
        <f t="shared" si="996"/>
        <v>0</v>
      </c>
      <c r="J612" s="236">
        <f t="shared" si="1020"/>
        <v>0</v>
      </c>
      <c r="K612" s="236">
        <f t="shared" si="1021"/>
        <v>0</v>
      </c>
      <c r="L612" s="236">
        <f t="shared" si="1022"/>
        <v>0</v>
      </c>
      <c r="M612" s="236">
        <f t="shared" si="1023"/>
        <v>0</v>
      </c>
      <c r="N612" s="236">
        <f t="shared" si="982"/>
        <v>0</v>
      </c>
      <c r="O612" s="236">
        <f t="shared" si="1024"/>
        <v>0</v>
      </c>
      <c r="P612" s="220"/>
      <c r="Q612" s="221"/>
      <c r="R612" s="237">
        <f t="shared" si="1012"/>
        <v>0</v>
      </c>
      <c r="S612" s="221"/>
      <c r="T612" s="237">
        <f t="shared" si="1013"/>
        <v>0</v>
      </c>
      <c r="U612" s="221"/>
      <c r="V612" s="233"/>
      <c r="W612" s="221"/>
      <c r="X612" s="221"/>
      <c r="Y612" s="233"/>
      <c r="Z612" s="221"/>
      <c r="AA612" s="220"/>
      <c r="AB612" s="221"/>
      <c r="AC612" s="237">
        <f t="shared" si="1014"/>
        <v>0</v>
      </c>
      <c r="AD612" s="221"/>
      <c r="AE612" s="237">
        <f t="shared" si="1015"/>
        <v>0</v>
      </c>
      <c r="AF612" s="221"/>
      <c r="AG612" s="233"/>
      <c r="AH612" s="221"/>
      <c r="AI612" s="221"/>
      <c r="AJ612" s="233"/>
      <c r="AK612" s="221"/>
      <c r="AL612" s="220"/>
      <c r="AM612" s="221"/>
      <c r="AN612" s="237">
        <f t="shared" si="1016"/>
        <v>0</v>
      </c>
      <c r="AO612" s="221"/>
      <c r="AP612" s="237">
        <f t="shared" si="1017"/>
        <v>0</v>
      </c>
      <c r="AQ612" s="221"/>
      <c r="AR612" s="233"/>
      <c r="AS612" s="221"/>
      <c r="AT612" s="221"/>
      <c r="AU612" s="233"/>
      <c r="AV612" s="221"/>
      <c r="AW612" s="220"/>
      <c r="AX612" s="221"/>
      <c r="AY612" s="237">
        <f t="shared" si="1018"/>
        <v>0</v>
      </c>
      <c r="AZ612" s="221"/>
      <c r="BA612" s="237">
        <f t="shared" si="1019"/>
        <v>0</v>
      </c>
      <c r="BB612" s="221"/>
      <c r="BC612" s="233"/>
      <c r="BD612" s="221"/>
      <c r="BE612" s="221"/>
      <c r="BF612" s="233"/>
      <c r="BG612" s="221"/>
      <c r="BH612" s="379">
        <f t="shared" si="978"/>
        <v>0</v>
      </c>
      <c r="BI612" s="255" t="str">
        <f t="shared" si="991"/>
        <v>25</v>
      </c>
      <c r="BJ612" s="361"/>
      <c r="BK612" s="253">
        <f t="shared" si="1002"/>
        <v>0</v>
      </c>
      <c r="BL612" s="361"/>
      <c r="BM612" s="253">
        <f t="shared" si="1003"/>
        <v>0</v>
      </c>
      <c r="BN612" s="247"/>
      <c r="BO612" s="358"/>
      <c r="BP612" s="361"/>
      <c r="BQ612" s="361"/>
      <c r="BR612" s="361"/>
      <c r="BS612" s="361"/>
      <c r="BT612" s="361"/>
      <c r="BU612" s="361"/>
      <c r="BV612" s="253">
        <f t="shared" si="1004"/>
        <v>0</v>
      </c>
      <c r="BW612" s="361"/>
      <c r="BX612" s="253">
        <f t="shared" si="1005"/>
        <v>0</v>
      </c>
      <c r="BY612" s="361"/>
      <c r="BZ612" s="361"/>
      <c r="CA612" s="361"/>
      <c r="CB612" s="361"/>
      <c r="CC612" s="361"/>
      <c r="CD612" s="361"/>
      <c r="CE612" s="361"/>
      <c r="CF612" s="361"/>
      <c r="CG612" s="253">
        <f t="shared" si="1006"/>
        <v>0</v>
      </c>
      <c r="CH612" s="361"/>
      <c r="CI612" s="253">
        <f t="shared" si="1007"/>
        <v>0</v>
      </c>
      <c r="CJ612" s="361"/>
      <c r="CK612" s="361"/>
      <c r="CL612" s="361"/>
      <c r="CM612" s="361"/>
      <c r="CN612" s="361"/>
      <c r="CO612" s="361"/>
      <c r="CP612" s="361"/>
      <c r="CQ612" s="361"/>
      <c r="CR612" s="253">
        <f t="shared" si="1008"/>
        <v>0</v>
      </c>
      <c r="CS612" s="361"/>
      <c r="CT612" s="253">
        <f t="shared" si="1009"/>
        <v>0</v>
      </c>
      <c r="CU612" s="361"/>
      <c r="CV612" s="361"/>
      <c r="CW612" s="361"/>
      <c r="CX612" s="361"/>
      <c r="CY612" s="361"/>
      <c r="CZ612" s="361"/>
      <c r="DA612" s="361"/>
      <c r="DB612" s="361"/>
      <c r="DC612" s="253">
        <f t="shared" si="1010"/>
        <v>0</v>
      </c>
      <c r="DD612" s="361"/>
      <c r="DE612" s="253">
        <f t="shared" si="1011"/>
        <v>0</v>
      </c>
      <c r="DF612" s="361"/>
      <c r="DG612" s="361"/>
      <c r="DH612" s="361"/>
      <c r="DI612" s="361"/>
      <c r="DJ612" s="361"/>
      <c r="DK612" s="361"/>
      <c r="DL612" s="361"/>
      <c r="DM612" s="2"/>
      <c r="DN612" s="2"/>
    </row>
    <row r="613" spans="1:118" s="27" customFormat="1" ht="12">
      <c r="A613" s="272" t="str">
        <f t="shared" si="981"/>
        <v>Внести наименование учреждения 20</v>
      </c>
      <c r="B613" s="348" t="s">
        <v>319</v>
      </c>
      <c r="C613" s="349" t="s">
        <v>320</v>
      </c>
      <c r="D613" s="349" t="s">
        <v>321</v>
      </c>
      <c r="E613" s="308">
        <f t="shared" si="992"/>
        <v>0</v>
      </c>
      <c r="F613" s="236">
        <f t="shared" si="993"/>
        <v>0</v>
      </c>
      <c r="G613" s="236">
        <f t="shared" si="994"/>
        <v>0</v>
      </c>
      <c r="H613" s="236">
        <f t="shared" si="995"/>
        <v>0</v>
      </c>
      <c r="I613" s="236">
        <f t="shared" si="996"/>
        <v>0</v>
      </c>
      <c r="J613" s="236">
        <f t="shared" si="1020"/>
        <v>0</v>
      </c>
      <c r="K613" s="236">
        <f t="shared" si="1021"/>
        <v>0</v>
      </c>
      <c r="L613" s="236">
        <f t="shared" si="1022"/>
        <v>0</v>
      </c>
      <c r="M613" s="236">
        <f t="shared" si="1023"/>
        <v>0</v>
      </c>
      <c r="N613" s="236">
        <f t="shared" si="982"/>
        <v>0</v>
      </c>
      <c r="O613" s="236">
        <f t="shared" si="1024"/>
        <v>0</v>
      </c>
      <c r="P613" s="220"/>
      <c r="Q613" s="221"/>
      <c r="R613" s="237">
        <f>SUM(U613:W613)</f>
        <v>0</v>
      </c>
      <c r="S613" s="221"/>
      <c r="T613" s="237">
        <f>SUM(X613:Z613)</f>
        <v>0</v>
      </c>
      <c r="U613" s="221"/>
      <c r="V613" s="233"/>
      <c r="W613" s="221"/>
      <c r="X613" s="221"/>
      <c r="Y613" s="233"/>
      <c r="Z613" s="221"/>
      <c r="AA613" s="220"/>
      <c r="AB613" s="221"/>
      <c r="AC613" s="237">
        <f>SUM(AF613:AH613)</f>
        <v>0</v>
      </c>
      <c r="AD613" s="221"/>
      <c r="AE613" s="237">
        <f>SUM(AI613:AK613)</f>
        <v>0</v>
      </c>
      <c r="AF613" s="221"/>
      <c r="AG613" s="233"/>
      <c r="AH613" s="221"/>
      <c r="AI613" s="221"/>
      <c r="AJ613" s="233"/>
      <c r="AK613" s="221"/>
      <c r="AL613" s="220"/>
      <c r="AM613" s="221"/>
      <c r="AN613" s="237">
        <f>SUM(AQ613:AS613)</f>
        <v>0</v>
      </c>
      <c r="AO613" s="221"/>
      <c r="AP613" s="237">
        <f>SUM(AT613:AV613)</f>
        <v>0</v>
      </c>
      <c r="AQ613" s="221"/>
      <c r="AR613" s="233"/>
      <c r="AS613" s="221"/>
      <c r="AT613" s="221"/>
      <c r="AU613" s="233"/>
      <c r="AV613" s="221"/>
      <c r="AW613" s="220"/>
      <c r="AX613" s="221"/>
      <c r="AY613" s="237">
        <f>SUM(BB613:BD613)</f>
        <v>0</v>
      </c>
      <c r="AZ613" s="221"/>
      <c r="BA613" s="237">
        <f>SUM(BE613:BG613)</f>
        <v>0</v>
      </c>
      <c r="BB613" s="221"/>
      <c r="BC613" s="233"/>
      <c r="BD613" s="221"/>
      <c r="BE613" s="221"/>
      <c r="BF613" s="233"/>
      <c r="BG613" s="221"/>
      <c r="BH613" s="379">
        <f t="shared" si="978"/>
        <v>0</v>
      </c>
      <c r="BI613" s="255" t="str">
        <f t="shared" si="991"/>
        <v>26</v>
      </c>
      <c r="BJ613" s="361"/>
      <c r="BK613" s="253">
        <f t="shared" si="1002"/>
        <v>0</v>
      </c>
      <c r="BL613" s="361"/>
      <c r="BM613" s="253">
        <f t="shared" si="1003"/>
        <v>0</v>
      </c>
      <c r="BN613" s="247"/>
      <c r="BO613" s="358"/>
      <c r="BP613" s="361"/>
      <c r="BQ613" s="361"/>
      <c r="BR613" s="361"/>
      <c r="BS613" s="361"/>
      <c r="BT613" s="361"/>
      <c r="BU613" s="361"/>
      <c r="BV613" s="253">
        <f t="shared" si="1004"/>
        <v>0</v>
      </c>
      <c r="BW613" s="361"/>
      <c r="BX613" s="253">
        <f t="shared" si="1005"/>
        <v>0</v>
      </c>
      <c r="BY613" s="361"/>
      <c r="BZ613" s="361"/>
      <c r="CA613" s="361"/>
      <c r="CB613" s="361"/>
      <c r="CC613" s="361"/>
      <c r="CD613" s="361"/>
      <c r="CE613" s="361"/>
      <c r="CF613" s="361"/>
      <c r="CG613" s="253">
        <f t="shared" si="1006"/>
        <v>0</v>
      </c>
      <c r="CH613" s="361"/>
      <c r="CI613" s="253">
        <f t="shared" si="1007"/>
        <v>0</v>
      </c>
      <c r="CJ613" s="361"/>
      <c r="CK613" s="361"/>
      <c r="CL613" s="361"/>
      <c r="CM613" s="361"/>
      <c r="CN613" s="361"/>
      <c r="CO613" s="361"/>
      <c r="CP613" s="361"/>
      <c r="CQ613" s="361"/>
      <c r="CR613" s="253">
        <f t="shared" si="1008"/>
        <v>0</v>
      </c>
      <c r="CS613" s="361"/>
      <c r="CT613" s="253">
        <f t="shared" si="1009"/>
        <v>0</v>
      </c>
      <c r="CU613" s="361"/>
      <c r="CV613" s="361"/>
      <c r="CW613" s="361"/>
      <c r="CX613" s="361"/>
      <c r="CY613" s="361"/>
      <c r="CZ613" s="361"/>
      <c r="DA613" s="361"/>
      <c r="DB613" s="361"/>
      <c r="DC613" s="253">
        <f t="shared" si="1010"/>
        <v>0</v>
      </c>
      <c r="DD613" s="361"/>
      <c r="DE613" s="253">
        <f t="shared" si="1011"/>
        <v>0</v>
      </c>
      <c r="DF613" s="361"/>
      <c r="DG613" s="361"/>
      <c r="DH613" s="361"/>
      <c r="DI613" s="361"/>
      <c r="DJ613" s="361"/>
      <c r="DK613" s="361"/>
      <c r="DL613" s="361"/>
      <c r="DM613" s="2"/>
      <c r="DN613" s="2"/>
    </row>
    <row r="614" spans="1:118" s="27" customFormat="1" ht="12">
      <c r="A614" s="272" t="str">
        <f t="shared" si="981"/>
        <v>Внести наименование учреждения 20</v>
      </c>
      <c r="B614" s="348" t="s">
        <v>322</v>
      </c>
      <c r="C614" s="349" t="s">
        <v>323</v>
      </c>
      <c r="D614" s="349" t="s">
        <v>324</v>
      </c>
      <c r="E614" s="308">
        <f t="shared" si="992"/>
        <v>0</v>
      </c>
      <c r="F614" s="236">
        <f t="shared" si="993"/>
        <v>0</v>
      </c>
      <c r="G614" s="236">
        <f t="shared" si="994"/>
        <v>0</v>
      </c>
      <c r="H614" s="236">
        <f t="shared" si="995"/>
        <v>0</v>
      </c>
      <c r="I614" s="236">
        <f t="shared" si="996"/>
        <v>0</v>
      </c>
      <c r="J614" s="236">
        <f t="shared" si="1020"/>
        <v>0</v>
      </c>
      <c r="K614" s="236">
        <f t="shared" si="1021"/>
        <v>0</v>
      </c>
      <c r="L614" s="236">
        <f t="shared" si="1022"/>
        <v>0</v>
      </c>
      <c r="M614" s="236">
        <f t="shared" si="1023"/>
        <v>0</v>
      </c>
      <c r="N614" s="236">
        <f t="shared" si="982"/>
        <v>0</v>
      </c>
      <c r="O614" s="236">
        <f t="shared" si="1024"/>
        <v>0</v>
      </c>
      <c r="P614" s="220"/>
      <c r="Q614" s="221"/>
      <c r="R614" s="237">
        <f>SUM(U614:W614)</f>
        <v>0</v>
      </c>
      <c r="S614" s="221"/>
      <c r="T614" s="237">
        <f>SUM(X614:Z614)</f>
        <v>0</v>
      </c>
      <c r="U614" s="221"/>
      <c r="V614" s="233"/>
      <c r="W614" s="221"/>
      <c r="X614" s="221"/>
      <c r="Y614" s="233"/>
      <c r="Z614" s="221"/>
      <c r="AA614" s="220"/>
      <c r="AB614" s="221"/>
      <c r="AC614" s="237">
        <f>SUM(AF614:AH614)</f>
        <v>0</v>
      </c>
      <c r="AD614" s="221"/>
      <c r="AE614" s="237">
        <f>SUM(AI614:AK614)</f>
        <v>0</v>
      </c>
      <c r="AF614" s="221"/>
      <c r="AG614" s="233"/>
      <c r="AH614" s="221"/>
      <c r="AI614" s="221"/>
      <c r="AJ614" s="233"/>
      <c r="AK614" s="221"/>
      <c r="AL614" s="220"/>
      <c r="AM614" s="221"/>
      <c r="AN614" s="237">
        <f>SUM(AQ614:AS614)</f>
        <v>0</v>
      </c>
      <c r="AO614" s="221"/>
      <c r="AP614" s="237">
        <f>SUM(AT614:AV614)</f>
        <v>0</v>
      </c>
      <c r="AQ614" s="221"/>
      <c r="AR614" s="233"/>
      <c r="AS614" s="221"/>
      <c r="AT614" s="221"/>
      <c r="AU614" s="233"/>
      <c r="AV614" s="221"/>
      <c r="AW614" s="220"/>
      <c r="AX614" s="221"/>
      <c r="AY614" s="237">
        <f>SUM(BB614:BD614)</f>
        <v>0</v>
      </c>
      <c r="AZ614" s="221"/>
      <c r="BA614" s="237">
        <f>SUM(BE614:BG614)</f>
        <v>0</v>
      </c>
      <c r="BB614" s="221"/>
      <c r="BC614" s="233"/>
      <c r="BD614" s="221"/>
      <c r="BE614" s="221"/>
      <c r="BF614" s="233"/>
      <c r="BG614" s="221"/>
      <c r="BH614" s="379">
        <f t="shared" si="978"/>
        <v>0</v>
      </c>
      <c r="BI614" s="255" t="str">
        <f t="shared" si="991"/>
        <v>27</v>
      </c>
      <c r="BJ614" s="361"/>
      <c r="BK614" s="253">
        <f t="shared" si="1002"/>
        <v>0</v>
      </c>
      <c r="BL614" s="361"/>
      <c r="BM614" s="253">
        <f t="shared" si="1003"/>
        <v>0</v>
      </c>
      <c r="BN614" s="247"/>
      <c r="BO614" s="358"/>
      <c r="BP614" s="361"/>
      <c r="BQ614" s="361"/>
      <c r="BR614" s="361"/>
      <c r="BS614" s="361"/>
      <c r="BT614" s="361"/>
      <c r="BU614" s="361"/>
      <c r="BV614" s="253">
        <f t="shared" si="1004"/>
        <v>0</v>
      </c>
      <c r="BW614" s="361"/>
      <c r="BX614" s="253">
        <f t="shared" si="1005"/>
        <v>0</v>
      </c>
      <c r="BY614" s="361"/>
      <c r="BZ614" s="361"/>
      <c r="CA614" s="361"/>
      <c r="CB614" s="361"/>
      <c r="CC614" s="361"/>
      <c r="CD614" s="361"/>
      <c r="CE614" s="361"/>
      <c r="CF614" s="361"/>
      <c r="CG614" s="253">
        <f t="shared" si="1006"/>
        <v>0</v>
      </c>
      <c r="CH614" s="361"/>
      <c r="CI614" s="253">
        <f t="shared" si="1007"/>
        <v>0</v>
      </c>
      <c r="CJ614" s="361"/>
      <c r="CK614" s="361"/>
      <c r="CL614" s="361"/>
      <c r="CM614" s="361"/>
      <c r="CN614" s="361"/>
      <c r="CO614" s="361"/>
      <c r="CP614" s="361"/>
      <c r="CQ614" s="361"/>
      <c r="CR614" s="253">
        <f t="shared" si="1008"/>
        <v>0</v>
      </c>
      <c r="CS614" s="361"/>
      <c r="CT614" s="253">
        <f t="shared" si="1009"/>
        <v>0</v>
      </c>
      <c r="CU614" s="361"/>
      <c r="CV614" s="361"/>
      <c r="CW614" s="361"/>
      <c r="CX614" s="361"/>
      <c r="CY614" s="361"/>
      <c r="CZ614" s="361"/>
      <c r="DA614" s="361"/>
      <c r="DB614" s="361"/>
      <c r="DC614" s="253">
        <f t="shared" si="1010"/>
        <v>0</v>
      </c>
      <c r="DD614" s="361"/>
      <c r="DE614" s="253">
        <f t="shared" si="1011"/>
        <v>0</v>
      </c>
      <c r="DF614" s="361"/>
      <c r="DG614" s="361"/>
      <c r="DH614" s="361"/>
      <c r="DI614" s="361"/>
      <c r="DJ614" s="361"/>
      <c r="DK614" s="361"/>
      <c r="DL614" s="361"/>
      <c r="DM614" s="2"/>
      <c r="DN614" s="2"/>
    </row>
    <row r="615" spans="1:118" s="28" customFormat="1" thickBot="1">
      <c r="A615" s="272" t="str">
        <f t="shared" si="981"/>
        <v>Внести наименование учреждения 20</v>
      </c>
      <c r="B615" s="352" t="s">
        <v>75</v>
      </c>
      <c r="C615" s="349" t="s">
        <v>79</v>
      </c>
      <c r="D615" s="349" t="s">
        <v>325</v>
      </c>
      <c r="E615" s="308">
        <f t="shared" si="992"/>
        <v>0</v>
      </c>
      <c r="F615" s="236">
        <f t="shared" si="993"/>
        <v>0</v>
      </c>
      <c r="G615" s="236">
        <f t="shared" si="994"/>
        <v>0</v>
      </c>
      <c r="H615" s="236">
        <f t="shared" si="995"/>
        <v>0</v>
      </c>
      <c r="I615" s="236">
        <f t="shared" si="996"/>
        <v>0</v>
      </c>
      <c r="J615" s="236">
        <f t="shared" si="1020"/>
        <v>0</v>
      </c>
      <c r="K615" s="236">
        <f t="shared" si="1021"/>
        <v>0</v>
      </c>
      <c r="L615" s="236">
        <f t="shared" si="1022"/>
        <v>0</v>
      </c>
      <c r="M615" s="236">
        <f t="shared" si="1023"/>
        <v>0</v>
      </c>
      <c r="N615" s="236">
        <f t="shared" si="982"/>
        <v>0</v>
      </c>
      <c r="O615" s="236">
        <f t="shared" si="1024"/>
        <v>0</v>
      </c>
      <c r="P615" s="223"/>
      <c r="Q615" s="224"/>
      <c r="R615" s="238">
        <f>SUM(U615:W615)</f>
        <v>0</v>
      </c>
      <c r="S615" s="224"/>
      <c r="T615" s="238">
        <f>SUM(X615:Z615)</f>
        <v>0</v>
      </c>
      <c r="U615" s="224"/>
      <c r="V615" s="234"/>
      <c r="W615" s="224"/>
      <c r="X615" s="224"/>
      <c r="Y615" s="234"/>
      <c r="Z615" s="224"/>
      <c r="AA615" s="223"/>
      <c r="AB615" s="224"/>
      <c r="AC615" s="238">
        <f>SUM(AF615:AH615)</f>
        <v>0</v>
      </c>
      <c r="AD615" s="224"/>
      <c r="AE615" s="238">
        <f>SUM(AI615:AK615)</f>
        <v>0</v>
      </c>
      <c r="AF615" s="224"/>
      <c r="AG615" s="234"/>
      <c r="AH615" s="224"/>
      <c r="AI615" s="224"/>
      <c r="AJ615" s="234"/>
      <c r="AK615" s="224"/>
      <c r="AL615" s="223"/>
      <c r="AM615" s="224"/>
      <c r="AN615" s="238">
        <f>SUM(AQ615:AS615)</f>
        <v>0</v>
      </c>
      <c r="AO615" s="224"/>
      <c r="AP615" s="238">
        <f>SUM(AT615:AV615)</f>
        <v>0</v>
      </c>
      <c r="AQ615" s="224"/>
      <c r="AR615" s="234"/>
      <c r="AS615" s="224"/>
      <c r="AT615" s="224"/>
      <c r="AU615" s="234"/>
      <c r="AV615" s="224"/>
      <c r="AW615" s="223"/>
      <c r="AX615" s="224"/>
      <c r="AY615" s="238">
        <f>SUM(BB615:BD615)</f>
        <v>0</v>
      </c>
      <c r="AZ615" s="224"/>
      <c r="BA615" s="238">
        <f>SUM(BE615:BG615)</f>
        <v>0</v>
      </c>
      <c r="BB615" s="224"/>
      <c r="BC615" s="234"/>
      <c r="BD615" s="224"/>
      <c r="BE615" s="224"/>
      <c r="BF615" s="234"/>
      <c r="BG615" s="224"/>
      <c r="BH615" s="379">
        <f t="shared" si="978"/>
        <v>0</v>
      </c>
      <c r="BI615" s="255" t="str">
        <f t="shared" si="991"/>
        <v>28</v>
      </c>
      <c r="BJ615" s="359"/>
      <c r="BK615" s="253">
        <f t="shared" si="1002"/>
        <v>0</v>
      </c>
      <c r="BL615" s="359"/>
      <c r="BM615" s="253">
        <f t="shared" si="1003"/>
        <v>0</v>
      </c>
      <c r="BN615" s="322"/>
      <c r="BO615" s="362"/>
      <c r="BP615" s="359"/>
      <c r="BQ615" s="359"/>
      <c r="BR615" s="359"/>
      <c r="BS615" s="359"/>
      <c r="BT615" s="359"/>
      <c r="BU615" s="359"/>
      <c r="BV615" s="253">
        <f t="shared" si="1004"/>
        <v>0</v>
      </c>
      <c r="BW615" s="361"/>
      <c r="BX615" s="253">
        <f t="shared" si="1005"/>
        <v>0</v>
      </c>
      <c r="BY615" s="359"/>
      <c r="BZ615" s="359"/>
      <c r="CA615" s="359"/>
      <c r="CB615" s="359"/>
      <c r="CC615" s="359"/>
      <c r="CD615" s="359"/>
      <c r="CE615" s="359"/>
      <c r="CF615" s="359"/>
      <c r="CG615" s="253">
        <f t="shared" si="1006"/>
        <v>0</v>
      </c>
      <c r="CH615" s="361"/>
      <c r="CI615" s="253">
        <f t="shared" si="1007"/>
        <v>0</v>
      </c>
      <c r="CJ615" s="359"/>
      <c r="CK615" s="359"/>
      <c r="CL615" s="359"/>
      <c r="CM615" s="359"/>
      <c r="CN615" s="359"/>
      <c r="CO615" s="359"/>
      <c r="CP615" s="359"/>
      <c r="CQ615" s="359"/>
      <c r="CR615" s="253">
        <f t="shared" si="1008"/>
        <v>0</v>
      </c>
      <c r="CS615" s="361"/>
      <c r="CT615" s="253">
        <f t="shared" si="1009"/>
        <v>0</v>
      </c>
      <c r="CU615" s="359"/>
      <c r="CV615" s="359"/>
      <c r="CW615" s="359"/>
      <c r="CX615" s="359"/>
      <c r="CY615" s="359"/>
      <c r="CZ615" s="359"/>
      <c r="DA615" s="359"/>
      <c r="DB615" s="359"/>
      <c r="DC615" s="253">
        <f t="shared" si="1010"/>
        <v>0</v>
      </c>
      <c r="DD615" s="361"/>
      <c r="DE615" s="253">
        <f t="shared" si="1011"/>
        <v>0</v>
      </c>
      <c r="DF615" s="359"/>
      <c r="DG615" s="359"/>
      <c r="DH615" s="359"/>
      <c r="DI615" s="359"/>
      <c r="DJ615" s="359"/>
      <c r="DK615" s="359"/>
      <c r="DL615" s="359"/>
      <c r="DM615" s="242"/>
      <c r="DN615" s="242"/>
    </row>
    <row r="616" spans="1:118" s="258" customFormat="1" ht="20.25" customHeight="1">
      <c r="A616" s="271" t="str">
        <f>B616</f>
        <v>Внести наименование учреждения 21</v>
      </c>
      <c r="B616" s="712" t="s">
        <v>265</v>
      </c>
      <c r="C616" s="713"/>
      <c r="D616" s="713"/>
      <c r="E616" s="713"/>
      <c r="F616" s="713"/>
      <c r="G616" s="713"/>
      <c r="H616" s="713"/>
      <c r="I616" s="713"/>
      <c r="J616" s="713"/>
      <c r="K616" s="713"/>
      <c r="L616" s="713"/>
      <c r="M616" s="713"/>
      <c r="N616" s="713"/>
      <c r="O616" s="714"/>
      <c r="P616" s="715" t="str">
        <f>CONCATENATE(P$1," - ",$B616)</f>
        <v>1 квартал - Внести наименование учреждения 21</v>
      </c>
      <c r="Q616" s="716"/>
      <c r="R616" s="716"/>
      <c r="S616" s="716"/>
      <c r="T616" s="716"/>
      <c r="U616" s="716"/>
      <c r="V616" s="716"/>
      <c r="W616" s="716"/>
      <c r="X616" s="716"/>
      <c r="Y616" s="716"/>
      <c r="Z616" s="717"/>
      <c r="AA616" s="715" t="str">
        <f>CONCATENATE(AA$1," - ",$B616)</f>
        <v>2 квартал - Внести наименование учреждения 21</v>
      </c>
      <c r="AB616" s="716"/>
      <c r="AC616" s="716"/>
      <c r="AD616" s="716"/>
      <c r="AE616" s="716"/>
      <c r="AF616" s="716"/>
      <c r="AG616" s="716"/>
      <c r="AH616" s="716"/>
      <c r="AI616" s="716"/>
      <c r="AJ616" s="716"/>
      <c r="AK616" s="717"/>
      <c r="AL616" s="715" t="str">
        <f>CONCATENATE(AL$1," - ",$B616)</f>
        <v>3 квартал - Внести наименование учреждения 21</v>
      </c>
      <c r="AM616" s="716"/>
      <c r="AN616" s="716"/>
      <c r="AO616" s="716"/>
      <c r="AP616" s="716"/>
      <c r="AQ616" s="716"/>
      <c r="AR616" s="716"/>
      <c r="AS616" s="716"/>
      <c r="AT616" s="716"/>
      <c r="AU616" s="716"/>
      <c r="AV616" s="717"/>
      <c r="AW616" s="715" t="str">
        <f>CONCATENATE(AW$1," - ",$B616)</f>
        <v>4 квартал - Внести наименование учреждения 21</v>
      </c>
      <c r="AX616" s="716"/>
      <c r="AY616" s="716"/>
      <c r="AZ616" s="716"/>
      <c r="BA616" s="716"/>
      <c r="BB616" s="716"/>
      <c r="BC616" s="716"/>
      <c r="BD616" s="716"/>
      <c r="BE616" s="716"/>
      <c r="BF616" s="716"/>
      <c r="BG616" s="717"/>
      <c r="BH616" s="379">
        <f>IF((COUNTA(BJ616:DL616)-COUNTIF(BJ616:DL616,0))=0,0,CONCATENATE("Ошибки!-",COUNTA(BJ616:DL616)-COUNTIF(BJ616:DL616,0)))</f>
        <v>0</v>
      </c>
      <c r="BI616" s="284" t="str">
        <f>CONCATENATE(D627," по отношению к ",D628,", ",D629)</f>
        <v>11 по отношению к 12, 13</v>
      </c>
      <c r="BJ616" s="285">
        <f t="shared" ref="BJ616:CO616" si="1025">IF(ROUND(E627-SUM(E628:E629),5)&gt;=0,0,"Ошибка")</f>
        <v>0</v>
      </c>
      <c r="BK616" s="285">
        <f t="shared" si="1025"/>
        <v>0</v>
      </c>
      <c r="BL616" s="285">
        <f t="shared" si="1025"/>
        <v>0</v>
      </c>
      <c r="BM616" s="285">
        <f t="shared" si="1025"/>
        <v>0</v>
      </c>
      <c r="BN616" s="285">
        <f t="shared" si="1025"/>
        <v>0</v>
      </c>
      <c r="BO616" s="285">
        <f t="shared" si="1025"/>
        <v>0</v>
      </c>
      <c r="BP616" s="285">
        <f t="shared" si="1025"/>
        <v>0</v>
      </c>
      <c r="BQ616" s="285">
        <f t="shared" si="1025"/>
        <v>0</v>
      </c>
      <c r="BR616" s="285">
        <f t="shared" si="1025"/>
        <v>0</v>
      </c>
      <c r="BS616" s="285">
        <f t="shared" si="1025"/>
        <v>0</v>
      </c>
      <c r="BT616" s="285">
        <f t="shared" si="1025"/>
        <v>0</v>
      </c>
      <c r="BU616" s="285">
        <f t="shared" si="1025"/>
        <v>0</v>
      </c>
      <c r="BV616" s="285">
        <f t="shared" si="1025"/>
        <v>0</v>
      </c>
      <c r="BW616" s="285">
        <f t="shared" si="1025"/>
        <v>0</v>
      </c>
      <c r="BX616" s="285">
        <f t="shared" si="1025"/>
        <v>0</v>
      </c>
      <c r="BY616" s="285">
        <f t="shared" si="1025"/>
        <v>0</v>
      </c>
      <c r="BZ616" s="285">
        <f t="shared" si="1025"/>
        <v>0</v>
      </c>
      <c r="CA616" s="285">
        <f t="shared" si="1025"/>
        <v>0</v>
      </c>
      <c r="CB616" s="285">
        <f t="shared" si="1025"/>
        <v>0</v>
      </c>
      <c r="CC616" s="285">
        <f t="shared" si="1025"/>
        <v>0</v>
      </c>
      <c r="CD616" s="285">
        <f t="shared" si="1025"/>
        <v>0</v>
      </c>
      <c r="CE616" s="285">
        <f t="shared" si="1025"/>
        <v>0</v>
      </c>
      <c r="CF616" s="285">
        <f t="shared" si="1025"/>
        <v>0</v>
      </c>
      <c r="CG616" s="285">
        <f t="shared" si="1025"/>
        <v>0</v>
      </c>
      <c r="CH616" s="285">
        <f t="shared" si="1025"/>
        <v>0</v>
      </c>
      <c r="CI616" s="285">
        <f t="shared" si="1025"/>
        <v>0</v>
      </c>
      <c r="CJ616" s="285">
        <f t="shared" si="1025"/>
        <v>0</v>
      </c>
      <c r="CK616" s="285">
        <f t="shared" si="1025"/>
        <v>0</v>
      </c>
      <c r="CL616" s="285">
        <f t="shared" si="1025"/>
        <v>0</v>
      </c>
      <c r="CM616" s="285">
        <f t="shared" si="1025"/>
        <v>0</v>
      </c>
      <c r="CN616" s="285">
        <f t="shared" si="1025"/>
        <v>0</v>
      </c>
      <c r="CO616" s="285">
        <f t="shared" si="1025"/>
        <v>0</v>
      </c>
      <c r="CP616" s="285">
        <f t="shared" ref="CP616:DL616" si="1026">IF(ROUND(AK627-SUM(AK628:AK629),5)&gt;=0,0,"Ошибка")</f>
        <v>0</v>
      </c>
      <c r="CQ616" s="285">
        <f t="shared" si="1026"/>
        <v>0</v>
      </c>
      <c r="CR616" s="285">
        <f t="shared" si="1026"/>
        <v>0</v>
      </c>
      <c r="CS616" s="285">
        <f t="shared" si="1026"/>
        <v>0</v>
      </c>
      <c r="CT616" s="285">
        <f t="shared" si="1026"/>
        <v>0</v>
      </c>
      <c r="CU616" s="285">
        <f t="shared" si="1026"/>
        <v>0</v>
      </c>
      <c r="CV616" s="285">
        <f t="shared" si="1026"/>
        <v>0</v>
      </c>
      <c r="CW616" s="285">
        <f t="shared" si="1026"/>
        <v>0</v>
      </c>
      <c r="CX616" s="285">
        <f t="shared" si="1026"/>
        <v>0</v>
      </c>
      <c r="CY616" s="285">
        <f t="shared" si="1026"/>
        <v>0</v>
      </c>
      <c r="CZ616" s="285">
        <f t="shared" si="1026"/>
        <v>0</v>
      </c>
      <c r="DA616" s="285">
        <f t="shared" si="1026"/>
        <v>0</v>
      </c>
      <c r="DB616" s="285">
        <f t="shared" si="1026"/>
        <v>0</v>
      </c>
      <c r="DC616" s="285">
        <f t="shared" si="1026"/>
        <v>0</v>
      </c>
      <c r="DD616" s="285">
        <f t="shared" si="1026"/>
        <v>0</v>
      </c>
      <c r="DE616" s="285">
        <f t="shared" si="1026"/>
        <v>0</v>
      </c>
      <c r="DF616" s="285">
        <f t="shared" si="1026"/>
        <v>0</v>
      </c>
      <c r="DG616" s="285">
        <f t="shared" si="1026"/>
        <v>0</v>
      </c>
      <c r="DH616" s="285">
        <f t="shared" si="1026"/>
        <v>0</v>
      </c>
      <c r="DI616" s="285">
        <f t="shared" si="1026"/>
        <v>0</v>
      </c>
      <c r="DJ616" s="285">
        <f t="shared" si="1026"/>
        <v>0</v>
      </c>
      <c r="DK616" s="285">
        <f t="shared" si="1026"/>
        <v>0</v>
      </c>
      <c r="DL616" s="285">
        <f t="shared" si="1026"/>
        <v>0</v>
      </c>
      <c r="DM616" s="259"/>
      <c r="DN616" s="259"/>
    </row>
    <row r="617" spans="1:118" s="27" customFormat="1" ht="36">
      <c r="A617" s="272" t="str">
        <f>A616</f>
        <v>Внести наименование учреждения 21</v>
      </c>
      <c r="B617" s="211" t="s">
        <v>356</v>
      </c>
      <c r="C617" s="37" t="s">
        <v>47</v>
      </c>
      <c r="D617" s="37" t="s">
        <v>6</v>
      </c>
      <c r="E617" s="308">
        <f t="shared" ref="E617:AJ617" si="1027">SUM(E618:E621,E623:E624,E627,E630,E633:E635,E637,E639:E644)</f>
        <v>0</v>
      </c>
      <c r="F617" s="236">
        <f t="shared" si="1027"/>
        <v>0</v>
      </c>
      <c r="G617" s="236">
        <f t="shared" si="1027"/>
        <v>0</v>
      </c>
      <c r="H617" s="236">
        <f t="shared" si="1027"/>
        <v>0</v>
      </c>
      <c r="I617" s="236">
        <f t="shared" si="1027"/>
        <v>0</v>
      </c>
      <c r="J617" s="236">
        <f t="shared" si="1027"/>
        <v>0</v>
      </c>
      <c r="K617" s="236">
        <f t="shared" si="1027"/>
        <v>0</v>
      </c>
      <c r="L617" s="236">
        <f t="shared" si="1027"/>
        <v>0</v>
      </c>
      <c r="M617" s="236">
        <f t="shared" si="1027"/>
        <v>0</v>
      </c>
      <c r="N617" s="236">
        <f t="shared" si="1027"/>
        <v>0</v>
      </c>
      <c r="O617" s="236">
        <f t="shared" si="1027"/>
        <v>0</v>
      </c>
      <c r="P617" s="228">
        <f t="shared" si="1027"/>
        <v>0</v>
      </c>
      <c r="Q617" s="226">
        <f t="shared" si="1027"/>
        <v>0</v>
      </c>
      <c r="R617" s="236">
        <f t="shared" si="1027"/>
        <v>0</v>
      </c>
      <c r="S617" s="226">
        <f t="shared" si="1027"/>
        <v>0</v>
      </c>
      <c r="T617" s="236">
        <f t="shared" si="1027"/>
        <v>0</v>
      </c>
      <c r="U617" s="226">
        <f t="shared" si="1027"/>
        <v>0</v>
      </c>
      <c r="V617" s="235">
        <f t="shared" si="1027"/>
        <v>0</v>
      </c>
      <c r="W617" s="226">
        <f t="shared" si="1027"/>
        <v>0</v>
      </c>
      <c r="X617" s="226">
        <f t="shared" si="1027"/>
        <v>0</v>
      </c>
      <c r="Y617" s="235">
        <f t="shared" si="1027"/>
        <v>0</v>
      </c>
      <c r="Z617" s="227">
        <f t="shared" si="1027"/>
        <v>0</v>
      </c>
      <c r="AA617" s="228">
        <f t="shared" si="1027"/>
        <v>0</v>
      </c>
      <c r="AB617" s="226">
        <f t="shared" si="1027"/>
        <v>0</v>
      </c>
      <c r="AC617" s="236">
        <f t="shared" si="1027"/>
        <v>0</v>
      </c>
      <c r="AD617" s="226">
        <f t="shared" si="1027"/>
        <v>0</v>
      </c>
      <c r="AE617" s="236">
        <f t="shared" si="1027"/>
        <v>0</v>
      </c>
      <c r="AF617" s="226">
        <f t="shared" si="1027"/>
        <v>0</v>
      </c>
      <c r="AG617" s="235">
        <f t="shared" si="1027"/>
        <v>0</v>
      </c>
      <c r="AH617" s="226">
        <f t="shared" si="1027"/>
        <v>0</v>
      </c>
      <c r="AI617" s="226">
        <f t="shared" si="1027"/>
        <v>0</v>
      </c>
      <c r="AJ617" s="235">
        <f t="shared" si="1027"/>
        <v>0</v>
      </c>
      <c r="AK617" s="227">
        <f t="shared" ref="AK617:BG617" si="1028">SUM(AK618:AK621,AK623:AK624,AK627,AK630,AK633:AK635,AK637,AK639:AK644)</f>
        <v>0</v>
      </c>
      <c r="AL617" s="228">
        <f t="shared" si="1028"/>
        <v>0</v>
      </c>
      <c r="AM617" s="226">
        <f t="shared" si="1028"/>
        <v>0</v>
      </c>
      <c r="AN617" s="236">
        <f t="shared" si="1028"/>
        <v>0</v>
      </c>
      <c r="AO617" s="226">
        <f t="shared" si="1028"/>
        <v>0</v>
      </c>
      <c r="AP617" s="236">
        <f t="shared" si="1028"/>
        <v>0</v>
      </c>
      <c r="AQ617" s="226">
        <f t="shared" si="1028"/>
        <v>0</v>
      </c>
      <c r="AR617" s="235">
        <f t="shared" si="1028"/>
        <v>0</v>
      </c>
      <c r="AS617" s="226">
        <f t="shared" si="1028"/>
        <v>0</v>
      </c>
      <c r="AT617" s="226">
        <f t="shared" si="1028"/>
        <v>0</v>
      </c>
      <c r="AU617" s="235">
        <f t="shared" si="1028"/>
        <v>0</v>
      </c>
      <c r="AV617" s="227">
        <f t="shared" si="1028"/>
        <v>0</v>
      </c>
      <c r="AW617" s="228">
        <f t="shared" si="1028"/>
        <v>0</v>
      </c>
      <c r="AX617" s="226">
        <f t="shared" si="1028"/>
        <v>0</v>
      </c>
      <c r="AY617" s="236">
        <f t="shared" si="1028"/>
        <v>0</v>
      </c>
      <c r="AZ617" s="226">
        <f t="shared" si="1028"/>
        <v>0</v>
      </c>
      <c r="BA617" s="236">
        <f t="shared" si="1028"/>
        <v>0</v>
      </c>
      <c r="BB617" s="226">
        <f t="shared" si="1028"/>
        <v>0</v>
      </c>
      <c r="BC617" s="235">
        <f t="shared" si="1028"/>
        <v>0</v>
      </c>
      <c r="BD617" s="226">
        <f t="shared" si="1028"/>
        <v>0</v>
      </c>
      <c r="BE617" s="226">
        <f t="shared" si="1028"/>
        <v>0</v>
      </c>
      <c r="BF617" s="235">
        <f t="shared" si="1028"/>
        <v>0</v>
      </c>
      <c r="BG617" s="227">
        <f t="shared" si="1028"/>
        <v>0</v>
      </c>
      <c r="BH617" s="379">
        <f t="shared" ref="BH617:BH644" si="1029">IF((COUNTA(BJ617:DL617)-COUNTIF(BJ617:DL617,0))=0,0,CONCATENATE("Ошибки!-",COUNTA(BJ617:DL617)-COUNTIF(BJ617:DL617,0)))</f>
        <v>0</v>
      </c>
      <c r="BI617" s="255" t="str">
        <f>CONCATENATE(D630," по отношению к ",D631,", ",D632)</f>
        <v>14 по отношению к 15, 16</v>
      </c>
      <c r="BJ617" s="253">
        <f t="shared" ref="BJ617:CO617" si="1030">IF(ROUND(E630-SUM(E631:E632),5)&gt;=0,0,"Ошибка")</f>
        <v>0</v>
      </c>
      <c r="BK617" s="253">
        <f t="shared" si="1030"/>
        <v>0</v>
      </c>
      <c r="BL617" s="253">
        <f t="shared" si="1030"/>
        <v>0</v>
      </c>
      <c r="BM617" s="253">
        <f t="shared" si="1030"/>
        <v>0</v>
      </c>
      <c r="BN617" s="253">
        <f t="shared" si="1030"/>
        <v>0</v>
      </c>
      <c r="BO617" s="253">
        <f t="shared" si="1030"/>
        <v>0</v>
      </c>
      <c r="BP617" s="253">
        <f t="shared" si="1030"/>
        <v>0</v>
      </c>
      <c r="BQ617" s="253">
        <f t="shared" si="1030"/>
        <v>0</v>
      </c>
      <c r="BR617" s="253">
        <f t="shared" si="1030"/>
        <v>0</v>
      </c>
      <c r="BS617" s="253">
        <f t="shared" si="1030"/>
        <v>0</v>
      </c>
      <c r="BT617" s="253">
        <f t="shared" si="1030"/>
        <v>0</v>
      </c>
      <c r="BU617" s="253">
        <f t="shared" si="1030"/>
        <v>0</v>
      </c>
      <c r="BV617" s="253">
        <f t="shared" si="1030"/>
        <v>0</v>
      </c>
      <c r="BW617" s="253">
        <f t="shared" si="1030"/>
        <v>0</v>
      </c>
      <c r="BX617" s="253">
        <f t="shared" si="1030"/>
        <v>0</v>
      </c>
      <c r="BY617" s="253">
        <f t="shared" si="1030"/>
        <v>0</v>
      </c>
      <c r="BZ617" s="253">
        <f t="shared" si="1030"/>
        <v>0</v>
      </c>
      <c r="CA617" s="253">
        <f t="shared" si="1030"/>
        <v>0</v>
      </c>
      <c r="CB617" s="253">
        <f t="shared" si="1030"/>
        <v>0</v>
      </c>
      <c r="CC617" s="253">
        <f t="shared" si="1030"/>
        <v>0</v>
      </c>
      <c r="CD617" s="253">
        <f t="shared" si="1030"/>
        <v>0</v>
      </c>
      <c r="CE617" s="253">
        <f t="shared" si="1030"/>
        <v>0</v>
      </c>
      <c r="CF617" s="253">
        <f t="shared" si="1030"/>
        <v>0</v>
      </c>
      <c r="CG617" s="253">
        <f t="shared" si="1030"/>
        <v>0</v>
      </c>
      <c r="CH617" s="253">
        <f t="shared" si="1030"/>
        <v>0</v>
      </c>
      <c r="CI617" s="253">
        <f t="shared" si="1030"/>
        <v>0</v>
      </c>
      <c r="CJ617" s="253">
        <f t="shared" si="1030"/>
        <v>0</v>
      </c>
      <c r="CK617" s="253">
        <f t="shared" si="1030"/>
        <v>0</v>
      </c>
      <c r="CL617" s="253">
        <f t="shared" si="1030"/>
        <v>0</v>
      </c>
      <c r="CM617" s="253">
        <f t="shared" si="1030"/>
        <v>0</v>
      </c>
      <c r="CN617" s="253">
        <f t="shared" si="1030"/>
        <v>0</v>
      </c>
      <c r="CO617" s="253">
        <f t="shared" si="1030"/>
        <v>0</v>
      </c>
      <c r="CP617" s="253">
        <f t="shared" ref="CP617:DL617" si="1031">IF(ROUND(AK630-SUM(AK631:AK632),5)&gt;=0,0,"Ошибка")</f>
        <v>0</v>
      </c>
      <c r="CQ617" s="253">
        <f t="shared" si="1031"/>
        <v>0</v>
      </c>
      <c r="CR617" s="253">
        <f t="shared" si="1031"/>
        <v>0</v>
      </c>
      <c r="CS617" s="253">
        <f t="shared" si="1031"/>
        <v>0</v>
      </c>
      <c r="CT617" s="253">
        <f t="shared" si="1031"/>
        <v>0</v>
      </c>
      <c r="CU617" s="253">
        <f t="shared" si="1031"/>
        <v>0</v>
      </c>
      <c r="CV617" s="253">
        <f t="shared" si="1031"/>
        <v>0</v>
      </c>
      <c r="CW617" s="253">
        <f t="shared" si="1031"/>
        <v>0</v>
      </c>
      <c r="CX617" s="253">
        <f t="shared" si="1031"/>
        <v>0</v>
      </c>
      <c r="CY617" s="253">
        <f t="shared" si="1031"/>
        <v>0</v>
      </c>
      <c r="CZ617" s="253">
        <f t="shared" si="1031"/>
        <v>0</v>
      </c>
      <c r="DA617" s="253">
        <f t="shared" si="1031"/>
        <v>0</v>
      </c>
      <c r="DB617" s="253">
        <f t="shared" si="1031"/>
        <v>0</v>
      </c>
      <c r="DC617" s="253">
        <f t="shared" si="1031"/>
        <v>0</v>
      </c>
      <c r="DD617" s="253">
        <f t="shared" si="1031"/>
        <v>0</v>
      </c>
      <c r="DE617" s="253">
        <f t="shared" si="1031"/>
        <v>0</v>
      </c>
      <c r="DF617" s="253">
        <f t="shared" si="1031"/>
        <v>0</v>
      </c>
      <c r="DG617" s="253">
        <f t="shared" si="1031"/>
        <v>0</v>
      </c>
      <c r="DH617" s="253">
        <f t="shared" si="1031"/>
        <v>0</v>
      </c>
      <c r="DI617" s="253">
        <f t="shared" si="1031"/>
        <v>0</v>
      </c>
      <c r="DJ617" s="253">
        <f t="shared" si="1031"/>
        <v>0</v>
      </c>
      <c r="DK617" s="253">
        <f t="shared" si="1031"/>
        <v>0</v>
      </c>
      <c r="DL617" s="253">
        <f t="shared" si="1031"/>
        <v>0</v>
      </c>
      <c r="DM617" s="2"/>
      <c r="DN617" s="2"/>
    </row>
    <row r="618" spans="1:118" s="27" customFormat="1" ht="24">
      <c r="A618" s="272" t="str">
        <f t="shared" ref="A618:A644" si="1032">A617</f>
        <v>Внести наименование учреждения 21</v>
      </c>
      <c r="B618" s="348" t="s">
        <v>233</v>
      </c>
      <c r="C618" s="349" t="s">
        <v>55</v>
      </c>
      <c r="D618" s="349" t="s">
        <v>7</v>
      </c>
      <c r="E618" s="308">
        <f>ROUND(SUM(P618,AA618,AL618,AW618),0)</f>
        <v>0</v>
      </c>
      <c r="F618" s="236">
        <f>ROUND(SUM(Q618,AB618,AM618,AX618),1)</f>
        <v>0</v>
      </c>
      <c r="G618" s="236">
        <f>SUM(J618:L618)</f>
        <v>0</v>
      </c>
      <c r="H618" s="236">
        <f>ROUND(SUM(S618,AD618,AO618,AZ618),1)</f>
        <v>0</v>
      </c>
      <c r="I618" s="236">
        <f>SUM(M618:O618)</f>
        <v>0</v>
      </c>
      <c r="J618" s="236">
        <f>ROUND(SUM(U618,AF618,AQ618,BB618),1)</f>
        <v>0</v>
      </c>
      <c r="K618" s="236">
        <f>ROUND(SUM(V618,AG618,AR618,BC618),1)</f>
        <v>0</v>
      </c>
      <c r="L618" s="236">
        <f>ROUND(SUM(W618,AH618,AS618,BD618),1)</f>
        <v>0</v>
      </c>
      <c r="M618" s="236">
        <f>ROUND(SUM(X618,AI618,AT618,BE618),1)</f>
        <v>0</v>
      </c>
      <c r="N618" s="236">
        <f t="shared" ref="N618:N644" si="1033">ROUND(SUM(Y618,AJ618,AU618,BF618),1)</f>
        <v>0</v>
      </c>
      <c r="O618" s="236">
        <f>ROUND(SUM(Z618,AK618,AV618,BG618),1)</f>
        <v>0</v>
      </c>
      <c r="P618" s="220"/>
      <c r="Q618" s="221"/>
      <c r="R618" s="237">
        <f t="shared" ref="R618:R623" si="1034">SUM(U618:W618)</f>
        <v>0</v>
      </c>
      <c r="S618" s="221"/>
      <c r="T618" s="237">
        <f t="shared" ref="T618:T623" si="1035">SUM(X618:Z618)</f>
        <v>0</v>
      </c>
      <c r="U618" s="221"/>
      <c r="V618" s="233"/>
      <c r="W618" s="221"/>
      <c r="X618" s="221"/>
      <c r="Y618" s="233"/>
      <c r="Z618" s="221"/>
      <c r="AA618" s="220"/>
      <c r="AB618" s="221"/>
      <c r="AC618" s="237">
        <f t="shared" ref="AC618:AC623" si="1036">SUM(AF618:AH618)</f>
        <v>0</v>
      </c>
      <c r="AD618" s="221"/>
      <c r="AE618" s="237">
        <f t="shared" ref="AE618:AE623" si="1037">SUM(AI618:AK618)</f>
        <v>0</v>
      </c>
      <c r="AF618" s="221"/>
      <c r="AG618" s="233"/>
      <c r="AH618" s="221"/>
      <c r="AI618" s="221"/>
      <c r="AJ618" s="233"/>
      <c r="AK618" s="221"/>
      <c r="AL618" s="220"/>
      <c r="AM618" s="221"/>
      <c r="AN618" s="237">
        <f t="shared" ref="AN618:AN623" si="1038">SUM(AQ618:AS618)</f>
        <v>0</v>
      </c>
      <c r="AO618" s="221"/>
      <c r="AP618" s="237">
        <f t="shared" ref="AP618:AP623" si="1039">SUM(AT618:AV618)</f>
        <v>0</v>
      </c>
      <c r="AQ618" s="221"/>
      <c r="AR618" s="233"/>
      <c r="AS618" s="221"/>
      <c r="AT618" s="221"/>
      <c r="AU618" s="233"/>
      <c r="AV618" s="221"/>
      <c r="AW618" s="220"/>
      <c r="AX618" s="221"/>
      <c r="AY618" s="237">
        <f t="shared" ref="AY618:AY623" si="1040">SUM(BB618:BD618)</f>
        <v>0</v>
      </c>
      <c r="AZ618" s="221"/>
      <c r="BA618" s="237">
        <f t="shared" ref="BA618:BA623" si="1041">SUM(BE618:BG618)</f>
        <v>0</v>
      </c>
      <c r="BB618" s="221"/>
      <c r="BC618" s="233"/>
      <c r="BD618" s="221"/>
      <c r="BE618" s="221"/>
      <c r="BF618" s="233"/>
      <c r="BG618" s="221"/>
      <c r="BH618" s="379">
        <f t="shared" si="1029"/>
        <v>0</v>
      </c>
      <c r="BI618" s="255" t="str">
        <f t="shared" ref="BI618:BI644" si="1042">D618</f>
        <v>02</v>
      </c>
      <c r="BJ618" s="361"/>
      <c r="BK618" s="253">
        <f>IF(ROUND((E618-F618),5)&gt;=0,0,"Ошибка!")</f>
        <v>0</v>
      </c>
      <c r="BL618" s="361"/>
      <c r="BM618" s="253">
        <f>IF(ROUND((G618-H618),5)&gt;=0,0,"Ошибка!")</f>
        <v>0</v>
      </c>
      <c r="BN618" s="247"/>
      <c r="BO618" s="358"/>
      <c r="BP618" s="361"/>
      <c r="BQ618" s="361"/>
      <c r="BR618" s="361"/>
      <c r="BS618" s="361"/>
      <c r="BT618" s="361"/>
      <c r="BU618" s="361"/>
      <c r="BV618" s="253">
        <f>IF(ROUND((P618-Q618),5)&gt;=0,0,"Ошибка!")</f>
        <v>0</v>
      </c>
      <c r="BW618" s="361"/>
      <c r="BX618" s="253">
        <f>IF(ROUND((R618-S618),5)&gt;=0,0,"Ошибка!")</f>
        <v>0</v>
      </c>
      <c r="BY618" s="361"/>
      <c r="BZ618" s="361"/>
      <c r="CA618" s="361"/>
      <c r="CB618" s="361"/>
      <c r="CC618" s="361"/>
      <c r="CD618" s="361"/>
      <c r="CE618" s="361"/>
      <c r="CF618" s="361"/>
      <c r="CG618" s="253">
        <f>IF(ROUND((AA618-AB618),5)&gt;=0,0,"Ошибка!")</f>
        <v>0</v>
      </c>
      <c r="CH618" s="361"/>
      <c r="CI618" s="253">
        <f>IF(ROUND((AC618-AD618),5)&gt;=0,0,"Ошибка!")</f>
        <v>0</v>
      </c>
      <c r="CJ618" s="361"/>
      <c r="CK618" s="361"/>
      <c r="CL618" s="361"/>
      <c r="CM618" s="361"/>
      <c r="CN618" s="361"/>
      <c r="CO618" s="361"/>
      <c r="CP618" s="361"/>
      <c r="CQ618" s="361"/>
      <c r="CR618" s="253">
        <f>IF(ROUND((AL618-AM618),5)&gt;=0,0,"Ошибка!")</f>
        <v>0</v>
      </c>
      <c r="CS618" s="361"/>
      <c r="CT618" s="253">
        <f>IF(ROUND((AN618-AO618),5)&gt;=0,0,"Ошибка!")</f>
        <v>0</v>
      </c>
      <c r="CU618" s="361"/>
      <c r="CV618" s="361"/>
      <c r="CW618" s="361"/>
      <c r="CX618" s="361"/>
      <c r="CY618" s="361"/>
      <c r="CZ618" s="361"/>
      <c r="DA618" s="361"/>
      <c r="DB618" s="361"/>
      <c r="DC618" s="253">
        <f>IF(ROUND((AW618-AX618),5)&gt;=0,0,"Ошибка!")</f>
        <v>0</v>
      </c>
      <c r="DD618" s="361"/>
      <c r="DE618" s="253">
        <f>IF(ROUND((AY618-AZ618),5)&gt;=0,0,"Ошибка!")</f>
        <v>0</v>
      </c>
      <c r="DF618" s="361"/>
      <c r="DG618" s="361"/>
      <c r="DH618" s="361"/>
      <c r="DI618" s="361"/>
      <c r="DJ618" s="361"/>
      <c r="DK618" s="361"/>
      <c r="DL618" s="361"/>
      <c r="DM618" s="2"/>
      <c r="DN618" s="2"/>
    </row>
    <row r="619" spans="1:118" s="27" customFormat="1" ht="36">
      <c r="A619" s="272" t="str">
        <f t="shared" si="1032"/>
        <v>Внести наименование учреждения 21</v>
      </c>
      <c r="B619" s="348" t="s">
        <v>229</v>
      </c>
      <c r="C619" s="349" t="s">
        <v>58</v>
      </c>
      <c r="D619" s="349" t="s">
        <v>8</v>
      </c>
      <c r="E619" s="308">
        <f t="shared" ref="E619:E644" si="1043">ROUND(SUM(P619,AA619,AL619,AW619),0)</f>
        <v>0</v>
      </c>
      <c r="F619" s="236">
        <f t="shared" ref="F619:F644" si="1044">ROUND(SUM(Q619,AB619,AM619,AX619),1)</f>
        <v>0</v>
      </c>
      <c r="G619" s="236">
        <f t="shared" ref="G619:G644" si="1045">SUM(J619:L619)</f>
        <v>0</v>
      </c>
      <c r="H619" s="236">
        <f t="shared" ref="H619:H644" si="1046">ROUND(SUM(S619,AD619,AO619,AZ619),1)</f>
        <v>0</v>
      </c>
      <c r="I619" s="236">
        <f t="shared" ref="I619:I644" si="1047">SUM(M619:O619)</f>
        <v>0</v>
      </c>
      <c r="J619" s="236">
        <f t="shared" ref="J619:J631" si="1048">ROUND(SUM(U619,AF619,AQ619,BB619),1)</f>
        <v>0</v>
      </c>
      <c r="K619" s="236">
        <f t="shared" ref="K619:K631" si="1049">ROUND(SUM(V619,AG619,AR619,BC619),1)</f>
        <v>0</v>
      </c>
      <c r="L619" s="236">
        <f t="shared" ref="L619:L631" si="1050">ROUND(SUM(W619,AH619,AS619,BD619),1)</f>
        <v>0</v>
      </c>
      <c r="M619" s="236">
        <f t="shared" ref="M619:M631" si="1051">ROUND(SUM(X619,AI619,AT619,BE619),1)</f>
        <v>0</v>
      </c>
      <c r="N619" s="236">
        <f t="shared" si="1033"/>
        <v>0</v>
      </c>
      <c r="O619" s="236">
        <f t="shared" ref="O619:O631" si="1052">ROUND(SUM(Z619,AK619,AV619,BG619),1)</f>
        <v>0</v>
      </c>
      <c r="P619" s="220"/>
      <c r="Q619" s="221"/>
      <c r="R619" s="237">
        <f t="shared" si="1034"/>
        <v>0</v>
      </c>
      <c r="S619" s="221"/>
      <c r="T619" s="237">
        <f t="shared" si="1035"/>
        <v>0</v>
      </c>
      <c r="U619" s="221"/>
      <c r="V619" s="233"/>
      <c r="W619" s="221"/>
      <c r="X619" s="221"/>
      <c r="Y619" s="233"/>
      <c r="Z619" s="221"/>
      <c r="AA619" s="220"/>
      <c r="AB619" s="221"/>
      <c r="AC619" s="237">
        <f t="shared" si="1036"/>
        <v>0</v>
      </c>
      <c r="AD619" s="221"/>
      <c r="AE619" s="237">
        <f t="shared" si="1037"/>
        <v>0</v>
      </c>
      <c r="AF619" s="221"/>
      <c r="AG619" s="233"/>
      <c r="AH619" s="221"/>
      <c r="AI619" s="221"/>
      <c r="AJ619" s="233"/>
      <c r="AK619" s="221"/>
      <c r="AL619" s="220"/>
      <c r="AM619" s="221"/>
      <c r="AN619" s="237">
        <f t="shared" si="1038"/>
        <v>0</v>
      </c>
      <c r="AO619" s="221"/>
      <c r="AP619" s="237">
        <f t="shared" si="1039"/>
        <v>0</v>
      </c>
      <c r="AQ619" s="221"/>
      <c r="AR619" s="233"/>
      <c r="AS619" s="221"/>
      <c r="AT619" s="221"/>
      <c r="AU619" s="233"/>
      <c r="AV619" s="221"/>
      <c r="AW619" s="220"/>
      <c r="AX619" s="221"/>
      <c r="AY619" s="237">
        <f t="shared" si="1040"/>
        <v>0</v>
      </c>
      <c r="AZ619" s="221"/>
      <c r="BA619" s="237">
        <f t="shared" si="1041"/>
        <v>0</v>
      </c>
      <c r="BB619" s="221"/>
      <c r="BC619" s="233"/>
      <c r="BD619" s="221"/>
      <c r="BE619" s="221"/>
      <c r="BF619" s="233"/>
      <c r="BG619" s="221"/>
      <c r="BH619" s="379">
        <f t="shared" si="1029"/>
        <v>0</v>
      </c>
      <c r="BI619" s="255" t="str">
        <f t="shared" si="1042"/>
        <v>03</v>
      </c>
      <c r="BJ619" s="361"/>
      <c r="BK619" s="253">
        <f t="shared" ref="BK619:BK644" si="1053">IF(ROUND((E619-F619),5)&gt;=0,0,"Ошибка!")</f>
        <v>0</v>
      </c>
      <c r="BL619" s="361"/>
      <c r="BM619" s="253">
        <f t="shared" ref="BM619:BM644" si="1054">IF(ROUND((G619-H619),5)&gt;=0,0,"Ошибка!")</f>
        <v>0</v>
      </c>
      <c r="BN619" s="247"/>
      <c r="BO619" s="358"/>
      <c r="BP619" s="361"/>
      <c r="BQ619" s="361"/>
      <c r="BR619" s="361"/>
      <c r="BS619" s="361"/>
      <c r="BT619" s="361"/>
      <c r="BU619" s="361"/>
      <c r="BV619" s="253">
        <f t="shared" ref="BV619:BV644" si="1055">IF(ROUND((P619-Q619),5)&gt;=0,0,"Ошибка!")</f>
        <v>0</v>
      </c>
      <c r="BW619" s="361"/>
      <c r="BX619" s="253">
        <f t="shared" ref="BX619:BX644" si="1056">IF(ROUND((R619-S619),5)&gt;=0,0,"Ошибка!")</f>
        <v>0</v>
      </c>
      <c r="BY619" s="361"/>
      <c r="BZ619" s="361"/>
      <c r="CA619" s="361"/>
      <c r="CB619" s="361"/>
      <c r="CC619" s="361"/>
      <c r="CD619" s="361"/>
      <c r="CE619" s="361"/>
      <c r="CF619" s="361"/>
      <c r="CG619" s="253">
        <f t="shared" ref="CG619:CG644" si="1057">IF(ROUND((AA619-AB619),5)&gt;=0,0,"Ошибка!")</f>
        <v>0</v>
      </c>
      <c r="CH619" s="361"/>
      <c r="CI619" s="253">
        <f t="shared" ref="CI619:CI644" si="1058">IF(ROUND((AC619-AD619),5)&gt;=0,0,"Ошибка!")</f>
        <v>0</v>
      </c>
      <c r="CJ619" s="361"/>
      <c r="CK619" s="361"/>
      <c r="CL619" s="361"/>
      <c r="CM619" s="361"/>
      <c r="CN619" s="361"/>
      <c r="CO619" s="361"/>
      <c r="CP619" s="361"/>
      <c r="CQ619" s="361"/>
      <c r="CR619" s="253">
        <f t="shared" ref="CR619:CR644" si="1059">IF(ROUND((AL619-AM619),5)&gt;=0,0,"Ошибка!")</f>
        <v>0</v>
      </c>
      <c r="CS619" s="361"/>
      <c r="CT619" s="253">
        <f t="shared" ref="CT619:CT644" si="1060">IF(ROUND((AN619-AO619),5)&gt;=0,0,"Ошибка!")</f>
        <v>0</v>
      </c>
      <c r="CU619" s="361"/>
      <c r="CV619" s="361"/>
      <c r="CW619" s="361"/>
      <c r="CX619" s="361"/>
      <c r="CY619" s="361"/>
      <c r="CZ619" s="361"/>
      <c r="DA619" s="361"/>
      <c r="DB619" s="361"/>
      <c r="DC619" s="253">
        <f t="shared" ref="DC619:DC644" si="1061">IF(ROUND((AW619-AX619),5)&gt;=0,0,"Ошибка!")</f>
        <v>0</v>
      </c>
      <c r="DD619" s="361"/>
      <c r="DE619" s="253">
        <f t="shared" ref="DE619:DE644" si="1062">IF(ROUND((AY619-AZ619),5)&gt;=0,0,"Ошибка!")</f>
        <v>0</v>
      </c>
      <c r="DF619" s="361"/>
      <c r="DG619" s="361"/>
      <c r="DH619" s="361"/>
      <c r="DI619" s="361"/>
      <c r="DJ619" s="361"/>
      <c r="DK619" s="361"/>
      <c r="DL619" s="361"/>
      <c r="DM619" s="2"/>
      <c r="DN619" s="2"/>
    </row>
    <row r="620" spans="1:118" s="28" customFormat="1" ht="24">
      <c r="A620" s="272" t="str">
        <f t="shared" si="1032"/>
        <v>Внести наименование учреждения 21</v>
      </c>
      <c r="B620" s="348" t="s">
        <v>331</v>
      </c>
      <c r="C620" s="349" t="s">
        <v>288</v>
      </c>
      <c r="D620" s="349" t="s">
        <v>9</v>
      </c>
      <c r="E620" s="308">
        <f t="shared" si="1043"/>
        <v>0</v>
      </c>
      <c r="F620" s="236">
        <f t="shared" si="1044"/>
        <v>0</v>
      </c>
      <c r="G620" s="236">
        <f t="shared" si="1045"/>
        <v>0</v>
      </c>
      <c r="H620" s="236">
        <f t="shared" si="1046"/>
        <v>0</v>
      </c>
      <c r="I620" s="236">
        <f t="shared" si="1047"/>
        <v>0</v>
      </c>
      <c r="J620" s="236">
        <f t="shared" si="1048"/>
        <v>0</v>
      </c>
      <c r="K620" s="236">
        <f t="shared" si="1049"/>
        <v>0</v>
      </c>
      <c r="L620" s="236">
        <f t="shared" si="1050"/>
        <v>0</v>
      </c>
      <c r="M620" s="236">
        <f t="shared" si="1051"/>
        <v>0</v>
      </c>
      <c r="N620" s="236">
        <f t="shared" si="1033"/>
        <v>0</v>
      </c>
      <c r="O620" s="236">
        <f t="shared" si="1052"/>
        <v>0</v>
      </c>
      <c r="P620" s="367"/>
      <c r="Q620" s="368"/>
      <c r="R620" s="237">
        <f t="shared" si="1034"/>
        <v>0</v>
      </c>
      <c r="S620" s="368"/>
      <c r="T620" s="237">
        <f t="shared" si="1035"/>
        <v>0</v>
      </c>
      <c r="U620" s="368"/>
      <c r="V620" s="368"/>
      <c r="W620" s="368"/>
      <c r="X620" s="368"/>
      <c r="Y620" s="368"/>
      <c r="Z620" s="368"/>
      <c r="AA620" s="367"/>
      <c r="AB620" s="368"/>
      <c r="AC620" s="237">
        <f t="shared" si="1036"/>
        <v>0</v>
      </c>
      <c r="AD620" s="368"/>
      <c r="AE620" s="237">
        <f t="shared" si="1037"/>
        <v>0</v>
      </c>
      <c r="AF620" s="368"/>
      <c r="AG620" s="368"/>
      <c r="AH620" s="368"/>
      <c r="AI620" s="368"/>
      <c r="AJ620" s="368"/>
      <c r="AK620" s="368"/>
      <c r="AL620" s="367"/>
      <c r="AM620" s="368"/>
      <c r="AN620" s="237">
        <f t="shared" si="1038"/>
        <v>0</v>
      </c>
      <c r="AO620" s="368"/>
      <c r="AP620" s="237">
        <f t="shared" si="1039"/>
        <v>0</v>
      </c>
      <c r="AQ620" s="368"/>
      <c r="AR620" s="368"/>
      <c r="AS620" s="368"/>
      <c r="AT620" s="368"/>
      <c r="AU620" s="368"/>
      <c r="AV620" s="368"/>
      <c r="AW620" s="367"/>
      <c r="AX620" s="368"/>
      <c r="AY620" s="237">
        <f t="shared" si="1040"/>
        <v>0</v>
      </c>
      <c r="AZ620" s="368"/>
      <c r="BA620" s="237">
        <f t="shared" si="1041"/>
        <v>0</v>
      </c>
      <c r="BB620" s="368"/>
      <c r="BC620" s="368"/>
      <c r="BD620" s="368"/>
      <c r="BE620" s="368"/>
      <c r="BF620" s="368"/>
      <c r="BG620" s="368"/>
      <c r="BH620" s="379">
        <f t="shared" si="1029"/>
        <v>0</v>
      </c>
      <c r="BI620" s="255" t="str">
        <f t="shared" si="1042"/>
        <v>04</v>
      </c>
      <c r="BJ620" s="361"/>
      <c r="BK620" s="253">
        <f t="shared" si="1053"/>
        <v>0</v>
      </c>
      <c r="BL620" s="361"/>
      <c r="BM620" s="253">
        <f t="shared" si="1054"/>
        <v>0</v>
      </c>
      <c r="BN620" s="247"/>
      <c r="BO620" s="358"/>
      <c r="BP620" s="361"/>
      <c r="BQ620" s="361"/>
      <c r="BR620" s="361"/>
      <c r="BS620" s="361"/>
      <c r="BT620" s="361"/>
      <c r="BU620" s="361"/>
      <c r="BV620" s="253">
        <f t="shared" si="1055"/>
        <v>0</v>
      </c>
      <c r="BW620" s="361"/>
      <c r="BX620" s="253">
        <f t="shared" si="1056"/>
        <v>0</v>
      </c>
      <c r="BY620" s="361"/>
      <c r="BZ620" s="361"/>
      <c r="CA620" s="361"/>
      <c r="CB620" s="361"/>
      <c r="CC620" s="361"/>
      <c r="CD620" s="361"/>
      <c r="CE620" s="361"/>
      <c r="CF620" s="361"/>
      <c r="CG620" s="253">
        <f t="shared" si="1057"/>
        <v>0</v>
      </c>
      <c r="CH620" s="361"/>
      <c r="CI620" s="253">
        <f t="shared" si="1058"/>
        <v>0</v>
      </c>
      <c r="CJ620" s="361"/>
      <c r="CK620" s="361"/>
      <c r="CL620" s="361"/>
      <c r="CM620" s="361"/>
      <c r="CN620" s="361"/>
      <c r="CO620" s="361"/>
      <c r="CP620" s="361"/>
      <c r="CQ620" s="361"/>
      <c r="CR620" s="253">
        <f t="shared" si="1059"/>
        <v>0</v>
      </c>
      <c r="CS620" s="361"/>
      <c r="CT620" s="253">
        <f t="shared" si="1060"/>
        <v>0</v>
      </c>
      <c r="CU620" s="361"/>
      <c r="CV620" s="361"/>
      <c r="CW620" s="361"/>
      <c r="CX620" s="361"/>
      <c r="CY620" s="361"/>
      <c r="CZ620" s="361"/>
      <c r="DA620" s="361"/>
      <c r="DB620" s="361"/>
      <c r="DC620" s="253">
        <f t="shared" si="1061"/>
        <v>0</v>
      </c>
      <c r="DD620" s="361"/>
      <c r="DE620" s="253">
        <f t="shared" si="1062"/>
        <v>0</v>
      </c>
      <c r="DF620" s="361"/>
      <c r="DG620" s="361"/>
      <c r="DH620" s="361"/>
      <c r="DI620" s="361"/>
      <c r="DJ620" s="361"/>
      <c r="DK620" s="361"/>
      <c r="DL620" s="361"/>
      <c r="DM620" s="242"/>
      <c r="DN620" s="242"/>
    </row>
    <row r="621" spans="1:118" s="28" customFormat="1" ht="24">
      <c r="A621" s="272" t="str">
        <f t="shared" si="1032"/>
        <v>Внести наименование учреждения 21</v>
      </c>
      <c r="B621" s="348" t="s">
        <v>330</v>
      </c>
      <c r="C621" s="349" t="s">
        <v>289</v>
      </c>
      <c r="D621" s="349" t="s">
        <v>10</v>
      </c>
      <c r="E621" s="308">
        <f t="shared" si="1043"/>
        <v>0</v>
      </c>
      <c r="F621" s="236">
        <f t="shared" si="1044"/>
        <v>0</v>
      </c>
      <c r="G621" s="236">
        <f t="shared" si="1045"/>
        <v>0</v>
      </c>
      <c r="H621" s="236">
        <f t="shared" si="1046"/>
        <v>0</v>
      </c>
      <c r="I621" s="236">
        <f t="shared" si="1047"/>
        <v>0</v>
      </c>
      <c r="J621" s="236">
        <f t="shared" si="1048"/>
        <v>0</v>
      </c>
      <c r="K621" s="236">
        <f t="shared" si="1049"/>
        <v>0</v>
      </c>
      <c r="L621" s="236">
        <f t="shared" si="1050"/>
        <v>0</v>
      </c>
      <c r="M621" s="236">
        <f t="shared" si="1051"/>
        <v>0</v>
      </c>
      <c r="N621" s="236">
        <f t="shared" si="1033"/>
        <v>0</v>
      </c>
      <c r="O621" s="236">
        <f t="shared" si="1052"/>
        <v>0</v>
      </c>
      <c r="P621" s="367"/>
      <c r="Q621" s="368"/>
      <c r="R621" s="237">
        <f t="shared" si="1034"/>
        <v>0</v>
      </c>
      <c r="S621" s="368"/>
      <c r="T621" s="237">
        <f t="shared" si="1035"/>
        <v>0</v>
      </c>
      <c r="U621" s="368"/>
      <c r="V621" s="368"/>
      <c r="W621" s="368"/>
      <c r="X621" s="368"/>
      <c r="Y621" s="368"/>
      <c r="Z621" s="368"/>
      <c r="AA621" s="367"/>
      <c r="AB621" s="368"/>
      <c r="AC621" s="237">
        <f t="shared" si="1036"/>
        <v>0</v>
      </c>
      <c r="AD621" s="368"/>
      <c r="AE621" s="237">
        <f t="shared" si="1037"/>
        <v>0</v>
      </c>
      <c r="AF621" s="368"/>
      <c r="AG621" s="368"/>
      <c r="AH621" s="368"/>
      <c r="AI621" s="368"/>
      <c r="AJ621" s="368"/>
      <c r="AK621" s="368"/>
      <c r="AL621" s="367"/>
      <c r="AM621" s="368"/>
      <c r="AN621" s="237">
        <f t="shared" si="1038"/>
        <v>0</v>
      </c>
      <c r="AO621" s="368"/>
      <c r="AP621" s="237">
        <f t="shared" si="1039"/>
        <v>0</v>
      </c>
      <c r="AQ621" s="368"/>
      <c r="AR621" s="368"/>
      <c r="AS621" s="368"/>
      <c r="AT621" s="368"/>
      <c r="AU621" s="368"/>
      <c r="AV621" s="368"/>
      <c r="AW621" s="367"/>
      <c r="AX621" s="368"/>
      <c r="AY621" s="237">
        <f t="shared" si="1040"/>
        <v>0</v>
      </c>
      <c r="AZ621" s="368"/>
      <c r="BA621" s="237">
        <f t="shared" si="1041"/>
        <v>0</v>
      </c>
      <c r="BB621" s="368"/>
      <c r="BC621" s="368"/>
      <c r="BD621" s="368"/>
      <c r="BE621" s="368"/>
      <c r="BF621" s="368"/>
      <c r="BG621" s="368"/>
      <c r="BH621" s="379">
        <f t="shared" si="1029"/>
        <v>0</v>
      </c>
      <c r="BI621" s="255" t="str">
        <f t="shared" si="1042"/>
        <v>05</v>
      </c>
      <c r="BJ621" s="361"/>
      <c r="BK621" s="253">
        <f t="shared" si="1053"/>
        <v>0</v>
      </c>
      <c r="BL621" s="361"/>
      <c r="BM621" s="253">
        <f t="shared" si="1054"/>
        <v>0</v>
      </c>
      <c r="BN621" s="247"/>
      <c r="BO621" s="358"/>
      <c r="BP621" s="361"/>
      <c r="BQ621" s="361"/>
      <c r="BR621" s="361"/>
      <c r="BS621" s="361"/>
      <c r="BT621" s="361"/>
      <c r="BU621" s="361"/>
      <c r="BV621" s="253">
        <f t="shared" si="1055"/>
        <v>0</v>
      </c>
      <c r="BW621" s="361"/>
      <c r="BX621" s="253">
        <f t="shared" si="1056"/>
        <v>0</v>
      </c>
      <c r="BY621" s="361"/>
      <c r="BZ621" s="361"/>
      <c r="CA621" s="361"/>
      <c r="CB621" s="361"/>
      <c r="CC621" s="361"/>
      <c r="CD621" s="361"/>
      <c r="CE621" s="361"/>
      <c r="CF621" s="361"/>
      <c r="CG621" s="253">
        <f t="shared" si="1057"/>
        <v>0</v>
      </c>
      <c r="CH621" s="361"/>
      <c r="CI621" s="253">
        <f t="shared" si="1058"/>
        <v>0</v>
      </c>
      <c r="CJ621" s="361"/>
      <c r="CK621" s="361"/>
      <c r="CL621" s="361"/>
      <c r="CM621" s="361"/>
      <c r="CN621" s="361"/>
      <c r="CO621" s="361"/>
      <c r="CP621" s="361"/>
      <c r="CQ621" s="361"/>
      <c r="CR621" s="253">
        <f t="shared" si="1059"/>
        <v>0</v>
      </c>
      <c r="CS621" s="361"/>
      <c r="CT621" s="253">
        <f t="shared" si="1060"/>
        <v>0</v>
      </c>
      <c r="CU621" s="361"/>
      <c r="CV621" s="361"/>
      <c r="CW621" s="361"/>
      <c r="CX621" s="361"/>
      <c r="CY621" s="361"/>
      <c r="CZ621" s="361"/>
      <c r="DA621" s="361"/>
      <c r="DB621" s="361"/>
      <c r="DC621" s="253">
        <f t="shared" si="1061"/>
        <v>0</v>
      </c>
      <c r="DD621" s="361"/>
      <c r="DE621" s="253">
        <f t="shared" si="1062"/>
        <v>0</v>
      </c>
      <c r="DF621" s="361"/>
      <c r="DG621" s="361"/>
      <c r="DH621" s="361"/>
      <c r="DI621" s="361"/>
      <c r="DJ621" s="361"/>
      <c r="DK621" s="361"/>
      <c r="DL621" s="361"/>
      <c r="DM621" s="242"/>
      <c r="DN621" s="242"/>
    </row>
    <row r="622" spans="1:118" s="27" customFormat="1" ht="12">
      <c r="A622" s="272" t="str">
        <f t="shared" si="1032"/>
        <v>Внести наименование учреждения 21</v>
      </c>
      <c r="B622" s="350" t="s">
        <v>290</v>
      </c>
      <c r="C622" s="349" t="s">
        <v>291</v>
      </c>
      <c r="D622" s="349" t="s">
        <v>59</v>
      </c>
      <c r="E622" s="308">
        <f t="shared" si="1043"/>
        <v>0</v>
      </c>
      <c r="F622" s="236">
        <f t="shared" si="1044"/>
        <v>0</v>
      </c>
      <c r="G622" s="236">
        <f t="shared" si="1045"/>
        <v>0</v>
      </c>
      <c r="H622" s="236">
        <f t="shared" si="1046"/>
        <v>0</v>
      </c>
      <c r="I622" s="236">
        <f t="shared" si="1047"/>
        <v>0</v>
      </c>
      <c r="J622" s="236">
        <f t="shared" si="1048"/>
        <v>0</v>
      </c>
      <c r="K622" s="236">
        <f t="shared" si="1049"/>
        <v>0</v>
      </c>
      <c r="L622" s="236">
        <f t="shared" si="1050"/>
        <v>0</v>
      </c>
      <c r="M622" s="236">
        <f t="shared" si="1051"/>
        <v>0</v>
      </c>
      <c r="N622" s="236">
        <f t="shared" si="1033"/>
        <v>0</v>
      </c>
      <c r="O622" s="236">
        <f t="shared" si="1052"/>
        <v>0</v>
      </c>
      <c r="P622" s="367"/>
      <c r="Q622" s="368"/>
      <c r="R622" s="237">
        <f t="shared" si="1034"/>
        <v>0</v>
      </c>
      <c r="S622" s="368"/>
      <c r="T622" s="237">
        <f t="shared" si="1035"/>
        <v>0</v>
      </c>
      <c r="U622" s="368"/>
      <c r="V622" s="368"/>
      <c r="W622" s="368"/>
      <c r="X622" s="368"/>
      <c r="Y622" s="368"/>
      <c r="Z622" s="368"/>
      <c r="AA622" s="367"/>
      <c r="AB622" s="368"/>
      <c r="AC622" s="237">
        <f t="shared" si="1036"/>
        <v>0</v>
      </c>
      <c r="AD622" s="368"/>
      <c r="AE622" s="237">
        <f t="shared" si="1037"/>
        <v>0</v>
      </c>
      <c r="AF622" s="368"/>
      <c r="AG622" s="368"/>
      <c r="AH622" s="368"/>
      <c r="AI622" s="368"/>
      <c r="AJ622" s="368"/>
      <c r="AK622" s="368"/>
      <c r="AL622" s="367"/>
      <c r="AM622" s="368"/>
      <c r="AN622" s="237">
        <f t="shared" si="1038"/>
        <v>0</v>
      </c>
      <c r="AO622" s="368"/>
      <c r="AP622" s="237">
        <f t="shared" si="1039"/>
        <v>0</v>
      </c>
      <c r="AQ622" s="368"/>
      <c r="AR622" s="368"/>
      <c r="AS622" s="368"/>
      <c r="AT622" s="368"/>
      <c r="AU622" s="368"/>
      <c r="AV622" s="368"/>
      <c r="AW622" s="367"/>
      <c r="AX622" s="368"/>
      <c r="AY622" s="237">
        <f t="shared" si="1040"/>
        <v>0</v>
      </c>
      <c r="AZ622" s="368"/>
      <c r="BA622" s="237">
        <f t="shared" si="1041"/>
        <v>0</v>
      </c>
      <c r="BB622" s="368"/>
      <c r="BC622" s="368"/>
      <c r="BD622" s="368"/>
      <c r="BE622" s="368"/>
      <c r="BF622" s="368"/>
      <c r="BG622" s="368"/>
      <c r="BH622" s="379">
        <f t="shared" si="1029"/>
        <v>0</v>
      </c>
      <c r="BI622" s="255" t="str">
        <f t="shared" si="1042"/>
        <v>06</v>
      </c>
      <c r="BJ622" s="361"/>
      <c r="BK622" s="253">
        <f t="shared" si="1053"/>
        <v>0</v>
      </c>
      <c r="BL622" s="361"/>
      <c r="BM622" s="253">
        <f t="shared" si="1054"/>
        <v>0</v>
      </c>
      <c r="BN622" s="247"/>
      <c r="BO622" s="358"/>
      <c r="BP622" s="361"/>
      <c r="BQ622" s="361"/>
      <c r="BR622" s="361"/>
      <c r="BS622" s="361"/>
      <c r="BT622" s="361"/>
      <c r="BU622" s="361"/>
      <c r="BV622" s="253">
        <f t="shared" si="1055"/>
        <v>0</v>
      </c>
      <c r="BW622" s="361"/>
      <c r="BX622" s="253">
        <f t="shared" si="1056"/>
        <v>0</v>
      </c>
      <c r="BY622" s="361"/>
      <c r="BZ622" s="361"/>
      <c r="CA622" s="361"/>
      <c r="CB622" s="361"/>
      <c r="CC622" s="361"/>
      <c r="CD622" s="361"/>
      <c r="CE622" s="361"/>
      <c r="CF622" s="361"/>
      <c r="CG622" s="253">
        <f t="shared" si="1057"/>
        <v>0</v>
      </c>
      <c r="CH622" s="361"/>
      <c r="CI622" s="253">
        <f t="shared" si="1058"/>
        <v>0</v>
      </c>
      <c r="CJ622" s="361"/>
      <c r="CK622" s="361"/>
      <c r="CL622" s="361"/>
      <c r="CM622" s="361"/>
      <c r="CN622" s="361"/>
      <c r="CO622" s="361"/>
      <c r="CP622" s="361"/>
      <c r="CQ622" s="361"/>
      <c r="CR622" s="253">
        <f t="shared" si="1059"/>
        <v>0</v>
      </c>
      <c r="CS622" s="361"/>
      <c r="CT622" s="253">
        <f t="shared" si="1060"/>
        <v>0</v>
      </c>
      <c r="CU622" s="361"/>
      <c r="CV622" s="361"/>
      <c r="CW622" s="361"/>
      <c r="CX622" s="361"/>
      <c r="CY622" s="361"/>
      <c r="CZ622" s="361"/>
      <c r="DA622" s="361"/>
      <c r="DB622" s="361"/>
      <c r="DC622" s="253">
        <f t="shared" si="1061"/>
        <v>0</v>
      </c>
      <c r="DD622" s="361"/>
      <c r="DE622" s="253">
        <f t="shared" si="1062"/>
        <v>0</v>
      </c>
      <c r="DF622" s="361"/>
      <c r="DG622" s="361"/>
      <c r="DH622" s="361"/>
      <c r="DI622" s="361"/>
      <c r="DJ622" s="361"/>
      <c r="DK622" s="361"/>
      <c r="DL622" s="361"/>
      <c r="DM622" s="2"/>
      <c r="DN622" s="2"/>
    </row>
    <row r="623" spans="1:118" s="28" customFormat="1" ht="36">
      <c r="A623" s="272" t="str">
        <f t="shared" si="1032"/>
        <v>Внести наименование учреждения 21</v>
      </c>
      <c r="B623" s="348" t="s">
        <v>332</v>
      </c>
      <c r="C623" s="349" t="s">
        <v>292</v>
      </c>
      <c r="D623" s="349" t="s">
        <v>60</v>
      </c>
      <c r="E623" s="308">
        <f t="shared" si="1043"/>
        <v>0</v>
      </c>
      <c r="F623" s="236">
        <f t="shared" si="1044"/>
        <v>0</v>
      </c>
      <c r="G623" s="236">
        <f t="shared" si="1045"/>
        <v>0</v>
      </c>
      <c r="H623" s="236">
        <f t="shared" si="1046"/>
        <v>0</v>
      </c>
      <c r="I623" s="236">
        <f t="shared" si="1047"/>
        <v>0</v>
      </c>
      <c r="J623" s="236">
        <f t="shared" si="1048"/>
        <v>0</v>
      </c>
      <c r="K623" s="236">
        <f t="shared" si="1049"/>
        <v>0</v>
      </c>
      <c r="L623" s="236">
        <f t="shared" si="1050"/>
        <v>0</v>
      </c>
      <c r="M623" s="236">
        <f t="shared" si="1051"/>
        <v>0</v>
      </c>
      <c r="N623" s="236">
        <f t="shared" si="1033"/>
        <v>0</v>
      </c>
      <c r="O623" s="236">
        <f t="shared" si="1052"/>
        <v>0</v>
      </c>
      <c r="P623" s="220"/>
      <c r="Q623" s="221"/>
      <c r="R623" s="237">
        <f t="shared" si="1034"/>
        <v>0</v>
      </c>
      <c r="S623" s="221"/>
      <c r="T623" s="237">
        <f t="shared" si="1035"/>
        <v>0</v>
      </c>
      <c r="U623" s="221"/>
      <c r="V623" s="233"/>
      <c r="W623" s="221"/>
      <c r="X623" s="221"/>
      <c r="Y623" s="233"/>
      <c r="Z623" s="221"/>
      <c r="AA623" s="220"/>
      <c r="AB623" s="221"/>
      <c r="AC623" s="237">
        <f t="shared" si="1036"/>
        <v>0</v>
      </c>
      <c r="AD623" s="221"/>
      <c r="AE623" s="237">
        <f t="shared" si="1037"/>
        <v>0</v>
      </c>
      <c r="AF623" s="221"/>
      <c r="AG623" s="233"/>
      <c r="AH623" s="221"/>
      <c r="AI623" s="221"/>
      <c r="AJ623" s="233"/>
      <c r="AK623" s="221"/>
      <c r="AL623" s="220"/>
      <c r="AM623" s="221"/>
      <c r="AN623" s="237">
        <f t="shared" si="1038"/>
        <v>0</v>
      </c>
      <c r="AO623" s="221"/>
      <c r="AP623" s="237">
        <f t="shared" si="1039"/>
        <v>0</v>
      </c>
      <c r="AQ623" s="221"/>
      <c r="AR623" s="233"/>
      <c r="AS623" s="221"/>
      <c r="AT623" s="221"/>
      <c r="AU623" s="233"/>
      <c r="AV623" s="221"/>
      <c r="AW623" s="220"/>
      <c r="AX623" s="221"/>
      <c r="AY623" s="237">
        <f t="shared" si="1040"/>
        <v>0</v>
      </c>
      <c r="AZ623" s="221"/>
      <c r="BA623" s="237">
        <f t="shared" si="1041"/>
        <v>0</v>
      </c>
      <c r="BB623" s="221"/>
      <c r="BC623" s="233"/>
      <c r="BD623" s="221"/>
      <c r="BE623" s="221"/>
      <c r="BF623" s="233"/>
      <c r="BG623" s="221"/>
      <c r="BH623" s="379">
        <f t="shared" si="1029"/>
        <v>0</v>
      </c>
      <c r="BI623" s="255" t="str">
        <f t="shared" si="1042"/>
        <v>07</v>
      </c>
      <c r="BJ623" s="361"/>
      <c r="BK623" s="253">
        <f t="shared" si="1053"/>
        <v>0</v>
      </c>
      <c r="BL623" s="361"/>
      <c r="BM623" s="253">
        <f t="shared" si="1054"/>
        <v>0</v>
      </c>
      <c r="BN623" s="247"/>
      <c r="BO623" s="358"/>
      <c r="BP623" s="361"/>
      <c r="BQ623" s="361"/>
      <c r="BR623" s="361"/>
      <c r="BS623" s="361"/>
      <c r="BT623" s="361"/>
      <c r="BU623" s="361"/>
      <c r="BV623" s="253">
        <f t="shared" si="1055"/>
        <v>0</v>
      </c>
      <c r="BW623" s="361"/>
      <c r="BX623" s="253">
        <f t="shared" si="1056"/>
        <v>0</v>
      </c>
      <c r="BY623" s="361"/>
      <c r="BZ623" s="361"/>
      <c r="CA623" s="361"/>
      <c r="CB623" s="361"/>
      <c r="CC623" s="361"/>
      <c r="CD623" s="361"/>
      <c r="CE623" s="361"/>
      <c r="CF623" s="361"/>
      <c r="CG623" s="253">
        <f t="shared" si="1057"/>
        <v>0</v>
      </c>
      <c r="CH623" s="361"/>
      <c r="CI623" s="253">
        <f t="shared" si="1058"/>
        <v>0</v>
      </c>
      <c r="CJ623" s="361"/>
      <c r="CK623" s="361"/>
      <c r="CL623" s="361"/>
      <c r="CM623" s="361"/>
      <c r="CN623" s="361"/>
      <c r="CO623" s="361"/>
      <c r="CP623" s="361"/>
      <c r="CQ623" s="361"/>
      <c r="CR623" s="253">
        <f t="shared" si="1059"/>
        <v>0</v>
      </c>
      <c r="CS623" s="361"/>
      <c r="CT623" s="253">
        <f t="shared" si="1060"/>
        <v>0</v>
      </c>
      <c r="CU623" s="361"/>
      <c r="CV623" s="361"/>
      <c r="CW623" s="361"/>
      <c r="CX623" s="361"/>
      <c r="CY623" s="361"/>
      <c r="CZ623" s="361"/>
      <c r="DA623" s="361"/>
      <c r="DB623" s="361"/>
      <c r="DC623" s="253">
        <f t="shared" si="1061"/>
        <v>0</v>
      </c>
      <c r="DD623" s="361"/>
      <c r="DE623" s="253">
        <f t="shared" si="1062"/>
        <v>0</v>
      </c>
      <c r="DF623" s="361"/>
      <c r="DG623" s="361"/>
      <c r="DH623" s="361"/>
      <c r="DI623" s="361"/>
      <c r="DJ623" s="361"/>
      <c r="DK623" s="361"/>
      <c r="DL623" s="361"/>
      <c r="DM623" s="242"/>
      <c r="DN623" s="242"/>
    </row>
    <row r="624" spans="1:118" s="28" customFormat="1" ht="24">
      <c r="A624" s="272" t="str">
        <f t="shared" si="1032"/>
        <v>Внести наименование учреждения 21</v>
      </c>
      <c r="B624" s="348" t="s">
        <v>333</v>
      </c>
      <c r="C624" s="349" t="s">
        <v>293</v>
      </c>
      <c r="D624" s="349" t="s">
        <v>61</v>
      </c>
      <c r="E624" s="308">
        <f t="shared" si="1043"/>
        <v>0</v>
      </c>
      <c r="F624" s="236">
        <f t="shared" si="1044"/>
        <v>0</v>
      </c>
      <c r="G624" s="236">
        <f t="shared" si="1045"/>
        <v>0</v>
      </c>
      <c r="H624" s="236">
        <f t="shared" si="1046"/>
        <v>0</v>
      </c>
      <c r="I624" s="236">
        <f t="shared" si="1047"/>
        <v>0</v>
      </c>
      <c r="J624" s="236">
        <f t="shared" si="1048"/>
        <v>0</v>
      </c>
      <c r="K624" s="236">
        <f t="shared" si="1049"/>
        <v>0</v>
      </c>
      <c r="L624" s="236">
        <f t="shared" si="1050"/>
        <v>0</v>
      </c>
      <c r="M624" s="236">
        <f t="shared" si="1051"/>
        <v>0</v>
      </c>
      <c r="N624" s="236">
        <f t="shared" si="1033"/>
        <v>0</v>
      </c>
      <c r="O624" s="236">
        <f t="shared" si="1052"/>
        <v>0</v>
      </c>
      <c r="P624" s="367"/>
      <c r="Q624" s="368"/>
      <c r="R624" s="237">
        <f t="shared" ref="R624:R641" si="1063">SUM(U624:W624)</f>
        <v>0</v>
      </c>
      <c r="S624" s="368"/>
      <c r="T624" s="237">
        <f t="shared" ref="T624:T641" si="1064">SUM(X624:Z624)</f>
        <v>0</v>
      </c>
      <c r="U624" s="368"/>
      <c r="V624" s="368"/>
      <c r="W624" s="368"/>
      <c r="X624" s="368"/>
      <c r="Y624" s="368"/>
      <c r="Z624" s="368"/>
      <c r="AA624" s="367"/>
      <c r="AB624" s="368"/>
      <c r="AC624" s="237">
        <f t="shared" ref="AC624:AC641" si="1065">SUM(AF624:AH624)</f>
        <v>0</v>
      </c>
      <c r="AD624" s="368"/>
      <c r="AE624" s="237">
        <f t="shared" ref="AE624:AE641" si="1066">SUM(AI624:AK624)</f>
        <v>0</v>
      </c>
      <c r="AF624" s="368"/>
      <c r="AG624" s="368"/>
      <c r="AH624" s="368"/>
      <c r="AI624" s="368"/>
      <c r="AJ624" s="368"/>
      <c r="AK624" s="368"/>
      <c r="AL624" s="367"/>
      <c r="AM624" s="368"/>
      <c r="AN624" s="237">
        <f t="shared" ref="AN624:AN641" si="1067">SUM(AQ624:AS624)</f>
        <v>0</v>
      </c>
      <c r="AO624" s="368"/>
      <c r="AP624" s="237">
        <f t="shared" ref="AP624:AP641" si="1068">SUM(AT624:AV624)</f>
        <v>0</v>
      </c>
      <c r="AQ624" s="368"/>
      <c r="AR624" s="368"/>
      <c r="AS624" s="368"/>
      <c r="AT624" s="368"/>
      <c r="AU624" s="368"/>
      <c r="AV624" s="368"/>
      <c r="AW624" s="367"/>
      <c r="AX624" s="368"/>
      <c r="AY624" s="237">
        <f t="shared" ref="AY624:AY641" si="1069">SUM(BB624:BD624)</f>
        <v>0</v>
      </c>
      <c r="AZ624" s="368"/>
      <c r="BA624" s="237">
        <f t="shared" ref="BA624:BA641" si="1070">SUM(BE624:BG624)</f>
        <v>0</v>
      </c>
      <c r="BB624" s="368"/>
      <c r="BC624" s="368"/>
      <c r="BD624" s="368"/>
      <c r="BE624" s="368"/>
      <c r="BF624" s="368"/>
      <c r="BG624" s="368"/>
      <c r="BH624" s="379">
        <f t="shared" si="1029"/>
        <v>0</v>
      </c>
      <c r="BI624" s="255" t="str">
        <f t="shared" si="1042"/>
        <v>08</v>
      </c>
      <c r="BJ624" s="361"/>
      <c r="BK624" s="253">
        <f t="shared" si="1053"/>
        <v>0</v>
      </c>
      <c r="BL624" s="361"/>
      <c r="BM624" s="253">
        <f t="shared" si="1054"/>
        <v>0</v>
      </c>
      <c r="BN624" s="247"/>
      <c r="BO624" s="358"/>
      <c r="BP624" s="361"/>
      <c r="BQ624" s="361"/>
      <c r="BR624" s="361"/>
      <c r="BS624" s="361"/>
      <c r="BT624" s="361"/>
      <c r="BU624" s="361"/>
      <c r="BV624" s="253">
        <f t="shared" si="1055"/>
        <v>0</v>
      </c>
      <c r="BW624" s="361"/>
      <c r="BX624" s="253">
        <f t="shared" si="1056"/>
        <v>0</v>
      </c>
      <c r="BY624" s="361"/>
      <c r="BZ624" s="361"/>
      <c r="CA624" s="361"/>
      <c r="CB624" s="361"/>
      <c r="CC624" s="361"/>
      <c r="CD624" s="361"/>
      <c r="CE624" s="361"/>
      <c r="CF624" s="361"/>
      <c r="CG624" s="253">
        <f t="shared" si="1057"/>
        <v>0</v>
      </c>
      <c r="CH624" s="361"/>
      <c r="CI624" s="253">
        <f t="shared" si="1058"/>
        <v>0</v>
      </c>
      <c r="CJ624" s="361"/>
      <c r="CK624" s="361"/>
      <c r="CL624" s="361"/>
      <c r="CM624" s="361"/>
      <c r="CN624" s="361"/>
      <c r="CO624" s="361"/>
      <c r="CP624" s="361"/>
      <c r="CQ624" s="361"/>
      <c r="CR624" s="253">
        <f t="shared" si="1059"/>
        <v>0</v>
      </c>
      <c r="CS624" s="361"/>
      <c r="CT624" s="253">
        <f t="shared" si="1060"/>
        <v>0</v>
      </c>
      <c r="CU624" s="361"/>
      <c r="CV624" s="361"/>
      <c r="CW624" s="361"/>
      <c r="CX624" s="361"/>
      <c r="CY624" s="361"/>
      <c r="CZ624" s="361"/>
      <c r="DA624" s="361"/>
      <c r="DB624" s="361"/>
      <c r="DC624" s="253">
        <f t="shared" si="1061"/>
        <v>0</v>
      </c>
      <c r="DD624" s="361"/>
      <c r="DE624" s="253">
        <f t="shared" si="1062"/>
        <v>0</v>
      </c>
      <c r="DF624" s="361"/>
      <c r="DG624" s="361"/>
      <c r="DH624" s="361"/>
      <c r="DI624" s="361"/>
      <c r="DJ624" s="361"/>
      <c r="DK624" s="361"/>
      <c r="DL624" s="361"/>
      <c r="DM624" s="242"/>
      <c r="DN624" s="242"/>
    </row>
    <row r="625" spans="1:118" s="27" customFormat="1" ht="24">
      <c r="A625" s="272" t="str">
        <f t="shared" si="1032"/>
        <v>Внести наименование учреждения 21</v>
      </c>
      <c r="B625" s="351" t="s">
        <v>334</v>
      </c>
      <c r="C625" s="349" t="s">
        <v>294</v>
      </c>
      <c r="D625" s="349" t="s">
        <v>63</v>
      </c>
      <c r="E625" s="308">
        <f t="shared" si="1043"/>
        <v>0</v>
      </c>
      <c r="F625" s="236">
        <f t="shared" si="1044"/>
        <v>0</v>
      </c>
      <c r="G625" s="236">
        <f t="shared" si="1045"/>
        <v>0</v>
      </c>
      <c r="H625" s="236">
        <f t="shared" si="1046"/>
        <v>0</v>
      </c>
      <c r="I625" s="236">
        <f t="shared" si="1047"/>
        <v>0</v>
      </c>
      <c r="J625" s="236">
        <f t="shared" si="1048"/>
        <v>0</v>
      </c>
      <c r="K625" s="236">
        <f t="shared" si="1049"/>
        <v>0</v>
      </c>
      <c r="L625" s="236">
        <f t="shared" si="1050"/>
        <v>0</v>
      </c>
      <c r="M625" s="236">
        <f t="shared" si="1051"/>
        <v>0</v>
      </c>
      <c r="N625" s="236">
        <f t="shared" si="1033"/>
        <v>0</v>
      </c>
      <c r="O625" s="236">
        <f t="shared" si="1052"/>
        <v>0</v>
      </c>
      <c r="P625" s="367"/>
      <c r="Q625" s="368"/>
      <c r="R625" s="237">
        <f t="shared" si="1063"/>
        <v>0</v>
      </c>
      <c r="S625" s="368"/>
      <c r="T625" s="237">
        <f t="shared" si="1064"/>
        <v>0</v>
      </c>
      <c r="U625" s="368"/>
      <c r="V625" s="368"/>
      <c r="W625" s="368"/>
      <c r="X625" s="368"/>
      <c r="Y625" s="368"/>
      <c r="Z625" s="368"/>
      <c r="AA625" s="367"/>
      <c r="AB625" s="368"/>
      <c r="AC625" s="237">
        <f t="shared" si="1065"/>
        <v>0</v>
      </c>
      <c r="AD625" s="368"/>
      <c r="AE625" s="237">
        <f t="shared" si="1066"/>
        <v>0</v>
      </c>
      <c r="AF625" s="368"/>
      <c r="AG625" s="368"/>
      <c r="AH625" s="368"/>
      <c r="AI625" s="368"/>
      <c r="AJ625" s="368"/>
      <c r="AK625" s="368"/>
      <c r="AL625" s="367"/>
      <c r="AM625" s="368"/>
      <c r="AN625" s="237">
        <f t="shared" si="1067"/>
        <v>0</v>
      </c>
      <c r="AO625" s="368"/>
      <c r="AP625" s="237">
        <f t="shared" si="1068"/>
        <v>0</v>
      </c>
      <c r="AQ625" s="368"/>
      <c r="AR625" s="368"/>
      <c r="AS625" s="368"/>
      <c r="AT625" s="368"/>
      <c r="AU625" s="368"/>
      <c r="AV625" s="368"/>
      <c r="AW625" s="367"/>
      <c r="AX625" s="368"/>
      <c r="AY625" s="237">
        <f t="shared" si="1069"/>
        <v>0</v>
      </c>
      <c r="AZ625" s="368"/>
      <c r="BA625" s="237">
        <f t="shared" si="1070"/>
        <v>0</v>
      </c>
      <c r="BB625" s="368"/>
      <c r="BC625" s="368"/>
      <c r="BD625" s="368"/>
      <c r="BE625" s="368"/>
      <c r="BF625" s="368"/>
      <c r="BG625" s="368"/>
      <c r="BH625" s="379">
        <f t="shared" si="1029"/>
        <v>0</v>
      </c>
      <c r="BI625" s="255" t="str">
        <f t="shared" si="1042"/>
        <v>09</v>
      </c>
      <c r="BJ625" s="361"/>
      <c r="BK625" s="253">
        <f t="shared" si="1053"/>
        <v>0</v>
      </c>
      <c r="BL625" s="361"/>
      <c r="BM625" s="253">
        <f t="shared" si="1054"/>
        <v>0</v>
      </c>
      <c r="BN625" s="247"/>
      <c r="BO625" s="358"/>
      <c r="BP625" s="361"/>
      <c r="BQ625" s="361"/>
      <c r="BR625" s="361"/>
      <c r="BS625" s="361"/>
      <c r="BT625" s="361"/>
      <c r="BU625" s="361"/>
      <c r="BV625" s="253">
        <f t="shared" si="1055"/>
        <v>0</v>
      </c>
      <c r="BW625" s="361"/>
      <c r="BX625" s="253">
        <f t="shared" si="1056"/>
        <v>0</v>
      </c>
      <c r="BY625" s="361"/>
      <c r="BZ625" s="361"/>
      <c r="CA625" s="361"/>
      <c r="CB625" s="361"/>
      <c r="CC625" s="361"/>
      <c r="CD625" s="361"/>
      <c r="CE625" s="361"/>
      <c r="CF625" s="361"/>
      <c r="CG625" s="253">
        <f t="shared" si="1057"/>
        <v>0</v>
      </c>
      <c r="CH625" s="361"/>
      <c r="CI625" s="253">
        <f t="shared" si="1058"/>
        <v>0</v>
      </c>
      <c r="CJ625" s="361"/>
      <c r="CK625" s="361"/>
      <c r="CL625" s="361"/>
      <c r="CM625" s="361"/>
      <c r="CN625" s="361"/>
      <c r="CO625" s="361"/>
      <c r="CP625" s="361"/>
      <c r="CQ625" s="361"/>
      <c r="CR625" s="253">
        <f t="shared" si="1059"/>
        <v>0</v>
      </c>
      <c r="CS625" s="361"/>
      <c r="CT625" s="253">
        <f t="shared" si="1060"/>
        <v>0</v>
      </c>
      <c r="CU625" s="361"/>
      <c r="CV625" s="361"/>
      <c r="CW625" s="361"/>
      <c r="CX625" s="361"/>
      <c r="CY625" s="361"/>
      <c r="CZ625" s="361"/>
      <c r="DA625" s="361"/>
      <c r="DB625" s="361"/>
      <c r="DC625" s="253">
        <f t="shared" si="1061"/>
        <v>0</v>
      </c>
      <c r="DD625" s="361"/>
      <c r="DE625" s="253">
        <f t="shared" si="1062"/>
        <v>0</v>
      </c>
      <c r="DF625" s="361"/>
      <c r="DG625" s="361"/>
      <c r="DH625" s="361"/>
      <c r="DI625" s="361"/>
      <c r="DJ625" s="361"/>
      <c r="DK625" s="361"/>
      <c r="DL625" s="361"/>
      <c r="DM625" s="2"/>
      <c r="DN625" s="2"/>
    </row>
    <row r="626" spans="1:118" s="27" customFormat="1" ht="12">
      <c r="A626" s="272" t="str">
        <f t="shared" si="1032"/>
        <v>Внести наименование учреждения 21</v>
      </c>
      <c r="B626" s="366" t="s">
        <v>335</v>
      </c>
      <c r="C626" s="349" t="s">
        <v>295</v>
      </c>
      <c r="D626" s="349" t="s">
        <v>64</v>
      </c>
      <c r="E626" s="308">
        <f t="shared" si="1043"/>
        <v>0</v>
      </c>
      <c r="F626" s="236">
        <f t="shared" si="1044"/>
        <v>0</v>
      </c>
      <c r="G626" s="236">
        <f t="shared" si="1045"/>
        <v>0</v>
      </c>
      <c r="H626" s="236">
        <f t="shared" si="1046"/>
        <v>0</v>
      </c>
      <c r="I626" s="236">
        <f t="shared" si="1047"/>
        <v>0</v>
      </c>
      <c r="J626" s="236">
        <f t="shared" si="1048"/>
        <v>0</v>
      </c>
      <c r="K626" s="236">
        <f t="shared" si="1049"/>
        <v>0</v>
      </c>
      <c r="L626" s="236">
        <f t="shared" si="1050"/>
        <v>0</v>
      </c>
      <c r="M626" s="236">
        <f t="shared" si="1051"/>
        <v>0</v>
      </c>
      <c r="N626" s="236">
        <f t="shared" si="1033"/>
        <v>0</v>
      </c>
      <c r="O626" s="236">
        <f t="shared" si="1052"/>
        <v>0</v>
      </c>
      <c r="P626" s="367"/>
      <c r="Q626" s="368"/>
      <c r="R626" s="237">
        <f t="shared" si="1063"/>
        <v>0</v>
      </c>
      <c r="S626" s="368"/>
      <c r="T626" s="237">
        <f t="shared" si="1064"/>
        <v>0</v>
      </c>
      <c r="U626" s="368"/>
      <c r="V626" s="368"/>
      <c r="W626" s="368"/>
      <c r="X626" s="368"/>
      <c r="Y626" s="368"/>
      <c r="Z626" s="368"/>
      <c r="AA626" s="367"/>
      <c r="AB626" s="368"/>
      <c r="AC626" s="237">
        <f t="shared" si="1065"/>
        <v>0</v>
      </c>
      <c r="AD626" s="368"/>
      <c r="AE626" s="237">
        <f t="shared" si="1066"/>
        <v>0</v>
      </c>
      <c r="AF626" s="368"/>
      <c r="AG626" s="368"/>
      <c r="AH626" s="368"/>
      <c r="AI626" s="368"/>
      <c r="AJ626" s="368"/>
      <c r="AK626" s="368"/>
      <c r="AL626" s="367"/>
      <c r="AM626" s="368"/>
      <c r="AN626" s="237">
        <f t="shared" si="1067"/>
        <v>0</v>
      </c>
      <c r="AO626" s="368"/>
      <c r="AP626" s="237">
        <f t="shared" si="1068"/>
        <v>0</v>
      </c>
      <c r="AQ626" s="368"/>
      <c r="AR626" s="368"/>
      <c r="AS626" s="368"/>
      <c r="AT626" s="368"/>
      <c r="AU626" s="368"/>
      <c r="AV626" s="368"/>
      <c r="AW626" s="367"/>
      <c r="AX626" s="368"/>
      <c r="AY626" s="237">
        <f t="shared" si="1069"/>
        <v>0</v>
      </c>
      <c r="AZ626" s="368"/>
      <c r="BA626" s="237">
        <f t="shared" si="1070"/>
        <v>0</v>
      </c>
      <c r="BB626" s="368"/>
      <c r="BC626" s="368"/>
      <c r="BD626" s="368"/>
      <c r="BE626" s="368"/>
      <c r="BF626" s="368"/>
      <c r="BG626" s="368"/>
      <c r="BH626" s="379">
        <f t="shared" si="1029"/>
        <v>0</v>
      </c>
      <c r="BI626" s="255" t="str">
        <f t="shared" si="1042"/>
        <v>10</v>
      </c>
      <c r="BJ626" s="361"/>
      <c r="BK626" s="253">
        <f t="shared" si="1053"/>
        <v>0</v>
      </c>
      <c r="BL626" s="361"/>
      <c r="BM626" s="253">
        <f t="shared" si="1054"/>
        <v>0</v>
      </c>
      <c r="BN626" s="247"/>
      <c r="BO626" s="358"/>
      <c r="BP626" s="361"/>
      <c r="BQ626" s="361"/>
      <c r="BR626" s="361"/>
      <c r="BS626" s="361"/>
      <c r="BT626" s="361"/>
      <c r="BU626" s="361"/>
      <c r="BV626" s="253">
        <f t="shared" si="1055"/>
        <v>0</v>
      </c>
      <c r="BW626" s="361"/>
      <c r="BX626" s="253">
        <f t="shared" si="1056"/>
        <v>0</v>
      </c>
      <c r="BY626" s="361"/>
      <c r="BZ626" s="361"/>
      <c r="CA626" s="361"/>
      <c r="CB626" s="361"/>
      <c r="CC626" s="361"/>
      <c r="CD626" s="361"/>
      <c r="CE626" s="361"/>
      <c r="CF626" s="361"/>
      <c r="CG626" s="253">
        <f t="shared" si="1057"/>
        <v>0</v>
      </c>
      <c r="CH626" s="361"/>
      <c r="CI626" s="253">
        <f t="shared" si="1058"/>
        <v>0</v>
      </c>
      <c r="CJ626" s="361"/>
      <c r="CK626" s="361"/>
      <c r="CL626" s="361"/>
      <c r="CM626" s="361"/>
      <c r="CN626" s="361"/>
      <c r="CO626" s="361"/>
      <c r="CP626" s="361"/>
      <c r="CQ626" s="361"/>
      <c r="CR626" s="253">
        <f t="shared" si="1059"/>
        <v>0</v>
      </c>
      <c r="CS626" s="361"/>
      <c r="CT626" s="253">
        <f t="shared" si="1060"/>
        <v>0</v>
      </c>
      <c r="CU626" s="361"/>
      <c r="CV626" s="361"/>
      <c r="CW626" s="361"/>
      <c r="CX626" s="361"/>
      <c r="CY626" s="361"/>
      <c r="CZ626" s="361"/>
      <c r="DA626" s="361"/>
      <c r="DB626" s="361"/>
      <c r="DC626" s="253">
        <f t="shared" si="1061"/>
        <v>0</v>
      </c>
      <c r="DD626" s="361"/>
      <c r="DE626" s="253">
        <f t="shared" si="1062"/>
        <v>0</v>
      </c>
      <c r="DF626" s="361"/>
      <c r="DG626" s="361"/>
      <c r="DH626" s="361"/>
      <c r="DI626" s="361"/>
      <c r="DJ626" s="361"/>
      <c r="DK626" s="361"/>
      <c r="DL626" s="361"/>
      <c r="DM626" s="2"/>
      <c r="DN626" s="2"/>
    </row>
    <row r="627" spans="1:118" s="28" customFormat="1" ht="24">
      <c r="A627" s="272" t="str">
        <f t="shared" si="1032"/>
        <v>Внести наименование учреждения 21</v>
      </c>
      <c r="B627" s="348" t="s">
        <v>336</v>
      </c>
      <c r="C627" s="349" t="s">
        <v>296</v>
      </c>
      <c r="D627" s="349" t="s">
        <v>65</v>
      </c>
      <c r="E627" s="308">
        <f t="shared" si="1043"/>
        <v>0</v>
      </c>
      <c r="F627" s="236">
        <f t="shared" si="1044"/>
        <v>0</v>
      </c>
      <c r="G627" s="236">
        <f t="shared" si="1045"/>
        <v>0</v>
      </c>
      <c r="H627" s="236">
        <f t="shared" si="1046"/>
        <v>0</v>
      </c>
      <c r="I627" s="236">
        <f t="shared" si="1047"/>
        <v>0</v>
      </c>
      <c r="J627" s="236">
        <f t="shared" si="1048"/>
        <v>0</v>
      </c>
      <c r="K627" s="236">
        <f t="shared" si="1049"/>
        <v>0</v>
      </c>
      <c r="L627" s="236">
        <f t="shared" si="1050"/>
        <v>0</v>
      </c>
      <c r="M627" s="236">
        <f t="shared" si="1051"/>
        <v>0</v>
      </c>
      <c r="N627" s="236">
        <f t="shared" si="1033"/>
        <v>0</v>
      </c>
      <c r="O627" s="236">
        <f t="shared" si="1052"/>
        <v>0</v>
      </c>
      <c r="P627" s="220"/>
      <c r="Q627" s="221"/>
      <c r="R627" s="237">
        <f t="shared" si="1063"/>
        <v>0</v>
      </c>
      <c r="S627" s="221"/>
      <c r="T627" s="237">
        <f t="shared" si="1064"/>
        <v>0</v>
      </c>
      <c r="U627" s="221"/>
      <c r="V627" s="233"/>
      <c r="W627" s="221"/>
      <c r="X627" s="221"/>
      <c r="Y627" s="233"/>
      <c r="Z627" s="221"/>
      <c r="AA627" s="220"/>
      <c r="AB627" s="221"/>
      <c r="AC627" s="237">
        <f t="shared" si="1065"/>
        <v>0</v>
      </c>
      <c r="AD627" s="221"/>
      <c r="AE627" s="237">
        <f t="shared" si="1066"/>
        <v>0</v>
      </c>
      <c r="AF627" s="221"/>
      <c r="AG627" s="233"/>
      <c r="AH627" s="221"/>
      <c r="AI627" s="221"/>
      <c r="AJ627" s="233"/>
      <c r="AK627" s="221"/>
      <c r="AL627" s="220"/>
      <c r="AM627" s="221"/>
      <c r="AN627" s="237">
        <f t="shared" si="1067"/>
        <v>0</v>
      </c>
      <c r="AO627" s="221"/>
      <c r="AP627" s="237">
        <f t="shared" si="1068"/>
        <v>0</v>
      </c>
      <c r="AQ627" s="221"/>
      <c r="AR627" s="233"/>
      <c r="AS627" s="221"/>
      <c r="AT627" s="221"/>
      <c r="AU627" s="233"/>
      <c r="AV627" s="221"/>
      <c r="AW627" s="220"/>
      <c r="AX627" s="221"/>
      <c r="AY627" s="237">
        <f t="shared" si="1069"/>
        <v>0</v>
      </c>
      <c r="AZ627" s="221"/>
      <c r="BA627" s="237">
        <f t="shared" si="1070"/>
        <v>0</v>
      </c>
      <c r="BB627" s="221"/>
      <c r="BC627" s="233"/>
      <c r="BD627" s="221"/>
      <c r="BE627" s="221"/>
      <c r="BF627" s="233"/>
      <c r="BG627" s="221"/>
      <c r="BH627" s="379">
        <f t="shared" si="1029"/>
        <v>0</v>
      </c>
      <c r="BI627" s="255" t="str">
        <f t="shared" si="1042"/>
        <v>11</v>
      </c>
      <c r="BJ627" s="361"/>
      <c r="BK627" s="253">
        <f t="shared" si="1053"/>
        <v>0</v>
      </c>
      <c r="BL627" s="361"/>
      <c r="BM627" s="253">
        <f t="shared" si="1054"/>
        <v>0</v>
      </c>
      <c r="BN627" s="247"/>
      <c r="BO627" s="358"/>
      <c r="BP627" s="361"/>
      <c r="BQ627" s="361"/>
      <c r="BR627" s="361"/>
      <c r="BS627" s="361"/>
      <c r="BT627" s="361"/>
      <c r="BU627" s="361"/>
      <c r="BV627" s="253">
        <f t="shared" si="1055"/>
        <v>0</v>
      </c>
      <c r="BW627" s="361"/>
      <c r="BX627" s="253">
        <f t="shared" si="1056"/>
        <v>0</v>
      </c>
      <c r="BY627" s="361"/>
      <c r="BZ627" s="361"/>
      <c r="CA627" s="361"/>
      <c r="CB627" s="361"/>
      <c r="CC627" s="361"/>
      <c r="CD627" s="361"/>
      <c r="CE627" s="361"/>
      <c r="CF627" s="361"/>
      <c r="CG627" s="253">
        <f t="shared" si="1057"/>
        <v>0</v>
      </c>
      <c r="CH627" s="361"/>
      <c r="CI627" s="253">
        <f t="shared" si="1058"/>
        <v>0</v>
      </c>
      <c r="CJ627" s="361"/>
      <c r="CK627" s="361"/>
      <c r="CL627" s="361"/>
      <c r="CM627" s="361"/>
      <c r="CN627" s="361"/>
      <c r="CO627" s="361"/>
      <c r="CP627" s="361"/>
      <c r="CQ627" s="361"/>
      <c r="CR627" s="253">
        <f t="shared" si="1059"/>
        <v>0</v>
      </c>
      <c r="CS627" s="361"/>
      <c r="CT627" s="253">
        <f t="shared" si="1060"/>
        <v>0</v>
      </c>
      <c r="CU627" s="361"/>
      <c r="CV627" s="361"/>
      <c r="CW627" s="361"/>
      <c r="CX627" s="361"/>
      <c r="CY627" s="361"/>
      <c r="CZ627" s="361"/>
      <c r="DA627" s="361"/>
      <c r="DB627" s="361"/>
      <c r="DC627" s="253">
        <f t="shared" si="1061"/>
        <v>0</v>
      </c>
      <c r="DD627" s="361"/>
      <c r="DE627" s="253">
        <f t="shared" si="1062"/>
        <v>0</v>
      </c>
      <c r="DF627" s="361"/>
      <c r="DG627" s="361"/>
      <c r="DH627" s="361"/>
      <c r="DI627" s="361"/>
      <c r="DJ627" s="361"/>
      <c r="DK627" s="361"/>
      <c r="DL627" s="361"/>
      <c r="DM627" s="242"/>
      <c r="DN627" s="242"/>
    </row>
    <row r="628" spans="1:118" s="27" customFormat="1" ht="24">
      <c r="A628" s="272" t="str">
        <f t="shared" si="1032"/>
        <v>Внести наименование учреждения 21</v>
      </c>
      <c r="B628" s="351" t="s">
        <v>334</v>
      </c>
      <c r="C628" s="349" t="s">
        <v>297</v>
      </c>
      <c r="D628" s="349" t="s">
        <v>66</v>
      </c>
      <c r="E628" s="308">
        <f t="shared" si="1043"/>
        <v>0</v>
      </c>
      <c r="F628" s="236">
        <f t="shared" si="1044"/>
        <v>0</v>
      </c>
      <c r="G628" s="236">
        <f t="shared" si="1045"/>
        <v>0</v>
      </c>
      <c r="H628" s="236">
        <f t="shared" si="1046"/>
        <v>0</v>
      </c>
      <c r="I628" s="236">
        <f t="shared" si="1047"/>
        <v>0</v>
      </c>
      <c r="J628" s="236">
        <f t="shared" si="1048"/>
        <v>0</v>
      </c>
      <c r="K628" s="236">
        <f t="shared" si="1049"/>
        <v>0</v>
      </c>
      <c r="L628" s="236">
        <f t="shared" si="1050"/>
        <v>0</v>
      </c>
      <c r="M628" s="236">
        <f t="shared" si="1051"/>
        <v>0</v>
      </c>
      <c r="N628" s="236">
        <f t="shared" si="1033"/>
        <v>0</v>
      </c>
      <c r="O628" s="236">
        <f t="shared" si="1052"/>
        <v>0</v>
      </c>
      <c r="P628" s="220"/>
      <c r="Q628" s="221"/>
      <c r="R628" s="237">
        <f t="shared" si="1063"/>
        <v>0</v>
      </c>
      <c r="S628" s="221"/>
      <c r="T628" s="237">
        <f t="shared" si="1064"/>
        <v>0</v>
      </c>
      <c r="U628" s="221"/>
      <c r="V628" s="233"/>
      <c r="W628" s="221"/>
      <c r="X628" s="221"/>
      <c r="Y628" s="233"/>
      <c r="Z628" s="221"/>
      <c r="AA628" s="220"/>
      <c r="AB628" s="221"/>
      <c r="AC628" s="237">
        <f t="shared" si="1065"/>
        <v>0</v>
      </c>
      <c r="AD628" s="221"/>
      <c r="AE628" s="237">
        <f t="shared" si="1066"/>
        <v>0</v>
      </c>
      <c r="AF628" s="221"/>
      <c r="AG628" s="233"/>
      <c r="AH628" s="221"/>
      <c r="AI628" s="221"/>
      <c r="AJ628" s="233"/>
      <c r="AK628" s="221"/>
      <c r="AL628" s="220"/>
      <c r="AM628" s="221"/>
      <c r="AN628" s="237">
        <f t="shared" si="1067"/>
        <v>0</v>
      </c>
      <c r="AO628" s="221"/>
      <c r="AP628" s="237">
        <f t="shared" si="1068"/>
        <v>0</v>
      </c>
      <c r="AQ628" s="221"/>
      <c r="AR628" s="233"/>
      <c r="AS628" s="221"/>
      <c r="AT628" s="221"/>
      <c r="AU628" s="233"/>
      <c r="AV628" s="221"/>
      <c r="AW628" s="220"/>
      <c r="AX628" s="221"/>
      <c r="AY628" s="237">
        <f t="shared" si="1069"/>
        <v>0</v>
      </c>
      <c r="AZ628" s="221"/>
      <c r="BA628" s="237">
        <f t="shared" si="1070"/>
        <v>0</v>
      </c>
      <c r="BB628" s="221"/>
      <c r="BC628" s="233"/>
      <c r="BD628" s="221"/>
      <c r="BE628" s="221"/>
      <c r="BF628" s="233"/>
      <c r="BG628" s="221"/>
      <c r="BH628" s="379">
        <f t="shared" si="1029"/>
        <v>0</v>
      </c>
      <c r="BI628" s="255" t="str">
        <f t="shared" si="1042"/>
        <v>12</v>
      </c>
      <c r="BJ628" s="361"/>
      <c r="BK628" s="253">
        <f t="shared" si="1053"/>
        <v>0</v>
      </c>
      <c r="BL628" s="361"/>
      <c r="BM628" s="253">
        <f t="shared" si="1054"/>
        <v>0</v>
      </c>
      <c r="BN628" s="247"/>
      <c r="BO628" s="358"/>
      <c r="BP628" s="361"/>
      <c r="BQ628" s="361"/>
      <c r="BR628" s="361"/>
      <c r="BS628" s="361"/>
      <c r="BT628" s="361"/>
      <c r="BU628" s="361"/>
      <c r="BV628" s="253">
        <f t="shared" si="1055"/>
        <v>0</v>
      </c>
      <c r="BW628" s="361"/>
      <c r="BX628" s="253">
        <f t="shared" si="1056"/>
        <v>0</v>
      </c>
      <c r="BY628" s="361"/>
      <c r="BZ628" s="361"/>
      <c r="CA628" s="361"/>
      <c r="CB628" s="361"/>
      <c r="CC628" s="361"/>
      <c r="CD628" s="361"/>
      <c r="CE628" s="361"/>
      <c r="CF628" s="361"/>
      <c r="CG628" s="253">
        <f t="shared" si="1057"/>
        <v>0</v>
      </c>
      <c r="CH628" s="361"/>
      <c r="CI628" s="253">
        <f t="shared" si="1058"/>
        <v>0</v>
      </c>
      <c r="CJ628" s="361"/>
      <c r="CK628" s="361"/>
      <c r="CL628" s="361"/>
      <c r="CM628" s="361"/>
      <c r="CN628" s="361"/>
      <c r="CO628" s="361"/>
      <c r="CP628" s="361"/>
      <c r="CQ628" s="361"/>
      <c r="CR628" s="253">
        <f t="shared" si="1059"/>
        <v>0</v>
      </c>
      <c r="CS628" s="361"/>
      <c r="CT628" s="253">
        <f t="shared" si="1060"/>
        <v>0</v>
      </c>
      <c r="CU628" s="361"/>
      <c r="CV628" s="361"/>
      <c r="CW628" s="361"/>
      <c r="CX628" s="361"/>
      <c r="CY628" s="361"/>
      <c r="CZ628" s="361"/>
      <c r="DA628" s="361"/>
      <c r="DB628" s="361"/>
      <c r="DC628" s="253">
        <f t="shared" si="1061"/>
        <v>0</v>
      </c>
      <c r="DD628" s="361"/>
      <c r="DE628" s="253">
        <f t="shared" si="1062"/>
        <v>0</v>
      </c>
      <c r="DF628" s="361"/>
      <c r="DG628" s="361"/>
      <c r="DH628" s="361"/>
      <c r="DI628" s="361"/>
      <c r="DJ628" s="361"/>
      <c r="DK628" s="361"/>
      <c r="DL628" s="361"/>
      <c r="DM628" s="2"/>
      <c r="DN628" s="2"/>
    </row>
    <row r="629" spans="1:118" s="27" customFormat="1" ht="12">
      <c r="A629" s="272" t="str">
        <f t="shared" si="1032"/>
        <v>Внести наименование учреждения 21</v>
      </c>
      <c r="B629" s="366" t="s">
        <v>335</v>
      </c>
      <c r="C629" s="349" t="s">
        <v>298</v>
      </c>
      <c r="D629" s="349" t="s">
        <v>67</v>
      </c>
      <c r="E629" s="308">
        <f t="shared" si="1043"/>
        <v>0</v>
      </c>
      <c r="F629" s="236">
        <f t="shared" si="1044"/>
        <v>0</v>
      </c>
      <c r="G629" s="236">
        <f t="shared" si="1045"/>
        <v>0</v>
      </c>
      <c r="H629" s="236">
        <f t="shared" si="1046"/>
        <v>0</v>
      </c>
      <c r="I629" s="236">
        <f t="shared" si="1047"/>
        <v>0</v>
      </c>
      <c r="J629" s="236">
        <f t="shared" si="1048"/>
        <v>0</v>
      </c>
      <c r="K629" s="236">
        <f t="shared" si="1049"/>
        <v>0</v>
      </c>
      <c r="L629" s="236">
        <f t="shared" si="1050"/>
        <v>0</v>
      </c>
      <c r="M629" s="236">
        <f t="shared" si="1051"/>
        <v>0</v>
      </c>
      <c r="N629" s="236">
        <f t="shared" si="1033"/>
        <v>0</v>
      </c>
      <c r="O629" s="236">
        <f t="shared" si="1052"/>
        <v>0</v>
      </c>
      <c r="P629" s="220"/>
      <c r="Q629" s="221"/>
      <c r="R629" s="237">
        <f t="shared" si="1063"/>
        <v>0</v>
      </c>
      <c r="S629" s="221"/>
      <c r="T629" s="237">
        <f t="shared" si="1064"/>
        <v>0</v>
      </c>
      <c r="U629" s="221"/>
      <c r="V629" s="233"/>
      <c r="W629" s="221"/>
      <c r="X629" s="221"/>
      <c r="Y629" s="233"/>
      <c r="Z629" s="221"/>
      <c r="AA629" s="220"/>
      <c r="AB629" s="221"/>
      <c r="AC629" s="237">
        <f t="shared" si="1065"/>
        <v>0</v>
      </c>
      <c r="AD629" s="221"/>
      <c r="AE629" s="237">
        <f t="shared" si="1066"/>
        <v>0</v>
      </c>
      <c r="AF629" s="221"/>
      <c r="AG629" s="233"/>
      <c r="AH629" s="221"/>
      <c r="AI629" s="221"/>
      <c r="AJ629" s="233"/>
      <c r="AK629" s="221"/>
      <c r="AL629" s="220"/>
      <c r="AM629" s="221"/>
      <c r="AN629" s="237">
        <f t="shared" si="1067"/>
        <v>0</v>
      </c>
      <c r="AO629" s="221"/>
      <c r="AP629" s="237">
        <f t="shared" si="1068"/>
        <v>0</v>
      </c>
      <c r="AQ629" s="221"/>
      <c r="AR629" s="233"/>
      <c r="AS629" s="221"/>
      <c r="AT629" s="221"/>
      <c r="AU629" s="233"/>
      <c r="AV629" s="221"/>
      <c r="AW629" s="220"/>
      <c r="AX629" s="221"/>
      <c r="AY629" s="237">
        <f t="shared" si="1069"/>
        <v>0</v>
      </c>
      <c r="AZ629" s="221"/>
      <c r="BA629" s="237">
        <f t="shared" si="1070"/>
        <v>0</v>
      </c>
      <c r="BB629" s="221"/>
      <c r="BC629" s="233"/>
      <c r="BD629" s="221"/>
      <c r="BE629" s="221"/>
      <c r="BF629" s="233"/>
      <c r="BG629" s="221"/>
      <c r="BH629" s="379">
        <f t="shared" si="1029"/>
        <v>0</v>
      </c>
      <c r="BI629" s="255" t="str">
        <f t="shared" si="1042"/>
        <v>13</v>
      </c>
      <c r="BJ629" s="361"/>
      <c r="BK629" s="253">
        <f t="shared" si="1053"/>
        <v>0</v>
      </c>
      <c r="BL629" s="361"/>
      <c r="BM629" s="253">
        <f t="shared" si="1054"/>
        <v>0</v>
      </c>
      <c r="BN629" s="247"/>
      <c r="BO629" s="358"/>
      <c r="BP629" s="361"/>
      <c r="BQ629" s="361"/>
      <c r="BR629" s="361"/>
      <c r="BS629" s="361"/>
      <c r="BT629" s="361"/>
      <c r="BU629" s="361"/>
      <c r="BV629" s="253">
        <f t="shared" si="1055"/>
        <v>0</v>
      </c>
      <c r="BW629" s="361"/>
      <c r="BX629" s="253">
        <f t="shared" si="1056"/>
        <v>0</v>
      </c>
      <c r="BY629" s="361"/>
      <c r="BZ629" s="361"/>
      <c r="CA629" s="361"/>
      <c r="CB629" s="361"/>
      <c r="CC629" s="361"/>
      <c r="CD629" s="361"/>
      <c r="CE629" s="361"/>
      <c r="CF629" s="361"/>
      <c r="CG629" s="253">
        <f t="shared" si="1057"/>
        <v>0</v>
      </c>
      <c r="CH629" s="361"/>
      <c r="CI629" s="253">
        <f t="shared" si="1058"/>
        <v>0</v>
      </c>
      <c r="CJ629" s="361"/>
      <c r="CK629" s="361"/>
      <c r="CL629" s="361"/>
      <c r="CM629" s="361"/>
      <c r="CN629" s="361"/>
      <c r="CO629" s="361"/>
      <c r="CP629" s="361"/>
      <c r="CQ629" s="361"/>
      <c r="CR629" s="253">
        <f t="shared" si="1059"/>
        <v>0</v>
      </c>
      <c r="CS629" s="361"/>
      <c r="CT629" s="253">
        <f t="shared" si="1060"/>
        <v>0</v>
      </c>
      <c r="CU629" s="361"/>
      <c r="CV629" s="361"/>
      <c r="CW629" s="361"/>
      <c r="CX629" s="361"/>
      <c r="CY629" s="361"/>
      <c r="CZ629" s="361"/>
      <c r="DA629" s="361"/>
      <c r="DB629" s="361"/>
      <c r="DC629" s="253">
        <f t="shared" si="1061"/>
        <v>0</v>
      </c>
      <c r="DD629" s="361"/>
      <c r="DE629" s="253">
        <f t="shared" si="1062"/>
        <v>0</v>
      </c>
      <c r="DF629" s="361"/>
      <c r="DG629" s="361"/>
      <c r="DH629" s="361"/>
      <c r="DI629" s="361"/>
      <c r="DJ629" s="361"/>
      <c r="DK629" s="361"/>
      <c r="DL629" s="361"/>
      <c r="DM629" s="2"/>
      <c r="DN629" s="2"/>
    </row>
    <row r="630" spans="1:118" s="28" customFormat="1" ht="72">
      <c r="A630" s="272" t="str">
        <f t="shared" si="1032"/>
        <v>Внести наименование учреждения 21</v>
      </c>
      <c r="B630" s="348" t="s">
        <v>337</v>
      </c>
      <c r="C630" s="349" t="s">
        <v>299</v>
      </c>
      <c r="D630" s="349" t="s">
        <v>300</v>
      </c>
      <c r="E630" s="308">
        <f t="shared" si="1043"/>
        <v>0</v>
      </c>
      <c r="F630" s="236">
        <f t="shared" si="1044"/>
        <v>0</v>
      </c>
      <c r="G630" s="236">
        <f t="shared" si="1045"/>
        <v>0</v>
      </c>
      <c r="H630" s="236">
        <f t="shared" si="1046"/>
        <v>0</v>
      </c>
      <c r="I630" s="236">
        <f t="shared" si="1047"/>
        <v>0</v>
      </c>
      <c r="J630" s="236">
        <f t="shared" si="1048"/>
        <v>0</v>
      </c>
      <c r="K630" s="236">
        <f t="shared" si="1049"/>
        <v>0</v>
      </c>
      <c r="L630" s="236">
        <f t="shared" si="1050"/>
        <v>0</v>
      </c>
      <c r="M630" s="236">
        <f t="shared" si="1051"/>
        <v>0</v>
      </c>
      <c r="N630" s="236">
        <f t="shared" si="1033"/>
        <v>0</v>
      </c>
      <c r="O630" s="236">
        <f t="shared" si="1052"/>
        <v>0</v>
      </c>
      <c r="P630" s="220"/>
      <c r="Q630" s="221"/>
      <c r="R630" s="237">
        <f t="shared" si="1063"/>
        <v>0</v>
      </c>
      <c r="S630" s="221"/>
      <c r="T630" s="237">
        <f t="shared" si="1064"/>
        <v>0</v>
      </c>
      <c r="U630" s="221"/>
      <c r="V630" s="233"/>
      <c r="W630" s="221"/>
      <c r="X630" s="221"/>
      <c r="Y630" s="233"/>
      <c r="Z630" s="221"/>
      <c r="AA630" s="220"/>
      <c r="AB630" s="221"/>
      <c r="AC630" s="237">
        <f t="shared" si="1065"/>
        <v>0</v>
      </c>
      <c r="AD630" s="221"/>
      <c r="AE630" s="237">
        <f t="shared" si="1066"/>
        <v>0</v>
      </c>
      <c r="AF630" s="221"/>
      <c r="AG630" s="233"/>
      <c r="AH630" s="221"/>
      <c r="AI630" s="221"/>
      <c r="AJ630" s="233"/>
      <c r="AK630" s="221"/>
      <c r="AL630" s="220"/>
      <c r="AM630" s="221"/>
      <c r="AN630" s="237">
        <f t="shared" si="1067"/>
        <v>0</v>
      </c>
      <c r="AO630" s="221"/>
      <c r="AP630" s="237">
        <f t="shared" si="1068"/>
        <v>0</v>
      </c>
      <c r="AQ630" s="221"/>
      <c r="AR630" s="233"/>
      <c r="AS630" s="221"/>
      <c r="AT630" s="221"/>
      <c r="AU630" s="233"/>
      <c r="AV630" s="221"/>
      <c r="AW630" s="220"/>
      <c r="AX630" s="221"/>
      <c r="AY630" s="237">
        <f t="shared" si="1069"/>
        <v>0</v>
      </c>
      <c r="AZ630" s="221"/>
      <c r="BA630" s="237">
        <f t="shared" si="1070"/>
        <v>0</v>
      </c>
      <c r="BB630" s="221"/>
      <c r="BC630" s="233"/>
      <c r="BD630" s="221"/>
      <c r="BE630" s="221"/>
      <c r="BF630" s="233"/>
      <c r="BG630" s="221"/>
      <c r="BH630" s="379">
        <f t="shared" si="1029"/>
        <v>0</v>
      </c>
      <c r="BI630" s="255" t="str">
        <f t="shared" si="1042"/>
        <v>14</v>
      </c>
      <c r="BJ630" s="361"/>
      <c r="BK630" s="253">
        <f t="shared" si="1053"/>
        <v>0</v>
      </c>
      <c r="BL630" s="361"/>
      <c r="BM630" s="253">
        <f t="shared" si="1054"/>
        <v>0</v>
      </c>
      <c r="BN630" s="247"/>
      <c r="BO630" s="358"/>
      <c r="BP630" s="361"/>
      <c r="BQ630" s="361"/>
      <c r="BR630" s="361"/>
      <c r="BS630" s="361"/>
      <c r="BT630" s="361"/>
      <c r="BU630" s="361"/>
      <c r="BV630" s="253">
        <f t="shared" si="1055"/>
        <v>0</v>
      </c>
      <c r="BW630" s="361"/>
      <c r="BX630" s="253">
        <f t="shared" si="1056"/>
        <v>0</v>
      </c>
      <c r="BY630" s="361"/>
      <c r="BZ630" s="361"/>
      <c r="CA630" s="361"/>
      <c r="CB630" s="361"/>
      <c r="CC630" s="361"/>
      <c r="CD630" s="361"/>
      <c r="CE630" s="361"/>
      <c r="CF630" s="361"/>
      <c r="CG630" s="253">
        <f t="shared" si="1057"/>
        <v>0</v>
      </c>
      <c r="CH630" s="361"/>
      <c r="CI630" s="253">
        <f t="shared" si="1058"/>
        <v>0</v>
      </c>
      <c r="CJ630" s="361"/>
      <c r="CK630" s="361"/>
      <c r="CL630" s="361"/>
      <c r="CM630" s="361"/>
      <c r="CN630" s="361"/>
      <c r="CO630" s="361"/>
      <c r="CP630" s="361"/>
      <c r="CQ630" s="361"/>
      <c r="CR630" s="253">
        <f t="shared" si="1059"/>
        <v>0</v>
      </c>
      <c r="CS630" s="361"/>
      <c r="CT630" s="253">
        <f t="shared" si="1060"/>
        <v>0</v>
      </c>
      <c r="CU630" s="361"/>
      <c r="CV630" s="361"/>
      <c r="CW630" s="361"/>
      <c r="CX630" s="361"/>
      <c r="CY630" s="361"/>
      <c r="CZ630" s="361"/>
      <c r="DA630" s="361"/>
      <c r="DB630" s="361"/>
      <c r="DC630" s="253">
        <f t="shared" si="1061"/>
        <v>0</v>
      </c>
      <c r="DD630" s="361"/>
      <c r="DE630" s="253">
        <f t="shared" si="1062"/>
        <v>0</v>
      </c>
      <c r="DF630" s="361"/>
      <c r="DG630" s="361"/>
      <c r="DH630" s="361"/>
      <c r="DI630" s="361"/>
      <c r="DJ630" s="361"/>
      <c r="DK630" s="361"/>
      <c r="DL630" s="361"/>
      <c r="DM630" s="242"/>
      <c r="DN630" s="242"/>
    </row>
    <row r="631" spans="1:118" s="27" customFormat="1" ht="24">
      <c r="A631" s="272" t="str">
        <f t="shared" si="1032"/>
        <v>Внести наименование учреждения 21</v>
      </c>
      <c r="B631" s="351" t="s">
        <v>334</v>
      </c>
      <c r="C631" s="349" t="s">
        <v>301</v>
      </c>
      <c r="D631" s="349" t="s">
        <v>302</v>
      </c>
      <c r="E631" s="308">
        <f t="shared" si="1043"/>
        <v>0</v>
      </c>
      <c r="F631" s="236">
        <f t="shared" si="1044"/>
        <v>0</v>
      </c>
      <c r="G631" s="236">
        <f t="shared" si="1045"/>
        <v>0</v>
      </c>
      <c r="H631" s="236">
        <f t="shared" si="1046"/>
        <v>0</v>
      </c>
      <c r="I631" s="236">
        <f t="shared" si="1047"/>
        <v>0</v>
      </c>
      <c r="J631" s="236">
        <f t="shared" si="1048"/>
        <v>0</v>
      </c>
      <c r="K631" s="236">
        <f t="shared" si="1049"/>
        <v>0</v>
      </c>
      <c r="L631" s="236">
        <f t="shared" si="1050"/>
        <v>0</v>
      </c>
      <c r="M631" s="236">
        <f t="shared" si="1051"/>
        <v>0</v>
      </c>
      <c r="N631" s="236">
        <f t="shared" si="1033"/>
        <v>0</v>
      </c>
      <c r="O631" s="236">
        <f t="shared" si="1052"/>
        <v>0</v>
      </c>
      <c r="P631" s="220"/>
      <c r="Q631" s="221"/>
      <c r="R631" s="237">
        <f t="shared" si="1063"/>
        <v>0</v>
      </c>
      <c r="S631" s="221"/>
      <c r="T631" s="237">
        <f t="shared" si="1064"/>
        <v>0</v>
      </c>
      <c r="U631" s="221"/>
      <c r="V631" s="233"/>
      <c r="W631" s="221"/>
      <c r="X631" s="221"/>
      <c r="Y631" s="233"/>
      <c r="Z631" s="221"/>
      <c r="AA631" s="220"/>
      <c r="AB631" s="221"/>
      <c r="AC631" s="237">
        <f t="shared" si="1065"/>
        <v>0</v>
      </c>
      <c r="AD631" s="221"/>
      <c r="AE631" s="237">
        <f t="shared" si="1066"/>
        <v>0</v>
      </c>
      <c r="AF631" s="221"/>
      <c r="AG631" s="233"/>
      <c r="AH631" s="221"/>
      <c r="AI631" s="221"/>
      <c r="AJ631" s="233"/>
      <c r="AK631" s="221"/>
      <c r="AL631" s="220"/>
      <c r="AM631" s="221"/>
      <c r="AN631" s="237">
        <f t="shared" si="1067"/>
        <v>0</v>
      </c>
      <c r="AO631" s="221"/>
      <c r="AP631" s="237">
        <f t="shared" si="1068"/>
        <v>0</v>
      </c>
      <c r="AQ631" s="221"/>
      <c r="AR631" s="233"/>
      <c r="AS631" s="221"/>
      <c r="AT631" s="221"/>
      <c r="AU631" s="233"/>
      <c r="AV631" s="221"/>
      <c r="AW631" s="220"/>
      <c r="AX631" s="221"/>
      <c r="AY631" s="237">
        <f t="shared" si="1069"/>
        <v>0</v>
      </c>
      <c r="AZ631" s="221"/>
      <c r="BA631" s="237">
        <f t="shared" si="1070"/>
        <v>0</v>
      </c>
      <c r="BB631" s="221"/>
      <c r="BC631" s="233"/>
      <c r="BD631" s="221"/>
      <c r="BE631" s="221"/>
      <c r="BF631" s="233"/>
      <c r="BG631" s="221"/>
      <c r="BH631" s="379">
        <f t="shared" si="1029"/>
        <v>0</v>
      </c>
      <c r="BI631" s="255" t="str">
        <f t="shared" si="1042"/>
        <v>15</v>
      </c>
      <c r="BJ631" s="361"/>
      <c r="BK631" s="253">
        <f t="shared" si="1053"/>
        <v>0</v>
      </c>
      <c r="BL631" s="361"/>
      <c r="BM631" s="253">
        <f t="shared" si="1054"/>
        <v>0</v>
      </c>
      <c r="BN631" s="247"/>
      <c r="BO631" s="358"/>
      <c r="BP631" s="361"/>
      <c r="BQ631" s="361"/>
      <c r="BR631" s="361"/>
      <c r="BS631" s="361"/>
      <c r="BT631" s="361"/>
      <c r="BU631" s="361"/>
      <c r="BV631" s="253">
        <f t="shared" si="1055"/>
        <v>0</v>
      </c>
      <c r="BW631" s="361"/>
      <c r="BX631" s="253">
        <f t="shared" si="1056"/>
        <v>0</v>
      </c>
      <c r="BY631" s="361"/>
      <c r="BZ631" s="361"/>
      <c r="CA631" s="361"/>
      <c r="CB631" s="361"/>
      <c r="CC631" s="361"/>
      <c r="CD631" s="361"/>
      <c r="CE631" s="361"/>
      <c r="CF631" s="361"/>
      <c r="CG631" s="253">
        <f t="shared" si="1057"/>
        <v>0</v>
      </c>
      <c r="CH631" s="361"/>
      <c r="CI631" s="253">
        <f t="shared" si="1058"/>
        <v>0</v>
      </c>
      <c r="CJ631" s="361"/>
      <c r="CK631" s="361"/>
      <c r="CL631" s="361"/>
      <c r="CM631" s="361"/>
      <c r="CN631" s="361"/>
      <c r="CO631" s="361"/>
      <c r="CP631" s="361"/>
      <c r="CQ631" s="361"/>
      <c r="CR631" s="253">
        <f t="shared" si="1059"/>
        <v>0</v>
      </c>
      <c r="CS631" s="361"/>
      <c r="CT631" s="253">
        <f t="shared" si="1060"/>
        <v>0</v>
      </c>
      <c r="CU631" s="361"/>
      <c r="CV631" s="361"/>
      <c r="CW631" s="361"/>
      <c r="CX631" s="361"/>
      <c r="CY631" s="361"/>
      <c r="CZ631" s="361"/>
      <c r="DA631" s="361"/>
      <c r="DB631" s="361"/>
      <c r="DC631" s="253">
        <f t="shared" si="1061"/>
        <v>0</v>
      </c>
      <c r="DD631" s="361"/>
      <c r="DE631" s="253">
        <f t="shared" si="1062"/>
        <v>0</v>
      </c>
      <c r="DF631" s="361"/>
      <c r="DG631" s="361"/>
      <c r="DH631" s="361"/>
      <c r="DI631" s="361"/>
      <c r="DJ631" s="361"/>
      <c r="DK631" s="361"/>
      <c r="DL631" s="361"/>
      <c r="DM631" s="2"/>
      <c r="DN631" s="2"/>
    </row>
    <row r="632" spans="1:118" s="27" customFormat="1" ht="12">
      <c r="A632" s="272" t="str">
        <f t="shared" si="1032"/>
        <v>Внести наименование учреждения 21</v>
      </c>
      <c r="B632" s="366" t="s">
        <v>335</v>
      </c>
      <c r="C632" s="349" t="s">
        <v>303</v>
      </c>
      <c r="D632" s="349" t="s">
        <v>304</v>
      </c>
      <c r="E632" s="308">
        <f t="shared" si="1043"/>
        <v>0</v>
      </c>
      <c r="F632" s="236">
        <f t="shared" si="1044"/>
        <v>0</v>
      </c>
      <c r="G632" s="236">
        <f t="shared" si="1045"/>
        <v>0</v>
      </c>
      <c r="H632" s="236">
        <f t="shared" si="1046"/>
        <v>0</v>
      </c>
      <c r="I632" s="236">
        <f t="shared" si="1047"/>
        <v>0</v>
      </c>
      <c r="J632" s="236">
        <f>ROUND(SUM(U632,AF632,AQ632,BB632),1)</f>
        <v>0</v>
      </c>
      <c r="K632" s="236">
        <f>ROUND(SUM(V632,AG632,AR632,BC632),1)</f>
        <v>0</v>
      </c>
      <c r="L632" s="236">
        <f>ROUND(SUM(W632,AH632,AS632,BD632),1)</f>
        <v>0</v>
      </c>
      <c r="M632" s="236">
        <f>ROUND(SUM(X632,AI632,AT632,BE632),1)</f>
        <v>0</v>
      </c>
      <c r="N632" s="236">
        <f t="shared" si="1033"/>
        <v>0</v>
      </c>
      <c r="O632" s="236">
        <f>ROUND(SUM(Z632,AK632,AV632,BG632),1)</f>
        <v>0</v>
      </c>
      <c r="P632" s="220"/>
      <c r="Q632" s="221"/>
      <c r="R632" s="237">
        <f t="shared" si="1063"/>
        <v>0</v>
      </c>
      <c r="S632" s="221"/>
      <c r="T632" s="237">
        <f t="shared" si="1064"/>
        <v>0</v>
      </c>
      <c r="U632" s="221"/>
      <c r="V632" s="233"/>
      <c r="W632" s="221"/>
      <c r="X632" s="221"/>
      <c r="Y632" s="233"/>
      <c r="Z632" s="221"/>
      <c r="AA632" s="220"/>
      <c r="AB632" s="221"/>
      <c r="AC632" s="237">
        <f t="shared" si="1065"/>
        <v>0</v>
      </c>
      <c r="AD632" s="221"/>
      <c r="AE632" s="237">
        <f t="shared" si="1066"/>
        <v>0</v>
      </c>
      <c r="AF632" s="221"/>
      <c r="AG632" s="233"/>
      <c r="AH632" s="221"/>
      <c r="AI632" s="221"/>
      <c r="AJ632" s="233"/>
      <c r="AK632" s="221"/>
      <c r="AL632" s="220"/>
      <c r="AM632" s="221"/>
      <c r="AN632" s="237">
        <f t="shared" si="1067"/>
        <v>0</v>
      </c>
      <c r="AO632" s="221"/>
      <c r="AP632" s="237">
        <f t="shared" si="1068"/>
        <v>0</v>
      </c>
      <c r="AQ632" s="221"/>
      <c r="AR632" s="233"/>
      <c r="AS632" s="221"/>
      <c r="AT632" s="221"/>
      <c r="AU632" s="233"/>
      <c r="AV632" s="221"/>
      <c r="AW632" s="220"/>
      <c r="AX632" s="221"/>
      <c r="AY632" s="237">
        <f t="shared" si="1069"/>
        <v>0</v>
      </c>
      <c r="AZ632" s="221"/>
      <c r="BA632" s="237">
        <f t="shared" si="1070"/>
        <v>0</v>
      </c>
      <c r="BB632" s="221"/>
      <c r="BC632" s="233"/>
      <c r="BD632" s="221"/>
      <c r="BE632" s="221"/>
      <c r="BF632" s="233"/>
      <c r="BG632" s="221"/>
      <c r="BH632" s="379">
        <f t="shared" si="1029"/>
        <v>0</v>
      </c>
      <c r="BI632" s="255" t="str">
        <f t="shared" si="1042"/>
        <v>16</v>
      </c>
      <c r="BJ632" s="361"/>
      <c r="BK632" s="253">
        <f t="shared" si="1053"/>
        <v>0</v>
      </c>
      <c r="BL632" s="361"/>
      <c r="BM632" s="253">
        <f t="shared" si="1054"/>
        <v>0</v>
      </c>
      <c r="BN632" s="247"/>
      <c r="BO632" s="358"/>
      <c r="BP632" s="361"/>
      <c r="BQ632" s="361"/>
      <c r="BR632" s="361"/>
      <c r="BS632" s="361"/>
      <c r="BT632" s="361"/>
      <c r="BU632" s="361"/>
      <c r="BV632" s="253">
        <f t="shared" si="1055"/>
        <v>0</v>
      </c>
      <c r="BW632" s="361"/>
      <c r="BX632" s="253">
        <f t="shared" si="1056"/>
        <v>0</v>
      </c>
      <c r="BY632" s="361"/>
      <c r="BZ632" s="361"/>
      <c r="CA632" s="361"/>
      <c r="CB632" s="361"/>
      <c r="CC632" s="361"/>
      <c r="CD632" s="361"/>
      <c r="CE632" s="361"/>
      <c r="CF632" s="361"/>
      <c r="CG632" s="253">
        <f t="shared" si="1057"/>
        <v>0</v>
      </c>
      <c r="CH632" s="361"/>
      <c r="CI632" s="253">
        <f t="shared" si="1058"/>
        <v>0</v>
      </c>
      <c r="CJ632" s="361"/>
      <c r="CK632" s="361"/>
      <c r="CL632" s="361"/>
      <c r="CM632" s="361"/>
      <c r="CN632" s="361"/>
      <c r="CO632" s="361"/>
      <c r="CP632" s="361"/>
      <c r="CQ632" s="361"/>
      <c r="CR632" s="253">
        <f t="shared" si="1059"/>
        <v>0</v>
      </c>
      <c r="CS632" s="361"/>
      <c r="CT632" s="253">
        <f t="shared" si="1060"/>
        <v>0</v>
      </c>
      <c r="CU632" s="361"/>
      <c r="CV632" s="361"/>
      <c r="CW632" s="361"/>
      <c r="CX632" s="361"/>
      <c r="CY632" s="361"/>
      <c r="CZ632" s="361"/>
      <c r="DA632" s="361"/>
      <c r="DB632" s="361"/>
      <c r="DC632" s="253">
        <f t="shared" si="1061"/>
        <v>0</v>
      </c>
      <c r="DD632" s="361"/>
      <c r="DE632" s="253">
        <f t="shared" si="1062"/>
        <v>0</v>
      </c>
      <c r="DF632" s="361"/>
      <c r="DG632" s="361"/>
      <c r="DH632" s="361"/>
      <c r="DI632" s="361"/>
      <c r="DJ632" s="361"/>
      <c r="DK632" s="361"/>
      <c r="DL632" s="361"/>
      <c r="DM632" s="2"/>
      <c r="DN632" s="2"/>
    </row>
    <row r="633" spans="1:118" s="28" customFormat="1" ht="24">
      <c r="A633" s="272" t="str">
        <f t="shared" si="1032"/>
        <v>Внести наименование учреждения 21</v>
      </c>
      <c r="B633" s="348" t="s">
        <v>338</v>
      </c>
      <c r="C633" s="349" t="s">
        <v>305</v>
      </c>
      <c r="D633" s="349" t="s">
        <v>306</v>
      </c>
      <c r="E633" s="308">
        <f t="shared" si="1043"/>
        <v>0</v>
      </c>
      <c r="F633" s="236">
        <f t="shared" si="1044"/>
        <v>0</v>
      </c>
      <c r="G633" s="236">
        <f t="shared" si="1045"/>
        <v>0</v>
      </c>
      <c r="H633" s="236">
        <f t="shared" si="1046"/>
        <v>0</v>
      </c>
      <c r="I633" s="236">
        <f t="shared" si="1047"/>
        <v>0</v>
      </c>
      <c r="J633" s="236">
        <f t="shared" ref="J633:J644" si="1071">ROUND(SUM(U633,AF633,AQ633,BB633),1)</f>
        <v>0</v>
      </c>
      <c r="K633" s="236">
        <f t="shared" ref="K633:K644" si="1072">ROUND(SUM(V633,AG633,AR633,BC633),1)</f>
        <v>0</v>
      </c>
      <c r="L633" s="236">
        <f t="shared" ref="L633:L644" si="1073">ROUND(SUM(W633,AH633,AS633,BD633),1)</f>
        <v>0</v>
      </c>
      <c r="M633" s="236">
        <f t="shared" ref="M633:M644" si="1074">ROUND(SUM(X633,AI633,AT633,BE633),1)</f>
        <v>0</v>
      </c>
      <c r="N633" s="236">
        <f t="shared" si="1033"/>
        <v>0</v>
      </c>
      <c r="O633" s="236">
        <f t="shared" ref="O633:O644" si="1075">ROUND(SUM(Z633,AK633,AV633,BG633),1)</f>
        <v>0</v>
      </c>
      <c r="P633" s="367"/>
      <c r="Q633" s="368"/>
      <c r="R633" s="237">
        <f t="shared" si="1063"/>
        <v>0</v>
      </c>
      <c r="S633" s="368"/>
      <c r="T633" s="237">
        <f t="shared" si="1064"/>
        <v>0</v>
      </c>
      <c r="U633" s="368"/>
      <c r="V633" s="368"/>
      <c r="W633" s="368"/>
      <c r="X633" s="368"/>
      <c r="Y633" s="368"/>
      <c r="Z633" s="368"/>
      <c r="AA633" s="367"/>
      <c r="AB633" s="368"/>
      <c r="AC633" s="237">
        <f t="shared" si="1065"/>
        <v>0</v>
      </c>
      <c r="AD633" s="368"/>
      <c r="AE633" s="237">
        <f t="shared" si="1066"/>
        <v>0</v>
      </c>
      <c r="AF633" s="368"/>
      <c r="AG633" s="368"/>
      <c r="AH633" s="368"/>
      <c r="AI633" s="368"/>
      <c r="AJ633" s="368"/>
      <c r="AK633" s="368"/>
      <c r="AL633" s="367"/>
      <c r="AM633" s="368"/>
      <c r="AN633" s="237">
        <f t="shared" si="1067"/>
        <v>0</v>
      </c>
      <c r="AO633" s="368"/>
      <c r="AP633" s="237">
        <f t="shared" si="1068"/>
        <v>0</v>
      </c>
      <c r="AQ633" s="368"/>
      <c r="AR633" s="368"/>
      <c r="AS633" s="368"/>
      <c r="AT633" s="368"/>
      <c r="AU633" s="368"/>
      <c r="AV633" s="368"/>
      <c r="AW633" s="367"/>
      <c r="AX633" s="368"/>
      <c r="AY633" s="237">
        <f t="shared" si="1069"/>
        <v>0</v>
      </c>
      <c r="AZ633" s="368"/>
      <c r="BA633" s="237">
        <f t="shared" si="1070"/>
        <v>0</v>
      </c>
      <c r="BB633" s="368"/>
      <c r="BC633" s="368"/>
      <c r="BD633" s="368"/>
      <c r="BE633" s="368"/>
      <c r="BF633" s="368"/>
      <c r="BG633" s="368"/>
      <c r="BH633" s="379">
        <f t="shared" si="1029"/>
        <v>0</v>
      </c>
      <c r="BI633" s="255" t="str">
        <f t="shared" si="1042"/>
        <v>17</v>
      </c>
      <c r="BJ633" s="361"/>
      <c r="BK633" s="253">
        <f t="shared" si="1053"/>
        <v>0</v>
      </c>
      <c r="BL633" s="361"/>
      <c r="BM633" s="253">
        <f t="shared" si="1054"/>
        <v>0</v>
      </c>
      <c r="BN633" s="247"/>
      <c r="BO633" s="358"/>
      <c r="BP633" s="361"/>
      <c r="BQ633" s="361"/>
      <c r="BR633" s="361"/>
      <c r="BS633" s="361"/>
      <c r="BT633" s="361"/>
      <c r="BU633" s="361"/>
      <c r="BV633" s="253">
        <f t="shared" si="1055"/>
        <v>0</v>
      </c>
      <c r="BW633" s="361"/>
      <c r="BX633" s="253">
        <f t="shared" si="1056"/>
        <v>0</v>
      </c>
      <c r="BY633" s="361"/>
      <c r="BZ633" s="361"/>
      <c r="CA633" s="361"/>
      <c r="CB633" s="361"/>
      <c r="CC633" s="361"/>
      <c r="CD633" s="361"/>
      <c r="CE633" s="361"/>
      <c r="CF633" s="361"/>
      <c r="CG633" s="253">
        <f t="shared" si="1057"/>
        <v>0</v>
      </c>
      <c r="CH633" s="361"/>
      <c r="CI633" s="253">
        <f t="shared" si="1058"/>
        <v>0</v>
      </c>
      <c r="CJ633" s="361"/>
      <c r="CK633" s="361"/>
      <c r="CL633" s="361"/>
      <c r="CM633" s="361"/>
      <c r="CN633" s="361"/>
      <c r="CO633" s="361"/>
      <c r="CP633" s="361"/>
      <c r="CQ633" s="361"/>
      <c r="CR633" s="253">
        <f t="shared" si="1059"/>
        <v>0</v>
      </c>
      <c r="CS633" s="361"/>
      <c r="CT633" s="253">
        <f t="shared" si="1060"/>
        <v>0</v>
      </c>
      <c r="CU633" s="361"/>
      <c r="CV633" s="361"/>
      <c r="CW633" s="361"/>
      <c r="CX633" s="361"/>
      <c r="CY633" s="361"/>
      <c r="CZ633" s="361"/>
      <c r="DA633" s="361"/>
      <c r="DB633" s="361"/>
      <c r="DC633" s="253">
        <f t="shared" si="1061"/>
        <v>0</v>
      </c>
      <c r="DD633" s="361"/>
      <c r="DE633" s="253">
        <f t="shared" si="1062"/>
        <v>0</v>
      </c>
      <c r="DF633" s="361"/>
      <c r="DG633" s="361"/>
      <c r="DH633" s="361"/>
      <c r="DI633" s="361"/>
      <c r="DJ633" s="361"/>
      <c r="DK633" s="361"/>
      <c r="DL633" s="361"/>
      <c r="DM633" s="242"/>
      <c r="DN633" s="242"/>
    </row>
    <row r="634" spans="1:118" s="28" customFormat="1" ht="72">
      <c r="A634" s="272" t="str">
        <f t="shared" si="1032"/>
        <v>Внести наименование учреждения 21</v>
      </c>
      <c r="B634" s="348" t="s">
        <v>339</v>
      </c>
      <c r="C634" s="349" t="s">
        <v>307</v>
      </c>
      <c r="D634" s="349" t="s">
        <v>308</v>
      </c>
      <c r="E634" s="308">
        <f t="shared" si="1043"/>
        <v>0</v>
      </c>
      <c r="F634" s="236">
        <f t="shared" si="1044"/>
        <v>0</v>
      </c>
      <c r="G634" s="236">
        <f t="shared" si="1045"/>
        <v>0</v>
      </c>
      <c r="H634" s="236">
        <f t="shared" si="1046"/>
        <v>0</v>
      </c>
      <c r="I634" s="236">
        <f t="shared" si="1047"/>
        <v>0</v>
      </c>
      <c r="J634" s="236">
        <f t="shared" si="1071"/>
        <v>0</v>
      </c>
      <c r="K634" s="236">
        <f t="shared" si="1072"/>
        <v>0</v>
      </c>
      <c r="L634" s="236">
        <f t="shared" si="1073"/>
        <v>0</v>
      </c>
      <c r="M634" s="236">
        <f t="shared" si="1074"/>
        <v>0</v>
      </c>
      <c r="N634" s="236">
        <f t="shared" si="1033"/>
        <v>0</v>
      </c>
      <c r="O634" s="236">
        <f t="shared" si="1075"/>
        <v>0</v>
      </c>
      <c r="P634" s="367"/>
      <c r="Q634" s="368"/>
      <c r="R634" s="237">
        <f t="shared" si="1063"/>
        <v>0</v>
      </c>
      <c r="S634" s="368"/>
      <c r="T634" s="237">
        <f t="shared" si="1064"/>
        <v>0</v>
      </c>
      <c r="U634" s="368"/>
      <c r="V634" s="368"/>
      <c r="W634" s="368"/>
      <c r="X634" s="368"/>
      <c r="Y634" s="368"/>
      <c r="Z634" s="368"/>
      <c r="AA634" s="367"/>
      <c r="AB634" s="368"/>
      <c r="AC634" s="237">
        <f t="shared" si="1065"/>
        <v>0</v>
      </c>
      <c r="AD634" s="368"/>
      <c r="AE634" s="237">
        <f t="shared" si="1066"/>
        <v>0</v>
      </c>
      <c r="AF634" s="368"/>
      <c r="AG634" s="368"/>
      <c r="AH634" s="368"/>
      <c r="AI634" s="368"/>
      <c r="AJ634" s="368"/>
      <c r="AK634" s="368"/>
      <c r="AL634" s="367"/>
      <c r="AM634" s="368"/>
      <c r="AN634" s="237">
        <f t="shared" si="1067"/>
        <v>0</v>
      </c>
      <c r="AO634" s="368"/>
      <c r="AP634" s="237">
        <f t="shared" si="1068"/>
        <v>0</v>
      </c>
      <c r="AQ634" s="368"/>
      <c r="AR634" s="368"/>
      <c r="AS634" s="368"/>
      <c r="AT634" s="368"/>
      <c r="AU634" s="368"/>
      <c r="AV634" s="368"/>
      <c r="AW634" s="367"/>
      <c r="AX634" s="368"/>
      <c r="AY634" s="237">
        <f t="shared" si="1069"/>
        <v>0</v>
      </c>
      <c r="AZ634" s="368"/>
      <c r="BA634" s="237">
        <f t="shared" si="1070"/>
        <v>0</v>
      </c>
      <c r="BB634" s="368"/>
      <c r="BC634" s="368"/>
      <c r="BD634" s="368"/>
      <c r="BE634" s="368"/>
      <c r="BF634" s="368"/>
      <c r="BG634" s="368"/>
      <c r="BH634" s="379">
        <f t="shared" si="1029"/>
        <v>0</v>
      </c>
      <c r="BI634" s="255" t="str">
        <f t="shared" si="1042"/>
        <v>18</v>
      </c>
      <c r="BJ634" s="361"/>
      <c r="BK634" s="253">
        <f t="shared" si="1053"/>
        <v>0</v>
      </c>
      <c r="BL634" s="361"/>
      <c r="BM634" s="253">
        <f t="shared" si="1054"/>
        <v>0</v>
      </c>
      <c r="BN634" s="247"/>
      <c r="BO634" s="358"/>
      <c r="BP634" s="361"/>
      <c r="BQ634" s="361"/>
      <c r="BR634" s="361"/>
      <c r="BS634" s="361"/>
      <c r="BT634" s="361"/>
      <c r="BU634" s="361"/>
      <c r="BV634" s="253">
        <f t="shared" si="1055"/>
        <v>0</v>
      </c>
      <c r="BW634" s="361"/>
      <c r="BX634" s="253">
        <f t="shared" si="1056"/>
        <v>0</v>
      </c>
      <c r="BY634" s="361"/>
      <c r="BZ634" s="361"/>
      <c r="CA634" s="361"/>
      <c r="CB634" s="361"/>
      <c r="CC634" s="361"/>
      <c r="CD634" s="361"/>
      <c r="CE634" s="361"/>
      <c r="CF634" s="361"/>
      <c r="CG634" s="253">
        <f t="shared" si="1057"/>
        <v>0</v>
      </c>
      <c r="CH634" s="361"/>
      <c r="CI634" s="253">
        <f t="shared" si="1058"/>
        <v>0</v>
      </c>
      <c r="CJ634" s="361"/>
      <c r="CK634" s="361"/>
      <c r="CL634" s="361"/>
      <c r="CM634" s="361"/>
      <c r="CN634" s="361"/>
      <c r="CO634" s="361"/>
      <c r="CP634" s="361"/>
      <c r="CQ634" s="361"/>
      <c r="CR634" s="253">
        <f t="shared" si="1059"/>
        <v>0</v>
      </c>
      <c r="CS634" s="361"/>
      <c r="CT634" s="253">
        <f t="shared" si="1060"/>
        <v>0</v>
      </c>
      <c r="CU634" s="361"/>
      <c r="CV634" s="361"/>
      <c r="CW634" s="361"/>
      <c r="CX634" s="361"/>
      <c r="CY634" s="361"/>
      <c r="CZ634" s="361"/>
      <c r="DA634" s="361"/>
      <c r="DB634" s="361"/>
      <c r="DC634" s="253">
        <f t="shared" si="1061"/>
        <v>0</v>
      </c>
      <c r="DD634" s="361"/>
      <c r="DE634" s="253">
        <f t="shared" si="1062"/>
        <v>0</v>
      </c>
      <c r="DF634" s="361"/>
      <c r="DG634" s="361"/>
      <c r="DH634" s="361"/>
      <c r="DI634" s="361"/>
      <c r="DJ634" s="361"/>
      <c r="DK634" s="361"/>
      <c r="DL634" s="361"/>
      <c r="DM634" s="242"/>
      <c r="DN634" s="242"/>
    </row>
    <row r="635" spans="1:118" s="28" customFormat="1" ht="12">
      <c r="A635" s="272" t="str">
        <f t="shared" si="1032"/>
        <v>Внести наименование учреждения 21</v>
      </c>
      <c r="B635" s="348" t="s">
        <v>309</v>
      </c>
      <c r="C635" s="349" t="s">
        <v>71</v>
      </c>
      <c r="D635" s="349" t="s">
        <v>310</v>
      </c>
      <c r="E635" s="308">
        <f t="shared" si="1043"/>
        <v>0</v>
      </c>
      <c r="F635" s="236">
        <f t="shared" si="1044"/>
        <v>0</v>
      </c>
      <c r="G635" s="236">
        <f t="shared" si="1045"/>
        <v>0</v>
      </c>
      <c r="H635" s="236">
        <f t="shared" si="1046"/>
        <v>0</v>
      </c>
      <c r="I635" s="236">
        <f t="shared" si="1047"/>
        <v>0</v>
      </c>
      <c r="J635" s="236">
        <f t="shared" si="1071"/>
        <v>0</v>
      </c>
      <c r="K635" s="236">
        <f t="shared" si="1072"/>
        <v>0</v>
      </c>
      <c r="L635" s="236">
        <f t="shared" si="1073"/>
        <v>0</v>
      </c>
      <c r="M635" s="236">
        <f t="shared" si="1074"/>
        <v>0</v>
      </c>
      <c r="N635" s="236">
        <f t="shared" si="1033"/>
        <v>0</v>
      </c>
      <c r="O635" s="236">
        <f t="shared" si="1075"/>
        <v>0</v>
      </c>
      <c r="P635" s="367"/>
      <c r="Q635" s="368"/>
      <c r="R635" s="237">
        <f t="shared" si="1063"/>
        <v>0</v>
      </c>
      <c r="S635" s="368"/>
      <c r="T635" s="237">
        <f t="shared" si="1064"/>
        <v>0</v>
      </c>
      <c r="U635" s="368"/>
      <c r="V635" s="368"/>
      <c r="W635" s="368"/>
      <c r="X635" s="368"/>
      <c r="Y635" s="368"/>
      <c r="Z635" s="368"/>
      <c r="AA635" s="367"/>
      <c r="AB635" s="368"/>
      <c r="AC635" s="237">
        <f t="shared" si="1065"/>
        <v>0</v>
      </c>
      <c r="AD635" s="368"/>
      <c r="AE635" s="237">
        <f t="shared" si="1066"/>
        <v>0</v>
      </c>
      <c r="AF635" s="368"/>
      <c r="AG635" s="368"/>
      <c r="AH635" s="368"/>
      <c r="AI635" s="368"/>
      <c r="AJ635" s="368"/>
      <c r="AK635" s="368"/>
      <c r="AL635" s="367"/>
      <c r="AM635" s="368"/>
      <c r="AN635" s="237">
        <f t="shared" si="1067"/>
        <v>0</v>
      </c>
      <c r="AO635" s="368"/>
      <c r="AP635" s="237">
        <f t="shared" si="1068"/>
        <v>0</v>
      </c>
      <c r="AQ635" s="368"/>
      <c r="AR635" s="368"/>
      <c r="AS635" s="368"/>
      <c r="AT635" s="368"/>
      <c r="AU635" s="368"/>
      <c r="AV635" s="368"/>
      <c r="AW635" s="367"/>
      <c r="AX635" s="368"/>
      <c r="AY635" s="237">
        <f t="shared" si="1069"/>
        <v>0</v>
      </c>
      <c r="AZ635" s="368"/>
      <c r="BA635" s="237">
        <f t="shared" si="1070"/>
        <v>0</v>
      </c>
      <c r="BB635" s="368"/>
      <c r="BC635" s="368"/>
      <c r="BD635" s="368"/>
      <c r="BE635" s="368"/>
      <c r="BF635" s="368"/>
      <c r="BG635" s="368"/>
      <c r="BH635" s="379">
        <f t="shared" si="1029"/>
        <v>0</v>
      </c>
      <c r="BI635" s="255" t="str">
        <f t="shared" si="1042"/>
        <v>19</v>
      </c>
      <c r="BJ635" s="361"/>
      <c r="BK635" s="253">
        <f t="shared" si="1053"/>
        <v>0</v>
      </c>
      <c r="BL635" s="361"/>
      <c r="BM635" s="253">
        <f t="shared" si="1054"/>
        <v>0</v>
      </c>
      <c r="BN635" s="247"/>
      <c r="BO635" s="358"/>
      <c r="BP635" s="361"/>
      <c r="BQ635" s="361"/>
      <c r="BR635" s="361"/>
      <c r="BS635" s="361"/>
      <c r="BT635" s="361"/>
      <c r="BU635" s="361"/>
      <c r="BV635" s="253">
        <f t="shared" si="1055"/>
        <v>0</v>
      </c>
      <c r="BW635" s="361"/>
      <c r="BX635" s="253">
        <f t="shared" si="1056"/>
        <v>0</v>
      </c>
      <c r="BY635" s="361"/>
      <c r="BZ635" s="361"/>
      <c r="CA635" s="361"/>
      <c r="CB635" s="361"/>
      <c r="CC635" s="361"/>
      <c r="CD635" s="361"/>
      <c r="CE635" s="361"/>
      <c r="CF635" s="361"/>
      <c r="CG635" s="253">
        <f t="shared" si="1057"/>
        <v>0</v>
      </c>
      <c r="CH635" s="361"/>
      <c r="CI635" s="253">
        <f t="shared" si="1058"/>
        <v>0</v>
      </c>
      <c r="CJ635" s="361"/>
      <c r="CK635" s="361"/>
      <c r="CL635" s="361"/>
      <c r="CM635" s="361"/>
      <c r="CN635" s="361"/>
      <c r="CO635" s="361"/>
      <c r="CP635" s="361"/>
      <c r="CQ635" s="361"/>
      <c r="CR635" s="253">
        <f t="shared" si="1059"/>
        <v>0</v>
      </c>
      <c r="CS635" s="361"/>
      <c r="CT635" s="253">
        <f t="shared" si="1060"/>
        <v>0</v>
      </c>
      <c r="CU635" s="361"/>
      <c r="CV635" s="361"/>
      <c r="CW635" s="361"/>
      <c r="CX635" s="361"/>
      <c r="CY635" s="361"/>
      <c r="CZ635" s="361"/>
      <c r="DA635" s="361"/>
      <c r="DB635" s="361"/>
      <c r="DC635" s="253">
        <f t="shared" si="1061"/>
        <v>0</v>
      </c>
      <c r="DD635" s="361"/>
      <c r="DE635" s="253">
        <f t="shared" si="1062"/>
        <v>0</v>
      </c>
      <c r="DF635" s="361"/>
      <c r="DG635" s="361"/>
      <c r="DH635" s="361"/>
      <c r="DI635" s="361"/>
      <c r="DJ635" s="361"/>
      <c r="DK635" s="361"/>
      <c r="DL635" s="361"/>
      <c r="DM635" s="242"/>
      <c r="DN635" s="242"/>
    </row>
    <row r="636" spans="1:118" s="27" customFormat="1" ht="12">
      <c r="A636" s="272" t="str">
        <f t="shared" si="1032"/>
        <v>Внести наименование учреждения 21</v>
      </c>
      <c r="B636" s="350" t="s">
        <v>72</v>
      </c>
      <c r="C636" s="349" t="s">
        <v>73</v>
      </c>
      <c r="D636" s="349" t="s">
        <v>311</v>
      </c>
      <c r="E636" s="308">
        <f t="shared" si="1043"/>
        <v>0</v>
      </c>
      <c r="F636" s="236">
        <f t="shared" si="1044"/>
        <v>0</v>
      </c>
      <c r="G636" s="236">
        <f t="shared" si="1045"/>
        <v>0</v>
      </c>
      <c r="H636" s="236">
        <f t="shared" si="1046"/>
        <v>0</v>
      </c>
      <c r="I636" s="236">
        <f t="shared" si="1047"/>
        <v>0</v>
      </c>
      <c r="J636" s="236">
        <f t="shared" si="1071"/>
        <v>0</v>
      </c>
      <c r="K636" s="236">
        <f t="shared" si="1072"/>
        <v>0</v>
      </c>
      <c r="L636" s="236">
        <f t="shared" si="1073"/>
        <v>0</v>
      </c>
      <c r="M636" s="236">
        <f t="shared" si="1074"/>
        <v>0</v>
      </c>
      <c r="N636" s="236">
        <f t="shared" si="1033"/>
        <v>0</v>
      </c>
      <c r="O636" s="236">
        <f t="shared" si="1075"/>
        <v>0</v>
      </c>
      <c r="P636" s="367"/>
      <c r="Q636" s="368"/>
      <c r="R636" s="237">
        <f t="shared" si="1063"/>
        <v>0</v>
      </c>
      <c r="S636" s="368"/>
      <c r="T636" s="237">
        <f t="shared" si="1064"/>
        <v>0</v>
      </c>
      <c r="U636" s="368"/>
      <c r="V636" s="368"/>
      <c r="W636" s="368"/>
      <c r="X636" s="368"/>
      <c r="Y636" s="368"/>
      <c r="Z636" s="368"/>
      <c r="AA636" s="367"/>
      <c r="AB636" s="368"/>
      <c r="AC636" s="237">
        <f t="shared" si="1065"/>
        <v>0</v>
      </c>
      <c r="AD636" s="368"/>
      <c r="AE636" s="237">
        <f t="shared" si="1066"/>
        <v>0</v>
      </c>
      <c r="AF636" s="368"/>
      <c r="AG636" s="368"/>
      <c r="AH636" s="368"/>
      <c r="AI636" s="368"/>
      <c r="AJ636" s="368"/>
      <c r="AK636" s="368"/>
      <c r="AL636" s="367"/>
      <c r="AM636" s="368"/>
      <c r="AN636" s="237">
        <f t="shared" si="1067"/>
        <v>0</v>
      </c>
      <c r="AO636" s="368"/>
      <c r="AP636" s="237">
        <f t="shared" si="1068"/>
        <v>0</v>
      </c>
      <c r="AQ636" s="368"/>
      <c r="AR636" s="368"/>
      <c r="AS636" s="368"/>
      <c r="AT636" s="368"/>
      <c r="AU636" s="368"/>
      <c r="AV636" s="368"/>
      <c r="AW636" s="367"/>
      <c r="AX636" s="368"/>
      <c r="AY636" s="237">
        <f t="shared" si="1069"/>
        <v>0</v>
      </c>
      <c r="AZ636" s="368"/>
      <c r="BA636" s="237">
        <f t="shared" si="1070"/>
        <v>0</v>
      </c>
      <c r="BB636" s="368"/>
      <c r="BC636" s="368"/>
      <c r="BD636" s="368"/>
      <c r="BE636" s="368"/>
      <c r="BF636" s="368"/>
      <c r="BG636" s="368"/>
      <c r="BH636" s="379">
        <f t="shared" si="1029"/>
        <v>0</v>
      </c>
      <c r="BI636" s="255" t="str">
        <f t="shared" si="1042"/>
        <v>20</v>
      </c>
      <c r="BJ636" s="361"/>
      <c r="BK636" s="253">
        <f t="shared" si="1053"/>
        <v>0</v>
      </c>
      <c r="BL636" s="361"/>
      <c r="BM636" s="253">
        <f t="shared" si="1054"/>
        <v>0</v>
      </c>
      <c r="BN636" s="247"/>
      <c r="BO636" s="358"/>
      <c r="BP636" s="361"/>
      <c r="BQ636" s="361"/>
      <c r="BR636" s="361"/>
      <c r="BS636" s="361"/>
      <c r="BT636" s="361"/>
      <c r="BU636" s="361"/>
      <c r="BV636" s="253">
        <f t="shared" si="1055"/>
        <v>0</v>
      </c>
      <c r="BW636" s="361"/>
      <c r="BX636" s="253">
        <f t="shared" si="1056"/>
        <v>0</v>
      </c>
      <c r="BY636" s="361"/>
      <c r="BZ636" s="361"/>
      <c r="CA636" s="361"/>
      <c r="CB636" s="361"/>
      <c r="CC636" s="361"/>
      <c r="CD636" s="361"/>
      <c r="CE636" s="361"/>
      <c r="CF636" s="361"/>
      <c r="CG636" s="253">
        <f t="shared" si="1057"/>
        <v>0</v>
      </c>
      <c r="CH636" s="361"/>
      <c r="CI636" s="253">
        <f t="shared" si="1058"/>
        <v>0</v>
      </c>
      <c r="CJ636" s="361"/>
      <c r="CK636" s="361"/>
      <c r="CL636" s="361"/>
      <c r="CM636" s="361"/>
      <c r="CN636" s="361"/>
      <c r="CO636" s="361"/>
      <c r="CP636" s="361"/>
      <c r="CQ636" s="361"/>
      <c r="CR636" s="253">
        <f t="shared" si="1059"/>
        <v>0</v>
      </c>
      <c r="CS636" s="361"/>
      <c r="CT636" s="253">
        <f t="shared" si="1060"/>
        <v>0</v>
      </c>
      <c r="CU636" s="361"/>
      <c r="CV636" s="361"/>
      <c r="CW636" s="361"/>
      <c r="CX636" s="361"/>
      <c r="CY636" s="361"/>
      <c r="CZ636" s="361"/>
      <c r="DA636" s="361"/>
      <c r="DB636" s="361"/>
      <c r="DC636" s="253">
        <f t="shared" si="1061"/>
        <v>0</v>
      </c>
      <c r="DD636" s="361"/>
      <c r="DE636" s="253">
        <f t="shared" si="1062"/>
        <v>0</v>
      </c>
      <c r="DF636" s="361"/>
      <c r="DG636" s="361"/>
      <c r="DH636" s="361"/>
      <c r="DI636" s="361"/>
      <c r="DJ636" s="361"/>
      <c r="DK636" s="361"/>
      <c r="DL636" s="361"/>
      <c r="DM636" s="2"/>
      <c r="DN636" s="2"/>
    </row>
    <row r="637" spans="1:118" s="28" customFormat="1" ht="36">
      <c r="A637" s="272" t="str">
        <f t="shared" si="1032"/>
        <v>Внести наименование учреждения 21</v>
      </c>
      <c r="B637" s="348" t="s">
        <v>340</v>
      </c>
      <c r="C637" s="349" t="s">
        <v>71</v>
      </c>
      <c r="D637" s="349" t="s">
        <v>312</v>
      </c>
      <c r="E637" s="308">
        <f t="shared" si="1043"/>
        <v>0</v>
      </c>
      <c r="F637" s="236">
        <f t="shared" si="1044"/>
        <v>0</v>
      </c>
      <c r="G637" s="236">
        <f t="shared" si="1045"/>
        <v>0</v>
      </c>
      <c r="H637" s="236">
        <f t="shared" si="1046"/>
        <v>0</v>
      </c>
      <c r="I637" s="236">
        <f t="shared" si="1047"/>
        <v>0</v>
      </c>
      <c r="J637" s="236">
        <f t="shared" si="1071"/>
        <v>0</v>
      </c>
      <c r="K637" s="236">
        <f t="shared" si="1072"/>
        <v>0</v>
      </c>
      <c r="L637" s="236">
        <f t="shared" si="1073"/>
        <v>0</v>
      </c>
      <c r="M637" s="236">
        <f t="shared" si="1074"/>
        <v>0</v>
      </c>
      <c r="N637" s="236">
        <f t="shared" si="1033"/>
        <v>0</v>
      </c>
      <c r="O637" s="236">
        <f t="shared" si="1075"/>
        <v>0</v>
      </c>
      <c r="P637" s="367"/>
      <c r="Q637" s="368"/>
      <c r="R637" s="237">
        <f t="shared" si="1063"/>
        <v>0</v>
      </c>
      <c r="S637" s="368"/>
      <c r="T637" s="237">
        <f t="shared" si="1064"/>
        <v>0</v>
      </c>
      <c r="U637" s="368"/>
      <c r="V637" s="368"/>
      <c r="W637" s="368"/>
      <c r="X637" s="368"/>
      <c r="Y637" s="368"/>
      <c r="Z637" s="368"/>
      <c r="AA637" s="367"/>
      <c r="AB637" s="368"/>
      <c r="AC637" s="237">
        <f t="shared" si="1065"/>
        <v>0</v>
      </c>
      <c r="AD637" s="368"/>
      <c r="AE637" s="237">
        <f t="shared" si="1066"/>
        <v>0</v>
      </c>
      <c r="AF637" s="368"/>
      <c r="AG637" s="368"/>
      <c r="AH637" s="368"/>
      <c r="AI637" s="368"/>
      <c r="AJ637" s="368"/>
      <c r="AK637" s="368"/>
      <c r="AL637" s="367"/>
      <c r="AM637" s="368"/>
      <c r="AN637" s="237">
        <f t="shared" si="1067"/>
        <v>0</v>
      </c>
      <c r="AO637" s="368"/>
      <c r="AP637" s="237">
        <f t="shared" si="1068"/>
        <v>0</v>
      </c>
      <c r="AQ637" s="368"/>
      <c r="AR637" s="368"/>
      <c r="AS637" s="368"/>
      <c r="AT637" s="368"/>
      <c r="AU637" s="368"/>
      <c r="AV637" s="368"/>
      <c r="AW637" s="367"/>
      <c r="AX637" s="368"/>
      <c r="AY637" s="237">
        <f t="shared" si="1069"/>
        <v>0</v>
      </c>
      <c r="AZ637" s="368"/>
      <c r="BA637" s="237">
        <f t="shared" si="1070"/>
        <v>0</v>
      </c>
      <c r="BB637" s="368"/>
      <c r="BC637" s="368"/>
      <c r="BD637" s="368"/>
      <c r="BE637" s="368"/>
      <c r="BF637" s="368"/>
      <c r="BG637" s="368"/>
      <c r="BH637" s="379">
        <f t="shared" si="1029"/>
        <v>0</v>
      </c>
      <c r="BI637" s="255" t="str">
        <f t="shared" si="1042"/>
        <v>21</v>
      </c>
      <c r="BJ637" s="361"/>
      <c r="BK637" s="253">
        <f t="shared" si="1053"/>
        <v>0</v>
      </c>
      <c r="BL637" s="361"/>
      <c r="BM637" s="253">
        <f t="shared" si="1054"/>
        <v>0</v>
      </c>
      <c r="BN637" s="247"/>
      <c r="BO637" s="358"/>
      <c r="BP637" s="361"/>
      <c r="BQ637" s="361"/>
      <c r="BR637" s="361"/>
      <c r="BS637" s="361"/>
      <c r="BT637" s="361"/>
      <c r="BU637" s="361"/>
      <c r="BV637" s="253">
        <f t="shared" si="1055"/>
        <v>0</v>
      </c>
      <c r="BW637" s="361"/>
      <c r="BX637" s="253">
        <f t="shared" si="1056"/>
        <v>0</v>
      </c>
      <c r="BY637" s="361"/>
      <c r="BZ637" s="361"/>
      <c r="CA637" s="361"/>
      <c r="CB637" s="361"/>
      <c r="CC637" s="361"/>
      <c r="CD637" s="361"/>
      <c r="CE637" s="361"/>
      <c r="CF637" s="361"/>
      <c r="CG637" s="253">
        <f t="shared" si="1057"/>
        <v>0</v>
      </c>
      <c r="CH637" s="361"/>
      <c r="CI637" s="253">
        <f t="shared" si="1058"/>
        <v>0</v>
      </c>
      <c r="CJ637" s="361"/>
      <c r="CK637" s="361"/>
      <c r="CL637" s="361"/>
      <c r="CM637" s="361"/>
      <c r="CN637" s="361"/>
      <c r="CO637" s="361"/>
      <c r="CP637" s="361"/>
      <c r="CQ637" s="361"/>
      <c r="CR637" s="253">
        <f t="shared" si="1059"/>
        <v>0</v>
      </c>
      <c r="CS637" s="361"/>
      <c r="CT637" s="253">
        <f t="shared" si="1060"/>
        <v>0</v>
      </c>
      <c r="CU637" s="361"/>
      <c r="CV637" s="361"/>
      <c r="CW637" s="361"/>
      <c r="CX637" s="361"/>
      <c r="CY637" s="361"/>
      <c r="CZ637" s="361"/>
      <c r="DA637" s="361"/>
      <c r="DB637" s="361"/>
      <c r="DC637" s="253">
        <f t="shared" si="1061"/>
        <v>0</v>
      </c>
      <c r="DD637" s="361"/>
      <c r="DE637" s="253">
        <f t="shared" si="1062"/>
        <v>0</v>
      </c>
      <c r="DF637" s="361"/>
      <c r="DG637" s="361"/>
      <c r="DH637" s="361"/>
      <c r="DI637" s="361"/>
      <c r="DJ637" s="361"/>
      <c r="DK637" s="361"/>
      <c r="DL637" s="361"/>
      <c r="DM637" s="242"/>
      <c r="DN637" s="242"/>
    </row>
    <row r="638" spans="1:118" s="27" customFormat="1" ht="12">
      <c r="A638" s="272" t="str">
        <f t="shared" si="1032"/>
        <v>Внести наименование учреждения 21</v>
      </c>
      <c r="B638" s="350" t="s">
        <v>72</v>
      </c>
      <c r="C638" s="349" t="s">
        <v>73</v>
      </c>
      <c r="D638" s="349" t="s">
        <v>313</v>
      </c>
      <c r="E638" s="308">
        <f t="shared" si="1043"/>
        <v>0</v>
      </c>
      <c r="F638" s="236">
        <f t="shared" si="1044"/>
        <v>0</v>
      </c>
      <c r="G638" s="236">
        <f t="shared" si="1045"/>
        <v>0</v>
      </c>
      <c r="H638" s="236">
        <f t="shared" si="1046"/>
        <v>0</v>
      </c>
      <c r="I638" s="236">
        <f t="shared" si="1047"/>
        <v>0</v>
      </c>
      <c r="J638" s="236">
        <f t="shared" si="1071"/>
        <v>0</v>
      </c>
      <c r="K638" s="236">
        <f t="shared" si="1072"/>
        <v>0</v>
      </c>
      <c r="L638" s="236">
        <f t="shared" si="1073"/>
        <v>0</v>
      </c>
      <c r="M638" s="236">
        <f t="shared" si="1074"/>
        <v>0</v>
      </c>
      <c r="N638" s="236">
        <f t="shared" si="1033"/>
        <v>0</v>
      </c>
      <c r="O638" s="236">
        <f t="shared" si="1075"/>
        <v>0</v>
      </c>
      <c r="P638" s="367"/>
      <c r="Q638" s="368"/>
      <c r="R638" s="237">
        <f t="shared" si="1063"/>
        <v>0</v>
      </c>
      <c r="S638" s="368"/>
      <c r="T638" s="237">
        <f t="shared" si="1064"/>
        <v>0</v>
      </c>
      <c r="U638" s="368"/>
      <c r="V638" s="368"/>
      <c r="W638" s="368"/>
      <c r="X638" s="368"/>
      <c r="Y638" s="368"/>
      <c r="Z638" s="368"/>
      <c r="AA638" s="367"/>
      <c r="AB638" s="368"/>
      <c r="AC638" s="237">
        <f t="shared" si="1065"/>
        <v>0</v>
      </c>
      <c r="AD638" s="368"/>
      <c r="AE638" s="237">
        <f t="shared" si="1066"/>
        <v>0</v>
      </c>
      <c r="AF638" s="368"/>
      <c r="AG638" s="368"/>
      <c r="AH638" s="368"/>
      <c r="AI638" s="368"/>
      <c r="AJ638" s="368"/>
      <c r="AK638" s="368"/>
      <c r="AL638" s="367"/>
      <c r="AM638" s="368"/>
      <c r="AN638" s="237">
        <f t="shared" si="1067"/>
        <v>0</v>
      </c>
      <c r="AO638" s="368"/>
      <c r="AP638" s="237">
        <f t="shared" si="1068"/>
        <v>0</v>
      </c>
      <c r="AQ638" s="368"/>
      <c r="AR638" s="368"/>
      <c r="AS638" s="368"/>
      <c r="AT638" s="368"/>
      <c r="AU638" s="368"/>
      <c r="AV638" s="368"/>
      <c r="AW638" s="367"/>
      <c r="AX638" s="368"/>
      <c r="AY638" s="237">
        <f t="shared" si="1069"/>
        <v>0</v>
      </c>
      <c r="AZ638" s="368"/>
      <c r="BA638" s="237">
        <f t="shared" si="1070"/>
        <v>0</v>
      </c>
      <c r="BB638" s="368"/>
      <c r="BC638" s="368"/>
      <c r="BD638" s="368"/>
      <c r="BE638" s="368"/>
      <c r="BF638" s="368"/>
      <c r="BG638" s="368"/>
      <c r="BH638" s="379">
        <f t="shared" si="1029"/>
        <v>0</v>
      </c>
      <c r="BI638" s="255" t="str">
        <f t="shared" si="1042"/>
        <v>22</v>
      </c>
      <c r="BJ638" s="361"/>
      <c r="BK638" s="253">
        <f t="shared" si="1053"/>
        <v>0</v>
      </c>
      <c r="BL638" s="361"/>
      <c r="BM638" s="253">
        <f t="shared" si="1054"/>
        <v>0</v>
      </c>
      <c r="BN638" s="247"/>
      <c r="BO638" s="358"/>
      <c r="BP638" s="361"/>
      <c r="BQ638" s="361"/>
      <c r="BR638" s="361"/>
      <c r="BS638" s="361"/>
      <c r="BT638" s="361"/>
      <c r="BU638" s="361"/>
      <c r="BV638" s="253">
        <f t="shared" si="1055"/>
        <v>0</v>
      </c>
      <c r="BW638" s="361"/>
      <c r="BX638" s="253">
        <f t="shared" si="1056"/>
        <v>0</v>
      </c>
      <c r="BY638" s="361"/>
      <c r="BZ638" s="361"/>
      <c r="CA638" s="361"/>
      <c r="CB638" s="361"/>
      <c r="CC638" s="361"/>
      <c r="CD638" s="361"/>
      <c r="CE638" s="361"/>
      <c r="CF638" s="361"/>
      <c r="CG638" s="253">
        <f t="shared" si="1057"/>
        <v>0</v>
      </c>
      <c r="CH638" s="361"/>
      <c r="CI638" s="253">
        <f t="shared" si="1058"/>
        <v>0</v>
      </c>
      <c r="CJ638" s="361"/>
      <c r="CK638" s="361"/>
      <c r="CL638" s="361"/>
      <c r="CM638" s="361"/>
      <c r="CN638" s="361"/>
      <c r="CO638" s="361"/>
      <c r="CP638" s="361"/>
      <c r="CQ638" s="361"/>
      <c r="CR638" s="253">
        <f t="shared" si="1059"/>
        <v>0</v>
      </c>
      <c r="CS638" s="361"/>
      <c r="CT638" s="253">
        <f t="shared" si="1060"/>
        <v>0</v>
      </c>
      <c r="CU638" s="361"/>
      <c r="CV638" s="361"/>
      <c r="CW638" s="361"/>
      <c r="CX638" s="361"/>
      <c r="CY638" s="361"/>
      <c r="CZ638" s="361"/>
      <c r="DA638" s="361"/>
      <c r="DB638" s="361"/>
      <c r="DC638" s="253">
        <f t="shared" si="1061"/>
        <v>0</v>
      </c>
      <c r="DD638" s="361"/>
      <c r="DE638" s="253">
        <f t="shared" si="1062"/>
        <v>0</v>
      </c>
      <c r="DF638" s="361"/>
      <c r="DG638" s="361"/>
      <c r="DH638" s="361"/>
      <c r="DI638" s="361"/>
      <c r="DJ638" s="361"/>
      <c r="DK638" s="361"/>
      <c r="DL638" s="361"/>
      <c r="DM638" s="2"/>
      <c r="DN638" s="2"/>
    </row>
    <row r="639" spans="1:118" s="27" customFormat="1" ht="12">
      <c r="A639" s="272" t="str">
        <f t="shared" si="1032"/>
        <v>Внести наименование учреждения 21</v>
      </c>
      <c r="B639" s="348" t="s">
        <v>74</v>
      </c>
      <c r="C639" s="349" t="s">
        <v>76</v>
      </c>
      <c r="D639" s="349" t="s">
        <v>314</v>
      </c>
      <c r="E639" s="308">
        <f t="shared" si="1043"/>
        <v>0</v>
      </c>
      <c r="F639" s="236">
        <f t="shared" si="1044"/>
        <v>0</v>
      </c>
      <c r="G639" s="236">
        <f t="shared" si="1045"/>
        <v>0</v>
      </c>
      <c r="H639" s="236">
        <f t="shared" si="1046"/>
        <v>0</v>
      </c>
      <c r="I639" s="236">
        <f t="shared" si="1047"/>
        <v>0</v>
      </c>
      <c r="J639" s="236">
        <f t="shared" si="1071"/>
        <v>0</v>
      </c>
      <c r="K639" s="236">
        <f t="shared" si="1072"/>
        <v>0</v>
      </c>
      <c r="L639" s="236">
        <f t="shared" si="1073"/>
        <v>0</v>
      </c>
      <c r="M639" s="236">
        <f t="shared" si="1074"/>
        <v>0</v>
      </c>
      <c r="N639" s="236">
        <f t="shared" si="1033"/>
        <v>0</v>
      </c>
      <c r="O639" s="236">
        <f t="shared" si="1075"/>
        <v>0</v>
      </c>
      <c r="P639" s="220"/>
      <c r="Q639" s="221"/>
      <c r="R639" s="237">
        <f t="shared" si="1063"/>
        <v>0</v>
      </c>
      <c r="S639" s="221"/>
      <c r="T639" s="237">
        <f t="shared" si="1064"/>
        <v>0</v>
      </c>
      <c r="U639" s="221"/>
      <c r="V639" s="233"/>
      <c r="W639" s="221"/>
      <c r="X639" s="221"/>
      <c r="Y639" s="233"/>
      <c r="Z639" s="221"/>
      <c r="AA639" s="220"/>
      <c r="AB639" s="221"/>
      <c r="AC639" s="237">
        <f t="shared" si="1065"/>
        <v>0</v>
      </c>
      <c r="AD639" s="221"/>
      <c r="AE639" s="237">
        <f t="shared" si="1066"/>
        <v>0</v>
      </c>
      <c r="AF639" s="221"/>
      <c r="AG639" s="233"/>
      <c r="AH639" s="221"/>
      <c r="AI639" s="221"/>
      <c r="AJ639" s="233"/>
      <c r="AK639" s="221"/>
      <c r="AL639" s="220"/>
      <c r="AM639" s="221"/>
      <c r="AN639" s="237">
        <f t="shared" si="1067"/>
        <v>0</v>
      </c>
      <c r="AO639" s="221"/>
      <c r="AP639" s="237">
        <f t="shared" si="1068"/>
        <v>0</v>
      </c>
      <c r="AQ639" s="221"/>
      <c r="AR639" s="233"/>
      <c r="AS639" s="221"/>
      <c r="AT639" s="221"/>
      <c r="AU639" s="233"/>
      <c r="AV639" s="221"/>
      <c r="AW639" s="220"/>
      <c r="AX639" s="221"/>
      <c r="AY639" s="237">
        <f t="shared" si="1069"/>
        <v>0</v>
      </c>
      <c r="AZ639" s="221"/>
      <c r="BA639" s="237">
        <f t="shared" si="1070"/>
        <v>0</v>
      </c>
      <c r="BB639" s="221"/>
      <c r="BC639" s="233"/>
      <c r="BD639" s="221"/>
      <c r="BE639" s="221"/>
      <c r="BF639" s="233"/>
      <c r="BG639" s="221"/>
      <c r="BH639" s="379">
        <f t="shared" si="1029"/>
        <v>0</v>
      </c>
      <c r="BI639" s="255" t="str">
        <f t="shared" si="1042"/>
        <v>23</v>
      </c>
      <c r="BJ639" s="361"/>
      <c r="BK639" s="253">
        <f t="shared" si="1053"/>
        <v>0</v>
      </c>
      <c r="BL639" s="361"/>
      <c r="BM639" s="253">
        <f t="shared" si="1054"/>
        <v>0</v>
      </c>
      <c r="BN639" s="247"/>
      <c r="BO639" s="358"/>
      <c r="BP639" s="361"/>
      <c r="BQ639" s="361"/>
      <c r="BR639" s="361"/>
      <c r="BS639" s="361"/>
      <c r="BT639" s="361"/>
      <c r="BU639" s="361"/>
      <c r="BV639" s="253">
        <f t="shared" si="1055"/>
        <v>0</v>
      </c>
      <c r="BW639" s="361"/>
      <c r="BX639" s="253">
        <f t="shared" si="1056"/>
        <v>0</v>
      </c>
      <c r="BY639" s="361"/>
      <c r="BZ639" s="361"/>
      <c r="CA639" s="361"/>
      <c r="CB639" s="361"/>
      <c r="CC639" s="361"/>
      <c r="CD639" s="361"/>
      <c r="CE639" s="361"/>
      <c r="CF639" s="361"/>
      <c r="CG639" s="253">
        <f t="shared" si="1057"/>
        <v>0</v>
      </c>
      <c r="CH639" s="361"/>
      <c r="CI639" s="253">
        <f t="shared" si="1058"/>
        <v>0</v>
      </c>
      <c r="CJ639" s="361"/>
      <c r="CK639" s="361"/>
      <c r="CL639" s="361"/>
      <c r="CM639" s="361"/>
      <c r="CN639" s="361"/>
      <c r="CO639" s="361"/>
      <c r="CP639" s="361"/>
      <c r="CQ639" s="361"/>
      <c r="CR639" s="253">
        <f t="shared" si="1059"/>
        <v>0</v>
      </c>
      <c r="CS639" s="361"/>
      <c r="CT639" s="253">
        <f t="shared" si="1060"/>
        <v>0</v>
      </c>
      <c r="CU639" s="361"/>
      <c r="CV639" s="361"/>
      <c r="CW639" s="361"/>
      <c r="CX639" s="361"/>
      <c r="CY639" s="361"/>
      <c r="CZ639" s="361"/>
      <c r="DA639" s="361"/>
      <c r="DB639" s="361"/>
      <c r="DC639" s="253">
        <f t="shared" si="1061"/>
        <v>0</v>
      </c>
      <c r="DD639" s="361"/>
      <c r="DE639" s="253">
        <f t="shared" si="1062"/>
        <v>0</v>
      </c>
      <c r="DF639" s="361"/>
      <c r="DG639" s="361"/>
      <c r="DH639" s="361"/>
      <c r="DI639" s="361"/>
      <c r="DJ639" s="361"/>
      <c r="DK639" s="361"/>
      <c r="DL639" s="361"/>
      <c r="DM639" s="2"/>
      <c r="DN639" s="2"/>
    </row>
    <row r="640" spans="1:118" s="27" customFormat="1" ht="12">
      <c r="A640" s="272" t="str">
        <f t="shared" si="1032"/>
        <v>Внести наименование учреждения 21</v>
      </c>
      <c r="B640" s="348" t="s">
        <v>315</v>
      </c>
      <c r="C640" s="349" t="s">
        <v>77</v>
      </c>
      <c r="D640" s="349" t="s">
        <v>316</v>
      </c>
      <c r="E640" s="308">
        <f t="shared" si="1043"/>
        <v>0</v>
      </c>
      <c r="F640" s="236">
        <f t="shared" si="1044"/>
        <v>0</v>
      </c>
      <c r="G640" s="236">
        <f t="shared" si="1045"/>
        <v>0</v>
      </c>
      <c r="H640" s="236">
        <f t="shared" si="1046"/>
        <v>0</v>
      </c>
      <c r="I640" s="236">
        <f t="shared" si="1047"/>
        <v>0</v>
      </c>
      <c r="J640" s="236">
        <f t="shared" si="1071"/>
        <v>0</v>
      </c>
      <c r="K640" s="236">
        <f t="shared" si="1072"/>
        <v>0</v>
      </c>
      <c r="L640" s="236">
        <f t="shared" si="1073"/>
        <v>0</v>
      </c>
      <c r="M640" s="236">
        <f t="shared" si="1074"/>
        <v>0</v>
      </c>
      <c r="N640" s="236">
        <f t="shared" si="1033"/>
        <v>0</v>
      </c>
      <c r="O640" s="236">
        <f t="shared" si="1075"/>
        <v>0</v>
      </c>
      <c r="P640" s="220"/>
      <c r="Q640" s="221"/>
      <c r="R640" s="237">
        <f t="shared" si="1063"/>
        <v>0</v>
      </c>
      <c r="S640" s="221"/>
      <c r="T640" s="237">
        <f t="shared" si="1064"/>
        <v>0</v>
      </c>
      <c r="U640" s="221"/>
      <c r="V640" s="233"/>
      <c r="W640" s="221"/>
      <c r="X640" s="221"/>
      <c r="Y640" s="233"/>
      <c r="Z640" s="221"/>
      <c r="AA640" s="220"/>
      <c r="AB640" s="221"/>
      <c r="AC640" s="237">
        <f t="shared" si="1065"/>
        <v>0</v>
      </c>
      <c r="AD640" s="221"/>
      <c r="AE640" s="237">
        <f t="shared" si="1066"/>
        <v>0</v>
      </c>
      <c r="AF640" s="221"/>
      <c r="AG640" s="233"/>
      <c r="AH640" s="221"/>
      <c r="AI640" s="221"/>
      <c r="AJ640" s="233"/>
      <c r="AK640" s="221"/>
      <c r="AL640" s="220"/>
      <c r="AM640" s="221"/>
      <c r="AN640" s="237">
        <f t="shared" si="1067"/>
        <v>0</v>
      </c>
      <c r="AO640" s="221"/>
      <c r="AP640" s="237">
        <f t="shared" si="1068"/>
        <v>0</v>
      </c>
      <c r="AQ640" s="221"/>
      <c r="AR640" s="233"/>
      <c r="AS640" s="221"/>
      <c r="AT640" s="221"/>
      <c r="AU640" s="233"/>
      <c r="AV640" s="221"/>
      <c r="AW640" s="220"/>
      <c r="AX640" s="221"/>
      <c r="AY640" s="237">
        <f t="shared" si="1069"/>
        <v>0</v>
      </c>
      <c r="AZ640" s="221"/>
      <c r="BA640" s="237">
        <f t="shared" si="1070"/>
        <v>0</v>
      </c>
      <c r="BB640" s="221"/>
      <c r="BC640" s="233"/>
      <c r="BD640" s="221"/>
      <c r="BE640" s="221"/>
      <c r="BF640" s="233"/>
      <c r="BG640" s="221"/>
      <c r="BH640" s="379">
        <f t="shared" si="1029"/>
        <v>0</v>
      </c>
      <c r="BI640" s="255" t="str">
        <f t="shared" si="1042"/>
        <v>24</v>
      </c>
      <c r="BJ640" s="361"/>
      <c r="BK640" s="253">
        <f t="shared" si="1053"/>
        <v>0</v>
      </c>
      <c r="BL640" s="361"/>
      <c r="BM640" s="253">
        <f t="shared" si="1054"/>
        <v>0</v>
      </c>
      <c r="BN640" s="247"/>
      <c r="BO640" s="358"/>
      <c r="BP640" s="361"/>
      <c r="BQ640" s="361"/>
      <c r="BR640" s="361"/>
      <c r="BS640" s="361"/>
      <c r="BT640" s="361"/>
      <c r="BU640" s="361"/>
      <c r="BV640" s="253">
        <f t="shared" si="1055"/>
        <v>0</v>
      </c>
      <c r="BW640" s="361"/>
      <c r="BX640" s="253">
        <f t="shared" si="1056"/>
        <v>0</v>
      </c>
      <c r="BY640" s="361"/>
      <c r="BZ640" s="361"/>
      <c r="CA640" s="361"/>
      <c r="CB640" s="361"/>
      <c r="CC640" s="361"/>
      <c r="CD640" s="361"/>
      <c r="CE640" s="361"/>
      <c r="CF640" s="361"/>
      <c r="CG640" s="253">
        <f t="shared" si="1057"/>
        <v>0</v>
      </c>
      <c r="CH640" s="361"/>
      <c r="CI640" s="253">
        <f t="shared" si="1058"/>
        <v>0</v>
      </c>
      <c r="CJ640" s="361"/>
      <c r="CK640" s="361"/>
      <c r="CL640" s="361"/>
      <c r="CM640" s="361"/>
      <c r="CN640" s="361"/>
      <c r="CO640" s="361"/>
      <c r="CP640" s="361"/>
      <c r="CQ640" s="361"/>
      <c r="CR640" s="253">
        <f t="shared" si="1059"/>
        <v>0</v>
      </c>
      <c r="CS640" s="361"/>
      <c r="CT640" s="253">
        <f t="shared" si="1060"/>
        <v>0</v>
      </c>
      <c r="CU640" s="361"/>
      <c r="CV640" s="361"/>
      <c r="CW640" s="361"/>
      <c r="CX640" s="361"/>
      <c r="CY640" s="361"/>
      <c r="CZ640" s="361"/>
      <c r="DA640" s="361"/>
      <c r="DB640" s="361"/>
      <c r="DC640" s="253">
        <f t="shared" si="1061"/>
        <v>0</v>
      </c>
      <c r="DD640" s="361"/>
      <c r="DE640" s="253">
        <f t="shared" si="1062"/>
        <v>0</v>
      </c>
      <c r="DF640" s="361"/>
      <c r="DG640" s="361"/>
      <c r="DH640" s="361"/>
      <c r="DI640" s="361"/>
      <c r="DJ640" s="361"/>
      <c r="DK640" s="361"/>
      <c r="DL640" s="361"/>
      <c r="DM640" s="2"/>
      <c r="DN640" s="2"/>
    </row>
    <row r="641" spans="1:118" s="27" customFormat="1" ht="12">
      <c r="A641" s="272" t="str">
        <f t="shared" si="1032"/>
        <v>Внести наименование учреждения 21</v>
      </c>
      <c r="B641" s="348" t="s">
        <v>317</v>
      </c>
      <c r="C641" s="349" t="s">
        <v>78</v>
      </c>
      <c r="D641" s="349" t="s">
        <v>318</v>
      </c>
      <c r="E641" s="308">
        <f t="shared" si="1043"/>
        <v>0</v>
      </c>
      <c r="F641" s="236">
        <f t="shared" si="1044"/>
        <v>0</v>
      </c>
      <c r="G641" s="236">
        <f t="shared" si="1045"/>
        <v>0</v>
      </c>
      <c r="H641" s="236">
        <f t="shared" si="1046"/>
        <v>0</v>
      </c>
      <c r="I641" s="236">
        <f t="shared" si="1047"/>
        <v>0</v>
      </c>
      <c r="J641" s="236">
        <f t="shared" si="1071"/>
        <v>0</v>
      </c>
      <c r="K641" s="236">
        <f t="shared" si="1072"/>
        <v>0</v>
      </c>
      <c r="L641" s="236">
        <f t="shared" si="1073"/>
        <v>0</v>
      </c>
      <c r="M641" s="236">
        <f t="shared" si="1074"/>
        <v>0</v>
      </c>
      <c r="N641" s="236">
        <f t="shared" si="1033"/>
        <v>0</v>
      </c>
      <c r="O641" s="236">
        <f t="shared" si="1075"/>
        <v>0</v>
      </c>
      <c r="P641" s="220"/>
      <c r="Q641" s="221"/>
      <c r="R641" s="237">
        <f t="shared" si="1063"/>
        <v>0</v>
      </c>
      <c r="S641" s="221"/>
      <c r="T641" s="237">
        <f t="shared" si="1064"/>
        <v>0</v>
      </c>
      <c r="U641" s="221"/>
      <c r="V641" s="233"/>
      <c r="W641" s="221"/>
      <c r="X641" s="221"/>
      <c r="Y641" s="233"/>
      <c r="Z641" s="221"/>
      <c r="AA641" s="220"/>
      <c r="AB641" s="221"/>
      <c r="AC641" s="237">
        <f t="shared" si="1065"/>
        <v>0</v>
      </c>
      <c r="AD641" s="221"/>
      <c r="AE641" s="237">
        <f t="shared" si="1066"/>
        <v>0</v>
      </c>
      <c r="AF641" s="221"/>
      <c r="AG641" s="233"/>
      <c r="AH641" s="221"/>
      <c r="AI641" s="221"/>
      <c r="AJ641" s="233"/>
      <c r="AK641" s="221"/>
      <c r="AL641" s="220"/>
      <c r="AM641" s="221"/>
      <c r="AN641" s="237">
        <f t="shared" si="1067"/>
        <v>0</v>
      </c>
      <c r="AO641" s="221"/>
      <c r="AP641" s="237">
        <f t="shared" si="1068"/>
        <v>0</v>
      </c>
      <c r="AQ641" s="221"/>
      <c r="AR641" s="233"/>
      <c r="AS641" s="221"/>
      <c r="AT641" s="221"/>
      <c r="AU641" s="233"/>
      <c r="AV641" s="221"/>
      <c r="AW641" s="220"/>
      <c r="AX641" s="221"/>
      <c r="AY641" s="237">
        <f t="shared" si="1069"/>
        <v>0</v>
      </c>
      <c r="AZ641" s="221"/>
      <c r="BA641" s="237">
        <f t="shared" si="1070"/>
        <v>0</v>
      </c>
      <c r="BB641" s="221"/>
      <c r="BC641" s="233"/>
      <c r="BD641" s="221"/>
      <c r="BE641" s="221"/>
      <c r="BF641" s="233"/>
      <c r="BG641" s="221"/>
      <c r="BH641" s="379">
        <f t="shared" si="1029"/>
        <v>0</v>
      </c>
      <c r="BI641" s="255" t="str">
        <f t="shared" si="1042"/>
        <v>25</v>
      </c>
      <c r="BJ641" s="361"/>
      <c r="BK641" s="253">
        <f t="shared" si="1053"/>
        <v>0</v>
      </c>
      <c r="BL641" s="361"/>
      <c r="BM641" s="253">
        <f t="shared" si="1054"/>
        <v>0</v>
      </c>
      <c r="BN641" s="247"/>
      <c r="BO641" s="358"/>
      <c r="BP641" s="361"/>
      <c r="BQ641" s="361"/>
      <c r="BR641" s="361"/>
      <c r="BS641" s="361"/>
      <c r="BT641" s="361"/>
      <c r="BU641" s="361"/>
      <c r="BV641" s="253">
        <f t="shared" si="1055"/>
        <v>0</v>
      </c>
      <c r="BW641" s="361"/>
      <c r="BX641" s="253">
        <f t="shared" si="1056"/>
        <v>0</v>
      </c>
      <c r="BY641" s="361"/>
      <c r="BZ641" s="361"/>
      <c r="CA641" s="361"/>
      <c r="CB641" s="361"/>
      <c r="CC641" s="361"/>
      <c r="CD641" s="361"/>
      <c r="CE641" s="361"/>
      <c r="CF641" s="361"/>
      <c r="CG641" s="253">
        <f t="shared" si="1057"/>
        <v>0</v>
      </c>
      <c r="CH641" s="361"/>
      <c r="CI641" s="253">
        <f t="shared" si="1058"/>
        <v>0</v>
      </c>
      <c r="CJ641" s="361"/>
      <c r="CK641" s="361"/>
      <c r="CL641" s="361"/>
      <c r="CM641" s="361"/>
      <c r="CN641" s="361"/>
      <c r="CO641" s="361"/>
      <c r="CP641" s="361"/>
      <c r="CQ641" s="361"/>
      <c r="CR641" s="253">
        <f t="shared" si="1059"/>
        <v>0</v>
      </c>
      <c r="CS641" s="361"/>
      <c r="CT641" s="253">
        <f t="shared" si="1060"/>
        <v>0</v>
      </c>
      <c r="CU641" s="361"/>
      <c r="CV641" s="361"/>
      <c r="CW641" s="361"/>
      <c r="CX641" s="361"/>
      <c r="CY641" s="361"/>
      <c r="CZ641" s="361"/>
      <c r="DA641" s="361"/>
      <c r="DB641" s="361"/>
      <c r="DC641" s="253">
        <f t="shared" si="1061"/>
        <v>0</v>
      </c>
      <c r="DD641" s="361"/>
      <c r="DE641" s="253">
        <f t="shared" si="1062"/>
        <v>0</v>
      </c>
      <c r="DF641" s="361"/>
      <c r="DG641" s="361"/>
      <c r="DH641" s="361"/>
      <c r="DI641" s="361"/>
      <c r="DJ641" s="361"/>
      <c r="DK641" s="361"/>
      <c r="DL641" s="361"/>
      <c r="DM641" s="2"/>
      <c r="DN641" s="2"/>
    </row>
    <row r="642" spans="1:118" s="27" customFormat="1" ht="12">
      <c r="A642" s="272" t="str">
        <f t="shared" si="1032"/>
        <v>Внести наименование учреждения 21</v>
      </c>
      <c r="B642" s="348" t="s">
        <v>319</v>
      </c>
      <c r="C642" s="349" t="s">
        <v>320</v>
      </c>
      <c r="D642" s="349" t="s">
        <v>321</v>
      </c>
      <c r="E642" s="308">
        <f t="shared" si="1043"/>
        <v>0</v>
      </c>
      <c r="F642" s="236">
        <f t="shared" si="1044"/>
        <v>0</v>
      </c>
      <c r="G642" s="236">
        <f t="shared" si="1045"/>
        <v>0</v>
      </c>
      <c r="H642" s="236">
        <f t="shared" si="1046"/>
        <v>0</v>
      </c>
      <c r="I642" s="236">
        <f t="shared" si="1047"/>
        <v>0</v>
      </c>
      <c r="J642" s="236">
        <f t="shared" si="1071"/>
        <v>0</v>
      </c>
      <c r="K642" s="236">
        <f t="shared" si="1072"/>
        <v>0</v>
      </c>
      <c r="L642" s="236">
        <f t="shared" si="1073"/>
        <v>0</v>
      </c>
      <c r="M642" s="236">
        <f t="shared" si="1074"/>
        <v>0</v>
      </c>
      <c r="N642" s="236">
        <f t="shared" si="1033"/>
        <v>0</v>
      </c>
      <c r="O642" s="236">
        <f t="shared" si="1075"/>
        <v>0</v>
      </c>
      <c r="P642" s="220"/>
      <c r="Q642" s="221"/>
      <c r="R642" s="237">
        <f>SUM(U642:W642)</f>
        <v>0</v>
      </c>
      <c r="S642" s="221"/>
      <c r="T642" s="237">
        <f>SUM(X642:Z642)</f>
        <v>0</v>
      </c>
      <c r="U642" s="221"/>
      <c r="V642" s="233"/>
      <c r="W642" s="221"/>
      <c r="X642" s="221"/>
      <c r="Y642" s="233"/>
      <c r="Z642" s="221"/>
      <c r="AA642" s="220"/>
      <c r="AB642" s="221"/>
      <c r="AC642" s="237">
        <f>SUM(AF642:AH642)</f>
        <v>0</v>
      </c>
      <c r="AD642" s="221"/>
      <c r="AE642" s="237">
        <f>SUM(AI642:AK642)</f>
        <v>0</v>
      </c>
      <c r="AF642" s="221"/>
      <c r="AG642" s="233"/>
      <c r="AH642" s="221"/>
      <c r="AI642" s="221"/>
      <c r="AJ642" s="233"/>
      <c r="AK642" s="221"/>
      <c r="AL642" s="220"/>
      <c r="AM642" s="221"/>
      <c r="AN642" s="237">
        <f>SUM(AQ642:AS642)</f>
        <v>0</v>
      </c>
      <c r="AO642" s="221"/>
      <c r="AP642" s="237">
        <f>SUM(AT642:AV642)</f>
        <v>0</v>
      </c>
      <c r="AQ642" s="221"/>
      <c r="AR642" s="233"/>
      <c r="AS642" s="221"/>
      <c r="AT642" s="221"/>
      <c r="AU642" s="233"/>
      <c r="AV642" s="221"/>
      <c r="AW642" s="220"/>
      <c r="AX642" s="221"/>
      <c r="AY642" s="237">
        <f>SUM(BB642:BD642)</f>
        <v>0</v>
      </c>
      <c r="AZ642" s="221"/>
      <c r="BA642" s="237">
        <f>SUM(BE642:BG642)</f>
        <v>0</v>
      </c>
      <c r="BB642" s="221"/>
      <c r="BC642" s="233"/>
      <c r="BD642" s="221"/>
      <c r="BE642" s="221"/>
      <c r="BF642" s="233"/>
      <c r="BG642" s="221"/>
      <c r="BH642" s="379">
        <f t="shared" si="1029"/>
        <v>0</v>
      </c>
      <c r="BI642" s="255" t="str">
        <f t="shared" si="1042"/>
        <v>26</v>
      </c>
      <c r="BJ642" s="361"/>
      <c r="BK642" s="253">
        <f t="shared" si="1053"/>
        <v>0</v>
      </c>
      <c r="BL642" s="361"/>
      <c r="BM642" s="253">
        <f t="shared" si="1054"/>
        <v>0</v>
      </c>
      <c r="BN642" s="247"/>
      <c r="BO642" s="358"/>
      <c r="BP642" s="361"/>
      <c r="BQ642" s="361"/>
      <c r="BR642" s="361"/>
      <c r="BS642" s="361"/>
      <c r="BT642" s="361"/>
      <c r="BU642" s="361"/>
      <c r="BV642" s="253">
        <f t="shared" si="1055"/>
        <v>0</v>
      </c>
      <c r="BW642" s="361"/>
      <c r="BX642" s="253">
        <f t="shared" si="1056"/>
        <v>0</v>
      </c>
      <c r="BY642" s="361"/>
      <c r="BZ642" s="361"/>
      <c r="CA642" s="361"/>
      <c r="CB642" s="361"/>
      <c r="CC642" s="361"/>
      <c r="CD642" s="361"/>
      <c r="CE642" s="361"/>
      <c r="CF642" s="361"/>
      <c r="CG642" s="253">
        <f t="shared" si="1057"/>
        <v>0</v>
      </c>
      <c r="CH642" s="361"/>
      <c r="CI642" s="253">
        <f t="shared" si="1058"/>
        <v>0</v>
      </c>
      <c r="CJ642" s="361"/>
      <c r="CK642" s="361"/>
      <c r="CL642" s="361"/>
      <c r="CM642" s="361"/>
      <c r="CN642" s="361"/>
      <c r="CO642" s="361"/>
      <c r="CP642" s="361"/>
      <c r="CQ642" s="361"/>
      <c r="CR642" s="253">
        <f t="shared" si="1059"/>
        <v>0</v>
      </c>
      <c r="CS642" s="361"/>
      <c r="CT642" s="253">
        <f t="shared" si="1060"/>
        <v>0</v>
      </c>
      <c r="CU642" s="361"/>
      <c r="CV642" s="361"/>
      <c r="CW642" s="361"/>
      <c r="CX642" s="361"/>
      <c r="CY642" s="361"/>
      <c r="CZ642" s="361"/>
      <c r="DA642" s="361"/>
      <c r="DB642" s="361"/>
      <c r="DC642" s="253">
        <f t="shared" si="1061"/>
        <v>0</v>
      </c>
      <c r="DD642" s="361"/>
      <c r="DE642" s="253">
        <f t="shared" si="1062"/>
        <v>0</v>
      </c>
      <c r="DF642" s="361"/>
      <c r="DG642" s="361"/>
      <c r="DH642" s="361"/>
      <c r="DI642" s="361"/>
      <c r="DJ642" s="361"/>
      <c r="DK642" s="361"/>
      <c r="DL642" s="361"/>
      <c r="DM642" s="2"/>
      <c r="DN642" s="2"/>
    </row>
    <row r="643" spans="1:118" s="27" customFormat="1" ht="12">
      <c r="A643" s="272" t="str">
        <f t="shared" si="1032"/>
        <v>Внести наименование учреждения 21</v>
      </c>
      <c r="B643" s="348" t="s">
        <v>322</v>
      </c>
      <c r="C643" s="349" t="s">
        <v>323</v>
      </c>
      <c r="D643" s="349" t="s">
        <v>324</v>
      </c>
      <c r="E643" s="308">
        <f t="shared" si="1043"/>
        <v>0</v>
      </c>
      <c r="F643" s="236">
        <f t="shared" si="1044"/>
        <v>0</v>
      </c>
      <c r="G643" s="236">
        <f t="shared" si="1045"/>
        <v>0</v>
      </c>
      <c r="H643" s="236">
        <f t="shared" si="1046"/>
        <v>0</v>
      </c>
      <c r="I643" s="236">
        <f t="shared" si="1047"/>
        <v>0</v>
      </c>
      <c r="J643" s="236">
        <f t="shared" si="1071"/>
        <v>0</v>
      </c>
      <c r="K643" s="236">
        <f t="shared" si="1072"/>
        <v>0</v>
      </c>
      <c r="L643" s="236">
        <f t="shared" si="1073"/>
        <v>0</v>
      </c>
      <c r="M643" s="236">
        <f t="shared" si="1074"/>
        <v>0</v>
      </c>
      <c r="N643" s="236">
        <f t="shared" si="1033"/>
        <v>0</v>
      </c>
      <c r="O643" s="236">
        <f t="shared" si="1075"/>
        <v>0</v>
      </c>
      <c r="P643" s="220"/>
      <c r="Q643" s="221"/>
      <c r="R643" s="237">
        <f>SUM(U643:W643)</f>
        <v>0</v>
      </c>
      <c r="S643" s="221"/>
      <c r="T643" s="237">
        <f>SUM(X643:Z643)</f>
        <v>0</v>
      </c>
      <c r="U643" s="221"/>
      <c r="V643" s="233"/>
      <c r="W643" s="221"/>
      <c r="X643" s="221"/>
      <c r="Y643" s="233"/>
      <c r="Z643" s="221"/>
      <c r="AA643" s="220"/>
      <c r="AB643" s="221"/>
      <c r="AC643" s="237">
        <f>SUM(AF643:AH643)</f>
        <v>0</v>
      </c>
      <c r="AD643" s="221"/>
      <c r="AE643" s="237">
        <f>SUM(AI643:AK643)</f>
        <v>0</v>
      </c>
      <c r="AF643" s="221"/>
      <c r="AG643" s="233"/>
      <c r="AH643" s="221"/>
      <c r="AI643" s="221"/>
      <c r="AJ643" s="233"/>
      <c r="AK643" s="221"/>
      <c r="AL643" s="220"/>
      <c r="AM643" s="221"/>
      <c r="AN643" s="237">
        <f>SUM(AQ643:AS643)</f>
        <v>0</v>
      </c>
      <c r="AO643" s="221"/>
      <c r="AP643" s="237">
        <f>SUM(AT643:AV643)</f>
        <v>0</v>
      </c>
      <c r="AQ643" s="221"/>
      <c r="AR643" s="233"/>
      <c r="AS643" s="221"/>
      <c r="AT643" s="221"/>
      <c r="AU643" s="233"/>
      <c r="AV643" s="221"/>
      <c r="AW643" s="220"/>
      <c r="AX643" s="221"/>
      <c r="AY643" s="237">
        <f>SUM(BB643:BD643)</f>
        <v>0</v>
      </c>
      <c r="AZ643" s="221"/>
      <c r="BA643" s="237">
        <f>SUM(BE643:BG643)</f>
        <v>0</v>
      </c>
      <c r="BB643" s="221"/>
      <c r="BC643" s="233"/>
      <c r="BD643" s="221"/>
      <c r="BE643" s="221"/>
      <c r="BF643" s="233"/>
      <c r="BG643" s="221"/>
      <c r="BH643" s="379">
        <f t="shared" si="1029"/>
        <v>0</v>
      </c>
      <c r="BI643" s="255" t="str">
        <f t="shared" si="1042"/>
        <v>27</v>
      </c>
      <c r="BJ643" s="361"/>
      <c r="BK643" s="253">
        <f t="shared" si="1053"/>
        <v>0</v>
      </c>
      <c r="BL643" s="361"/>
      <c r="BM643" s="253">
        <f t="shared" si="1054"/>
        <v>0</v>
      </c>
      <c r="BN643" s="247"/>
      <c r="BO643" s="358"/>
      <c r="BP643" s="361"/>
      <c r="BQ643" s="361"/>
      <c r="BR643" s="361"/>
      <c r="BS643" s="361"/>
      <c r="BT643" s="361"/>
      <c r="BU643" s="361"/>
      <c r="BV643" s="253">
        <f t="shared" si="1055"/>
        <v>0</v>
      </c>
      <c r="BW643" s="361"/>
      <c r="BX643" s="253">
        <f t="shared" si="1056"/>
        <v>0</v>
      </c>
      <c r="BY643" s="361"/>
      <c r="BZ643" s="361"/>
      <c r="CA643" s="361"/>
      <c r="CB643" s="361"/>
      <c r="CC643" s="361"/>
      <c r="CD643" s="361"/>
      <c r="CE643" s="361"/>
      <c r="CF643" s="361"/>
      <c r="CG643" s="253">
        <f t="shared" si="1057"/>
        <v>0</v>
      </c>
      <c r="CH643" s="361"/>
      <c r="CI643" s="253">
        <f t="shared" si="1058"/>
        <v>0</v>
      </c>
      <c r="CJ643" s="361"/>
      <c r="CK643" s="361"/>
      <c r="CL643" s="361"/>
      <c r="CM643" s="361"/>
      <c r="CN643" s="361"/>
      <c r="CO643" s="361"/>
      <c r="CP643" s="361"/>
      <c r="CQ643" s="361"/>
      <c r="CR643" s="253">
        <f t="shared" si="1059"/>
        <v>0</v>
      </c>
      <c r="CS643" s="361"/>
      <c r="CT643" s="253">
        <f t="shared" si="1060"/>
        <v>0</v>
      </c>
      <c r="CU643" s="361"/>
      <c r="CV643" s="361"/>
      <c r="CW643" s="361"/>
      <c r="CX643" s="361"/>
      <c r="CY643" s="361"/>
      <c r="CZ643" s="361"/>
      <c r="DA643" s="361"/>
      <c r="DB643" s="361"/>
      <c r="DC643" s="253">
        <f t="shared" si="1061"/>
        <v>0</v>
      </c>
      <c r="DD643" s="361"/>
      <c r="DE643" s="253">
        <f t="shared" si="1062"/>
        <v>0</v>
      </c>
      <c r="DF643" s="361"/>
      <c r="DG643" s="361"/>
      <c r="DH643" s="361"/>
      <c r="DI643" s="361"/>
      <c r="DJ643" s="361"/>
      <c r="DK643" s="361"/>
      <c r="DL643" s="361"/>
      <c r="DM643" s="2"/>
      <c r="DN643" s="2"/>
    </row>
    <row r="644" spans="1:118" s="28" customFormat="1" thickBot="1">
      <c r="A644" s="272" t="str">
        <f t="shared" si="1032"/>
        <v>Внести наименование учреждения 21</v>
      </c>
      <c r="B644" s="352" t="s">
        <v>75</v>
      </c>
      <c r="C644" s="349" t="s">
        <v>79</v>
      </c>
      <c r="D644" s="349" t="s">
        <v>325</v>
      </c>
      <c r="E644" s="308">
        <f t="shared" si="1043"/>
        <v>0</v>
      </c>
      <c r="F644" s="236">
        <f t="shared" si="1044"/>
        <v>0</v>
      </c>
      <c r="G644" s="236">
        <f t="shared" si="1045"/>
        <v>0</v>
      </c>
      <c r="H644" s="236">
        <f t="shared" si="1046"/>
        <v>0</v>
      </c>
      <c r="I644" s="236">
        <f t="shared" si="1047"/>
        <v>0</v>
      </c>
      <c r="J644" s="236">
        <f t="shared" si="1071"/>
        <v>0</v>
      </c>
      <c r="K644" s="236">
        <f t="shared" si="1072"/>
        <v>0</v>
      </c>
      <c r="L644" s="236">
        <f t="shared" si="1073"/>
        <v>0</v>
      </c>
      <c r="M644" s="236">
        <f t="shared" si="1074"/>
        <v>0</v>
      </c>
      <c r="N644" s="236">
        <f t="shared" si="1033"/>
        <v>0</v>
      </c>
      <c r="O644" s="236">
        <f t="shared" si="1075"/>
        <v>0</v>
      </c>
      <c r="P644" s="223"/>
      <c r="Q644" s="224"/>
      <c r="R644" s="238">
        <f>SUM(U644:W644)</f>
        <v>0</v>
      </c>
      <c r="S644" s="224"/>
      <c r="T644" s="238">
        <f>SUM(X644:Z644)</f>
        <v>0</v>
      </c>
      <c r="U644" s="224"/>
      <c r="V644" s="234"/>
      <c r="W644" s="224"/>
      <c r="X644" s="224"/>
      <c r="Y644" s="234"/>
      <c r="Z644" s="224"/>
      <c r="AA644" s="223"/>
      <c r="AB644" s="224"/>
      <c r="AC644" s="238">
        <f>SUM(AF644:AH644)</f>
        <v>0</v>
      </c>
      <c r="AD644" s="224"/>
      <c r="AE644" s="238">
        <f>SUM(AI644:AK644)</f>
        <v>0</v>
      </c>
      <c r="AF644" s="224"/>
      <c r="AG644" s="234"/>
      <c r="AH644" s="224"/>
      <c r="AI644" s="224"/>
      <c r="AJ644" s="234"/>
      <c r="AK644" s="224"/>
      <c r="AL644" s="223"/>
      <c r="AM644" s="224"/>
      <c r="AN644" s="238">
        <f>SUM(AQ644:AS644)</f>
        <v>0</v>
      </c>
      <c r="AO644" s="224"/>
      <c r="AP644" s="238">
        <f>SUM(AT644:AV644)</f>
        <v>0</v>
      </c>
      <c r="AQ644" s="224"/>
      <c r="AR644" s="234"/>
      <c r="AS644" s="224"/>
      <c r="AT644" s="224"/>
      <c r="AU644" s="234"/>
      <c r="AV644" s="224"/>
      <c r="AW644" s="223"/>
      <c r="AX644" s="224"/>
      <c r="AY644" s="238">
        <f>SUM(BB644:BD644)</f>
        <v>0</v>
      </c>
      <c r="AZ644" s="224"/>
      <c r="BA644" s="238">
        <f>SUM(BE644:BG644)</f>
        <v>0</v>
      </c>
      <c r="BB644" s="224"/>
      <c r="BC644" s="234"/>
      <c r="BD644" s="224"/>
      <c r="BE644" s="224"/>
      <c r="BF644" s="234"/>
      <c r="BG644" s="224"/>
      <c r="BH644" s="379">
        <f t="shared" si="1029"/>
        <v>0</v>
      </c>
      <c r="BI644" s="255" t="str">
        <f t="shared" si="1042"/>
        <v>28</v>
      </c>
      <c r="BJ644" s="359"/>
      <c r="BK644" s="253">
        <f t="shared" si="1053"/>
        <v>0</v>
      </c>
      <c r="BL644" s="359"/>
      <c r="BM644" s="253">
        <f t="shared" si="1054"/>
        <v>0</v>
      </c>
      <c r="BN644" s="322"/>
      <c r="BO644" s="362"/>
      <c r="BP644" s="359"/>
      <c r="BQ644" s="359"/>
      <c r="BR644" s="359"/>
      <c r="BS644" s="359"/>
      <c r="BT644" s="359"/>
      <c r="BU644" s="359"/>
      <c r="BV644" s="253">
        <f t="shared" si="1055"/>
        <v>0</v>
      </c>
      <c r="BW644" s="361"/>
      <c r="BX644" s="253">
        <f t="shared" si="1056"/>
        <v>0</v>
      </c>
      <c r="BY644" s="359"/>
      <c r="BZ644" s="359"/>
      <c r="CA644" s="359"/>
      <c r="CB644" s="359"/>
      <c r="CC644" s="359"/>
      <c r="CD644" s="359"/>
      <c r="CE644" s="359"/>
      <c r="CF644" s="359"/>
      <c r="CG644" s="253">
        <f t="shared" si="1057"/>
        <v>0</v>
      </c>
      <c r="CH644" s="361"/>
      <c r="CI644" s="253">
        <f t="shared" si="1058"/>
        <v>0</v>
      </c>
      <c r="CJ644" s="359"/>
      <c r="CK644" s="359"/>
      <c r="CL644" s="359"/>
      <c r="CM644" s="359"/>
      <c r="CN644" s="359"/>
      <c r="CO644" s="359"/>
      <c r="CP644" s="359"/>
      <c r="CQ644" s="359"/>
      <c r="CR644" s="253">
        <f t="shared" si="1059"/>
        <v>0</v>
      </c>
      <c r="CS644" s="361"/>
      <c r="CT644" s="253">
        <f t="shared" si="1060"/>
        <v>0</v>
      </c>
      <c r="CU644" s="359"/>
      <c r="CV644" s="359"/>
      <c r="CW644" s="359"/>
      <c r="CX644" s="359"/>
      <c r="CY644" s="359"/>
      <c r="CZ644" s="359"/>
      <c r="DA644" s="359"/>
      <c r="DB644" s="359"/>
      <c r="DC644" s="253">
        <f t="shared" si="1061"/>
        <v>0</v>
      </c>
      <c r="DD644" s="361"/>
      <c r="DE644" s="253">
        <f t="shared" si="1062"/>
        <v>0</v>
      </c>
      <c r="DF644" s="359"/>
      <c r="DG644" s="359"/>
      <c r="DH644" s="359"/>
      <c r="DI644" s="359"/>
      <c r="DJ644" s="359"/>
      <c r="DK644" s="359"/>
      <c r="DL644" s="359"/>
      <c r="DM644" s="242"/>
      <c r="DN644" s="242"/>
    </row>
    <row r="645" spans="1:118" s="258" customFormat="1" ht="20.25" customHeight="1">
      <c r="A645" s="271" t="str">
        <f>B645</f>
        <v>Внести наименование учреждения 22</v>
      </c>
      <c r="B645" s="712" t="s">
        <v>266</v>
      </c>
      <c r="C645" s="713"/>
      <c r="D645" s="713"/>
      <c r="E645" s="713"/>
      <c r="F645" s="713"/>
      <c r="G645" s="713"/>
      <c r="H645" s="713"/>
      <c r="I645" s="713"/>
      <c r="J645" s="713"/>
      <c r="K645" s="713"/>
      <c r="L645" s="713"/>
      <c r="M645" s="713"/>
      <c r="N645" s="713"/>
      <c r="O645" s="714"/>
      <c r="P645" s="715" t="str">
        <f>CONCATENATE(P$1," - ",$B645)</f>
        <v>1 квартал - Внести наименование учреждения 22</v>
      </c>
      <c r="Q645" s="716"/>
      <c r="R645" s="716"/>
      <c r="S645" s="716"/>
      <c r="T645" s="716"/>
      <c r="U645" s="716"/>
      <c r="V645" s="716"/>
      <c r="W645" s="716"/>
      <c r="X645" s="716"/>
      <c r="Y645" s="716"/>
      <c r="Z645" s="717"/>
      <c r="AA645" s="715" t="str">
        <f>CONCATENATE(AA$1," - ",$B645)</f>
        <v>2 квартал - Внести наименование учреждения 22</v>
      </c>
      <c r="AB645" s="716"/>
      <c r="AC645" s="716"/>
      <c r="AD645" s="716"/>
      <c r="AE645" s="716"/>
      <c r="AF645" s="716"/>
      <c r="AG645" s="716"/>
      <c r="AH645" s="716"/>
      <c r="AI645" s="716"/>
      <c r="AJ645" s="716"/>
      <c r="AK645" s="717"/>
      <c r="AL645" s="715" t="str">
        <f>CONCATENATE(AL$1," - ",$B645)</f>
        <v>3 квартал - Внести наименование учреждения 22</v>
      </c>
      <c r="AM645" s="716"/>
      <c r="AN645" s="716"/>
      <c r="AO645" s="716"/>
      <c r="AP645" s="716"/>
      <c r="AQ645" s="716"/>
      <c r="AR645" s="716"/>
      <c r="AS645" s="716"/>
      <c r="AT645" s="716"/>
      <c r="AU645" s="716"/>
      <c r="AV645" s="717"/>
      <c r="AW645" s="715" t="str">
        <f>CONCATENATE(AW$1," - ",$B645)</f>
        <v>4 квартал - Внести наименование учреждения 22</v>
      </c>
      <c r="AX645" s="716"/>
      <c r="AY645" s="716"/>
      <c r="AZ645" s="716"/>
      <c r="BA645" s="716"/>
      <c r="BB645" s="716"/>
      <c r="BC645" s="716"/>
      <c r="BD645" s="716"/>
      <c r="BE645" s="716"/>
      <c r="BF645" s="716"/>
      <c r="BG645" s="717"/>
      <c r="BH645" s="379">
        <f>IF((COUNTA(BJ645:DL645)-COUNTIF(BJ645:DL645,0))=0,0,CONCATENATE("Ошибки!-",COUNTA(BJ645:DL645)-COUNTIF(BJ645:DL645,0)))</f>
        <v>0</v>
      </c>
      <c r="BI645" s="284" t="str">
        <f>CONCATENATE(D656," по отношению к ",D657,", ",D658)</f>
        <v>11 по отношению к 12, 13</v>
      </c>
      <c r="BJ645" s="285">
        <f t="shared" ref="BJ645:CO645" si="1076">IF(ROUND(E656-SUM(E657:E658),5)&gt;=0,0,"Ошибка")</f>
        <v>0</v>
      </c>
      <c r="BK645" s="285">
        <f t="shared" si="1076"/>
        <v>0</v>
      </c>
      <c r="BL645" s="285">
        <f t="shared" si="1076"/>
        <v>0</v>
      </c>
      <c r="BM645" s="285">
        <f t="shared" si="1076"/>
        <v>0</v>
      </c>
      <c r="BN645" s="285">
        <f t="shared" si="1076"/>
        <v>0</v>
      </c>
      <c r="BO645" s="285">
        <f t="shared" si="1076"/>
        <v>0</v>
      </c>
      <c r="BP645" s="285">
        <f t="shared" si="1076"/>
        <v>0</v>
      </c>
      <c r="BQ645" s="285">
        <f t="shared" si="1076"/>
        <v>0</v>
      </c>
      <c r="BR645" s="285">
        <f t="shared" si="1076"/>
        <v>0</v>
      </c>
      <c r="BS645" s="285">
        <f t="shared" si="1076"/>
        <v>0</v>
      </c>
      <c r="BT645" s="285">
        <f t="shared" si="1076"/>
        <v>0</v>
      </c>
      <c r="BU645" s="285">
        <f t="shared" si="1076"/>
        <v>0</v>
      </c>
      <c r="BV645" s="285">
        <f t="shared" si="1076"/>
        <v>0</v>
      </c>
      <c r="BW645" s="285">
        <f t="shared" si="1076"/>
        <v>0</v>
      </c>
      <c r="BX645" s="285">
        <f t="shared" si="1076"/>
        <v>0</v>
      </c>
      <c r="BY645" s="285">
        <f t="shared" si="1076"/>
        <v>0</v>
      </c>
      <c r="BZ645" s="285">
        <f t="shared" si="1076"/>
        <v>0</v>
      </c>
      <c r="CA645" s="285">
        <f t="shared" si="1076"/>
        <v>0</v>
      </c>
      <c r="CB645" s="285">
        <f t="shared" si="1076"/>
        <v>0</v>
      </c>
      <c r="CC645" s="285">
        <f t="shared" si="1076"/>
        <v>0</v>
      </c>
      <c r="CD645" s="285">
        <f t="shared" si="1076"/>
        <v>0</v>
      </c>
      <c r="CE645" s="285">
        <f t="shared" si="1076"/>
        <v>0</v>
      </c>
      <c r="CF645" s="285">
        <f t="shared" si="1076"/>
        <v>0</v>
      </c>
      <c r="CG645" s="285">
        <f t="shared" si="1076"/>
        <v>0</v>
      </c>
      <c r="CH645" s="285">
        <f t="shared" si="1076"/>
        <v>0</v>
      </c>
      <c r="CI645" s="285">
        <f t="shared" si="1076"/>
        <v>0</v>
      </c>
      <c r="CJ645" s="285">
        <f t="shared" si="1076"/>
        <v>0</v>
      </c>
      <c r="CK645" s="285">
        <f t="shared" si="1076"/>
        <v>0</v>
      </c>
      <c r="CL645" s="285">
        <f t="shared" si="1076"/>
        <v>0</v>
      </c>
      <c r="CM645" s="285">
        <f t="shared" si="1076"/>
        <v>0</v>
      </c>
      <c r="CN645" s="285">
        <f t="shared" si="1076"/>
        <v>0</v>
      </c>
      <c r="CO645" s="285">
        <f t="shared" si="1076"/>
        <v>0</v>
      </c>
      <c r="CP645" s="285">
        <f t="shared" ref="CP645:DL645" si="1077">IF(ROUND(AK656-SUM(AK657:AK658),5)&gt;=0,0,"Ошибка")</f>
        <v>0</v>
      </c>
      <c r="CQ645" s="285">
        <f t="shared" si="1077"/>
        <v>0</v>
      </c>
      <c r="CR645" s="285">
        <f t="shared" si="1077"/>
        <v>0</v>
      </c>
      <c r="CS645" s="285">
        <f t="shared" si="1077"/>
        <v>0</v>
      </c>
      <c r="CT645" s="285">
        <f t="shared" si="1077"/>
        <v>0</v>
      </c>
      <c r="CU645" s="285">
        <f t="shared" si="1077"/>
        <v>0</v>
      </c>
      <c r="CV645" s="285">
        <f t="shared" si="1077"/>
        <v>0</v>
      </c>
      <c r="CW645" s="285">
        <f t="shared" si="1077"/>
        <v>0</v>
      </c>
      <c r="CX645" s="285">
        <f t="shared" si="1077"/>
        <v>0</v>
      </c>
      <c r="CY645" s="285">
        <f t="shared" si="1077"/>
        <v>0</v>
      </c>
      <c r="CZ645" s="285">
        <f t="shared" si="1077"/>
        <v>0</v>
      </c>
      <c r="DA645" s="285">
        <f t="shared" si="1077"/>
        <v>0</v>
      </c>
      <c r="DB645" s="285">
        <f t="shared" si="1077"/>
        <v>0</v>
      </c>
      <c r="DC645" s="285">
        <f t="shared" si="1077"/>
        <v>0</v>
      </c>
      <c r="DD645" s="285">
        <f t="shared" si="1077"/>
        <v>0</v>
      </c>
      <c r="DE645" s="285">
        <f t="shared" si="1077"/>
        <v>0</v>
      </c>
      <c r="DF645" s="285">
        <f t="shared" si="1077"/>
        <v>0</v>
      </c>
      <c r="DG645" s="285">
        <f t="shared" si="1077"/>
        <v>0</v>
      </c>
      <c r="DH645" s="285">
        <f t="shared" si="1077"/>
        <v>0</v>
      </c>
      <c r="DI645" s="285">
        <f t="shared" si="1077"/>
        <v>0</v>
      </c>
      <c r="DJ645" s="285">
        <f t="shared" si="1077"/>
        <v>0</v>
      </c>
      <c r="DK645" s="285">
        <f t="shared" si="1077"/>
        <v>0</v>
      </c>
      <c r="DL645" s="285">
        <f t="shared" si="1077"/>
        <v>0</v>
      </c>
      <c r="DM645" s="259"/>
      <c r="DN645" s="259"/>
    </row>
    <row r="646" spans="1:118" s="27" customFormat="1" ht="36">
      <c r="A646" s="272" t="str">
        <f>A645</f>
        <v>Внести наименование учреждения 22</v>
      </c>
      <c r="B646" s="211" t="s">
        <v>356</v>
      </c>
      <c r="C646" s="37" t="s">
        <v>47</v>
      </c>
      <c r="D646" s="37" t="s">
        <v>6</v>
      </c>
      <c r="E646" s="308">
        <f t="shared" ref="E646:AJ646" si="1078">SUM(E647:E650,E652:E653,E656,E659,E662:E664,E666,E668:E673)</f>
        <v>0</v>
      </c>
      <c r="F646" s="236">
        <f t="shared" si="1078"/>
        <v>0</v>
      </c>
      <c r="G646" s="236">
        <f t="shared" si="1078"/>
        <v>0</v>
      </c>
      <c r="H646" s="236">
        <f t="shared" si="1078"/>
        <v>0</v>
      </c>
      <c r="I646" s="236">
        <f t="shared" si="1078"/>
        <v>0</v>
      </c>
      <c r="J646" s="236">
        <f t="shared" si="1078"/>
        <v>0</v>
      </c>
      <c r="K646" s="236">
        <f t="shared" si="1078"/>
        <v>0</v>
      </c>
      <c r="L646" s="236">
        <f t="shared" si="1078"/>
        <v>0</v>
      </c>
      <c r="M646" s="236">
        <f t="shared" si="1078"/>
        <v>0</v>
      </c>
      <c r="N646" s="236">
        <f t="shared" si="1078"/>
        <v>0</v>
      </c>
      <c r="O646" s="236">
        <f t="shared" si="1078"/>
        <v>0</v>
      </c>
      <c r="P646" s="228">
        <f t="shared" si="1078"/>
        <v>0</v>
      </c>
      <c r="Q646" s="226">
        <f t="shared" si="1078"/>
        <v>0</v>
      </c>
      <c r="R646" s="236">
        <f t="shared" si="1078"/>
        <v>0</v>
      </c>
      <c r="S646" s="226">
        <f t="shared" si="1078"/>
        <v>0</v>
      </c>
      <c r="T646" s="236">
        <f t="shared" si="1078"/>
        <v>0</v>
      </c>
      <c r="U646" s="226">
        <f t="shared" si="1078"/>
        <v>0</v>
      </c>
      <c r="V646" s="235">
        <f t="shared" si="1078"/>
        <v>0</v>
      </c>
      <c r="W646" s="226">
        <f t="shared" si="1078"/>
        <v>0</v>
      </c>
      <c r="X646" s="226">
        <f t="shared" si="1078"/>
        <v>0</v>
      </c>
      <c r="Y646" s="235">
        <f t="shared" si="1078"/>
        <v>0</v>
      </c>
      <c r="Z646" s="227">
        <f t="shared" si="1078"/>
        <v>0</v>
      </c>
      <c r="AA646" s="228">
        <f t="shared" si="1078"/>
        <v>0</v>
      </c>
      <c r="AB646" s="226">
        <f t="shared" si="1078"/>
        <v>0</v>
      </c>
      <c r="AC646" s="236">
        <f t="shared" si="1078"/>
        <v>0</v>
      </c>
      <c r="AD646" s="226">
        <f t="shared" si="1078"/>
        <v>0</v>
      </c>
      <c r="AE646" s="236">
        <f t="shared" si="1078"/>
        <v>0</v>
      </c>
      <c r="AF646" s="226">
        <f t="shared" si="1078"/>
        <v>0</v>
      </c>
      <c r="AG646" s="235">
        <f t="shared" si="1078"/>
        <v>0</v>
      </c>
      <c r="AH646" s="226">
        <f t="shared" si="1078"/>
        <v>0</v>
      </c>
      <c r="AI646" s="226">
        <f t="shared" si="1078"/>
        <v>0</v>
      </c>
      <c r="AJ646" s="235">
        <f t="shared" si="1078"/>
        <v>0</v>
      </c>
      <c r="AK646" s="227">
        <f t="shared" ref="AK646:BG646" si="1079">SUM(AK647:AK650,AK652:AK653,AK656,AK659,AK662:AK664,AK666,AK668:AK673)</f>
        <v>0</v>
      </c>
      <c r="AL646" s="228">
        <f t="shared" si="1079"/>
        <v>0</v>
      </c>
      <c r="AM646" s="226">
        <f t="shared" si="1079"/>
        <v>0</v>
      </c>
      <c r="AN646" s="236">
        <f t="shared" si="1079"/>
        <v>0</v>
      </c>
      <c r="AO646" s="226">
        <f t="shared" si="1079"/>
        <v>0</v>
      </c>
      <c r="AP646" s="236">
        <f t="shared" si="1079"/>
        <v>0</v>
      </c>
      <c r="AQ646" s="226">
        <f t="shared" si="1079"/>
        <v>0</v>
      </c>
      <c r="AR646" s="235">
        <f t="shared" si="1079"/>
        <v>0</v>
      </c>
      <c r="AS646" s="226">
        <f t="shared" si="1079"/>
        <v>0</v>
      </c>
      <c r="AT646" s="226">
        <f t="shared" si="1079"/>
        <v>0</v>
      </c>
      <c r="AU646" s="235">
        <f t="shared" si="1079"/>
        <v>0</v>
      </c>
      <c r="AV646" s="227">
        <f t="shared" si="1079"/>
        <v>0</v>
      </c>
      <c r="AW646" s="228">
        <f t="shared" si="1079"/>
        <v>0</v>
      </c>
      <c r="AX646" s="226">
        <f t="shared" si="1079"/>
        <v>0</v>
      </c>
      <c r="AY646" s="236">
        <f t="shared" si="1079"/>
        <v>0</v>
      </c>
      <c r="AZ646" s="226">
        <f t="shared" si="1079"/>
        <v>0</v>
      </c>
      <c r="BA646" s="236">
        <f t="shared" si="1079"/>
        <v>0</v>
      </c>
      <c r="BB646" s="226">
        <f t="shared" si="1079"/>
        <v>0</v>
      </c>
      <c r="BC646" s="235">
        <f t="shared" si="1079"/>
        <v>0</v>
      </c>
      <c r="BD646" s="226">
        <f t="shared" si="1079"/>
        <v>0</v>
      </c>
      <c r="BE646" s="226">
        <f t="shared" si="1079"/>
        <v>0</v>
      </c>
      <c r="BF646" s="235">
        <f t="shared" si="1079"/>
        <v>0</v>
      </c>
      <c r="BG646" s="227">
        <f t="shared" si="1079"/>
        <v>0</v>
      </c>
      <c r="BH646" s="379">
        <f t="shared" ref="BH646:BH673" si="1080">IF((COUNTA(BJ646:DL646)-COUNTIF(BJ646:DL646,0))=0,0,CONCATENATE("Ошибки!-",COUNTA(BJ646:DL646)-COUNTIF(BJ646:DL646,0)))</f>
        <v>0</v>
      </c>
      <c r="BI646" s="255" t="str">
        <f>CONCATENATE(D659," по отношению к ",D660,", ",D661)</f>
        <v>14 по отношению к 15, 16</v>
      </c>
      <c r="BJ646" s="253">
        <f t="shared" ref="BJ646:CO646" si="1081">IF(ROUND(E659-SUM(E660:E661),5)&gt;=0,0,"Ошибка")</f>
        <v>0</v>
      </c>
      <c r="BK646" s="253">
        <f t="shared" si="1081"/>
        <v>0</v>
      </c>
      <c r="BL646" s="253">
        <f t="shared" si="1081"/>
        <v>0</v>
      </c>
      <c r="BM646" s="253">
        <f t="shared" si="1081"/>
        <v>0</v>
      </c>
      <c r="BN646" s="253">
        <f t="shared" si="1081"/>
        <v>0</v>
      </c>
      <c r="BO646" s="253">
        <f t="shared" si="1081"/>
        <v>0</v>
      </c>
      <c r="BP646" s="253">
        <f t="shared" si="1081"/>
        <v>0</v>
      </c>
      <c r="BQ646" s="253">
        <f t="shared" si="1081"/>
        <v>0</v>
      </c>
      <c r="BR646" s="253">
        <f t="shared" si="1081"/>
        <v>0</v>
      </c>
      <c r="BS646" s="253">
        <f t="shared" si="1081"/>
        <v>0</v>
      </c>
      <c r="BT646" s="253">
        <f t="shared" si="1081"/>
        <v>0</v>
      </c>
      <c r="BU646" s="253">
        <f t="shared" si="1081"/>
        <v>0</v>
      </c>
      <c r="BV646" s="253">
        <f t="shared" si="1081"/>
        <v>0</v>
      </c>
      <c r="BW646" s="253">
        <f t="shared" si="1081"/>
        <v>0</v>
      </c>
      <c r="BX646" s="253">
        <f t="shared" si="1081"/>
        <v>0</v>
      </c>
      <c r="BY646" s="253">
        <f t="shared" si="1081"/>
        <v>0</v>
      </c>
      <c r="BZ646" s="253">
        <f t="shared" si="1081"/>
        <v>0</v>
      </c>
      <c r="CA646" s="253">
        <f t="shared" si="1081"/>
        <v>0</v>
      </c>
      <c r="CB646" s="253">
        <f t="shared" si="1081"/>
        <v>0</v>
      </c>
      <c r="CC646" s="253">
        <f t="shared" si="1081"/>
        <v>0</v>
      </c>
      <c r="CD646" s="253">
        <f t="shared" si="1081"/>
        <v>0</v>
      </c>
      <c r="CE646" s="253">
        <f t="shared" si="1081"/>
        <v>0</v>
      </c>
      <c r="CF646" s="253">
        <f t="shared" si="1081"/>
        <v>0</v>
      </c>
      <c r="CG646" s="253">
        <f t="shared" si="1081"/>
        <v>0</v>
      </c>
      <c r="CH646" s="253">
        <f t="shared" si="1081"/>
        <v>0</v>
      </c>
      <c r="CI646" s="253">
        <f t="shared" si="1081"/>
        <v>0</v>
      </c>
      <c r="CJ646" s="253">
        <f t="shared" si="1081"/>
        <v>0</v>
      </c>
      <c r="CK646" s="253">
        <f t="shared" si="1081"/>
        <v>0</v>
      </c>
      <c r="CL646" s="253">
        <f t="shared" si="1081"/>
        <v>0</v>
      </c>
      <c r="CM646" s="253">
        <f t="shared" si="1081"/>
        <v>0</v>
      </c>
      <c r="CN646" s="253">
        <f t="shared" si="1081"/>
        <v>0</v>
      </c>
      <c r="CO646" s="253">
        <f t="shared" si="1081"/>
        <v>0</v>
      </c>
      <c r="CP646" s="253">
        <f t="shared" ref="CP646:DL646" si="1082">IF(ROUND(AK659-SUM(AK660:AK661),5)&gt;=0,0,"Ошибка")</f>
        <v>0</v>
      </c>
      <c r="CQ646" s="253">
        <f t="shared" si="1082"/>
        <v>0</v>
      </c>
      <c r="CR646" s="253">
        <f t="shared" si="1082"/>
        <v>0</v>
      </c>
      <c r="CS646" s="253">
        <f t="shared" si="1082"/>
        <v>0</v>
      </c>
      <c r="CT646" s="253">
        <f t="shared" si="1082"/>
        <v>0</v>
      </c>
      <c r="CU646" s="253">
        <f t="shared" si="1082"/>
        <v>0</v>
      </c>
      <c r="CV646" s="253">
        <f t="shared" si="1082"/>
        <v>0</v>
      </c>
      <c r="CW646" s="253">
        <f t="shared" si="1082"/>
        <v>0</v>
      </c>
      <c r="CX646" s="253">
        <f t="shared" si="1082"/>
        <v>0</v>
      </c>
      <c r="CY646" s="253">
        <f t="shared" si="1082"/>
        <v>0</v>
      </c>
      <c r="CZ646" s="253">
        <f t="shared" si="1082"/>
        <v>0</v>
      </c>
      <c r="DA646" s="253">
        <f t="shared" si="1082"/>
        <v>0</v>
      </c>
      <c r="DB646" s="253">
        <f t="shared" si="1082"/>
        <v>0</v>
      </c>
      <c r="DC646" s="253">
        <f t="shared" si="1082"/>
        <v>0</v>
      </c>
      <c r="DD646" s="253">
        <f t="shared" si="1082"/>
        <v>0</v>
      </c>
      <c r="DE646" s="253">
        <f t="shared" si="1082"/>
        <v>0</v>
      </c>
      <c r="DF646" s="253">
        <f t="shared" si="1082"/>
        <v>0</v>
      </c>
      <c r="DG646" s="253">
        <f t="shared" si="1082"/>
        <v>0</v>
      </c>
      <c r="DH646" s="253">
        <f t="shared" si="1082"/>
        <v>0</v>
      </c>
      <c r="DI646" s="253">
        <f t="shared" si="1082"/>
        <v>0</v>
      </c>
      <c r="DJ646" s="253">
        <f t="shared" si="1082"/>
        <v>0</v>
      </c>
      <c r="DK646" s="253">
        <f t="shared" si="1082"/>
        <v>0</v>
      </c>
      <c r="DL646" s="253">
        <f t="shared" si="1082"/>
        <v>0</v>
      </c>
      <c r="DM646" s="2"/>
      <c r="DN646" s="2"/>
    </row>
    <row r="647" spans="1:118" s="27" customFormat="1" ht="24">
      <c r="A647" s="272" t="str">
        <f t="shared" ref="A647:A673" si="1083">A646</f>
        <v>Внести наименование учреждения 22</v>
      </c>
      <c r="B647" s="348" t="s">
        <v>233</v>
      </c>
      <c r="C647" s="349" t="s">
        <v>55</v>
      </c>
      <c r="D647" s="349" t="s">
        <v>7</v>
      </c>
      <c r="E647" s="308">
        <f>ROUND(SUM(P647,AA647,AL647,AW647),0)</f>
        <v>0</v>
      </c>
      <c r="F647" s="236">
        <f>ROUND(SUM(Q647,AB647,AM647,AX647),1)</f>
        <v>0</v>
      </c>
      <c r="G647" s="236">
        <f>SUM(J647:L647)</f>
        <v>0</v>
      </c>
      <c r="H647" s="236">
        <f>ROUND(SUM(S647,AD647,AO647,AZ647),1)</f>
        <v>0</v>
      </c>
      <c r="I647" s="236">
        <f>SUM(M647:O647)</f>
        <v>0</v>
      </c>
      <c r="J647" s="236">
        <f>ROUND(SUM(U647,AF647,AQ647,BB647),1)</f>
        <v>0</v>
      </c>
      <c r="K647" s="236">
        <f>ROUND(SUM(V647,AG647,AR647,BC647),1)</f>
        <v>0</v>
      </c>
      <c r="L647" s="236">
        <f>ROUND(SUM(W647,AH647,AS647,BD647),1)</f>
        <v>0</v>
      </c>
      <c r="M647" s="236">
        <f>ROUND(SUM(X647,AI647,AT647,BE647),1)</f>
        <v>0</v>
      </c>
      <c r="N647" s="236">
        <f t="shared" ref="N647:N673" si="1084">ROUND(SUM(Y647,AJ647,AU647,BF647),1)</f>
        <v>0</v>
      </c>
      <c r="O647" s="236">
        <f>ROUND(SUM(Z647,AK647,AV647,BG647),1)</f>
        <v>0</v>
      </c>
      <c r="P647" s="220"/>
      <c r="Q647" s="221"/>
      <c r="R647" s="237">
        <f t="shared" ref="R647:R652" si="1085">SUM(U647:W647)</f>
        <v>0</v>
      </c>
      <c r="S647" s="221"/>
      <c r="T647" s="237">
        <f t="shared" ref="T647:T652" si="1086">SUM(X647:Z647)</f>
        <v>0</v>
      </c>
      <c r="U647" s="221"/>
      <c r="V647" s="233"/>
      <c r="W647" s="221"/>
      <c r="X647" s="221"/>
      <c r="Y647" s="233"/>
      <c r="Z647" s="221"/>
      <c r="AA647" s="220"/>
      <c r="AB647" s="221"/>
      <c r="AC647" s="237">
        <f t="shared" ref="AC647:AC652" si="1087">SUM(AF647:AH647)</f>
        <v>0</v>
      </c>
      <c r="AD647" s="221"/>
      <c r="AE647" s="237">
        <f t="shared" ref="AE647:AE652" si="1088">SUM(AI647:AK647)</f>
        <v>0</v>
      </c>
      <c r="AF647" s="221"/>
      <c r="AG647" s="233"/>
      <c r="AH647" s="221"/>
      <c r="AI647" s="221"/>
      <c r="AJ647" s="233"/>
      <c r="AK647" s="221"/>
      <c r="AL647" s="220"/>
      <c r="AM647" s="221"/>
      <c r="AN647" s="237">
        <f t="shared" ref="AN647:AN652" si="1089">SUM(AQ647:AS647)</f>
        <v>0</v>
      </c>
      <c r="AO647" s="221"/>
      <c r="AP647" s="237">
        <f t="shared" ref="AP647:AP652" si="1090">SUM(AT647:AV647)</f>
        <v>0</v>
      </c>
      <c r="AQ647" s="221"/>
      <c r="AR647" s="233"/>
      <c r="AS647" s="221"/>
      <c r="AT647" s="221"/>
      <c r="AU647" s="233"/>
      <c r="AV647" s="221"/>
      <c r="AW647" s="220"/>
      <c r="AX647" s="221"/>
      <c r="AY647" s="237">
        <f t="shared" ref="AY647:AY652" si="1091">SUM(BB647:BD647)</f>
        <v>0</v>
      </c>
      <c r="AZ647" s="221"/>
      <c r="BA647" s="237">
        <f t="shared" ref="BA647:BA652" si="1092">SUM(BE647:BG647)</f>
        <v>0</v>
      </c>
      <c r="BB647" s="221"/>
      <c r="BC647" s="233"/>
      <c r="BD647" s="221"/>
      <c r="BE647" s="221"/>
      <c r="BF647" s="233"/>
      <c r="BG647" s="221"/>
      <c r="BH647" s="379">
        <f t="shared" si="1080"/>
        <v>0</v>
      </c>
      <c r="BI647" s="255" t="str">
        <f t="shared" ref="BI647:BI673" si="1093">D647</f>
        <v>02</v>
      </c>
      <c r="BJ647" s="361"/>
      <c r="BK647" s="253">
        <f>IF(ROUND((E647-F647),5)&gt;=0,0,"Ошибка!")</f>
        <v>0</v>
      </c>
      <c r="BL647" s="361"/>
      <c r="BM647" s="253">
        <f>IF(ROUND((G647-H647),5)&gt;=0,0,"Ошибка!")</f>
        <v>0</v>
      </c>
      <c r="BN647" s="247"/>
      <c r="BO647" s="358"/>
      <c r="BP647" s="361"/>
      <c r="BQ647" s="361"/>
      <c r="BR647" s="361"/>
      <c r="BS647" s="361"/>
      <c r="BT647" s="361"/>
      <c r="BU647" s="361"/>
      <c r="BV647" s="253">
        <f>IF(ROUND((P647-Q647),5)&gt;=0,0,"Ошибка!")</f>
        <v>0</v>
      </c>
      <c r="BW647" s="361"/>
      <c r="BX647" s="253">
        <f>IF(ROUND((R647-S647),5)&gt;=0,0,"Ошибка!")</f>
        <v>0</v>
      </c>
      <c r="BY647" s="361"/>
      <c r="BZ647" s="361"/>
      <c r="CA647" s="361"/>
      <c r="CB647" s="361"/>
      <c r="CC647" s="361"/>
      <c r="CD647" s="361"/>
      <c r="CE647" s="361"/>
      <c r="CF647" s="361"/>
      <c r="CG647" s="253">
        <f>IF(ROUND((AA647-AB647),5)&gt;=0,0,"Ошибка!")</f>
        <v>0</v>
      </c>
      <c r="CH647" s="361"/>
      <c r="CI647" s="253">
        <f>IF(ROUND((AC647-AD647),5)&gt;=0,0,"Ошибка!")</f>
        <v>0</v>
      </c>
      <c r="CJ647" s="361"/>
      <c r="CK647" s="361"/>
      <c r="CL647" s="361"/>
      <c r="CM647" s="361"/>
      <c r="CN647" s="361"/>
      <c r="CO647" s="361"/>
      <c r="CP647" s="361"/>
      <c r="CQ647" s="361"/>
      <c r="CR647" s="253">
        <f>IF(ROUND((AL647-AM647),5)&gt;=0,0,"Ошибка!")</f>
        <v>0</v>
      </c>
      <c r="CS647" s="361"/>
      <c r="CT647" s="253">
        <f>IF(ROUND((AN647-AO647),5)&gt;=0,0,"Ошибка!")</f>
        <v>0</v>
      </c>
      <c r="CU647" s="361"/>
      <c r="CV647" s="361"/>
      <c r="CW647" s="361"/>
      <c r="CX647" s="361"/>
      <c r="CY647" s="361"/>
      <c r="CZ647" s="361"/>
      <c r="DA647" s="361"/>
      <c r="DB647" s="361"/>
      <c r="DC647" s="253">
        <f>IF(ROUND((AW647-AX647),5)&gt;=0,0,"Ошибка!")</f>
        <v>0</v>
      </c>
      <c r="DD647" s="361"/>
      <c r="DE647" s="253">
        <f>IF(ROUND((AY647-AZ647),5)&gt;=0,0,"Ошибка!")</f>
        <v>0</v>
      </c>
      <c r="DF647" s="361"/>
      <c r="DG647" s="361"/>
      <c r="DH647" s="361"/>
      <c r="DI647" s="361"/>
      <c r="DJ647" s="361"/>
      <c r="DK647" s="361"/>
      <c r="DL647" s="361"/>
      <c r="DM647" s="2"/>
      <c r="DN647" s="2"/>
    </row>
    <row r="648" spans="1:118" s="27" customFormat="1" ht="36">
      <c r="A648" s="272" t="str">
        <f t="shared" si="1083"/>
        <v>Внести наименование учреждения 22</v>
      </c>
      <c r="B648" s="348" t="s">
        <v>229</v>
      </c>
      <c r="C648" s="349" t="s">
        <v>58</v>
      </c>
      <c r="D648" s="349" t="s">
        <v>8</v>
      </c>
      <c r="E648" s="308">
        <f t="shared" ref="E648:E673" si="1094">ROUND(SUM(P648,AA648,AL648,AW648),0)</f>
        <v>0</v>
      </c>
      <c r="F648" s="236">
        <f t="shared" ref="F648:F673" si="1095">ROUND(SUM(Q648,AB648,AM648,AX648),1)</f>
        <v>0</v>
      </c>
      <c r="G648" s="236">
        <f t="shared" ref="G648:G673" si="1096">SUM(J648:L648)</f>
        <v>0</v>
      </c>
      <c r="H648" s="236">
        <f t="shared" ref="H648:H673" si="1097">ROUND(SUM(S648,AD648,AO648,AZ648),1)</f>
        <v>0</v>
      </c>
      <c r="I648" s="236">
        <f t="shared" ref="I648:I673" si="1098">SUM(M648:O648)</f>
        <v>0</v>
      </c>
      <c r="J648" s="236">
        <f t="shared" ref="J648:J660" si="1099">ROUND(SUM(U648,AF648,AQ648,BB648),1)</f>
        <v>0</v>
      </c>
      <c r="K648" s="236">
        <f t="shared" ref="K648:K660" si="1100">ROUND(SUM(V648,AG648,AR648,BC648),1)</f>
        <v>0</v>
      </c>
      <c r="L648" s="236">
        <f t="shared" ref="L648:L660" si="1101">ROUND(SUM(W648,AH648,AS648,BD648),1)</f>
        <v>0</v>
      </c>
      <c r="M648" s="236">
        <f t="shared" ref="M648:M660" si="1102">ROUND(SUM(X648,AI648,AT648,BE648),1)</f>
        <v>0</v>
      </c>
      <c r="N648" s="236">
        <f t="shared" si="1084"/>
        <v>0</v>
      </c>
      <c r="O648" s="236">
        <f t="shared" ref="O648:O660" si="1103">ROUND(SUM(Z648,AK648,AV648,BG648),1)</f>
        <v>0</v>
      </c>
      <c r="P648" s="220"/>
      <c r="Q648" s="221"/>
      <c r="R648" s="237">
        <f t="shared" si="1085"/>
        <v>0</v>
      </c>
      <c r="S648" s="221"/>
      <c r="T648" s="237">
        <f t="shared" si="1086"/>
        <v>0</v>
      </c>
      <c r="U648" s="221"/>
      <c r="V648" s="233"/>
      <c r="W648" s="221"/>
      <c r="X648" s="221"/>
      <c r="Y648" s="233"/>
      <c r="Z648" s="221"/>
      <c r="AA648" s="220"/>
      <c r="AB648" s="221"/>
      <c r="AC648" s="237">
        <f t="shared" si="1087"/>
        <v>0</v>
      </c>
      <c r="AD648" s="221"/>
      <c r="AE648" s="237">
        <f t="shared" si="1088"/>
        <v>0</v>
      </c>
      <c r="AF648" s="221"/>
      <c r="AG648" s="233"/>
      <c r="AH648" s="221"/>
      <c r="AI648" s="221"/>
      <c r="AJ648" s="233"/>
      <c r="AK648" s="221"/>
      <c r="AL648" s="220"/>
      <c r="AM648" s="221"/>
      <c r="AN648" s="237">
        <f t="shared" si="1089"/>
        <v>0</v>
      </c>
      <c r="AO648" s="221"/>
      <c r="AP648" s="237">
        <f t="shared" si="1090"/>
        <v>0</v>
      </c>
      <c r="AQ648" s="221"/>
      <c r="AR648" s="233"/>
      <c r="AS648" s="221"/>
      <c r="AT648" s="221"/>
      <c r="AU648" s="233"/>
      <c r="AV648" s="221"/>
      <c r="AW648" s="220"/>
      <c r="AX648" s="221"/>
      <c r="AY648" s="237">
        <f t="shared" si="1091"/>
        <v>0</v>
      </c>
      <c r="AZ648" s="221"/>
      <c r="BA648" s="237">
        <f t="shared" si="1092"/>
        <v>0</v>
      </c>
      <c r="BB648" s="221"/>
      <c r="BC648" s="233"/>
      <c r="BD648" s="221"/>
      <c r="BE648" s="221"/>
      <c r="BF648" s="233"/>
      <c r="BG648" s="221"/>
      <c r="BH648" s="379">
        <f t="shared" si="1080"/>
        <v>0</v>
      </c>
      <c r="BI648" s="255" t="str">
        <f t="shared" si="1093"/>
        <v>03</v>
      </c>
      <c r="BJ648" s="361"/>
      <c r="BK648" s="253">
        <f t="shared" ref="BK648:BK673" si="1104">IF(ROUND((E648-F648),5)&gt;=0,0,"Ошибка!")</f>
        <v>0</v>
      </c>
      <c r="BL648" s="361"/>
      <c r="BM648" s="253">
        <f t="shared" ref="BM648:BM673" si="1105">IF(ROUND((G648-H648),5)&gt;=0,0,"Ошибка!")</f>
        <v>0</v>
      </c>
      <c r="BN648" s="247"/>
      <c r="BO648" s="358"/>
      <c r="BP648" s="361"/>
      <c r="BQ648" s="361"/>
      <c r="BR648" s="361"/>
      <c r="BS648" s="361"/>
      <c r="BT648" s="361"/>
      <c r="BU648" s="361"/>
      <c r="BV648" s="253">
        <f t="shared" ref="BV648:BV673" si="1106">IF(ROUND((P648-Q648),5)&gt;=0,0,"Ошибка!")</f>
        <v>0</v>
      </c>
      <c r="BW648" s="361"/>
      <c r="BX648" s="253">
        <f t="shared" ref="BX648:BX673" si="1107">IF(ROUND((R648-S648),5)&gt;=0,0,"Ошибка!")</f>
        <v>0</v>
      </c>
      <c r="BY648" s="361"/>
      <c r="BZ648" s="361"/>
      <c r="CA648" s="361"/>
      <c r="CB648" s="361"/>
      <c r="CC648" s="361"/>
      <c r="CD648" s="361"/>
      <c r="CE648" s="361"/>
      <c r="CF648" s="361"/>
      <c r="CG648" s="253">
        <f t="shared" ref="CG648:CG673" si="1108">IF(ROUND((AA648-AB648),5)&gt;=0,0,"Ошибка!")</f>
        <v>0</v>
      </c>
      <c r="CH648" s="361"/>
      <c r="CI648" s="253">
        <f t="shared" ref="CI648:CI673" si="1109">IF(ROUND((AC648-AD648),5)&gt;=0,0,"Ошибка!")</f>
        <v>0</v>
      </c>
      <c r="CJ648" s="361"/>
      <c r="CK648" s="361"/>
      <c r="CL648" s="361"/>
      <c r="CM648" s="361"/>
      <c r="CN648" s="361"/>
      <c r="CO648" s="361"/>
      <c r="CP648" s="361"/>
      <c r="CQ648" s="361"/>
      <c r="CR648" s="253">
        <f t="shared" ref="CR648:CR673" si="1110">IF(ROUND((AL648-AM648),5)&gt;=0,0,"Ошибка!")</f>
        <v>0</v>
      </c>
      <c r="CS648" s="361"/>
      <c r="CT648" s="253">
        <f t="shared" ref="CT648:CT673" si="1111">IF(ROUND((AN648-AO648),5)&gt;=0,0,"Ошибка!")</f>
        <v>0</v>
      </c>
      <c r="CU648" s="361"/>
      <c r="CV648" s="361"/>
      <c r="CW648" s="361"/>
      <c r="CX648" s="361"/>
      <c r="CY648" s="361"/>
      <c r="CZ648" s="361"/>
      <c r="DA648" s="361"/>
      <c r="DB648" s="361"/>
      <c r="DC648" s="253">
        <f t="shared" ref="DC648:DC673" si="1112">IF(ROUND((AW648-AX648),5)&gt;=0,0,"Ошибка!")</f>
        <v>0</v>
      </c>
      <c r="DD648" s="361"/>
      <c r="DE648" s="253">
        <f t="shared" ref="DE648:DE673" si="1113">IF(ROUND((AY648-AZ648),5)&gt;=0,0,"Ошибка!")</f>
        <v>0</v>
      </c>
      <c r="DF648" s="361"/>
      <c r="DG648" s="361"/>
      <c r="DH648" s="361"/>
      <c r="DI648" s="361"/>
      <c r="DJ648" s="361"/>
      <c r="DK648" s="361"/>
      <c r="DL648" s="361"/>
      <c r="DM648" s="2"/>
      <c r="DN648" s="2"/>
    </row>
    <row r="649" spans="1:118" s="28" customFormat="1" ht="24">
      <c r="A649" s="272" t="str">
        <f t="shared" si="1083"/>
        <v>Внести наименование учреждения 22</v>
      </c>
      <c r="B649" s="348" t="s">
        <v>331</v>
      </c>
      <c r="C649" s="349" t="s">
        <v>288</v>
      </c>
      <c r="D649" s="349" t="s">
        <v>9</v>
      </c>
      <c r="E649" s="308">
        <f t="shared" si="1094"/>
        <v>0</v>
      </c>
      <c r="F649" s="236">
        <f t="shared" si="1095"/>
        <v>0</v>
      </c>
      <c r="G649" s="236">
        <f t="shared" si="1096"/>
        <v>0</v>
      </c>
      <c r="H649" s="236">
        <f t="shared" si="1097"/>
        <v>0</v>
      </c>
      <c r="I649" s="236">
        <f t="shared" si="1098"/>
        <v>0</v>
      </c>
      <c r="J649" s="236">
        <f t="shared" si="1099"/>
        <v>0</v>
      </c>
      <c r="K649" s="236">
        <f t="shared" si="1100"/>
        <v>0</v>
      </c>
      <c r="L649" s="236">
        <f t="shared" si="1101"/>
        <v>0</v>
      </c>
      <c r="M649" s="236">
        <f t="shared" si="1102"/>
        <v>0</v>
      </c>
      <c r="N649" s="236">
        <f t="shared" si="1084"/>
        <v>0</v>
      </c>
      <c r="O649" s="236">
        <f t="shared" si="1103"/>
        <v>0</v>
      </c>
      <c r="P649" s="367"/>
      <c r="Q649" s="368"/>
      <c r="R649" s="237">
        <f t="shared" si="1085"/>
        <v>0</v>
      </c>
      <c r="S649" s="368"/>
      <c r="T649" s="237">
        <f t="shared" si="1086"/>
        <v>0</v>
      </c>
      <c r="U649" s="368"/>
      <c r="V649" s="368"/>
      <c r="W649" s="368"/>
      <c r="X649" s="368"/>
      <c r="Y649" s="368"/>
      <c r="Z649" s="368"/>
      <c r="AA649" s="367"/>
      <c r="AB649" s="368"/>
      <c r="AC649" s="237">
        <f t="shared" si="1087"/>
        <v>0</v>
      </c>
      <c r="AD649" s="368"/>
      <c r="AE649" s="237">
        <f t="shared" si="1088"/>
        <v>0</v>
      </c>
      <c r="AF649" s="368"/>
      <c r="AG649" s="368"/>
      <c r="AH649" s="368"/>
      <c r="AI649" s="368"/>
      <c r="AJ649" s="368"/>
      <c r="AK649" s="368"/>
      <c r="AL649" s="367"/>
      <c r="AM649" s="368"/>
      <c r="AN649" s="237">
        <f t="shared" si="1089"/>
        <v>0</v>
      </c>
      <c r="AO649" s="368"/>
      <c r="AP649" s="237">
        <f t="shared" si="1090"/>
        <v>0</v>
      </c>
      <c r="AQ649" s="368"/>
      <c r="AR649" s="368"/>
      <c r="AS649" s="368"/>
      <c r="AT649" s="368"/>
      <c r="AU649" s="368"/>
      <c r="AV649" s="368"/>
      <c r="AW649" s="367"/>
      <c r="AX649" s="368"/>
      <c r="AY649" s="237">
        <f t="shared" si="1091"/>
        <v>0</v>
      </c>
      <c r="AZ649" s="368"/>
      <c r="BA649" s="237">
        <f t="shared" si="1092"/>
        <v>0</v>
      </c>
      <c r="BB649" s="368"/>
      <c r="BC649" s="368"/>
      <c r="BD649" s="368"/>
      <c r="BE649" s="368"/>
      <c r="BF649" s="368"/>
      <c r="BG649" s="368"/>
      <c r="BH649" s="379">
        <f t="shared" si="1080"/>
        <v>0</v>
      </c>
      <c r="BI649" s="255" t="str">
        <f t="shared" si="1093"/>
        <v>04</v>
      </c>
      <c r="BJ649" s="361"/>
      <c r="BK649" s="253">
        <f t="shared" si="1104"/>
        <v>0</v>
      </c>
      <c r="BL649" s="361"/>
      <c r="BM649" s="253">
        <f t="shared" si="1105"/>
        <v>0</v>
      </c>
      <c r="BN649" s="247"/>
      <c r="BO649" s="358"/>
      <c r="BP649" s="361"/>
      <c r="BQ649" s="361"/>
      <c r="BR649" s="361"/>
      <c r="BS649" s="361"/>
      <c r="BT649" s="361"/>
      <c r="BU649" s="361"/>
      <c r="BV649" s="253">
        <f t="shared" si="1106"/>
        <v>0</v>
      </c>
      <c r="BW649" s="361"/>
      <c r="BX649" s="253">
        <f t="shared" si="1107"/>
        <v>0</v>
      </c>
      <c r="BY649" s="361"/>
      <c r="BZ649" s="361"/>
      <c r="CA649" s="361"/>
      <c r="CB649" s="361"/>
      <c r="CC649" s="361"/>
      <c r="CD649" s="361"/>
      <c r="CE649" s="361"/>
      <c r="CF649" s="361"/>
      <c r="CG649" s="253">
        <f t="shared" si="1108"/>
        <v>0</v>
      </c>
      <c r="CH649" s="361"/>
      <c r="CI649" s="253">
        <f t="shared" si="1109"/>
        <v>0</v>
      </c>
      <c r="CJ649" s="361"/>
      <c r="CK649" s="361"/>
      <c r="CL649" s="361"/>
      <c r="CM649" s="361"/>
      <c r="CN649" s="361"/>
      <c r="CO649" s="361"/>
      <c r="CP649" s="361"/>
      <c r="CQ649" s="361"/>
      <c r="CR649" s="253">
        <f t="shared" si="1110"/>
        <v>0</v>
      </c>
      <c r="CS649" s="361"/>
      <c r="CT649" s="253">
        <f t="shared" si="1111"/>
        <v>0</v>
      </c>
      <c r="CU649" s="361"/>
      <c r="CV649" s="361"/>
      <c r="CW649" s="361"/>
      <c r="CX649" s="361"/>
      <c r="CY649" s="361"/>
      <c r="CZ649" s="361"/>
      <c r="DA649" s="361"/>
      <c r="DB649" s="361"/>
      <c r="DC649" s="253">
        <f t="shared" si="1112"/>
        <v>0</v>
      </c>
      <c r="DD649" s="361"/>
      <c r="DE649" s="253">
        <f t="shared" si="1113"/>
        <v>0</v>
      </c>
      <c r="DF649" s="361"/>
      <c r="DG649" s="361"/>
      <c r="DH649" s="361"/>
      <c r="DI649" s="361"/>
      <c r="DJ649" s="361"/>
      <c r="DK649" s="361"/>
      <c r="DL649" s="361"/>
      <c r="DM649" s="242"/>
      <c r="DN649" s="242"/>
    </row>
    <row r="650" spans="1:118" s="28" customFormat="1" ht="24">
      <c r="A650" s="272" t="str">
        <f t="shared" si="1083"/>
        <v>Внести наименование учреждения 22</v>
      </c>
      <c r="B650" s="348" t="s">
        <v>330</v>
      </c>
      <c r="C650" s="349" t="s">
        <v>289</v>
      </c>
      <c r="D650" s="349" t="s">
        <v>10</v>
      </c>
      <c r="E650" s="308">
        <f t="shared" si="1094"/>
        <v>0</v>
      </c>
      <c r="F650" s="236">
        <f t="shared" si="1095"/>
        <v>0</v>
      </c>
      <c r="G650" s="236">
        <f t="shared" si="1096"/>
        <v>0</v>
      </c>
      <c r="H650" s="236">
        <f t="shared" si="1097"/>
        <v>0</v>
      </c>
      <c r="I650" s="236">
        <f t="shared" si="1098"/>
        <v>0</v>
      </c>
      <c r="J650" s="236">
        <f t="shared" si="1099"/>
        <v>0</v>
      </c>
      <c r="K650" s="236">
        <f t="shared" si="1100"/>
        <v>0</v>
      </c>
      <c r="L650" s="236">
        <f t="shared" si="1101"/>
        <v>0</v>
      </c>
      <c r="M650" s="236">
        <f t="shared" si="1102"/>
        <v>0</v>
      </c>
      <c r="N650" s="236">
        <f t="shared" si="1084"/>
        <v>0</v>
      </c>
      <c r="O650" s="236">
        <f t="shared" si="1103"/>
        <v>0</v>
      </c>
      <c r="P650" s="367"/>
      <c r="Q650" s="368"/>
      <c r="R650" s="237">
        <f t="shared" si="1085"/>
        <v>0</v>
      </c>
      <c r="S650" s="368"/>
      <c r="T650" s="237">
        <f t="shared" si="1086"/>
        <v>0</v>
      </c>
      <c r="U650" s="368"/>
      <c r="V650" s="368"/>
      <c r="W650" s="368"/>
      <c r="X650" s="368"/>
      <c r="Y650" s="368"/>
      <c r="Z650" s="368"/>
      <c r="AA650" s="367"/>
      <c r="AB650" s="368"/>
      <c r="AC650" s="237">
        <f t="shared" si="1087"/>
        <v>0</v>
      </c>
      <c r="AD650" s="368"/>
      <c r="AE650" s="237">
        <f t="shared" si="1088"/>
        <v>0</v>
      </c>
      <c r="AF650" s="368"/>
      <c r="AG650" s="368"/>
      <c r="AH650" s="368"/>
      <c r="AI650" s="368"/>
      <c r="AJ650" s="368"/>
      <c r="AK650" s="368"/>
      <c r="AL650" s="367"/>
      <c r="AM650" s="368"/>
      <c r="AN650" s="237">
        <f t="shared" si="1089"/>
        <v>0</v>
      </c>
      <c r="AO650" s="368"/>
      <c r="AP650" s="237">
        <f t="shared" si="1090"/>
        <v>0</v>
      </c>
      <c r="AQ650" s="368"/>
      <c r="AR650" s="368"/>
      <c r="AS650" s="368"/>
      <c r="AT650" s="368"/>
      <c r="AU650" s="368"/>
      <c r="AV650" s="368"/>
      <c r="AW650" s="367"/>
      <c r="AX650" s="368"/>
      <c r="AY650" s="237">
        <f t="shared" si="1091"/>
        <v>0</v>
      </c>
      <c r="AZ650" s="368"/>
      <c r="BA650" s="237">
        <f t="shared" si="1092"/>
        <v>0</v>
      </c>
      <c r="BB650" s="368"/>
      <c r="BC650" s="368"/>
      <c r="BD650" s="368"/>
      <c r="BE650" s="368"/>
      <c r="BF650" s="368"/>
      <c r="BG650" s="368"/>
      <c r="BH650" s="379">
        <f t="shared" si="1080"/>
        <v>0</v>
      </c>
      <c r="BI650" s="255" t="str">
        <f t="shared" si="1093"/>
        <v>05</v>
      </c>
      <c r="BJ650" s="361"/>
      <c r="BK650" s="253">
        <f t="shared" si="1104"/>
        <v>0</v>
      </c>
      <c r="BL650" s="361"/>
      <c r="BM650" s="253">
        <f t="shared" si="1105"/>
        <v>0</v>
      </c>
      <c r="BN650" s="247"/>
      <c r="BO650" s="358"/>
      <c r="BP650" s="361"/>
      <c r="BQ650" s="361"/>
      <c r="BR650" s="361"/>
      <c r="BS650" s="361"/>
      <c r="BT650" s="361"/>
      <c r="BU650" s="361"/>
      <c r="BV650" s="253">
        <f t="shared" si="1106"/>
        <v>0</v>
      </c>
      <c r="BW650" s="361"/>
      <c r="BX650" s="253">
        <f t="shared" si="1107"/>
        <v>0</v>
      </c>
      <c r="BY650" s="361"/>
      <c r="BZ650" s="361"/>
      <c r="CA650" s="361"/>
      <c r="CB650" s="361"/>
      <c r="CC650" s="361"/>
      <c r="CD650" s="361"/>
      <c r="CE650" s="361"/>
      <c r="CF650" s="361"/>
      <c r="CG650" s="253">
        <f t="shared" si="1108"/>
        <v>0</v>
      </c>
      <c r="CH650" s="361"/>
      <c r="CI650" s="253">
        <f t="shared" si="1109"/>
        <v>0</v>
      </c>
      <c r="CJ650" s="361"/>
      <c r="CK650" s="361"/>
      <c r="CL650" s="361"/>
      <c r="CM650" s="361"/>
      <c r="CN650" s="361"/>
      <c r="CO650" s="361"/>
      <c r="CP650" s="361"/>
      <c r="CQ650" s="361"/>
      <c r="CR650" s="253">
        <f t="shared" si="1110"/>
        <v>0</v>
      </c>
      <c r="CS650" s="361"/>
      <c r="CT650" s="253">
        <f t="shared" si="1111"/>
        <v>0</v>
      </c>
      <c r="CU650" s="361"/>
      <c r="CV650" s="361"/>
      <c r="CW650" s="361"/>
      <c r="CX650" s="361"/>
      <c r="CY650" s="361"/>
      <c r="CZ650" s="361"/>
      <c r="DA650" s="361"/>
      <c r="DB650" s="361"/>
      <c r="DC650" s="253">
        <f t="shared" si="1112"/>
        <v>0</v>
      </c>
      <c r="DD650" s="361"/>
      <c r="DE650" s="253">
        <f t="shared" si="1113"/>
        <v>0</v>
      </c>
      <c r="DF650" s="361"/>
      <c r="DG650" s="361"/>
      <c r="DH650" s="361"/>
      <c r="DI650" s="361"/>
      <c r="DJ650" s="361"/>
      <c r="DK650" s="361"/>
      <c r="DL650" s="361"/>
      <c r="DM650" s="242"/>
      <c r="DN650" s="242"/>
    </row>
    <row r="651" spans="1:118" s="27" customFormat="1" ht="12">
      <c r="A651" s="272" t="str">
        <f t="shared" si="1083"/>
        <v>Внести наименование учреждения 22</v>
      </c>
      <c r="B651" s="350" t="s">
        <v>290</v>
      </c>
      <c r="C651" s="349" t="s">
        <v>291</v>
      </c>
      <c r="D651" s="349" t="s">
        <v>59</v>
      </c>
      <c r="E651" s="308">
        <f t="shared" si="1094"/>
        <v>0</v>
      </c>
      <c r="F651" s="236">
        <f t="shared" si="1095"/>
        <v>0</v>
      </c>
      <c r="G651" s="236">
        <f t="shared" si="1096"/>
        <v>0</v>
      </c>
      <c r="H651" s="236">
        <f t="shared" si="1097"/>
        <v>0</v>
      </c>
      <c r="I651" s="236">
        <f t="shared" si="1098"/>
        <v>0</v>
      </c>
      <c r="J651" s="236">
        <f t="shared" si="1099"/>
        <v>0</v>
      </c>
      <c r="K651" s="236">
        <f t="shared" si="1100"/>
        <v>0</v>
      </c>
      <c r="L651" s="236">
        <f t="shared" si="1101"/>
        <v>0</v>
      </c>
      <c r="M651" s="236">
        <f t="shared" si="1102"/>
        <v>0</v>
      </c>
      <c r="N651" s="236">
        <f t="shared" si="1084"/>
        <v>0</v>
      </c>
      <c r="O651" s="236">
        <f t="shared" si="1103"/>
        <v>0</v>
      </c>
      <c r="P651" s="367"/>
      <c r="Q651" s="368"/>
      <c r="R651" s="237">
        <f t="shared" si="1085"/>
        <v>0</v>
      </c>
      <c r="S651" s="368"/>
      <c r="T651" s="237">
        <f t="shared" si="1086"/>
        <v>0</v>
      </c>
      <c r="U651" s="368"/>
      <c r="V651" s="368"/>
      <c r="W651" s="368"/>
      <c r="X651" s="368"/>
      <c r="Y651" s="368"/>
      <c r="Z651" s="368"/>
      <c r="AA651" s="367"/>
      <c r="AB651" s="368"/>
      <c r="AC651" s="237">
        <f t="shared" si="1087"/>
        <v>0</v>
      </c>
      <c r="AD651" s="368"/>
      <c r="AE651" s="237">
        <f t="shared" si="1088"/>
        <v>0</v>
      </c>
      <c r="AF651" s="368"/>
      <c r="AG651" s="368"/>
      <c r="AH651" s="368"/>
      <c r="AI651" s="368"/>
      <c r="AJ651" s="368"/>
      <c r="AK651" s="368"/>
      <c r="AL651" s="367"/>
      <c r="AM651" s="368"/>
      <c r="AN651" s="237">
        <f t="shared" si="1089"/>
        <v>0</v>
      </c>
      <c r="AO651" s="368"/>
      <c r="AP651" s="237">
        <f t="shared" si="1090"/>
        <v>0</v>
      </c>
      <c r="AQ651" s="368"/>
      <c r="AR651" s="368"/>
      <c r="AS651" s="368"/>
      <c r="AT651" s="368"/>
      <c r="AU651" s="368"/>
      <c r="AV651" s="368"/>
      <c r="AW651" s="367"/>
      <c r="AX651" s="368"/>
      <c r="AY651" s="237">
        <f t="shared" si="1091"/>
        <v>0</v>
      </c>
      <c r="AZ651" s="368"/>
      <c r="BA651" s="237">
        <f t="shared" si="1092"/>
        <v>0</v>
      </c>
      <c r="BB651" s="368"/>
      <c r="BC651" s="368"/>
      <c r="BD651" s="368"/>
      <c r="BE651" s="368"/>
      <c r="BF651" s="368"/>
      <c r="BG651" s="368"/>
      <c r="BH651" s="379">
        <f t="shared" si="1080"/>
        <v>0</v>
      </c>
      <c r="BI651" s="255" t="str">
        <f t="shared" si="1093"/>
        <v>06</v>
      </c>
      <c r="BJ651" s="361"/>
      <c r="BK651" s="253">
        <f t="shared" si="1104"/>
        <v>0</v>
      </c>
      <c r="BL651" s="361"/>
      <c r="BM651" s="253">
        <f t="shared" si="1105"/>
        <v>0</v>
      </c>
      <c r="BN651" s="247"/>
      <c r="BO651" s="358"/>
      <c r="BP651" s="361"/>
      <c r="BQ651" s="361"/>
      <c r="BR651" s="361"/>
      <c r="BS651" s="361"/>
      <c r="BT651" s="361"/>
      <c r="BU651" s="361"/>
      <c r="BV651" s="253">
        <f t="shared" si="1106"/>
        <v>0</v>
      </c>
      <c r="BW651" s="361"/>
      <c r="BX651" s="253">
        <f t="shared" si="1107"/>
        <v>0</v>
      </c>
      <c r="BY651" s="361"/>
      <c r="BZ651" s="361"/>
      <c r="CA651" s="361"/>
      <c r="CB651" s="361"/>
      <c r="CC651" s="361"/>
      <c r="CD651" s="361"/>
      <c r="CE651" s="361"/>
      <c r="CF651" s="361"/>
      <c r="CG651" s="253">
        <f t="shared" si="1108"/>
        <v>0</v>
      </c>
      <c r="CH651" s="361"/>
      <c r="CI651" s="253">
        <f t="shared" si="1109"/>
        <v>0</v>
      </c>
      <c r="CJ651" s="361"/>
      <c r="CK651" s="361"/>
      <c r="CL651" s="361"/>
      <c r="CM651" s="361"/>
      <c r="CN651" s="361"/>
      <c r="CO651" s="361"/>
      <c r="CP651" s="361"/>
      <c r="CQ651" s="361"/>
      <c r="CR651" s="253">
        <f t="shared" si="1110"/>
        <v>0</v>
      </c>
      <c r="CS651" s="361"/>
      <c r="CT651" s="253">
        <f t="shared" si="1111"/>
        <v>0</v>
      </c>
      <c r="CU651" s="361"/>
      <c r="CV651" s="361"/>
      <c r="CW651" s="361"/>
      <c r="CX651" s="361"/>
      <c r="CY651" s="361"/>
      <c r="CZ651" s="361"/>
      <c r="DA651" s="361"/>
      <c r="DB651" s="361"/>
      <c r="DC651" s="253">
        <f t="shared" si="1112"/>
        <v>0</v>
      </c>
      <c r="DD651" s="361"/>
      <c r="DE651" s="253">
        <f t="shared" si="1113"/>
        <v>0</v>
      </c>
      <c r="DF651" s="361"/>
      <c r="DG651" s="361"/>
      <c r="DH651" s="361"/>
      <c r="DI651" s="361"/>
      <c r="DJ651" s="361"/>
      <c r="DK651" s="361"/>
      <c r="DL651" s="361"/>
      <c r="DM651" s="2"/>
      <c r="DN651" s="2"/>
    </row>
    <row r="652" spans="1:118" s="28" customFormat="1" ht="36">
      <c r="A652" s="272" t="str">
        <f t="shared" si="1083"/>
        <v>Внести наименование учреждения 22</v>
      </c>
      <c r="B652" s="348" t="s">
        <v>332</v>
      </c>
      <c r="C652" s="349" t="s">
        <v>292</v>
      </c>
      <c r="D652" s="349" t="s">
        <v>60</v>
      </c>
      <c r="E652" s="308">
        <f t="shared" si="1094"/>
        <v>0</v>
      </c>
      <c r="F652" s="236">
        <f t="shared" si="1095"/>
        <v>0</v>
      </c>
      <c r="G652" s="236">
        <f t="shared" si="1096"/>
        <v>0</v>
      </c>
      <c r="H652" s="236">
        <f t="shared" si="1097"/>
        <v>0</v>
      </c>
      <c r="I652" s="236">
        <f t="shared" si="1098"/>
        <v>0</v>
      </c>
      <c r="J652" s="236">
        <f t="shared" si="1099"/>
        <v>0</v>
      </c>
      <c r="K652" s="236">
        <f t="shared" si="1100"/>
        <v>0</v>
      </c>
      <c r="L652" s="236">
        <f t="shared" si="1101"/>
        <v>0</v>
      </c>
      <c r="M652" s="236">
        <f t="shared" si="1102"/>
        <v>0</v>
      </c>
      <c r="N652" s="236">
        <f t="shared" si="1084"/>
        <v>0</v>
      </c>
      <c r="O652" s="236">
        <f t="shared" si="1103"/>
        <v>0</v>
      </c>
      <c r="P652" s="220"/>
      <c r="Q652" s="221"/>
      <c r="R652" s="237">
        <f t="shared" si="1085"/>
        <v>0</v>
      </c>
      <c r="S652" s="221"/>
      <c r="T652" s="237">
        <f t="shared" si="1086"/>
        <v>0</v>
      </c>
      <c r="U652" s="221"/>
      <c r="V652" s="233"/>
      <c r="W652" s="221"/>
      <c r="X652" s="221"/>
      <c r="Y652" s="233"/>
      <c r="Z652" s="221"/>
      <c r="AA652" s="220"/>
      <c r="AB652" s="221"/>
      <c r="AC652" s="237">
        <f t="shared" si="1087"/>
        <v>0</v>
      </c>
      <c r="AD652" s="221"/>
      <c r="AE652" s="237">
        <f t="shared" si="1088"/>
        <v>0</v>
      </c>
      <c r="AF652" s="221"/>
      <c r="AG652" s="233"/>
      <c r="AH652" s="221"/>
      <c r="AI652" s="221"/>
      <c r="AJ652" s="233"/>
      <c r="AK652" s="221"/>
      <c r="AL652" s="220"/>
      <c r="AM652" s="221"/>
      <c r="AN652" s="237">
        <f t="shared" si="1089"/>
        <v>0</v>
      </c>
      <c r="AO652" s="221"/>
      <c r="AP652" s="237">
        <f t="shared" si="1090"/>
        <v>0</v>
      </c>
      <c r="AQ652" s="221"/>
      <c r="AR652" s="233"/>
      <c r="AS652" s="221"/>
      <c r="AT652" s="221"/>
      <c r="AU652" s="233"/>
      <c r="AV652" s="221"/>
      <c r="AW652" s="220"/>
      <c r="AX652" s="221"/>
      <c r="AY652" s="237">
        <f t="shared" si="1091"/>
        <v>0</v>
      </c>
      <c r="AZ652" s="221"/>
      <c r="BA652" s="237">
        <f t="shared" si="1092"/>
        <v>0</v>
      </c>
      <c r="BB652" s="221"/>
      <c r="BC652" s="233"/>
      <c r="BD652" s="221"/>
      <c r="BE652" s="221"/>
      <c r="BF652" s="233"/>
      <c r="BG652" s="221"/>
      <c r="BH652" s="379">
        <f t="shared" si="1080"/>
        <v>0</v>
      </c>
      <c r="BI652" s="255" t="str">
        <f t="shared" si="1093"/>
        <v>07</v>
      </c>
      <c r="BJ652" s="361"/>
      <c r="BK652" s="253">
        <f t="shared" si="1104"/>
        <v>0</v>
      </c>
      <c r="BL652" s="361"/>
      <c r="BM652" s="253">
        <f t="shared" si="1105"/>
        <v>0</v>
      </c>
      <c r="BN652" s="247"/>
      <c r="BO652" s="358"/>
      <c r="BP652" s="361"/>
      <c r="BQ652" s="361"/>
      <c r="BR652" s="361"/>
      <c r="BS652" s="361"/>
      <c r="BT652" s="361"/>
      <c r="BU652" s="361"/>
      <c r="BV652" s="253">
        <f t="shared" si="1106"/>
        <v>0</v>
      </c>
      <c r="BW652" s="361"/>
      <c r="BX652" s="253">
        <f t="shared" si="1107"/>
        <v>0</v>
      </c>
      <c r="BY652" s="361"/>
      <c r="BZ652" s="361"/>
      <c r="CA652" s="361"/>
      <c r="CB652" s="361"/>
      <c r="CC652" s="361"/>
      <c r="CD652" s="361"/>
      <c r="CE652" s="361"/>
      <c r="CF652" s="361"/>
      <c r="CG652" s="253">
        <f t="shared" si="1108"/>
        <v>0</v>
      </c>
      <c r="CH652" s="361"/>
      <c r="CI652" s="253">
        <f t="shared" si="1109"/>
        <v>0</v>
      </c>
      <c r="CJ652" s="361"/>
      <c r="CK652" s="361"/>
      <c r="CL652" s="361"/>
      <c r="CM652" s="361"/>
      <c r="CN652" s="361"/>
      <c r="CO652" s="361"/>
      <c r="CP652" s="361"/>
      <c r="CQ652" s="361"/>
      <c r="CR652" s="253">
        <f t="shared" si="1110"/>
        <v>0</v>
      </c>
      <c r="CS652" s="361"/>
      <c r="CT652" s="253">
        <f t="shared" si="1111"/>
        <v>0</v>
      </c>
      <c r="CU652" s="361"/>
      <c r="CV652" s="361"/>
      <c r="CW652" s="361"/>
      <c r="CX652" s="361"/>
      <c r="CY652" s="361"/>
      <c r="CZ652" s="361"/>
      <c r="DA652" s="361"/>
      <c r="DB652" s="361"/>
      <c r="DC652" s="253">
        <f t="shared" si="1112"/>
        <v>0</v>
      </c>
      <c r="DD652" s="361"/>
      <c r="DE652" s="253">
        <f t="shared" si="1113"/>
        <v>0</v>
      </c>
      <c r="DF652" s="361"/>
      <c r="DG652" s="361"/>
      <c r="DH652" s="361"/>
      <c r="DI652" s="361"/>
      <c r="DJ652" s="361"/>
      <c r="DK652" s="361"/>
      <c r="DL652" s="361"/>
      <c r="DM652" s="242"/>
      <c r="DN652" s="242"/>
    </row>
    <row r="653" spans="1:118" s="28" customFormat="1" ht="24">
      <c r="A653" s="272" t="str">
        <f t="shared" si="1083"/>
        <v>Внести наименование учреждения 22</v>
      </c>
      <c r="B653" s="348" t="s">
        <v>333</v>
      </c>
      <c r="C653" s="349" t="s">
        <v>293</v>
      </c>
      <c r="D653" s="349" t="s">
        <v>61</v>
      </c>
      <c r="E653" s="308">
        <f t="shared" si="1094"/>
        <v>0</v>
      </c>
      <c r="F653" s="236">
        <f t="shared" si="1095"/>
        <v>0</v>
      </c>
      <c r="G653" s="236">
        <f t="shared" si="1096"/>
        <v>0</v>
      </c>
      <c r="H653" s="236">
        <f t="shared" si="1097"/>
        <v>0</v>
      </c>
      <c r="I653" s="236">
        <f t="shared" si="1098"/>
        <v>0</v>
      </c>
      <c r="J653" s="236">
        <f t="shared" si="1099"/>
        <v>0</v>
      </c>
      <c r="K653" s="236">
        <f t="shared" si="1100"/>
        <v>0</v>
      </c>
      <c r="L653" s="236">
        <f t="shared" si="1101"/>
        <v>0</v>
      </c>
      <c r="M653" s="236">
        <f t="shared" si="1102"/>
        <v>0</v>
      </c>
      <c r="N653" s="236">
        <f t="shared" si="1084"/>
        <v>0</v>
      </c>
      <c r="O653" s="236">
        <f t="shared" si="1103"/>
        <v>0</v>
      </c>
      <c r="P653" s="367"/>
      <c r="Q653" s="368"/>
      <c r="R653" s="237">
        <f t="shared" ref="R653:R670" si="1114">SUM(U653:W653)</f>
        <v>0</v>
      </c>
      <c r="S653" s="368"/>
      <c r="T653" s="237">
        <f t="shared" ref="T653:T670" si="1115">SUM(X653:Z653)</f>
        <v>0</v>
      </c>
      <c r="U653" s="368"/>
      <c r="V653" s="368"/>
      <c r="W653" s="368"/>
      <c r="X653" s="368"/>
      <c r="Y653" s="368"/>
      <c r="Z653" s="368"/>
      <c r="AA653" s="367"/>
      <c r="AB653" s="368"/>
      <c r="AC653" s="237">
        <f t="shared" ref="AC653:AC670" si="1116">SUM(AF653:AH653)</f>
        <v>0</v>
      </c>
      <c r="AD653" s="368"/>
      <c r="AE653" s="237">
        <f t="shared" ref="AE653:AE670" si="1117">SUM(AI653:AK653)</f>
        <v>0</v>
      </c>
      <c r="AF653" s="368"/>
      <c r="AG653" s="368"/>
      <c r="AH653" s="368"/>
      <c r="AI653" s="368"/>
      <c r="AJ653" s="368"/>
      <c r="AK653" s="368"/>
      <c r="AL653" s="367"/>
      <c r="AM653" s="368"/>
      <c r="AN653" s="237">
        <f t="shared" ref="AN653:AN670" si="1118">SUM(AQ653:AS653)</f>
        <v>0</v>
      </c>
      <c r="AO653" s="368"/>
      <c r="AP653" s="237">
        <f t="shared" ref="AP653:AP670" si="1119">SUM(AT653:AV653)</f>
        <v>0</v>
      </c>
      <c r="AQ653" s="368"/>
      <c r="AR653" s="368"/>
      <c r="AS653" s="368"/>
      <c r="AT653" s="368"/>
      <c r="AU653" s="368"/>
      <c r="AV653" s="368"/>
      <c r="AW653" s="367"/>
      <c r="AX653" s="368"/>
      <c r="AY653" s="237">
        <f t="shared" ref="AY653:AY670" si="1120">SUM(BB653:BD653)</f>
        <v>0</v>
      </c>
      <c r="AZ653" s="368"/>
      <c r="BA653" s="237">
        <f t="shared" ref="BA653:BA670" si="1121">SUM(BE653:BG653)</f>
        <v>0</v>
      </c>
      <c r="BB653" s="368"/>
      <c r="BC653" s="368"/>
      <c r="BD653" s="368"/>
      <c r="BE653" s="368"/>
      <c r="BF653" s="368"/>
      <c r="BG653" s="368"/>
      <c r="BH653" s="379">
        <f t="shared" si="1080"/>
        <v>0</v>
      </c>
      <c r="BI653" s="255" t="str">
        <f t="shared" si="1093"/>
        <v>08</v>
      </c>
      <c r="BJ653" s="361"/>
      <c r="BK653" s="253">
        <f t="shared" si="1104"/>
        <v>0</v>
      </c>
      <c r="BL653" s="361"/>
      <c r="BM653" s="253">
        <f t="shared" si="1105"/>
        <v>0</v>
      </c>
      <c r="BN653" s="247"/>
      <c r="BO653" s="358"/>
      <c r="BP653" s="361"/>
      <c r="BQ653" s="361"/>
      <c r="BR653" s="361"/>
      <c r="BS653" s="361"/>
      <c r="BT653" s="361"/>
      <c r="BU653" s="361"/>
      <c r="BV653" s="253">
        <f t="shared" si="1106"/>
        <v>0</v>
      </c>
      <c r="BW653" s="361"/>
      <c r="BX653" s="253">
        <f t="shared" si="1107"/>
        <v>0</v>
      </c>
      <c r="BY653" s="361"/>
      <c r="BZ653" s="361"/>
      <c r="CA653" s="361"/>
      <c r="CB653" s="361"/>
      <c r="CC653" s="361"/>
      <c r="CD653" s="361"/>
      <c r="CE653" s="361"/>
      <c r="CF653" s="361"/>
      <c r="CG653" s="253">
        <f t="shared" si="1108"/>
        <v>0</v>
      </c>
      <c r="CH653" s="361"/>
      <c r="CI653" s="253">
        <f t="shared" si="1109"/>
        <v>0</v>
      </c>
      <c r="CJ653" s="361"/>
      <c r="CK653" s="361"/>
      <c r="CL653" s="361"/>
      <c r="CM653" s="361"/>
      <c r="CN653" s="361"/>
      <c r="CO653" s="361"/>
      <c r="CP653" s="361"/>
      <c r="CQ653" s="361"/>
      <c r="CR653" s="253">
        <f t="shared" si="1110"/>
        <v>0</v>
      </c>
      <c r="CS653" s="361"/>
      <c r="CT653" s="253">
        <f t="shared" si="1111"/>
        <v>0</v>
      </c>
      <c r="CU653" s="361"/>
      <c r="CV653" s="361"/>
      <c r="CW653" s="361"/>
      <c r="CX653" s="361"/>
      <c r="CY653" s="361"/>
      <c r="CZ653" s="361"/>
      <c r="DA653" s="361"/>
      <c r="DB653" s="361"/>
      <c r="DC653" s="253">
        <f t="shared" si="1112"/>
        <v>0</v>
      </c>
      <c r="DD653" s="361"/>
      <c r="DE653" s="253">
        <f t="shared" si="1113"/>
        <v>0</v>
      </c>
      <c r="DF653" s="361"/>
      <c r="DG653" s="361"/>
      <c r="DH653" s="361"/>
      <c r="DI653" s="361"/>
      <c r="DJ653" s="361"/>
      <c r="DK653" s="361"/>
      <c r="DL653" s="361"/>
      <c r="DM653" s="242"/>
      <c r="DN653" s="242"/>
    </row>
    <row r="654" spans="1:118" s="27" customFormat="1" ht="24">
      <c r="A654" s="272" t="str">
        <f t="shared" si="1083"/>
        <v>Внести наименование учреждения 22</v>
      </c>
      <c r="B654" s="351" t="s">
        <v>334</v>
      </c>
      <c r="C654" s="349" t="s">
        <v>294</v>
      </c>
      <c r="D654" s="349" t="s">
        <v>63</v>
      </c>
      <c r="E654" s="308">
        <f t="shared" si="1094"/>
        <v>0</v>
      </c>
      <c r="F654" s="236">
        <f t="shared" si="1095"/>
        <v>0</v>
      </c>
      <c r="G654" s="236">
        <f t="shared" si="1096"/>
        <v>0</v>
      </c>
      <c r="H654" s="236">
        <f t="shared" si="1097"/>
        <v>0</v>
      </c>
      <c r="I654" s="236">
        <f t="shared" si="1098"/>
        <v>0</v>
      </c>
      <c r="J654" s="236">
        <f t="shared" si="1099"/>
        <v>0</v>
      </c>
      <c r="K654" s="236">
        <f t="shared" si="1100"/>
        <v>0</v>
      </c>
      <c r="L654" s="236">
        <f t="shared" si="1101"/>
        <v>0</v>
      </c>
      <c r="M654" s="236">
        <f t="shared" si="1102"/>
        <v>0</v>
      </c>
      <c r="N654" s="236">
        <f t="shared" si="1084"/>
        <v>0</v>
      </c>
      <c r="O654" s="236">
        <f t="shared" si="1103"/>
        <v>0</v>
      </c>
      <c r="P654" s="367"/>
      <c r="Q654" s="368"/>
      <c r="R654" s="237">
        <f t="shared" si="1114"/>
        <v>0</v>
      </c>
      <c r="S654" s="368"/>
      <c r="T654" s="237">
        <f t="shared" si="1115"/>
        <v>0</v>
      </c>
      <c r="U654" s="368"/>
      <c r="V654" s="368"/>
      <c r="W654" s="368"/>
      <c r="X654" s="368"/>
      <c r="Y654" s="368"/>
      <c r="Z654" s="368"/>
      <c r="AA654" s="367"/>
      <c r="AB654" s="368"/>
      <c r="AC654" s="237">
        <f t="shared" si="1116"/>
        <v>0</v>
      </c>
      <c r="AD654" s="368"/>
      <c r="AE654" s="237">
        <f t="shared" si="1117"/>
        <v>0</v>
      </c>
      <c r="AF654" s="368"/>
      <c r="AG654" s="368"/>
      <c r="AH654" s="368"/>
      <c r="AI654" s="368"/>
      <c r="AJ654" s="368"/>
      <c r="AK654" s="368"/>
      <c r="AL654" s="367"/>
      <c r="AM654" s="368"/>
      <c r="AN654" s="237">
        <f t="shared" si="1118"/>
        <v>0</v>
      </c>
      <c r="AO654" s="368"/>
      <c r="AP654" s="237">
        <f t="shared" si="1119"/>
        <v>0</v>
      </c>
      <c r="AQ654" s="368"/>
      <c r="AR654" s="368"/>
      <c r="AS654" s="368"/>
      <c r="AT654" s="368"/>
      <c r="AU654" s="368"/>
      <c r="AV654" s="368"/>
      <c r="AW654" s="367"/>
      <c r="AX654" s="368"/>
      <c r="AY654" s="237">
        <f t="shared" si="1120"/>
        <v>0</v>
      </c>
      <c r="AZ654" s="368"/>
      <c r="BA654" s="237">
        <f t="shared" si="1121"/>
        <v>0</v>
      </c>
      <c r="BB654" s="368"/>
      <c r="BC654" s="368"/>
      <c r="BD654" s="368"/>
      <c r="BE654" s="368"/>
      <c r="BF654" s="368"/>
      <c r="BG654" s="368"/>
      <c r="BH654" s="379">
        <f t="shared" si="1080"/>
        <v>0</v>
      </c>
      <c r="BI654" s="255" t="str">
        <f t="shared" si="1093"/>
        <v>09</v>
      </c>
      <c r="BJ654" s="361"/>
      <c r="BK654" s="253">
        <f t="shared" si="1104"/>
        <v>0</v>
      </c>
      <c r="BL654" s="361"/>
      <c r="BM654" s="253">
        <f t="shared" si="1105"/>
        <v>0</v>
      </c>
      <c r="BN654" s="247"/>
      <c r="BO654" s="358"/>
      <c r="BP654" s="361"/>
      <c r="BQ654" s="361"/>
      <c r="BR654" s="361"/>
      <c r="BS654" s="361"/>
      <c r="BT654" s="361"/>
      <c r="BU654" s="361"/>
      <c r="BV654" s="253">
        <f t="shared" si="1106"/>
        <v>0</v>
      </c>
      <c r="BW654" s="361"/>
      <c r="BX654" s="253">
        <f t="shared" si="1107"/>
        <v>0</v>
      </c>
      <c r="BY654" s="361"/>
      <c r="BZ654" s="361"/>
      <c r="CA654" s="361"/>
      <c r="CB654" s="361"/>
      <c r="CC654" s="361"/>
      <c r="CD654" s="361"/>
      <c r="CE654" s="361"/>
      <c r="CF654" s="361"/>
      <c r="CG654" s="253">
        <f t="shared" si="1108"/>
        <v>0</v>
      </c>
      <c r="CH654" s="361"/>
      <c r="CI654" s="253">
        <f t="shared" si="1109"/>
        <v>0</v>
      </c>
      <c r="CJ654" s="361"/>
      <c r="CK654" s="361"/>
      <c r="CL654" s="361"/>
      <c r="CM654" s="361"/>
      <c r="CN654" s="361"/>
      <c r="CO654" s="361"/>
      <c r="CP654" s="361"/>
      <c r="CQ654" s="361"/>
      <c r="CR654" s="253">
        <f t="shared" si="1110"/>
        <v>0</v>
      </c>
      <c r="CS654" s="361"/>
      <c r="CT654" s="253">
        <f t="shared" si="1111"/>
        <v>0</v>
      </c>
      <c r="CU654" s="361"/>
      <c r="CV654" s="361"/>
      <c r="CW654" s="361"/>
      <c r="CX654" s="361"/>
      <c r="CY654" s="361"/>
      <c r="CZ654" s="361"/>
      <c r="DA654" s="361"/>
      <c r="DB654" s="361"/>
      <c r="DC654" s="253">
        <f t="shared" si="1112"/>
        <v>0</v>
      </c>
      <c r="DD654" s="361"/>
      <c r="DE654" s="253">
        <f t="shared" si="1113"/>
        <v>0</v>
      </c>
      <c r="DF654" s="361"/>
      <c r="DG654" s="361"/>
      <c r="DH654" s="361"/>
      <c r="DI654" s="361"/>
      <c r="DJ654" s="361"/>
      <c r="DK654" s="361"/>
      <c r="DL654" s="361"/>
      <c r="DM654" s="2"/>
      <c r="DN654" s="2"/>
    </row>
    <row r="655" spans="1:118" s="27" customFormat="1" ht="12">
      <c r="A655" s="272" t="str">
        <f t="shared" si="1083"/>
        <v>Внести наименование учреждения 22</v>
      </c>
      <c r="B655" s="366" t="s">
        <v>335</v>
      </c>
      <c r="C655" s="349" t="s">
        <v>295</v>
      </c>
      <c r="D655" s="349" t="s">
        <v>64</v>
      </c>
      <c r="E655" s="308">
        <f t="shared" si="1094"/>
        <v>0</v>
      </c>
      <c r="F655" s="236">
        <f t="shared" si="1095"/>
        <v>0</v>
      </c>
      <c r="G655" s="236">
        <f t="shared" si="1096"/>
        <v>0</v>
      </c>
      <c r="H655" s="236">
        <f t="shared" si="1097"/>
        <v>0</v>
      </c>
      <c r="I655" s="236">
        <f t="shared" si="1098"/>
        <v>0</v>
      </c>
      <c r="J655" s="236">
        <f t="shared" si="1099"/>
        <v>0</v>
      </c>
      <c r="K655" s="236">
        <f t="shared" si="1100"/>
        <v>0</v>
      </c>
      <c r="L655" s="236">
        <f t="shared" si="1101"/>
        <v>0</v>
      </c>
      <c r="M655" s="236">
        <f t="shared" si="1102"/>
        <v>0</v>
      </c>
      <c r="N655" s="236">
        <f t="shared" si="1084"/>
        <v>0</v>
      </c>
      <c r="O655" s="236">
        <f t="shared" si="1103"/>
        <v>0</v>
      </c>
      <c r="P655" s="367"/>
      <c r="Q655" s="368"/>
      <c r="R655" s="237">
        <f t="shared" si="1114"/>
        <v>0</v>
      </c>
      <c r="S655" s="368"/>
      <c r="T655" s="237">
        <f t="shared" si="1115"/>
        <v>0</v>
      </c>
      <c r="U655" s="368"/>
      <c r="V655" s="368"/>
      <c r="W655" s="368"/>
      <c r="X655" s="368"/>
      <c r="Y655" s="368"/>
      <c r="Z655" s="368"/>
      <c r="AA655" s="367"/>
      <c r="AB655" s="368"/>
      <c r="AC655" s="237">
        <f t="shared" si="1116"/>
        <v>0</v>
      </c>
      <c r="AD655" s="368"/>
      <c r="AE655" s="237">
        <f t="shared" si="1117"/>
        <v>0</v>
      </c>
      <c r="AF655" s="368"/>
      <c r="AG655" s="368"/>
      <c r="AH655" s="368"/>
      <c r="AI655" s="368"/>
      <c r="AJ655" s="368"/>
      <c r="AK655" s="368"/>
      <c r="AL655" s="367"/>
      <c r="AM655" s="368"/>
      <c r="AN655" s="237">
        <f t="shared" si="1118"/>
        <v>0</v>
      </c>
      <c r="AO655" s="368"/>
      <c r="AP655" s="237">
        <f t="shared" si="1119"/>
        <v>0</v>
      </c>
      <c r="AQ655" s="368"/>
      <c r="AR655" s="368"/>
      <c r="AS655" s="368"/>
      <c r="AT655" s="368"/>
      <c r="AU655" s="368"/>
      <c r="AV655" s="368"/>
      <c r="AW655" s="367"/>
      <c r="AX655" s="368"/>
      <c r="AY655" s="237">
        <f t="shared" si="1120"/>
        <v>0</v>
      </c>
      <c r="AZ655" s="368"/>
      <c r="BA655" s="237">
        <f t="shared" si="1121"/>
        <v>0</v>
      </c>
      <c r="BB655" s="368"/>
      <c r="BC655" s="368"/>
      <c r="BD655" s="368"/>
      <c r="BE655" s="368"/>
      <c r="BF655" s="368"/>
      <c r="BG655" s="368"/>
      <c r="BH655" s="379">
        <f t="shared" si="1080"/>
        <v>0</v>
      </c>
      <c r="BI655" s="255" t="str">
        <f t="shared" si="1093"/>
        <v>10</v>
      </c>
      <c r="BJ655" s="361"/>
      <c r="BK655" s="253">
        <f t="shared" si="1104"/>
        <v>0</v>
      </c>
      <c r="BL655" s="361"/>
      <c r="BM655" s="253">
        <f t="shared" si="1105"/>
        <v>0</v>
      </c>
      <c r="BN655" s="247"/>
      <c r="BO655" s="358"/>
      <c r="BP655" s="361"/>
      <c r="BQ655" s="361"/>
      <c r="BR655" s="361"/>
      <c r="BS655" s="361"/>
      <c r="BT655" s="361"/>
      <c r="BU655" s="361"/>
      <c r="BV655" s="253">
        <f t="shared" si="1106"/>
        <v>0</v>
      </c>
      <c r="BW655" s="361"/>
      <c r="BX655" s="253">
        <f t="shared" si="1107"/>
        <v>0</v>
      </c>
      <c r="BY655" s="361"/>
      <c r="BZ655" s="361"/>
      <c r="CA655" s="361"/>
      <c r="CB655" s="361"/>
      <c r="CC655" s="361"/>
      <c r="CD655" s="361"/>
      <c r="CE655" s="361"/>
      <c r="CF655" s="361"/>
      <c r="CG655" s="253">
        <f t="shared" si="1108"/>
        <v>0</v>
      </c>
      <c r="CH655" s="361"/>
      <c r="CI655" s="253">
        <f t="shared" si="1109"/>
        <v>0</v>
      </c>
      <c r="CJ655" s="361"/>
      <c r="CK655" s="361"/>
      <c r="CL655" s="361"/>
      <c r="CM655" s="361"/>
      <c r="CN655" s="361"/>
      <c r="CO655" s="361"/>
      <c r="CP655" s="361"/>
      <c r="CQ655" s="361"/>
      <c r="CR655" s="253">
        <f t="shared" si="1110"/>
        <v>0</v>
      </c>
      <c r="CS655" s="361"/>
      <c r="CT655" s="253">
        <f t="shared" si="1111"/>
        <v>0</v>
      </c>
      <c r="CU655" s="361"/>
      <c r="CV655" s="361"/>
      <c r="CW655" s="361"/>
      <c r="CX655" s="361"/>
      <c r="CY655" s="361"/>
      <c r="CZ655" s="361"/>
      <c r="DA655" s="361"/>
      <c r="DB655" s="361"/>
      <c r="DC655" s="253">
        <f t="shared" si="1112"/>
        <v>0</v>
      </c>
      <c r="DD655" s="361"/>
      <c r="DE655" s="253">
        <f t="shared" si="1113"/>
        <v>0</v>
      </c>
      <c r="DF655" s="361"/>
      <c r="DG655" s="361"/>
      <c r="DH655" s="361"/>
      <c r="DI655" s="361"/>
      <c r="DJ655" s="361"/>
      <c r="DK655" s="361"/>
      <c r="DL655" s="361"/>
      <c r="DM655" s="2"/>
      <c r="DN655" s="2"/>
    </row>
    <row r="656" spans="1:118" s="28" customFormat="1" ht="24">
      <c r="A656" s="272" t="str">
        <f t="shared" si="1083"/>
        <v>Внести наименование учреждения 22</v>
      </c>
      <c r="B656" s="348" t="s">
        <v>336</v>
      </c>
      <c r="C656" s="349" t="s">
        <v>296</v>
      </c>
      <c r="D656" s="349" t="s">
        <v>65</v>
      </c>
      <c r="E656" s="308">
        <f t="shared" si="1094"/>
        <v>0</v>
      </c>
      <c r="F656" s="236">
        <f t="shared" si="1095"/>
        <v>0</v>
      </c>
      <c r="G656" s="236">
        <f t="shared" si="1096"/>
        <v>0</v>
      </c>
      <c r="H656" s="236">
        <f t="shared" si="1097"/>
        <v>0</v>
      </c>
      <c r="I656" s="236">
        <f t="shared" si="1098"/>
        <v>0</v>
      </c>
      <c r="J656" s="236">
        <f t="shared" si="1099"/>
        <v>0</v>
      </c>
      <c r="K656" s="236">
        <f t="shared" si="1100"/>
        <v>0</v>
      </c>
      <c r="L656" s="236">
        <f t="shared" si="1101"/>
        <v>0</v>
      </c>
      <c r="M656" s="236">
        <f t="shared" si="1102"/>
        <v>0</v>
      </c>
      <c r="N656" s="236">
        <f t="shared" si="1084"/>
        <v>0</v>
      </c>
      <c r="O656" s="236">
        <f t="shared" si="1103"/>
        <v>0</v>
      </c>
      <c r="P656" s="220"/>
      <c r="Q656" s="221"/>
      <c r="R656" s="237">
        <f t="shared" si="1114"/>
        <v>0</v>
      </c>
      <c r="S656" s="221"/>
      <c r="T656" s="237">
        <f t="shared" si="1115"/>
        <v>0</v>
      </c>
      <c r="U656" s="221"/>
      <c r="V656" s="233"/>
      <c r="W656" s="221"/>
      <c r="X656" s="221"/>
      <c r="Y656" s="233"/>
      <c r="Z656" s="221"/>
      <c r="AA656" s="220"/>
      <c r="AB656" s="221"/>
      <c r="AC656" s="237">
        <f t="shared" si="1116"/>
        <v>0</v>
      </c>
      <c r="AD656" s="221"/>
      <c r="AE656" s="237">
        <f t="shared" si="1117"/>
        <v>0</v>
      </c>
      <c r="AF656" s="221"/>
      <c r="AG656" s="233"/>
      <c r="AH656" s="221"/>
      <c r="AI656" s="221"/>
      <c r="AJ656" s="233"/>
      <c r="AK656" s="221"/>
      <c r="AL656" s="220"/>
      <c r="AM656" s="221"/>
      <c r="AN656" s="237">
        <f t="shared" si="1118"/>
        <v>0</v>
      </c>
      <c r="AO656" s="221"/>
      <c r="AP656" s="237">
        <f t="shared" si="1119"/>
        <v>0</v>
      </c>
      <c r="AQ656" s="221"/>
      <c r="AR656" s="233"/>
      <c r="AS656" s="221"/>
      <c r="AT656" s="221"/>
      <c r="AU656" s="233"/>
      <c r="AV656" s="221"/>
      <c r="AW656" s="220"/>
      <c r="AX656" s="221"/>
      <c r="AY656" s="237">
        <f t="shared" si="1120"/>
        <v>0</v>
      </c>
      <c r="AZ656" s="221"/>
      <c r="BA656" s="237">
        <f t="shared" si="1121"/>
        <v>0</v>
      </c>
      <c r="BB656" s="221"/>
      <c r="BC656" s="233"/>
      <c r="BD656" s="221"/>
      <c r="BE656" s="221"/>
      <c r="BF656" s="233"/>
      <c r="BG656" s="221"/>
      <c r="BH656" s="379">
        <f t="shared" si="1080"/>
        <v>0</v>
      </c>
      <c r="BI656" s="255" t="str">
        <f t="shared" si="1093"/>
        <v>11</v>
      </c>
      <c r="BJ656" s="361"/>
      <c r="BK656" s="253">
        <f t="shared" si="1104"/>
        <v>0</v>
      </c>
      <c r="BL656" s="361"/>
      <c r="BM656" s="253">
        <f t="shared" si="1105"/>
        <v>0</v>
      </c>
      <c r="BN656" s="247"/>
      <c r="BO656" s="358"/>
      <c r="BP656" s="361"/>
      <c r="BQ656" s="361"/>
      <c r="BR656" s="361"/>
      <c r="BS656" s="361"/>
      <c r="BT656" s="361"/>
      <c r="BU656" s="361"/>
      <c r="BV656" s="253">
        <f t="shared" si="1106"/>
        <v>0</v>
      </c>
      <c r="BW656" s="361"/>
      <c r="BX656" s="253">
        <f t="shared" si="1107"/>
        <v>0</v>
      </c>
      <c r="BY656" s="361"/>
      <c r="BZ656" s="361"/>
      <c r="CA656" s="361"/>
      <c r="CB656" s="361"/>
      <c r="CC656" s="361"/>
      <c r="CD656" s="361"/>
      <c r="CE656" s="361"/>
      <c r="CF656" s="361"/>
      <c r="CG656" s="253">
        <f t="shared" si="1108"/>
        <v>0</v>
      </c>
      <c r="CH656" s="361"/>
      <c r="CI656" s="253">
        <f t="shared" si="1109"/>
        <v>0</v>
      </c>
      <c r="CJ656" s="361"/>
      <c r="CK656" s="361"/>
      <c r="CL656" s="361"/>
      <c r="CM656" s="361"/>
      <c r="CN656" s="361"/>
      <c r="CO656" s="361"/>
      <c r="CP656" s="361"/>
      <c r="CQ656" s="361"/>
      <c r="CR656" s="253">
        <f t="shared" si="1110"/>
        <v>0</v>
      </c>
      <c r="CS656" s="361"/>
      <c r="CT656" s="253">
        <f t="shared" si="1111"/>
        <v>0</v>
      </c>
      <c r="CU656" s="361"/>
      <c r="CV656" s="361"/>
      <c r="CW656" s="361"/>
      <c r="CX656" s="361"/>
      <c r="CY656" s="361"/>
      <c r="CZ656" s="361"/>
      <c r="DA656" s="361"/>
      <c r="DB656" s="361"/>
      <c r="DC656" s="253">
        <f t="shared" si="1112"/>
        <v>0</v>
      </c>
      <c r="DD656" s="361"/>
      <c r="DE656" s="253">
        <f t="shared" si="1113"/>
        <v>0</v>
      </c>
      <c r="DF656" s="361"/>
      <c r="DG656" s="361"/>
      <c r="DH656" s="361"/>
      <c r="DI656" s="361"/>
      <c r="DJ656" s="361"/>
      <c r="DK656" s="361"/>
      <c r="DL656" s="361"/>
      <c r="DM656" s="242"/>
      <c r="DN656" s="242"/>
    </row>
    <row r="657" spans="1:118" s="27" customFormat="1" ht="24">
      <c r="A657" s="272" t="str">
        <f t="shared" si="1083"/>
        <v>Внести наименование учреждения 22</v>
      </c>
      <c r="B657" s="351" t="s">
        <v>334</v>
      </c>
      <c r="C657" s="349" t="s">
        <v>297</v>
      </c>
      <c r="D657" s="349" t="s">
        <v>66</v>
      </c>
      <c r="E657" s="308">
        <f t="shared" si="1094"/>
        <v>0</v>
      </c>
      <c r="F657" s="236">
        <f t="shared" si="1095"/>
        <v>0</v>
      </c>
      <c r="G657" s="236">
        <f t="shared" si="1096"/>
        <v>0</v>
      </c>
      <c r="H657" s="236">
        <f t="shared" si="1097"/>
        <v>0</v>
      </c>
      <c r="I657" s="236">
        <f t="shared" si="1098"/>
        <v>0</v>
      </c>
      <c r="J657" s="236">
        <f t="shared" si="1099"/>
        <v>0</v>
      </c>
      <c r="K657" s="236">
        <f t="shared" si="1100"/>
        <v>0</v>
      </c>
      <c r="L657" s="236">
        <f t="shared" si="1101"/>
        <v>0</v>
      </c>
      <c r="M657" s="236">
        <f t="shared" si="1102"/>
        <v>0</v>
      </c>
      <c r="N657" s="236">
        <f t="shared" si="1084"/>
        <v>0</v>
      </c>
      <c r="O657" s="236">
        <f t="shared" si="1103"/>
        <v>0</v>
      </c>
      <c r="P657" s="220"/>
      <c r="Q657" s="221"/>
      <c r="R657" s="237">
        <f t="shared" si="1114"/>
        <v>0</v>
      </c>
      <c r="S657" s="221"/>
      <c r="T657" s="237">
        <f t="shared" si="1115"/>
        <v>0</v>
      </c>
      <c r="U657" s="221"/>
      <c r="V657" s="233"/>
      <c r="W657" s="221"/>
      <c r="X657" s="221"/>
      <c r="Y657" s="233"/>
      <c r="Z657" s="221"/>
      <c r="AA657" s="220"/>
      <c r="AB657" s="221"/>
      <c r="AC657" s="237">
        <f t="shared" si="1116"/>
        <v>0</v>
      </c>
      <c r="AD657" s="221"/>
      <c r="AE657" s="237">
        <f t="shared" si="1117"/>
        <v>0</v>
      </c>
      <c r="AF657" s="221"/>
      <c r="AG657" s="233"/>
      <c r="AH657" s="221"/>
      <c r="AI657" s="221"/>
      <c r="AJ657" s="233"/>
      <c r="AK657" s="221"/>
      <c r="AL657" s="220"/>
      <c r="AM657" s="221"/>
      <c r="AN657" s="237">
        <f t="shared" si="1118"/>
        <v>0</v>
      </c>
      <c r="AO657" s="221"/>
      <c r="AP657" s="237">
        <f t="shared" si="1119"/>
        <v>0</v>
      </c>
      <c r="AQ657" s="221"/>
      <c r="AR657" s="233"/>
      <c r="AS657" s="221"/>
      <c r="AT657" s="221"/>
      <c r="AU657" s="233"/>
      <c r="AV657" s="221"/>
      <c r="AW657" s="220"/>
      <c r="AX657" s="221"/>
      <c r="AY657" s="237">
        <f t="shared" si="1120"/>
        <v>0</v>
      </c>
      <c r="AZ657" s="221"/>
      <c r="BA657" s="237">
        <f t="shared" si="1121"/>
        <v>0</v>
      </c>
      <c r="BB657" s="221"/>
      <c r="BC657" s="233"/>
      <c r="BD657" s="221"/>
      <c r="BE657" s="221"/>
      <c r="BF657" s="233"/>
      <c r="BG657" s="221"/>
      <c r="BH657" s="379">
        <f t="shared" si="1080"/>
        <v>0</v>
      </c>
      <c r="BI657" s="255" t="str">
        <f t="shared" si="1093"/>
        <v>12</v>
      </c>
      <c r="BJ657" s="361"/>
      <c r="BK657" s="253">
        <f t="shared" si="1104"/>
        <v>0</v>
      </c>
      <c r="BL657" s="361"/>
      <c r="BM657" s="253">
        <f t="shared" si="1105"/>
        <v>0</v>
      </c>
      <c r="BN657" s="247"/>
      <c r="BO657" s="358"/>
      <c r="BP657" s="361"/>
      <c r="BQ657" s="361"/>
      <c r="BR657" s="361"/>
      <c r="BS657" s="361"/>
      <c r="BT657" s="361"/>
      <c r="BU657" s="361"/>
      <c r="BV657" s="253">
        <f t="shared" si="1106"/>
        <v>0</v>
      </c>
      <c r="BW657" s="361"/>
      <c r="BX657" s="253">
        <f t="shared" si="1107"/>
        <v>0</v>
      </c>
      <c r="BY657" s="361"/>
      <c r="BZ657" s="361"/>
      <c r="CA657" s="361"/>
      <c r="CB657" s="361"/>
      <c r="CC657" s="361"/>
      <c r="CD657" s="361"/>
      <c r="CE657" s="361"/>
      <c r="CF657" s="361"/>
      <c r="CG657" s="253">
        <f t="shared" si="1108"/>
        <v>0</v>
      </c>
      <c r="CH657" s="361"/>
      <c r="CI657" s="253">
        <f t="shared" si="1109"/>
        <v>0</v>
      </c>
      <c r="CJ657" s="361"/>
      <c r="CK657" s="361"/>
      <c r="CL657" s="361"/>
      <c r="CM657" s="361"/>
      <c r="CN657" s="361"/>
      <c r="CO657" s="361"/>
      <c r="CP657" s="361"/>
      <c r="CQ657" s="361"/>
      <c r="CR657" s="253">
        <f t="shared" si="1110"/>
        <v>0</v>
      </c>
      <c r="CS657" s="361"/>
      <c r="CT657" s="253">
        <f t="shared" si="1111"/>
        <v>0</v>
      </c>
      <c r="CU657" s="361"/>
      <c r="CV657" s="361"/>
      <c r="CW657" s="361"/>
      <c r="CX657" s="361"/>
      <c r="CY657" s="361"/>
      <c r="CZ657" s="361"/>
      <c r="DA657" s="361"/>
      <c r="DB657" s="361"/>
      <c r="DC657" s="253">
        <f t="shared" si="1112"/>
        <v>0</v>
      </c>
      <c r="DD657" s="361"/>
      <c r="DE657" s="253">
        <f t="shared" si="1113"/>
        <v>0</v>
      </c>
      <c r="DF657" s="361"/>
      <c r="DG657" s="361"/>
      <c r="DH657" s="361"/>
      <c r="DI657" s="361"/>
      <c r="DJ657" s="361"/>
      <c r="DK657" s="361"/>
      <c r="DL657" s="361"/>
      <c r="DM657" s="2"/>
      <c r="DN657" s="2"/>
    </row>
    <row r="658" spans="1:118" s="27" customFormat="1" ht="12">
      <c r="A658" s="272" t="str">
        <f t="shared" si="1083"/>
        <v>Внести наименование учреждения 22</v>
      </c>
      <c r="B658" s="366" t="s">
        <v>335</v>
      </c>
      <c r="C658" s="349" t="s">
        <v>298</v>
      </c>
      <c r="D658" s="349" t="s">
        <v>67</v>
      </c>
      <c r="E658" s="308">
        <f t="shared" si="1094"/>
        <v>0</v>
      </c>
      <c r="F658" s="236">
        <f t="shared" si="1095"/>
        <v>0</v>
      </c>
      <c r="G658" s="236">
        <f t="shared" si="1096"/>
        <v>0</v>
      </c>
      <c r="H658" s="236">
        <f t="shared" si="1097"/>
        <v>0</v>
      </c>
      <c r="I658" s="236">
        <f t="shared" si="1098"/>
        <v>0</v>
      </c>
      <c r="J658" s="236">
        <f t="shared" si="1099"/>
        <v>0</v>
      </c>
      <c r="K658" s="236">
        <f t="shared" si="1100"/>
        <v>0</v>
      </c>
      <c r="L658" s="236">
        <f t="shared" si="1101"/>
        <v>0</v>
      </c>
      <c r="M658" s="236">
        <f t="shared" si="1102"/>
        <v>0</v>
      </c>
      <c r="N658" s="236">
        <f t="shared" si="1084"/>
        <v>0</v>
      </c>
      <c r="O658" s="236">
        <f t="shared" si="1103"/>
        <v>0</v>
      </c>
      <c r="P658" s="220"/>
      <c r="Q658" s="221"/>
      <c r="R658" s="237">
        <f t="shared" si="1114"/>
        <v>0</v>
      </c>
      <c r="S658" s="221"/>
      <c r="T658" s="237">
        <f t="shared" si="1115"/>
        <v>0</v>
      </c>
      <c r="U658" s="221"/>
      <c r="V658" s="233"/>
      <c r="W658" s="221"/>
      <c r="X658" s="221"/>
      <c r="Y658" s="233"/>
      <c r="Z658" s="221"/>
      <c r="AA658" s="220"/>
      <c r="AB658" s="221"/>
      <c r="AC658" s="237">
        <f t="shared" si="1116"/>
        <v>0</v>
      </c>
      <c r="AD658" s="221"/>
      <c r="AE658" s="237">
        <f t="shared" si="1117"/>
        <v>0</v>
      </c>
      <c r="AF658" s="221"/>
      <c r="AG658" s="233"/>
      <c r="AH658" s="221"/>
      <c r="AI658" s="221"/>
      <c r="AJ658" s="233"/>
      <c r="AK658" s="221"/>
      <c r="AL658" s="220"/>
      <c r="AM658" s="221"/>
      <c r="AN658" s="237">
        <f t="shared" si="1118"/>
        <v>0</v>
      </c>
      <c r="AO658" s="221"/>
      <c r="AP658" s="237">
        <f t="shared" si="1119"/>
        <v>0</v>
      </c>
      <c r="AQ658" s="221"/>
      <c r="AR658" s="233"/>
      <c r="AS658" s="221"/>
      <c r="AT658" s="221"/>
      <c r="AU658" s="233"/>
      <c r="AV658" s="221"/>
      <c r="AW658" s="220"/>
      <c r="AX658" s="221"/>
      <c r="AY658" s="237">
        <f t="shared" si="1120"/>
        <v>0</v>
      </c>
      <c r="AZ658" s="221"/>
      <c r="BA658" s="237">
        <f t="shared" si="1121"/>
        <v>0</v>
      </c>
      <c r="BB658" s="221"/>
      <c r="BC658" s="233"/>
      <c r="BD658" s="221"/>
      <c r="BE658" s="221"/>
      <c r="BF658" s="233"/>
      <c r="BG658" s="221"/>
      <c r="BH658" s="379">
        <f t="shared" si="1080"/>
        <v>0</v>
      </c>
      <c r="BI658" s="255" t="str">
        <f t="shared" si="1093"/>
        <v>13</v>
      </c>
      <c r="BJ658" s="361"/>
      <c r="BK658" s="253">
        <f t="shared" si="1104"/>
        <v>0</v>
      </c>
      <c r="BL658" s="361"/>
      <c r="BM658" s="253">
        <f t="shared" si="1105"/>
        <v>0</v>
      </c>
      <c r="BN658" s="247"/>
      <c r="BO658" s="358"/>
      <c r="BP658" s="361"/>
      <c r="BQ658" s="361"/>
      <c r="BR658" s="361"/>
      <c r="BS658" s="361"/>
      <c r="BT658" s="361"/>
      <c r="BU658" s="361"/>
      <c r="BV658" s="253">
        <f t="shared" si="1106"/>
        <v>0</v>
      </c>
      <c r="BW658" s="361"/>
      <c r="BX658" s="253">
        <f t="shared" si="1107"/>
        <v>0</v>
      </c>
      <c r="BY658" s="361"/>
      <c r="BZ658" s="361"/>
      <c r="CA658" s="361"/>
      <c r="CB658" s="361"/>
      <c r="CC658" s="361"/>
      <c r="CD658" s="361"/>
      <c r="CE658" s="361"/>
      <c r="CF658" s="361"/>
      <c r="CG658" s="253">
        <f t="shared" si="1108"/>
        <v>0</v>
      </c>
      <c r="CH658" s="361"/>
      <c r="CI658" s="253">
        <f t="shared" si="1109"/>
        <v>0</v>
      </c>
      <c r="CJ658" s="361"/>
      <c r="CK658" s="361"/>
      <c r="CL658" s="361"/>
      <c r="CM658" s="361"/>
      <c r="CN658" s="361"/>
      <c r="CO658" s="361"/>
      <c r="CP658" s="361"/>
      <c r="CQ658" s="361"/>
      <c r="CR658" s="253">
        <f t="shared" si="1110"/>
        <v>0</v>
      </c>
      <c r="CS658" s="361"/>
      <c r="CT658" s="253">
        <f t="shared" si="1111"/>
        <v>0</v>
      </c>
      <c r="CU658" s="361"/>
      <c r="CV658" s="361"/>
      <c r="CW658" s="361"/>
      <c r="CX658" s="361"/>
      <c r="CY658" s="361"/>
      <c r="CZ658" s="361"/>
      <c r="DA658" s="361"/>
      <c r="DB658" s="361"/>
      <c r="DC658" s="253">
        <f t="shared" si="1112"/>
        <v>0</v>
      </c>
      <c r="DD658" s="361"/>
      <c r="DE658" s="253">
        <f t="shared" si="1113"/>
        <v>0</v>
      </c>
      <c r="DF658" s="361"/>
      <c r="DG658" s="361"/>
      <c r="DH658" s="361"/>
      <c r="DI658" s="361"/>
      <c r="DJ658" s="361"/>
      <c r="DK658" s="361"/>
      <c r="DL658" s="361"/>
      <c r="DM658" s="2"/>
      <c r="DN658" s="2"/>
    </row>
    <row r="659" spans="1:118" s="28" customFormat="1" ht="72">
      <c r="A659" s="272" t="str">
        <f t="shared" si="1083"/>
        <v>Внести наименование учреждения 22</v>
      </c>
      <c r="B659" s="348" t="s">
        <v>337</v>
      </c>
      <c r="C659" s="349" t="s">
        <v>299</v>
      </c>
      <c r="D659" s="349" t="s">
        <v>300</v>
      </c>
      <c r="E659" s="308">
        <f t="shared" si="1094"/>
        <v>0</v>
      </c>
      <c r="F659" s="236">
        <f t="shared" si="1095"/>
        <v>0</v>
      </c>
      <c r="G659" s="236">
        <f t="shared" si="1096"/>
        <v>0</v>
      </c>
      <c r="H659" s="236">
        <f t="shared" si="1097"/>
        <v>0</v>
      </c>
      <c r="I659" s="236">
        <f t="shared" si="1098"/>
        <v>0</v>
      </c>
      <c r="J659" s="236">
        <f t="shared" si="1099"/>
        <v>0</v>
      </c>
      <c r="K659" s="236">
        <f t="shared" si="1100"/>
        <v>0</v>
      </c>
      <c r="L659" s="236">
        <f t="shared" si="1101"/>
        <v>0</v>
      </c>
      <c r="M659" s="236">
        <f t="shared" si="1102"/>
        <v>0</v>
      </c>
      <c r="N659" s="236">
        <f t="shared" si="1084"/>
        <v>0</v>
      </c>
      <c r="O659" s="236">
        <f t="shared" si="1103"/>
        <v>0</v>
      </c>
      <c r="P659" s="220"/>
      <c r="Q659" s="221"/>
      <c r="R659" s="237">
        <f t="shared" si="1114"/>
        <v>0</v>
      </c>
      <c r="S659" s="221"/>
      <c r="T659" s="237">
        <f t="shared" si="1115"/>
        <v>0</v>
      </c>
      <c r="U659" s="221"/>
      <c r="V659" s="233"/>
      <c r="W659" s="221"/>
      <c r="X659" s="221"/>
      <c r="Y659" s="233"/>
      <c r="Z659" s="221"/>
      <c r="AA659" s="220"/>
      <c r="AB659" s="221"/>
      <c r="AC659" s="237">
        <f t="shared" si="1116"/>
        <v>0</v>
      </c>
      <c r="AD659" s="221"/>
      <c r="AE659" s="237">
        <f t="shared" si="1117"/>
        <v>0</v>
      </c>
      <c r="AF659" s="221"/>
      <c r="AG659" s="233"/>
      <c r="AH659" s="221"/>
      <c r="AI659" s="221"/>
      <c r="AJ659" s="233"/>
      <c r="AK659" s="221"/>
      <c r="AL659" s="220"/>
      <c r="AM659" s="221"/>
      <c r="AN659" s="237">
        <f t="shared" si="1118"/>
        <v>0</v>
      </c>
      <c r="AO659" s="221"/>
      <c r="AP659" s="237">
        <f t="shared" si="1119"/>
        <v>0</v>
      </c>
      <c r="AQ659" s="221"/>
      <c r="AR659" s="233"/>
      <c r="AS659" s="221"/>
      <c r="AT659" s="221"/>
      <c r="AU659" s="233"/>
      <c r="AV659" s="221"/>
      <c r="AW659" s="220"/>
      <c r="AX659" s="221"/>
      <c r="AY659" s="237">
        <f t="shared" si="1120"/>
        <v>0</v>
      </c>
      <c r="AZ659" s="221"/>
      <c r="BA659" s="237">
        <f t="shared" si="1121"/>
        <v>0</v>
      </c>
      <c r="BB659" s="221"/>
      <c r="BC659" s="233"/>
      <c r="BD659" s="221"/>
      <c r="BE659" s="221"/>
      <c r="BF659" s="233"/>
      <c r="BG659" s="221"/>
      <c r="BH659" s="379">
        <f t="shared" si="1080"/>
        <v>0</v>
      </c>
      <c r="BI659" s="255" t="str">
        <f t="shared" si="1093"/>
        <v>14</v>
      </c>
      <c r="BJ659" s="361"/>
      <c r="BK659" s="253">
        <f t="shared" si="1104"/>
        <v>0</v>
      </c>
      <c r="BL659" s="361"/>
      <c r="BM659" s="253">
        <f t="shared" si="1105"/>
        <v>0</v>
      </c>
      <c r="BN659" s="247"/>
      <c r="BO659" s="358"/>
      <c r="BP659" s="361"/>
      <c r="BQ659" s="361"/>
      <c r="BR659" s="361"/>
      <c r="BS659" s="361"/>
      <c r="BT659" s="361"/>
      <c r="BU659" s="361"/>
      <c r="BV659" s="253">
        <f t="shared" si="1106"/>
        <v>0</v>
      </c>
      <c r="BW659" s="361"/>
      <c r="BX659" s="253">
        <f t="shared" si="1107"/>
        <v>0</v>
      </c>
      <c r="BY659" s="361"/>
      <c r="BZ659" s="361"/>
      <c r="CA659" s="361"/>
      <c r="CB659" s="361"/>
      <c r="CC659" s="361"/>
      <c r="CD659" s="361"/>
      <c r="CE659" s="361"/>
      <c r="CF659" s="361"/>
      <c r="CG659" s="253">
        <f t="shared" si="1108"/>
        <v>0</v>
      </c>
      <c r="CH659" s="361"/>
      <c r="CI659" s="253">
        <f t="shared" si="1109"/>
        <v>0</v>
      </c>
      <c r="CJ659" s="361"/>
      <c r="CK659" s="361"/>
      <c r="CL659" s="361"/>
      <c r="CM659" s="361"/>
      <c r="CN659" s="361"/>
      <c r="CO659" s="361"/>
      <c r="CP659" s="361"/>
      <c r="CQ659" s="361"/>
      <c r="CR659" s="253">
        <f t="shared" si="1110"/>
        <v>0</v>
      </c>
      <c r="CS659" s="361"/>
      <c r="CT659" s="253">
        <f t="shared" si="1111"/>
        <v>0</v>
      </c>
      <c r="CU659" s="361"/>
      <c r="CV659" s="361"/>
      <c r="CW659" s="361"/>
      <c r="CX659" s="361"/>
      <c r="CY659" s="361"/>
      <c r="CZ659" s="361"/>
      <c r="DA659" s="361"/>
      <c r="DB659" s="361"/>
      <c r="DC659" s="253">
        <f t="shared" si="1112"/>
        <v>0</v>
      </c>
      <c r="DD659" s="361"/>
      <c r="DE659" s="253">
        <f t="shared" si="1113"/>
        <v>0</v>
      </c>
      <c r="DF659" s="361"/>
      <c r="DG659" s="361"/>
      <c r="DH659" s="361"/>
      <c r="DI659" s="361"/>
      <c r="DJ659" s="361"/>
      <c r="DK659" s="361"/>
      <c r="DL659" s="361"/>
      <c r="DM659" s="242"/>
      <c r="DN659" s="242"/>
    </row>
    <row r="660" spans="1:118" s="27" customFormat="1" ht="24">
      <c r="A660" s="272" t="str">
        <f t="shared" si="1083"/>
        <v>Внести наименование учреждения 22</v>
      </c>
      <c r="B660" s="351" t="s">
        <v>334</v>
      </c>
      <c r="C660" s="349" t="s">
        <v>301</v>
      </c>
      <c r="D660" s="349" t="s">
        <v>302</v>
      </c>
      <c r="E660" s="308">
        <f t="shared" si="1094"/>
        <v>0</v>
      </c>
      <c r="F660" s="236">
        <f t="shared" si="1095"/>
        <v>0</v>
      </c>
      <c r="G660" s="236">
        <f t="shared" si="1096"/>
        <v>0</v>
      </c>
      <c r="H660" s="236">
        <f t="shared" si="1097"/>
        <v>0</v>
      </c>
      <c r="I660" s="236">
        <f t="shared" si="1098"/>
        <v>0</v>
      </c>
      <c r="J660" s="236">
        <f t="shared" si="1099"/>
        <v>0</v>
      </c>
      <c r="K660" s="236">
        <f t="shared" si="1100"/>
        <v>0</v>
      </c>
      <c r="L660" s="236">
        <f t="shared" si="1101"/>
        <v>0</v>
      </c>
      <c r="M660" s="236">
        <f t="shared" si="1102"/>
        <v>0</v>
      </c>
      <c r="N660" s="236">
        <f t="shared" si="1084"/>
        <v>0</v>
      </c>
      <c r="O660" s="236">
        <f t="shared" si="1103"/>
        <v>0</v>
      </c>
      <c r="P660" s="220"/>
      <c r="Q660" s="221"/>
      <c r="R660" s="237">
        <f t="shared" si="1114"/>
        <v>0</v>
      </c>
      <c r="S660" s="221"/>
      <c r="T660" s="237">
        <f t="shared" si="1115"/>
        <v>0</v>
      </c>
      <c r="U660" s="221"/>
      <c r="V660" s="233"/>
      <c r="W660" s="221"/>
      <c r="X660" s="221"/>
      <c r="Y660" s="233"/>
      <c r="Z660" s="221"/>
      <c r="AA660" s="220"/>
      <c r="AB660" s="221"/>
      <c r="AC660" s="237">
        <f t="shared" si="1116"/>
        <v>0</v>
      </c>
      <c r="AD660" s="221"/>
      <c r="AE660" s="237">
        <f t="shared" si="1117"/>
        <v>0</v>
      </c>
      <c r="AF660" s="221"/>
      <c r="AG660" s="233"/>
      <c r="AH660" s="221"/>
      <c r="AI660" s="221"/>
      <c r="AJ660" s="233"/>
      <c r="AK660" s="221"/>
      <c r="AL660" s="220"/>
      <c r="AM660" s="221"/>
      <c r="AN660" s="237">
        <f t="shared" si="1118"/>
        <v>0</v>
      </c>
      <c r="AO660" s="221"/>
      <c r="AP660" s="237">
        <f t="shared" si="1119"/>
        <v>0</v>
      </c>
      <c r="AQ660" s="221"/>
      <c r="AR660" s="233"/>
      <c r="AS660" s="221"/>
      <c r="AT660" s="221"/>
      <c r="AU660" s="233"/>
      <c r="AV660" s="221"/>
      <c r="AW660" s="220"/>
      <c r="AX660" s="221"/>
      <c r="AY660" s="237">
        <f t="shared" si="1120"/>
        <v>0</v>
      </c>
      <c r="AZ660" s="221"/>
      <c r="BA660" s="237">
        <f t="shared" si="1121"/>
        <v>0</v>
      </c>
      <c r="BB660" s="221"/>
      <c r="BC660" s="233"/>
      <c r="BD660" s="221"/>
      <c r="BE660" s="221"/>
      <c r="BF660" s="233"/>
      <c r="BG660" s="221"/>
      <c r="BH660" s="379">
        <f t="shared" si="1080"/>
        <v>0</v>
      </c>
      <c r="BI660" s="255" t="str">
        <f t="shared" si="1093"/>
        <v>15</v>
      </c>
      <c r="BJ660" s="361"/>
      <c r="BK660" s="253">
        <f t="shared" si="1104"/>
        <v>0</v>
      </c>
      <c r="BL660" s="361"/>
      <c r="BM660" s="253">
        <f t="shared" si="1105"/>
        <v>0</v>
      </c>
      <c r="BN660" s="247"/>
      <c r="BO660" s="358"/>
      <c r="BP660" s="361"/>
      <c r="BQ660" s="361"/>
      <c r="BR660" s="361"/>
      <c r="BS660" s="361"/>
      <c r="BT660" s="361"/>
      <c r="BU660" s="361"/>
      <c r="BV660" s="253">
        <f t="shared" si="1106"/>
        <v>0</v>
      </c>
      <c r="BW660" s="361"/>
      <c r="BX660" s="253">
        <f t="shared" si="1107"/>
        <v>0</v>
      </c>
      <c r="BY660" s="361"/>
      <c r="BZ660" s="361"/>
      <c r="CA660" s="361"/>
      <c r="CB660" s="361"/>
      <c r="CC660" s="361"/>
      <c r="CD660" s="361"/>
      <c r="CE660" s="361"/>
      <c r="CF660" s="361"/>
      <c r="CG660" s="253">
        <f t="shared" si="1108"/>
        <v>0</v>
      </c>
      <c r="CH660" s="361"/>
      <c r="CI660" s="253">
        <f t="shared" si="1109"/>
        <v>0</v>
      </c>
      <c r="CJ660" s="361"/>
      <c r="CK660" s="361"/>
      <c r="CL660" s="361"/>
      <c r="CM660" s="361"/>
      <c r="CN660" s="361"/>
      <c r="CO660" s="361"/>
      <c r="CP660" s="361"/>
      <c r="CQ660" s="361"/>
      <c r="CR660" s="253">
        <f t="shared" si="1110"/>
        <v>0</v>
      </c>
      <c r="CS660" s="361"/>
      <c r="CT660" s="253">
        <f t="shared" si="1111"/>
        <v>0</v>
      </c>
      <c r="CU660" s="361"/>
      <c r="CV660" s="361"/>
      <c r="CW660" s="361"/>
      <c r="CX660" s="361"/>
      <c r="CY660" s="361"/>
      <c r="CZ660" s="361"/>
      <c r="DA660" s="361"/>
      <c r="DB660" s="361"/>
      <c r="DC660" s="253">
        <f t="shared" si="1112"/>
        <v>0</v>
      </c>
      <c r="DD660" s="361"/>
      <c r="DE660" s="253">
        <f t="shared" si="1113"/>
        <v>0</v>
      </c>
      <c r="DF660" s="361"/>
      <c r="DG660" s="361"/>
      <c r="DH660" s="361"/>
      <c r="DI660" s="361"/>
      <c r="DJ660" s="361"/>
      <c r="DK660" s="361"/>
      <c r="DL660" s="361"/>
      <c r="DM660" s="2"/>
      <c r="DN660" s="2"/>
    </row>
    <row r="661" spans="1:118" s="27" customFormat="1" ht="12">
      <c r="A661" s="272" t="str">
        <f t="shared" si="1083"/>
        <v>Внести наименование учреждения 22</v>
      </c>
      <c r="B661" s="366" t="s">
        <v>335</v>
      </c>
      <c r="C661" s="349" t="s">
        <v>303</v>
      </c>
      <c r="D661" s="349" t="s">
        <v>304</v>
      </c>
      <c r="E661" s="308">
        <f t="shared" si="1094"/>
        <v>0</v>
      </c>
      <c r="F661" s="236">
        <f t="shared" si="1095"/>
        <v>0</v>
      </c>
      <c r="G661" s="236">
        <f t="shared" si="1096"/>
        <v>0</v>
      </c>
      <c r="H661" s="236">
        <f t="shared" si="1097"/>
        <v>0</v>
      </c>
      <c r="I661" s="236">
        <f t="shared" si="1098"/>
        <v>0</v>
      </c>
      <c r="J661" s="236">
        <f>ROUND(SUM(U661,AF661,AQ661,BB661),1)</f>
        <v>0</v>
      </c>
      <c r="K661" s="236">
        <f>ROUND(SUM(V661,AG661,AR661,BC661),1)</f>
        <v>0</v>
      </c>
      <c r="L661" s="236">
        <f>ROUND(SUM(W661,AH661,AS661,BD661),1)</f>
        <v>0</v>
      </c>
      <c r="M661" s="236">
        <f>ROUND(SUM(X661,AI661,AT661,BE661),1)</f>
        <v>0</v>
      </c>
      <c r="N661" s="236">
        <f t="shared" si="1084"/>
        <v>0</v>
      </c>
      <c r="O661" s="236">
        <f>ROUND(SUM(Z661,AK661,AV661,BG661),1)</f>
        <v>0</v>
      </c>
      <c r="P661" s="220"/>
      <c r="Q661" s="221"/>
      <c r="R661" s="237">
        <f t="shared" si="1114"/>
        <v>0</v>
      </c>
      <c r="S661" s="221"/>
      <c r="T661" s="237">
        <f t="shared" si="1115"/>
        <v>0</v>
      </c>
      <c r="U661" s="221"/>
      <c r="V661" s="233"/>
      <c r="W661" s="221"/>
      <c r="X661" s="221"/>
      <c r="Y661" s="233"/>
      <c r="Z661" s="221"/>
      <c r="AA661" s="220"/>
      <c r="AB661" s="221"/>
      <c r="AC661" s="237">
        <f t="shared" si="1116"/>
        <v>0</v>
      </c>
      <c r="AD661" s="221"/>
      <c r="AE661" s="237">
        <f t="shared" si="1117"/>
        <v>0</v>
      </c>
      <c r="AF661" s="221"/>
      <c r="AG661" s="233"/>
      <c r="AH661" s="221"/>
      <c r="AI661" s="221"/>
      <c r="AJ661" s="233"/>
      <c r="AK661" s="221"/>
      <c r="AL661" s="220"/>
      <c r="AM661" s="221"/>
      <c r="AN661" s="237">
        <f t="shared" si="1118"/>
        <v>0</v>
      </c>
      <c r="AO661" s="221"/>
      <c r="AP661" s="237">
        <f t="shared" si="1119"/>
        <v>0</v>
      </c>
      <c r="AQ661" s="221"/>
      <c r="AR661" s="233"/>
      <c r="AS661" s="221"/>
      <c r="AT661" s="221"/>
      <c r="AU661" s="233"/>
      <c r="AV661" s="221"/>
      <c r="AW661" s="220"/>
      <c r="AX661" s="221"/>
      <c r="AY661" s="237">
        <f t="shared" si="1120"/>
        <v>0</v>
      </c>
      <c r="AZ661" s="221"/>
      <c r="BA661" s="237">
        <f t="shared" si="1121"/>
        <v>0</v>
      </c>
      <c r="BB661" s="221"/>
      <c r="BC661" s="233"/>
      <c r="BD661" s="221"/>
      <c r="BE661" s="221"/>
      <c r="BF661" s="233"/>
      <c r="BG661" s="221"/>
      <c r="BH661" s="379">
        <f t="shared" si="1080"/>
        <v>0</v>
      </c>
      <c r="BI661" s="255" t="str">
        <f t="shared" si="1093"/>
        <v>16</v>
      </c>
      <c r="BJ661" s="361"/>
      <c r="BK661" s="253">
        <f t="shared" si="1104"/>
        <v>0</v>
      </c>
      <c r="BL661" s="361"/>
      <c r="BM661" s="253">
        <f t="shared" si="1105"/>
        <v>0</v>
      </c>
      <c r="BN661" s="247"/>
      <c r="BO661" s="358"/>
      <c r="BP661" s="361"/>
      <c r="BQ661" s="361"/>
      <c r="BR661" s="361"/>
      <c r="BS661" s="361"/>
      <c r="BT661" s="361"/>
      <c r="BU661" s="361"/>
      <c r="BV661" s="253">
        <f t="shared" si="1106"/>
        <v>0</v>
      </c>
      <c r="BW661" s="361"/>
      <c r="BX661" s="253">
        <f t="shared" si="1107"/>
        <v>0</v>
      </c>
      <c r="BY661" s="361"/>
      <c r="BZ661" s="361"/>
      <c r="CA661" s="361"/>
      <c r="CB661" s="361"/>
      <c r="CC661" s="361"/>
      <c r="CD661" s="361"/>
      <c r="CE661" s="361"/>
      <c r="CF661" s="361"/>
      <c r="CG661" s="253">
        <f t="shared" si="1108"/>
        <v>0</v>
      </c>
      <c r="CH661" s="361"/>
      <c r="CI661" s="253">
        <f t="shared" si="1109"/>
        <v>0</v>
      </c>
      <c r="CJ661" s="361"/>
      <c r="CK661" s="361"/>
      <c r="CL661" s="361"/>
      <c r="CM661" s="361"/>
      <c r="CN661" s="361"/>
      <c r="CO661" s="361"/>
      <c r="CP661" s="361"/>
      <c r="CQ661" s="361"/>
      <c r="CR661" s="253">
        <f t="shared" si="1110"/>
        <v>0</v>
      </c>
      <c r="CS661" s="361"/>
      <c r="CT661" s="253">
        <f t="shared" si="1111"/>
        <v>0</v>
      </c>
      <c r="CU661" s="361"/>
      <c r="CV661" s="361"/>
      <c r="CW661" s="361"/>
      <c r="CX661" s="361"/>
      <c r="CY661" s="361"/>
      <c r="CZ661" s="361"/>
      <c r="DA661" s="361"/>
      <c r="DB661" s="361"/>
      <c r="DC661" s="253">
        <f t="shared" si="1112"/>
        <v>0</v>
      </c>
      <c r="DD661" s="361"/>
      <c r="DE661" s="253">
        <f t="shared" si="1113"/>
        <v>0</v>
      </c>
      <c r="DF661" s="361"/>
      <c r="DG661" s="361"/>
      <c r="DH661" s="361"/>
      <c r="DI661" s="361"/>
      <c r="DJ661" s="361"/>
      <c r="DK661" s="361"/>
      <c r="DL661" s="361"/>
      <c r="DM661" s="2"/>
      <c r="DN661" s="2"/>
    </row>
    <row r="662" spans="1:118" s="28" customFormat="1" ht="24">
      <c r="A662" s="272" t="str">
        <f t="shared" si="1083"/>
        <v>Внести наименование учреждения 22</v>
      </c>
      <c r="B662" s="348" t="s">
        <v>338</v>
      </c>
      <c r="C662" s="349" t="s">
        <v>305</v>
      </c>
      <c r="D662" s="349" t="s">
        <v>306</v>
      </c>
      <c r="E662" s="308">
        <f t="shared" si="1094"/>
        <v>0</v>
      </c>
      <c r="F662" s="236">
        <f t="shared" si="1095"/>
        <v>0</v>
      </c>
      <c r="G662" s="236">
        <f t="shared" si="1096"/>
        <v>0</v>
      </c>
      <c r="H662" s="236">
        <f t="shared" si="1097"/>
        <v>0</v>
      </c>
      <c r="I662" s="236">
        <f t="shared" si="1098"/>
        <v>0</v>
      </c>
      <c r="J662" s="236">
        <f t="shared" ref="J662:J673" si="1122">ROUND(SUM(U662,AF662,AQ662,BB662),1)</f>
        <v>0</v>
      </c>
      <c r="K662" s="236">
        <f t="shared" ref="K662:K673" si="1123">ROUND(SUM(V662,AG662,AR662,BC662),1)</f>
        <v>0</v>
      </c>
      <c r="L662" s="236">
        <f t="shared" ref="L662:L673" si="1124">ROUND(SUM(W662,AH662,AS662,BD662),1)</f>
        <v>0</v>
      </c>
      <c r="M662" s="236">
        <f t="shared" ref="M662:M673" si="1125">ROUND(SUM(X662,AI662,AT662,BE662),1)</f>
        <v>0</v>
      </c>
      <c r="N662" s="236">
        <f t="shared" si="1084"/>
        <v>0</v>
      </c>
      <c r="O662" s="236">
        <f t="shared" ref="O662:O673" si="1126">ROUND(SUM(Z662,AK662,AV662,BG662),1)</f>
        <v>0</v>
      </c>
      <c r="P662" s="367"/>
      <c r="Q662" s="368"/>
      <c r="R662" s="237">
        <f t="shared" si="1114"/>
        <v>0</v>
      </c>
      <c r="S662" s="368"/>
      <c r="T662" s="237">
        <f t="shared" si="1115"/>
        <v>0</v>
      </c>
      <c r="U662" s="368"/>
      <c r="V662" s="368"/>
      <c r="W662" s="368"/>
      <c r="X662" s="368"/>
      <c r="Y662" s="368"/>
      <c r="Z662" s="368"/>
      <c r="AA662" s="367"/>
      <c r="AB662" s="368"/>
      <c r="AC662" s="237">
        <f t="shared" si="1116"/>
        <v>0</v>
      </c>
      <c r="AD662" s="368"/>
      <c r="AE662" s="237">
        <f t="shared" si="1117"/>
        <v>0</v>
      </c>
      <c r="AF662" s="368"/>
      <c r="AG662" s="368"/>
      <c r="AH662" s="368"/>
      <c r="AI662" s="368"/>
      <c r="AJ662" s="368"/>
      <c r="AK662" s="368"/>
      <c r="AL662" s="367"/>
      <c r="AM662" s="368"/>
      <c r="AN662" s="237">
        <f t="shared" si="1118"/>
        <v>0</v>
      </c>
      <c r="AO662" s="368"/>
      <c r="AP662" s="237">
        <f t="shared" si="1119"/>
        <v>0</v>
      </c>
      <c r="AQ662" s="368"/>
      <c r="AR662" s="368"/>
      <c r="AS662" s="368"/>
      <c r="AT662" s="368"/>
      <c r="AU662" s="368"/>
      <c r="AV662" s="368"/>
      <c r="AW662" s="367"/>
      <c r="AX662" s="368"/>
      <c r="AY662" s="237">
        <f t="shared" si="1120"/>
        <v>0</v>
      </c>
      <c r="AZ662" s="368"/>
      <c r="BA662" s="237">
        <f t="shared" si="1121"/>
        <v>0</v>
      </c>
      <c r="BB662" s="368"/>
      <c r="BC662" s="368"/>
      <c r="BD662" s="368"/>
      <c r="BE662" s="368"/>
      <c r="BF662" s="368"/>
      <c r="BG662" s="368"/>
      <c r="BH662" s="379">
        <f t="shared" si="1080"/>
        <v>0</v>
      </c>
      <c r="BI662" s="255" t="str">
        <f t="shared" si="1093"/>
        <v>17</v>
      </c>
      <c r="BJ662" s="361"/>
      <c r="BK662" s="253">
        <f t="shared" si="1104"/>
        <v>0</v>
      </c>
      <c r="BL662" s="361"/>
      <c r="BM662" s="253">
        <f t="shared" si="1105"/>
        <v>0</v>
      </c>
      <c r="BN662" s="247"/>
      <c r="BO662" s="358"/>
      <c r="BP662" s="361"/>
      <c r="BQ662" s="361"/>
      <c r="BR662" s="361"/>
      <c r="BS662" s="361"/>
      <c r="BT662" s="361"/>
      <c r="BU662" s="361"/>
      <c r="BV662" s="253">
        <f t="shared" si="1106"/>
        <v>0</v>
      </c>
      <c r="BW662" s="361"/>
      <c r="BX662" s="253">
        <f t="shared" si="1107"/>
        <v>0</v>
      </c>
      <c r="BY662" s="361"/>
      <c r="BZ662" s="361"/>
      <c r="CA662" s="361"/>
      <c r="CB662" s="361"/>
      <c r="CC662" s="361"/>
      <c r="CD662" s="361"/>
      <c r="CE662" s="361"/>
      <c r="CF662" s="361"/>
      <c r="CG662" s="253">
        <f t="shared" si="1108"/>
        <v>0</v>
      </c>
      <c r="CH662" s="361"/>
      <c r="CI662" s="253">
        <f t="shared" si="1109"/>
        <v>0</v>
      </c>
      <c r="CJ662" s="361"/>
      <c r="CK662" s="361"/>
      <c r="CL662" s="361"/>
      <c r="CM662" s="361"/>
      <c r="CN662" s="361"/>
      <c r="CO662" s="361"/>
      <c r="CP662" s="361"/>
      <c r="CQ662" s="361"/>
      <c r="CR662" s="253">
        <f t="shared" si="1110"/>
        <v>0</v>
      </c>
      <c r="CS662" s="361"/>
      <c r="CT662" s="253">
        <f t="shared" si="1111"/>
        <v>0</v>
      </c>
      <c r="CU662" s="361"/>
      <c r="CV662" s="361"/>
      <c r="CW662" s="361"/>
      <c r="CX662" s="361"/>
      <c r="CY662" s="361"/>
      <c r="CZ662" s="361"/>
      <c r="DA662" s="361"/>
      <c r="DB662" s="361"/>
      <c r="DC662" s="253">
        <f t="shared" si="1112"/>
        <v>0</v>
      </c>
      <c r="DD662" s="361"/>
      <c r="DE662" s="253">
        <f t="shared" si="1113"/>
        <v>0</v>
      </c>
      <c r="DF662" s="361"/>
      <c r="DG662" s="361"/>
      <c r="DH662" s="361"/>
      <c r="DI662" s="361"/>
      <c r="DJ662" s="361"/>
      <c r="DK662" s="361"/>
      <c r="DL662" s="361"/>
      <c r="DM662" s="242"/>
      <c r="DN662" s="242"/>
    </row>
    <row r="663" spans="1:118" s="28" customFormat="1" ht="72">
      <c r="A663" s="272" t="str">
        <f t="shared" si="1083"/>
        <v>Внести наименование учреждения 22</v>
      </c>
      <c r="B663" s="348" t="s">
        <v>339</v>
      </c>
      <c r="C663" s="349" t="s">
        <v>307</v>
      </c>
      <c r="D663" s="349" t="s">
        <v>308</v>
      </c>
      <c r="E663" s="308">
        <f t="shared" si="1094"/>
        <v>0</v>
      </c>
      <c r="F663" s="236">
        <f t="shared" si="1095"/>
        <v>0</v>
      </c>
      <c r="G663" s="236">
        <f t="shared" si="1096"/>
        <v>0</v>
      </c>
      <c r="H663" s="236">
        <f t="shared" si="1097"/>
        <v>0</v>
      </c>
      <c r="I663" s="236">
        <f t="shared" si="1098"/>
        <v>0</v>
      </c>
      <c r="J663" s="236">
        <f t="shared" si="1122"/>
        <v>0</v>
      </c>
      <c r="K663" s="236">
        <f t="shared" si="1123"/>
        <v>0</v>
      </c>
      <c r="L663" s="236">
        <f t="shared" si="1124"/>
        <v>0</v>
      </c>
      <c r="M663" s="236">
        <f t="shared" si="1125"/>
        <v>0</v>
      </c>
      <c r="N663" s="236">
        <f t="shared" si="1084"/>
        <v>0</v>
      </c>
      <c r="O663" s="236">
        <f t="shared" si="1126"/>
        <v>0</v>
      </c>
      <c r="P663" s="367"/>
      <c r="Q663" s="368"/>
      <c r="R663" s="237">
        <f t="shared" si="1114"/>
        <v>0</v>
      </c>
      <c r="S663" s="368"/>
      <c r="T663" s="237">
        <f t="shared" si="1115"/>
        <v>0</v>
      </c>
      <c r="U663" s="368"/>
      <c r="V663" s="368"/>
      <c r="W663" s="368"/>
      <c r="X663" s="368"/>
      <c r="Y663" s="368"/>
      <c r="Z663" s="368"/>
      <c r="AA663" s="367"/>
      <c r="AB663" s="368"/>
      <c r="AC663" s="237">
        <f t="shared" si="1116"/>
        <v>0</v>
      </c>
      <c r="AD663" s="368"/>
      <c r="AE663" s="237">
        <f t="shared" si="1117"/>
        <v>0</v>
      </c>
      <c r="AF663" s="368"/>
      <c r="AG663" s="368"/>
      <c r="AH663" s="368"/>
      <c r="AI663" s="368"/>
      <c r="AJ663" s="368"/>
      <c r="AK663" s="368"/>
      <c r="AL663" s="367"/>
      <c r="AM663" s="368"/>
      <c r="AN663" s="237">
        <f t="shared" si="1118"/>
        <v>0</v>
      </c>
      <c r="AO663" s="368"/>
      <c r="AP663" s="237">
        <f t="shared" si="1119"/>
        <v>0</v>
      </c>
      <c r="AQ663" s="368"/>
      <c r="AR663" s="368"/>
      <c r="AS663" s="368"/>
      <c r="AT663" s="368"/>
      <c r="AU663" s="368"/>
      <c r="AV663" s="368"/>
      <c r="AW663" s="367"/>
      <c r="AX663" s="368"/>
      <c r="AY663" s="237">
        <f t="shared" si="1120"/>
        <v>0</v>
      </c>
      <c r="AZ663" s="368"/>
      <c r="BA663" s="237">
        <f t="shared" si="1121"/>
        <v>0</v>
      </c>
      <c r="BB663" s="368"/>
      <c r="BC663" s="368"/>
      <c r="BD663" s="368"/>
      <c r="BE663" s="368"/>
      <c r="BF663" s="368"/>
      <c r="BG663" s="368"/>
      <c r="BH663" s="379">
        <f t="shared" si="1080"/>
        <v>0</v>
      </c>
      <c r="BI663" s="255" t="str">
        <f t="shared" si="1093"/>
        <v>18</v>
      </c>
      <c r="BJ663" s="361"/>
      <c r="BK663" s="253">
        <f t="shared" si="1104"/>
        <v>0</v>
      </c>
      <c r="BL663" s="361"/>
      <c r="BM663" s="253">
        <f t="shared" si="1105"/>
        <v>0</v>
      </c>
      <c r="BN663" s="247"/>
      <c r="BO663" s="358"/>
      <c r="BP663" s="361"/>
      <c r="BQ663" s="361"/>
      <c r="BR663" s="361"/>
      <c r="BS663" s="361"/>
      <c r="BT663" s="361"/>
      <c r="BU663" s="361"/>
      <c r="BV663" s="253">
        <f t="shared" si="1106"/>
        <v>0</v>
      </c>
      <c r="BW663" s="361"/>
      <c r="BX663" s="253">
        <f t="shared" si="1107"/>
        <v>0</v>
      </c>
      <c r="BY663" s="361"/>
      <c r="BZ663" s="361"/>
      <c r="CA663" s="361"/>
      <c r="CB663" s="361"/>
      <c r="CC663" s="361"/>
      <c r="CD663" s="361"/>
      <c r="CE663" s="361"/>
      <c r="CF663" s="361"/>
      <c r="CG663" s="253">
        <f t="shared" si="1108"/>
        <v>0</v>
      </c>
      <c r="CH663" s="361"/>
      <c r="CI663" s="253">
        <f t="shared" si="1109"/>
        <v>0</v>
      </c>
      <c r="CJ663" s="361"/>
      <c r="CK663" s="361"/>
      <c r="CL663" s="361"/>
      <c r="CM663" s="361"/>
      <c r="CN663" s="361"/>
      <c r="CO663" s="361"/>
      <c r="CP663" s="361"/>
      <c r="CQ663" s="361"/>
      <c r="CR663" s="253">
        <f t="shared" si="1110"/>
        <v>0</v>
      </c>
      <c r="CS663" s="361"/>
      <c r="CT663" s="253">
        <f t="shared" si="1111"/>
        <v>0</v>
      </c>
      <c r="CU663" s="361"/>
      <c r="CV663" s="361"/>
      <c r="CW663" s="361"/>
      <c r="CX663" s="361"/>
      <c r="CY663" s="361"/>
      <c r="CZ663" s="361"/>
      <c r="DA663" s="361"/>
      <c r="DB663" s="361"/>
      <c r="DC663" s="253">
        <f t="shared" si="1112"/>
        <v>0</v>
      </c>
      <c r="DD663" s="361"/>
      <c r="DE663" s="253">
        <f t="shared" si="1113"/>
        <v>0</v>
      </c>
      <c r="DF663" s="361"/>
      <c r="DG663" s="361"/>
      <c r="DH663" s="361"/>
      <c r="DI663" s="361"/>
      <c r="DJ663" s="361"/>
      <c r="DK663" s="361"/>
      <c r="DL663" s="361"/>
      <c r="DM663" s="242"/>
      <c r="DN663" s="242"/>
    </row>
    <row r="664" spans="1:118" s="28" customFormat="1" ht="12">
      <c r="A664" s="272" t="str">
        <f t="shared" si="1083"/>
        <v>Внести наименование учреждения 22</v>
      </c>
      <c r="B664" s="348" t="s">
        <v>309</v>
      </c>
      <c r="C664" s="349" t="s">
        <v>71</v>
      </c>
      <c r="D664" s="349" t="s">
        <v>310</v>
      </c>
      <c r="E664" s="308">
        <f t="shared" si="1094"/>
        <v>0</v>
      </c>
      <c r="F664" s="236">
        <f t="shared" si="1095"/>
        <v>0</v>
      </c>
      <c r="G664" s="236">
        <f t="shared" si="1096"/>
        <v>0</v>
      </c>
      <c r="H664" s="236">
        <f t="shared" si="1097"/>
        <v>0</v>
      </c>
      <c r="I664" s="236">
        <f t="shared" si="1098"/>
        <v>0</v>
      </c>
      <c r="J664" s="236">
        <f t="shared" si="1122"/>
        <v>0</v>
      </c>
      <c r="K664" s="236">
        <f t="shared" si="1123"/>
        <v>0</v>
      </c>
      <c r="L664" s="236">
        <f t="shared" si="1124"/>
        <v>0</v>
      </c>
      <c r="M664" s="236">
        <f t="shared" si="1125"/>
        <v>0</v>
      </c>
      <c r="N664" s="236">
        <f t="shared" si="1084"/>
        <v>0</v>
      </c>
      <c r="O664" s="236">
        <f t="shared" si="1126"/>
        <v>0</v>
      </c>
      <c r="P664" s="367"/>
      <c r="Q664" s="368"/>
      <c r="R664" s="237">
        <f t="shared" si="1114"/>
        <v>0</v>
      </c>
      <c r="S664" s="368"/>
      <c r="T664" s="237">
        <f t="shared" si="1115"/>
        <v>0</v>
      </c>
      <c r="U664" s="368"/>
      <c r="V664" s="368"/>
      <c r="W664" s="368"/>
      <c r="X664" s="368"/>
      <c r="Y664" s="368"/>
      <c r="Z664" s="368"/>
      <c r="AA664" s="367"/>
      <c r="AB664" s="368"/>
      <c r="AC664" s="237">
        <f t="shared" si="1116"/>
        <v>0</v>
      </c>
      <c r="AD664" s="368"/>
      <c r="AE664" s="237">
        <f t="shared" si="1117"/>
        <v>0</v>
      </c>
      <c r="AF664" s="368"/>
      <c r="AG664" s="368"/>
      <c r="AH664" s="368"/>
      <c r="AI664" s="368"/>
      <c r="AJ664" s="368"/>
      <c r="AK664" s="368"/>
      <c r="AL664" s="367"/>
      <c r="AM664" s="368"/>
      <c r="AN664" s="237">
        <f t="shared" si="1118"/>
        <v>0</v>
      </c>
      <c r="AO664" s="368"/>
      <c r="AP664" s="237">
        <f t="shared" si="1119"/>
        <v>0</v>
      </c>
      <c r="AQ664" s="368"/>
      <c r="AR664" s="368"/>
      <c r="AS664" s="368"/>
      <c r="AT664" s="368"/>
      <c r="AU664" s="368"/>
      <c r="AV664" s="368"/>
      <c r="AW664" s="367"/>
      <c r="AX664" s="368"/>
      <c r="AY664" s="237">
        <f t="shared" si="1120"/>
        <v>0</v>
      </c>
      <c r="AZ664" s="368"/>
      <c r="BA664" s="237">
        <f t="shared" si="1121"/>
        <v>0</v>
      </c>
      <c r="BB664" s="368"/>
      <c r="BC664" s="368"/>
      <c r="BD664" s="368"/>
      <c r="BE664" s="368"/>
      <c r="BF664" s="368"/>
      <c r="BG664" s="368"/>
      <c r="BH664" s="379">
        <f t="shared" si="1080"/>
        <v>0</v>
      </c>
      <c r="BI664" s="255" t="str">
        <f t="shared" si="1093"/>
        <v>19</v>
      </c>
      <c r="BJ664" s="361"/>
      <c r="BK664" s="253">
        <f t="shared" si="1104"/>
        <v>0</v>
      </c>
      <c r="BL664" s="361"/>
      <c r="BM664" s="253">
        <f t="shared" si="1105"/>
        <v>0</v>
      </c>
      <c r="BN664" s="247"/>
      <c r="BO664" s="358"/>
      <c r="BP664" s="361"/>
      <c r="BQ664" s="361"/>
      <c r="BR664" s="361"/>
      <c r="BS664" s="361"/>
      <c r="BT664" s="361"/>
      <c r="BU664" s="361"/>
      <c r="BV664" s="253">
        <f t="shared" si="1106"/>
        <v>0</v>
      </c>
      <c r="BW664" s="361"/>
      <c r="BX664" s="253">
        <f t="shared" si="1107"/>
        <v>0</v>
      </c>
      <c r="BY664" s="361"/>
      <c r="BZ664" s="361"/>
      <c r="CA664" s="361"/>
      <c r="CB664" s="361"/>
      <c r="CC664" s="361"/>
      <c r="CD664" s="361"/>
      <c r="CE664" s="361"/>
      <c r="CF664" s="361"/>
      <c r="CG664" s="253">
        <f t="shared" si="1108"/>
        <v>0</v>
      </c>
      <c r="CH664" s="361"/>
      <c r="CI664" s="253">
        <f t="shared" si="1109"/>
        <v>0</v>
      </c>
      <c r="CJ664" s="361"/>
      <c r="CK664" s="361"/>
      <c r="CL664" s="361"/>
      <c r="CM664" s="361"/>
      <c r="CN664" s="361"/>
      <c r="CO664" s="361"/>
      <c r="CP664" s="361"/>
      <c r="CQ664" s="361"/>
      <c r="CR664" s="253">
        <f t="shared" si="1110"/>
        <v>0</v>
      </c>
      <c r="CS664" s="361"/>
      <c r="CT664" s="253">
        <f t="shared" si="1111"/>
        <v>0</v>
      </c>
      <c r="CU664" s="361"/>
      <c r="CV664" s="361"/>
      <c r="CW664" s="361"/>
      <c r="CX664" s="361"/>
      <c r="CY664" s="361"/>
      <c r="CZ664" s="361"/>
      <c r="DA664" s="361"/>
      <c r="DB664" s="361"/>
      <c r="DC664" s="253">
        <f t="shared" si="1112"/>
        <v>0</v>
      </c>
      <c r="DD664" s="361"/>
      <c r="DE664" s="253">
        <f t="shared" si="1113"/>
        <v>0</v>
      </c>
      <c r="DF664" s="361"/>
      <c r="DG664" s="361"/>
      <c r="DH664" s="361"/>
      <c r="DI664" s="361"/>
      <c r="DJ664" s="361"/>
      <c r="DK664" s="361"/>
      <c r="DL664" s="361"/>
      <c r="DM664" s="242"/>
      <c r="DN664" s="242"/>
    </row>
    <row r="665" spans="1:118" s="27" customFormat="1" ht="12">
      <c r="A665" s="272" t="str">
        <f t="shared" si="1083"/>
        <v>Внести наименование учреждения 22</v>
      </c>
      <c r="B665" s="350" t="s">
        <v>72</v>
      </c>
      <c r="C665" s="349" t="s">
        <v>73</v>
      </c>
      <c r="D665" s="349" t="s">
        <v>311</v>
      </c>
      <c r="E665" s="308">
        <f t="shared" si="1094"/>
        <v>0</v>
      </c>
      <c r="F665" s="236">
        <f t="shared" si="1095"/>
        <v>0</v>
      </c>
      <c r="G665" s="236">
        <f t="shared" si="1096"/>
        <v>0</v>
      </c>
      <c r="H665" s="236">
        <f t="shared" si="1097"/>
        <v>0</v>
      </c>
      <c r="I665" s="236">
        <f t="shared" si="1098"/>
        <v>0</v>
      </c>
      <c r="J665" s="236">
        <f t="shared" si="1122"/>
        <v>0</v>
      </c>
      <c r="K665" s="236">
        <f t="shared" si="1123"/>
        <v>0</v>
      </c>
      <c r="L665" s="236">
        <f t="shared" si="1124"/>
        <v>0</v>
      </c>
      <c r="M665" s="236">
        <f t="shared" si="1125"/>
        <v>0</v>
      </c>
      <c r="N665" s="236">
        <f t="shared" si="1084"/>
        <v>0</v>
      </c>
      <c r="O665" s="236">
        <f t="shared" si="1126"/>
        <v>0</v>
      </c>
      <c r="P665" s="367"/>
      <c r="Q665" s="368"/>
      <c r="R665" s="237">
        <f t="shared" si="1114"/>
        <v>0</v>
      </c>
      <c r="S665" s="368"/>
      <c r="T665" s="237">
        <f t="shared" si="1115"/>
        <v>0</v>
      </c>
      <c r="U665" s="368"/>
      <c r="V665" s="368"/>
      <c r="W665" s="368"/>
      <c r="X665" s="368"/>
      <c r="Y665" s="368"/>
      <c r="Z665" s="368"/>
      <c r="AA665" s="367"/>
      <c r="AB665" s="368"/>
      <c r="AC665" s="237">
        <f t="shared" si="1116"/>
        <v>0</v>
      </c>
      <c r="AD665" s="368"/>
      <c r="AE665" s="237">
        <f t="shared" si="1117"/>
        <v>0</v>
      </c>
      <c r="AF665" s="368"/>
      <c r="AG665" s="368"/>
      <c r="AH665" s="368"/>
      <c r="AI665" s="368"/>
      <c r="AJ665" s="368"/>
      <c r="AK665" s="368"/>
      <c r="AL665" s="367"/>
      <c r="AM665" s="368"/>
      <c r="AN665" s="237">
        <f t="shared" si="1118"/>
        <v>0</v>
      </c>
      <c r="AO665" s="368"/>
      <c r="AP665" s="237">
        <f t="shared" si="1119"/>
        <v>0</v>
      </c>
      <c r="AQ665" s="368"/>
      <c r="AR665" s="368"/>
      <c r="AS665" s="368"/>
      <c r="AT665" s="368"/>
      <c r="AU665" s="368"/>
      <c r="AV665" s="368"/>
      <c r="AW665" s="367"/>
      <c r="AX665" s="368"/>
      <c r="AY665" s="237">
        <f t="shared" si="1120"/>
        <v>0</v>
      </c>
      <c r="AZ665" s="368"/>
      <c r="BA665" s="237">
        <f t="shared" si="1121"/>
        <v>0</v>
      </c>
      <c r="BB665" s="368"/>
      <c r="BC665" s="368"/>
      <c r="BD665" s="368"/>
      <c r="BE665" s="368"/>
      <c r="BF665" s="368"/>
      <c r="BG665" s="368"/>
      <c r="BH665" s="379">
        <f t="shared" si="1080"/>
        <v>0</v>
      </c>
      <c r="BI665" s="255" t="str">
        <f t="shared" si="1093"/>
        <v>20</v>
      </c>
      <c r="BJ665" s="361"/>
      <c r="BK665" s="253">
        <f t="shared" si="1104"/>
        <v>0</v>
      </c>
      <c r="BL665" s="361"/>
      <c r="BM665" s="253">
        <f t="shared" si="1105"/>
        <v>0</v>
      </c>
      <c r="BN665" s="247"/>
      <c r="BO665" s="358"/>
      <c r="BP665" s="361"/>
      <c r="BQ665" s="361"/>
      <c r="BR665" s="361"/>
      <c r="BS665" s="361"/>
      <c r="BT665" s="361"/>
      <c r="BU665" s="361"/>
      <c r="BV665" s="253">
        <f t="shared" si="1106"/>
        <v>0</v>
      </c>
      <c r="BW665" s="361"/>
      <c r="BX665" s="253">
        <f t="shared" si="1107"/>
        <v>0</v>
      </c>
      <c r="BY665" s="361"/>
      <c r="BZ665" s="361"/>
      <c r="CA665" s="361"/>
      <c r="CB665" s="361"/>
      <c r="CC665" s="361"/>
      <c r="CD665" s="361"/>
      <c r="CE665" s="361"/>
      <c r="CF665" s="361"/>
      <c r="CG665" s="253">
        <f t="shared" si="1108"/>
        <v>0</v>
      </c>
      <c r="CH665" s="361"/>
      <c r="CI665" s="253">
        <f t="shared" si="1109"/>
        <v>0</v>
      </c>
      <c r="CJ665" s="361"/>
      <c r="CK665" s="361"/>
      <c r="CL665" s="361"/>
      <c r="CM665" s="361"/>
      <c r="CN665" s="361"/>
      <c r="CO665" s="361"/>
      <c r="CP665" s="361"/>
      <c r="CQ665" s="361"/>
      <c r="CR665" s="253">
        <f t="shared" si="1110"/>
        <v>0</v>
      </c>
      <c r="CS665" s="361"/>
      <c r="CT665" s="253">
        <f t="shared" si="1111"/>
        <v>0</v>
      </c>
      <c r="CU665" s="361"/>
      <c r="CV665" s="361"/>
      <c r="CW665" s="361"/>
      <c r="CX665" s="361"/>
      <c r="CY665" s="361"/>
      <c r="CZ665" s="361"/>
      <c r="DA665" s="361"/>
      <c r="DB665" s="361"/>
      <c r="DC665" s="253">
        <f t="shared" si="1112"/>
        <v>0</v>
      </c>
      <c r="DD665" s="361"/>
      <c r="DE665" s="253">
        <f t="shared" si="1113"/>
        <v>0</v>
      </c>
      <c r="DF665" s="361"/>
      <c r="DG665" s="361"/>
      <c r="DH665" s="361"/>
      <c r="DI665" s="361"/>
      <c r="DJ665" s="361"/>
      <c r="DK665" s="361"/>
      <c r="DL665" s="361"/>
      <c r="DM665" s="2"/>
      <c r="DN665" s="2"/>
    </row>
    <row r="666" spans="1:118" s="28" customFormat="1" ht="36">
      <c r="A666" s="272" t="str">
        <f t="shared" si="1083"/>
        <v>Внести наименование учреждения 22</v>
      </c>
      <c r="B666" s="348" t="s">
        <v>340</v>
      </c>
      <c r="C666" s="349" t="s">
        <v>71</v>
      </c>
      <c r="D666" s="349" t="s">
        <v>312</v>
      </c>
      <c r="E666" s="308">
        <f t="shared" si="1094"/>
        <v>0</v>
      </c>
      <c r="F666" s="236">
        <f t="shared" si="1095"/>
        <v>0</v>
      </c>
      <c r="G666" s="236">
        <f t="shared" si="1096"/>
        <v>0</v>
      </c>
      <c r="H666" s="236">
        <f t="shared" si="1097"/>
        <v>0</v>
      </c>
      <c r="I666" s="236">
        <f t="shared" si="1098"/>
        <v>0</v>
      </c>
      <c r="J666" s="236">
        <f t="shared" si="1122"/>
        <v>0</v>
      </c>
      <c r="K666" s="236">
        <f t="shared" si="1123"/>
        <v>0</v>
      </c>
      <c r="L666" s="236">
        <f t="shared" si="1124"/>
        <v>0</v>
      </c>
      <c r="M666" s="236">
        <f t="shared" si="1125"/>
        <v>0</v>
      </c>
      <c r="N666" s="236">
        <f t="shared" si="1084"/>
        <v>0</v>
      </c>
      <c r="O666" s="236">
        <f t="shared" si="1126"/>
        <v>0</v>
      </c>
      <c r="P666" s="367"/>
      <c r="Q666" s="368"/>
      <c r="R666" s="237">
        <f t="shared" si="1114"/>
        <v>0</v>
      </c>
      <c r="S666" s="368"/>
      <c r="T666" s="237">
        <f t="shared" si="1115"/>
        <v>0</v>
      </c>
      <c r="U666" s="368"/>
      <c r="V666" s="368"/>
      <c r="W666" s="368"/>
      <c r="X666" s="368"/>
      <c r="Y666" s="368"/>
      <c r="Z666" s="368"/>
      <c r="AA666" s="367"/>
      <c r="AB666" s="368"/>
      <c r="AC666" s="237">
        <f t="shared" si="1116"/>
        <v>0</v>
      </c>
      <c r="AD666" s="368"/>
      <c r="AE666" s="237">
        <f t="shared" si="1117"/>
        <v>0</v>
      </c>
      <c r="AF666" s="368"/>
      <c r="AG666" s="368"/>
      <c r="AH666" s="368"/>
      <c r="AI666" s="368"/>
      <c r="AJ666" s="368"/>
      <c r="AK666" s="368"/>
      <c r="AL666" s="367"/>
      <c r="AM666" s="368"/>
      <c r="AN666" s="237">
        <f t="shared" si="1118"/>
        <v>0</v>
      </c>
      <c r="AO666" s="368"/>
      <c r="AP666" s="237">
        <f t="shared" si="1119"/>
        <v>0</v>
      </c>
      <c r="AQ666" s="368"/>
      <c r="AR666" s="368"/>
      <c r="AS666" s="368"/>
      <c r="AT666" s="368"/>
      <c r="AU666" s="368"/>
      <c r="AV666" s="368"/>
      <c r="AW666" s="367"/>
      <c r="AX666" s="368"/>
      <c r="AY666" s="237">
        <f t="shared" si="1120"/>
        <v>0</v>
      </c>
      <c r="AZ666" s="368"/>
      <c r="BA666" s="237">
        <f t="shared" si="1121"/>
        <v>0</v>
      </c>
      <c r="BB666" s="368"/>
      <c r="BC666" s="368"/>
      <c r="BD666" s="368"/>
      <c r="BE666" s="368"/>
      <c r="BF666" s="368"/>
      <c r="BG666" s="368"/>
      <c r="BH666" s="379">
        <f t="shared" si="1080"/>
        <v>0</v>
      </c>
      <c r="BI666" s="255" t="str">
        <f t="shared" si="1093"/>
        <v>21</v>
      </c>
      <c r="BJ666" s="361"/>
      <c r="BK666" s="253">
        <f t="shared" si="1104"/>
        <v>0</v>
      </c>
      <c r="BL666" s="361"/>
      <c r="BM666" s="253">
        <f t="shared" si="1105"/>
        <v>0</v>
      </c>
      <c r="BN666" s="247"/>
      <c r="BO666" s="358"/>
      <c r="BP666" s="361"/>
      <c r="BQ666" s="361"/>
      <c r="BR666" s="361"/>
      <c r="BS666" s="361"/>
      <c r="BT666" s="361"/>
      <c r="BU666" s="361"/>
      <c r="BV666" s="253">
        <f t="shared" si="1106"/>
        <v>0</v>
      </c>
      <c r="BW666" s="361"/>
      <c r="BX666" s="253">
        <f t="shared" si="1107"/>
        <v>0</v>
      </c>
      <c r="BY666" s="361"/>
      <c r="BZ666" s="361"/>
      <c r="CA666" s="361"/>
      <c r="CB666" s="361"/>
      <c r="CC666" s="361"/>
      <c r="CD666" s="361"/>
      <c r="CE666" s="361"/>
      <c r="CF666" s="361"/>
      <c r="CG666" s="253">
        <f t="shared" si="1108"/>
        <v>0</v>
      </c>
      <c r="CH666" s="361"/>
      <c r="CI666" s="253">
        <f t="shared" si="1109"/>
        <v>0</v>
      </c>
      <c r="CJ666" s="361"/>
      <c r="CK666" s="361"/>
      <c r="CL666" s="361"/>
      <c r="CM666" s="361"/>
      <c r="CN666" s="361"/>
      <c r="CO666" s="361"/>
      <c r="CP666" s="361"/>
      <c r="CQ666" s="361"/>
      <c r="CR666" s="253">
        <f t="shared" si="1110"/>
        <v>0</v>
      </c>
      <c r="CS666" s="361"/>
      <c r="CT666" s="253">
        <f t="shared" si="1111"/>
        <v>0</v>
      </c>
      <c r="CU666" s="361"/>
      <c r="CV666" s="361"/>
      <c r="CW666" s="361"/>
      <c r="CX666" s="361"/>
      <c r="CY666" s="361"/>
      <c r="CZ666" s="361"/>
      <c r="DA666" s="361"/>
      <c r="DB666" s="361"/>
      <c r="DC666" s="253">
        <f t="shared" si="1112"/>
        <v>0</v>
      </c>
      <c r="DD666" s="361"/>
      <c r="DE666" s="253">
        <f t="shared" si="1113"/>
        <v>0</v>
      </c>
      <c r="DF666" s="361"/>
      <c r="DG666" s="361"/>
      <c r="DH666" s="361"/>
      <c r="DI666" s="361"/>
      <c r="DJ666" s="361"/>
      <c r="DK666" s="361"/>
      <c r="DL666" s="361"/>
      <c r="DM666" s="242"/>
      <c r="DN666" s="242"/>
    </row>
    <row r="667" spans="1:118" s="27" customFormat="1" ht="12">
      <c r="A667" s="272" t="str">
        <f t="shared" si="1083"/>
        <v>Внести наименование учреждения 22</v>
      </c>
      <c r="B667" s="350" t="s">
        <v>72</v>
      </c>
      <c r="C667" s="349" t="s">
        <v>73</v>
      </c>
      <c r="D667" s="349" t="s">
        <v>313</v>
      </c>
      <c r="E667" s="308">
        <f t="shared" si="1094"/>
        <v>0</v>
      </c>
      <c r="F667" s="236">
        <f t="shared" si="1095"/>
        <v>0</v>
      </c>
      <c r="G667" s="236">
        <f t="shared" si="1096"/>
        <v>0</v>
      </c>
      <c r="H667" s="236">
        <f t="shared" si="1097"/>
        <v>0</v>
      </c>
      <c r="I667" s="236">
        <f t="shared" si="1098"/>
        <v>0</v>
      </c>
      <c r="J667" s="236">
        <f t="shared" si="1122"/>
        <v>0</v>
      </c>
      <c r="K667" s="236">
        <f t="shared" si="1123"/>
        <v>0</v>
      </c>
      <c r="L667" s="236">
        <f t="shared" si="1124"/>
        <v>0</v>
      </c>
      <c r="M667" s="236">
        <f t="shared" si="1125"/>
        <v>0</v>
      </c>
      <c r="N667" s="236">
        <f t="shared" si="1084"/>
        <v>0</v>
      </c>
      <c r="O667" s="236">
        <f t="shared" si="1126"/>
        <v>0</v>
      </c>
      <c r="P667" s="367"/>
      <c r="Q667" s="368"/>
      <c r="R667" s="237">
        <f t="shared" si="1114"/>
        <v>0</v>
      </c>
      <c r="S667" s="368"/>
      <c r="T667" s="237">
        <f t="shared" si="1115"/>
        <v>0</v>
      </c>
      <c r="U667" s="368"/>
      <c r="V667" s="368"/>
      <c r="W667" s="368"/>
      <c r="X667" s="368"/>
      <c r="Y667" s="368"/>
      <c r="Z667" s="368"/>
      <c r="AA667" s="367"/>
      <c r="AB667" s="368"/>
      <c r="AC667" s="237">
        <f t="shared" si="1116"/>
        <v>0</v>
      </c>
      <c r="AD667" s="368"/>
      <c r="AE667" s="237">
        <f t="shared" si="1117"/>
        <v>0</v>
      </c>
      <c r="AF667" s="368"/>
      <c r="AG667" s="368"/>
      <c r="AH667" s="368"/>
      <c r="AI667" s="368"/>
      <c r="AJ667" s="368"/>
      <c r="AK667" s="368"/>
      <c r="AL667" s="367"/>
      <c r="AM667" s="368"/>
      <c r="AN667" s="237">
        <f t="shared" si="1118"/>
        <v>0</v>
      </c>
      <c r="AO667" s="368"/>
      <c r="AP667" s="237">
        <f t="shared" si="1119"/>
        <v>0</v>
      </c>
      <c r="AQ667" s="368"/>
      <c r="AR667" s="368"/>
      <c r="AS667" s="368"/>
      <c r="AT667" s="368"/>
      <c r="AU667" s="368"/>
      <c r="AV667" s="368"/>
      <c r="AW667" s="367"/>
      <c r="AX667" s="368"/>
      <c r="AY667" s="237">
        <f t="shared" si="1120"/>
        <v>0</v>
      </c>
      <c r="AZ667" s="368"/>
      <c r="BA667" s="237">
        <f t="shared" si="1121"/>
        <v>0</v>
      </c>
      <c r="BB667" s="368"/>
      <c r="BC667" s="368"/>
      <c r="BD667" s="368"/>
      <c r="BE667" s="368"/>
      <c r="BF667" s="368"/>
      <c r="BG667" s="368"/>
      <c r="BH667" s="379">
        <f t="shared" si="1080"/>
        <v>0</v>
      </c>
      <c r="BI667" s="255" t="str">
        <f t="shared" si="1093"/>
        <v>22</v>
      </c>
      <c r="BJ667" s="361"/>
      <c r="BK667" s="253">
        <f t="shared" si="1104"/>
        <v>0</v>
      </c>
      <c r="BL667" s="361"/>
      <c r="BM667" s="253">
        <f t="shared" si="1105"/>
        <v>0</v>
      </c>
      <c r="BN667" s="247"/>
      <c r="BO667" s="358"/>
      <c r="BP667" s="361"/>
      <c r="BQ667" s="361"/>
      <c r="BR667" s="361"/>
      <c r="BS667" s="361"/>
      <c r="BT667" s="361"/>
      <c r="BU667" s="361"/>
      <c r="BV667" s="253">
        <f t="shared" si="1106"/>
        <v>0</v>
      </c>
      <c r="BW667" s="361"/>
      <c r="BX667" s="253">
        <f t="shared" si="1107"/>
        <v>0</v>
      </c>
      <c r="BY667" s="361"/>
      <c r="BZ667" s="361"/>
      <c r="CA667" s="361"/>
      <c r="CB667" s="361"/>
      <c r="CC667" s="361"/>
      <c r="CD667" s="361"/>
      <c r="CE667" s="361"/>
      <c r="CF667" s="361"/>
      <c r="CG667" s="253">
        <f t="shared" si="1108"/>
        <v>0</v>
      </c>
      <c r="CH667" s="361"/>
      <c r="CI667" s="253">
        <f t="shared" si="1109"/>
        <v>0</v>
      </c>
      <c r="CJ667" s="361"/>
      <c r="CK667" s="361"/>
      <c r="CL667" s="361"/>
      <c r="CM667" s="361"/>
      <c r="CN667" s="361"/>
      <c r="CO667" s="361"/>
      <c r="CP667" s="361"/>
      <c r="CQ667" s="361"/>
      <c r="CR667" s="253">
        <f t="shared" si="1110"/>
        <v>0</v>
      </c>
      <c r="CS667" s="361"/>
      <c r="CT667" s="253">
        <f t="shared" si="1111"/>
        <v>0</v>
      </c>
      <c r="CU667" s="361"/>
      <c r="CV667" s="361"/>
      <c r="CW667" s="361"/>
      <c r="CX667" s="361"/>
      <c r="CY667" s="361"/>
      <c r="CZ667" s="361"/>
      <c r="DA667" s="361"/>
      <c r="DB667" s="361"/>
      <c r="DC667" s="253">
        <f t="shared" si="1112"/>
        <v>0</v>
      </c>
      <c r="DD667" s="361"/>
      <c r="DE667" s="253">
        <f t="shared" si="1113"/>
        <v>0</v>
      </c>
      <c r="DF667" s="361"/>
      <c r="DG667" s="361"/>
      <c r="DH667" s="361"/>
      <c r="DI667" s="361"/>
      <c r="DJ667" s="361"/>
      <c r="DK667" s="361"/>
      <c r="DL667" s="361"/>
      <c r="DM667" s="2"/>
      <c r="DN667" s="2"/>
    </row>
    <row r="668" spans="1:118" s="27" customFormat="1" ht="12">
      <c r="A668" s="272" t="str">
        <f t="shared" si="1083"/>
        <v>Внести наименование учреждения 22</v>
      </c>
      <c r="B668" s="348" t="s">
        <v>74</v>
      </c>
      <c r="C668" s="349" t="s">
        <v>76</v>
      </c>
      <c r="D668" s="349" t="s">
        <v>314</v>
      </c>
      <c r="E668" s="308">
        <f t="shared" si="1094"/>
        <v>0</v>
      </c>
      <c r="F668" s="236">
        <f t="shared" si="1095"/>
        <v>0</v>
      </c>
      <c r="G668" s="236">
        <f t="shared" si="1096"/>
        <v>0</v>
      </c>
      <c r="H668" s="236">
        <f t="shared" si="1097"/>
        <v>0</v>
      </c>
      <c r="I668" s="236">
        <f t="shared" si="1098"/>
        <v>0</v>
      </c>
      <c r="J668" s="236">
        <f t="shared" si="1122"/>
        <v>0</v>
      </c>
      <c r="K668" s="236">
        <f t="shared" si="1123"/>
        <v>0</v>
      </c>
      <c r="L668" s="236">
        <f t="shared" si="1124"/>
        <v>0</v>
      </c>
      <c r="M668" s="236">
        <f t="shared" si="1125"/>
        <v>0</v>
      </c>
      <c r="N668" s="236">
        <f t="shared" si="1084"/>
        <v>0</v>
      </c>
      <c r="O668" s="236">
        <f t="shared" si="1126"/>
        <v>0</v>
      </c>
      <c r="P668" s="220"/>
      <c r="Q668" s="221"/>
      <c r="R668" s="237">
        <f t="shared" si="1114"/>
        <v>0</v>
      </c>
      <c r="S668" s="221"/>
      <c r="T668" s="237">
        <f t="shared" si="1115"/>
        <v>0</v>
      </c>
      <c r="U668" s="221"/>
      <c r="V668" s="233"/>
      <c r="W668" s="221"/>
      <c r="X668" s="221"/>
      <c r="Y668" s="233"/>
      <c r="Z668" s="221"/>
      <c r="AA668" s="220"/>
      <c r="AB668" s="221"/>
      <c r="AC668" s="237">
        <f t="shared" si="1116"/>
        <v>0</v>
      </c>
      <c r="AD668" s="221"/>
      <c r="AE668" s="237">
        <f t="shared" si="1117"/>
        <v>0</v>
      </c>
      <c r="AF668" s="221"/>
      <c r="AG668" s="233"/>
      <c r="AH668" s="221"/>
      <c r="AI668" s="221"/>
      <c r="AJ668" s="233"/>
      <c r="AK668" s="221"/>
      <c r="AL668" s="220"/>
      <c r="AM668" s="221"/>
      <c r="AN668" s="237">
        <f t="shared" si="1118"/>
        <v>0</v>
      </c>
      <c r="AO668" s="221"/>
      <c r="AP668" s="237">
        <f t="shared" si="1119"/>
        <v>0</v>
      </c>
      <c r="AQ668" s="221"/>
      <c r="AR668" s="233"/>
      <c r="AS668" s="221"/>
      <c r="AT668" s="221"/>
      <c r="AU668" s="233"/>
      <c r="AV668" s="221"/>
      <c r="AW668" s="220"/>
      <c r="AX668" s="221"/>
      <c r="AY668" s="237">
        <f t="shared" si="1120"/>
        <v>0</v>
      </c>
      <c r="AZ668" s="221"/>
      <c r="BA668" s="237">
        <f t="shared" si="1121"/>
        <v>0</v>
      </c>
      <c r="BB668" s="221"/>
      <c r="BC668" s="233"/>
      <c r="BD668" s="221"/>
      <c r="BE668" s="221"/>
      <c r="BF668" s="233"/>
      <c r="BG668" s="221"/>
      <c r="BH668" s="379">
        <f t="shared" si="1080"/>
        <v>0</v>
      </c>
      <c r="BI668" s="255" t="str">
        <f t="shared" si="1093"/>
        <v>23</v>
      </c>
      <c r="BJ668" s="361"/>
      <c r="BK668" s="253">
        <f t="shared" si="1104"/>
        <v>0</v>
      </c>
      <c r="BL668" s="361"/>
      <c r="BM668" s="253">
        <f t="shared" si="1105"/>
        <v>0</v>
      </c>
      <c r="BN668" s="247"/>
      <c r="BO668" s="358"/>
      <c r="BP668" s="361"/>
      <c r="BQ668" s="361"/>
      <c r="BR668" s="361"/>
      <c r="BS668" s="361"/>
      <c r="BT668" s="361"/>
      <c r="BU668" s="361"/>
      <c r="BV668" s="253">
        <f t="shared" si="1106"/>
        <v>0</v>
      </c>
      <c r="BW668" s="361"/>
      <c r="BX668" s="253">
        <f t="shared" si="1107"/>
        <v>0</v>
      </c>
      <c r="BY668" s="361"/>
      <c r="BZ668" s="361"/>
      <c r="CA668" s="361"/>
      <c r="CB668" s="361"/>
      <c r="CC668" s="361"/>
      <c r="CD668" s="361"/>
      <c r="CE668" s="361"/>
      <c r="CF668" s="361"/>
      <c r="CG668" s="253">
        <f t="shared" si="1108"/>
        <v>0</v>
      </c>
      <c r="CH668" s="361"/>
      <c r="CI668" s="253">
        <f t="shared" si="1109"/>
        <v>0</v>
      </c>
      <c r="CJ668" s="361"/>
      <c r="CK668" s="361"/>
      <c r="CL668" s="361"/>
      <c r="CM668" s="361"/>
      <c r="CN668" s="361"/>
      <c r="CO668" s="361"/>
      <c r="CP668" s="361"/>
      <c r="CQ668" s="361"/>
      <c r="CR668" s="253">
        <f t="shared" si="1110"/>
        <v>0</v>
      </c>
      <c r="CS668" s="361"/>
      <c r="CT668" s="253">
        <f t="shared" si="1111"/>
        <v>0</v>
      </c>
      <c r="CU668" s="361"/>
      <c r="CV668" s="361"/>
      <c r="CW668" s="361"/>
      <c r="CX668" s="361"/>
      <c r="CY668" s="361"/>
      <c r="CZ668" s="361"/>
      <c r="DA668" s="361"/>
      <c r="DB668" s="361"/>
      <c r="DC668" s="253">
        <f t="shared" si="1112"/>
        <v>0</v>
      </c>
      <c r="DD668" s="361"/>
      <c r="DE668" s="253">
        <f t="shared" si="1113"/>
        <v>0</v>
      </c>
      <c r="DF668" s="361"/>
      <c r="DG668" s="361"/>
      <c r="DH668" s="361"/>
      <c r="DI668" s="361"/>
      <c r="DJ668" s="361"/>
      <c r="DK668" s="361"/>
      <c r="DL668" s="361"/>
      <c r="DM668" s="2"/>
      <c r="DN668" s="2"/>
    </row>
    <row r="669" spans="1:118" s="27" customFormat="1" ht="12">
      <c r="A669" s="272" t="str">
        <f t="shared" si="1083"/>
        <v>Внести наименование учреждения 22</v>
      </c>
      <c r="B669" s="348" t="s">
        <v>315</v>
      </c>
      <c r="C669" s="349" t="s">
        <v>77</v>
      </c>
      <c r="D669" s="349" t="s">
        <v>316</v>
      </c>
      <c r="E669" s="308">
        <f t="shared" si="1094"/>
        <v>0</v>
      </c>
      <c r="F669" s="236">
        <f t="shared" si="1095"/>
        <v>0</v>
      </c>
      <c r="G669" s="236">
        <f t="shared" si="1096"/>
        <v>0</v>
      </c>
      <c r="H669" s="236">
        <f t="shared" si="1097"/>
        <v>0</v>
      </c>
      <c r="I669" s="236">
        <f t="shared" si="1098"/>
        <v>0</v>
      </c>
      <c r="J669" s="236">
        <f t="shared" si="1122"/>
        <v>0</v>
      </c>
      <c r="K669" s="236">
        <f t="shared" si="1123"/>
        <v>0</v>
      </c>
      <c r="L669" s="236">
        <f t="shared" si="1124"/>
        <v>0</v>
      </c>
      <c r="M669" s="236">
        <f t="shared" si="1125"/>
        <v>0</v>
      </c>
      <c r="N669" s="236">
        <f t="shared" si="1084"/>
        <v>0</v>
      </c>
      <c r="O669" s="236">
        <f t="shared" si="1126"/>
        <v>0</v>
      </c>
      <c r="P669" s="220"/>
      <c r="Q669" s="221"/>
      <c r="R669" s="237">
        <f t="shared" si="1114"/>
        <v>0</v>
      </c>
      <c r="S669" s="221"/>
      <c r="T669" s="237">
        <f t="shared" si="1115"/>
        <v>0</v>
      </c>
      <c r="U669" s="221"/>
      <c r="V669" s="233"/>
      <c r="W669" s="221"/>
      <c r="X669" s="221"/>
      <c r="Y669" s="233"/>
      <c r="Z669" s="221"/>
      <c r="AA669" s="220"/>
      <c r="AB669" s="221"/>
      <c r="AC669" s="237">
        <f t="shared" si="1116"/>
        <v>0</v>
      </c>
      <c r="AD669" s="221"/>
      <c r="AE669" s="237">
        <f t="shared" si="1117"/>
        <v>0</v>
      </c>
      <c r="AF669" s="221"/>
      <c r="AG669" s="233"/>
      <c r="AH669" s="221"/>
      <c r="AI669" s="221"/>
      <c r="AJ669" s="233"/>
      <c r="AK669" s="221"/>
      <c r="AL669" s="220"/>
      <c r="AM669" s="221"/>
      <c r="AN669" s="237">
        <f t="shared" si="1118"/>
        <v>0</v>
      </c>
      <c r="AO669" s="221"/>
      <c r="AP669" s="237">
        <f t="shared" si="1119"/>
        <v>0</v>
      </c>
      <c r="AQ669" s="221"/>
      <c r="AR669" s="233"/>
      <c r="AS669" s="221"/>
      <c r="AT669" s="221"/>
      <c r="AU669" s="233"/>
      <c r="AV669" s="221"/>
      <c r="AW669" s="220"/>
      <c r="AX669" s="221"/>
      <c r="AY669" s="237">
        <f t="shared" si="1120"/>
        <v>0</v>
      </c>
      <c r="AZ669" s="221"/>
      <c r="BA669" s="237">
        <f t="shared" si="1121"/>
        <v>0</v>
      </c>
      <c r="BB669" s="221"/>
      <c r="BC669" s="233"/>
      <c r="BD669" s="221"/>
      <c r="BE669" s="221"/>
      <c r="BF669" s="233"/>
      <c r="BG669" s="221"/>
      <c r="BH669" s="379">
        <f t="shared" si="1080"/>
        <v>0</v>
      </c>
      <c r="BI669" s="255" t="str">
        <f t="shared" si="1093"/>
        <v>24</v>
      </c>
      <c r="BJ669" s="361"/>
      <c r="BK669" s="253">
        <f t="shared" si="1104"/>
        <v>0</v>
      </c>
      <c r="BL669" s="361"/>
      <c r="BM669" s="253">
        <f t="shared" si="1105"/>
        <v>0</v>
      </c>
      <c r="BN669" s="247"/>
      <c r="BO669" s="358"/>
      <c r="BP669" s="361"/>
      <c r="BQ669" s="361"/>
      <c r="BR669" s="361"/>
      <c r="BS669" s="361"/>
      <c r="BT669" s="361"/>
      <c r="BU669" s="361"/>
      <c r="BV669" s="253">
        <f t="shared" si="1106"/>
        <v>0</v>
      </c>
      <c r="BW669" s="361"/>
      <c r="BX669" s="253">
        <f t="shared" si="1107"/>
        <v>0</v>
      </c>
      <c r="BY669" s="361"/>
      <c r="BZ669" s="361"/>
      <c r="CA669" s="361"/>
      <c r="CB669" s="361"/>
      <c r="CC669" s="361"/>
      <c r="CD669" s="361"/>
      <c r="CE669" s="361"/>
      <c r="CF669" s="361"/>
      <c r="CG669" s="253">
        <f t="shared" si="1108"/>
        <v>0</v>
      </c>
      <c r="CH669" s="361"/>
      <c r="CI669" s="253">
        <f t="shared" si="1109"/>
        <v>0</v>
      </c>
      <c r="CJ669" s="361"/>
      <c r="CK669" s="361"/>
      <c r="CL669" s="361"/>
      <c r="CM669" s="361"/>
      <c r="CN669" s="361"/>
      <c r="CO669" s="361"/>
      <c r="CP669" s="361"/>
      <c r="CQ669" s="361"/>
      <c r="CR669" s="253">
        <f t="shared" si="1110"/>
        <v>0</v>
      </c>
      <c r="CS669" s="361"/>
      <c r="CT669" s="253">
        <f t="shared" si="1111"/>
        <v>0</v>
      </c>
      <c r="CU669" s="361"/>
      <c r="CV669" s="361"/>
      <c r="CW669" s="361"/>
      <c r="CX669" s="361"/>
      <c r="CY669" s="361"/>
      <c r="CZ669" s="361"/>
      <c r="DA669" s="361"/>
      <c r="DB669" s="361"/>
      <c r="DC669" s="253">
        <f t="shared" si="1112"/>
        <v>0</v>
      </c>
      <c r="DD669" s="361"/>
      <c r="DE669" s="253">
        <f t="shared" si="1113"/>
        <v>0</v>
      </c>
      <c r="DF669" s="361"/>
      <c r="DG669" s="361"/>
      <c r="DH669" s="361"/>
      <c r="DI669" s="361"/>
      <c r="DJ669" s="361"/>
      <c r="DK669" s="361"/>
      <c r="DL669" s="361"/>
      <c r="DM669" s="2"/>
      <c r="DN669" s="2"/>
    </row>
    <row r="670" spans="1:118" s="27" customFormat="1" ht="12">
      <c r="A670" s="272" t="str">
        <f t="shared" si="1083"/>
        <v>Внести наименование учреждения 22</v>
      </c>
      <c r="B670" s="348" t="s">
        <v>317</v>
      </c>
      <c r="C670" s="349" t="s">
        <v>78</v>
      </c>
      <c r="D670" s="349" t="s">
        <v>318</v>
      </c>
      <c r="E670" s="308">
        <f t="shared" si="1094"/>
        <v>0</v>
      </c>
      <c r="F670" s="236">
        <f t="shared" si="1095"/>
        <v>0</v>
      </c>
      <c r="G670" s="236">
        <f t="shared" si="1096"/>
        <v>0</v>
      </c>
      <c r="H670" s="236">
        <f t="shared" si="1097"/>
        <v>0</v>
      </c>
      <c r="I670" s="236">
        <f t="shared" si="1098"/>
        <v>0</v>
      </c>
      <c r="J670" s="236">
        <f t="shared" si="1122"/>
        <v>0</v>
      </c>
      <c r="K670" s="236">
        <f t="shared" si="1123"/>
        <v>0</v>
      </c>
      <c r="L670" s="236">
        <f t="shared" si="1124"/>
        <v>0</v>
      </c>
      <c r="M670" s="236">
        <f t="shared" si="1125"/>
        <v>0</v>
      </c>
      <c r="N670" s="236">
        <f t="shared" si="1084"/>
        <v>0</v>
      </c>
      <c r="O670" s="236">
        <f t="shared" si="1126"/>
        <v>0</v>
      </c>
      <c r="P670" s="220"/>
      <c r="Q670" s="221"/>
      <c r="R670" s="237">
        <f t="shared" si="1114"/>
        <v>0</v>
      </c>
      <c r="S670" s="221"/>
      <c r="T670" s="237">
        <f t="shared" si="1115"/>
        <v>0</v>
      </c>
      <c r="U670" s="221"/>
      <c r="V670" s="233"/>
      <c r="W670" s="221"/>
      <c r="X670" s="221"/>
      <c r="Y670" s="233"/>
      <c r="Z670" s="221"/>
      <c r="AA670" s="220"/>
      <c r="AB670" s="221"/>
      <c r="AC670" s="237">
        <f t="shared" si="1116"/>
        <v>0</v>
      </c>
      <c r="AD670" s="221"/>
      <c r="AE670" s="237">
        <f t="shared" si="1117"/>
        <v>0</v>
      </c>
      <c r="AF670" s="221"/>
      <c r="AG670" s="233"/>
      <c r="AH670" s="221"/>
      <c r="AI670" s="221"/>
      <c r="AJ670" s="233"/>
      <c r="AK670" s="221"/>
      <c r="AL670" s="220"/>
      <c r="AM670" s="221"/>
      <c r="AN670" s="237">
        <f t="shared" si="1118"/>
        <v>0</v>
      </c>
      <c r="AO670" s="221"/>
      <c r="AP670" s="237">
        <f t="shared" si="1119"/>
        <v>0</v>
      </c>
      <c r="AQ670" s="221"/>
      <c r="AR670" s="233"/>
      <c r="AS670" s="221"/>
      <c r="AT670" s="221"/>
      <c r="AU670" s="233"/>
      <c r="AV670" s="221"/>
      <c r="AW670" s="220"/>
      <c r="AX670" s="221"/>
      <c r="AY670" s="237">
        <f t="shared" si="1120"/>
        <v>0</v>
      </c>
      <c r="AZ670" s="221"/>
      <c r="BA670" s="237">
        <f t="shared" si="1121"/>
        <v>0</v>
      </c>
      <c r="BB670" s="221"/>
      <c r="BC670" s="233"/>
      <c r="BD670" s="221"/>
      <c r="BE670" s="221"/>
      <c r="BF670" s="233"/>
      <c r="BG670" s="221"/>
      <c r="BH670" s="379">
        <f t="shared" si="1080"/>
        <v>0</v>
      </c>
      <c r="BI670" s="255" t="str">
        <f t="shared" si="1093"/>
        <v>25</v>
      </c>
      <c r="BJ670" s="361"/>
      <c r="BK670" s="253">
        <f t="shared" si="1104"/>
        <v>0</v>
      </c>
      <c r="BL670" s="361"/>
      <c r="BM670" s="253">
        <f t="shared" si="1105"/>
        <v>0</v>
      </c>
      <c r="BN670" s="247"/>
      <c r="BO670" s="358"/>
      <c r="BP670" s="361"/>
      <c r="BQ670" s="361"/>
      <c r="BR670" s="361"/>
      <c r="BS670" s="361"/>
      <c r="BT670" s="361"/>
      <c r="BU670" s="361"/>
      <c r="BV670" s="253">
        <f t="shared" si="1106"/>
        <v>0</v>
      </c>
      <c r="BW670" s="361"/>
      <c r="BX670" s="253">
        <f t="shared" si="1107"/>
        <v>0</v>
      </c>
      <c r="BY670" s="361"/>
      <c r="BZ670" s="361"/>
      <c r="CA670" s="361"/>
      <c r="CB670" s="361"/>
      <c r="CC670" s="361"/>
      <c r="CD670" s="361"/>
      <c r="CE670" s="361"/>
      <c r="CF670" s="361"/>
      <c r="CG670" s="253">
        <f t="shared" si="1108"/>
        <v>0</v>
      </c>
      <c r="CH670" s="361"/>
      <c r="CI670" s="253">
        <f t="shared" si="1109"/>
        <v>0</v>
      </c>
      <c r="CJ670" s="361"/>
      <c r="CK670" s="361"/>
      <c r="CL670" s="361"/>
      <c r="CM670" s="361"/>
      <c r="CN670" s="361"/>
      <c r="CO670" s="361"/>
      <c r="CP670" s="361"/>
      <c r="CQ670" s="361"/>
      <c r="CR670" s="253">
        <f t="shared" si="1110"/>
        <v>0</v>
      </c>
      <c r="CS670" s="361"/>
      <c r="CT670" s="253">
        <f t="shared" si="1111"/>
        <v>0</v>
      </c>
      <c r="CU670" s="361"/>
      <c r="CV670" s="361"/>
      <c r="CW670" s="361"/>
      <c r="CX670" s="361"/>
      <c r="CY670" s="361"/>
      <c r="CZ670" s="361"/>
      <c r="DA670" s="361"/>
      <c r="DB670" s="361"/>
      <c r="DC670" s="253">
        <f t="shared" si="1112"/>
        <v>0</v>
      </c>
      <c r="DD670" s="361"/>
      <c r="DE670" s="253">
        <f t="shared" si="1113"/>
        <v>0</v>
      </c>
      <c r="DF670" s="361"/>
      <c r="DG670" s="361"/>
      <c r="DH670" s="361"/>
      <c r="DI670" s="361"/>
      <c r="DJ670" s="361"/>
      <c r="DK670" s="361"/>
      <c r="DL670" s="361"/>
      <c r="DM670" s="2"/>
      <c r="DN670" s="2"/>
    </row>
    <row r="671" spans="1:118" s="27" customFormat="1" ht="12">
      <c r="A671" s="272" t="str">
        <f t="shared" si="1083"/>
        <v>Внести наименование учреждения 22</v>
      </c>
      <c r="B671" s="348" t="s">
        <v>319</v>
      </c>
      <c r="C671" s="349" t="s">
        <v>320</v>
      </c>
      <c r="D671" s="349" t="s">
        <v>321</v>
      </c>
      <c r="E671" s="308">
        <f t="shared" si="1094"/>
        <v>0</v>
      </c>
      <c r="F671" s="236">
        <f t="shared" si="1095"/>
        <v>0</v>
      </c>
      <c r="G671" s="236">
        <f t="shared" si="1096"/>
        <v>0</v>
      </c>
      <c r="H671" s="236">
        <f t="shared" si="1097"/>
        <v>0</v>
      </c>
      <c r="I671" s="236">
        <f t="shared" si="1098"/>
        <v>0</v>
      </c>
      <c r="J671" s="236">
        <f t="shared" si="1122"/>
        <v>0</v>
      </c>
      <c r="K671" s="236">
        <f t="shared" si="1123"/>
        <v>0</v>
      </c>
      <c r="L671" s="236">
        <f t="shared" si="1124"/>
        <v>0</v>
      </c>
      <c r="M671" s="236">
        <f t="shared" si="1125"/>
        <v>0</v>
      </c>
      <c r="N671" s="236">
        <f t="shared" si="1084"/>
        <v>0</v>
      </c>
      <c r="O671" s="236">
        <f t="shared" si="1126"/>
        <v>0</v>
      </c>
      <c r="P671" s="220"/>
      <c r="Q671" s="221"/>
      <c r="R671" s="237">
        <f>SUM(U671:W671)</f>
        <v>0</v>
      </c>
      <c r="S671" s="221"/>
      <c r="T671" s="237">
        <f>SUM(X671:Z671)</f>
        <v>0</v>
      </c>
      <c r="U671" s="221"/>
      <c r="V671" s="233"/>
      <c r="W671" s="221"/>
      <c r="X671" s="221"/>
      <c r="Y671" s="233"/>
      <c r="Z671" s="221"/>
      <c r="AA671" s="220"/>
      <c r="AB671" s="221"/>
      <c r="AC671" s="237">
        <f>SUM(AF671:AH671)</f>
        <v>0</v>
      </c>
      <c r="AD671" s="221"/>
      <c r="AE671" s="237">
        <f>SUM(AI671:AK671)</f>
        <v>0</v>
      </c>
      <c r="AF671" s="221"/>
      <c r="AG671" s="233"/>
      <c r="AH671" s="221"/>
      <c r="AI671" s="221"/>
      <c r="AJ671" s="233"/>
      <c r="AK671" s="221"/>
      <c r="AL671" s="220"/>
      <c r="AM671" s="221"/>
      <c r="AN671" s="237">
        <f>SUM(AQ671:AS671)</f>
        <v>0</v>
      </c>
      <c r="AO671" s="221"/>
      <c r="AP671" s="237">
        <f>SUM(AT671:AV671)</f>
        <v>0</v>
      </c>
      <c r="AQ671" s="221"/>
      <c r="AR671" s="233"/>
      <c r="AS671" s="221"/>
      <c r="AT671" s="221"/>
      <c r="AU671" s="233"/>
      <c r="AV671" s="221"/>
      <c r="AW671" s="220"/>
      <c r="AX671" s="221"/>
      <c r="AY671" s="237">
        <f>SUM(BB671:BD671)</f>
        <v>0</v>
      </c>
      <c r="AZ671" s="221"/>
      <c r="BA671" s="237">
        <f>SUM(BE671:BG671)</f>
        <v>0</v>
      </c>
      <c r="BB671" s="221"/>
      <c r="BC671" s="233"/>
      <c r="BD671" s="221"/>
      <c r="BE671" s="221"/>
      <c r="BF671" s="233"/>
      <c r="BG671" s="221"/>
      <c r="BH671" s="379">
        <f t="shared" si="1080"/>
        <v>0</v>
      </c>
      <c r="BI671" s="255" t="str">
        <f t="shared" si="1093"/>
        <v>26</v>
      </c>
      <c r="BJ671" s="361"/>
      <c r="BK671" s="253">
        <f t="shared" si="1104"/>
        <v>0</v>
      </c>
      <c r="BL671" s="361"/>
      <c r="BM671" s="253">
        <f t="shared" si="1105"/>
        <v>0</v>
      </c>
      <c r="BN671" s="247"/>
      <c r="BO671" s="358"/>
      <c r="BP671" s="361"/>
      <c r="BQ671" s="361"/>
      <c r="BR671" s="361"/>
      <c r="BS671" s="361"/>
      <c r="BT671" s="361"/>
      <c r="BU671" s="361"/>
      <c r="BV671" s="253">
        <f t="shared" si="1106"/>
        <v>0</v>
      </c>
      <c r="BW671" s="361"/>
      <c r="BX671" s="253">
        <f t="shared" si="1107"/>
        <v>0</v>
      </c>
      <c r="BY671" s="361"/>
      <c r="BZ671" s="361"/>
      <c r="CA671" s="361"/>
      <c r="CB671" s="361"/>
      <c r="CC671" s="361"/>
      <c r="CD671" s="361"/>
      <c r="CE671" s="361"/>
      <c r="CF671" s="361"/>
      <c r="CG671" s="253">
        <f t="shared" si="1108"/>
        <v>0</v>
      </c>
      <c r="CH671" s="361"/>
      <c r="CI671" s="253">
        <f t="shared" si="1109"/>
        <v>0</v>
      </c>
      <c r="CJ671" s="361"/>
      <c r="CK671" s="361"/>
      <c r="CL671" s="361"/>
      <c r="CM671" s="361"/>
      <c r="CN671" s="361"/>
      <c r="CO671" s="361"/>
      <c r="CP671" s="361"/>
      <c r="CQ671" s="361"/>
      <c r="CR671" s="253">
        <f t="shared" si="1110"/>
        <v>0</v>
      </c>
      <c r="CS671" s="361"/>
      <c r="CT671" s="253">
        <f t="shared" si="1111"/>
        <v>0</v>
      </c>
      <c r="CU671" s="361"/>
      <c r="CV671" s="361"/>
      <c r="CW671" s="361"/>
      <c r="CX671" s="361"/>
      <c r="CY671" s="361"/>
      <c r="CZ671" s="361"/>
      <c r="DA671" s="361"/>
      <c r="DB671" s="361"/>
      <c r="DC671" s="253">
        <f t="shared" si="1112"/>
        <v>0</v>
      </c>
      <c r="DD671" s="361"/>
      <c r="DE671" s="253">
        <f t="shared" si="1113"/>
        <v>0</v>
      </c>
      <c r="DF671" s="361"/>
      <c r="DG671" s="361"/>
      <c r="DH671" s="361"/>
      <c r="DI671" s="361"/>
      <c r="DJ671" s="361"/>
      <c r="DK671" s="361"/>
      <c r="DL671" s="361"/>
      <c r="DM671" s="2"/>
      <c r="DN671" s="2"/>
    </row>
    <row r="672" spans="1:118" s="27" customFormat="1" ht="12">
      <c r="A672" s="272" t="str">
        <f t="shared" si="1083"/>
        <v>Внести наименование учреждения 22</v>
      </c>
      <c r="B672" s="348" t="s">
        <v>322</v>
      </c>
      <c r="C672" s="349" t="s">
        <v>323</v>
      </c>
      <c r="D672" s="349" t="s">
        <v>324</v>
      </c>
      <c r="E672" s="308">
        <f t="shared" si="1094"/>
        <v>0</v>
      </c>
      <c r="F672" s="236">
        <f t="shared" si="1095"/>
        <v>0</v>
      </c>
      <c r="G672" s="236">
        <f t="shared" si="1096"/>
        <v>0</v>
      </c>
      <c r="H672" s="236">
        <f t="shared" si="1097"/>
        <v>0</v>
      </c>
      <c r="I672" s="236">
        <f t="shared" si="1098"/>
        <v>0</v>
      </c>
      <c r="J672" s="236">
        <f t="shared" si="1122"/>
        <v>0</v>
      </c>
      <c r="K672" s="236">
        <f t="shared" si="1123"/>
        <v>0</v>
      </c>
      <c r="L672" s="236">
        <f t="shared" si="1124"/>
        <v>0</v>
      </c>
      <c r="M672" s="236">
        <f t="shared" si="1125"/>
        <v>0</v>
      </c>
      <c r="N672" s="236">
        <f t="shared" si="1084"/>
        <v>0</v>
      </c>
      <c r="O672" s="236">
        <f t="shared" si="1126"/>
        <v>0</v>
      </c>
      <c r="P672" s="220"/>
      <c r="Q672" s="221"/>
      <c r="R672" s="237">
        <f>SUM(U672:W672)</f>
        <v>0</v>
      </c>
      <c r="S672" s="221"/>
      <c r="T672" s="237">
        <f>SUM(X672:Z672)</f>
        <v>0</v>
      </c>
      <c r="U672" s="221"/>
      <c r="V672" s="233"/>
      <c r="W672" s="221"/>
      <c r="X672" s="221"/>
      <c r="Y672" s="233"/>
      <c r="Z672" s="221"/>
      <c r="AA672" s="220"/>
      <c r="AB672" s="221"/>
      <c r="AC672" s="237">
        <f>SUM(AF672:AH672)</f>
        <v>0</v>
      </c>
      <c r="AD672" s="221"/>
      <c r="AE672" s="237">
        <f>SUM(AI672:AK672)</f>
        <v>0</v>
      </c>
      <c r="AF672" s="221"/>
      <c r="AG672" s="233"/>
      <c r="AH672" s="221"/>
      <c r="AI672" s="221"/>
      <c r="AJ672" s="233"/>
      <c r="AK672" s="221"/>
      <c r="AL672" s="220"/>
      <c r="AM672" s="221"/>
      <c r="AN672" s="237">
        <f>SUM(AQ672:AS672)</f>
        <v>0</v>
      </c>
      <c r="AO672" s="221"/>
      <c r="AP672" s="237">
        <f>SUM(AT672:AV672)</f>
        <v>0</v>
      </c>
      <c r="AQ672" s="221"/>
      <c r="AR672" s="233"/>
      <c r="AS672" s="221"/>
      <c r="AT672" s="221"/>
      <c r="AU672" s="233"/>
      <c r="AV672" s="221"/>
      <c r="AW672" s="220"/>
      <c r="AX672" s="221"/>
      <c r="AY672" s="237">
        <f>SUM(BB672:BD672)</f>
        <v>0</v>
      </c>
      <c r="AZ672" s="221"/>
      <c r="BA672" s="237">
        <f>SUM(BE672:BG672)</f>
        <v>0</v>
      </c>
      <c r="BB672" s="221"/>
      <c r="BC672" s="233"/>
      <c r="BD672" s="221"/>
      <c r="BE672" s="221"/>
      <c r="BF672" s="233"/>
      <c r="BG672" s="221"/>
      <c r="BH672" s="379">
        <f t="shared" si="1080"/>
        <v>0</v>
      </c>
      <c r="BI672" s="255" t="str">
        <f t="shared" si="1093"/>
        <v>27</v>
      </c>
      <c r="BJ672" s="361"/>
      <c r="BK672" s="253">
        <f t="shared" si="1104"/>
        <v>0</v>
      </c>
      <c r="BL672" s="361"/>
      <c r="BM672" s="253">
        <f t="shared" si="1105"/>
        <v>0</v>
      </c>
      <c r="BN672" s="247"/>
      <c r="BO672" s="358"/>
      <c r="BP672" s="361"/>
      <c r="BQ672" s="361"/>
      <c r="BR672" s="361"/>
      <c r="BS672" s="361"/>
      <c r="BT672" s="361"/>
      <c r="BU672" s="361"/>
      <c r="BV672" s="253">
        <f t="shared" si="1106"/>
        <v>0</v>
      </c>
      <c r="BW672" s="361"/>
      <c r="BX672" s="253">
        <f t="shared" si="1107"/>
        <v>0</v>
      </c>
      <c r="BY672" s="361"/>
      <c r="BZ672" s="361"/>
      <c r="CA672" s="361"/>
      <c r="CB672" s="361"/>
      <c r="CC672" s="361"/>
      <c r="CD672" s="361"/>
      <c r="CE672" s="361"/>
      <c r="CF672" s="361"/>
      <c r="CG672" s="253">
        <f t="shared" si="1108"/>
        <v>0</v>
      </c>
      <c r="CH672" s="361"/>
      <c r="CI672" s="253">
        <f t="shared" si="1109"/>
        <v>0</v>
      </c>
      <c r="CJ672" s="361"/>
      <c r="CK672" s="361"/>
      <c r="CL672" s="361"/>
      <c r="CM672" s="361"/>
      <c r="CN672" s="361"/>
      <c r="CO672" s="361"/>
      <c r="CP672" s="361"/>
      <c r="CQ672" s="361"/>
      <c r="CR672" s="253">
        <f t="shared" si="1110"/>
        <v>0</v>
      </c>
      <c r="CS672" s="361"/>
      <c r="CT672" s="253">
        <f t="shared" si="1111"/>
        <v>0</v>
      </c>
      <c r="CU672" s="361"/>
      <c r="CV672" s="361"/>
      <c r="CW672" s="361"/>
      <c r="CX672" s="361"/>
      <c r="CY672" s="361"/>
      <c r="CZ672" s="361"/>
      <c r="DA672" s="361"/>
      <c r="DB672" s="361"/>
      <c r="DC672" s="253">
        <f t="shared" si="1112"/>
        <v>0</v>
      </c>
      <c r="DD672" s="361"/>
      <c r="DE672" s="253">
        <f t="shared" si="1113"/>
        <v>0</v>
      </c>
      <c r="DF672" s="361"/>
      <c r="DG672" s="361"/>
      <c r="DH672" s="361"/>
      <c r="DI672" s="361"/>
      <c r="DJ672" s="361"/>
      <c r="DK672" s="361"/>
      <c r="DL672" s="361"/>
      <c r="DM672" s="2"/>
      <c r="DN672" s="2"/>
    </row>
    <row r="673" spans="1:118" s="28" customFormat="1" thickBot="1">
      <c r="A673" s="272" t="str">
        <f t="shared" si="1083"/>
        <v>Внести наименование учреждения 22</v>
      </c>
      <c r="B673" s="352" t="s">
        <v>75</v>
      </c>
      <c r="C673" s="349" t="s">
        <v>79</v>
      </c>
      <c r="D673" s="349" t="s">
        <v>325</v>
      </c>
      <c r="E673" s="308">
        <f t="shared" si="1094"/>
        <v>0</v>
      </c>
      <c r="F673" s="236">
        <f t="shared" si="1095"/>
        <v>0</v>
      </c>
      <c r="G673" s="236">
        <f t="shared" si="1096"/>
        <v>0</v>
      </c>
      <c r="H673" s="236">
        <f t="shared" si="1097"/>
        <v>0</v>
      </c>
      <c r="I673" s="236">
        <f t="shared" si="1098"/>
        <v>0</v>
      </c>
      <c r="J673" s="236">
        <f t="shared" si="1122"/>
        <v>0</v>
      </c>
      <c r="K673" s="236">
        <f t="shared" si="1123"/>
        <v>0</v>
      </c>
      <c r="L673" s="236">
        <f t="shared" si="1124"/>
        <v>0</v>
      </c>
      <c r="M673" s="236">
        <f t="shared" si="1125"/>
        <v>0</v>
      </c>
      <c r="N673" s="236">
        <f t="shared" si="1084"/>
        <v>0</v>
      </c>
      <c r="O673" s="236">
        <f t="shared" si="1126"/>
        <v>0</v>
      </c>
      <c r="P673" s="223"/>
      <c r="Q673" s="224"/>
      <c r="R673" s="238">
        <f>SUM(U673:W673)</f>
        <v>0</v>
      </c>
      <c r="S673" s="224"/>
      <c r="T673" s="238">
        <f>SUM(X673:Z673)</f>
        <v>0</v>
      </c>
      <c r="U673" s="224"/>
      <c r="V673" s="234"/>
      <c r="W673" s="224"/>
      <c r="X673" s="224"/>
      <c r="Y673" s="234"/>
      <c r="Z673" s="224"/>
      <c r="AA673" s="223"/>
      <c r="AB673" s="224"/>
      <c r="AC673" s="238">
        <f>SUM(AF673:AH673)</f>
        <v>0</v>
      </c>
      <c r="AD673" s="224"/>
      <c r="AE673" s="238">
        <f>SUM(AI673:AK673)</f>
        <v>0</v>
      </c>
      <c r="AF673" s="224"/>
      <c r="AG673" s="234"/>
      <c r="AH673" s="224"/>
      <c r="AI673" s="224"/>
      <c r="AJ673" s="234"/>
      <c r="AK673" s="224"/>
      <c r="AL673" s="223"/>
      <c r="AM673" s="224"/>
      <c r="AN673" s="238">
        <f>SUM(AQ673:AS673)</f>
        <v>0</v>
      </c>
      <c r="AO673" s="224"/>
      <c r="AP673" s="238">
        <f>SUM(AT673:AV673)</f>
        <v>0</v>
      </c>
      <c r="AQ673" s="224"/>
      <c r="AR673" s="234"/>
      <c r="AS673" s="224"/>
      <c r="AT673" s="224"/>
      <c r="AU673" s="234"/>
      <c r="AV673" s="224"/>
      <c r="AW673" s="223"/>
      <c r="AX673" s="224"/>
      <c r="AY673" s="238">
        <f>SUM(BB673:BD673)</f>
        <v>0</v>
      </c>
      <c r="AZ673" s="224"/>
      <c r="BA673" s="238">
        <f>SUM(BE673:BG673)</f>
        <v>0</v>
      </c>
      <c r="BB673" s="224"/>
      <c r="BC673" s="234"/>
      <c r="BD673" s="224"/>
      <c r="BE673" s="224"/>
      <c r="BF673" s="234"/>
      <c r="BG673" s="224"/>
      <c r="BH673" s="379">
        <f t="shared" si="1080"/>
        <v>0</v>
      </c>
      <c r="BI673" s="255" t="str">
        <f t="shared" si="1093"/>
        <v>28</v>
      </c>
      <c r="BJ673" s="359"/>
      <c r="BK673" s="253">
        <f t="shared" si="1104"/>
        <v>0</v>
      </c>
      <c r="BL673" s="359"/>
      <c r="BM673" s="253">
        <f t="shared" si="1105"/>
        <v>0</v>
      </c>
      <c r="BN673" s="322"/>
      <c r="BO673" s="362"/>
      <c r="BP673" s="359"/>
      <c r="BQ673" s="359"/>
      <c r="BR673" s="359"/>
      <c r="BS673" s="359"/>
      <c r="BT673" s="359"/>
      <c r="BU673" s="359"/>
      <c r="BV673" s="253">
        <f t="shared" si="1106"/>
        <v>0</v>
      </c>
      <c r="BW673" s="361"/>
      <c r="BX673" s="253">
        <f t="shared" si="1107"/>
        <v>0</v>
      </c>
      <c r="BY673" s="359"/>
      <c r="BZ673" s="359"/>
      <c r="CA673" s="359"/>
      <c r="CB673" s="359"/>
      <c r="CC673" s="359"/>
      <c r="CD673" s="359"/>
      <c r="CE673" s="359"/>
      <c r="CF673" s="359"/>
      <c r="CG673" s="253">
        <f t="shared" si="1108"/>
        <v>0</v>
      </c>
      <c r="CH673" s="361"/>
      <c r="CI673" s="253">
        <f t="shared" si="1109"/>
        <v>0</v>
      </c>
      <c r="CJ673" s="359"/>
      <c r="CK673" s="359"/>
      <c r="CL673" s="359"/>
      <c r="CM673" s="359"/>
      <c r="CN673" s="359"/>
      <c r="CO673" s="359"/>
      <c r="CP673" s="359"/>
      <c r="CQ673" s="359"/>
      <c r="CR673" s="253">
        <f t="shared" si="1110"/>
        <v>0</v>
      </c>
      <c r="CS673" s="361"/>
      <c r="CT673" s="253">
        <f t="shared" si="1111"/>
        <v>0</v>
      </c>
      <c r="CU673" s="359"/>
      <c r="CV673" s="359"/>
      <c r="CW673" s="359"/>
      <c r="CX673" s="359"/>
      <c r="CY673" s="359"/>
      <c r="CZ673" s="359"/>
      <c r="DA673" s="359"/>
      <c r="DB673" s="359"/>
      <c r="DC673" s="253">
        <f t="shared" si="1112"/>
        <v>0</v>
      </c>
      <c r="DD673" s="361"/>
      <c r="DE673" s="253">
        <f t="shared" si="1113"/>
        <v>0</v>
      </c>
      <c r="DF673" s="359"/>
      <c r="DG673" s="359"/>
      <c r="DH673" s="359"/>
      <c r="DI673" s="359"/>
      <c r="DJ673" s="359"/>
      <c r="DK673" s="359"/>
      <c r="DL673" s="359"/>
      <c r="DM673" s="242"/>
      <c r="DN673" s="242"/>
    </row>
    <row r="674" spans="1:118" s="18" customFormat="1" ht="20.25" customHeight="1">
      <c r="A674" s="317" t="s">
        <v>237</v>
      </c>
      <c r="B674" s="239" t="s">
        <v>240</v>
      </c>
      <c r="BH674" s="252"/>
      <c r="BI674" s="363"/>
      <c r="BJ674" s="363"/>
      <c r="BK674" s="363"/>
      <c r="BL674" s="363"/>
      <c r="BM674" s="363"/>
      <c r="BN674" s="363"/>
      <c r="BO674" s="363"/>
      <c r="BP674" s="363"/>
      <c r="BQ674" s="363"/>
      <c r="BR674" s="363"/>
      <c r="BS674" s="363"/>
      <c r="BT674" s="363"/>
      <c r="BU674" s="363"/>
      <c r="BV674" s="363"/>
      <c r="BW674" s="363"/>
      <c r="BX674" s="363"/>
      <c r="BY674" s="363"/>
      <c r="BZ674" s="363"/>
      <c r="CA674" s="363"/>
      <c r="CB674" s="363"/>
      <c r="CC674" s="363"/>
      <c r="CD674" s="363"/>
      <c r="CE674" s="363"/>
      <c r="CF674" s="363"/>
      <c r="CG674" s="363"/>
      <c r="CH674" s="363"/>
      <c r="CI674" s="363"/>
      <c r="CJ674" s="363"/>
      <c r="CK674" s="363"/>
      <c r="CL674" s="363"/>
      <c r="CM674" s="363"/>
      <c r="CN674" s="363"/>
      <c r="CO674" s="363"/>
      <c r="CP674" s="363"/>
      <c r="CQ674" s="363"/>
      <c r="CR674" s="363"/>
      <c r="CS674" s="363"/>
      <c r="CT674" s="363"/>
      <c r="CU674" s="363"/>
      <c r="CV674" s="363"/>
      <c r="CW674" s="363"/>
      <c r="CX674" s="363"/>
      <c r="CY674" s="363"/>
      <c r="CZ674" s="363"/>
      <c r="DA674" s="363"/>
      <c r="DB674" s="363"/>
      <c r="DC674" s="363"/>
      <c r="DD674" s="363"/>
      <c r="DE674" s="363"/>
      <c r="DF674" s="363"/>
      <c r="DG674" s="363"/>
      <c r="DH674" s="363"/>
      <c r="DI674" s="363"/>
      <c r="DJ674" s="363"/>
      <c r="DK674" s="363"/>
      <c r="DL674" s="364"/>
    </row>
    <row r="675" spans="1:118" s="18" customFormat="1" ht="13.5">
      <c r="A675" s="317" t="s">
        <v>237</v>
      </c>
      <c r="B675" s="239" t="s">
        <v>241</v>
      </c>
      <c r="BH675" s="252"/>
      <c r="BI675" s="363"/>
      <c r="BJ675" s="363"/>
      <c r="BK675" s="363"/>
      <c r="BL675" s="363"/>
      <c r="BM675" s="363"/>
      <c r="BN675" s="363"/>
      <c r="BO675" s="363"/>
      <c r="BP675" s="363"/>
      <c r="BQ675" s="363"/>
      <c r="BR675" s="363"/>
      <c r="BS675" s="363"/>
      <c r="BT675" s="363"/>
      <c r="BU675" s="363"/>
      <c r="BV675" s="363"/>
      <c r="BW675" s="363"/>
      <c r="BX675" s="363"/>
      <c r="BY675" s="363"/>
      <c r="BZ675" s="363"/>
      <c r="CA675" s="363"/>
      <c r="CB675" s="363"/>
      <c r="CC675" s="363"/>
      <c r="CD675" s="363"/>
      <c r="CE675" s="363"/>
      <c r="CF675" s="363"/>
      <c r="CG675" s="363"/>
      <c r="CH675" s="363"/>
      <c r="CI675" s="363"/>
      <c r="CJ675" s="363"/>
      <c r="CK675" s="363"/>
      <c r="CL675" s="363"/>
      <c r="CM675" s="363"/>
      <c r="CN675" s="363"/>
      <c r="CO675" s="363"/>
      <c r="CP675" s="363"/>
      <c r="CQ675" s="363"/>
      <c r="CR675" s="363"/>
      <c r="CS675" s="363"/>
      <c r="CT675" s="363"/>
      <c r="CU675" s="363"/>
      <c r="CV675" s="363"/>
      <c r="CW675" s="363"/>
      <c r="CX675" s="363"/>
      <c r="CY675" s="363"/>
      <c r="CZ675" s="363"/>
      <c r="DA675" s="363"/>
      <c r="DB675" s="363"/>
      <c r="DC675" s="363"/>
      <c r="DD675" s="363"/>
      <c r="DE675" s="363"/>
      <c r="DF675" s="363"/>
      <c r="DG675" s="363"/>
      <c r="DH675" s="363"/>
      <c r="DI675" s="363"/>
      <c r="DJ675" s="363"/>
      <c r="DK675" s="363"/>
      <c r="DL675" s="364"/>
    </row>
    <row r="676" spans="1:118" s="18" customFormat="1" ht="13.5">
      <c r="A676" s="317" t="s">
        <v>237</v>
      </c>
      <c r="B676" s="239" t="s">
        <v>242</v>
      </c>
      <c r="BH676" s="252"/>
      <c r="BI676" s="363"/>
      <c r="BJ676" s="363"/>
      <c r="BK676" s="363"/>
      <c r="BL676" s="363"/>
      <c r="BM676" s="363"/>
      <c r="BN676" s="363"/>
      <c r="BO676" s="363"/>
      <c r="BP676" s="363"/>
      <c r="BQ676" s="363"/>
      <c r="BR676" s="363"/>
      <c r="BS676" s="363"/>
      <c r="BT676" s="363"/>
      <c r="BU676" s="363"/>
      <c r="BV676" s="363"/>
      <c r="BW676" s="363"/>
      <c r="BX676" s="363"/>
      <c r="BY676" s="363"/>
      <c r="BZ676" s="363"/>
      <c r="CA676" s="363"/>
      <c r="CB676" s="363"/>
      <c r="CC676" s="363"/>
      <c r="CD676" s="363"/>
      <c r="CE676" s="363"/>
      <c r="CF676" s="363"/>
      <c r="CG676" s="363"/>
      <c r="CH676" s="363"/>
      <c r="CI676" s="363"/>
      <c r="CJ676" s="363"/>
      <c r="CK676" s="363"/>
      <c r="CL676" s="363"/>
      <c r="CM676" s="363"/>
      <c r="CN676" s="363"/>
      <c r="CO676" s="363"/>
      <c r="CP676" s="363"/>
      <c r="CQ676" s="363"/>
      <c r="CR676" s="363"/>
      <c r="CS676" s="363"/>
      <c r="CT676" s="363"/>
      <c r="CU676" s="363"/>
      <c r="CV676" s="363"/>
      <c r="CW676" s="363"/>
      <c r="CX676" s="363"/>
      <c r="CY676" s="363"/>
      <c r="CZ676" s="363"/>
      <c r="DA676" s="363"/>
      <c r="DB676" s="363"/>
      <c r="DC676" s="363"/>
      <c r="DD676" s="363"/>
      <c r="DE676" s="363"/>
      <c r="DF676" s="363"/>
      <c r="DG676" s="363"/>
      <c r="DH676" s="363"/>
      <c r="DI676" s="363"/>
      <c r="DJ676" s="363"/>
      <c r="DK676" s="363"/>
      <c r="DL676" s="364"/>
    </row>
    <row r="677" spans="1:118">
      <c r="A677" s="317" t="s">
        <v>237</v>
      </c>
      <c r="BI677" s="363"/>
      <c r="BJ677" s="363"/>
      <c r="BK677" s="363"/>
      <c r="BL677" s="363"/>
      <c r="BM677" s="363"/>
      <c r="BN677" s="363"/>
      <c r="BO677" s="363"/>
      <c r="BP677" s="363"/>
      <c r="BQ677" s="363"/>
      <c r="BR677" s="363"/>
      <c r="BS677" s="363"/>
      <c r="BT677" s="363"/>
      <c r="BU677" s="363"/>
      <c r="BV677" s="363"/>
      <c r="BW677" s="363"/>
      <c r="BX677" s="363"/>
      <c r="BY677" s="363"/>
      <c r="BZ677" s="363"/>
      <c r="CA677" s="363"/>
      <c r="CB677" s="363"/>
      <c r="CC677" s="363"/>
      <c r="CD677" s="363"/>
      <c r="CE677" s="363"/>
      <c r="CF677" s="363"/>
      <c r="CG677" s="363"/>
      <c r="CH677" s="363"/>
      <c r="CI677" s="363"/>
      <c r="CJ677" s="363"/>
      <c r="CK677" s="363"/>
      <c r="CL677" s="363"/>
      <c r="CM677" s="363"/>
      <c r="CN677" s="363"/>
      <c r="CO677" s="363"/>
      <c r="CP677" s="363"/>
      <c r="CQ677" s="363"/>
      <c r="CR677" s="363"/>
      <c r="CS677" s="363"/>
      <c r="CT677" s="363"/>
      <c r="CU677" s="363"/>
      <c r="CV677" s="363"/>
      <c r="CW677" s="363"/>
      <c r="CX677" s="363"/>
      <c r="CY677" s="363"/>
      <c r="CZ677" s="363"/>
      <c r="DA677" s="363"/>
      <c r="DB677" s="363"/>
      <c r="DC677" s="363"/>
      <c r="DD677" s="363"/>
      <c r="DE677" s="363"/>
      <c r="DF677" s="363"/>
      <c r="DG677" s="363"/>
      <c r="DH677" s="363"/>
      <c r="DI677" s="363"/>
      <c r="DJ677" s="363"/>
      <c r="DK677" s="363"/>
      <c r="DL677" s="364"/>
    </row>
    <row r="678" spans="1:118" ht="60.75" customHeight="1">
      <c r="A678" s="317" t="s">
        <v>237</v>
      </c>
      <c r="B678" s="710" t="s">
        <v>272</v>
      </c>
      <c r="C678" s="710"/>
      <c r="D678" s="546" t="s">
        <v>379</v>
      </c>
      <c r="E678" s="546"/>
      <c r="F678" s="546"/>
      <c r="G678" s="546"/>
      <c r="H678" s="546"/>
      <c r="J678" s="711" t="s">
        <v>372</v>
      </c>
      <c r="K678" s="711"/>
      <c r="L678" s="711"/>
      <c r="N678" s="421"/>
      <c r="O678" s="421"/>
      <c r="BI678" s="363"/>
      <c r="BJ678" s="363"/>
      <c r="BK678" s="363"/>
      <c r="BL678" s="363"/>
      <c r="BM678" s="363"/>
      <c r="BN678" s="363"/>
      <c r="BO678" s="363"/>
      <c r="BP678" s="363"/>
      <c r="BQ678" s="363"/>
      <c r="BR678" s="363"/>
      <c r="BS678" s="363"/>
      <c r="BT678" s="363"/>
      <c r="BU678" s="363"/>
      <c r="BV678" s="363"/>
      <c r="BW678" s="363"/>
      <c r="BX678" s="363"/>
      <c r="BY678" s="363"/>
      <c r="BZ678" s="363"/>
      <c r="CA678" s="363"/>
      <c r="CB678" s="363"/>
      <c r="CC678" s="363"/>
      <c r="CD678" s="363"/>
      <c r="CE678" s="363"/>
      <c r="CF678" s="363"/>
      <c r="CG678" s="363"/>
      <c r="CH678" s="363"/>
      <c r="CI678" s="363"/>
      <c r="CJ678" s="363"/>
      <c r="CK678" s="363"/>
      <c r="CL678" s="363"/>
      <c r="CM678" s="363"/>
      <c r="CN678" s="363"/>
      <c r="CO678" s="363"/>
      <c r="CP678" s="363"/>
      <c r="CQ678" s="363"/>
      <c r="CR678" s="363"/>
      <c r="CS678" s="363"/>
      <c r="CT678" s="363"/>
      <c r="CU678" s="363"/>
      <c r="CV678" s="363"/>
      <c r="CW678" s="363"/>
      <c r="CX678" s="363"/>
      <c r="CY678" s="363"/>
      <c r="CZ678" s="363"/>
      <c r="DA678" s="363"/>
      <c r="DB678" s="363"/>
      <c r="DC678" s="363"/>
      <c r="DD678" s="363"/>
      <c r="DE678" s="363"/>
      <c r="DF678" s="363"/>
      <c r="DG678" s="363"/>
      <c r="DH678" s="363"/>
      <c r="DI678" s="363"/>
      <c r="DJ678" s="363"/>
      <c r="DK678" s="363"/>
      <c r="DL678" s="364"/>
      <c r="DM678" s="1"/>
      <c r="DN678" s="1"/>
    </row>
    <row r="679" spans="1:118">
      <c r="A679" s="317" t="s">
        <v>237</v>
      </c>
      <c r="B679" s="17"/>
      <c r="D679" s="626" t="s">
        <v>13</v>
      </c>
      <c r="E679" s="626"/>
      <c r="F679" s="626"/>
      <c r="G679" s="626"/>
      <c r="H679" s="626"/>
      <c r="J679" s="626" t="s">
        <v>11</v>
      </c>
      <c r="K679" s="626"/>
      <c r="L679" s="626"/>
      <c r="N679" s="626" t="s">
        <v>12</v>
      </c>
      <c r="O679" s="626"/>
      <c r="DM679" s="1"/>
      <c r="DN679" s="1"/>
    </row>
    <row r="680" spans="1:118" ht="14.25" customHeight="1">
      <c r="A680" s="317" t="s">
        <v>237</v>
      </c>
      <c r="B680" s="17"/>
      <c r="D680" s="554" t="s">
        <v>389</v>
      </c>
      <c r="E680" s="554"/>
      <c r="F680" s="554"/>
      <c r="G680" s="19"/>
      <c r="J680" s="554" t="s">
        <v>387</v>
      </c>
      <c r="K680" s="554"/>
      <c r="L680" s="554"/>
      <c r="BI680" s="365"/>
      <c r="BJ680" s="365"/>
      <c r="BK680" s="365"/>
      <c r="BL680" s="365"/>
      <c r="BM680" s="365"/>
      <c r="BN680" s="365"/>
      <c r="BO680" s="365"/>
      <c r="BP680" s="365"/>
      <c r="BQ680" s="365"/>
      <c r="BR680" s="365"/>
      <c r="BS680" s="365"/>
      <c r="BT680" s="365"/>
      <c r="BU680" s="365"/>
      <c r="BV680" s="365"/>
      <c r="BW680" s="365"/>
      <c r="BX680" s="365"/>
      <c r="BY680" s="365"/>
      <c r="BZ680" s="365"/>
      <c r="CA680" s="365"/>
      <c r="CB680" s="365"/>
      <c r="CC680" s="365"/>
      <c r="CD680" s="365"/>
      <c r="CE680" s="365"/>
      <c r="CF680" s="365"/>
      <c r="CG680" s="365"/>
      <c r="CH680" s="365"/>
      <c r="CI680" s="365"/>
      <c r="CJ680" s="365"/>
      <c r="CK680" s="365"/>
      <c r="CL680" s="365"/>
      <c r="CM680" s="365"/>
      <c r="CN680" s="365"/>
      <c r="CO680" s="365"/>
      <c r="CP680" s="365"/>
      <c r="CQ680" s="365"/>
      <c r="CR680" s="365"/>
      <c r="CS680" s="365"/>
      <c r="CT680" s="365"/>
      <c r="CU680" s="365"/>
      <c r="CV680" s="365"/>
      <c r="CW680" s="365"/>
      <c r="CX680" s="365"/>
      <c r="CY680" s="365"/>
      <c r="CZ680" s="365"/>
      <c r="DA680" s="365"/>
      <c r="DB680" s="365"/>
      <c r="DC680" s="365"/>
      <c r="DD680" s="365"/>
      <c r="DE680" s="365"/>
      <c r="DF680" s="365"/>
      <c r="DG680" s="365"/>
      <c r="DH680" s="365"/>
      <c r="DI680" s="365"/>
      <c r="DJ680" s="365"/>
      <c r="DK680" s="365"/>
      <c r="DL680" s="365"/>
      <c r="DM680" s="1"/>
      <c r="DN680" s="1"/>
    </row>
    <row r="681" spans="1:118">
      <c r="A681" s="317" t="s">
        <v>237</v>
      </c>
      <c r="B681" s="19"/>
      <c r="D681" s="626" t="s">
        <v>14</v>
      </c>
      <c r="E681" s="626"/>
      <c r="F681" s="626"/>
      <c r="J681" s="626" t="s">
        <v>15</v>
      </c>
      <c r="K681" s="626"/>
      <c r="L681" s="626"/>
      <c r="BI681" s="365"/>
      <c r="BJ681" s="365"/>
      <c r="BK681" s="365"/>
      <c r="BL681" s="365"/>
      <c r="BM681" s="365"/>
      <c r="BN681" s="365"/>
      <c r="BO681" s="365"/>
      <c r="BP681" s="365"/>
      <c r="BQ681" s="365"/>
      <c r="BR681" s="365"/>
      <c r="BS681" s="365"/>
      <c r="BT681" s="365"/>
      <c r="BU681" s="365"/>
      <c r="BV681" s="365"/>
      <c r="BW681" s="365"/>
      <c r="BX681" s="365"/>
      <c r="BY681" s="365"/>
      <c r="BZ681" s="365"/>
      <c r="CA681" s="365"/>
      <c r="CB681" s="365"/>
      <c r="CC681" s="365"/>
      <c r="CD681" s="365"/>
      <c r="CE681" s="365"/>
      <c r="CF681" s="365"/>
      <c r="CG681" s="365"/>
      <c r="CH681" s="365"/>
      <c r="CI681" s="365"/>
      <c r="CJ681" s="365"/>
      <c r="CK681" s="365"/>
      <c r="CL681" s="365"/>
      <c r="CM681" s="365"/>
      <c r="CN681" s="365"/>
      <c r="CO681" s="365"/>
      <c r="CP681" s="365"/>
      <c r="CQ681" s="365"/>
      <c r="CR681" s="365"/>
      <c r="CS681" s="365"/>
      <c r="CT681" s="365"/>
      <c r="CU681" s="365"/>
      <c r="CV681" s="365"/>
      <c r="CW681" s="365"/>
      <c r="CX681" s="365"/>
      <c r="CY681" s="365"/>
      <c r="CZ681" s="365"/>
      <c r="DA681" s="365"/>
      <c r="DB681" s="365"/>
      <c r="DC681" s="365"/>
      <c r="DD681" s="365"/>
      <c r="DE681" s="365"/>
      <c r="DF681" s="365"/>
      <c r="DG681" s="365"/>
      <c r="DH681" s="365"/>
      <c r="DI681" s="365"/>
      <c r="DJ681" s="365"/>
      <c r="DK681" s="365"/>
      <c r="DL681" s="365"/>
      <c r="DM681" s="1"/>
      <c r="DN681" s="1"/>
    </row>
    <row r="682" spans="1:118" s="2" customForma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365"/>
      <c r="BJ682" s="365"/>
      <c r="BK682" s="365"/>
      <c r="BL682" s="365"/>
      <c r="BM682" s="365"/>
      <c r="BN682" s="365"/>
      <c r="BO682" s="365"/>
      <c r="BP682" s="365"/>
      <c r="BQ682" s="365"/>
      <c r="BR682" s="365"/>
      <c r="BS682" s="365"/>
      <c r="BT682" s="365"/>
      <c r="BU682" s="365"/>
      <c r="BV682" s="365"/>
      <c r="BW682" s="365"/>
      <c r="BX682" s="365"/>
      <c r="BY682" s="365"/>
      <c r="BZ682" s="365"/>
      <c r="CA682" s="365"/>
      <c r="CB682" s="365"/>
      <c r="CC682" s="365"/>
      <c r="CD682" s="365"/>
      <c r="CE682" s="365"/>
      <c r="CF682" s="365"/>
      <c r="CG682" s="365"/>
      <c r="CH682" s="365"/>
      <c r="CI682" s="365"/>
      <c r="CJ682" s="365"/>
      <c r="CK682" s="365"/>
      <c r="CL682" s="365"/>
      <c r="CM682" s="365"/>
      <c r="CN682" s="365"/>
      <c r="CO682" s="365"/>
      <c r="CP682" s="365"/>
      <c r="CQ682" s="365"/>
      <c r="CR682" s="365"/>
      <c r="CS682" s="365"/>
      <c r="CT682" s="365"/>
      <c r="CU682" s="365"/>
      <c r="CV682" s="365"/>
      <c r="CW682" s="365"/>
      <c r="CX682" s="365"/>
      <c r="CY682" s="365"/>
      <c r="CZ682" s="365"/>
      <c r="DA682" s="365"/>
      <c r="DB682" s="365"/>
      <c r="DC682" s="365"/>
      <c r="DD682" s="365"/>
      <c r="DE682" s="365"/>
      <c r="DF682" s="365"/>
      <c r="DG682" s="365"/>
      <c r="DH682" s="365"/>
      <c r="DI682" s="365"/>
      <c r="DJ682" s="365"/>
      <c r="DK682" s="365"/>
      <c r="DL682" s="365"/>
    </row>
    <row r="683" spans="1:118" s="2" customForma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365"/>
      <c r="BJ683" s="365"/>
      <c r="BK683" s="365"/>
      <c r="BL683" s="365"/>
      <c r="BM683" s="365"/>
      <c r="BN683" s="365"/>
      <c r="BO683" s="365"/>
      <c r="BP683" s="365"/>
      <c r="BQ683" s="365"/>
      <c r="BR683" s="365"/>
      <c r="BS683" s="365"/>
      <c r="BT683" s="365"/>
      <c r="BU683" s="365"/>
      <c r="BV683" s="365"/>
      <c r="BW683" s="365"/>
      <c r="BX683" s="365"/>
      <c r="BY683" s="365"/>
      <c r="BZ683" s="365"/>
      <c r="CA683" s="365"/>
      <c r="CB683" s="365"/>
      <c r="CC683" s="365"/>
      <c r="CD683" s="365"/>
      <c r="CE683" s="365"/>
      <c r="CF683" s="365"/>
      <c r="CG683" s="365"/>
      <c r="CH683" s="365"/>
      <c r="CI683" s="365"/>
      <c r="CJ683" s="365"/>
      <c r="CK683" s="365"/>
      <c r="CL683" s="365"/>
      <c r="CM683" s="365"/>
      <c r="CN683" s="365"/>
      <c r="CO683" s="365"/>
      <c r="CP683" s="365"/>
      <c r="CQ683" s="365"/>
      <c r="CR683" s="365"/>
      <c r="CS683" s="365"/>
      <c r="CT683" s="365"/>
      <c r="CU683" s="365"/>
      <c r="CV683" s="365"/>
      <c r="CW683" s="365"/>
      <c r="CX683" s="365"/>
      <c r="CY683" s="365"/>
      <c r="CZ683" s="365"/>
      <c r="DA683" s="365"/>
      <c r="DB683" s="365"/>
      <c r="DC683" s="365"/>
      <c r="DD683" s="365"/>
      <c r="DE683" s="365"/>
      <c r="DF683" s="365"/>
      <c r="DG683" s="365"/>
      <c r="DH683" s="365"/>
      <c r="DI683" s="365"/>
      <c r="DJ683" s="365"/>
      <c r="DK683" s="365"/>
      <c r="DL683" s="365"/>
    </row>
  </sheetData>
  <sheetProtection password="CB6C" sheet="1" autoFilter="0"/>
  <autoFilter ref="A5:DN681"/>
  <mergeCells count="176">
    <mergeCell ref="D679:H679"/>
    <mergeCell ref="J679:L679"/>
    <mergeCell ref="N679:O679"/>
    <mergeCell ref="D680:F680"/>
    <mergeCell ref="J680:L680"/>
    <mergeCell ref="D681:F681"/>
    <mergeCell ref="J681:L681"/>
    <mergeCell ref="B65:O65"/>
    <mergeCell ref="P65:Z65"/>
    <mergeCell ref="AA65:AK65"/>
    <mergeCell ref="AL65:AV65"/>
    <mergeCell ref="AW65:BG65"/>
    <mergeCell ref="B678:C678"/>
    <mergeCell ref="D678:H678"/>
    <mergeCell ref="J678:L678"/>
    <mergeCell ref="N678:O678"/>
    <mergeCell ref="B384:O384"/>
    <mergeCell ref="AX3:AX4"/>
    <mergeCell ref="AY3:AZ3"/>
    <mergeCell ref="BA3:BA4"/>
    <mergeCell ref="BB3:BD3"/>
    <mergeCell ref="BE3:BG3"/>
    <mergeCell ref="B36:O36"/>
    <mergeCell ref="P36:Z36"/>
    <mergeCell ref="AA36:AK36"/>
    <mergeCell ref="AL36:AV36"/>
    <mergeCell ref="AW36:BG36"/>
    <mergeCell ref="AM3:AM4"/>
    <mergeCell ref="AN3:AO3"/>
    <mergeCell ref="AP3:AP4"/>
    <mergeCell ref="AQ3:AS3"/>
    <mergeCell ref="AT3:AV3"/>
    <mergeCell ref="AW3:AW4"/>
    <mergeCell ref="AB3:AB4"/>
    <mergeCell ref="AC3:AD3"/>
    <mergeCell ref="AE3:AE4"/>
    <mergeCell ref="AF3:AH3"/>
    <mergeCell ref="AI3:AK3"/>
    <mergeCell ref="AL3:AL4"/>
    <mergeCell ref="Q3:Q4"/>
    <mergeCell ref="R3:S3"/>
    <mergeCell ref="T3:T4"/>
    <mergeCell ref="U3:W3"/>
    <mergeCell ref="X3:Z3"/>
    <mergeCell ref="AA3:AA4"/>
    <mergeCell ref="AY2:BA2"/>
    <mergeCell ref="BB2:BG2"/>
    <mergeCell ref="BI2:BI3"/>
    <mergeCell ref="E3:E4"/>
    <mergeCell ref="F3:F4"/>
    <mergeCell ref="G3:H3"/>
    <mergeCell ref="I3:I4"/>
    <mergeCell ref="J3:L3"/>
    <mergeCell ref="M3:O3"/>
    <mergeCell ref="P3:P4"/>
    <mergeCell ref="AC2:AE2"/>
    <mergeCell ref="AF2:AK2"/>
    <mergeCell ref="AL2:AM2"/>
    <mergeCell ref="AN2:AP2"/>
    <mergeCell ref="AQ2:AV2"/>
    <mergeCell ref="AW2:AX2"/>
    <mergeCell ref="G2:I2"/>
    <mergeCell ref="J2:O2"/>
    <mergeCell ref="P2:Q2"/>
    <mergeCell ref="R2:T2"/>
    <mergeCell ref="U2:Z2"/>
    <mergeCell ref="AA2:AB2"/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B94:O94"/>
    <mergeCell ref="P94:Z94"/>
    <mergeCell ref="AA94:AK94"/>
    <mergeCell ref="AL94:AV94"/>
    <mergeCell ref="AW94:BG94"/>
    <mergeCell ref="B123:O123"/>
    <mergeCell ref="P123:Z123"/>
    <mergeCell ref="AA123:AK123"/>
    <mergeCell ref="AL123:AV123"/>
    <mergeCell ref="AW123:BG123"/>
    <mergeCell ref="B152:O152"/>
    <mergeCell ref="P152:Z152"/>
    <mergeCell ref="AA152:AK152"/>
    <mergeCell ref="AL152:AV152"/>
    <mergeCell ref="AW152:BG152"/>
    <mergeCell ref="B181:O181"/>
    <mergeCell ref="P181:Z181"/>
    <mergeCell ref="AA181:AK181"/>
    <mergeCell ref="AL181:AV181"/>
    <mergeCell ref="AW181:BG181"/>
    <mergeCell ref="B210:O210"/>
    <mergeCell ref="P210:Z210"/>
    <mergeCell ref="AA210:AK210"/>
    <mergeCell ref="AL210:AV210"/>
    <mergeCell ref="AW210:BG210"/>
    <mergeCell ref="B239:O239"/>
    <mergeCell ref="P239:Z239"/>
    <mergeCell ref="AA239:AK239"/>
    <mergeCell ref="AL239:AV239"/>
    <mergeCell ref="AW239:BG239"/>
    <mergeCell ref="B268:O268"/>
    <mergeCell ref="P268:Z268"/>
    <mergeCell ref="AA268:AK268"/>
    <mergeCell ref="AL268:AV268"/>
    <mergeCell ref="AW268:BG268"/>
    <mergeCell ref="B297:O297"/>
    <mergeCell ref="P297:Z297"/>
    <mergeCell ref="AA297:AK297"/>
    <mergeCell ref="AL297:AV297"/>
    <mergeCell ref="AW297:BG297"/>
    <mergeCell ref="B326:O326"/>
    <mergeCell ref="P326:Z326"/>
    <mergeCell ref="AA326:AK326"/>
    <mergeCell ref="AL326:AV326"/>
    <mergeCell ref="AW326:BG326"/>
    <mergeCell ref="B355:O355"/>
    <mergeCell ref="P355:Z355"/>
    <mergeCell ref="AA355:AK355"/>
    <mergeCell ref="AL355:AV355"/>
    <mergeCell ref="AW355:BG355"/>
    <mergeCell ref="P384:Z384"/>
    <mergeCell ref="AA384:AK384"/>
    <mergeCell ref="AL384:AV384"/>
    <mergeCell ref="AW384:BG384"/>
    <mergeCell ref="B413:O413"/>
    <mergeCell ref="P413:Z413"/>
    <mergeCell ref="AA413:AK413"/>
    <mergeCell ref="AL413:AV413"/>
    <mergeCell ref="AW413:BG413"/>
    <mergeCell ref="B442:O442"/>
    <mergeCell ref="P442:Z442"/>
    <mergeCell ref="AA442:AK442"/>
    <mergeCell ref="AL442:AV442"/>
    <mergeCell ref="AW442:BG442"/>
    <mergeCell ref="B471:O471"/>
    <mergeCell ref="P471:Z471"/>
    <mergeCell ref="AA471:AK471"/>
    <mergeCell ref="AL471:AV471"/>
    <mergeCell ref="AW471:BG471"/>
    <mergeCell ref="B500:O500"/>
    <mergeCell ref="P500:Z500"/>
    <mergeCell ref="AA500:AK500"/>
    <mergeCell ref="AL500:AV500"/>
    <mergeCell ref="AW500:BG500"/>
    <mergeCell ref="B529:O529"/>
    <mergeCell ref="P529:Z529"/>
    <mergeCell ref="AA529:AK529"/>
    <mergeCell ref="AL529:AV529"/>
    <mergeCell ref="AW529:BG529"/>
    <mergeCell ref="B558:O558"/>
    <mergeCell ref="P558:Z558"/>
    <mergeCell ref="AA558:AK558"/>
    <mergeCell ref="AL558:AV558"/>
    <mergeCell ref="AW558:BG558"/>
    <mergeCell ref="B587:O587"/>
    <mergeCell ref="P587:Z587"/>
    <mergeCell ref="AA587:AK587"/>
    <mergeCell ref="AL587:AV587"/>
    <mergeCell ref="AW587:BG587"/>
    <mergeCell ref="B616:O616"/>
    <mergeCell ref="P616:Z616"/>
    <mergeCell ref="AA616:AK616"/>
    <mergeCell ref="AL616:AV616"/>
    <mergeCell ref="AW616:BG616"/>
    <mergeCell ref="B645:O645"/>
    <mergeCell ref="P645:Z645"/>
    <mergeCell ref="AA645:AK645"/>
    <mergeCell ref="AL645:AV645"/>
    <mergeCell ref="AW645:BG645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theme="4" tint="0.59999389629810485"/>
  </sheetPr>
  <dimension ref="A1:DN44"/>
  <sheetViews>
    <sheetView showZeros="0" zoomScale="90" zoomScaleNormal="90" zoomScaleSheetLayoutView="71" workbookViewId="0">
      <pane xSplit="4" ySplit="5" topLeftCell="E18" activePane="bottomRight" state="frozen"/>
      <selection activeCell="DK44" sqref="DK44"/>
      <selection pane="topRight" activeCell="DK44" sqref="DK44"/>
      <selection pane="bottomLeft" activeCell="DK44" sqref="DK44"/>
      <selection pane="bottomRight" activeCell="U28" sqref="U28:AB33"/>
    </sheetView>
  </sheetViews>
  <sheetFormatPr defaultColWidth="0.85546875" defaultRowHeight="12.75"/>
  <cols>
    <col min="1" max="1" width="31.85546875" style="1" customWidth="1"/>
    <col min="2" max="2" width="34.8554687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1" customWidth="1"/>
    <col min="61" max="61" width="24.7109375" style="356" customWidth="1"/>
    <col min="62" max="67" width="7" style="356" customWidth="1"/>
    <col min="68" max="68" width="8.42578125" style="356" hidden="1" customWidth="1"/>
    <col min="69" max="70" width="7" style="356" customWidth="1"/>
    <col min="71" max="71" width="8.42578125" style="356" hidden="1" customWidth="1"/>
    <col min="72" max="72" width="7" style="356" customWidth="1"/>
    <col min="73" max="78" width="8.7109375" style="356" customWidth="1"/>
    <col min="79" max="79" width="8.42578125" style="356" hidden="1" customWidth="1"/>
    <col min="80" max="81" width="8.7109375" style="356" customWidth="1"/>
    <col min="82" max="82" width="8.42578125" style="356" hidden="1" customWidth="1"/>
    <col min="83" max="89" width="8.7109375" style="356" customWidth="1"/>
    <col min="90" max="90" width="8.42578125" style="356" hidden="1" customWidth="1"/>
    <col min="91" max="92" width="8.7109375" style="356" customWidth="1"/>
    <col min="93" max="93" width="8.42578125" style="356" hidden="1" customWidth="1"/>
    <col min="94" max="100" width="8.7109375" style="356" customWidth="1"/>
    <col min="101" max="101" width="8.42578125" style="356" hidden="1" customWidth="1"/>
    <col min="102" max="103" width="8.7109375" style="356" customWidth="1"/>
    <col min="104" max="104" width="8.42578125" style="356" hidden="1" customWidth="1"/>
    <col min="105" max="111" width="8.7109375" style="356" customWidth="1"/>
    <col min="112" max="112" width="8.42578125" style="356" hidden="1" customWidth="1"/>
    <col min="113" max="114" width="8.7109375" style="356" customWidth="1"/>
    <col min="115" max="115" width="8.42578125" style="356" hidden="1" customWidth="1"/>
    <col min="116" max="116" width="8.7109375" style="356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9" t="s">
        <v>326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I1" s="325" t="s">
        <v>238</v>
      </c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355"/>
      <c r="CA1" s="355"/>
      <c r="CB1" s="355"/>
      <c r="CC1" s="355"/>
      <c r="CD1" s="355"/>
      <c r="CE1" s="355"/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240"/>
      <c r="DN1" s="240"/>
    </row>
    <row r="2" spans="1:118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I2" s="697" t="str">
        <f>CONCATENATE("Разница с
",B34)</f>
        <v>Разница с
СПРАВОЧНО:
из строки 08 по
"П-4_стр.2_Заполнить" и
"П-4_стр.3_Заполнить"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ССУЗы
1 квартал -
гр.1</v>
      </c>
      <c r="BV2" s="246" t="str">
        <f t="shared" si="0"/>
        <v>ССУЗы
1 квартал -
гр.2</v>
      </c>
      <c r="BW2" s="246" t="str">
        <f t="shared" si="0"/>
        <v>ССУЗы
1 квартал -
гр.3</v>
      </c>
      <c r="BX2" s="246" t="str">
        <f t="shared" si="0"/>
        <v>ССУЗы
1 квартал -
гр.4</v>
      </c>
      <c r="BY2" s="246" t="str">
        <f t="shared" si="0"/>
        <v>ССУЗы
1 квартал -
гр.5</v>
      </c>
      <c r="BZ2" s="246" t="str">
        <f t="shared" si="0"/>
        <v>ССУЗы
1 квартал -
гр.6</v>
      </c>
      <c r="CA2" s="246" t="str">
        <f t="shared" si="0"/>
        <v>Средние специальные учебные заведения
1 квартал -
гр.7</v>
      </c>
      <c r="CB2" s="246" t="str">
        <f t="shared" si="0"/>
        <v>ССУЗы
1 квартал -
гр.8</v>
      </c>
      <c r="CC2" s="246" t="str">
        <f t="shared" si="0"/>
        <v>ССУЗы
1 квартал -
гр.9</v>
      </c>
      <c r="CD2" s="246" t="str">
        <f t="shared" si="0"/>
        <v>Средние специальные учебные заведения
1 квартал -
гр.10</v>
      </c>
      <c r="CE2" s="246" t="str">
        <f t="shared" si="0"/>
        <v>ССУЗы
1 квартал -
гр.11</v>
      </c>
      <c r="CF2" s="246" t="str">
        <f t="shared" si="0"/>
        <v>ССУЗы
2 квартал -
гр.1</v>
      </c>
      <c r="CG2" s="246" t="str">
        <f t="shared" si="0"/>
        <v>ССУЗы
2 квартал -
гр.2</v>
      </c>
      <c r="CH2" s="246" t="str">
        <f t="shared" si="0"/>
        <v>ССУЗы
2 квартал -
гр.3</v>
      </c>
      <c r="CI2" s="246" t="str">
        <f t="shared" si="0"/>
        <v>ССУЗы
2 квартал -
гр.4</v>
      </c>
      <c r="CJ2" s="246" t="str">
        <f t="shared" si="0"/>
        <v>ССУЗы
2 квартал -
гр.5</v>
      </c>
      <c r="CK2" s="246" t="str">
        <f t="shared" si="0"/>
        <v>ССУЗы
2 квартал -
гр.6</v>
      </c>
      <c r="CL2" s="246" t="str">
        <f t="shared" si="0"/>
        <v>Средние специальные учебные заведения
2 квартал -
гр.7</v>
      </c>
      <c r="CM2" s="246" t="str">
        <f t="shared" si="0"/>
        <v>ССУЗы
2 квартал -
гр.8</v>
      </c>
      <c r="CN2" s="246" t="str">
        <f t="shared" si="0"/>
        <v>ССУЗы
2 квартал -
гр.9</v>
      </c>
      <c r="CO2" s="246" t="str">
        <f t="shared" si="0"/>
        <v>Средние специальные учебные заведения
2 квартал -
гр.10</v>
      </c>
      <c r="CP2" s="246" t="str">
        <f t="shared" si="0"/>
        <v>ССУЗы
2 квартал -
гр.11</v>
      </c>
      <c r="CQ2" s="246" t="str">
        <f t="shared" si="0"/>
        <v>ССУЗы
3 квартал -
гр.1</v>
      </c>
      <c r="CR2" s="246" t="str">
        <f t="shared" si="0"/>
        <v>ССУЗы
3 квартал -
гр.2</v>
      </c>
      <c r="CS2" s="246" t="str">
        <f t="shared" si="0"/>
        <v>ССУЗы
3 квартал -
гр.3</v>
      </c>
      <c r="CT2" s="246" t="str">
        <f t="shared" si="0"/>
        <v>ССУЗы
3 квартал -
гр.4</v>
      </c>
      <c r="CU2" s="246" t="str">
        <f t="shared" si="0"/>
        <v>ССУЗы
3 квартал -
гр.5</v>
      </c>
      <c r="CV2" s="246" t="str">
        <f t="shared" si="0"/>
        <v>ССУЗы
3 квартал -
гр.6</v>
      </c>
      <c r="CW2" s="246" t="str">
        <f t="shared" si="0"/>
        <v>Средние специальные учебные заведения
3 квартал -
гр.7</v>
      </c>
      <c r="CX2" s="246" t="str">
        <f t="shared" si="0"/>
        <v>ССУЗы
3 квартал -
гр.8</v>
      </c>
      <c r="CY2" s="246" t="str">
        <f t="shared" si="0"/>
        <v>ССУЗы
3 квартал -
гр.9</v>
      </c>
      <c r="CZ2" s="246" t="str">
        <f t="shared" si="0"/>
        <v>Средние специальные учебные заведения
3 квартал -
гр.10</v>
      </c>
      <c r="DA2" s="246" t="str">
        <f t="shared" si="0"/>
        <v>ССУЗы
3 квартал -
гр.11</v>
      </c>
      <c r="DB2" s="246" t="str">
        <f t="shared" si="0"/>
        <v>ССУЗы
4 квартал -
гр.1</v>
      </c>
      <c r="DC2" s="246" t="str">
        <f t="shared" si="0"/>
        <v>ССУЗы
4 квартал -
гр.2</v>
      </c>
      <c r="DD2" s="246" t="str">
        <f t="shared" si="0"/>
        <v>ССУЗы
4 квартал -
гр.3</v>
      </c>
      <c r="DE2" s="246" t="str">
        <f t="shared" si="0"/>
        <v>ССУЗы
4 квартал -
гр.4</v>
      </c>
      <c r="DF2" s="246" t="str">
        <f t="shared" si="0"/>
        <v>ССУЗы
4 квартал -
гр.5</v>
      </c>
      <c r="DG2" s="246" t="str">
        <f t="shared" si="0"/>
        <v>ССУЗы
4 квартал -
гр.6</v>
      </c>
      <c r="DH2" s="246" t="str">
        <f t="shared" si="0"/>
        <v>Средние специальные учебные заведения
4 квартал -
гр.7</v>
      </c>
      <c r="DI2" s="246" t="str">
        <f t="shared" si="0"/>
        <v>ССУЗы
4 квартал -
гр.8</v>
      </c>
      <c r="DJ2" s="246" t="str">
        <f t="shared" si="0"/>
        <v>ССУЗы
4 квартал -
гр.9</v>
      </c>
      <c r="DK2" s="246" t="str">
        <f t="shared" si="0"/>
        <v>Средние специальные учебные заведения
4 квартал -
гр.10</v>
      </c>
      <c r="DL2" s="246" t="str">
        <f t="shared" si="0"/>
        <v>ССУЗы
4 квартал -
гр.11</v>
      </c>
      <c r="DM2" s="241"/>
      <c r="DN2" s="241"/>
    </row>
    <row r="3" spans="1:118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I3" s="697"/>
      <c r="BJ3" s="253">
        <f>IF(E34=E6,0,E34-E6)</f>
        <v>0</v>
      </c>
      <c r="BK3" s="253">
        <f>IF(F34=F6,0,F34-F6)</f>
        <v>0</v>
      </c>
      <c r="BL3" s="253">
        <f>IF(G34=G6,0,G34-G6)</f>
        <v>0</v>
      </c>
      <c r="BM3" s="247"/>
      <c r="BN3" s="253">
        <f>IF(I34=I6,0,I34-I6)</f>
        <v>0</v>
      </c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241"/>
      <c r="DN3" s="241"/>
    </row>
    <row r="4" spans="1:118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380" t="s">
        <v>239</v>
      </c>
      <c r="BJ4" s="357"/>
      <c r="BK4" s="357"/>
      <c r="BL4" s="358"/>
      <c r="BM4" s="247"/>
      <c r="BN4" s="247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CONCATENATE("ССУЗы","
",P1," -
гр.",$E$5)</f>
        <v>ССУЗы
1 квартал -
гр.1</v>
      </c>
      <c r="Q5" s="218" t="str">
        <f>CONCATENATE("ССУЗы","
",P1," -
гр.",$F$5)</f>
        <v>ССУЗы
1 квартал -
гр.2</v>
      </c>
      <c r="R5" s="218" t="str">
        <f>CONCATENATE("ССУЗы","
",P1," -
гр.",$G$5)</f>
        <v>ССУЗы
1 квартал -
гр.3</v>
      </c>
      <c r="S5" s="218" t="str">
        <f>CONCATENATE("ССУЗы","
",P1," -
гр.",$H$5)</f>
        <v>ССУЗы
1 квартал -
гр.4</v>
      </c>
      <c r="T5" s="218" t="str">
        <f>CONCATENATE("ССУЗы","
",P1," -
гр.",$I$5)</f>
        <v>ССУЗы
1 квартал -
гр.5</v>
      </c>
      <c r="U5" s="218" t="str">
        <f>CONCATENATE("ССУЗы","
",P1," -
гр.",$J$5)</f>
        <v>ССУЗы
1 квартал -
гр.6</v>
      </c>
      <c r="V5" s="218" t="str">
        <f>CONCATENATE($B$1,"
",P1," -
гр.",$K$5)</f>
        <v>Средние специальные учебные заведения
1 квартал -
гр.7</v>
      </c>
      <c r="W5" s="218" t="str">
        <f>CONCATENATE("ССУЗы","
",P1," -
гр.",$L$5)</f>
        <v>ССУЗы
1 квартал -
гр.8</v>
      </c>
      <c r="X5" s="218" t="str">
        <f>CONCATENATE("ССУЗы","
",P1," -
гр.",$M$5)</f>
        <v>ССУЗы
1 квартал -
гр.9</v>
      </c>
      <c r="Y5" s="218" t="str">
        <f>CONCATENATE($B$1,"
",P1," -
гр.",$N$5)</f>
        <v>Средние специальные учебные заведения
1 квартал -
гр.10</v>
      </c>
      <c r="Z5" s="219" t="str">
        <f>CONCATENATE("ССУЗы","
",P1," -
гр.",$O$5)</f>
        <v>ССУЗы
1 квартал -
гр.11</v>
      </c>
      <c r="AA5" s="210" t="str">
        <f>CONCATENATE("ССУЗы","
",AA1," -
гр.",$E$5)</f>
        <v>ССУЗы
2 квартал -
гр.1</v>
      </c>
      <c r="AB5" s="218" t="str">
        <f>CONCATENATE("ССУЗы","
",AA1," -
гр.",$F$5)</f>
        <v>ССУЗы
2 квартал -
гр.2</v>
      </c>
      <c r="AC5" s="218" t="str">
        <f>CONCATENATE("ССУЗы","
",AA1," -
гр.",$G$5)</f>
        <v>ССУЗы
2 квартал -
гр.3</v>
      </c>
      <c r="AD5" s="218" t="str">
        <f>CONCATENATE("ССУЗы","
",AA1," -
гр.",$H$5)</f>
        <v>ССУЗы
2 квартал -
гр.4</v>
      </c>
      <c r="AE5" s="218" t="str">
        <f>CONCATENATE("ССУЗы","
",AA1," -
гр.",$I$5)</f>
        <v>ССУЗы
2 квартал -
гр.5</v>
      </c>
      <c r="AF5" s="218" t="str">
        <f>CONCATENATE("ССУЗы","
",AA1," -
гр.",$J$5)</f>
        <v>ССУЗы
2 квартал -
гр.6</v>
      </c>
      <c r="AG5" s="218" t="str">
        <f>CONCATENATE($B$1,"
",AA1," -
гр.",$K$5)</f>
        <v>Средние специальные учебные заведения
2 квартал -
гр.7</v>
      </c>
      <c r="AH5" s="218" t="str">
        <f>CONCATENATE("ССУЗы","
",AA1," -
гр.",$L$5)</f>
        <v>ССУЗы
2 квартал -
гр.8</v>
      </c>
      <c r="AI5" s="218" t="str">
        <f>CONCATENATE("ССУЗы","
",AA1," -
гр.",$M$5)</f>
        <v>ССУЗы
2 квартал -
гр.9</v>
      </c>
      <c r="AJ5" s="218" t="str">
        <f>CONCATENATE($B$1,"
",AA1," -
гр.",$N$5)</f>
        <v>Средние специальные учебные заведения
2 квартал -
гр.10</v>
      </c>
      <c r="AK5" s="219" t="str">
        <f>CONCATENATE("ССУЗы","
",AA1," -
гр.",$O$5)</f>
        <v>ССУЗы
2 квартал -
гр.11</v>
      </c>
      <c r="AL5" s="210" t="str">
        <f>CONCATENATE("ССУЗы","
",AL1," -
гр.",$E$5)</f>
        <v>ССУЗы
3 квартал -
гр.1</v>
      </c>
      <c r="AM5" s="218" t="str">
        <f>CONCATENATE("ССУЗы","
",AL1," -
гр.",$F$5)</f>
        <v>ССУЗы
3 квартал -
гр.2</v>
      </c>
      <c r="AN5" s="218" t="str">
        <f>CONCATENATE("ССУЗы","
",AL1," -
гр.",$G$5)</f>
        <v>ССУЗы
3 квартал -
гр.3</v>
      </c>
      <c r="AO5" s="218" t="str">
        <f>CONCATENATE("ССУЗы","
",AL1," -
гр.",$H$5)</f>
        <v>ССУЗы
3 квартал -
гр.4</v>
      </c>
      <c r="AP5" s="218" t="str">
        <f>CONCATENATE("ССУЗы","
",AL1," -
гр.",$I$5)</f>
        <v>ССУЗы
3 квартал -
гр.5</v>
      </c>
      <c r="AQ5" s="218" t="str">
        <f>CONCATENATE("ССУЗы","
",AL1," -
гр.",$J$5)</f>
        <v>ССУЗы
3 квартал -
гр.6</v>
      </c>
      <c r="AR5" s="218" t="str">
        <f>CONCATENATE($B$1,"
",AL1," -
гр.",$K$5)</f>
        <v>Средние специальные учебные заведения
3 квартал -
гр.7</v>
      </c>
      <c r="AS5" s="218" t="str">
        <f>CONCATENATE("ССУЗы","
",AL1," -
гр.",$L$5)</f>
        <v>ССУЗы
3 квартал -
гр.8</v>
      </c>
      <c r="AT5" s="218" t="str">
        <f>CONCATENATE("ССУЗы","
",AL1," -
гр.",$M$5)</f>
        <v>ССУЗы
3 квартал -
гр.9</v>
      </c>
      <c r="AU5" s="218" t="str">
        <f>CONCATENATE($B$1,"
",AL1," -
гр.",$N$5)</f>
        <v>Средние специальные учебные заведения
3 квартал -
гр.10</v>
      </c>
      <c r="AV5" s="219" t="str">
        <f>CONCATENATE("ССУЗы","
",AL1," -
гр.",$O$5)</f>
        <v>ССУЗы
3 квартал -
гр.11</v>
      </c>
      <c r="AW5" s="210" t="str">
        <f>CONCATENATE("ССУЗы","
",AW1," -
гр.",$E$5)</f>
        <v>ССУЗы
4 квартал -
гр.1</v>
      </c>
      <c r="AX5" s="218" t="str">
        <f>CONCATENATE("ССУЗы","
",AW1," -
гр.",$F$5)</f>
        <v>ССУЗы
4 квартал -
гр.2</v>
      </c>
      <c r="AY5" s="218" t="str">
        <f>CONCATENATE("ССУЗы","
",AW1," -
гр.",$G$5)</f>
        <v>ССУЗы
4 квартал -
гр.3</v>
      </c>
      <c r="AZ5" s="218" t="str">
        <f>CONCATENATE("ССУЗы","
",AW1," -
гр.",$H$5)</f>
        <v>ССУЗы
4 квартал -
гр.4</v>
      </c>
      <c r="BA5" s="218" t="str">
        <f>CONCATENATE("ССУЗы","
",AW1," -
гр.",$I$5)</f>
        <v>ССУЗы
4 квартал -
гр.5</v>
      </c>
      <c r="BB5" s="218" t="str">
        <f>CONCATENATE("ССУЗы","
",AW1," -
гр.",$J$5)</f>
        <v>ССУЗы
4 квартал -
гр.6</v>
      </c>
      <c r="BC5" s="218" t="str">
        <f>CONCATENATE($B$1,"
",AW1," -
гр.",$K$5)</f>
        <v>Средние специальные учебные заведения
4 квартал -
гр.7</v>
      </c>
      <c r="BD5" s="218" t="str">
        <f>CONCATENATE("ССУЗы","
",AW1," -
гр.",$L$5)</f>
        <v>ССУЗы
4 квартал -
гр.8</v>
      </c>
      <c r="BE5" s="218" t="str">
        <f>CONCATENATE("ССУЗы","
",AW1," -
гр.",$M$5)</f>
        <v>ССУЗы
4 квартал -
гр.9</v>
      </c>
      <c r="BF5" s="218" t="str">
        <f>CONCATENATE($B$1,"
",AW1," -
гр.",$N$5)</f>
        <v>Средние специальные учебные заведения
4 квартал -
гр.10</v>
      </c>
      <c r="BG5" s="219" t="str">
        <f>CONCATENATE("ССУЗы","
",AW1," -
гр.",$O$5)</f>
        <v>ССУЗы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CONCATENATE(D16," по отношению к ",D17,", ",D18)</f>
        <v>11 по отношению к 12, 13</v>
      </c>
      <c r="BJ5" s="285">
        <f t="shared" ref="BJ5:BT5" si="1">IF(ROUND(E16-SUM(E17:E18),5)&gt;=0,0,"Ошибка")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47"/>
      <c r="DN5" s="47"/>
    </row>
    <row r="6" spans="1:118" s="27" customFormat="1" ht="36">
      <c r="A6" s="389" t="s">
        <v>327</v>
      </c>
      <c r="B6" s="211" t="s">
        <v>356</v>
      </c>
      <c r="C6" s="37" t="s">
        <v>47</v>
      </c>
      <c r="D6" s="37" t="s">
        <v>6</v>
      </c>
      <c r="E6" s="308">
        <f>SUM(E7:E10,E12:E13,E16,E19,E22:E24,E26,E28:E33)</f>
        <v>0</v>
      </c>
      <c r="F6" s="236">
        <f t="shared" ref="F6:BG6" si="2">SUM(F7:F10,F12:F13,F16,F19,F22:F24,F26,F28:F33)</f>
        <v>0</v>
      </c>
      <c r="G6" s="236">
        <f t="shared" si="2"/>
        <v>0</v>
      </c>
      <c r="H6" s="236">
        <f t="shared" si="2"/>
        <v>0</v>
      </c>
      <c r="I6" s="236">
        <f t="shared" si="2"/>
        <v>0</v>
      </c>
      <c r="J6" s="236">
        <f t="shared" si="2"/>
        <v>0</v>
      </c>
      <c r="K6" s="236">
        <f t="shared" si="2"/>
        <v>0</v>
      </c>
      <c r="L6" s="236">
        <f t="shared" si="2"/>
        <v>0</v>
      </c>
      <c r="M6" s="236">
        <f t="shared" si="2"/>
        <v>0</v>
      </c>
      <c r="N6" s="236">
        <f t="shared" si="2"/>
        <v>0</v>
      </c>
      <c r="O6" s="236">
        <f t="shared" si="2"/>
        <v>0</v>
      </c>
      <c r="P6" s="228">
        <f t="shared" si="2"/>
        <v>0</v>
      </c>
      <c r="Q6" s="226">
        <f>SUM(Q7:Q10,Q12:Q13,Q16,Q19,Q22:Q24,Q26,Q28:Q33)</f>
        <v>0</v>
      </c>
      <c r="R6" s="236">
        <f t="shared" si="2"/>
        <v>0</v>
      </c>
      <c r="S6" s="226">
        <f t="shared" si="2"/>
        <v>0</v>
      </c>
      <c r="T6" s="236">
        <f t="shared" si="2"/>
        <v>0</v>
      </c>
      <c r="U6" s="226">
        <f t="shared" si="2"/>
        <v>0</v>
      </c>
      <c r="V6" s="235">
        <f t="shared" si="2"/>
        <v>0</v>
      </c>
      <c r="W6" s="226">
        <f t="shared" si="2"/>
        <v>0</v>
      </c>
      <c r="X6" s="226">
        <f t="shared" si="2"/>
        <v>0</v>
      </c>
      <c r="Y6" s="235">
        <f t="shared" si="2"/>
        <v>0</v>
      </c>
      <c r="Z6" s="227">
        <f t="shared" si="2"/>
        <v>0</v>
      </c>
      <c r="AA6" s="228">
        <f t="shared" si="2"/>
        <v>0</v>
      </c>
      <c r="AB6" s="226">
        <f t="shared" si="2"/>
        <v>0</v>
      </c>
      <c r="AC6" s="236">
        <f t="shared" si="2"/>
        <v>0</v>
      </c>
      <c r="AD6" s="226">
        <f t="shared" si="2"/>
        <v>0</v>
      </c>
      <c r="AE6" s="236">
        <f t="shared" si="2"/>
        <v>0</v>
      </c>
      <c r="AF6" s="226">
        <f t="shared" si="2"/>
        <v>0</v>
      </c>
      <c r="AG6" s="235">
        <f t="shared" si="2"/>
        <v>0</v>
      </c>
      <c r="AH6" s="226">
        <f t="shared" si="2"/>
        <v>0</v>
      </c>
      <c r="AI6" s="226">
        <f t="shared" si="2"/>
        <v>0</v>
      </c>
      <c r="AJ6" s="235">
        <f t="shared" si="2"/>
        <v>0</v>
      </c>
      <c r="AK6" s="227">
        <f t="shared" si="2"/>
        <v>0</v>
      </c>
      <c r="AL6" s="228">
        <f t="shared" si="2"/>
        <v>0</v>
      </c>
      <c r="AM6" s="226">
        <f t="shared" si="2"/>
        <v>0</v>
      </c>
      <c r="AN6" s="236">
        <f t="shared" si="2"/>
        <v>0</v>
      </c>
      <c r="AO6" s="226">
        <f t="shared" si="2"/>
        <v>0</v>
      </c>
      <c r="AP6" s="236">
        <f t="shared" si="2"/>
        <v>0</v>
      </c>
      <c r="AQ6" s="226">
        <f t="shared" si="2"/>
        <v>0</v>
      </c>
      <c r="AR6" s="235">
        <f t="shared" si="2"/>
        <v>0</v>
      </c>
      <c r="AS6" s="226">
        <f t="shared" si="2"/>
        <v>0</v>
      </c>
      <c r="AT6" s="226">
        <f t="shared" si="2"/>
        <v>0</v>
      </c>
      <c r="AU6" s="235">
        <f t="shared" si="2"/>
        <v>0</v>
      </c>
      <c r="AV6" s="227">
        <f t="shared" si="2"/>
        <v>0</v>
      </c>
      <c r="AW6" s="228">
        <f t="shared" si="2"/>
        <v>0</v>
      </c>
      <c r="AX6" s="226">
        <f t="shared" si="2"/>
        <v>0</v>
      </c>
      <c r="AY6" s="236">
        <f t="shared" si="2"/>
        <v>0</v>
      </c>
      <c r="AZ6" s="226">
        <f t="shared" si="2"/>
        <v>0</v>
      </c>
      <c r="BA6" s="236">
        <f t="shared" si="2"/>
        <v>0</v>
      </c>
      <c r="BB6" s="226">
        <f t="shared" si="2"/>
        <v>0</v>
      </c>
      <c r="BC6" s="235">
        <f t="shared" si="2"/>
        <v>0</v>
      </c>
      <c r="BD6" s="226">
        <f t="shared" si="2"/>
        <v>0</v>
      </c>
      <c r="BE6" s="226">
        <f t="shared" si="2"/>
        <v>0</v>
      </c>
      <c r="BF6" s="235">
        <f t="shared" si="2"/>
        <v>0</v>
      </c>
      <c r="BG6" s="227">
        <f t="shared" si="2"/>
        <v>0</v>
      </c>
      <c r="BH6" s="379">
        <f>IF((COUNTA(BJ6:DL6)-COUNTIF(BJ6:DL6,0))=0,0,CONCATENATE("Ошибки!-",COUNTA(BJ6:DL6)-COUNTIF(BJ6:DL6,0)))</f>
        <v>0</v>
      </c>
      <c r="BI6" s="255" t="str">
        <f>CONCATENATE(D19," по отношению к ",D20,", ",D21)</f>
        <v>14 по отношению к 15, 16</v>
      </c>
      <c r="BJ6" s="253">
        <f>IF(ROUND(E19-SUM(E20:E21),5)&gt;=0,0,"Ошибка")</f>
        <v>0</v>
      </c>
      <c r="BK6" s="253">
        <f t="shared" ref="BK6:BT6" si="3">IF(ROUND(F19-SUM(F20:F21),5)&gt;=0,0,"Ошибка")</f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2"/>
      <c r="DN6" s="2"/>
    </row>
    <row r="7" spans="1:118" s="27" customFormat="1" ht="24">
      <c r="A7" s="389" t="str">
        <f>A6</f>
        <v>Свод - ССУЗы</v>
      </c>
      <c r="B7" s="348" t="s">
        <v>233</v>
      </c>
      <c r="C7" s="349" t="s">
        <v>55</v>
      </c>
      <c r="D7" s="349" t="s">
        <v>7</v>
      </c>
      <c r="E7" s="308">
        <f>ROUND(SUM(P7,AA7,AL7,AW7),0)</f>
        <v>0</v>
      </c>
      <c r="F7" s="236">
        <f>ROUND(SUM(Q7,AB7,AM7,AX7),1)</f>
        <v>0</v>
      </c>
      <c r="G7" s="236">
        <f>SUM(J7:L7)</f>
        <v>0</v>
      </c>
      <c r="H7" s="236">
        <f>ROUND(SUM(S7,AD7,AO7,AZ7),1)</f>
        <v>0</v>
      </c>
      <c r="I7" s="236">
        <f>SUM(M7:O7)</f>
        <v>0</v>
      </c>
      <c r="J7" s="236">
        <f>ROUND(SUM(U7,AF7,AQ7,BB7),1)</f>
        <v>0</v>
      </c>
      <c r="K7" s="236">
        <f t="shared" ref="K7:K20" si="4">ROUND(SUM(V7,AG7,AR7,BC7),1)</f>
        <v>0</v>
      </c>
      <c r="L7" s="236">
        <f t="shared" ref="L7:L20" si="5">ROUND(SUM(W7,AH7,AS7,BD7),1)</f>
        <v>0</v>
      </c>
      <c r="M7" s="236">
        <f t="shared" ref="M7:M20" si="6">ROUND(SUM(X7,AI7,AT7,BE7),1)</f>
        <v>0</v>
      </c>
      <c r="N7" s="236">
        <f t="shared" ref="N7:N33" si="7">ROUND(SUM(Y7,AJ7,AU7,BF7),1)</f>
        <v>0</v>
      </c>
      <c r="O7" s="236">
        <f t="shared" ref="O7:O20" si="8">ROUND(SUM(Z7,AK7,AV7,BG7),1)</f>
        <v>0</v>
      </c>
      <c r="P7" s="220"/>
      <c r="Q7" s="221"/>
      <c r="R7" s="237">
        <f t="shared" ref="R7:R33" si="9">SUM(U7:W7)</f>
        <v>0</v>
      </c>
      <c r="S7" s="221"/>
      <c r="T7" s="237">
        <f t="shared" ref="T7:T33" si="10">SUM(X7:Z7)</f>
        <v>0</v>
      </c>
      <c r="U7" s="221"/>
      <c r="V7" s="233"/>
      <c r="W7" s="221"/>
      <c r="X7" s="221"/>
      <c r="Y7" s="233"/>
      <c r="Z7" s="221"/>
      <c r="AA7" s="220"/>
      <c r="AB7" s="221"/>
      <c r="AC7" s="237">
        <f t="shared" ref="AC7:AC33" si="11">SUM(AF7:AH7)</f>
        <v>0</v>
      </c>
      <c r="AD7" s="221"/>
      <c r="AE7" s="237">
        <f t="shared" ref="AE7:AE33" si="12">SUM(AI7:AK7)</f>
        <v>0</v>
      </c>
      <c r="AF7" s="221"/>
      <c r="AG7" s="233"/>
      <c r="AH7" s="221"/>
      <c r="AI7" s="221"/>
      <c r="AJ7" s="233"/>
      <c r="AK7" s="221"/>
      <c r="AL7" s="220"/>
      <c r="AM7" s="221"/>
      <c r="AN7" s="237">
        <f t="shared" ref="AN7:AN33" si="13">SUM(AQ7:AS7)</f>
        <v>0</v>
      </c>
      <c r="AO7" s="221"/>
      <c r="AP7" s="237">
        <f t="shared" ref="AP7:AP33" si="14">SUM(AT7:AV7)</f>
        <v>0</v>
      </c>
      <c r="AQ7" s="221"/>
      <c r="AR7" s="233"/>
      <c r="AS7" s="221"/>
      <c r="AT7" s="221"/>
      <c r="AU7" s="233"/>
      <c r="AV7" s="221"/>
      <c r="AW7" s="220"/>
      <c r="AX7" s="221"/>
      <c r="AY7" s="237">
        <f t="shared" ref="AY7:AY33" si="15">SUM(BB7:BD7)</f>
        <v>0</v>
      </c>
      <c r="AZ7" s="221"/>
      <c r="BA7" s="237">
        <f t="shared" ref="BA7:BA33" si="16">SUM(BE7:BG7)</f>
        <v>0</v>
      </c>
      <c r="BB7" s="221"/>
      <c r="BC7" s="233"/>
      <c r="BD7" s="221"/>
      <c r="BE7" s="221"/>
      <c r="BF7" s="233"/>
      <c r="BG7" s="221"/>
      <c r="BH7" s="379">
        <f t="shared" ref="BH7:BH33" si="17">IF((COUNTA(BJ7:DL7)-COUNTIF(BJ7:DL7,0))=0,0,CONCATENATE("Ошибки!-",COUNTA(BJ7:DL7)-COUNTIF(BJ7:DL7,0)))</f>
        <v>0</v>
      </c>
      <c r="BI7" s="255" t="str">
        <f t="shared" ref="BI7:BI33" si="18">D7</f>
        <v>02</v>
      </c>
      <c r="BJ7" s="361"/>
      <c r="BK7" s="253">
        <f>IF(ROUND((E7-F7),5)&gt;=0,0,"Ошибка!")</f>
        <v>0</v>
      </c>
      <c r="BL7" s="361"/>
      <c r="BM7" s="253">
        <f>IF(ROUND((G7-H7),5)&gt;=0,0,"Ошибка!")</f>
        <v>0</v>
      </c>
      <c r="BN7" s="247"/>
      <c r="BO7" s="358"/>
      <c r="BP7" s="361"/>
      <c r="BQ7" s="361"/>
      <c r="BR7" s="361"/>
      <c r="BS7" s="361"/>
      <c r="BT7" s="361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2"/>
      <c r="DN7" s="2"/>
    </row>
    <row r="8" spans="1:118" s="27" customFormat="1" ht="36">
      <c r="A8" s="389" t="str">
        <f t="shared" ref="A8:A34" si="19">A7</f>
        <v>Свод - ССУЗы</v>
      </c>
      <c r="B8" s="348" t="s">
        <v>229</v>
      </c>
      <c r="C8" s="349" t="s">
        <v>58</v>
      </c>
      <c r="D8" s="349" t="s">
        <v>8</v>
      </c>
      <c r="E8" s="308">
        <f t="shared" ref="E8:E33" si="20">ROUND(SUM(P8,AA8,AL8,AW8),0)</f>
        <v>0</v>
      </c>
      <c r="F8" s="236">
        <f t="shared" ref="F8:F33" si="21">ROUND(SUM(Q8,AB8,AM8,AX8),1)</f>
        <v>0</v>
      </c>
      <c r="G8" s="236">
        <f t="shared" ref="G8:G33" si="22">SUM(J8:L8)</f>
        <v>0</v>
      </c>
      <c r="H8" s="236">
        <f t="shared" ref="H8:H33" si="23">ROUND(SUM(S8,AD8,AO8,AZ8),1)</f>
        <v>0</v>
      </c>
      <c r="I8" s="236">
        <f t="shared" ref="I8:I33" si="24">SUM(M8:O8)</f>
        <v>0</v>
      </c>
      <c r="J8" s="236">
        <f t="shared" ref="J8:J20" si="25">ROUND(SUM(U8,AF8,AQ8,BB8),1)</f>
        <v>0</v>
      </c>
      <c r="K8" s="236">
        <f t="shared" si="4"/>
        <v>0</v>
      </c>
      <c r="L8" s="236">
        <f t="shared" si="5"/>
        <v>0</v>
      </c>
      <c r="M8" s="236">
        <f t="shared" si="6"/>
        <v>0</v>
      </c>
      <c r="N8" s="236">
        <f t="shared" si="7"/>
        <v>0</v>
      </c>
      <c r="O8" s="236">
        <f t="shared" si="8"/>
        <v>0</v>
      </c>
      <c r="P8" s="220"/>
      <c r="Q8" s="221"/>
      <c r="R8" s="237">
        <f t="shared" si="9"/>
        <v>0</v>
      </c>
      <c r="S8" s="221"/>
      <c r="T8" s="237">
        <f t="shared" si="10"/>
        <v>0</v>
      </c>
      <c r="U8" s="221"/>
      <c r="V8" s="233"/>
      <c r="W8" s="221"/>
      <c r="X8" s="221"/>
      <c r="Y8" s="233"/>
      <c r="Z8" s="221"/>
      <c r="AA8" s="220"/>
      <c r="AB8" s="221"/>
      <c r="AC8" s="237">
        <f t="shared" si="11"/>
        <v>0</v>
      </c>
      <c r="AD8" s="221"/>
      <c r="AE8" s="237">
        <f t="shared" si="12"/>
        <v>0</v>
      </c>
      <c r="AF8" s="221"/>
      <c r="AG8" s="233"/>
      <c r="AH8" s="221"/>
      <c r="AI8" s="221"/>
      <c r="AJ8" s="233"/>
      <c r="AK8" s="221"/>
      <c r="AL8" s="220"/>
      <c r="AM8" s="221"/>
      <c r="AN8" s="237">
        <f t="shared" si="13"/>
        <v>0</v>
      </c>
      <c r="AO8" s="221"/>
      <c r="AP8" s="237">
        <f t="shared" si="14"/>
        <v>0</v>
      </c>
      <c r="AQ8" s="221"/>
      <c r="AR8" s="233"/>
      <c r="AS8" s="221"/>
      <c r="AT8" s="221"/>
      <c r="AU8" s="233"/>
      <c r="AV8" s="221"/>
      <c r="AW8" s="220"/>
      <c r="AX8" s="221"/>
      <c r="AY8" s="237">
        <f t="shared" si="15"/>
        <v>0</v>
      </c>
      <c r="AZ8" s="221"/>
      <c r="BA8" s="237">
        <f t="shared" si="16"/>
        <v>0</v>
      </c>
      <c r="BB8" s="221"/>
      <c r="BC8" s="233"/>
      <c r="BD8" s="221"/>
      <c r="BE8" s="221"/>
      <c r="BF8" s="233"/>
      <c r="BG8" s="221"/>
      <c r="BH8" s="379">
        <f t="shared" si="17"/>
        <v>0</v>
      </c>
      <c r="BI8" s="255" t="str">
        <f t="shared" si="18"/>
        <v>03</v>
      </c>
      <c r="BJ8" s="361"/>
      <c r="BK8" s="253">
        <f t="shared" ref="BK8:BK33" si="26">IF(ROUND((E8-F8),5)&gt;=0,0,"Ошибка!")</f>
        <v>0</v>
      </c>
      <c r="BL8" s="361"/>
      <c r="BM8" s="253">
        <f t="shared" ref="BM8:BM33" si="27">IF(ROUND((G8-H8),5)&gt;=0,0,"Ошибка!")</f>
        <v>0</v>
      </c>
      <c r="BN8" s="247"/>
      <c r="BO8" s="358"/>
      <c r="BP8" s="361"/>
      <c r="BQ8" s="361"/>
      <c r="BR8" s="361"/>
      <c r="BS8" s="361"/>
      <c r="BT8" s="361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2"/>
      <c r="DN8" s="2"/>
    </row>
    <row r="9" spans="1:118" s="28" customFormat="1" ht="24">
      <c r="A9" s="389" t="str">
        <f t="shared" si="19"/>
        <v>Свод - ССУЗы</v>
      </c>
      <c r="B9" s="348" t="s">
        <v>331</v>
      </c>
      <c r="C9" s="349" t="s">
        <v>288</v>
      </c>
      <c r="D9" s="349" t="s">
        <v>9</v>
      </c>
      <c r="E9" s="308">
        <f t="shared" si="20"/>
        <v>0</v>
      </c>
      <c r="F9" s="236">
        <f t="shared" si="21"/>
        <v>0</v>
      </c>
      <c r="G9" s="236">
        <f t="shared" si="22"/>
        <v>0</v>
      </c>
      <c r="H9" s="236">
        <f t="shared" si="23"/>
        <v>0</v>
      </c>
      <c r="I9" s="236">
        <f t="shared" si="24"/>
        <v>0</v>
      </c>
      <c r="J9" s="236">
        <f t="shared" si="25"/>
        <v>0</v>
      </c>
      <c r="K9" s="236">
        <f t="shared" si="4"/>
        <v>0</v>
      </c>
      <c r="L9" s="236">
        <f t="shared" si="5"/>
        <v>0</v>
      </c>
      <c r="M9" s="236">
        <f t="shared" si="6"/>
        <v>0</v>
      </c>
      <c r="N9" s="236">
        <f t="shared" si="7"/>
        <v>0</v>
      </c>
      <c r="O9" s="236">
        <f t="shared" si="8"/>
        <v>0</v>
      </c>
      <c r="P9" s="367"/>
      <c r="Q9" s="368"/>
      <c r="R9" s="237">
        <f t="shared" si="9"/>
        <v>0</v>
      </c>
      <c r="S9" s="368"/>
      <c r="T9" s="237">
        <f t="shared" si="10"/>
        <v>0</v>
      </c>
      <c r="U9" s="368"/>
      <c r="V9" s="368"/>
      <c r="W9" s="368"/>
      <c r="X9" s="368"/>
      <c r="Y9" s="368"/>
      <c r="Z9" s="368"/>
      <c r="AA9" s="367"/>
      <c r="AB9" s="368"/>
      <c r="AC9" s="237">
        <f t="shared" si="11"/>
        <v>0</v>
      </c>
      <c r="AD9" s="368"/>
      <c r="AE9" s="237">
        <f t="shared" si="12"/>
        <v>0</v>
      </c>
      <c r="AF9" s="368"/>
      <c r="AG9" s="368"/>
      <c r="AH9" s="368"/>
      <c r="AI9" s="368"/>
      <c r="AJ9" s="368"/>
      <c r="AK9" s="368"/>
      <c r="AL9" s="367"/>
      <c r="AM9" s="368"/>
      <c r="AN9" s="237">
        <f t="shared" si="13"/>
        <v>0</v>
      </c>
      <c r="AO9" s="368"/>
      <c r="AP9" s="237">
        <f t="shared" si="14"/>
        <v>0</v>
      </c>
      <c r="AQ9" s="368"/>
      <c r="AR9" s="368"/>
      <c r="AS9" s="368"/>
      <c r="AT9" s="368"/>
      <c r="AU9" s="368"/>
      <c r="AV9" s="368"/>
      <c r="AW9" s="367"/>
      <c r="AX9" s="368"/>
      <c r="AY9" s="237">
        <f t="shared" si="15"/>
        <v>0</v>
      </c>
      <c r="AZ9" s="368"/>
      <c r="BA9" s="237">
        <f t="shared" si="16"/>
        <v>0</v>
      </c>
      <c r="BB9" s="368"/>
      <c r="BC9" s="368"/>
      <c r="BD9" s="368"/>
      <c r="BE9" s="368"/>
      <c r="BF9" s="368"/>
      <c r="BG9" s="368"/>
      <c r="BH9" s="379">
        <f t="shared" si="17"/>
        <v>0</v>
      </c>
      <c r="BI9" s="255" t="str">
        <f t="shared" si="18"/>
        <v>04</v>
      </c>
      <c r="BJ9" s="361"/>
      <c r="BK9" s="253">
        <f t="shared" si="26"/>
        <v>0</v>
      </c>
      <c r="BL9" s="361"/>
      <c r="BM9" s="253">
        <f t="shared" si="27"/>
        <v>0</v>
      </c>
      <c r="BN9" s="247"/>
      <c r="BO9" s="358"/>
      <c r="BP9" s="361"/>
      <c r="BQ9" s="361"/>
      <c r="BR9" s="361"/>
      <c r="BS9" s="361"/>
      <c r="BT9" s="361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242"/>
      <c r="DN9" s="242"/>
    </row>
    <row r="10" spans="1:118" s="28" customFormat="1" ht="24">
      <c r="A10" s="389" t="str">
        <f t="shared" si="19"/>
        <v>Свод - ССУЗы</v>
      </c>
      <c r="B10" s="348" t="s">
        <v>330</v>
      </c>
      <c r="C10" s="349" t="s">
        <v>289</v>
      </c>
      <c r="D10" s="349" t="s">
        <v>10</v>
      </c>
      <c r="E10" s="308">
        <f t="shared" si="20"/>
        <v>0</v>
      </c>
      <c r="F10" s="236">
        <f t="shared" si="21"/>
        <v>0</v>
      </c>
      <c r="G10" s="236">
        <f t="shared" si="22"/>
        <v>0</v>
      </c>
      <c r="H10" s="236">
        <f t="shared" si="23"/>
        <v>0</v>
      </c>
      <c r="I10" s="236">
        <f t="shared" si="24"/>
        <v>0</v>
      </c>
      <c r="J10" s="236">
        <f t="shared" si="25"/>
        <v>0</v>
      </c>
      <c r="K10" s="236">
        <f t="shared" si="4"/>
        <v>0</v>
      </c>
      <c r="L10" s="236">
        <f t="shared" si="5"/>
        <v>0</v>
      </c>
      <c r="M10" s="236">
        <f t="shared" si="6"/>
        <v>0</v>
      </c>
      <c r="N10" s="236">
        <f t="shared" si="7"/>
        <v>0</v>
      </c>
      <c r="O10" s="236">
        <f t="shared" si="8"/>
        <v>0</v>
      </c>
      <c r="P10" s="367"/>
      <c r="Q10" s="368"/>
      <c r="R10" s="237">
        <f t="shared" si="9"/>
        <v>0</v>
      </c>
      <c r="S10" s="368"/>
      <c r="T10" s="237">
        <f t="shared" si="10"/>
        <v>0</v>
      </c>
      <c r="U10" s="368"/>
      <c r="V10" s="368"/>
      <c r="W10" s="368"/>
      <c r="X10" s="368"/>
      <c r="Y10" s="368"/>
      <c r="Z10" s="368"/>
      <c r="AA10" s="367"/>
      <c r="AB10" s="368"/>
      <c r="AC10" s="237">
        <f t="shared" si="11"/>
        <v>0</v>
      </c>
      <c r="AD10" s="368"/>
      <c r="AE10" s="237">
        <f t="shared" si="12"/>
        <v>0</v>
      </c>
      <c r="AF10" s="368"/>
      <c r="AG10" s="368"/>
      <c r="AH10" s="368"/>
      <c r="AI10" s="368"/>
      <c r="AJ10" s="368"/>
      <c r="AK10" s="368"/>
      <c r="AL10" s="367"/>
      <c r="AM10" s="368"/>
      <c r="AN10" s="237">
        <f t="shared" si="13"/>
        <v>0</v>
      </c>
      <c r="AO10" s="368"/>
      <c r="AP10" s="237">
        <f t="shared" si="14"/>
        <v>0</v>
      </c>
      <c r="AQ10" s="368"/>
      <c r="AR10" s="368"/>
      <c r="AS10" s="368"/>
      <c r="AT10" s="368"/>
      <c r="AU10" s="368"/>
      <c r="AV10" s="368"/>
      <c r="AW10" s="367"/>
      <c r="AX10" s="368"/>
      <c r="AY10" s="237">
        <f t="shared" si="15"/>
        <v>0</v>
      </c>
      <c r="AZ10" s="368"/>
      <c r="BA10" s="237">
        <f t="shared" si="16"/>
        <v>0</v>
      </c>
      <c r="BB10" s="368"/>
      <c r="BC10" s="368"/>
      <c r="BD10" s="368"/>
      <c r="BE10" s="368"/>
      <c r="BF10" s="368"/>
      <c r="BG10" s="368"/>
      <c r="BH10" s="379">
        <f t="shared" si="17"/>
        <v>0</v>
      </c>
      <c r="BI10" s="255" t="str">
        <f t="shared" si="18"/>
        <v>05</v>
      </c>
      <c r="BJ10" s="361"/>
      <c r="BK10" s="253">
        <f t="shared" si="26"/>
        <v>0</v>
      </c>
      <c r="BL10" s="361"/>
      <c r="BM10" s="253">
        <f t="shared" si="27"/>
        <v>0</v>
      </c>
      <c r="BN10" s="247"/>
      <c r="BO10" s="358"/>
      <c r="BP10" s="361"/>
      <c r="BQ10" s="361"/>
      <c r="BR10" s="361"/>
      <c r="BS10" s="361"/>
      <c r="BT10" s="361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242"/>
      <c r="DN10" s="242"/>
    </row>
    <row r="11" spans="1:118" s="28" customFormat="1" ht="12">
      <c r="A11" s="389" t="str">
        <f t="shared" si="19"/>
        <v>Свод - ССУЗы</v>
      </c>
      <c r="B11" s="350" t="s">
        <v>290</v>
      </c>
      <c r="C11" s="349" t="s">
        <v>291</v>
      </c>
      <c r="D11" s="349" t="s">
        <v>59</v>
      </c>
      <c r="E11" s="308">
        <f t="shared" si="20"/>
        <v>0</v>
      </c>
      <c r="F11" s="236">
        <f t="shared" si="21"/>
        <v>0</v>
      </c>
      <c r="G11" s="236">
        <f t="shared" si="22"/>
        <v>0</v>
      </c>
      <c r="H11" s="236">
        <f t="shared" si="23"/>
        <v>0</v>
      </c>
      <c r="I11" s="236">
        <f t="shared" si="24"/>
        <v>0</v>
      </c>
      <c r="J11" s="236">
        <f t="shared" si="25"/>
        <v>0</v>
      </c>
      <c r="K11" s="236">
        <f t="shared" si="4"/>
        <v>0</v>
      </c>
      <c r="L11" s="236">
        <f t="shared" si="5"/>
        <v>0</v>
      </c>
      <c r="M11" s="236">
        <f t="shared" si="6"/>
        <v>0</v>
      </c>
      <c r="N11" s="236">
        <f t="shared" si="7"/>
        <v>0</v>
      </c>
      <c r="O11" s="236">
        <f t="shared" si="8"/>
        <v>0</v>
      </c>
      <c r="P11" s="367"/>
      <c r="Q11" s="368"/>
      <c r="R11" s="237">
        <f t="shared" si="9"/>
        <v>0</v>
      </c>
      <c r="S11" s="368"/>
      <c r="T11" s="237">
        <f t="shared" si="10"/>
        <v>0</v>
      </c>
      <c r="U11" s="368"/>
      <c r="V11" s="368"/>
      <c r="W11" s="368"/>
      <c r="X11" s="368"/>
      <c r="Y11" s="368"/>
      <c r="Z11" s="368"/>
      <c r="AA11" s="367"/>
      <c r="AB11" s="368"/>
      <c r="AC11" s="237">
        <f t="shared" si="11"/>
        <v>0</v>
      </c>
      <c r="AD11" s="368"/>
      <c r="AE11" s="237">
        <f t="shared" si="12"/>
        <v>0</v>
      </c>
      <c r="AF11" s="368"/>
      <c r="AG11" s="368"/>
      <c r="AH11" s="368"/>
      <c r="AI11" s="368"/>
      <c r="AJ11" s="368"/>
      <c r="AK11" s="368"/>
      <c r="AL11" s="367"/>
      <c r="AM11" s="368"/>
      <c r="AN11" s="237">
        <f t="shared" si="13"/>
        <v>0</v>
      </c>
      <c r="AO11" s="368"/>
      <c r="AP11" s="237">
        <f t="shared" si="14"/>
        <v>0</v>
      </c>
      <c r="AQ11" s="368"/>
      <c r="AR11" s="368"/>
      <c r="AS11" s="368"/>
      <c r="AT11" s="368"/>
      <c r="AU11" s="368"/>
      <c r="AV11" s="368"/>
      <c r="AW11" s="367"/>
      <c r="AX11" s="368"/>
      <c r="AY11" s="237">
        <f t="shared" si="15"/>
        <v>0</v>
      </c>
      <c r="AZ11" s="368"/>
      <c r="BA11" s="237">
        <f t="shared" si="16"/>
        <v>0</v>
      </c>
      <c r="BB11" s="368"/>
      <c r="BC11" s="368"/>
      <c r="BD11" s="368"/>
      <c r="BE11" s="368"/>
      <c r="BF11" s="368"/>
      <c r="BG11" s="368"/>
      <c r="BH11" s="379">
        <f t="shared" si="17"/>
        <v>0</v>
      </c>
      <c r="BI11" s="255" t="str">
        <f t="shared" si="18"/>
        <v>06</v>
      </c>
      <c r="BJ11" s="361"/>
      <c r="BK11" s="253">
        <f t="shared" si="26"/>
        <v>0</v>
      </c>
      <c r="BL11" s="361"/>
      <c r="BM11" s="253">
        <f t="shared" si="27"/>
        <v>0</v>
      </c>
      <c r="BN11" s="247"/>
      <c r="BO11" s="358"/>
      <c r="BP11" s="361"/>
      <c r="BQ11" s="361"/>
      <c r="BR11" s="361"/>
      <c r="BS11" s="361"/>
      <c r="BT11" s="361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242"/>
      <c r="DN11" s="242"/>
    </row>
    <row r="12" spans="1:118" s="27" customFormat="1" ht="36">
      <c r="A12" s="389" t="str">
        <f t="shared" si="19"/>
        <v>Свод - ССУЗы</v>
      </c>
      <c r="B12" s="348" t="s">
        <v>332</v>
      </c>
      <c r="C12" s="349" t="s">
        <v>292</v>
      </c>
      <c r="D12" s="349" t="s">
        <v>60</v>
      </c>
      <c r="E12" s="308">
        <f t="shared" si="20"/>
        <v>0</v>
      </c>
      <c r="F12" s="236">
        <f t="shared" si="21"/>
        <v>0</v>
      </c>
      <c r="G12" s="236">
        <f t="shared" si="22"/>
        <v>0</v>
      </c>
      <c r="H12" s="236">
        <f t="shared" si="23"/>
        <v>0</v>
      </c>
      <c r="I12" s="236">
        <f t="shared" si="24"/>
        <v>0</v>
      </c>
      <c r="J12" s="236">
        <f t="shared" si="25"/>
        <v>0</v>
      </c>
      <c r="K12" s="236">
        <f t="shared" si="4"/>
        <v>0</v>
      </c>
      <c r="L12" s="236">
        <f t="shared" si="5"/>
        <v>0</v>
      </c>
      <c r="M12" s="236">
        <f t="shared" si="6"/>
        <v>0</v>
      </c>
      <c r="N12" s="236">
        <f t="shared" si="7"/>
        <v>0</v>
      </c>
      <c r="O12" s="236">
        <f t="shared" si="8"/>
        <v>0</v>
      </c>
      <c r="P12" s="220"/>
      <c r="Q12" s="221"/>
      <c r="R12" s="237">
        <f t="shared" si="9"/>
        <v>0</v>
      </c>
      <c r="S12" s="221"/>
      <c r="T12" s="237">
        <f t="shared" si="10"/>
        <v>0</v>
      </c>
      <c r="U12" s="221"/>
      <c r="V12" s="233"/>
      <c r="W12" s="221"/>
      <c r="X12" s="221"/>
      <c r="Y12" s="233"/>
      <c r="Z12" s="221"/>
      <c r="AA12" s="220"/>
      <c r="AB12" s="221"/>
      <c r="AC12" s="237">
        <f t="shared" si="11"/>
        <v>0</v>
      </c>
      <c r="AD12" s="221"/>
      <c r="AE12" s="237">
        <f t="shared" si="12"/>
        <v>0</v>
      </c>
      <c r="AF12" s="221"/>
      <c r="AG12" s="233"/>
      <c r="AH12" s="221"/>
      <c r="AI12" s="221"/>
      <c r="AJ12" s="233"/>
      <c r="AK12" s="221"/>
      <c r="AL12" s="220"/>
      <c r="AM12" s="221"/>
      <c r="AN12" s="237">
        <f t="shared" si="13"/>
        <v>0</v>
      </c>
      <c r="AO12" s="221"/>
      <c r="AP12" s="237">
        <f t="shared" si="14"/>
        <v>0</v>
      </c>
      <c r="AQ12" s="221"/>
      <c r="AR12" s="233"/>
      <c r="AS12" s="221"/>
      <c r="AT12" s="221"/>
      <c r="AU12" s="233"/>
      <c r="AV12" s="221"/>
      <c r="AW12" s="220"/>
      <c r="AX12" s="221"/>
      <c r="AY12" s="237">
        <f t="shared" si="15"/>
        <v>0</v>
      </c>
      <c r="AZ12" s="221"/>
      <c r="BA12" s="237">
        <f t="shared" si="16"/>
        <v>0</v>
      </c>
      <c r="BB12" s="221"/>
      <c r="BC12" s="233"/>
      <c r="BD12" s="221"/>
      <c r="BE12" s="221"/>
      <c r="BF12" s="233"/>
      <c r="BG12" s="221"/>
      <c r="BH12" s="379">
        <f t="shared" si="17"/>
        <v>0</v>
      </c>
      <c r="BI12" s="255" t="str">
        <f t="shared" si="18"/>
        <v>07</v>
      </c>
      <c r="BJ12" s="361"/>
      <c r="BK12" s="253">
        <f t="shared" si="26"/>
        <v>0</v>
      </c>
      <c r="BL12" s="361"/>
      <c r="BM12" s="253">
        <f t="shared" si="27"/>
        <v>0</v>
      </c>
      <c r="BN12" s="247"/>
      <c r="BO12" s="358"/>
      <c r="BP12" s="361"/>
      <c r="BQ12" s="361"/>
      <c r="BR12" s="361"/>
      <c r="BS12" s="361"/>
      <c r="BT12" s="361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2"/>
      <c r="DN12" s="2"/>
    </row>
    <row r="13" spans="1:118" s="27" customFormat="1" ht="24">
      <c r="A13" s="389" t="str">
        <f t="shared" si="19"/>
        <v>Свод - ССУЗы</v>
      </c>
      <c r="B13" s="348" t="s">
        <v>333</v>
      </c>
      <c r="C13" s="349" t="s">
        <v>293</v>
      </c>
      <c r="D13" s="349" t="s">
        <v>61</v>
      </c>
      <c r="E13" s="308">
        <f t="shared" si="20"/>
        <v>0</v>
      </c>
      <c r="F13" s="236">
        <f t="shared" si="21"/>
        <v>0</v>
      </c>
      <c r="G13" s="236">
        <f t="shared" si="22"/>
        <v>0</v>
      </c>
      <c r="H13" s="236">
        <f t="shared" si="23"/>
        <v>0</v>
      </c>
      <c r="I13" s="236">
        <f t="shared" si="24"/>
        <v>0</v>
      </c>
      <c r="J13" s="236">
        <f t="shared" si="25"/>
        <v>0</v>
      </c>
      <c r="K13" s="236">
        <f t="shared" si="4"/>
        <v>0</v>
      </c>
      <c r="L13" s="236">
        <f t="shared" si="5"/>
        <v>0</v>
      </c>
      <c r="M13" s="236">
        <f t="shared" si="6"/>
        <v>0</v>
      </c>
      <c r="N13" s="236">
        <f t="shared" si="7"/>
        <v>0</v>
      </c>
      <c r="O13" s="236">
        <f t="shared" si="8"/>
        <v>0</v>
      </c>
      <c r="P13" s="367"/>
      <c r="Q13" s="368"/>
      <c r="R13" s="237">
        <f t="shared" si="9"/>
        <v>0</v>
      </c>
      <c r="S13" s="368"/>
      <c r="T13" s="237">
        <f t="shared" si="10"/>
        <v>0</v>
      </c>
      <c r="U13" s="368"/>
      <c r="V13" s="368"/>
      <c r="W13" s="368"/>
      <c r="X13" s="368"/>
      <c r="Y13" s="368"/>
      <c r="Z13" s="368"/>
      <c r="AA13" s="367"/>
      <c r="AB13" s="368"/>
      <c r="AC13" s="237">
        <f t="shared" si="11"/>
        <v>0</v>
      </c>
      <c r="AD13" s="368"/>
      <c r="AE13" s="237">
        <f t="shared" si="12"/>
        <v>0</v>
      </c>
      <c r="AF13" s="368"/>
      <c r="AG13" s="368"/>
      <c r="AH13" s="368"/>
      <c r="AI13" s="368"/>
      <c r="AJ13" s="368"/>
      <c r="AK13" s="368"/>
      <c r="AL13" s="367"/>
      <c r="AM13" s="368"/>
      <c r="AN13" s="237">
        <f t="shared" si="13"/>
        <v>0</v>
      </c>
      <c r="AO13" s="368"/>
      <c r="AP13" s="237">
        <f t="shared" si="14"/>
        <v>0</v>
      </c>
      <c r="AQ13" s="368"/>
      <c r="AR13" s="368"/>
      <c r="AS13" s="368"/>
      <c r="AT13" s="368"/>
      <c r="AU13" s="368"/>
      <c r="AV13" s="368"/>
      <c r="AW13" s="367"/>
      <c r="AX13" s="368"/>
      <c r="AY13" s="237">
        <f t="shared" si="15"/>
        <v>0</v>
      </c>
      <c r="AZ13" s="368"/>
      <c r="BA13" s="237">
        <f t="shared" si="16"/>
        <v>0</v>
      </c>
      <c r="BB13" s="368"/>
      <c r="BC13" s="368"/>
      <c r="BD13" s="368"/>
      <c r="BE13" s="368"/>
      <c r="BF13" s="368"/>
      <c r="BG13" s="368"/>
      <c r="BH13" s="379">
        <f t="shared" si="17"/>
        <v>0</v>
      </c>
      <c r="BI13" s="255" t="str">
        <f t="shared" si="18"/>
        <v>08</v>
      </c>
      <c r="BJ13" s="361"/>
      <c r="BK13" s="253">
        <f t="shared" si="26"/>
        <v>0</v>
      </c>
      <c r="BL13" s="361"/>
      <c r="BM13" s="253">
        <f t="shared" si="27"/>
        <v>0</v>
      </c>
      <c r="BN13" s="247"/>
      <c r="BO13" s="358"/>
      <c r="BP13" s="361"/>
      <c r="BQ13" s="361"/>
      <c r="BR13" s="361"/>
      <c r="BS13" s="361"/>
      <c r="BT13" s="361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2"/>
      <c r="DN13" s="2"/>
    </row>
    <row r="14" spans="1:118" s="28" customFormat="1" ht="24">
      <c r="A14" s="389" t="str">
        <f t="shared" si="19"/>
        <v>Свод - ССУЗы</v>
      </c>
      <c r="B14" s="351" t="s">
        <v>334</v>
      </c>
      <c r="C14" s="349" t="s">
        <v>294</v>
      </c>
      <c r="D14" s="349" t="s">
        <v>63</v>
      </c>
      <c r="E14" s="308">
        <f t="shared" si="20"/>
        <v>0</v>
      </c>
      <c r="F14" s="236">
        <f t="shared" si="21"/>
        <v>0</v>
      </c>
      <c r="G14" s="236">
        <f t="shared" si="22"/>
        <v>0</v>
      </c>
      <c r="H14" s="236">
        <f t="shared" si="23"/>
        <v>0</v>
      </c>
      <c r="I14" s="236">
        <f t="shared" si="24"/>
        <v>0</v>
      </c>
      <c r="J14" s="236">
        <f t="shared" si="25"/>
        <v>0</v>
      </c>
      <c r="K14" s="236">
        <f t="shared" si="4"/>
        <v>0</v>
      </c>
      <c r="L14" s="236">
        <f t="shared" si="5"/>
        <v>0</v>
      </c>
      <c r="M14" s="236">
        <f t="shared" si="6"/>
        <v>0</v>
      </c>
      <c r="N14" s="236">
        <f t="shared" si="7"/>
        <v>0</v>
      </c>
      <c r="O14" s="236">
        <f t="shared" si="8"/>
        <v>0</v>
      </c>
      <c r="P14" s="367"/>
      <c r="Q14" s="368"/>
      <c r="R14" s="237">
        <f t="shared" si="9"/>
        <v>0</v>
      </c>
      <c r="S14" s="368"/>
      <c r="T14" s="237">
        <f t="shared" si="10"/>
        <v>0</v>
      </c>
      <c r="U14" s="368"/>
      <c r="V14" s="368"/>
      <c r="W14" s="368"/>
      <c r="X14" s="368"/>
      <c r="Y14" s="368"/>
      <c r="Z14" s="368"/>
      <c r="AA14" s="367"/>
      <c r="AB14" s="368"/>
      <c r="AC14" s="237">
        <f t="shared" si="11"/>
        <v>0</v>
      </c>
      <c r="AD14" s="368"/>
      <c r="AE14" s="237">
        <f t="shared" si="12"/>
        <v>0</v>
      </c>
      <c r="AF14" s="368"/>
      <c r="AG14" s="368"/>
      <c r="AH14" s="368"/>
      <c r="AI14" s="368"/>
      <c r="AJ14" s="368"/>
      <c r="AK14" s="368"/>
      <c r="AL14" s="367"/>
      <c r="AM14" s="368"/>
      <c r="AN14" s="237">
        <f t="shared" si="13"/>
        <v>0</v>
      </c>
      <c r="AO14" s="368"/>
      <c r="AP14" s="237">
        <f t="shared" si="14"/>
        <v>0</v>
      </c>
      <c r="AQ14" s="368"/>
      <c r="AR14" s="368"/>
      <c r="AS14" s="368"/>
      <c r="AT14" s="368"/>
      <c r="AU14" s="368"/>
      <c r="AV14" s="368"/>
      <c r="AW14" s="367"/>
      <c r="AX14" s="368"/>
      <c r="AY14" s="237">
        <f t="shared" si="15"/>
        <v>0</v>
      </c>
      <c r="AZ14" s="368"/>
      <c r="BA14" s="237">
        <f t="shared" si="16"/>
        <v>0</v>
      </c>
      <c r="BB14" s="368"/>
      <c r="BC14" s="368"/>
      <c r="BD14" s="368"/>
      <c r="BE14" s="368"/>
      <c r="BF14" s="368"/>
      <c r="BG14" s="368"/>
      <c r="BH14" s="379">
        <f t="shared" si="17"/>
        <v>0</v>
      </c>
      <c r="BI14" s="255" t="str">
        <f t="shared" si="18"/>
        <v>09</v>
      </c>
      <c r="BJ14" s="361"/>
      <c r="BK14" s="253">
        <f t="shared" si="26"/>
        <v>0</v>
      </c>
      <c r="BL14" s="361"/>
      <c r="BM14" s="253">
        <f t="shared" si="27"/>
        <v>0</v>
      </c>
      <c r="BN14" s="247"/>
      <c r="BO14" s="358"/>
      <c r="BP14" s="361"/>
      <c r="BQ14" s="361"/>
      <c r="BR14" s="361"/>
      <c r="BS14" s="361"/>
      <c r="BT14" s="361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242"/>
      <c r="DN14" s="242"/>
    </row>
    <row r="15" spans="1:118" s="28" customFormat="1" ht="12">
      <c r="A15" s="389" t="str">
        <f t="shared" si="19"/>
        <v>Свод - ССУЗы</v>
      </c>
      <c r="B15" s="366" t="s">
        <v>335</v>
      </c>
      <c r="C15" s="349" t="s">
        <v>295</v>
      </c>
      <c r="D15" s="349" t="s">
        <v>64</v>
      </c>
      <c r="E15" s="308">
        <f t="shared" si="20"/>
        <v>0</v>
      </c>
      <c r="F15" s="236">
        <f t="shared" si="21"/>
        <v>0</v>
      </c>
      <c r="G15" s="236">
        <f t="shared" si="22"/>
        <v>0</v>
      </c>
      <c r="H15" s="236">
        <f t="shared" si="23"/>
        <v>0</v>
      </c>
      <c r="I15" s="236">
        <f t="shared" si="24"/>
        <v>0</v>
      </c>
      <c r="J15" s="236">
        <f t="shared" si="25"/>
        <v>0</v>
      </c>
      <c r="K15" s="236">
        <f t="shared" si="4"/>
        <v>0</v>
      </c>
      <c r="L15" s="236">
        <f t="shared" si="5"/>
        <v>0</v>
      </c>
      <c r="M15" s="236">
        <f t="shared" si="6"/>
        <v>0</v>
      </c>
      <c r="N15" s="236">
        <f t="shared" si="7"/>
        <v>0</v>
      </c>
      <c r="O15" s="236">
        <f t="shared" si="8"/>
        <v>0</v>
      </c>
      <c r="P15" s="367"/>
      <c r="Q15" s="368"/>
      <c r="R15" s="237">
        <f t="shared" si="9"/>
        <v>0</v>
      </c>
      <c r="S15" s="368"/>
      <c r="T15" s="237">
        <f t="shared" si="10"/>
        <v>0</v>
      </c>
      <c r="U15" s="368"/>
      <c r="V15" s="368"/>
      <c r="W15" s="368"/>
      <c r="X15" s="368"/>
      <c r="Y15" s="368"/>
      <c r="Z15" s="368"/>
      <c r="AA15" s="367"/>
      <c r="AB15" s="368"/>
      <c r="AC15" s="237">
        <f t="shared" si="11"/>
        <v>0</v>
      </c>
      <c r="AD15" s="368"/>
      <c r="AE15" s="237">
        <f t="shared" si="12"/>
        <v>0</v>
      </c>
      <c r="AF15" s="368"/>
      <c r="AG15" s="368"/>
      <c r="AH15" s="368"/>
      <c r="AI15" s="368"/>
      <c r="AJ15" s="368"/>
      <c r="AK15" s="368"/>
      <c r="AL15" s="367"/>
      <c r="AM15" s="368"/>
      <c r="AN15" s="237">
        <f t="shared" si="13"/>
        <v>0</v>
      </c>
      <c r="AO15" s="368"/>
      <c r="AP15" s="237">
        <f t="shared" si="14"/>
        <v>0</v>
      </c>
      <c r="AQ15" s="368"/>
      <c r="AR15" s="368"/>
      <c r="AS15" s="368"/>
      <c r="AT15" s="368"/>
      <c r="AU15" s="368"/>
      <c r="AV15" s="368"/>
      <c r="AW15" s="367"/>
      <c r="AX15" s="368"/>
      <c r="AY15" s="237">
        <f t="shared" si="15"/>
        <v>0</v>
      </c>
      <c r="AZ15" s="368"/>
      <c r="BA15" s="237">
        <f t="shared" si="16"/>
        <v>0</v>
      </c>
      <c r="BB15" s="368"/>
      <c r="BC15" s="368"/>
      <c r="BD15" s="368"/>
      <c r="BE15" s="368"/>
      <c r="BF15" s="368"/>
      <c r="BG15" s="368"/>
      <c r="BH15" s="379">
        <f t="shared" si="17"/>
        <v>0</v>
      </c>
      <c r="BI15" s="255" t="str">
        <f t="shared" si="18"/>
        <v>10</v>
      </c>
      <c r="BJ15" s="361"/>
      <c r="BK15" s="253">
        <f t="shared" si="26"/>
        <v>0</v>
      </c>
      <c r="BL15" s="361"/>
      <c r="BM15" s="253">
        <f t="shared" si="27"/>
        <v>0</v>
      </c>
      <c r="BN15" s="247"/>
      <c r="BO15" s="358"/>
      <c r="BP15" s="361"/>
      <c r="BQ15" s="361"/>
      <c r="BR15" s="361"/>
      <c r="BS15" s="361"/>
      <c r="BT15" s="361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242"/>
      <c r="DN15" s="242"/>
    </row>
    <row r="16" spans="1:118" s="28" customFormat="1" ht="24">
      <c r="A16" s="389" t="str">
        <f t="shared" si="19"/>
        <v>Свод - ССУЗы</v>
      </c>
      <c r="B16" s="348" t="s">
        <v>336</v>
      </c>
      <c r="C16" s="349" t="s">
        <v>296</v>
      </c>
      <c r="D16" s="349" t="s">
        <v>65</v>
      </c>
      <c r="E16" s="308">
        <f t="shared" si="20"/>
        <v>0</v>
      </c>
      <c r="F16" s="236">
        <f t="shared" si="21"/>
        <v>0</v>
      </c>
      <c r="G16" s="236">
        <f t="shared" si="22"/>
        <v>0</v>
      </c>
      <c r="H16" s="236">
        <f t="shared" si="23"/>
        <v>0</v>
      </c>
      <c r="I16" s="236">
        <f t="shared" si="24"/>
        <v>0</v>
      </c>
      <c r="J16" s="236">
        <f t="shared" si="25"/>
        <v>0</v>
      </c>
      <c r="K16" s="236">
        <f t="shared" si="4"/>
        <v>0</v>
      </c>
      <c r="L16" s="236">
        <f t="shared" si="5"/>
        <v>0</v>
      </c>
      <c r="M16" s="236">
        <f t="shared" si="6"/>
        <v>0</v>
      </c>
      <c r="N16" s="236">
        <f t="shared" si="7"/>
        <v>0</v>
      </c>
      <c r="O16" s="236">
        <f t="shared" si="8"/>
        <v>0</v>
      </c>
      <c r="P16" s="220"/>
      <c r="Q16" s="221"/>
      <c r="R16" s="237">
        <f t="shared" si="9"/>
        <v>0</v>
      </c>
      <c r="S16" s="221"/>
      <c r="T16" s="237">
        <f t="shared" si="10"/>
        <v>0</v>
      </c>
      <c r="U16" s="221"/>
      <c r="V16" s="233"/>
      <c r="W16" s="221"/>
      <c r="X16" s="221"/>
      <c r="Y16" s="233"/>
      <c r="Z16" s="221"/>
      <c r="AA16" s="220"/>
      <c r="AB16" s="221"/>
      <c r="AC16" s="237">
        <f t="shared" si="11"/>
        <v>0</v>
      </c>
      <c r="AD16" s="221"/>
      <c r="AE16" s="237">
        <f t="shared" si="12"/>
        <v>0</v>
      </c>
      <c r="AF16" s="221"/>
      <c r="AG16" s="233"/>
      <c r="AH16" s="221"/>
      <c r="AI16" s="221"/>
      <c r="AJ16" s="233"/>
      <c r="AK16" s="221"/>
      <c r="AL16" s="220"/>
      <c r="AM16" s="221"/>
      <c r="AN16" s="237">
        <f t="shared" si="13"/>
        <v>0</v>
      </c>
      <c r="AO16" s="221"/>
      <c r="AP16" s="237">
        <f t="shared" si="14"/>
        <v>0</v>
      </c>
      <c r="AQ16" s="221"/>
      <c r="AR16" s="233"/>
      <c r="AS16" s="221"/>
      <c r="AT16" s="221"/>
      <c r="AU16" s="233"/>
      <c r="AV16" s="221"/>
      <c r="AW16" s="220"/>
      <c r="AX16" s="221"/>
      <c r="AY16" s="237">
        <f t="shared" si="15"/>
        <v>0</v>
      </c>
      <c r="AZ16" s="221"/>
      <c r="BA16" s="237">
        <f t="shared" si="16"/>
        <v>0</v>
      </c>
      <c r="BB16" s="221"/>
      <c r="BC16" s="233"/>
      <c r="BD16" s="221"/>
      <c r="BE16" s="221"/>
      <c r="BF16" s="233"/>
      <c r="BG16" s="221"/>
      <c r="BH16" s="379">
        <f t="shared" si="17"/>
        <v>0</v>
      </c>
      <c r="BI16" s="255" t="str">
        <f t="shared" si="18"/>
        <v>11</v>
      </c>
      <c r="BJ16" s="361"/>
      <c r="BK16" s="253">
        <f t="shared" si="26"/>
        <v>0</v>
      </c>
      <c r="BL16" s="361"/>
      <c r="BM16" s="253">
        <f t="shared" si="27"/>
        <v>0</v>
      </c>
      <c r="BN16" s="247"/>
      <c r="BO16" s="358"/>
      <c r="BP16" s="361"/>
      <c r="BQ16" s="361"/>
      <c r="BR16" s="361"/>
      <c r="BS16" s="361"/>
      <c r="BT16" s="361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242"/>
      <c r="DN16" s="242"/>
    </row>
    <row r="17" spans="1:118" s="28" customFormat="1" ht="24">
      <c r="A17" s="389" t="str">
        <f t="shared" si="19"/>
        <v>Свод - ССУЗы</v>
      </c>
      <c r="B17" s="351" t="s">
        <v>334</v>
      </c>
      <c r="C17" s="349" t="s">
        <v>297</v>
      </c>
      <c r="D17" s="349" t="s">
        <v>66</v>
      </c>
      <c r="E17" s="308">
        <f t="shared" si="20"/>
        <v>0</v>
      </c>
      <c r="F17" s="236">
        <f t="shared" si="21"/>
        <v>0</v>
      </c>
      <c r="G17" s="236">
        <f t="shared" si="22"/>
        <v>0</v>
      </c>
      <c r="H17" s="236">
        <f t="shared" si="23"/>
        <v>0</v>
      </c>
      <c r="I17" s="236">
        <f t="shared" si="24"/>
        <v>0</v>
      </c>
      <c r="J17" s="236">
        <f t="shared" si="25"/>
        <v>0</v>
      </c>
      <c r="K17" s="236">
        <f t="shared" si="4"/>
        <v>0</v>
      </c>
      <c r="L17" s="236">
        <f t="shared" si="5"/>
        <v>0</v>
      </c>
      <c r="M17" s="236">
        <f t="shared" si="6"/>
        <v>0</v>
      </c>
      <c r="N17" s="236">
        <f t="shared" si="7"/>
        <v>0</v>
      </c>
      <c r="O17" s="236">
        <f t="shared" si="8"/>
        <v>0</v>
      </c>
      <c r="P17" s="220"/>
      <c r="Q17" s="221"/>
      <c r="R17" s="237">
        <f t="shared" si="9"/>
        <v>0</v>
      </c>
      <c r="S17" s="221"/>
      <c r="T17" s="237">
        <f t="shared" si="10"/>
        <v>0</v>
      </c>
      <c r="U17" s="221"/>
      <c r="V17" s="233"/>
      <c r="W17" s="221"/>
      <c r="X17" s="221"/>
      <c r="Y17" s="233"/>
      <c r="Z17" s="221"/>
      <c r="AA17" s="220"/>
      <c r="AB17" s="221"/>
      <c r="AC17" s="237">
        <f t="shared" si="11"/>
        <v>0</v>
      </c>
      <c r="AD17" s="221"/>
      <c r="AE17" s="237">
        <f t="shared" si="12"/>
        <v>0</v>
      </c>
      <c r="AF17" s="221"/>
      <c r="AG17" s="233"/>
      <c r="AH17" s="221"/>
      <c r="AI17" s="221"/>
      <c r="AJ17" s="233"/>
      <c r="AK17" s="221"/>
      <c r="AL17" s="220"/>
      <c r="AM17" s="221"/>
      <c r="AN17" s="237">
        <f t="shared" si="13"/>
        <v>0</v>
      </c>
      <c r="AO17" s="221"/>
      <c r="AP17" s="237">
        <f t="shared" si="14"/>
        <v>0</v>
      </c>
      <c r="AQ17" s="221"/>
      <c r="AR17" s="233"/>
      <c r="AS17" s="221"/>
      <c r="AT17" s="221"/>
      <c r="AU17" s="233"/>
      <c r="AV17" s="221"/>
      <c r="AW17" s="220"/>
      <c r="AX17" s="221"/>
      <c r="AY17" s="237">
        <f t="shared" si="15"/>
        <v>0</v>
      </c>
      <c r="AZ17" s="221"/>
      <c r="BA17" s="237">
        <f t="shared" si="16"/>
        <v>0</v>
      </c>
      <c r="BB17" s="221"/>
      <c r="BC17" s="233"/>
      <c r="BD17" s="221"/>
      <c r="BE17" s="221"/>
      <c r="BF17" s="233"/>
      <c r="BG17" s="221"/>
      <c r="BH17" s="379">
        <f t="shared" si="17"/>
        <v>0</v>
      </c>
      <c r="BI17" s="255" t="str">
        <f t="shared" si="18"/>
        <v>12</v>
      </c>
      <c r="BJ17" s="361"/>
      <c r="BK17" s="253">
        <f t="shared" si="26"/>
        <v>0</v>
      </c>
      <c r="BL17" s="361"/>
      <c r="BM17" s="253">
        <f t="shared" si="27"/>
        <v>0</v>
      </c>
      <c r="BN17" s="247"/>
      <c r="BO17" s="358"/>
      <c r="BP17" s="361"/>
      <c r="BQ17" s="361"/>
      <c r="BR17" s="361"/>
      <c r="BS17" s="361"/>
      <c r="BT17" s="361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242"/>
      <c r="DN17" s="242"/>
    </row>
    <row r="18" spans="1:118" s="28" customFormat="1" ht="12">
      <c r="A18" s="389" t="str">
        <f t="shared" si="19"/>
        <v>Свод - ССУЗы</v>
      </c>
      <c r="B18" s="366" t="s">
        <v>335</v>
      </c>
      <c r="C18" s="349" t="s">
        <v>298</v>
      </c>
      <c r="D18" s="349" t="s">
        <v>67</v>
      </c>
      <c r="E18" s="308">
        <f t="shared" si="20"/>
        <v>0</v>
      </c>
      <c r="F18" s="236">
        <f t="shared" si="21"/>
        <v>0</v>
      </c>
      <c r="G18" s="236">
        <f t="shared" si="22"/>
        <v>0</v>
      </c>
      <c r="H18" s="236">
        <f t="shared" si="23"/>
        <v>0</v>
      </c>
      <c r="I18" s="236">
        <f t="shared" si="24"/>
        <v>0</v>
      </c>
      <c r="J18" s="236">
        <f t="shared" si="25"/>
        <v>0</v>
      </c>
      <c r="K18" s="236">
        <f t="shared" si="4"/>
        <v>0</v>
      </c>
      <c r="L18" s="236">
        <f t="shared" si="5"/>
        <v>0</v>
      </c>
      <c r="M18" s="236">
        <f t="shared" si="6"/>
        <v>0</v>
      </c>
      <c r="N18" s="236">
        <f t="shared" si="7"/>
        <v>0</v>
      </c>
      <c r="O18" s="236">
        <f t="shared" si="8"/>
        <v>0</v>
      </c>
      <c r="P18" s="220"/>
      <c r="Q18" s="221"/>
      <c r="R18" s="237">
        <f t="shared" si="9"/>
        <v>0</v>
      </c>
      <c r="S18" s="221"/>
      <c r="T18" s="237">
        <f t="shared" si="10"/>
        <v>0</v>
      </c>
      <c r="U18" s="221"/>
      <c r="V18" s="233"/>
      <c r="W18" s="221"/>
      <c r="X18" s="221"/>
      <c r="Y18" s="233"/>
      <c r="Z18" s="221"/>
      <c r="AA18" s="220"/>
      <c r="AB18" s="221"/>
      <c r="AC18" s="237">
        <f t="shared" si="11"/>
        <v>0</v>
      </c>
      <c r="AD18" s="221"/>
      <c r="AE18" s="237">
        <f t="shared" si="12"/>
        <v>0</v>
      </c>
      <c r="AF18" s="221"/>
      <c r="AG18" s="233"/>
      <c r="AH18" s="221"/>
      <c r="AI18" s="221"/>
      <c r="AJ18" s="233"/>
      <c r="AK18" s="221"/>
      <c r="AL18" s="220"/>
      <c r="AM18" s="221"/>
      <c r="AN18" s="237">
        <f t="shared" si="13"/>
        <v>0</v>
      </c>
      <c r="AO18" s="221"/>
      <c r="AP18" s="237">
        <f t="shared" si="14"/>
        <v>0</v>
      </c>
      <c r="AQ18" s="221"/>
      <c r="AR18" s="233"/>
      <c r="AS18" s="221"/>
      <c r="AT18" s="221"/>
      <c r="AU18" s="233"/>
      <c r="AV18" s="221"/>
      <c r="AW18" s="220"/>
      <c r="AX18" s="221"/>
      <c r="AY18" s="237">
        <f t="shared" si="15"/>
        <v>0</v>
      </c>
      <c r="AZ18" s="221"/>
      <c r="BA18" s="237">
        <f t="shared" si="16"/>
        <v>0</v>
      </c>
      <c r="BB18" s="221"/>
      <c r="BC18" s="233"/>
      <c r="BD18" s="221"/>
      <c r="BE18" s="221"/>
      <c r="BF18" s="233"/>
      <c r="BG18" s="221"/>
      <c r="BH18" s="379">
        <f t="shared" si="17"/>
        <v>0</v>
      </c>
      <c r="BI18" s="255" t="str">
        <f t="shared" si="18"/>
        <v>13</v>
      </c>
      <c r="BJ18" s="361"/>
      <c r="BK18" s="253">
        <f t="shared" si="26"/>
        <v>0</v>
      </c>
      <c r="BL18" s="361"/>
      <c r="BM18" s="253">
        <f t="shared" si="27"/>
        <v>0</v>
      </c>
      <c r="BN18" s="247"/>
      <c r="BO18" s="358"/>
      <c r="BP18" s="361"/>
      <c r="BQ18" s="361"/>
      <c r="BR18" s="361"/>
      <c r="BS18" s="361"/>
      <c r="BT18" s="361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242"/>
      <c r="DN18" s="242"/>
    </row>
    <row r="19" spans="1:118" s="28" customFormat="1" ht="72">
      <c r="A19" s="389" t="str">
        <f t="shared" si="19"/>
        <v>Свод - ССУЗы</v>
      </c>
      <c r="B19" s="348" t="s">
        <v>337</v>
      </c>
      <c r="C19" s="349" t="s">
        <v>299</v>
      </c>
      <c r="D19" s="349" t="s">
        <v>300</v>
      </c>
      <c r="E19" s="308">
        <f t="shared" si="20"/>
        <v>0</v>
      </c>
      <c r="F19" s="236">
        <f t="shared" si="21"/>
        <v>0</v>
      </c>
      <c r="G19" s="236">
        <f t="shared" si="22"/>
        <v>0</v>
      </c>
      <c r="H19" s="236">
        <f t="shared" si="23"/>
        <v>0</v>
      </c>
      <c r="I19" s="236">
        <f t="shared" si="24"/>
        <v>0</v>
      </c>
      <c r="J19" s="236">
        <f t="shared" si="25"/>
        <v>0</v>
      </c>
      <c r="K19" s="236">
        <f t="shared" si="4"/>
        <v>0</v>
      </c>
      <c r="L19" s="236">
        <f t="shared" si="5"/>
        <v>0</v>
      </c>
      <c r="M19" s="236">
        <f t="shared" si="6"/>
        <v>0</v>
      </c>
      <c r="N19" s="236">
        <f t="shared" si="7"/>
        <v>0</v>
      </c>
      <c r="O19" s="236">
        <f t="shared" si="8"/>
        <v>0</v>
      </c>
      <c r="P19" s="220"/>
      <c r="Q19" s="221"/>
      <c r="R19" s="237">
        <f t="shared" si="9"/>
        <v>0</v>
      </c>
      <c r="S19" s="221"/>
      <c r="T19" s="237">
        <f t="shared" si="10"/>
        <v>0</v>
      </c>
      <c r="U19" s="221"/>
      <c r="V19" s="233"/>
      <c r="W19" s="221"/>
      <c r="X19" s="221"/>
      <c r="Y19" s="233"/>
      <c r="Z19" s="221"/>
      <c r="AA19" s="220"/>
      <c r="AB19" s="221"/>
      <c r="AC19" s="237">
        <f t="shared" si="11"/>
        <v>0</v>
      </c>
      <c r="AD19" s="221"/>
      <c r="AE19" s="237">
        <f t="shared" si="12"/>
        <v>0</v>
      </c>
      <c r="AF19" s="221"/>
      <c r="AG19" s="233"/>
      <c r="AH19" s="221"/>
      <c r="AI19" s="221"/>
      <c r="AJ19" s="233"/>
      <c r="AK19" s="221"/>
      <c r="AL19" s="220"/>
      <c r="AM19" s="221"/>
      <c r="AN19" s="237">
        <f t="shared" si="13"/>
        <v>0</v>
      </c>
      <c r="AO19" s="221"/>
      <c r="AP19" s="237">
        <f t="shared" si="14"/>
        <v>0</v>
      </c>
      <c r="AQ19" s="221"/>
      <c r="AR19" s="233"/>
      <c r="AS19" s="221"/>
      <c r="AT19" s="221"/>
      <c r="AU19" s="233"/>
      <c r="AV19" s="221"/>
      <c r="AW19" s="220"/>
      <c r="AX19" s="221"/>
      <c r="AY19" s="237">
        <f t="shared" si="15"/>
        <v>0</v>
      </c>
      <c r="AZ19" s="221"/>
      <c r="BA19" s="237">
        <f t="shared" si="16"/>
        <v>0</v>
      </c>
      <c r="BB19" s="221"/>
      <c r="BC19" s="233"/>
      <c r="BD19" s="221"/>
      <c r="BE19" s="221"/>
      <c r="BF19" s="233"/>
      <c r="BG19" s="221"/>
      <c r="BH19" s="379">
        <f t="shared" si="17"/>
        <v>0</v>
      </c>
      <c r="BI19" s="255" t="str">
        <f t="shared" si="18"/>
        <v>14</v>
      </c>
      <c r="BJ19" s="361"/>
      <c r="BK19" s="253">
        <f t="shared" si="26"/>
        <v>0</v>
      </c>
      <c r="BL19" s="361"/>
      <c r="BM19" s="253">
        <f t="shared" si="27"/>
        <v>0</v>
      </c>
      <c r="BN19" s="247"/>
      <c r="BO19" s="358"/>
      <c r="BP19" s="361"/>
      <c r="BQ19" s="361"/>
      <c r="BR19" s="361"/>
      <c r="BS19" s="361"/>
      <c r="BT19" s="361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242"/>
      <c r="DN19" s="242"/>
    </row>
    <row r="20" spans="1:118" s="28" customFormat="1" ht="24">
      <c r="A20" s="389" t="str">
        <f t="shared" si="19"/>
        <v>Свод - ССУЗы</v>
      </c>
      <c r="B20" s="351" t="s">
        <v>334</v>
      </c>
      <c r="C20" s="349" t="s">
        <v>301</v>
      </c>
      <c r="D20" s="349" t="s">
        <v>302</v>
      </c>
      <c r="E20" s="308">
        <f t="shared" si="20"/>
        <v>0</v>
      </c>
      <c r="F20" s="236">
        <f t="shared" si="21"/>
        <v>0</v>
      </c>
      <c r="G20" s="236">
        <f t="shared" si="22"/>
        <v>0</v>
      </c>
      <c r="H20" s="236">
        <f t="shared" si="23"/>
        <v>0</v>
      </c>
      <c r="I20" s="236">
        <f t="shared" si="24"/>
        <v>0</v>
      </c>
      <c r="J20" s="236">
        <f t="shared" si="25"/>
        <v>0</v>
      </c>
      <c r="K20" s="236">
        <f t="shared" si="4"/>
        <v>0</v>
      </c>
      <c r="L20" s="236">
        <f t="shared" si="5"/>
        <v>0</v>
      </c>
      <c r="M20" s="236">
        <f t="shared" si="6"/>
        <v>0</v>
      </c>
      <c r="N20" s="236">
        <f t="shared" si="7"/>
        <v>0</v>
      </c>
      <c r="O20" s="236">
        <f t="shared" si="8"/>
        <v>0</v>
      </c>
      <c r="P20" s="220"/>
      <c r="Q20" s="221"/>
      <c r="R20" s="237">
        <f t="shared" si="9"/>
        <v>0</v>
      </c>
      <c r="S20" s="221"/>
      <c r="T20" s="237">
        <f t="shared" si="10"/>
        <v>0</v>
      </c>
      <c r="U20" s="221"/>
      <c r="V20" s="233"/>
      <c r="W20" s="221"/>
      <c r="X20" s="221"/>
      <c r="Y20" s="233"/>
      <c r="Z20" s="221"/>
      <c r="AA20" s="220"/>
      <c r="AB20" s="221"/>
      <c r="AC20" s="237">
        <f t="shared" si="11"/>
        <v>0</v>
      </c>
      <c r="AD20" s="221"/>
      <c r="AE20" s="237">
        <f t="shared" si="12"/>
        <v>0</v>
      </c>
      <c r="AF20" s="221"/>
      <c r="AG20" s="233"/>
      <c r="AH20" s="221"/>
      <c r="AI20" s="221"/>
      <c r="AJ20" s="233"/>
      <c r="AK20" s="221"/>
      <c r="AL20" s="220"/>
      <c r="AM20" s="221"/>
      <c r="AN20" s="237">
        <f t="shared" si="13"/>
        <v>0</v>
      </c>
      <c r="AO20" s="221"/>
      <c r="AP20" s="237">
        <f t="shared" si="14"/>
        <v>0</v>
      </c>
      <c r="AQ20" s="221"/>
      <c r="AR20" s="233"/>
      <c r="AS20" s="221"/>
      <c r="AT20" s="221"/>
      <c r="AU20" s="233"/>
      <c r="AV20" s="221"/>
      <c r="AW20" s="220"/>
      <c r="AX20" s="221"/>
      <c r="AY20" s="237">
        <f t="shared" si="15"/>
        <v>0</v>
      </c>
      <c r="AZ20" s="221"/>
      <c r="BA20" s="237">
        <f t="shared" si="16"/>
        <v>0</v>
      </c>
      <c r="BB20" s="221"/>
      <c r="BC20" s="233"/>
      <c r="BD20" s="221"/>
      <c r="BE20" s="221"/>
      <c r="BF20" s="233"/>
      <c r="BG20" s="221"/>
      <c r="BH20" s="379">
        <f t="shared" si="17"/>
        <v>0</v>
      </c>
      <c r="BI20" s="255" t="str">
        <f t="shared" si="18"/>
        <v>15</v>
      </c>
      <c r="BJ20" s="361"/>
      <c r="BK20" s="253">
        <f t="shared" si="26"/>
        <v>0</v>
      </c>
      <c r="BL20" s="361"/>
      <c r="BM20" s="253">
        <f t="shared" si="27"/>
        <v>0</v>
      </c>
      <c r="BN20" s="247"/>
      <c r="BO20" s="358"/>
      <c r="BP20" s="361"/>
      <c r="BQ20" s="361"/>
      <c r="BR20" s="361"/>
      <c r="BS20" s="361"/>
      <c r="BT20" s="361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242"/>
      <c r="DN20" s="242"/>
    </row>
    <row r="21" spans="1:118" s="28" customFormat="1" ht="12">
      <c r="A21" s="389" t="str">
        <f t="shared" si="19"/>
        <v>Свод - ССУЗы</v>
      </c>
      <c r="B21" s="366" t="s">
        <v>335</v>
      </c>
      <c r="C21" s="349" t="s">
        <v>303</v>
      </c>
      <c r="D21" s="349" t="s">
        <v>304</v>
      </c>
      <c r="E21" s="308">
        <f t="shared" si="20"/>
        <v>0</v>
      </c>
      <c r="F21" s="236">
        <f t="shared" si="21"/>
        <v>0</v>
      </c>
      <c r="G21" s="236">
        <f t="shared" si="22"/>
        <v>0</v>
      </c>
      <c r="H21" s="236">
        <f t="shared" si="23"/>
        <v>0</v>
      </c>
      <c r="I21" s="236">
        <f t="shared" si="24"/>
        <v>0</v>
      </c>
      <c r="J21" s="236">
        <f>ROUND(SUM(U21,AF21,AQ21,BB21),1)</f>
        <v>0</v>
      </c>
      <c r="K21" s="236">
        <f>ROUND(SUM(V21,AG21,AR21,BC21),1)</f>
        <v>0</v>
      </c>
      <c r="L21" s="236">
        <f>ROUND(SUM(W21,AH21,AS21,BD21),1)</f>
        <v>0</v>
      </c>
      <c r="M21" s="236">
        <f>ROUND(SUM(X21,AI21,AT21,BE21),1)</f>
        <v>0</v>
      </c>
      <c r="N21" s="236">
        <f t="shared" si="7"/>
        <v>0</v>
      </c>
      <c r="O21" s="236">
        <f>ROUND(SUM(Z21,AK21,AV21,BG21),1)</f>
        <v>0</v>
      </c>
      <c r="P21" s="220"/>
      <c r="Q21" s="221"/>
      <c r="R21" s="237">
        <f t="shared" si="9"/>
        <v>0</v>
      </c>
      <c r="S21" s="221"/>
      <c r="T21" s="237">
        <f t="shared" si="10"/>
        <v>0</v>
      </c>
      <c r="U21" s="221"/>
      <c r="V21" s="233"/>
      <c r="W21" s="221"/>
      <c r="X21" s="221"/>
      <c r="Y21" s="233"/>
      <c r="Z21" s="221"/>
      <c r="AA21" s="220"/>
      <c r="AB21" s="221"/>
      <c r="AC21" s="237">
        <f t="shared" si="11"/>
        <v>0</v>
      </c>
      <c r="AD21" s="221"/>
      <c r="AE21" s="237">
        <f t="shared" si="12"/>
        <v>0</v>
      </c>
      <c r="AF21" s="221"/>
      <c r="AG21" s="233"/>
      <c r="AH21" s="221"/>
      <c r="AI21" s="221"/>
      <c r="AJ21" s="233"/>
      <c r="AK21" s="221"/>
      <c r="AL21" s="220"/>
      <c r="AM21" s="221"/>
      <c r="AN21" s="237">
        <f t="shared" si="13"/>
        <v>0</v>
      </c>
      <c r="AO21" s="221"/>
      <c r="AP21" s="237">
        <f t="shared" si="14"/>
        <v>0</v>
      </c>
      <c r="AQ21" s="221"/>
      <c r="AR21" s="233"/>
      <c r="AS21" s="221"/>
      <c r="AT21" s="221"/>
      <c r="AU21" s="233"/>
      <c r="AV21" s="221"/>
      <c r="AW21" s="220"/>
      <c r="AX21" s="221"/>
      <c r="AY21" s="237">
        <f t="shared" si="15"/>
        <v>0</v>
      </c>
      <c r="AZ21" s="221"/>
      <c r="BA21" s="237">
        <f t="shared" si="16"/>
        <v>0</v>
      </c>
      <c r="BB21" s="221"/>
      <c r="BC21" s="233"/>
      <c r="BD21" s="221"/>
      <c r="BE21" s="221"/>
      <c r="BF21" s="233"/>
      <c r="BG21" s="221"/>
      <c r="BH21" s="379">
        <f t="shared" si="17"/>
        <v>0</v>
      </c>
      <c r="BI21" s="255" t="str">
        <f t="shared" si="18"/>
        <v>16</v>
      </c>
      <c r="BJ21" s="361"/>
      <c r="BK21" s="253">
        <f t="shared" si="26"/>
        <v>0</v>
      </c>
      <c r="BL21" s="361"/>
      <c r="BM21" s="253">
        <f t="shared" si="27"/>
        <v>0</v>
      </c>
      <c r="BN21" s="247"/>
      <c r="BO21" s="358"/>
      <c r="BP21" s="361"/>
      <c r="BQ21" s="361"/>
      <c r="BR21" s="361"/>
      <c r="BS21" s="361"/>
      <c r="BT21" s="361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242"/>
      <c r="DN21" s="242"/>
    </row>
    <row r="22" spans="1:118" s="28" customFormat="1" ht="24">
      <c r="A22" s="389" t="str">
        <f t="shared" si="19"/>
        <v>Свод - ССУЗы</v>
      </c>
      <c r="B22" s="348" t="s">
        <v>338</v>
      </c>
      <c r="C22" s="349" t="s">
        <v>305</v>
      </c>
      <c r="D22" s="349" t="s">
        <v>306</v>
      </c>
      <c r="E22" s="308">
        <f t="shared" si="20"/>
        <v>0</v>
      </c>
      <c r="F22" s="236">
        <f t="shared" si="21"/>
        <v>0</v>
      </c>
      <c r="G22" s="236">
        <f t="shared" si="22"/>
        <v>0</v>
      </c>
      <c r="H22" s="236">
        <f t="shared" si="23"/>
        <v>0</v>
      </c>
      <c r="I22" s="236">
        <f t="shared" si="24"/>
        <v>0</v>
      </c>
      <c r="J22" s="236">
        <f t="shared" ref="J22:J33" si="28">ROUND(SUM(U22,AF22,AQ22,BB22),1)</f>
        <v>0</v>
      </c>
      <c r="K22" s="236">
        <f t="shared" ref="K22:K33" si="29">ROUND(SUM(V22,AG22,AR22,BC22),1)</f>
        <v>0</v>
      </c>
      <c r="L22" s="236">
        <f t="shared" ref="L22:L33" si="30">ROUND(SUM(W22,AH22,AS22,BD22),1)</f>
        <v>0</v>
      </c>
      <c r="M22" s="236">
        <f t="shared" ref="M22:M33" si="31">ROUND(SUM(X22,AI22,AT22,BE22),1)</f>
        <v>0</v>
      </c>
      <c r="N22" s="236">
        <f t="shared" si="7"/>
        <v>0</v>
      </c>
      <c r="O22" s="236">
        <f t="shared" ref="O22:O33" si="32">ROUND(SUM(Z22,AK22,AV22,BG22),1)</f>
        <v>0</v>
      </c>
      <c r="P22" s="367"/>
      <c r="Q22" s="368"/>
      <c r="R22" s="237">
        <f t="shared" si="9"/>
        <v>0</v>
      </c>
      <c r="S22" s="368"/>
      <c r="T22" s="237">
        <f t="shared" si="10"/>
        <v>0</v>
      </c>
      <c r="U22" s="368"/>
      <c r="V22" s="368"/>
      <c r="W22" s="368"/>
      <c r="X22" s="368"/>
      <c r="Y22" s="368"/>
      <c r="Z22" s="368"/>
      <c r="AA22" s="367"/>
      <c r="AB22" s="368"/>
      <c r="AC22" s="237">
        <f t="shared" si="11"/>
        <v>0</v>
      </c>
      <c r="AD22" s="368"/>
      <c r="AE22" s="237">
        <f t="shared" si="12"/>
        <v>0</v>
      </c>
      <c r="AF22" s="368"/>
      <c r="AG22" s="368"/>
      <c r="AH22" s="368"/>
      <c r="AI22" s="368"/>
      <c r="AJ22" s="368"/>
      <c r="AK22" s="368"/>
      <c r="AL22" s="367"/>
      <c r="AM22" s="368"/>
      <c r="AN22" s="237">
        <f t="shared" si="13"/>
        <v>0</v>
      </c>
      <c r="AO22" s="368"/>
      <c r="AP22" s="237">
        <f t="shared" si="14"/>
        <v>0</v>
      </c>
      <c r="AQ22" s="368"/>
      <c r="AR22" s="368"/>
      <c r="AS22" s="368"/>
      <c r="AT22" s="368"/>
      <c r="AU22" s="368"/>
      <c r="AV22" s="368"/>
      <c r="AW22" s="367"/>
      <c r="AX22" s="368"/>
      <c r="AY22" s="237">
        <f t="shared" si="15"/>
        <v>0</v>
      </c>
      <c r="AZ22" s="368"/>
      <c r="BA22" s="237">
        <f t="shared" si="16"/>
        <v>0</v>
      </c>
      <c r="BB22" s="368"/>
      <c r="BC22" s="368"/>
      <c r="BD22" s="368"/>
      <c r="BE22" s="368"/>
      <c r="BF22" s="368"/>
      <c r="BG22" s="368"/>
      <c r="BH22" s="379">
        <f t="shared" si="17"/>
        <v>0</v>
      </c>
      <c r="BI22" s="255" t="str">
        <f t="shared" si="18"/>
        <v>17</v>
      </c>
      <c r="BJ22" s="361"/>
      <c r="BK22" s="253">
        <f t="shared" si="26"/>
        <v>0</v>
      </c>
      <c r="BL22" s="361"/>
      <c r="BM22" s="253">
        <f t="shared" si="27"/>
        <v>0</v>
      </c>
      <c r="BN22" s="247"/>
      <c r="BO22" s="358"/>
      <c r="BP22" s="361"/>
      <c r="BQ22" s="361"/>
      <c r="BR22" s="361"/>
      <c r="BS22" s="361"/>
      <c r="BT22" s="361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242"/>
      <c r="DN22" s="242"/>
    </row>
    <row r="23" spans="1:118" s="28" customFormat="1" ht="72">
      <c r="A23" s="389" t="str">
        <f t="shared" si="19"/>
        <v>Свод - ССУЗы</v>
      </c>
      <c r="B23" s="348" t="s">
        <v>339</v>
      </c>
      <c r="C23" s="349" t="s">
        <v>307</v>
      </c>
      <c r="D23" s="349" t="s">
        <v>308</v>
      </c>
      <c r="E23" s="308">
        <f t="shared" si="20"/>
        <v>0</v>
      </c>
      <c r="F23" s="236">
        <f t="shared" si="21"/>
        <v>0</v>
      </c>
      <c r="G23" s="236">
        <f t="shared" si="22"/>
        <v>0</v>
      </c>
      <c r="H23" s="236">
        <f t="shared" si="23"/>
        <v>0</v>
      </c>
      <c r="I23" s="236">
        <f t="shared" si="24"/>
        <v>0</v>
      </c>
      <c r="J23" s="236">
        <f t="shared" si="28"/>
        <v>0</v>
      </c>
      <c r="K23" s="236">
        <f t="shared" si="29"/>
        <v>0</v>
      </c>
      <c r="L23" s="236">
        <f t="shared" si="30"/>
        <v>0</v>
      </c>
      <c r="M23" s="236">
        <f t="shared" si="31"/>
        <v>0</v>
      </c>
      <c r="N23" s="236">
        <f t="shared" si="7"/>
        <v>0</v>
      </c>
      <c r="O23" s="236">
        <f>ROUND(SUM(Z23,AK23,AV23,BG23),1)</f>
        <v>0</v>
      </c>
      <c r="P23" s="367"/>
      <c r="Q23" s="368"/>
      <c r="R23" s="237">
        <f t="shared" si="9"/>
        <v>0</v>
      </c>
      <c r="S23" s="368"/>
      <c r="T23" s="237">
        <f t="shared" si="10"/>
        <v>0</v>
      </c>
      <c r="U23" s="368"/>
      <c r="V23" s="368"/>
      <c r="W23" s="368"/>
      <c r="X23" s="368"/>
      <c r="Y23" s="368"/>
      <c r="Z23" s="368"/>
      <c r="AA23" s="367"/>
      <c r="AB23" s="368"/>
      <c r="AC23" s="237">
        <f t="shared" si="11"/>
        <v>0</v>
      </c>
      <c r="AD23" s="368"/>
      <c r="AE23" s="237">
        <f t="shared" si="12"/>
        <v>0</v>
      </c>
      <c r="AF23" s="368"/>
      <c r="AG23" s="368"/>
      <c r="AH23" s="368"/>
      <c r="AI23" s="368"/>
      <c r="AJ23" s="368"/>
      <c r="AK23" s="368"/>
      <c r="AL23" s="367"/>
      <c r="AM23" s="368"/>
      <c r="AN23" s="237">
        <f t="shared" si="13"/>
        <v>0</v>
      </c>
      <c r="AO23" s="368"/>
      <c r="AP23" s="237">
        <f t="shared" si="14"/>
        <v>0</v>
      </c>
      <c r="AQ23" s="368"/>
      <c r="AR23" s="368"/>
      <c r="AS23" s="368"/>
      <c r="AT23" s="368"/>
      <c r="AU23" s="368"/>
      <c r="AV23" s="368"/>
      <c r="AW23" s="367"/>
      <c r="AX23" s="368"/>
      <c r="AY23" s="237">
        <f t="shared" si="15"/>
        <v>0</v>
      </c>
      <c r="AZ23" s="368"/>
      <c r="BA23" s="237">
        <f t="shared" si="16"/>
        <v>0</v>
      </c>
      <c r="BB23" s="368"/>
      <c r="BC23" s="368"/>
      <c r="BD23" s="368"/>
      <c r="BE23" s="368"/>
      <c r="BF23" s="368"/>
      <c r="BG23" s="368"/>
      <c r="BH23" s="379">
        <f t="shared" si="17"/>
        <v>0</v>
      </c>
      <c r="BI23" s="255" t="str">
        <f t="shared" si="18"/>
        <v>18</v>
      </c>
      <c r="BJ23" s="361"/>
      <c r="BK23" s="253">
        <f t="shared" si="26"/>
        <v>0</v>
      </c>
      <c r="BL23" s="361"/>
      <c r="BM23" s="253">
        <f t="shared" si="27"/>
        <v>0</v>
      </c>
      <c r="BN23" s="247"/>
      <c r="BO23" s="358"/>
      <c r="BP23" s="361"/>
      <c r="BQ23" s="361"/>
      <c r="BR23" s="361"/>
      <c r="BS23" s="361"/>
      <c r="BT23" s="361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242"/>
      <c r="DN23" s="242"/>
    </row>
    <row r="24" spans="1:118" s="28" customFormat="1" ht="12">
      <c r="A24" s="389" t="str">
        <f t="shared" si="19"/>
        <v>Свод - ССУЗы</v>
      </c>
      <c r="B24" s="348" t="s">
        <v>309</v>
      </c>
      <c r="C24" s="349" t="s">
        <v>71</v>
      </c>
      <c r="D24" s="349" t="s">
        <v>310</v>
      </c>
      <c r="E24" s="308">
        <f t="shared" si="20"/>
        <v>0</v>
      </c>
      <c r="F24" s="236">
        <f t="shared" si="21"/>
        <v>0</v>
      </c>
      <c r="G24" s="236">
        <f t="shared" si="22"/>
        <v>0</v>
      </c>
      <c r="H24" s="236">
        <f t="shared" si="23"/>
        <v>0</v>
      </c>
      <c r="I24" s="236">
        <f t="shared" si="24"/>
        <v>0</v>
      </c>
      <c r="J24" s="236">
        <f t="shared" si="28"/>
        <v>0</v>
      </c>
      <c r="K24" s="236">
        <f t="shared" si="29"/>
        <v>0</v>
      </c>
      <c r="L24" s="236">
        <f t="shared" si="30"/>
        <v>0</v>
      </c>
      <c r="M24" s="236">
        <f t="shared" si="31"/>
        <v>0</v>
      </c>
      <c r="N24" s="236">
        <f t="shared" si="7"/>
        <v>0</v>
      </c>
      <c r="O24" s="236">
        <f t="shared" si="32"/>
        <v>0</v>
      </c>
      <c r="P24" s="367"/>
      <c r="Q24" s="368"/>
      <c r="R24" s="237">
        <f t="shared" si="9"/>
        <v>0</v>
      </c>
      <c r="S24" s="368"/>
      <c r="T24" s="237">
        <f t="shared" si="10"/>
        <v>0</v>
      </c>
      <c r="U24" s="368"/>
      <c r="V24" s="368"/>
      <c r="W24" s="368"/>
      <c r="X24" s="368"/>
      <c r="Y24" s="368"/>
      <c r="Z24" s="368"/>
      <c r="AA24" s="367"/>
      <c r="AB24" s="368"/>
      <c r="AC24" s="237">
        <f t="shared" si="11"/>
        <v>0</v>
      </c>
      <c r="AD24" s="368"/>
      <c r="AE24" s="237">
        <f t="shared" si="12"/>
        <v>0</v>
      </c>
      <c r="AF24" s="368"/>
      <c r="AG24" s="368"/>
      <c r="AH24" s="368"/>
      <c r="AI24" s="368"/>
      <c r="AJ24" s="368"/>
      <c r="AK24" s="368"/>
      <c r="AL24" s="367"/>
      <c r="AM24" s="368"/>
      <c r="AN24" s="237">
        <f t="shared" si="13"/>
        <v>0</v>
      </c>
      <c r="AO24" s="368"/>
      <c r="AP24" s="237">
        <f t="shared" si="14"/>
        <v>0</v>
      </c>
      <c r="AQ24" s="368"/>
      <c r="AR24" s="368"/>
      <c r="AS24" s="368"/>
      <c r="AT24" s="368"/>
      <c r="AU24" s="368"/>
      <c r="AV24" s="368"/>
      <c r="AW24" s="367"/>
      <c r="AX24" s="368"/>
      <c r="AY24" s="237">
        <f t="shared" si="15"/>
        <v>0</v>
      </c>
      <c r="AZ24" s="368"/>
      <c r="BA24" s="237">
        <f t="shared" si="16"/>
        <v>0</v>
      </c>
      <c r="BB24" s="368"/>
      <c r="BC24" s="368"/>
      <c r="BD24" s="368"/>
      <c r="BE24" s="368"/>
      <c r="BF24" s="368"/>
      <c r="BG24" s="368"/>
      <c r="BH24" s="379">
        <f t="shared" si="17"/>
        <v>0</v>
      </c>
      <c r="BI24" s="255" t="str">
        <f t="shared" si="18"/>
        <v>19</v>
      </c>
      <c r="BJ24" s="361"/>
      <c r="BK24" s="253">
        <f t="shared" si="26"/>
        <v>0</v>
      </c>
      <c r="BL24" s="361"/>
      <c r="BM24" s="253">
        <f t="shared" si="27"/>
        <v>0</v>
      </c>
      <c r="BN24" s="247"/>
      <c r="BO24" s="358"/>
      <c r="BP24" s="361"/>
      <c r="BQ24" s="361"/>
      <c r="BR24" s="361"/>
      <c r="BS24" s="361"/>
      <c r="BT24" s="361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242"/>
      <c r="DN24" s="242"/>
    </row>
    <row r="25" spans="1:118" s="28" customFormat="1" ht="12">
      <c r="A25" s="389" t="str">
        <f t="shared" si="19"/>
        <v>Свод - ССУЗы</v>
      </c>
      <c r="B25" s="350" t="s">
        <v>72</v>
      </c>
      <c r="C25" s="349" t="s">
        <v>73</v>
      </c>
      <c r="D25" s="349" t="s">
        <v>311</v>
      </c>
      <c r="E25" s="308">
        <f t="shared" si="20"/>
        <v>0</v>
      </c>
      <c r="F25" s="236">
        <f t="shared" si="21"/>
        <v>0</v>
      </c>
      <c r="G25" s="236">
        <f t="shared" si="22"/>
        <v>0</v>
      </c>
      <c r="H25" s="236">
        <f t="shared" si="23"/>
        <v>0</v>
      </c>
      <c r="I25" s="236">
        <f t="shared" si="24"/>
        <v>0</v>
      </c>
      <c r="J25" s="236">
        <f t="shared" si="28"/>
        <v>0</v>
      </c>
      <c r="K25" s="236">
        <f t="shared" si="29"/>
        <v>0</v>
      </c>
      <c r="L25" s="236">
        <f t="shared" si="30"/>
        <v>0</v>
      </c>
      <c r="M25" s="236">
        <f t="shared" si="31"/>
        <v>0</v>
      </c>
      <c r="N25" s="236">
        <f t="shared" si="7"/>
        <v>0</v>
      </c>
      <c r="O25" s="236">
        <f t="shared" si="32"/>
        <v>0</v>
      </c>
      <c r="P25" s="367"/>
      <c r="Q25" s="368"/>
      <c r="R25" s="237">
        <f t="shared" si="9"/>
        <v>0</v>
      </c>
      <c r="S25" s="368"/>
      <c r="T25" s="237">
        <f t="shared" si="10"/>
        <v>0</v>
      </c>
      <c r="U25" s="368"/>
      <c r="V25" s="368"/>
      <c r="W25" s="368"/>
      <c r="X25" s="368"/>
      <c r="Y25" s="368"/>
      <c r="Z25" s="368"/>
      <c r="AA25" s="367"/>
      <c r="AB25" s="368"/>
      <c r="AC25" s="237">
        <f t="shared" si="11"/>
        <v>0</v>
      </c>
      <c r="AD25" s="368"/>
      <c r="AE25" s="237">
        <f t="shared" si="12"/>
        <v>0</v>
      </c>
      <c r="AF25" s="368"/>
      <c r="AG25" s="368"/>
      <c r="AH25" s="368"/>
      <c r="AI25" s="368"/>
      <c r="AJ25" s="368"/>
      <c r="AK25" s="368"/>
      <c r="AL25" s="367"/>
      <c r="AM25" s="368"/>
      <c r="AN25" s="237">
        <f t="shared" si="13"/>
        <v>0</v>
      </c>
      <c r="AO25" s="368"/>
      <c r="AP25" s="237">
        <f t="shared" si="14"/>
        <v>0</v>
      </c>
      <c r="AQ25" s="368"/>
      <c r="AR25" s="368"/>
      <c r="AS25" s="368"/>
      <c r="AT25" s="368"/>
      <c r="AU25" s="368"/>
      <c r="AV25" s="368"/>
      <c r="AW25" s="367"/>
      <c r="AX25" s="368"/>
      <c r="AY25" s="237">
        <f t="shared" si="15"/>
        <v>0</v>
      </c>
      <c r="AZ25" s="368"/>
      <c r="BA25" s="237">
        <f t="shared" si="16"/>
        <v>0</v>
      </c>
      <c r="BB25" s="368"/>
      <c r="BC25" s="368"/>
      <c r="BD25" s="368"/>
      <c r="BE25" s="368"/>
      <c r="BF25" s="368"/>
      <c r="BG25" s="368"/>
      <c r="BH25" s="379">
        <f t="shared" si="17"/>
        <v>0</v>
      </c>
      <c r="BI25" s="255" t="str">
        <f t="shared" si="18"/>
        <v>20</v>
      </c>
      <c r="BJ25" s="361"/>
      <c r="BK25" s="253">
        <f t="shared" si="26"/>
        <v>0</v>
      </c>
      <c r="BL25" s="361"/>
      <c r="BM25" s="253">
        <f t="shared" si="27"/>
        <v>0</v>
      </c>
      <c r="BN25" s="247"/>
      <c r="BO25" s="358"/>
      <c r="BP25" s="361"/>
      <c r="BQ25" s="361"/>
      <c r="BR25" s="361"/>
      <c r="BS25" s="361"/>
      <c r="BT25" s="361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242"/>
      <c r="DN25" s="242"/>
    </row>
    <row r="26" spans="1:118" s="28" customFormat="1" ht="36">
      <c r="A26" s="389" t="str">
        <f t="shared" si="19"/>
        <v>Свод - ССУЗы</v>
      </c>
      <c r="B26" s="348" t="s">
        <v>340</v>
      </c>
      <c r="C26" s="349" t="s">
        <v>71</v>
      </c>
      <c r="D26" s="349" t="s">
        <v>312</v>
      </c>
      <c r="E26" s="308">
        <f t="shared" si="20"/>
        <v>0</v>
      </c>
      <c r="F26" s="236">
        <f t="shared" si="21"/>
        <v>0</v>
      </c>
      <c r="G26" s="236">
        <f t="shared" si="22"/>
        <v>0</v>
      </c>
      <c r="H26" s="236">
        <f t="shared" si="23"/>
        <v>0</v>
      </c>
      <c r="I26" s="236">
        <f t="shared" si="24"/>
        <v>0</v>
      </c>
      <c r="J26" s="236">
        <f t="shared" si="28"/>
        <v>0</v>
      </c>
      <c r="K26" s="236">
        <f t="shared" si="29"/>
        <v>0</v>
      </c>
      <c r="L26" s="236">
        <f t="shared" si="30"/>
        <v>0</v>
      </c>
      <c r="M26" s="236">
        <f t="shared" si="31"/>
        <v>0</v>
      </c>
      <c r="N26" s="236">
        <f t="shared" si="7"/>
        <v>0</v>
      </c>
      <c r="O26" s="236">
        <f t="shared" si="32"/>
        <v>0</v>
      </c>
      <c r="P26" s="367"/>
      <c r="Q26" s="368"/>
      <c r="R26" s="237">
        <f t="shared" si="9"/>
        <v>0</v>
      </c>
      <c r="S26" s="368"/>
      <c r="T26" s="237">
        <f t="shared" si="10"/>
        <v>0</v>
      </c>
      <c r="U26" s="368"/>
      <c r="V26" s="368"/>
      <c r="W26" s="368"/>
      <c r="X26" s="368"/>
      <c r="Y26" s="368"/>
      <c r="Z26" s="368"/>
      <c r="AA26" s="367"/>
      <c r="AB26" s="368"/>
      <c r="AC26" s="237">
        <f t="shared" si="11"/>
        <v>0</v>
      </c>
      <c r="AD26" s="368"/>
      <c r="AE26" s="237">
        <f t="shared" si="12"/>
        <v>0</v>
      </c>
      <c r="AF26" s="368"/>
      <c r="AG26" s="368"/>
      <c r="AH26" s="368"/>
      <c r="AI26" s="368"/>
      <c r="AJ26" s="368"/>
      <c r="AK26" s="368"/>
      <c r="AL26" s="367"/>
      <c r="AM26" s="368"/>
      <c r="AN26" s="237">
        <f t="shared" si="13"/>
        <v>0</v>
      </c>
      <c r="AO26" s="368"/>
      <c r="AP26" s="237">
        <f t="shared" si="14"/>
        <v>0</v>
      </c>
      <c r="AQ26" s="368"/>
      <c r="AR26" s="368"/>
      <c r="AS26" s="368"/>
      <c r="AT26" s="368"/>
      <c r="AU26" s="368"/>
      <c r="AV26" s="368"/>
      <c r="AW26" s="367"/>
      <c r="AX26" s="368"/>
      <c r="AY26" s="237">
        <f t="shared" si="15"/>
        <v>0</v>
      </c>
      <c r="AZ26" s="368"/>
      <c r="BA26" s="237">
        <f t="shared" si="16"/>
        <v>0</v>
      </c>
      <c r="BB26" s="368"/>
      <c r="BC26" s="368"/>
      <c r="BD26" s="368"/>
      <c r="BE26" s="368"/>
      <c r="BF26" s="368"/>
      <c r="BG26" s="368"/>
      <c r="BH26" s="379">
        <f t="shared" si="17"/>
        <v>0</v>
      </c>
      <c r="BI26" s="255" t="str">
        <f t="shared" si="18"/>
        <v>21</v>
      </c>
      <c r="BJ26" s="361"/>
      <c r="BK26" s="253">
        <f t="shared" si="26"/>
        <v>0</v>
      </c>
      <c r="BL26" s="361"/>
      <c r="BM26" s="253">
        <f t="shared" si="27"/>
        <v>0</v>
      </c>
      <c r="BN26" s="247"/>
      <c r="BO26" s="358"/>
      <c r="BP26" s="361"/>
      <c r="BQ26" s="361"/>
      <c r="BR26" s="361"/>
      <c r="BS26" s="361"/>
      <c r="BT26" s="361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242"/>
      <c r="DN26" s="242"/>
    </row>
    <row r="27" spans="1:118" s="28" customFormat="1" ht="12">
      <c r="A27" s="389" t="str">
        <f t="shared" si="19"/>
        <v>Свод - ССУЗы</v>
      </c>
      <c r="B27" s="350" t="s">
        <v>72</v>
      </c>
      <c r="C27" s="349" t="s">
        <v>73</v>
      </c>
      <c r="D27" s="349" t="s">
        <v>313</v>
      </c>
      <c r="E27" s="308">
        <f t="shared" si="20"/>
        <v>0</v>
      </c>
      <c r="F27" s="236">
        <f t="shared" si="21"/>
        <v>0</v>
      </c>
      <c r="G27" s="236">
        <f t="shared" si="22"/>
        <v>0</v>
      </c>
      <c r="H27" s="236">
        <f t="shared" si="23"/>
        <v>0</v>
      </c>
      <c r="I27" s="236">
        <f t="shared" si="24"/>
        <v>0</v>
      </c>
      <c r="J27" s="236">
        <f t="shared" si="28"/>
        <v>0</v>
      </c>
      <c r="K27" s="236">
        <f t="shared" si="29"/>
        <v>0</v>
      </c>
      <c r="L27" s="236">
        <f t="shared" si="30"/>
        <v>0</v>
      </c>
      <c r="M27" s="236">
        <f t="shared" si="31"/>
        <v>0</v>
      </c>
      <c r="N27" s="236">
        <f t="shared" si="7"/>
        <v>0</v>
      </c>
      <c r="O27" s="236">
        <f t="shared" si="32"/>
        <v>0</v>
      </c>
      <c r="P27" s="367"/>
      <c r="Q27" s="368"/>
      <c r="R27" s="237">
        <f t="shared" si="9"/>
        <v>0</v>
      </c>
      <c r="S27" s="368"/>
      <c r="T27" s="237">
        <f t="shared" si="10"/>
        <v>0</v>
      </c>
      <c r="U27" s="368"/>
      <c r="V27" s="368"/>
      <c r="W27" s="368"/>
      <c r="X27" s="368"/>
      <c r="Y27" s="368"/>
      <c r="Z27" s="368"/>
      <c r="AA27" s="367"/>
      <c r="AB27" s="368"/>
      <c r="AC27" s="237">
        <f t="shared" si="11"/>
        <v>0</v>
      </c>
      <c r="AD27" s="368"/>
      <c r="AE27" s="237">
        <f t="shared" si="12"/>
        <v>0</v>
      </c>
      <c r="AF27" s="368"/>
      <c r="AG27" s="368"/>
      <c r="AH27" s="368"/>
      <c r="AI27" s="368"/>
      <c r="AJ27" s="368"/>
      <c r="AK27" s="368"/>
      <c r="AL27" s="367"/>
      <c r="AM27" s="368"/>
      <c r="AN27" s="237">
        <f t="shared" si="13"/>
        <v>0</v>
      </c>
      <c r="AO27" s="368"/>
      <c r="AP27" s="237">
        <f t="shared" si="14"/>
        <v>0</v>
      </c>
      <c r="AQ27" s="368"/>
      <c r="AR27" s="368"/>
      <c r="AS27" s="368"/>
      <c r="AT27" s="368"/>
      <c r="AU27" s="368"/>
      <c r="AV27" s="368"/>
      <c r="AW27" s="367"/>
      <c r="AX27" s="368"/>
      <c r="AY27" s="237">
        <f t="shared" si="15"/>
        <v>0</v>
      </c>
      <c r="AZ27" s="368"/>
      <c r="BA27" s="237">
        <f t="shared" si="16"/>
        <v>0</v>
      </c>
      <c r="BB27" s="368"/>
      <c r="BC27" s="368"/>
      <c r="BD27" s="368"/>
      <c r="BE27" s="368"/>
      <c r="BF27" s="368"/>
      <c r="BG27" s="368"/>
      <c r="BH27" s="379">
        <f t="shared" si="17"/>
        <v>0</v>
      </c>
      <c r="BI27" s="255" t="str">
        <f t="shared" si="18"/>
        <v>22</v>
      </c>
      <c r="BJ27" s="361"/>
      <c r="BK27" s="253">
        <f t="shared" si="26"/>
        <v>0</v>
      </c>
      <c r="BL27" s="361"/>
      <c r="BM27" s="253">
        <f t="shared" si="27"/>
        <v>0</v>
      </c>
      <c r="BN27" s="247"/>
      <c r="BO27" s="358"/>
      <c r="BP27" s="361"/>
      <c r="BQ27" s="361"/>
      <c r="BR27" s="361"/>
      <c r="BS27" s="361"/>
      <c r="BT27" s="361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242"/>
      <c r="DN27" s="242"/>
    </row>
    <row r="28" spans="1:118" s="28" customFormat="1" ht="12">
      <c r="A28" s="389" t="str">
        <f t="shared" si="19"/>
        <v>Свод - ССУЗы</v>
      </c>
      <c r="B28" s="348" t="s">
        <v>74</v>
      </c>
      <c r="C28" s="349" t="s">
        <v>76</v>
      </c>
      <c r="D28" s="349" t="s">
        <v>314</v>
      </c>
      <c r="E28" s="308">
        <f t="shared" si="20"/>
        <v>0</v>
      </c>
      <c r="F28" s="236">
        <f t="shared" si="21"/>
        <v>0</v>
      </c>
      <c r="G28" s="236">
        <f t="shared" si="22"/>
        <v>0</v>
      </c>
      <c r="H28" s="236">
        <f t="shared" si="23"/>
        <v>0</v>
      </c>
      <c r="I28" s="236">
        <f t="shared" si="24"/>
        <v>0</v>
      </c>
      <c r="J28" s="236">
        <f t="shared" si="28"/>
        <v>0</v>
      </c>
      <c r="K28" s="236">
        <f t="shared" si="29"/>
        <v>0</v>
      </c>
      <c r="L28" s="236">
        <f t="shared" si="30"/>
        <v>0</v>
      </c>
      <c r="M28" s="236">
        <f t="shared" si="31"/>
        <v>0</v>
      </c>
      <c r="N28" s="236">
        <f t="shared" si="7"/>
        <v>0</v>
      </c>
      <c r="O28" s="236">
        <f t="shared" si="32"/>
        <v>0</v>
      </c>
      <c r="P28" s="220"/>
      <c r="Q28" s="221"/>
      <c r="R28" s="237">
        <f t="shared" si="9"/>
        <v>0</v>
      </c>
      <c r="S28" s="221"/>
      <c r="T28" s="237">
        <f t="shared" si="10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11"/>
        <v>0</v>
      </c>
      <c r="AD28" s="221"/>
      <c r="AE28" s="237">
        <f t="shared" si="12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13"/>
        <v>0</v>
      </c>
      <c r="AO28" s="221"/>
      <c r="AP28" s="237">
        <f t="shared" si="14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15"/>
        <v>0</v>
      </c>
      <c r="AZ28" s="221"/>
      <c r="BA28" s="237">
        <f t="shared" si="16"/>
        <v>0</v>
      </c>
      <c r="BB28" s="221"/>
      <c r="BC28" s="233"/>
      <c r="BD28" s="221"/>
      <c r="BE28" s="221"/>
      <c r="BF28" s="233"/>
      <c r="BG28" s="221"/>
      <c r="BH28" s="379">
        <f t="shared" si="17"/>
        <v>0</v>
      </c>
      <c r="BI28" s="255" t="str">
        <f t="shared" si="18"/>
        <v>23</v>
      </c>
      <c r="BJ28" s="361"/>
      <c r="BK28" s="253">
        <f t="shared" si="26"/>
        <v>0</v>
      </c>
      <c r="BL28" s="361"/>
      <c r="BM28" s="253">
        <f t="shared" si="27"/>
        <v>0</v>
      </c>
      <c r="BN28" s="247"/>
      <c r="BO28" s="358"/>
      <c r="BP28" s="361"/>
      <c r="BQ28" s="361"/>
      <c r="BR28" s="361"/>
      <c r="BS28" s="361"/>
      <c r="BT28" s="361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242"/>
      <c r="DN28" s="242"/>
    </row>
    <row r="29" spans="1:118" s="28" customFormat="1" ht="12">
      <c r="A29" s="389" t="str">
        <f t="shared" si="19"/>
        <v>Свод - ССУЗы</v>
      </c>
      <c r="B29" s="348" t="s">
        <v>315</v>
      </c>
      <c r="C29" s="349" t="s">
        <v>77</v>
      </c>
      <c r="D29" s="349" t="s">
        <v>316</v>
      </c>
      <c r="E29" s="308">
        <f t="shared" si="20"/>
        <v>0</v>
      </c>
      <c r="F29" s="236">
        <f t="shared" si="21"/>
        <v>0</v>
      </c>
      <c r="G29" s="236">
        <f t="shared" si="22"/>
        <v>0</v>
      </c>
      <c r="H29" s="236">
        <f t="shared" si="23"/>
        <v>0</v>
      </c>
      <c r="I29" s="236">
        <f t="shared" si="24"/>
        <v>0</v>
      </c>
      <c r="J29" s="236">
        <f t="shared" si="28"/>
        <v>0</v>
      </c>
      <c r="K29" s="236">
        <f t="shared" si="29"/>
        <v>0</v>
      </c>
      <c r="L29" s="236">
        <f t="shared" si="30"/>
        <v>0</v>
      </c>
      <c r="M29" s="236">
        <f t="shared" si="31"/>
        <v>0</v>
      </c>
      <c r="N29" s="236">
        <f t="shared" si="7"/>
        <v>0</v>
      </c>
      <c r="O29" s="236">
        <f t="shared" si="32"/>
        <v>0</v>
      </c>
      <c r="P29" s="220"/>
      <c r="Q29" s="221"/>
      <c r="R29" s="237">
        <f t="shared" si="9"/>
        <v>0</v>
      </c>
      <c r="S29" s="221"/>
      <c r="T29" s="237">
        <f t="shared" si="10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11"/>
        <v>0</v>
      </c>
      <c r="AD29" s="221"/>
      <c r="AE29" s="237">
        <f t="shared" si="12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13"/>
        <v>0</v>
      </c>
      <c r="AO29" s="221"/>
      <c r="AP29" s="237">
        <f t="shared" si="14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15"/>
        <v>0</v>
      </c>
      <c r="AZ29" s="221"/>
      <c r="BA29" s="237">
        <f t="shared" si="16"/>
        <v>0</v>
      </c>
      <c r="BB29" s="221"/>
      <c r="BC29" s="233"/>
      <c r="BD29" s="221"/>
      <c r="BE29" s="221"/>
      <c r="BF29" s="233"/>
      <c r="BG29" s="221"/>
      <c r="BH29" s="379">
        <f t="shared" si="17"/>
        <v>0</v>
      </c>
      <c r="BI29" s="255" t="str">
        <f t="shared" si="18"/>
        <v>24</v>
      </c>
      <c r="BJ29" s="361"/>
      <c r="BK29" s="253">
        <f t="shared" si="26"/>
        <v>0</v>
      </c>
      <c r="BL29" s="361"/>
      <c r="BM29" s="253">
        <f t="shared" si="27"/>
        <v>0</v>
      </c>
      <c r="BN29" s="247"/>
      <c r="BO29" s="358"/>
      <c r="BP29" s="361"/>
      <c r="BQ29" s="361"/>
      <c r="BR29" s="361"/>
      <c r="BS29" s="361"/>
      <c r="BT29" s="361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242"/>
      <c r="DN29" s="242"/>
    </row>
    <row r="30" spans="1:118" s="28" customFormat="1" ht="12">
      <c r="A30" s="389" t="str">
        <f t="shared" si="19"/>
        <v>Свод - ССУЗы</v>
      </c>
      <c r="B30" s="348" t="s">
        <v>317</v>
      </c>
      <c r="C30" s="349" t="s">
        <v>78</v>
      </c>
      <c r="D30" s="349" t="s">
        <v>318</v>
      </c>
      <c r="E30" s="308">
        <f t="shared" si="20"/>
        <v>0</v>
      </c>
      <c r="F30" s="236">
        <f t="shared" si="21"/>
        <v>0</v>
      </c>
      <c r="G30" s="236">
        <f t="shared" si="22"/>
        <v>0</v>
      </c>
      <c r="H30" s="236">
        <f t="shared" si="23"/>
        <v>0</v>
      </c>
      <c r="I30" s="236">
        <f t="shared" si="24"/>
        <v>0</v>
      </c>
      <c r="J30" s="236">
        <f t="shared" si="28"/>
        <v>0</v>
      </c>
      <c r="K30" s="236">
        <f t="shared" si="29"/>
        <v>0</v>
      </c>
      <c r="L30" s="236">
        <f t="shared" si="30"/>
        <v>0</v>
      </c>
      <c r="M30" s="236">
        <f t="shared" si="31"/>
        <v>0</v>
      </c>
      <c r="N30" s="236">
        <f t="shared" si="7"/>
        <v>0</v>
      </c>
      <c r="O30" s="236">
        <f t="shared" si="32"/>
        <v>0</v>
      </c>
      <c r="P30" s="220"/>
      <c r="Q30" s="221"/>
      <c r="R30" s="237">
        <f t="shared" si="9"/>
        <v>0</v>
      </c>
      <c r="S30" s="221"/>
      <c r="T30" s="237">
        <f t="shared" si="10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11"/>
        <v>0</v>
      </c>
      <c r="AD30" s="221"/>
      <c r="AE30" s="237">
        <f t="shared" si="12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13"/>
        <v>0</v>
      </c>
      <c r="AO30" s="221"/>
      <c r="AP30" s="237">
        <f t="shared" si="14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15"/>
        <v>0</v>
      </c>
      <c r="AZ30" s="221"/>
      <c r="BA30" s="237">
        <f t="shared" si="16"/>
        <v>0</v>
      </c>
      <c r="BB30" s="221"/>
      <c r="BC30" s="233"/>
      <c r="BD30" s="221"/>
      <c r="BE30" s="221"/>
      <c r="BF30" s="233"/>
      <c r="BG30" s="221"/>
      <c r="BH30" s="379">
        <f t="shared" si="17"/>
        <v>0</v>
      </c>
      <c r="BI30" s="255" t="str">
        <f t="shared" si="18"/>
        <v>25</v>
      </c>
      <c r="BJ30" s="361"/>
      <c r="BK30" s="253">
        <f t="shared" si="26"/>
        <v>0</v>
      </c>
      <c r="BL30" s="361"/>
      <c r="BM30" s="253">
        <f t="shared" si="27"/>
        <v>0</v>
      </c>
      <c r="BN30" s="247"/>
      <c r="BO30" s="358"/>
      <c r="BP30" s="361"/>
      <c r="BQ30" s="361"/>
      <c r="BR30" s="361"/>
      <c r="BS30" s="361"/>
      <c r="BT30" s="361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242"/>
      <c r="DN30" s="242"/>
    </row>
    <row r="31" spans="1:118" s="27" customFormat="1" ht="12">
      <c r="A31" s="389" t="str">
        <f t="shared" si="19"/>
        <v>Свод - ССУЗы</v>
      </c>
      <c r="B31" s="348" t="s">
        <v>319</v>
      </c>
      <c r="C31" s="349" t="s">
        <v>320</v>
      </c>
      <c r="D31" s="349" t="s">
        <v>321</v>
      </c>
      <c r="E31" s="308">
        <f t="shared" si="20"/>
        <v>0</v>
      </c>
      <c r="F31" s="236">
        <f t="shared" si="21"/>
        <v>0</v>
      </c>
      <c r="G31" s="236">
        <f t="shared" si="22"/>
        <v>0</v>
      </c>
      <c r="H31" s="236">
        <f t="shared" si="23"/>
        <v>0</v>
      </c>
      <c r="I31" s="236">
        <f t="shared" si="24"/>
        <v>0</v>
      </c>
      <c r="J31" s="236">
        <f t="shared" si="28"/>
        <v>0</v>
      </c>
      <c r="K31" s="236">
        <f t="shared" si="29"/>
        <v>0</v>
      </c>
      <c r="L31" s="236">
        <f t="shared" si="30"/>
        <v>0</v>
      </c>
      <c r="M31" s="236">
        <f t="shared" si="31"/>
        <v>0</v>
      </c>
      <c r="N31" s="236">
        <f t="shared" si="7"/>
        <v>0</v>
      </c>
      <c r="O31" s="236">
        <f t="shared" si="32"/>
        <v>0</v>
      </c>
      <c r="P31" s="220"/>
      <c r="Q31" s="221"/>
      <c r="R31" s="237">
        <f t="shared" si="9"/>
        <v>0</v>
      </c>
      <c r="S31" s="221"/>
      <c r="T31" s="237">
        <f t="shared" si="10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11"/>
        <v>0</v>
      </c>
      <c r="AD31" s="221"/>
      <c r="AE31" s="237">
        <f t="shared" si="12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13"/>
        <v>0</v>
      </c>
      <c r="AO31" s="221"/>
      <c r="AP31" s="237">
        <f t="shared" si="14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15"/>
        <v>0</v>
      </c>
      <c r="AZ31" s="221"/>
      <c r="BA31" s="237">
        <f t="shared" si="16"/>
        <v>0</v>
      </c>
      <c r="BB31" s="221"/>
      <c r="BC31" s="233"/>
      <c r="BD31" s="221"/>
      <c r="BE31" s="221"/>
      <c r="BF31" s="233"/>
      <c r="BG31" s="221"/>
      <c r="BH31" s="379">
        <f t="shared" si="17"/>
        <v>0</v>
      </c>
      <c r="BI31" s="255" t="str">
        <f t="shared" si="18"/>
        <v>26</v>
      </c>
      <c r="BJ31" s="361"/>
      <c r="BK31" s="253">
        <f t="shared" si="26"/>
        <v>0</v>
      </c>
      <c r="BL31" s="361"/>
      <c r="BM31" s="253">
        <f t="shared" si="27"/>
        <v>0</v>
      </c>
      <c r="BN31" s="247"/>
      <c r="BO31" s="358"/>
      <c r="BP31" s="361"/>
      <c r="BQ31" s="361"/>
      <c r="BR31" s="361"/>
      <c r="BS31" s="361"/>
      <c r="BT31" s="361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2"/>
      <c r="DN31" s="2"/>
    </row>
    <row r="32" spans="1:118" s="27" customFormat="1" ht="12">
      <c r="A32" s="389" t="str">
        <f t="shared" si="19"/>
        <v>Свод - ССУЗы</v>
      </c>
      <c r="B32" s="348" t="s">
        <v>322</v>
      </c>
      <c r="C32" s="349" t="s">
        <v>323</v>
      </c>
      <c r="D32" s="349" t="s">
        <v>324</v>
      </c>
      <c r="E32" s="308">
        <f t="shared" si="20"/>
        <v>0</v>
      </c>
      <c r="F32" s="236">
        <f t="shared" si="21"/>
        <v>0</v>
      </c>
      <c r="G32" s="236">
        <f t="shared" si="22"/>
        <v>0</v>
      </c>
      <c r="H32" s="236">
        <f t="shared" si="23"/>
        <v>0</v>
      </c>
      <c r="I32" s="236">
        <f t="shared" si="24"/>
        <v>0</v>
      </c>
      <c r="J32" s="236">
        <f t="shared" si="28"/>
        <v>0</v>
      </c>
      <c r="K32" s="236">
        <f t="shared" si="29"/>
        <v>0</v>
      </c>
      <c r="L32" s="236">
        <f t="shared" si="30"/>
        <v>0</v>
      </c>
      <c r="M32" s="236">
        <f t="shared" si="31"/>
        <v>0</v>
      </c>
      <c r="N32" s="236">
        <f t="shared" si="7"/>
        <v>0</v>
      </c>
      <c r="O32" s="236">
        <f t="shared" si="32"/>
        <v>0</v>
      </c>
      <c r="P32" s="220"/>
      <c r="Q32" s="221"/>
      <c r="R32" s="237">
        <f t="shared" si="9"/>
        <v>0</v>
      </c>
      <c r="S32" s="221"/>
      <c r="T32" s="237">
        <f t="shared" si="10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11"/>
        <v>0</v>
      </c>
      <c r="AD32" s="221"/>
      <c r="AE32" s="237">
        <f t="shared" si="12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13"/>
        <v>0</v>
      </c>
      <c r="AO32" s="221"/>
      <c r="AP32" s="237">
        <f t="shared" si="14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15"/>
        <v>0</v>
      </c>
      <c r="AZ32" s="221"/>
      <c r="BA32" s="237">
        <f t="shared" si="16"/>
        <v>0</v>
      </c>
      <c r="BB32" s="221"/>
      <c r="BC32" s="233"/>
      <c r="BD32" s="221"/>
      <c r="BE32" s="221"/>
      <c r="BF32" s="233"/>
      <c r="BG32" s="221"/>
      <c r="BH32" s="379">
        <f t="shared" si="17"/>
        <v>0</v>
      </c>
      <c r="BI32" s="255" t="str">
        <f t="shared" si="18"/>
        <v>27</v>
      </c>
      <c r="BJ32" s="361"/>
      <c r="BK32" s="253">
        <f t="shared" si="26"/>
        <v>0</v>
      </c>
      <c r="BL32" s="361"/>
      <c r="BM32" s="253">
        <f t="shared" si="27"/>
        <v>0</v>
      </c>
      <c r="BN32" s="247"/>
      <c r="BO32" s="358"/>
      <c r="BP32" s="361"/>
      <c r="BQ32" s="361"/>
      <c r="BR32" s="361"/>
      <c r="BS32" s="361"/>
      <c r="BT32" s="361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2"/>
      <c r="DN32" s="2"/>
    </row>
    <row r="33" spans="1:118" s="28" customFormat="1" thickBot="1">
      <c r="A33" s="389" t="str">
        <f t="shared" si="19"/>
        <v>Свод - ССУЗы</v>
      </c>
      <c r="B33" s="352" t="s">
        <v>75</v>
      </c>
      <c r="C33" s="349" t="s">
        <v>79</v>
      </c>
      <c r="D33" s="349" t="s">
        <v>325</v>
      </c>
      <c r="E33" s="308">
        <f t="shared" si="20"/>
        <v>0</v>
      </c>
      <c r="F33" s="236">
        <f t="shared" si="21"/>
        <v>0</v>
      </c>
      <c r="G33" s="236">
        <f t="shared" si="22"/>
        <v>0</v>
      </c>
      <c r="H33" s="236">
        <f t="shared" si="23"/>
        <v>0</v>
      </c>
      <c r="I33" s="236">
        <f t="shared" si="24"/>
        <v>0</v>
      </c>
      <c r="J33" s="236">
        <f t="shared" si="28"/>
        <v>0</v>
      </c>
      <c r="K33" s="236">
        <f t="shared" si="29"/>
        <v>0</v>
      </c>
      <c r="L33" s="236">
        <f t="shared" si="30"/>
        <v>0</v>
      </c>
      <c r="M33" s="236">
        <f t="shared" si="31"/>
        <v>0</v>
      </c>
      <c r="N33" s="236">
        <f t="shared" si="7"/>
        <v>0</v>
      </c>
      <c r="O33" s="236">
        <f t="shared" si="32"/>
        <v>0</v>
      </c>
      <c r="P33" s="223"/>
      <c r="Q33" s="224"/>
      <c r="R33" s="238">
        <f t="shared" si="9"/>
        <v>0</v>
      </c>
      <c r="S33" s="224"/>
      <c r="T33" s="238">
        <f t="shared" si="10"/>
        <v>0</v>
      </c>
      <c r="U33" s="224"/>
      <c r="V33" s="234"/>
      <c r="W33" s="224"/>
      <c r="X33" s="224"/>
      <c r="Y33" s="234"/>
      <c r="Z33" s="224"/>
      <c r="AA33" s="223"/>
      <c r="AB33" s="224"/>
      <c r="AC33" s="238">
        <f t="shared" si="11"/>
        <v>0</v>
      </c>
      <c r="AD33" s="224"/>
      <c r="AE33" s="238">
        <f t="shared" si="12"/>
        <v>0</v>
      </c>
      <c r="AF33" s="224"/>
      <c r="AG33" s="234"/>
      <c r="AH33" s="224"/>
      <c r="AI33" s="224"/>
      <c r="AJ33" s="234"/>
      <c r="AK33" s="224"/>
      <c r="AL33" s="223"/>
      <c r="AM33" s="224"/>
      <c r="AN33" s="238">
        <f t="shared" si="13"/>
        <v>0</v>
      </c>
      <c r="AO33" s="224"/>
      <c r="AP33" s="238">
        <f t="shared" si="14"/>
        <v>0</v>
      </c>
      <c r="AQ33" s="224"/>
      <c r="AR33" s="234"/>
      <c r="AS33" s="224"/>
      <c r="AT33" s="224"/>
      <c r="AU33" s="234"/>
      <c r="AV33" s="224"/>
      <c r="AW33" s="223"/>
      <c r="AX33" s="224"/>
      <c r="AY33" s="238">
        <f t="shared" si="15"/>
        <v>0</v>
      </c>
      <c r="AZ33" s="224"/>
      <c r="BA33" s="238">
        <f t="shared" si="16"/>
        <v>0</v>
      </c>
      <c r="BB33" s="224"/>
      <c r="BC33" s="234"/>
      <c r="BD33" s="224"/>
      <c r="BE33" s="224"/>
      <c r="BF33" s="234"/>
      <c r="BG33" s="224"/>
      <c r="BH33" s="379">
        <f t="shared" si="17"/>
        <v>0</v>
      </c>
      <c r="BI33" s="319" t="str">
        <f t="shared" si="18"/>
        <v>28</v>
      </c>
      <c r="BJ33" s="359"/>
      <c r="BK33" s="321">
        <f t="shared" si="26"/>
        <v>0</v>
      </c>
      <c r="BL33" s="359"/>
      <c r="BM33" s="321">
        <f t="shared" si="27"/>
        <v>0</v>
      </c>
      <c r="BN33" s="322"/>
      <c r="BO33" s="362"/>
      <c r="BP33" s="359"/>
      <c r="BQ33" s="359"/>
      <c r="BR33" s="359"/>
      <c r="BS33" s="359"/>
      <c r="BT33" s="359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242"/>
      <c r="DN33" s="242"/>
    </row>
    <row r="34" spans="1:118" s="28" customFormat="1" ht="51">
      <c r="A34" s="273" t="str">
        <f t="shared" si="19"/>
        <v>Свод - ССУЗы</v>
      </c>
      <c r="B34" s="289" t="s">
        <v>359</v>
      </c>
      <c r="C34" s="230"/>
      <c r="D34" s="230"/>
      <c r="E34" s="306">
        <f>'П-4_стр.2,3_Авто'!CB17</f>
        <v>0</v>
      </c>
      <c r="F34" s="307">
        <f>'П-4_стр.2,3_Авто'!CY17</f>
        <v>0</v>
      </c>
      <c r="G34" s="307">
        <f>'П-4_стр.2,3_Авто'!BQ39</f>
        <v>0</v>
      </c>
      <c r="H34" s="316" t="s">
        <v>237</v>
      </c>
      <c r="I34" s="307">
        <f>'П-4_стр.2,3_Авто'!CH39</f>
        <v>0</v>
      </c>
      <c r="J34" s="316" t="s">
        <v>237</v>
      </c>
      <c r="K34" s="316" t="s">
        <v>237</v>
      </c>
      <c r="L34" s="316" t="s">
        <v>237</v>
      </c>
      <c r="M34" s="316" t="s">
        <v>237</v>
      </c>
      <c r="N34" s="316" t="s">
        <v>237</v>
      </c>
      <c r="O34" s="316" t="s">
        <v>237</v>
      </c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I34" s="360"/>
      <c r="BJ34" s="360"/>
      <c r="BK34" s="360"/>
      <c r="BL34" s="360"/>
      <c r="BM34" s="360"/>
      <c r="BN34" s="360"/>
      <c r="BO34" s="360"/>
      <c r="BP34" s="360"/>
      <c r="BQ34" s="360"/>
      <c r="BR34" s="360"/>
      <c r="BS34" s="360"/>
      <c r="BT34" s="360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242"/>
      <c r="DN34" s="242"/>
    </row>
    <row r="35" spans="1:118" s="18" customFormat="1" ht="20.25" customHeight="1">
      <c r="A35" s="317" t="s">
        <v>237</v>
      </c>
      <c r="B35" s="239" t="s">
        <v>240</v>
      </c>
      <c r="BH35" s="252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63"/>
      <c r="CM35" s="363"/>
      <c r="CN35" s="363"/>
      <c r="CO35" s="363"/>
      <c r="CP35" s="363"/>
      <c r="CQ35" s="363"/>
      <c r="CR35" s="363"/>
      <c r="CS35" s="363"/>
      <c r="CT35" s="363"/>
      <c r="CU35" s="363"/>
      <c r="CV35" s="363"/>
      <c r="CW35" s="363"/>
      <c r="CX35" s="363"/>
      <c r="CY35" s="363"/>
      <c r="CZ35" s="363"/>
      <c r="DA35" s="363"/>
      <c r="DB35" s="363"/>
      <c r="DC35" s="363"/>
      <c r="DD35" s="363"/>
      <c r="DE35" s="363"/>
      <c r="DF35" s="363"/>
      <c r="DG35" s="363"/>
      <c r="DH35" s="363"/>
      <c r="DI35" s="363"/>
      <c r="DJ35" s="363"/>
      <c r="DK35" s="363"/>
      <c r="DL35" s="364"/>
    </row>
    <row r="36" spans="1:118" s="18" customFormat="1" ht="13.5">
      <c r="A36" s="317" t="s">
        <v>237</v>
      </c>
      <c r="B36" s="239" t="s">
        <v>241</v>
      </c>
      <c r="BH36" s="252"/>
      <c r="BI36" s="363"/>
      <c r="BJ36" s="363"/>
      <c r="BK36" s="363"/>
      <c r="BL36" s="363"/>
      <c r="BM36" s="363"/>
      <c r="BN36" s="363"/>
      <c r="BO36" s="363"/>
      <c r="BP36" s="363"/>
      <c r="BQ36" s="363"/>
      <c r="BR36" s="363"/>
      <c r="BS36" s="363"/>
      <c r="BT36" s="363"/>
      <c r="BU36" s="363"/>
      <c r="BV36" s="363"/>
      <c r="BW36" s="363"/>
      <c r="BX36" s="363"/>
      <c r="BY36" s="363"/>
      <c r="BZ36" s="363"/>
      <c r="CA36" s="363"/>
      <c r="CB36" s="363"/>
      <c r="CC36" s="363"/>
      <c r="CD36" s="363"/>
      <c r="CE36" s="363"/>
      <c r="CF36" s="363"/>
      <c r="CG36" s="363"/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  <c r="DK36" s="363"/>
      <c r="DL36" s="364"/>
    </row>
    <row r="37" spans="1:118" s="18" customFormat="1" ht="13.5">
      <c r="A37" s="317" t="s">
        <v>237</v>
      </c>
      <c r="B37" s="239" t="s">
        <v>242</v>
      </c>
      <c r="BH37" s="252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63"/>
      <c r="CM37" s="363"/>
      <c r="CN37" s="363"/>
      <c r="CO37" s="363"/>
      <c r="CP37" s="363"/>
      <c r="CQ37" s="363"/>
      <c r="CR37" s="363"/>
      <c r="CS37" s="363"/>
      <c r="CT37" s="363"/>
      <c r="CU37" s="363"/>
      <c r="CV37" s="363"/>
      <c r="CW37" s="363"/>
      <c r="CX37" s="363"/>
      <c r="CY37" s="363"/>
      <c r="CZ37" s="363"/>
      <c r="DA37" s="363"/>
      <c r="DB37" s="363"/>
      <c r="DC37" s="363"/>
      <c r="DD37" s="363"/>
      <c r="DE37" s="363"/>
      <c r="DF37" s="363"/>
      <c r="DG37" s="363"/>
      <c r="DH37" s="363"/>
      <c r="DI37" s="363"/>
      <c r="DJ37" s="363"/>
      <c r="DK37" s="363"/>
      <c r="DL37" s="364"/>
    </row>
    <row r="38" spans="1:118">
      <c r="A38" s="317" t="s">
        <v>237</v>
      </c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4"/>
    </row>
    <row r="39" spans="1:118" ht="60.75" customHeight="1">
      <c r="A39" s="317" t="s">
        <v>237</v>
      </c>
      <c r="B39" s="710" t="s">
        <v>272</v>
      </c>
      <c r="C39" s="710"/>
      <c r="D39" s="546"/>
      <c r="E39" s="546"/>
      <c r="F39" s="546"/>
      <c r="G39" s="546"/>
      <c r="H39" s="546"/>
      <c r="J39" s="711"/>
      <c r="K39" s="711"/>
      <c r="L39" s="711"/>
      <c r="N39" s="421"/>
      <c r="O39" s="421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63"/>
      <c r="CM39" s="363"/>
      <c r="CN39" s="363"/>
      <c r="CO39" s="363"/>
      <c r="CP39" s="363"/>
      <c r="CQ39" s="363"/>
      <c r="CR39" s="363"/>
      <c r="CS39" s="363"/>
      <c r="CT39" s="363"/>
      <c r="CU39" s="363"/>
      <c r="CV39" s="363"/>
      <c r="CW39" s="363"/>
      <c r="CX39" s="363"/>
      <c r="CY39" s="363"/>
      <c r="CZ39" s="363"/>
      <c r="DA39" s="363"/>
      <c r="DB39" s="363"/>
      <c r="DC39" s="363"/>
      <c r="DD39" s="363"/>
      <c r="DE39" s="363"/>
      <c r="DF39" s="363"/>
      <c r="DG39" s="363"/>
      <c r="DH39" s="363"/>
      <c r="DI39" s="363"/>
      <c r="DJ39" s="363"/>
      <c r="DK39" s="363"/>
      <c r="DL39" s="364"/>
      <c r="DM39" s="1"/>
      <c r="DN39" s="1"/>
    </row>
    <row r="40" spans="1:118">
      <c r="A40" s="317" t="s">
        <v>237</v>
      </c>
      <c r="B40" s="17"/>
      <c r="D40" s="626" t="s">
        <v>13</v>
      </c>
      <c r="E40" s="626"/>
      <c r="F40" s="626"/>
      <c r="G40" s="626"/>
      <c r="H40" s="626"/>
      <c r="J40" s="626" t="s">
        <v>11</v>
      </c>
      <c r="K40" s="626"/>
      <c r="L40" s="626"/>
      <c r="N40" s="626" t="s">
        <v>12</v>
      </c>
      <c r="O40" s="626"/>
      <c r="DM40" s="1"/>
      <c r="DN40" s="1"/>
    </row>
    <row r="41" spans="1:118" ht="14.25" customHeight="1">
      <c r="A41" s="317" t="s">
        <v>237</v>
      </c>
      <c r="B41" s="17"/>
      <c r="D41" s="554"/>
      <c r="E41" s="554"/>
      <c r="F41" s="554"/>
      <c r="G41" s="19"/>
      <c r="J41" s="554"/>
      <c r="K41" s="554"/>
      <c r="L41" s="554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5"/>
      <c r="CZ41" s="365"/>
      <c r="DA41" s="365"/>
      <c r="DB41" s="365"/>
      <c r="DC41" s="365"/>
      <c r="DD41" s="365"/>
      <c r="DE41" s="365"/>
      <c r="DF41" s="365"/>
      <c r="DG41" s="365"/>
      <c r="DH41" s="365"/>
      <c r="DI41" s="365"/>
      <c r="DJ41" s="365"/>
      <c r="DK41" s="365"/>
      <c r="DL41" s="365"/>
      <c r="DM41" s="1"/>
      <c r="DN41" s="1"/>
    </row>
    <row r="42" spans="1:118">
      <c r="A42" s="317" t="s">
        <v>237</v>
      </c>
      <c r="B42" s="19"/>
      <c r="D42" s="626" t="s">
        <v>14</v>
      </c>
      <c r="E42" s="626"/>
      <c r="F42" s="626"/>
      <c r="J42" s="626" t="s">
        <v>15</v>
      </c>
      <c r="K42" s="626"/>
      <c r="L42" s="626"/>
      <c r="BI42" s="365"/>
      <c r="BJ42" s="365"/>
      <c r="BK42" s="365"/>
      <c r="BL42" s="365"/>
      <c r="BM42" s="365"/>
      <c r="BN42" s="365"/>
      <c r="BO42" s="365"/>
      <c r="BP42" s="365"/>
      <c r="BQ42" s="365"/>
      <c r="BR42" s="365"/>
      <c r="BS42" s="365"/>
      <c r="BT42" s="365"/>
      <c r="BU42" s="365"/>
      <c r="BV42" s="365"/>
      <c r="BW42" s="365"/>
      <c r="BX42" s="365"/>
      <c r="BY42" s="365"/>
      <c r="BZ42" s="365"/>
      <c r="CA42" s="365"/>
      <c r="CB42" s="365"/>
      <c r="CC42" s="365"/>
      <c r="CD42" s="365"/>
      <c r="CE42" s="365"/>
      <c r="CF42" s="365"/>
      <c r="CG42" s="365"/>
      <c r="CH42" s="365"/>
      <c r="CI42" s="365"/>
      <c r="CJ42" s="365"/>
      <c r="CK42" s="365"/>
      <c r="CL42" s="365"/>
      <c r="CM42" s="365"/>
      <c r="CN42" s="365"/>
      <c r="CO42" s="365"/>
      <c r="CP42" s="365"/>
      <c r="CQ42" s="365"/>
      <c r="CR42" s="365"/>
      <c r="CS42" s="365"/>
      <c r="CT42" s="365"/>
      <c r="CU42" s="365"/>
      <c r="CV42" s="365"/>
      <c r="CW42" s="365"/>
      <c r="CX42" s="365"/>
      <c r="CY42" s="365"/>
      <c r="CZ42" s="365"/>
      <c r="DA42" s="365"/>
      <c r="DB42" s="365"/>
      <c r="DC42" s="365"/>
      <c r="DD42" s="365"/>
      <c r="DE42" s="365"/>
      <c r="DF42" s="365"/>
      <c r="DG42" s="365"/>
      <c r="DH42" s="365"/>
      <c r="DI42" s="365"/>
      <c r="DJ42" s="365"/>
      <c r="DK42" s="365"/>
      <c r="DL42" s="365"/>
      <c r="DM42" s="1"/>
      <c r="DN42" s="1"/>
    </row>
    <row r="43" spans="1:118" s="2" customForma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365"/>
      <c r="BJ43" s="365"/>
      <c r="BK43" s="365"/>
      <c r="BL43" s="365"/>
      <c r="BM43" s="365"/>
      <c r="BN43" s="365"/>
      <c r="BO43" s="365"/>
      <c r="BP43" s="365"/>
      <c r="BQ43" s="365"/>
      <c r="BR43" s="365"/>
      <c r="BS43" s="365"/>
      <c r="BT43" s="365"/>
      <c r="BU43" s="365"/>
      <c r="BV43" s="365"/>
      <c r="BW43" s="365"/>
      <c r="BX43" s="365"/>
      <c r="BY43" s="365"/>
      <c r="BZ43" s="365"/>
      <c r="CA43" s="365"/>
      <c r="CB43" s="365"/>
      <c r="CC43" s="365"/>
      <c r="CD43" s="365"/>
      <c r="CE43" s="365"/>
      <c r="CF43" s="365"/>
      <c r="CG43" s="365"/>
      <c r="CH43" s="365"/>
      <c r="CI43" s="365"/>
      <c r="CJ43" s="365"/>
      <c r="CK43" s="365"/>
      <c r="CL43" s="365"/>
      <c r="CM43" s="365"/>
      <c r="CN43" s="365"/>
      <c r="CO43" s="365"/>
      <c r="CP43" s="365"/>
      <c r="CQ43" s="365"/>
      <c r="CR43" s="365"/>
      <c r="CS43" s="365"/>
      <c r="CT43" s="365"/>
      <c r="CU43" s="365"/>
      <c r="CV43" s="365"/>
      <c r="CW43" s="365"/>
      <c r="CX43" s="365"/>
      <c r="CY43" s="365"/>
      <c r="CZ43" s="365"/>
      <c r="DA43" s="365"/>
      <c r="DB43" s="365"/>
      <c r="DC43" s="365"/>
      <c r="DD43" s="365"/>
      <c r="DE43" s="365"/>
      <c r="DF43" s="365"/>
      <c r="DG43" s="365"/>
      <c r="DH43" s="365"/>
      <c r="DI43" s="365"/>
      <c r="DJ43" s="365"/>
      <c r="DK43" s="365"/>
      <c r="DL43" s="365"/>
    </row>
    <row r="44" spans="1:118" s="2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365"/>
      <c r="BJ44" s="365"/>
      <c r="BK44" s="365"/>
      <c r="BL44" s="365"/>
      <c r="BM44" s="365"/>
      <c r="BN44" s="365"/>
      <c r="BO44" s="365"/>
      <c r="BP44" s="365"/>
      <c r="BQ44" s="365"/>
      <c r="BR44" s="365"/>
      <c r="BS44" s="365"/>
      <c r="BT44" s="365"/>
      <c r="BU44" s="365"/>
      <c r="BV44" s="365"/>
      <c r="BW44" s="365"/>
      <c r="BX44" s="365"/>
      <c r="BY44" s="365"/>
      <c r="BZ44" s="365"/>
      <c r="CA44" s="365"/>
      <c r="CB44" s="365"/>
      <c r="CC44" s="365"/>
      <c r="CD44" s="365"/>
      <c r="CE44" s="365"/>
      <c r="CF44" s="365"/>
      <c r="CG44" s="365"/>
      <c r="CH44" s="365"/>
      <c r="CI44" s="365"/>
      <c r="CJ44" s="365"/>
      <c r="CK44" s="365"/>
      <c r="CL44" s="365"/>
      <c r="CM44" s="365"/>
      <c r="CN44" s="365"/>
      <c r="CO44" s="365"/>
      <c r="CP44" s="365"/>
      <c r="CQ44" s="365"/>
      <c r="CR44" s="365"/>
      <c r="CS44" s="365"/>
      <c r="CT44" s="365"/>
      <c r="CU44" s="365"/>
      <c r="CV44" s="365"/>
      <c r="CW44" s="365"/>
      <c r="CX44" s="365"/>
      <c r="CY44" s="365"/>
      <c r="CZ44" s="365"/>
      <c r="DA44" s="365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</row>
  </sheetData>
  <sheetProtection password="CB6C" sheet="1" autoFilter="0"/>
  <autoFilter ref="A5:DN42"/>
  <mergeCells count="66">
    <mergeCell ref="D40:H40"/>
    <mergeCell ref="J40:L40"/>
    <mergeCell ref="N40:O40"/>
    <mergeCell ref="D41:F41"/>
    <mergeCell ref="J41:L41"/>
    <mergeCell ref="D42:F42"/>
    <mergeCell ref="J42:L42"/>
    <mergeCell ref="B39:C39"/>
    <mergeCell ref="D39:H39"/>
    <mergeCell ref="J39:L39"/>
    <mergeCell ref="N39:O39"/>
    <mergeCell ref="AX3:AX4"/>
    <mergeCell ref="AY3:AZ3"/>
    <mergeCell ref="AB3:AB4"/>
    <mergeCell ref="AC3:AD3"/>
    <mergeCell ref="AE3:AE4"/>
    <mergeCell ref="AF3:AH3"/>
    <mergeCell ref="BA3:BA4"/>
    <mergeCell ref="BB3:BD3"/>
    <mergeCell ref="BE3:BG3"/>
    <mergeCell ref="AM3:AM4"/>
    <mergeCell ref="AN3:AO3"/>
    <mergeCell ref="AP3:AP4"/>
    <mergeCell ref="AQ3:AS3"/>
    <mergeCell ref="AT3:AV3"/>
    <mergeCell ref="AW3:AW4"/>
    <mergeCell ref="AI3:AK3"/>
    <mergeCell ref="AL3:AL4"/>
    <mergeCell ref="Q3:Q4"/>
    <mergeCell ref="R3:S3"/>
    <mergeCell ref="T3:T4"/>
    <mergeCell ref="U3:W3"/>
    <mergeCell ref="X3:Z3"/>
    <mergeCell ref="AA3:AA4"/>
    <mergeCell ref="AY2:BA2"/>
    <mergeCell ref="BB2:BG2"/>
    <mergeCell ref="BI2:BI3"/>
    <mergeCell ref="E3:E4"/>
    <mergeCell ref="F3:F4"/>
    <mergeCell ref="G3:H3"/>
    <mergeCell ref="I3:I4"/>
    <mergeCell ref="J3:L3"/>
    <mergeCell ref="M3:O3"/>
    <mergeCell ref="P3:P4"/>
    <mergeCell ref="AC2:AE2"/>
    <mergeCell ref="AF2:AK2"/>
    <mergeCell ref="AL2:AM2"/>
    <mergeCell ref="AN2:AP2"/>
    <mergeCell ref="AQ2:AV2"/>
    <mergeCell ref="AW2:AX2"/>
    <mergeCell ref="G2:I2"/>
    <mergeCell ref="J2:O2"/>
    <mergeCell ref="P2:Q2"/>
    <mergeCell ref="R2:T2"/>
    <mergeCell ref="U2:Z2"/>
    <mergeCell ref="AA2:AB2"/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FF00"/>
  </sheetPr>
  <dimension ref="A1:EU51"/>
  <sheetViews>
    <sheetView showZeros="0" view="pageBreakPreview" topLeftCell="A19" zoomScaleNormal="100" workbookViewId="0">
      <selection activeCell="CB15" sqref="CB15:CX15"/>
    </sheetView>
  </sheetViews>
  <sheetFormatPr defaultColWidth="0.85546875" defaultRowHeight="12.75"/>
  <cols>
    <col min="1" max="18" width="1" style="48" customWidth="1"/>
    <col min="19" max="19" width="2.85546875" style="48" customWidth="1"/>
    <col min="20" max="16384" width="0.85546875" style="48"/>
  </cols>
  <sheetData>
    <row r="1" spans="1:151" ht="3" customHeight="1"/>
    <row r="2" spans="1:151" ht="15" customHeight="1">
      <c r="A2" s="450" t="s">
        <v>130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R2" s="450"/>
      <c r="AS2" s="450"/>
      <c r="AT2" s="450"/>
      <c r="AU2" s="450"/>
      <c r="AV2" s="450"/>
      <c r="AW2" s="450"/>
      <c r="AX2" s="450"/>
      <c r="AY2" s="450"/>
      <c r="AZ2" s="450"/>
      <c r="BA2" s="450"/>
      <c r="BB2" s="450"/>
      <c r="BC2" s="450"/>
      <c r="BD2" s="450"/>
      <c r="BE2" s="450"/>
      <c r="BF2" s="450"/>
      <c r="BG2" s="450"/>
      <c r="BH2" s="450"/>
      <c r="BI2" s="450"/>
      <c r="BJ2" s="450"/>
      <c r="BK2" s="450"/>
      <c r="BL2" s="450"/>
      <c r="BM2" s="450"/>
      <c r="BN2" s="450"/>
      <c r="BO2" s="450"/>
      <c r="BP2" s="450"/>
      <c r="BQ2" s="450"/>
      <c r="BR2" s="450"/>
      <c r="BS2" s="450"/>
      <c r="BT2" s="450"/>
      <c r="BU2" s="450"/>
      <c r="BV2" s="450"/>
      <c r="BW2" s="450"/>
      <c r="BX2" s="450"/>
      <c r="BY2" s="450"/>
      <c r="BZ2" s="450"/>
      <c r="CA2" s="450"/>
      <c r="CB2" s="450"/>
      <c r="CC2" s="450"/>
      <c r="CD2" s="450"/>
      <c r="CE2" s="450"/>
      <c r="CF2" s="450"/>
      <c r="CG2" s="450"/>
      <c r="CH2" s="450"/>
      <c r="CI2" s="450"/>
      <c r="CJ2" s="450"/>
      <c r="CK2" s="450"/>
      <c r="CL2" s="450"/>
      <c r="CM2" s="450"/>
      <c r="CN2" s="450"/>
      <c r="CO2" s="450"/>
      <c r="CP2" s="450"/>
      <c r="CQ2" s="450"/>
      <c r="CR2" s="450"/>
      <c r="CS2" s="450"/>
      <c r="CT2" s="450"/>
      <c r="CU2" s="450"/>
      <c r="CV2" s="450"/>
      <c r="CW2" s="450"/>
      <c r="CX2" s="450"/>
      <c r="CY2" s="450"/>
      <c r="CZ2" s="450"/>
      <c r="DA2" s="450"/>
      <c r="DB2" s="450"/>
      <c r="DC2" s="450"/>
      <c r="DD2" s="450"/>
      <c r="DE2" s="450"/>
      <c r="DF2" s="450"/>
      <c r="DG2" s="450"/>
      <c r="DH2" s="450"/>
      <c r="DI2" s="450"/>
      <c r="DJ2" s="450"/>
      <c r="DK2" s="450"/>
      <c r="DL2" s="450"/>
      <c r="DM2" s="450"/>
      <c r="DN2" s="450"/>
      <c r="DO2" s="450"/>
      <c r="DP2" s="450"/>
      <c r="DQ2" s="450"/>
      <c r="DR2" s="450"/>
      <c r="DS2" s="450"/>
      <c r="DT2" s="450"/>
      <c r="DU2" s="450"/>
      <c r="DV2" s="450"/>
      <c r="DW2" s="450"/>
      <c r="DX2" s="450"/>
      <c r="DY2" s="450"/>
      <c r="DZ2" s="450"/>
      <c r="EA2" s="450"/>
      <c r="EB2" s="450"/>
      <c r="EC2" s="450"/>
      <c r="ED2" s="450"/>
      <c r="EE2" s="450"/>
      <c r="EF2" s="450"/>
      <c r="EG2" s="450"/>
      <c r="EH2" s="450"/>
      <c r="EI2" s="450"/>
      <c r="EJ2" s="450"/>
      <c r="EK2" s="450"/>
      <c r="EL2" s="450"/>
      <c r="EM2" s="450"/>
      <c r="EN2" s="450"/>
      <c r="EO2" s="450"/>
      <c r="EP2" s="450"/>
      <c r="EQ2" s="450"/>
      <c r="ER2" s="450"/>
      <c r="ES2" s="450"/>
      <c r="ET2" s="450"/>
      <c r="EU2" s="450"/>
    </row>
    <row r="3" spans="1:151" ht="13.5" customHeight="1">
      <c r="A3" s="450" t="s">
        <v>131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450"/>
      <c r="AY3" s="450"/>
      <c r="AZ3" s="450"/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450"/>
      <c r="BM3" s="450"/>
      <c r="BN3" s="450"/>
      <c r="BO3" s="450"/>
      <c r="BP3" s="450"/>
      <c r="BQ3" s="450"/>
      <c r="BR3" s="450"/>
      <c r="BS3" s="450"/>
      <c r="BT3" s="450"/>
      <c r="BU3" s="450"/>
      <c r="BV3" s="450"/>
      <c r="BW3" s="450"/>
      <c r="BX3" s="450"/>
      <c r="BY3" s="450"/>
      <c r="BZ3" s="450"/>
      <c r="CA3" s="450"/>
      <c r="CB3" s="450"/>
      <c r="CC3" s="450"/>
      <c r="CD3" s="450"/>
      <c r="CE3" s="450"/>
      <c r="CF3" s="450"/>
      <c r="CG3" s="450"/>
      <c r="CH3" s="450"/>
      <c r="CI3" s="450"/>
      <c r="CJ3" s="450"/>
      <c r="CK3" s="450"/>
      <c r="CL3" s="450"/>
      <c r="CM3" s="450"/>
      <c r="CN3" s="450"/>
      <c r="CO3" s="450"/>
      <c r="CP3" s="450"/>
      <c r="CQ3" s="450"/>
      <c r="CR3" s="450"/>
      <c r="CS3" s="450"/>
      <c r="CT3" s="450"/>
      <c r="CU3" s="450"/>
      <c r="CV3" s="450"/>
      <c r="CW3" s="450"/>
      <c r="CX3" s="450"/>
      <c r="CY3" s="450"/>
      <c r="CZ3" s="450"/>
      <c r="DA3" s="450"/>
      <c r="DB3" s="450"/>
      <c r="DC3" s="450"/>
      <c r="DD3" s="450"/>
      <c r="DE3" s="450"/>
      <c r="DF3" s="450"/>
      <c r="DG3" s="450"/>
      <c r="DH3" s="450"/>
      <c r="DI3" s="450"/>
      <c r="DJ3" s="450"/>
      <c r="DK3" s="450"/>
      <c r="DL3" s="450"/>
      <c r="DM3" s="450"/>
      <c r="DN3" s="450"/>
      <c r="DO3" s="450"/>
      <c r="DP3" s="450"/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450"/>
      <c r="EC3" s="450"/>
      <c r="ED3" s="450"/>
      <c r="EE3" s="450"/>
      <c r="EF3" s="450"/>
      <c r="EG3" s="450"/>
      <c r="EH3" s="450"/>
      <c r="EI3" s="450"/>
      <c r="EJ3" s="450"/>
      <c r="EK3" s="450"/>
      <c r="EL3" s="450"/>
      <c r="EM3" s="450"/>
      <c r="EN3" s="450"/>
      <c r="EO3" s="450"/>
      <c r="EP3" s="450"/>
      <c r="EQ3" s="450"/>
      <c r="ER3" s="450"/>
      <c r="ES3" s="450"/>
      <c r="ET3" s="450"/>
      <c r="EU3" s="450"/>
    </row>
    <row r="4" spans="1:151" ht="21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/>
      <c r="EQ4" s="189"/>
      <c r="ER4" s="189"/>
      <c r="ES4" s="189"/>
      <c r="ET4" s="189"/>
      <c r="EU4" s="189"/>
    </row>
    <row r="5" spans="1:151" ht="27" customHeight="1">
      <c r="A5" s="451" t="s">
        <v>132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3"/>
      <c r="AE5" s="460" t="s">
        <v>133</v>
      </c>
      <c r="AF5" s="461"/>
      <c r="AG5" s="461"/>
      <c r="AH5" s="461"/>
      <c r="AI5" s="461"/>
      <c r="AJ5" s="461"/>
      <c r="AK5" s="461"/>
      <c r="AL5" s="461"/>
      <c r="AM5" s="462"/>
      <c r="AN5" s="460" t="s">
        <v>200</v>
      </c>
      <c r="AO5" s="469"/>
      <c r="AP5" s="469"/>
      <c r="AQ5" s="469"/>
      <c r="AR5" s="469"/>
      <c r="AS5" s="469"/>
      <c r="AT5" s="469"/>
      <c r="AU5" s="469"/>
      <c r="AV5" s="469"/>
      <c r="AW5" s="469"/>
      <c r="AX5" s="469"/>
      <c r="AY5" s="469"/>
      <c r="AZ5" s="469"/>
      <c r="BA5" s="469"/>
      <c r="BB5" s="469"/>
      <c r="BC5" s="470"/>
      <c r="BD5" s="477" t="s">
        <v>134</v>
      </c>
      <c r="BE5" s="478"/>
      <c r="BF5" s="478"/>
      <c r="BG5" s="478"/>
      <c r="BH5" s="478"/>
      <c r="BI5" s="478"/>
      <c r="BJ5" s="478"/>
      <c r="BK5" s="478"/>
      <c r="BL5" s="478"/>
      <c r="BM5" s="478"/>
      <c r="BN5" s="478"/>
      <c r="BO5" s="478"/>
      <c r="BP5" s="478"/>
      <c r="BQ5" s="478"/>
      <c r="BR5" s="478"/>
      <c r="BS5" s="478"/>
      <c r="BT5" s="478"/>
      <c r="BU5" s="478"/>
      <c r="BV5" s="478"/>
      <c r="BW5" s="478"/>
      <c r="BX5" s="478"/>
      <c r="BY5" s="478"/>
      <c r="BZ5" s="478"/>
      <c r="CA5" s="478"/>
      <c r="CB5" s="478"/>
      <c r="CC5" s="478"/>
      <c r="CD5" s="478"/>
      <c r="CE5" s="478"/>
      <c r="CF5" s="478"/>
      <c r="CG5" s="478"/>
      <c r="CH5" s="478"/>
      <c r="CI5" s="478"/>
      <c r="CJ5" s="478"/>
      <c r="CK5" s="478"/>
      <c r="CL5" s="478"/>
      <c r="CM5" s="478"/>
      <c r="CN5" s="478"/>
      <c r="CO5" s="478"/>
      <c r="CP5" s="478"/>
      <c r="CQ5" s="478"/>
      <c r="CR5" s="478"/>
      <c r="CS5" s="478"/>
      <c r="CT5" s="478"/>
      <c r="CU5" s="478"/>
      <c r="CV5" s="478"/>
      <c r="CW5" s="478"/>
      <c r="CX5" s="478"/>
      <c r="CY5" s="478"/>
      <c r="CZ5" s="478"/>
      <c r="DA5" s="478"/>
      <c r="DB5" s="478"/>
      <c r="DC5" s="478"/>
      <c r="DD5" s="478"/>
      <c r="DE5" s="478"/>
      <c r="DF5" s="478"/>
      <c r="DG5" s="478"/>
      <c r="DH5" s="478"/>
      <c r="DI5" s="478"/>
      <c r="DJ5" s="478"/>
      <c r="DK5" s="478"/>
      <c r="DL5" s="478"/>
      <c r="DM5" s="478"/>
      <c r="DN5" s="478"/>
      <c r="DO5" s="478"/>
      <c r="DP5" s="478"/>
      <c r="DQ5" s="478"/>
      <c r="DR5" s="478"/>
      <c r="DS5" s="478"/>
      <c r="DT5" s="478"/>
      <c r="DU5" s="478"/>
      <c r="DV5" s="478"/>
      <c r="DW5" s="478"/>
      <c r="DX5" s="478"/>
      <c r="DY5" s="478"/>
      <c r="DZ5" s="478"/>
      <c r="EA5" s="478"/>
      <c r="EB5" s="478"/>
      <c r="EC5" s="478"/>
      <c r="ED5" s="478"/>
      <c r="EE5" s="478"/>
      <c r="EF5" s="478"/>
      <c r="EG5" s="478"/>
      <c r="EH5" s="478"/>
      <c r="EI5" s="478"/>
      <c r="EJ5" s="478"/>
      <c r="EK5" s="478"/>
      <c r="EL5" s="478"/>
      <c r="EM5" s="478"/>
      <c r="EN5" s="478"/>
      <c r="EO5" s="478"/>
      <c r="EP5" s="478"/>
      <c r="EQ5" s="478"/>
      <c r="ER5" s="478"/>
      <c r="ES5" s="478"/>
      <c r="ET5" s="478"/>
      <c r="EU5" s="479"/>
    </row>
    <row r="6" spans="1:151" ht="12.75" customHeight="1">
      <c r="A6" s="454"/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6"/>
      <c r="AE6" s="463"/>
      <c r="AF6" s="464"/>
      <c r="AG6" s="464"/>
      <c r="AH6" s="464"/>
      <c r="AI6" s="464"/>
      <c r="AJ6" s="464"/>
      <c r="AK6" s="464"/>
      <c r="AL6" s="464"/>
      <c r="AM6" s="465"/>
      <c r="AN6" s="471"/>
      <c r="AO6" s="472"/>
      <c r="AP6" s="472"/>
      <c r="AQ6" s="472"/>
      <c r="AR6" s="472"/>
      <c r="AS6" s="472"/>
      <c r="AT6" s="472"/>
      <c r="AU6" s="472"/>
      <c r="AV6" s="472"/>
      <c r="AW6" s="472"/>
      <c r="AX6" s="472"/>
      <c r="AY6" s="472"/>
      <c r="AZ6" s="472"/>
      <c r="BA6" s="472"/>
      <c r="BB6" s="472"/>
      <c r="BC6" s="473"/>
      <c r="BD6" s="460" t="s">
        <v>135</v>
      </c>
      <c r="BE6" s="469"/>
      <c r="BF6" s="469"/>
      <c r="BG6" s="469"/>
      <c r="BH6" s="469"/>
      <c r="BI6" s="469"/>
      <c r="BJ6" s="469"/>
      <c r="BK6" s="469"/>
      <c r="BL6" s="469"/>
      <c r="BM6" s="469"/>
      <c r="BN6" s="469"/>
      <c r="BO6" s="469"/>
      <c r="BP6" s="469"/>
      <c r="BQ6" s="469"/>
      <c r="BR6" s="469"/>
      <c r="BS6" s="469"/>
      <c r="BT6" s="469"/>
      <c r="BU6" s="469"/>
      <c r="BV6" s="469"/>
      <c r="BW6" s="469"/>
      <c r="BX6" s="469"/>
      <c r="BY6" s="469"/>
      <c r="BZ6" s="469"/>
      <c r="CA6" s="470"/>
      <c r="CB6" s="480" t="s">
        <v>136</v>
      </c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  <c r="DF6" s="481"/>
      <c r="DG6" s="481"/>
      <c r="DH6" s="481"/>
      <c r="DI6" s="481"/>
      <c r="DJ6" s="481"/>
      <c r="DK6" s="481"/>
      <c r="DL6" s="481"/>
      <c r="DM6" s="481"/>
      <c r="DN6" s="481"/>
      <c r="DO6" s="481"/>
      <c r="DP6" s="481"/>
      <c r="DQ6" s="481"/>
      <c r="DR6" s="481"/>
      <c r="DS6" s="481"/>
      <c r="DT6" s="481"/>
      <c r="DU6" s="481"/>
      <c r="DV6" s="481"/>
      <c r="DW6" s="481"/>
      <c r="DX6" s="481"/>
      <c r="DY6" s="481"/>
      <c r="DZ6" s="481"/>
      <c r="EA6" s="481"/>
      <c r="EB6" s="481"/>
      <c r="EC6" s="481"/>
      <c r="ED6" s="481"/>
      <c r="EE6" s="481"/>
      <c r="EF6" s="481"/>
      <c r="EG6" s="481"/>
      <c r="EH6" s="481"/>
      <c r="EI6" s="481"/>
      <c r="EJ6" s="481"/>
      <c r="EK6" s="481"/>
      <c r="EL6" s="481"/>
      <c r="EM6" s="481"/>
      <c r="EN6" s="481"/>
      <c r="EO6" s="481"/>
      <c r="EP6" s="481"/>
      <c r="EQ6" s="481"/>
      <c r="ER6" s="481"/>
      <c r="ES6" s="481"/>
      <c r="ET6" s="481"/>
      <c r="EU6" s="482"/>
    </row>
    <row r="7" spans="1:151" ht="56.25" customHeight="1">
      <c r="A7" s="457"/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9"/>
      <c r="AE7" s="466"/>
      <c r="AF7" s="467"/>
      <c r="AG7" s="467"/>
      <c r="AH7" s="467"/>
      <c r="AI7" s="467"/>
      <c r="AJ7" s="467"/>
      <c r="AK7" s="467"/>
      <c r="AL7" s="467"/>
      <c r="AM7" s="468"/>
      <c r="AN7" s="474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5"/>
      <c r="BA7" s="475"/>
      <c r="BB7" s="475"/>
      <c r="BC7" s="476"/>
      <c r="BD7" s="474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5"/>
      <c r="BS7" s="475"/>
      <c r="BT7" s="475"/>
      <c r="BU7" s="475"/>
      <c r="BV7" s="475"/>
      <c r="BW7" s="475"/>
      <c r="BX7" s="475"/>
      <c r="BY7" s="475"/>
      <c r="BZ7" s="475"/>
      <c r="CA7" s="476"/>
      <c r="CB7" s="477" t="s">
        <v>201</v>
      </c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  <c r="CP7" s="478"/>
      <c r="CQ7" s="478"/>
      <c r="CR7" s="478"/>
      <c r="CS7" s="478"/>
      <c r="CT7" s="478"/>
      <c r="CU7" s="478"/>
      <c r="CV7" s="478"/>
      <c r="CW7" s="478"/>
      <c r="CX7" s="479"/>
      <c r="CY7" s="477" t="s">
        <v>202</v>
      </c>
      <c r="CZ7" s="478"/>
      <c r="DA7" s="478"/>
      <c r="DB7" s="478"/>
      <c r="DC7" s="478"/>
      <c r="DD7" s="478"/>
      <c r="DE7" s="478"/>
      <c r="DF7" s="478"/>
      <c r="DG7" s="478"/>
      <c r="DH7" s="478"/>
      <c r="DI7" s="478"/>
      <c r="DJ7" s="478"/>
      <c r="DK7" s="478"/>
      <c r="DL7" s="478"/>
      <c r="DM7" s="478"/>
      <c r="DN7" s="478"/>
      <c r="DO7" s="478"/>
      <c r="DP7" s="478"/>
      <c r="DQ7" s="478"/>
      <c r="DR7" s="478"/>
      <c r="DS7" s="478"/>
      <c r="DT7" s="478"/>
      <c r="DU7" s="479"/>
      <c r="DV7" s="477" t="s">
        <v>203</v>
      </c>
      <c r="DW7" s="478"/>
      <c r="DX7" s="478"/>
      <c r="DY7" s="478"/>
      <c r="DZ7" s="478"/>
      <c r="EA7" s="478"/>
      <c r="EB7" s="478"/>
      <c r="EC7" s="478"/>
      <c r="ED7" s="478"/>
      <c r="EE7" s="478"/>
      <c r="EF7" s="478"/>
      <c r="EG7" s="478"/>
      <c r="EH7" s="478"/>
      <c r="EI7" s="478"/>
      <c r="EJ7" s="478"/>
      <c r="EK7" s="478"/>
      <c r="EL7" s="478"/>
      <c r="EM7" s="478"/>
      <c r="EN7" s="478"/>
      <c r="EO7" s="478"/>
      <c r="EP7" s="478"/>
      <c r="EQ7" s="478"/>
      <c r="ER7" s="478"/>
      <c r="ES7" s="478"/>
      <c r="ET7" s="478"/>
      <c r="EU7" s="479"/>
    </row>
    <row r="8" spans="1:151">
      <c r="A8" s="483" t="s">
        <v>36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  <c r="W8" s="484"/>
      <c r="X8" s="484"/>
      <c r="Y8" s="484"/>
      <c r="Z8" s="484"/>
      <c r="AA8" s="484"/>
      <c r="AB8" s="484"/>
      <c r="AC8" s="484"/>
      <c r="AD8" s="485"/>
      <c r="AE8" s="483" t="s">
        <v>38</v>
      </c>
      <c r="AF8" s="484"/>
      <c r="AG8" s="484"/>
      <c r="AH8" s="484"/>
      <c r="AI8" s="484"/>
      <c r="AJ8" s="484"/>
      <c r="AK8" s="484"/>
      <c r="AL8" s="484"/>
      <c r="AM8" s="485"/>
      <c r="AN8" s="483" t="s">
        <v>37</v>
      </c>
      <c r="AO8" s="484"/>
      <c r="AP8" s="484"/>
      <c r="AQ8" s="484"/>
      <c r="AR8" s="484"/>
      <c r="AS8" s="484"/>
      <c r="AT8" s="484"/>
      <c r="AU8" s="484"/>
      <c r="AV8" s="484"/>
      <c r="AW8" s="484"/>
      <c r="AX8" s="484"/>
      <c r="AY8" s="484"/>
      <c r="AZ8" s="484"/>
      <c r="BA8" s="484"/>
      <c r="BB8" s="484"/>
      <c r="BC8" s="485"/>
      <c r="BD8" s="483">
        <v>1</v>
      </c>
      <c r="BE8" s="484"/>
      <c r="BF8" s="484"/>
      <c r="BG8" s="484"/>
      <c r="BH8" s="484"/>
      <c r="BI8" s="484"/>
      <c r="BJ8" s="484"/>
      <c r="BK8" s="484"/>
      <c r="BL8" s="484"/>
      <c r="BM8" s="484"/>
      <c r="BN8" s="484"/>
      <c r="BO8" s="484"/>
      <c r="BP8" s="484"/>
      <c r="BQ8" s="484"/>
      <c r="BR8" s="484"/>
      <c r="BS8" s="484"/>
      <c r="BT8" s="484"/>
      <c r="BU8" s="484"/>
      <c r="BV8" s="484"/>
      <c r="BW8" s="484"/>
      <c r="BX8" s="484"/>
      <c r="BY8" s="484"/>
      <c r="BZ8" s="484"/>
      <c r="CA8" s="485"/>
      <c r="CB8" s="483">
        <v>2</v>
      </c>
      <c r="CC8" s="484"/>
      <c r="CD8" s="484"/>
      <c r="CE8" s="484"/>
      <c r="CF8" s="484"/>
      <c r="CG8" s="484"/>
      <c r="CH8" s="484"/>
      <c r="CI8" s="484"/>
      <c r="CJ8" s="484"/>
      <c r="CK8" s="484"/>
      <c r="CL8" s="484"/>
      <c r="CM8" s="484"/>
      <c r="CN8" s="484"/>
      <c r="CO8" s="484"/>
      <c r="CP8" s="484"/>
      <c r="CQ8" s="484"/>
      <c r="CR8" s="484"/>
      <c r="CS8" s="484"/>
      <c r="CT8" s="484"/>
      <c r="CU8" s="484"/>
      <c r="CV8" s="484"/>
      <c r="CW8" s="484"/>
      <c r="CX8" s="485"/>
      <c r="CY8" s="483">
        <v>3</v>
      </c>
      <c r="CZ8" s="484"/>
      <c r="DA8" s="484"/>
      <c r="DB8" s="484"/>
      <c r="DC8" s="484"/>
      <c r="DD8" s="484"/>
      <c r="DE8" s="484"/>
      <c r="DF8" s="484"/>
      <c r="DG8" s="484"/>
      <c r="DH8" s="484"/>
      <c r="DI8" s="484"/>
      <c r="DJ8" s="484"/>
      <c r="DK8" s="484"/>
      <c r="DL8" s="484"/>
      <c r="DM8" s="484"/>
      <c r="DN8" s="484"/>
      <c r="DO8" s="484"/>
      <c r="DP8" s="484"/>
      <c r="DQ8" s="484"/>
      <c r="DR8" s="484"/>
      <c r="DS8" s="484"/>
      <c r="DT8" s="484"/>
      <c r="DU8" s="485"/>
      <c r="DV8" s="483">
        <v>4</v>
      </c>
      <c r="DW8" s="484"/>
      <c r="DX8" s="484"/>
      <c r="DY8" s="484"/>
      <c r="DZ8" s="484"/>
      <c r="EA8" s="484"/>
      <c r="EB8" s="484"/>
      <c r="EC8" s="484"/>
      <c r="ED8" s="484"/>
      <c r="EE8" s="484"/>
      <c r="EF8" s="484"/>
      <c r="EG8" s="484"/>
      <c r="EH8" s="484"/>
      <c r="EI8" s="484"/>
      <c r="EJ8" s="484"/>
      <c r="EK8" s="484"/>
      <c r="EL8" s="484"/>
      <c r="EM8" s="484"/>
      <c r="EN8" s="484"/>
      <c r="EO8" s="484"/>
      <c r="EP8" s="484"/>
      <c r="EQ8" s="484"/>
      <c r="ER8" s="484"/>
      <c r="ES8" s="484"/>
      <c r="ET8" s="484"/>
      <c r="EU8" s="485"/>
    </row>
    <row r="9" spans="1:151" ht="12.75" customHeight="1">
      <c r="A9" s="52"/>
      <c r="B9" s="519" t="s">
        <v>137</v>
      </c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20"/>
      <c r="AE9" s="486" t="s">
        <v>6</v>
      </c>
      <c r="AF9" s="487"/>
      <c r="AG9" s="487"/>
      <c r="AH9" s="487"/>
      <c r="AI9" s="487"/>
      <c r="AJ9" s="487"/>
      <c r="AK9" s="487"/>
      <c r="AL9" s="487"/>
      <c r="AM9" s="488"/>
      <c r="AN9" s="486"/>
      <c r="AO9" s="487"/>
      <c r="AP9" s="487"/>
      <c r="AQ9" s="487"/>
      <c r="AR9" s="487"/>
      <c r="AS9" s="487"/>
      <c r="AT9" s="487"/>
      <c r="AU9" s="487"/>
      <c r="AV9" s="487"/>
      <c r="AW9" s="487"/>
      <c r="AX9" s="487"/>
      <c r="AY9" s="487"/>
      <c r="AZ9" s="487"/>
      <c r="BA9" s="487"/>
      <c r="BB9" s="487"/>
      <c r="BC9" s="488"/>
      <c r="BD9" s="489">
        <f>SUM(CB9:EU9)</f>
        <v>528.5</v>
      </c>
      <c r="BE9" s="490"/>
      <c r="BF9" s="490"/>
      <c r="BG9" s="490"/>
      <c r="BH9" s="490"/>
      <c r="BI9" s="490"/>
      <c r="BJ9" s="490"/>
      <c r="BK9" s="490"/>
      <c r="BL9" s="490"/>
      <c r="BM9" s="490"/>
      <c r="BN9" s="490"/>
      <c r="BO9" s="490"/>
      <c r="BP9" s="490"/>
      <c r="BQ9" s="490"/>
      <c r="BR9" s="490"/>
      <c r="BS9" s="490"/>
      <c r="BT9" s="490"/>
      <c r="BU9" s="490"/>
      <c r="BV9" s="490"/>
      <c r="BW9" s="490"/>
      <c r="BX9" s="490"/>
      <c r="BY9" s="490"/>
      <c r="BZ9" s="490"/>
      <c r="CA9" s="491"/>
      <c r="CB9" s="492">
        <f>SUM(CB10:CX20)</f>
        <v>467</v>
      </c>
      <c r="CC9" s="493"/>
      <c r="CD9" s="493"/>
      <c r="CE9" s="493"/>
      <c r="CF9" s="493"/>
      <c r="CG9" s="493"/>
      <c r="CH9" s="493"/>
      <c r="CI9" s="493"/>
      <c r="CJ9" s="493"/>
      <c r="CK9" s="493"/>
      <c r="CL9" s="493"/>
      <c r="CM9" s="493"/>
      <c r="CN9" s="493"/>
      <c r="CO9" s="493"/>
      <c r="CP9" s="493"/>
      <c r="CQ9" s="493"/>
      <c r="CR9" s="493"/>
      <c r="CS9" s="493"/>
      <c r="CT9" s="493"/>
      <c r="CU9" s="493"/>
      <c r="CV9" s="493"/>
      <c r="CW9" s="493"/>
      <c r="CX9" s="494"/>
      <c r="CY9" s="489">
        <f>SUM(CY10:DU20)</f>
        <v>25.5</v>
      </c>
      <c r="CZ9" s="490"/>
      <c r="DA9" s="490"/>
      <c r="DB9" s="490"/>
      <c r="DC9" s="490"/>
      <c r="DD9" s="490"/>
      <c r="DE9" s="490"/>
      <c r="DF9" s="490"/>
      <c r="DG9" s="490"/>
      <c r="DH9" s="490"/>
      <c r="DI9" s="490"/>
      <c r="DJ9" s="490"/>
      <c r="DK9" s="490"/>
      <c r="DL9" s="490"/>
      <c r="DM9" s="490"/>
      <c r="DN9" s="490"/>
      <c r="DO9" s="490"/>
      <c r="DP9" s="490"/>
      <c r="DQ9" s="490"/>
      <c r="DR9" s="490"/>
      <c r="DS9" s="490"/>
      <c r="DT9" s="490"/>
      <c r="DU9" s="491"/>
      <c r="DV9" s="492">
        <f>SUM(DV10:EU20)</f>
        <v>36</v>
      </c>
      <c r="DW9" s="493"/>
      <c r="DX9" s="493"/>
      <c r="DY9" s="493"/>
      <c r="DZ9" s="493"/>
      <c r="EA9" s="493"/>
      <c r="EB9" s="493"/>
      <c r="EC9" s="493"/>
      <c r="ED9" s="493"/>
      <c r="EE9" s="493"/>
      <c r="EF9" s="493"/>
      <c r="EG9" s="493"/>
      <c r="EH9" s="493"/>
      <c r="EI9" s="493"/>
      <c r="EJ9" s="493"/>
      <c r="EK9" s="493"/>
      <c r="EL9" s="493"/>
      <c r="EM9" s="493"/>
      <c r="EN9" s="493"/>
      <c r="EO9" s="493"/>
      <c r="EP9" s="493"/>
      <c r="EQ9" s="493"/>
      <c r="ER9" s="493"/>
      <c r="ES9" s="493"/>
      <c r="ET9" s="493"/>
      <c r="EU9" s="494"/>
    </row>
    <row r="10" spans="1:151">
      <c r="A10" s="191"/>
      <c r="B10" s="495" t="s">
        <v>204</v>
      </c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6"/>
      <c r="Y10" s="496"/>
      <c r="Z10" s="496"/>
      <c r="AA10" s="496"/>
      <c r="AB10" s="496"/>
      <c r="AC10" s="496"/>
      <c r="AD10" s="497"/>
      <c r="AE10" s="498" t="s">
        <v>7</v>
      </c>
      <c r="AF10" s="499"/>
      <c r="AG10" s="499"/>
      <c r="AH10" s="499"/>
      <c r="AI10" s="499"/>
      <c r="AJ10" s="499"/>
      <c r="AK10" s="499"/>
      <c r="AL10" s="499"/>
      <c r="AM10" s="500"/>
      <c r="AN10" s="504" t="s">
        <v>161</v>
      </c>
      <c r="AO10" s="499"/>
      <c r="AP10" s="499"/>
      <c r="AQ10" s="499"/>
      <c r="AR10" s="499"/>
      <c r="AS10" s="499"/>
      <c r="AT10" s="499"/>
      <c r="AU10" s="499"/>
      <c r="AV10" s="499"/>
      <c r="AW10" s="499"/>
      <c r="AX10" s="499"/>
      <c r="AY10" s="499"/>
      <c r="AZ10" s="499"/>
      <c r="BA10" s="499"/>
      <c r="BB10" s="499"/>
      <c r="BC10" s="500"/>
      <c r="BD10" s="505">
        <f>SUM(CB10:EU11)</f>
        <v>0</v>
      </c>
      <c r="BE10" s="506"/>
      <c r="BF10" s="506"/>
      <c r="BG10" s="506"/>
      <c r="BH10" s="506"/>
      <c r="BI10" s="506"/>
      <c r="BJ10" s="506"/>
      <c r="BK10" s="506"/>
      <c r="BL10" s="506"/>
      <c r="BM10" s="506"/>
      <c r="BN10" s="506"/>
      <c r="BO10" s="506"/>
      <c r="BP10" s="506"/>
      <c r="BQ10" s="506"/>
      <c r="BR10" s="506"/>
      <c r="BS10" s="506"/>
      <c r="BT10" s="506"/>
      <c r="BU10" s="506"/>
      <c r="BV10" s="506"/>
      <c r="BW10" s="506"/>
      <c r="BX10" s="506"/>
      <c r="BY10" s="506"/>
      <c r="BZ10" s="506"/>
      <c r="CA10" s="507"/>
      <c r="CB10" s="511">
        <f>ROUND('П-4_стр.2'!E9,0)</f>
        <v>0</v>
      </c>
      <c r="CC10" s="512"/>
      <c r="CD10" s="512"/>
      <c r="CE10" s="512"/>
      <c r="CF10" s="512"/>
      <c r="CG10" s="512"/>
      <c r="CH10" s="512"/>
      <c r="CI10" s="512"/>
      <c r="CJ10" s="512"/>
      <c r="CK10" s="512"/>
      <c r="CL10" s="512"/>
      <c r="CM10" s="512"/>
      <c r="CN10" s="512"/>
      <c r="CO10" s="512"/>
      <c r="CP10" s="512"/>
      <c r="CQ10" s="512"/>
      <c r="CR10" s="512"/>
      <c r="CS10" s="512"/>
      <c r="CT10" s="512"/>
      <c r="CU10" s="512"/>
      <c r="CV10" s="512"/>
      <c r="CW10" s="512"/>
      <c r="CX10" s="513"/>
      <c r="CY10" s="505">
        <f>'П-4_стр.2'!F9</f>
        <v>0</v>
      </c>
      <c r="CZ10" s="506"/>
      <c r="DA10" s="506"/>
      <c r="DB10" s="506"/>
      <c r="DC10" s="506"/>
      <c r="DD10" s="506"/>
      <c r="DE10" s="506"/>
      <c r="DF10" s="506"/>
      <c r="DG10" s="506"/>
      <c r="DH10" s="506"/>
      <c r="DI10" s="506"/>
      <c r="DJ10" s="506"/>
      <c r="DK10" s="506"/>
      <c r="DL10" s="506"/>
      <c r="DM10" s="506"/>
      <c r="DN10" s="506"/>
      <c r="DO10" s="506"/>
      <c r="DP10" s="506"/>
      <c r="DQ10" s="506"/>
      <c r="DR10" s="506"/>
      <c r="DS10" s="506"/>
      <c r="DT10" s="506"/>
      <c r="DU10" s="507"/>
      <c r="DV10" s="511">
        <f>ROUND('П-4_стр.2'!G9,0)</f>
        <v>0</v>
      </c>
      <c r="DW10" s="512"/>
      <c r="DX10" s="512"/>
      <c r="DY10" s="512"/>
      <c r="DZ10" s="512"/>
      <c r="EA10" s="512"/>
      <c r="EB10" s="512"/>
      <c r="EC10" s="512"/>
      <c r="ED10" s="512"/>
      <c r="EE10" s="512"/>
      <c r="EF10" s="512"/>
      <c r="EG10" s="512"/>
      <c r="EH10" s="512"/>
      <c r="EI10" s="512"/>
      <c r="EJ10" s="512"/>
      <c r="EK10" s="512"/>
      <c r="EL10" s="512"/>
      <c r="EM10" s="512"/>
      <c r="EN10" s="512"/>
      <c r="EO10" s="512"/>
      <c r="EP10" s="512"/>
      <c r="EQ10" s="512"/>
      <c r="ER10" s="512"/>
      <c r="ES10" s="512"/>
      <c r="ET10" s="512"/>
      <c r="EU10" s="513"/>
    </row>
    <row r="11" spans="1:151" ht="25.5" customHeight="1">
      <c r="A11" s="192"/>
      <c r="B11" s="517" t="s">
        <v>153</v>
      </c>
      <c r="C11" s="517"/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  <c r="AD11" s="518"/>
      <c r="AE11" s="501"/>
      <c r="AF11" s="502"/>
      <c r="AG11" s="502"/>
      <c r="AH11" s="502"/>
      <c r="AI11" s="502"/>
      <c r="AJ11" s="502"/>
      <c r="AK11" s="502"/>
      <c r="AL11" s="502"/>
      <c r="AM11" s="503"/>
      <c r="AN11" s="501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502"/>
      <c r="BC11" s="503"/>
      <c r="BD11" s="508"/>
      <c r="BE11" s="509"/>
      <c r="BF11" s="509"/>
      <c r="BG11" s="509"/>
      <c r="BH11" s="509"/>
      <c r="BI11" s="509"/>
      <c r="BJ11" s="509"/>
      <c r="BK11" s="509"/>
      <c r="BL11" s="509"/>
      <c r="BM11" s="509"/>
      <c r="BN11" s="509"/>
      <c r="BO11" s="509"/>
      <c r="BP11" s="509"/>
      <c r="BQ11" s="509"/>
      <c r="BR11" s="509"/>
      <c r="BS11" s="509"/>
      <c r="BT11" s="509"/>
      <c r="BU11" s="509"/>
      <c r="BV11" s="509"/>
      <c r="BW11" s="509"/>
      <c r="BX11" s="509"/>
      <c r="BY11" s="509"/>
      <c r="BZ11" s="509"/>
      <c r="CA11" s="510"/>
      <c r="CB11" s="514"/>
      <c r="CC11" s="515"/>
      <c r="CD11" s="515"/>
      <c r="CE11" s="515"/>
      <c r="CF11" s="515"/>
      <c r="CG11" s="515"/>
      <c r="CH11" s="515"/>
      <c r="CI11" s="515"/>
      <c r="CJ11" s="515"/>
      <c r="CK11" s="515"/>
      <c r="CL11" s="515"/>
      <c r="CM11" s="515"/>
      <c r="CN11" s="515"/>
      <c r="CO11" s="515"/>
      <c r="CP11" s="515"/>
      <c r="CQ11" s="515"/>
      <c r="CR11" s="515"/>
      <c r="CS11" s="515"/>
      <c r="CT11" s="515"/>
      <c r="CU11" s="515"/>
      <c r="CV11" s="515"/>
      <c r="CW11" s="515"/>
      <c r="CX11" s="516"/>
      <c r="CY11" s="508"/>
      <c r="CZ11" s="509"/>
      <c r="DA11" s="509"/>
      <c r="DB11" s="509"/>
      <c r="DC11" s="509"/>
      <c r="DD11" s="509"/>
      <c r="DE11" s="509"/>
      <c r="DF11" s="509"/>
      <c r="DG11" s="509"/>
      <c r="DH11" s="509"/>
      <c r="DI11" s="509"/>
      <c r="DJ11" s="509"/>
      <c r="DK11" s="509"/>
      <c r="DL11" s="509"/>
      <c r="DM11" s="509"/>
      <c r="DN11" s="509"/>
      <c r="DO11" s="509"/>
      <c r="DP11" s="509"/>
      <c r="DQ11" s="509"/>
      <c r="DR11" s="509"/>
      <c r="DS11" s="509"/>
      <c r="DT11" s="509"/>
      <c r="DU11" s="510"/>
      <c r="DV11" s="514"/>
      <c r="DW11" s="515"/>
      <c r="DX11" s="515"/>
      <c r="DY11" s="515"/>
      <c r="DZ11" s="515"/>
      <c r="EA11" s="515"/>
      <c r="EB11" s="515"/>
      <c r="EC11" s="515"/>
      <c r="ED11" s="515"/>
      <c r="EE11" s="515"/>
      <c r="EF11" s="515"/>
      <c r="EG11" s="515"/>
      <c r="EH11" s="515"/>
      <c r="EI11" s="515"/>
      <c r="EJ11" s="515"/>
      <c r="EK11" s="515"/>
      <c r="EL11" s="515"/>
      <c r="EM11" s="515"/>
      <c r="EN11" s="515"/>
      <c r="EO11" s="515"/>
      <c r="EP11" s="515"/>
      <c r="EQ11" s="515"/>
      <c r="ER11" s="515"/>
      <c r="ES11" s="515"/>
      <c r="ET11" s="515"/>
      <c r="EU11" s="516"/>
    </row>
    <row r="12" spans="1:151">
      <c r="A12" s="52"/>
      <c r="B12" s="521" t="s">
        <v>154</v>
      </c>
      <c r="C12" s="521"/>
      <c r="D12" s="521"/>
      <c r="E12" s="521"/>
      <c r="F12" s="521"/>
      <c r="G12" s="521"/>
      <c r="H12" s="521"/>
      <c r="I12" s="521"/>
      <c r="J12" s="521"/>
      <c r="K12" s="521"/>
      <c r="L12" s="521"/>
      <c r="M12" s="521"/>
      <c r="N12" s="521"/>
      <c r="O12" s="521"/>
      <c r="P12" s="521"/>
      <c r="Q12" s="521"/>
      <c r="R12" s="521"/>
      <c r="S12" s="521"/>
      <c r="T12" s="521"/>
      <c r="U12" s="521"/>
      <c r="V12" s="521"/>
      <c r="W12" s="521"/>
      <c r="X12" s="521"/>
      <c r="Y12" s="521"/>
      <c r="Z12" s="521"/>
      <c r="AA12" s="521"/>
      <c r="AB12" s="521"/>
      <c r="AC12" s="521"/>
      <c r="AD12" s="522"/>
      <c r="AE12" s="486" t="s">
        <v>8</v>
      </c>
      <c r="AF12" s="487"/>
      <c r="AG12" s="487"/>
      <c r="AH12" s="487"/>
      <c r="AI12" s="487"/>
      <c r="AJ12" s="487"/>
      <c r="AK12" s="487"/>
      <c r="AL12" s="487"/>
      <c r="AM12" s="488"/>
      <c r="AN12" s="486" t="s">
        <v>162</v>
      </c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  <c r="BB12" s="487"/>
      <c r="BC12" s="488"/>
      <c r="BD12" s="489">
        <f t="shared" ref="BD12:BD19" si="0">SUM(CB12:EU12)</f>
        <v>0</v>
      </c>
      <c r="BE12" s="490"/>
      <c r="BF12" s="490"/>
      <c r="BG12" s="490"/>
      <c r="BH12" s="490"/>
      <c r="BI12" s="490"/>
      <c r="BJ12" s="490"/>
      <c r="BK12" s="490"/>
      <c r="BL12" s="490"/>
      <c r="BM12" s="490"/>
      <c r="BN12" s="490"/>
      <c r="BO12" s="490"/>
      <c r="BP12" s="490"/>
      <c r="BQ12" s="490"/>
      <c r="BR12" s="490"/>
      <c r="BS12" s="490"/>
      <c r="BT12" s="490"/>
      <c r="BU12" s="490"/>
      <c r="BV12" s="490"/>
      <c r="BW12" s="490"/>
      <c r="BX12" s="490"/>
      <c r="BY12" s="490"/>
      <c r="BZ12" s="490"/>
      <c r="CA12" s="491"/>
      <c r="CB12" s="492">
        <f>ROUND('П-4_стр.2'!E10,0)</f>
        <v>0</v>
      </c>
      <c r="CC12" s="493"/>
      <c r="CD12" s="493"/>
      <c r="CE12" s="493"/>
      <c r="CF12" s="493"/>
      <c r="CG12" s="493"/>
      <c r="CH12" s="493"/>
      <c r="CI12" s="493"/>
      <c r="CJ12" s="493"/>
      <c r="CK12" s="493"/>
      <c r="CL12" s="493"/>
      <c r="CM12" s="493"/>
      <c r="CN12" s="493"/>
      <c r="CO12" s="493"/>
      <c r="CP12" s="493"/>
      <c r="CQ12" s="493"/>
      <c r="CR12" s="493"/>
      <c r="CS12" s="493"/>
      <c r="CT12" s="493"/>
      <c r="CU12" s="493"/>
      <c r="CV12" s="493"/>
      <c r="CW12" s="493"/>
      <c r="CX12" s="494"/>
      <c r="CY12" s="489">
        <f>'П-4_стр.2'!F10</f>
        <v>0</v>
      </c>
      <c r="CZ12" s="490"/>
      <c r="DA12" s="490"/>
      <c r="DB12" s="490"/>
      <c r="DC12" s="490"/>
      <c r="DD12" s="490"/>
      <c r="DE12" s="490"/>
      <c r="DF12" s="490"/>
      <c r="DG12" s="490"/>
      <c r="DH12" s="490"/>
      <c r="DI12" s="490"/>
      <c r="DJ12" s="490"/>
      <c r="DK12" s="490"/>
      <c r="DL12" s="490"/>
      <c r="DM12" s="490"/>
      <c r="DN12" s="490"/>
      <c r="DO12" s="490"/>
      <c r="DP12" s="490"/>
      <c r="DQ12" s="490"/>
      <c r="DR12" s="490"/>
      <c r="DS12" s="490"/>
      <c r="DT12" s="490"/>
      <c r="DU12" s="491"/>
      <c r="DV12" s="492">
        <f>ROUND('П-4_стр.2'!G10,0)</f>
        <v>0</v>
      </c>
      <c r="DW12" s="493"/>
      <c r="DX12" s="493"/>
      <c r="DY12" s="493"/>
      <c r="DZ12" s="493"/>
      <c r="EA12" s="493"/>
      <c r="EB12" s="493"/>
      <c r="EC12" s="493"/>
      <c r="ED12" s="493"/>
      <c r="EE12" s="493"/>
      <c r="EF12" s="493"/>
      <c r="EG12" s="493"/>
      <c r="EH12" s="493"/>
      <c r="EI12" s="493"/>
      <c r="EJ12" s="493"/>
      <c r="EK12" s="493"/>
      <c r="EL12" s="493"/>
      <c r="EM12" s="493"/>
      <c r="EN12" s="493"/>
      <c r="EO12" s="493"/>
      <c r="EP12" s="493"/>
      <c r="EQ12" s="493"/>
      <c r="ER12" s="493"/>
      <c r="ES12" s="493"/>
      <c r="ET12" s="493"/>
      <c r="EU12" s="494"/>
    </row>
    <row r="13" spans="1:151">
      <c r="A13" s="52"/>
      <c r="B13" s="521" t="s">
        <v>155</v>
      </c>
      <c r="C13" s="521"/>
      <c r="D13" s="521"/>
      <c r="E13" s="521"/>
      <c r="F13" s="521"/>
      <c r="G13" s="521"/>
      <c r="H13" s="521"/>
      <c r="I13" s="521"/>
      <c r="J13" s="521"/>
      <c r="K13" s="521"/>
      <c r="L13" s="521"/>
      <c r="M13" s="521"/>
      <c r="N13" s="521"/>
      <c r="O13" s="521"/>
      <c r="P13" s="521"/>
      <c r="Q13" s="521"/>
      <c r="R13" s="521"/>
      <c r="S13" s="521"/>
      <c r="T13" s="521"/>
      <c r="U13" s="521"/>
      <c r="V13" s="521"/>
      <c r="W13" s="521"/>
      <c r="X13" s="521"/>
      <c r="Y13" s="521"/>
      <c r="Z13" s="521"/>
      <c r="AA13" s="521"/>
      <c r="AB13" s="521"/>
      <c r="AC13" s="521"/>
      <c r="AD13" s="522"/>
      <c r="AE13" s="486" t="s">
        <v>9</v>
      </c>
      <c r="AF13" s="487"/>
      <c r="AG13" s="487"/>
      <c r="AH13" s="487"/>
      <c r="AI13" s="487"/>
      <c r="AJ13" s="487"/>
      <c r="AK13" s="487"/>
      <c r="AL13" s="487"/>
      <c r="AM13" s="488"/>
      <c r="AN13" s="486" t="s">
        <v>163</v>
      </c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  <c r="BB13" s="487"/>
      <c r="BC13" s="488"/>
      <c r="BD13" s="489">
        <f t="shared" si="0"/>
        <v>16</v>
      </c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1"/>
      <c r="CB13" s="492">
        <f>ROUND('П-4_стр.2'!E11,0)</f>
        <v>16</v>
      </c>
      <c r="CC13" s="493"/>
      <c r="CD13" s="493"/>
      <c r="CE13" s="493"/>
      <c r="CF13" s="493"/>
      <c r="CG13" s="493"/>
      <c r="CH13" s="493"/>
      <c r="CI13" s="493"/>
      <c r="CJ13" s="493"/>
      <c r="CK13" s="493"/>
      <c r="CL13" s="493"/>
      <c r="CM13" s="493"/>
      <c r="CN13" s="493"/>
      <c r="CO13" s="493"/>
      <c r="CP13" s="493"/>
      <c r="CQ13" s="493"/>
      <c r="CR13" s="493"/>
      <c r="CS13" s="493"/>
      <c r="CT13" s="493"/>
      <c r="CU13" s="493"/>
      <c r="CV13" s="493"/>
      <c r="CW13" s="493"/>
      <c r="CX13" s="494"/>
      <c r="CY13" s="489">
        <f>'П-4_стр.2'!F11</f>
        <v>0</v>
      </c>
      <c r="CZ13" s="490"/>
      <c r="DA13" s="490"/>
      <c r="DB13" s="490"/>
      <c r="DC13" s="490"/>
      <c r="DD13" s="490"/>
      <c r="DE13" s="490"/>
      <c r="DF13" s="490"/>
      <c r="DG13" s="490"/>
      <c r="DH13" s="490"/>
      <c r="DI13" s="490"/>
      <c r="DJ13" s="490"/>
      <c r="DK13" s="490"/>
      <c r="DL13" s="490"/>
      <c r="DM13" s="490"/>
      <c r="DN13" s="490"/>
      <c r="DO13" s="490"/>
      <c r="DP13" s="490"/>
      <c r="DQ13" s="490"/>
      <c r="DR13" s="490"/>
      <c r="DS13" s="490"/>
      <c r="DT13" s="490"/>
      <c r="DU13" s="491"/>
      <c r="DV13" s="492">
        <f>ROUND('П-4_стр.2'!G11,0)</f>
        <v>0</v>
      </c>
      <c r="DW13" s="493"/>
      <c r="DX13" s="493"/>
      <c r="DY13" s="493"/>
      <c r="DZ13" s="493"/>
      <c r="EA13" s="493"/>
      <c r="EB13" s="493"/>
      <c r="EC13" s="493"/>
      <c r="ED13" s="493"/>
      <c r="EE13" s="493"/>
      <c r="EF13" s="493"/>
      <c r="EG13" s="493"/>
      <c r="EH13" s="493"/>
      <c r="EI13" s="493"/>
      <c r="EJ13" s="493"/>
      <c r="EK13" s="493"/>
      <c r="EL13" s="493"/>
      <c r="EM13" s="493"/>
      <c r="EN13" s="493"/>
      <c r="EO13" s="493"/>
      <c r="EP13" s="493"/>
      <c r="EQ13" s="493"/>
      <c r="ER13" s="493"/>
      <c r="ES13" s="493"/>
      <c r="ET13" s="493"/>
      <c r="EU13" s="494"/>
    </row>
    <row r="14" spans="1:151">
      <c r="A14" s="52"/>
      <c r="B14" s="521" t="s">
        <v>156</v>
      </c>
      <c r="C14" s="521"/>
      <c r="D14" s="521"/>
      <c r="E14" s="521"/>
      <c r="F14" s="521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/>
      <c r="V14" s="521"/>
      <c r="W14" s="521"/>
      <c r="X14" s="521"/>
      <c r="Y14" s="521"/>
      <c r="Z14" s="521"/>
      <c r="AA14" s="521"/>
      <c r="AB14" s="521"/>
      <c r="AC14" s="521"/>
      <c r="AD14" s="522"/>
      <c r="AE14" s="486" t="s">
        <v>10</v>
      </c>
      <c r="AF14" s="487"/>
      <c r="AG14" s="487"/>
      <c r="AH14" s="487"/>
      <c r="AI14" s="487"/>
      <c r="AJ14" s="487"/>
      <c r="AK14" s="487"/>
      <c r="AL14" s="487"/>
      <c r="AM14" s="488"/>
      <c r="AN14" s="486" t="s">
        <v>164</v>
      </c>
      <c r="AO14" s="487"/>
      <c r="AP14" s="487"/>
      <c r="AQ14" s="487"/>
      <c r="AR14" s="487"/>
      <c r="AS14" s="487"/>
      <c r="AT14" s="487"/>
      <c r="AU14" s="487"/>
      <c r="AV14" s="487"/>
      <c r="AW14" s="487"/>
      <c r="AX14" s="487"/>
      <c r="AY14" s="487"/>
      <c r="AZ14" s="487"/>
      <c r="BA14" s="487"/>
      <c r="BB14" s="487"/>
      <c r="BC14" s="488"/>
      <c r="BD14" s="489">
        <f t="shared" si="0"/>
        <v>91.5</v>
      </c>
      <c r="BE14" s="490"/>
      <c r="BF14" s="490"/>
      <c r="BG14" s="490"/>
      <c r="BH14" s="490"/>
      <c r="BI14" s="490"/>
      <c r="BJ14" s="490"/>
      <c r="BK14" s="490"/>
      <c r="BL14" s="490"/>
      <c r="BM14" s="490"/>
      <c r="BN14" s="490"/>
      <c r="BO14" s="490"/>
      <c r="BP14" s="490"/>
      <c r="BQ14" s="490"/>
      <c r="BR14" s="490"/>
      <c r="BS14" s="490"/>
      <c r="BT14" s="490"/>
      <c r="BU14" s="490"/>
      <c r="BV14" s="490"/>
      <c r="BW14" s="490"/>
      <c r="BX14" s="490"/>
      <c r="BY14" s="490"/>
      <c r="BZ14" s="490"/>
      <c r="CA14" s="491"/>
      <c r="CB14" s="492">
        <f>ROUND('П-4_стр.2'!E12,0)</f>
        <v>89</v>
      </c>
      <c r="CC14" s="493"/>
      <c r="CD14" s="493"/>
      <c r="CE14" s="493"/>
      <c r="CF14" s="493"/>
      <c r="CG14" s="493"/>
      <c r="CH14" s="493"/>
      <c r="CI14" s="493"/>
      <c r="CJ14" s="493"/>
      <c r="CK14" s="493"/>
      <c r="CL14" s="493"/>
      <c r="CM14" s="493"/>
      <c r="CN14" s="493"/>
      <c r="CO14" s="493"/>
      <c r="CP14" s="493"/>
      <c r="CQ14" s="493"/>
      <c r="CR14" s="493"/>
      <c r="CS14" s="493"/>
      <c r="CT14" s="493"/>
      <c r="CU14" s="493"/>
      <c r="CV14" s="493"/>
      <c r="CW14" s="493"/>
      <c r="CX14" s="494"/>
      <c r="CY14" s="489">
        <f>'П-4_стр.2'!F12</f>
        <v>2.5</v>
      </c>
      <c r="CZ14" s="490"/>
      <c r="DA14" s="490"/>
      <c r="DB14" s="490"/>
      <c r="DC14" s="490"/>
      <c r="DD14" s="490"/>
      <c r="DE14" s="490"/>
      <c r="DF14" s="490"/>
      <c r="DG14" s="490"/>
      <c r="DH14" s="490"/>
      <c r="DI14" s="490"/>
      <c r="DJ14" s="490"/>
      <c r="DK14" s="490"/>
      <c r="DL14" s="490"/>
      <c r="DM14" s="490"/>
      <c r="DN14" s="490"/>
      <c r="DO14" s="490"/>
      <c r="DP14" s="490"/>
      <c r="DQ14" s="490"/>
      <c r="DR14" s="490"/>
      <c r="DS14" s="490"/>
      <c r="DT14" s="490"/>
      <c r="DU14" s="491"/>
      <c r="DV14" s="492">
        <f>ROUND('П-4_стр.2'!G12,0)</f>
        <v>0</v>
      </c>
      <c r="DW14" s="493"/>
      <c r="DX14" s="493"/>
      <c r="DY14" s="493"/>
      <c r="DZ14" s="493"/>
      <c r="EA14" s="493"/>
      <c r="EB14" s="493"/>
      <c r="EC14" s="493"/>
      <c r="ED14" s="493"/>
      <c r="EE14" s="493"/>
      <c r="EF14" s="493"/>
      <c r="EG14" s="493"/>
      <c r="EH14" s="493"/>
      <c r="EI14" s="493"/>
      <c r="EJ14" s="493"/>
      <c r="EK14" s="493"/>
      <c r="EL14" s="493"/>
      <c r="EM14" s="493"/>
      <c r="EN14" s="493"/>
      <c r="EO14" s="493"/>
      <c r="EP14" s="493"/>
      <c r="EQ14" s="493"/>
      <c r="ER14" s="493"/>
      <c r="ES14" s="493"/>
      <c r="ET14" s="493"/>
      <c r="EU14" s="494"/>
    </row>
    <row r="15" spans="1:151">
      <c r="A15" s="52"/>
      <c r="B15" s="521" t="s">
        <v>209</v>
      </c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2"/>
      <c r="AE15" s="486" t="s">
        <v>59</v>
      </c>
      <c r="AF15" s="487"/>
      <c r="AG15" s="487"/>
      <c r="AH15" s="487"/>
      <c r="AI15" s="487"/>
      <c r="AJ15" s="487"/>
      <c r="AK15" s="487"/>
      <c r="AL15" s="487"/>
      <c r="AM15" s="488"/>
      <c r="AN15" s="486" t="s">
        <v>164</v>
      </c>
      <c r="AO15" s="487"/>
      <c r="AP15" s="487"/>
      <c r="AQ15" s="487"/>
      <c r="AR15" s="487"/>
      <c r="AS15" s="487"/>
      <c r="AT15" s="487"/>
      <c r="AU15" s="487"/>
      <c r="AV15" s="487"/>
      <c r="AW15" s="487"/>
      <c r="AX15" s="487"/>
      <c r="AY15" s="487"/>
      <c r="AZ15" s="487"/>
      <c r="BA15" s="487"/>
      <c r="BB15" s="487"/>
      <c r="BC15" s="488"/>
      <c r="BD15" s="489">
        <f t="shared" si="0"/>
        <v>254.5</v>
      </c>
      <c r="BE15" s="490"/>
      <c r="BF15" s="490"/>
      <c r="BG15" s="490"/>
      <c r="BH15" s="490"/>
      <c r="BI15" s="490"/>
      <c r="BJ15" s="490"/>
      <c r="BK15" s="490"/>
      <c r="BL15" s="490"/>
      <c r="BM15" s="490"/>
      <c r="BN15" s="490"/>
      <c r="BO15" s="490"/>
      <c r="BP15" s="490"/>
      <c r="BQ15" s="490"/>
      <c r="BR15" s="490"/>
      <c r="BS15" s="490"/>
      <c r="BT15" s="490"/>
      <c r="BU15" s="490"/>
      <c r="BV15" s="490"/>
      <c r="BW15" s="490"/>
      <c r="BX15" s="490"/>
      <c r="BY15" s="490"/>
      <c r="BZ15" s="490"/>
      <c r="CA15" s="491"/>
      <c r="CB15" s="523">
        <f>ROUND(('П-4_стр.2'!E13+'П-4_стр.2'!E14),0)</f>
        <v>203</v>
      </c>
      <c r="CC15" s="524"/>
      <c r="CD15" s="524"/>
      <c r="CE15" s="524"/>
      <c r="CF15" s="524"/>
      <c r="CG15" s="524"/>
      <c r="CH15" s="524"/>
      <c r="CI15" s="524"/>
      <c r="CJ15" s="524"/>
      <c r="CK15" s="524"/>
      <c r="CL15" s="524"/>
      <c r="CM15" s="524"/>
      <c r="CN15" s="524"/>
      <c r="CO15" s="524"/>
      <c r="CP15" s="524"/>
      <c r="CQ15" s="524"/>
      <c r="CR15" s="524"/>
      <c r="CS15" s="524"/>
      <c r="CT15" s="524"/>
      <c r="CU15" s="524"/>
      <c r="CV15" s="524"/>
      <c r="CW15" s="524"/>
      <c r="CX15" s="525"/>
      <c r="CY15" s="526">
        <f>'П-4_стр.2'!F13+'П-4_стр.2'!F14</f>
        <v>21.5</v>
      </c>
      <c r="CZ15" s="527"/>
      <c r="DA15" s="527"/>
      <c r="DB15" s="527"/>
      <c r="DC15" s="527"/>
      <c r="DD15" s="527"/>
      <c r="DE15" s="527"/>
      <c r="DF15" s="527"/>
      <c r="DG15" s="527"/>
      <c r="DH15" s="527"/>
      <c r="DI15" s="527"/>
      <c r="DJ15" s="527"/>
      <c r="DK15" s="527"/>
      <c r="DL15" s="527"/>
      <c r="DM15" s="527"/>
      <c r="DN15" s="527"/>
      <c r="DO15" s="527"/>
      <c r="DP15" s="527"/>
      <c r="DQ15" s="527"/>
      <c r="DR15" s="527"/>
      <c r="DS15" s="527"/>
      <c r="DT15" s="527"/>
      <c r="DU15" s="528"/>
      <c r="DV15" s="523">
        <f>ROUND(('П-4_стр.2'!G13+'П-4_стр.2'!G14),0)</f>
        <v>30</v>
      </c>
      <c r="DW15" s="524"/>
      <c r="DX15" s="524"/>
      <c r="DY15" s="524"/>
      <c r="DZ15" s="524"/>
      <c r="EA15" s="524"/>
      <c r="EB15" s="524"/>
      <c r="EC15" s="524"/>
      <c r="ED15" s="524"/>
      <c r="EE15" s="524"/>
      <c r="EF15" s="524"/>
      <c r="EG15" s="524"/>
      <c r="EH15" s="524"/>
      <c r="EI15" s="524"/>
      <c r="EJ15" s="524"/>
      <c r="EK15" s="524"/>
      <c r="EL15" s="524"/>
      <c r="EM15" s="524"/>
      <c r="EN15" s="524"/>
      <c r="EO15" s="524"/>
      <c r="EP15" s="524"/>
      <c r="EQ15" s="524"/>
      <c r="ER15" s="524"/>
      <c r="ES15" s="524"/>
      <c r="ET15" s="524"/>
      <c r="EU15" s="525"/>
    </row>
    <row r="16" spans="1:151" ht="38.25" customHeight="1">
      <c r="A16" s="52"/>
      <c r="B16" s="521" t="s">
        <v>157</v>
      </c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1"/>
      <c r="S16" s="521"/>
      <c r="T16" s="521"/>
      <c r="U16" s="521"/>
      <c r="V16" s="521"/>
      <c r="W16" s="521"/>
      <c r="X16" s="521"/>
      <c r="Y16" s="521"/>
      <c r="Z16" s="521"/>
      <c r="AA16" s="521"/>
      <c r="AB16" s="521"/>
      <c r="AC16" s="521"/>
      <c r="AD16" s="522"/>
      <c r="AE16" s="486" t="s">
        <v>60</v>
      </c>
      <c r="AF16" s="487"/>
      <c r="AG16" s="487"/>
      <c r="AH16" s="487"/>
      <c r="AI16" s="487"/>
      <c r="AJ16" s="487"/>
      <c r="AK16" s="487"/>
      <c r="AL16" s="487"/>
      <c r="AM16" s="488"/>
      <c r="AN16" s="529" t="s">
        <v>165</v>
      </c>
      <c r="AO16" s="487"/>
      <c r="AP16" s="487"/>
      <c r="AQ16" s="487"/>
      <c r="AR16" s="487"/>
      <c r="AS16" s="487"/>
      <c r="AT16" s="487"/>
      <c r="AU16" s="487"/>
      <c r="AV16" s="487"/>
      <c r="AW16" s="487"/>
      <c r="AX16" s="487"/>
      <c r="AY16" s="487"/>
      <c r="AZ16" s="487"/>
      <c r="BA16" s="487"/>
      <c r="BB16" s="487"/>
      <c r="BC16" s="488"/>
      <c r="BD16" s="489">
        <f t="shared" si="0"/>
        <v>22</v>
      </c>
      <c r="BE16" s="490"/>
      <c r="BF16" s="490"/>
      <c r="BG16" s="490"/>
      <c r="BH16" s="490"/>
      <c r="BI16" s="490"/>
      <c r="BJ16" s="490"/>
      <c r="BK16" s="490"/>
      <c r="BL16" s="490"/>
      <c r="BM16" s="490"/>
      <c r="BN16" s="490"/>
      <c r="BO16" s="490"/>
      <c r="BP16" s="490"/>
      <c r="BQ16" s="490"/>
      <c r="BR16" s="490"/>
      <c r="BS16" s="490"/>
      <c r="BT16" s="490"/>
      <c r="BU16" s="490"/>
      <c r="BV16" s="490"/>
      <c r="BW16" s="490"/>
      <c r="BX16" s="490"/>
      <c r="BY16" s="490"/>
      <c r="BZ16" s="490"/>
      <c r="CA16" s="491"/>
      <c r="CB16" s="492">
        <f>ROUND('П-4_стр.2'!E15,0)</f>
        <v>17</v>
      </c>
      <c r="CC16" s="493"/>
      <c r="CD16" s="493"/>
      <c r="CE16" s="493"/>
      <c r="CF16" s="493"/>
      <c r="CG16" s="493"/>
      <c r="CH16" s="493"/>
      <c r="CI16" s="493"/>
      <c r="CJ16" s="493"/>
      <c r="CK16" s="493"/>
      <c r="CL16" s="493"/>
      <c r="CM16" s="493"/>
      <c r="CN16" s="493"/>
      <c r="CO16" s="493"/>
      <c r="CP16" s="493"/>
      <c r="CQ16" s="493"/>
      <c r="CR16" s="493"/>
      <c r="CS16" s="493"/>
      <c r="CT16" s="493"/>
      <c r="CU16" s="493"/>
      <c r="CV16" s="493"/>
      <c r="CW16" s="493"/>
      <c r="CX16" s="494"/>
      <c r="CY16" s="489">
        <f>'П-4_стр.2'!F15</f>
        <v>0</v>
      </c>
      <c r="CZ16" s="490"/>
      <c r="DA16" s="490"/>
      <c r="DB16" s="490"/>
      <c r="DC16" s="490"/>
      <c r="DD16" s="490"/>
      <c r="DE16" s="490"/>
      <c r="DF16" s="490"/>
      <c r="DG16" s="490"/>
      <c r="DH16" s="490"/>
      <c r="DI16" s="490"/>
      <c r="DJ16" s="490"/>
      <c r="DK16" s="490"/>
      <c r="DL16" s="490"/>
      <c r="DM16" s="490"/>
      <c r="DN16" s="490"/>
      <c r="DO16" s="490"/>
      <c r="DP16" s="490"/>
      <c r="DQ16" s="490"/>
      <c r="DR16" s="490"/>
      <c r="DS16" s="490"/>
      <c r="DT16" s="490"/>
      <c r="DU16" s="491"/>
      <c r="DV16" s="492">
        <f>ROUND('П-4_стр.2'!G15,0)</f>
        <v>5</v>
      </c>
      <c r="DW16" s="493"/>
      <c r="DX16" s="493"/>
      <c r="DY16" s="493"/>
      <c r="DZ16" s="493"/>
      <c r="EA16" s="493"/>
      <c r="EB16" s="493"/>
      <c r="EC16" s="493"/>
      <c r="ED16" s="493"/>
      <c r="EE16" s="493"/>
      <c r="EF16" s="493"/>
      <c r="EG16" s="493"/>
      <c r="EH16" s="493"/>
      <c r="EI16" s="493"/>
      <c r="EJ16" s="493"/>
      <c r="EK16" s="493"/>
      <c r="EL16" s="493"/>
      <c r="EM16" s="493"/>
      <c r="EN16" s="493"/>
      <c r="EO16" s="493"/>
      <c r="EP16" s="493"/>
      <c r="EQ16" s="493"/>
      <c r="ER16" s="493"/>
      <c r="ES16" s="493"/>
      <c r="ET16" s="493"/>
      <c r="EU16" s="494"/>
    </row>
    <row r="17" spans="1:151" ht="25.5" customHeight="1">
      <c r="A17" s="52"/>
      <c r="B17" s="521" t="s">
        <v>158</v>
      </c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  <c r="Z17" s="521"/>
      <c r="AA17" s="521"/>
      <c r="AB17" s="521"/>
      <c r="AC17" s="521"/>
      <c r="AD17" s="522"/>
      <c r="AE17" s="486" t="s">
        <v>61</v>
      </c>
      <c r="AF17" s="487"/>
      <c r="AG17" s="487"/>
      <c r="AH17" s="487"/>
      <c r="AI17" s="487"/>
      <c r="AJ17" s="487"/>
      <c r="AK17" s="487"/>
      <c r="AL17" s="487"/>
      <c r="AM17" s="488"/>
      <c r="AN17" s="529" t="s">
        <v>166</v>
      </c>
      <c r="AO17" s="487"/>
      <c r="AP17" s="487"/>
      <c r="AQ17" s="487"/>
      <c r="AR17" s="487"/>
      <c r="AS17" s="487"/>
      <c r="AT17" s="487"/>
      <c r="AU17" s="487"/>
      <c r="AV17" s="487"/>
      <c r="AW17" s="487"/>
      <c r="AX17" s="487"/>
      <c r="AY17" s="487"/>
      <c r="AZ17" s="487"/>
      <c r="BA17" s="487"/>
      <c r="BB17" s="487"/>
      <c r="BC17" s="488"/>
      <c r="BD17" s="489">
        <f t="shared" si="0"/>
        <v>0</v>
      </c>
      <c r="BE17" s="490"/>
      <c r="BF17" s="490"/>
      <c r="BG17" s="490"/>
      <c r="BH17" s="490"/>
      <c r="BI17" s="490"/>
      <c r="BJ17" s="490"/>
      <c r="BK17" s="490"/>
      <c r="BL17" s="490"/>
      <c r="BM17" s="490"/>
      <c r="BN17" s="490"/>
      <c r="BO17" s="490"/>
      <c r="BP17" s="490"/>
      <c r="BQ17" s="490"/>
      <c r="BR17" s="490"/>
      <c r="BS17" s="490"/>
      <c r="BT17" s="490"/>
      <c r="BU17" s="490"/>
      <c r="BV17" s="490"/>
      <c r="BW17" s="490"/>
      <c r="BX17" s="490"/>
      <c r="BY17" s="490"/>
      <c r="BZ17" s="490"/>
      <c r="CA17" s="491"/>
      <c r="CB17" s="492">
        <f>ROUND('П-4_стр.2'!E16,0)</f>
        <v>0</v>
      </c>
      <c r="CC17" s="493"/>
      <c r="CD17" s="493"/>
      <c r="CE17" s="493"/>
      <c r="CF17" s="493"/>
      <c r="CG17" s="493"/>
      <c r="CH17" s="493"/>
      <c r="CI17" s="493"/>
      <c r="CJ17" s="493"/>
      <c r="CK17" s="493"/>
      <c r="CL17" s="493"/>
      <c r="CM17" s="493"/>
      <c r="CN17" s="493"/>
      <c r="CO17" s="493"/>
      <c r="CP17" s="493"/>
      <c r="CQ17" s="493"/>
      <c r="CR17" s="493"/>
      <c r="CS17" s="493"/>
      <c r="CT17" s="493"/>
      <c r="CU17" s="493"/>
      <c r="CV17" s="493"/>
      <c r="CW17" s="493"/>
      <c r="CX17" s="494"/>
      <c r="CY17" s="489">
        <f>'П-4_стр.2'!F16</f>
        <v>0</v>
      </c>
      <c r="CZ17" s="490"/>
      <c r="DA17" s="490"/>
      <c r="DB17" s="490"/>
      <c r="DC17" s="490"/>
      <c r="DD17" s="490"/>
      <c r="DE17" s="490"/>
      <c r="DF17" s="490"/>
      <c r="DG17" s="490"/>
      <c r="DH17" s="490"/>
      <c r="DI17" s="490"/>
      <c r="DJ17" s="490"/>
      <c r="DK17" s="490"/>
      <c r="DL17" s="490"/>
      <c r="DM17" s="490"/>
      <c r="DN17" s="490"/>
      <c r="DO17" s="490"/>
      <c r="DP17" s="490"/>
      <c r="DQ17" s="490"/>
      <c r="DR17" s="490"/>
      <c r="DS17" s="490"/>
      <c r="DT17" s="490"/>
      <c r="DU17" s="491"/>
      <c r="DV17" s="492">
        <f>ROUND('П-4_стр.2'!G16,0)</f>
        <v>0</v>
      </c>
      <c r="DW17" s="493"/>
      <c r="DX17" s="493"/>
      <c r="DY17" s="493"/>
      <c r="DZ17" s="493"/>
      <c r="EA17" s="493"/>
      <c r="EB17" s="493"/>
      <c r="EC17" s="493"/>
      <c r="ED17" s="493"/>
      <c r="EE17" s="493"/>
      <c r="EF17" s="493"/>
      <c r="EG17" s="493"/>
      <c r="EH17" s="493"/>
      <c r="EI17" s="493"/>
      <c r="EJ17" s="493"/>
      <c r="EK17" s="493"/>
      <c r="EL17" s="493"/>
      <c r="EM17" s="493"/>
      <c r="EN17" s="493"/>
      <c r="EO17" s="493"/>
      <c r="EP17" s="493"/>
      <c r="EQ17" s="493"/>
      <c r="ER17" s="493"/>
      <c r="ES17" s="493"/>
      <c r="ET17" s="493"/>
      <c r="EU17" s="494"/>
    </row>
    <row r="18" spans="1:151">
      <c r="A18" s="52"/>
      <c r="B18" s="521" t="s">
        <v>159</v>
      </c>
      <c r="C18" s="521"/>
      <c r="D18" s="521"/>
      <c r="E18" s="521"/>
      <c r="F18" s="521"/>
      <c r="G18" s="521"/>
      <c r="H18" s="521"/>
      <c r="I18" s="521"/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2"/>
      <c r="AE18" s="486" t="s">
        <v>63</v>
      </c>
      <c r="AF18" s="487"/>
      <c r="AG18" s="487"/>
      <c r="AH18" s="487"/>
      <c r="AI18" s="487"/>
      <c r="AJ18" s="487"/>
      <c r="AK18" s="487"/>
      <c r="AL18" s="487"/>
      <c r="AM18" s="488"/>
      <c r="AN18" s="486" t="s">
        <v>167</v>
      </c>
      <c r="AO18" s="487"/>
      <c r="AP18" s="487"/>
      <c r="AQ18" s="487"/>
      <c r="AR18" s="487"/>
      <c r="AS18" s="487"/>
      <c r="AT18" s="487"/>
      <c r="AU18" s="487"/>
      <c r="AV18" s="487"/>
      <c r="AW18" s="487"/>
      <c r="AX18" s="487"/>
      <c r="AY18" s="487"/>
      <c r="AZ18" s="487"/>
      <c r="BA18" s="487"/>
      <c r="BB18" s="487"/>
      <c r="BC18" s="488"/>
      <c r="BD18" s="489">
        <f t="shared" si="0"/>
        <v>103.5</v>
      </c>
      <c r="BE18" s="490"/>
      <c r="BF18" s="490"/>
      <c r="BG18" s="490"/>
      <c r="BH18" s="490"/>
      <c r="BI18" s="490"/>
      <c r="BJ18" s="490"/>
      <c r="BK18" s="490"/>
      <c r="BL18" s="490"/>
      <c r="BM18" s="490"/>
      <c r="BN18" s="490"/>
      <c r="BO18" s="490"/>
      <c r="BP18" s="490"/>
      <c r="BQ18" s="490"/>
      <c r="BR18" s="490"/>
      <c r="BS18" s="490"/>
      <c r="BT18" s="490"/>
      <c r="BU18" s="490"/>
      <c r="BV18" s="490"/>
      <c r="BW18" s="490"/>
      <c r="BX18" s="490"/>
      <c r="BY18" s="490"/>
      <c r="BZ18" s="490"/>
      <c r="CA18" s="491"/>
      <c r="CB18" s="492">
        <f>ROUND('П-4_стр.2'!E17,0)</f>
        <v>101</v>
      </c>
      <c r="CC18" s="493"/>
      <c r="CD18" s="493"/>
      <c r="CE18" s="493"/>
      <c r="CF18" s="493"/>
      <c r="CG18" s="493"/>
      <c r="CH18" s="493"/>
      <c r="CI18" s="493"/>
      <c r="CJ18" s="493"/>
      <c r="CK18" s="493"/>
      <c r="CL18" s="493"/>
      <c r="CM18" s="493"/>
      <c r="CN18" s="493"/>
      <c r="CO18" s="493"/>
      <c r="CP18" s="493"/>
      <c r="CQ18" s="493"/>
      <c r="CR18" s="493"/>
      <c r="CS18" s="493"/>
      <c r="CT18" s="493"/>
      <c r="CU18" s="493"/>
      <c r="CV18" s="493"/>
      <c r="CW18" s="493"/>
      <c r="CX18" s="494"/>
      <c r="CY18" s="489">
        <f>'П-4_стр.2'!F17</f>
        <v>1.5</v>
      </c>
      <c r="CZ18" s="490"/>
      <c r="DA18" s="490"/>
      <c r="DB18" s="490"/>
      <c r="DC18" s="490"/>
      <c r="DD18" s="490"/>
      <c r="DE18" s="490"/>
      <c r="DF18" s="490"/>
      <c r="DG18" s="490"/>
      <c r="DH18" s="490"/>
      <c r="DI18" s="490"/>
      <c r="DJ18" s="490"/>
      <c r="DK18" s="490"/>
      <c r="DL18" s="490"/>
      <c r="DM18" s="490"/>
      <c r="DN18" s="490"/>
      <c r="DO18" s="490"/>
      <c r="DP18" s="490"/>
      <c r="DQ18" s="490"/>
      <c r="DR18" s="490"/>
      <c r="DS18" s="490"/>
      <c r="DT18" s="490"/>
      <c r="DU18" s="491"/>
      <c r="DV18" s="492">
        <f>ROUND('П-4_стр.2'!G17,0)</f>
        <v>1</v>
      </c>
      <c r="DW18" s="493"/>
      <c r="DX18" s="493"/>
      <c r="DY18" s="493"/>
      <c r="DZ18" s="493"/>
      <c r="EA18" s="493"/>
      <c r="EB18" s="493"/>
      <c r="EC18" s="493"/>
      <c r="ED18" s="493"/>
      <c r="EE18" s="493"/>
      <c r="EF18" s="493"/>
      <c r="EG18" s="493"/>
      <c r="EH18" s="493"/>
      <c r="EI18" s="493"/>
      <c r="EJ18" s="493"/>
      <c r="EK18" s="493"/>
      <c r="EL18" s="493"/>
      <c r="EM18" s="493"/>
      <c r="EN18" s="493"/>
      <c r="EO18" s="493"/>
      <c r="EP18" s="493"/>
      <c r="EQ18" s="493"/>
      <c r="ER18" s="493"/>
      <c r="ES18" s="493"/>
      <c r="ET18" s="493"/>
      <c r="EU18" s="494"/>
    </row>
    <row r="19" spans="1:151">
      <c r="A19" s="52"/>
      <c r="B19" s="521" t="s">
        <v>160</v>
      </c>
      <c r="C19" s="521"/>
      <c r="D19" s="521"/>
      <c r="E19" s="521"/>
      <c r="F19" s="521"/>
      <c r="G19" s="521"/>
      <c r="H19" s="521"/>
      <c r="I19" s="521"/>
      <c r="J19" s="521"/>
      <c r="K19" s="521"/>
      <c r="L19" s="521"/>
      <c r="M19" s="521"/>
      <c r="N19" s="521"/>
      <c r="O19" s="521"/>
      <c r="P19" s="521"/>
      <c r="Q19" s="521"/>
      <c r="R19" s="521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2"/>
      <c r="AE19" s="486" t="s">
        <v>64</v>
      </c>
      <c r="AF19" s="487"/>
      <c r="AG19" s="487"/>
      <c r="AH19" s="487"/>
      <c r="AI19" s="487"/>
      <c r="AJ19" s="487"/>
      <c r="AK19" s="487"/>
      <c r="AL19" s="487"/>
      <c r="AM19" s="488"/>
      <c r="AN19" s="486"/>
      <c r="AO19" s="487"/>
      <c r="AP19" s="487"/>
      <c r="AQ19" s="487"/>
      <c r="AR19" s="487"/>
      <c r="AS19" s="487"/>
      <c r="AT19" s="487"/>
      <c r="AU19" s="487"/>
      <c r="AV19" s="487"/>
      <c r="AW19" s="487"/>
      <c r="AX19" s="487"/>
      <c r="AY19" s="487"/>
      <c r="AZ19" s="487"/>
      <c r="BA19" s="487"/>
      <c r="BB19" s="487"/>
      <c r="BC19" s="488"/>
      <c r="BD19" s="489">
        <f t="shared" si="0"/>
        <v>41</v>
      </c>
      <c r="BE19" s="490"/>
      <c r="BF19" s="490"/>
      <c r="BG19" s="490"/>
      <c r="BH19" s="490"/>
      <c r="BI19" s="490"/>
      <c r="BJ19" s="490"/>
      <c r="BK19" s="490"/>
      <c r="BL19" s="490"/>
      <c r="BM19" s="490"/>
      <c r="BN19" s="490"/>
      <c r="BO19" s="490"/>
      <c r="BP19" s="490"/>
      <c r="BQ19" s="490"/>
      <c r="BR19" s="490"/>
      <c r="BS19" s="490"/>
      <c r="BT19" s="490"/>
      <c r="BU19" s="490"/>
      <c r="BV19" s="490"/>
      <c r="BW19" s="490"/>
      <c r="BX19" s="490"/>
      <c r="BY19" s="490"/>
      <c r="BZ19" s="490"/>
      <c r="CA19" s="491"/>
      <c r="CB19" s="523">
        <f>ROUND(('П-4_стр.2'!E18+'П-4_стр.2'!E19+'П-4_стр.2'!E20+'П-4_стр.2'!E21+'П-4_стр.2'!E22),0)</f>
        <v>41</v>
      </c>
      <c r="CC19" s="524"/>
      <c r="CD19" s="524"/>
      <c r="CE19" s="524"/>
      <c r="CF19" s="524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4"/>
      <c r="CR19" s="524"/>
      <c r="CS19" s="524"/>
      <c r="CT19" s="524"/>
      <c r="CU19" s="524"/>
      <c r="CV19" s="524"/>
      <c r="CW19" s="524"/>
      <c r="CX19" s="525"/>
      <c r="CY19" s="526">
        <f>'П-4_стр.2'!F18+'П-4_стр.2'!F19+'П-4_стр.2'!F20+'П-4_стр.2'!F21+'П-4_стр.2'!F22</f>
        <v>0</v>
      </c>
      <c r="CZ19" s="527"/>
      <c r="DA19" s="527"/>
      <c r="DB19" s="527"/>
      <c r="DC19" s="527"/>
      <c r="DD19" s="527"/>
      <c r="DE19" s="527"/>
      <c r="DF19" s="527"/>
      <c r="DG19" s="527"/>
      <c r="DH19" s="527"/>
      <c r="DI19" s="527"/>
      <c r="DJ19" s="527"/>
      <c r="DK19" s="527"/>
      <c r="DL19" s="527"/>
      <c r="DM19" s="527"/>
      <c r="DN19" s="527"/>
      <c r="DO19" s="527"/>
      <c r="DP19" s="527"/>
      <c r="DQ19" s="527"/>
      <c r="DR19" s="527"/>
      <c r="DS19" s="527"/>
      <c r="DT19" s="527"/>
      <c r="DU19" s="528"/>
      <c r="DV19" s="523">
        <f>ROUND(('П-4_стр.2'!G18+'П-4_стр.2'!G19+'П-4_стр.2'!G20+'П-4_стр.2'!G21+'П-4_стр.2'!G22),0)</f>
        <v>0</v>
      </c>
      <c r="DW19" s="524"/>
      <c r="DX19" s="524"/>
      <c r="DY19" s="524"/>
      <c r="DZ19" s="524"/>
      <c r="EA19" s="524"/>
      <c r="EB19" s="524"/>
      <c r="EC19" s="524"/>
      <c r="ED19" s="524"/>
      <c r="EE19" s="524"/>
      <c r="EF19" s="524"/>
      <c r="EG19" s="524"/>
      <c r="EH19" s="524"/>
      <c r="EI19" s="524"/>
      <c r="EJ19" s="524"/>
      <c r="EK19" s="524"/>
      <c r="EL19" s="524"/>
      <c r="EM19" s="524"/>
      <c r="EN19" s="524"/>
      <c r="EO19" s="524"/>
      <c r="EP19" s="524"/>
      <c r="EQ19" s="524"/>
      <c r="ER19" s="524"/>
      <c r="ES19" s="524"/>
      <c r="ET19" s="524"/>
      <c r="EU19" s="525"/>
    </row>
    <row r="20" spans="1:151">
      <c r="A20" s="52"/>
      <c r="B20" s="521"/>
      <c r="C20" s="521"/>
      <c r="D20" s="521"/>
      <c r="E20" s="521"/>
      <c r="F20" s="521"/>
      <c r="G20" s="521"/>
      <c r="H20" s="521"/>
      <c r="I20" s="521"/>
      <c r="J20" s="521"/>
      <c r="K20" s="521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2"/>
      <c r="AE20" s="486" t="s">
        <v>65</v>
      </c>
      <c r="AF20" s="487"/>
      <c r="AG20" s="487"/>
      <c r="AH20" s="487"/>
      <c r="AI20" s="487"/>
      <c r="AJ20" s="487"/>
      <c r="AK20" s="487"/>
      <c r="AL20" s="487"/>
      <c r="AM20" s="488"/>
      <c r="AN20" s="486"/>
      <c r="AO20" s="487"/>
      <c r="AP20" s="487"/>
      <c r="AQ20" s="487"/>
      <c r="AR20" s="487"/>
      <c r="AS20" s="487"/>
      <c r="AT20" s="487"/>
      <c r="AU20" s="487"/>
      <c r="AV20" s="487"/>
      <c r="AW20" s="487"/>
      <c r="AX20" s="487"/>
      <c r="AY20" s="487"/>
      <c r="AZ20" s="487"/>
      <c r="BA20" s="487"/>
      <c r="BB20" s="487"/>
      <c r="BC20" s="488"/>
      <c r="BD20" s="530"/>
      <c r="BE20" s="531"/>
      <c r="BF20" s="531"/>
      <c r="BG20" s="531"/>
      <c r="BH20" s="531"/>
      <c r="BI20" s="531"/>
      <c r="BJ20" s="531"/>
      <c r="BK20" s="531"/>
      <c r="BL20" s="531"/>
      <c r="BM20" s="531"/>
      <c r="BN20" s="531"/>
      <c r="BO20" s="531"/>
      <c r="BP20" s="531"/>
      <c r="BQ20" s="531"/>
      <c r="BR20" s="531"/>
      <c r="BS20" s="531"/>
      <c r="BT20" s="531"/>
      <c r="BU20" s="531"/>
      <c r="BV20" s="531"/>
      <c r="BW20" s="531"/>
      <c r="BX20" s="531"/>
      <c r="BY20" s="531"/>
      <c r="BZ20" s="531"/>
      <c r="CA20" s="532"/>
      <c r="CB20" s="533"/>
      <c r="CC20" s="534"/>
      <c r="CD20" s="534"/>
      <c r="CE20" s="534"/>
      <c r="CF20" s="534"/>
      <c r="CG20" s="5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5"/>
      <c r="CY20" s="530"/>
      <c r="CZ20" s="531"/>
      <c r="DA20" s="531"/>
      <c r="DB20" s="531"/>
      <c r="DC20" s="531"/>
      <c r="DD20" s="531"/>
      <c r="DE20" s="531"/>
      <c r="DF20" s="531"/>
      <c r="DG20" s="531"/>
      <c r="DH20" s="531"/>
      <c r="DI20" s="531"/>
      <c r="DJ20" s="531"/>
      <c r="DK20" s="531"/>
      <c r="DL20" s="531"/>
      <c r="DM20" s="531"/>
      <c r="DN20" s="531"/>
      <c r="DO20" s="531"/>
      <c r="DP20" s="531"/>
      <c r="DQ20" s="531"/>
      <c r="DR20" s="531"/>
      <c r="DS20" s="531"/>
      <c r="DT20" s="531"/>
      <c r="DU20" s="532"/>
      <c r="DV20" s="533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5"/>
    </row>
    <row r="21" spans="1:151" ht="4.5" customHeight="1"/>
    <row r="22" spans="1:151" s="60" customFormat="1" ht="12.95" customHeight="1">
      <c r="E22" s="59" t="s">
        <v>138</v>
      </c>
    </row>
    <row r="23" spans="1:151" s="60" customFormat="1" ht="12.95" customHeight="1">
      <c r="E23" s="59" t="s">
        <v>139</v>
      </c>
    </row>
    <row r="24" spans="1:151" s="60" customFormat="1" ht="12.95" customHeight="1">
      <c r="E24" s="59" t="s">
        <v>140</v>
      </c>
    </row>
    <row r="25" spans="1:151" s="60" customFormat="1" ht="12.95" customHeight="1">
      <c r="E25" s="59" t="s">
        <v>141</v>
      </c>
    </row>
    <row r="26" spans="1:151" ht="14.25" customHeight="1">
      <c r="EU26" s="193" t="s">
        <v>205</v>
      </c>
    </row>
    <row r="27" spans="1:151" ht="53.25" customHeight="1">
      <c r="A27" s="460" t="s">
        <v>132</v>
      </c>
      <c r="B27" s="469"/>
      <c r="C27" s="469"/>
      <c r="D27" s="469"/>
      <c r="E27" s="469"/>
      <c r="F27" s="469"/>
      <c r="G27" s="469"/>
      <c r="H27" s="469"/>
      <c r="I27" s="469"/>
      <c r="J27" s="469"/>
      <c r="K27" s="469"/>
      <c r="L27" s="469"/>
      <c r="M27" s="469"/>
      <c r="N27" s="469"/>
      <c r="O27" s="469"/>
      <c r="P27" s="469"/>
      <c r="Q27" s="469"/>
      <c r="R27" s="469"/>
      <c r="S27" s="470"/>
      <c r="T27" s="477" t="s">
        <v>142</v>
      </c>
      <c r="U27" s="478"/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9"/>
      <c r="AY27" s="477" t="s">
        <v>143</v>
      </c>
      <c r="AZ27" s="478"/>
      <c r="BA27" s="478"/>
      <c r="BB27" s="478"/>
      <c r="BC27" s="478"/>
      <c r="BD27" s="478"/>
      <c r="BE27" s="478"/>
      <c r="BF27" s="478"/>
      <c r="BG27" s="478"/>
      <c r="BH27" s="478"/>
      <c r="BI27" s="478"/>
      <c r="BJ27" s="478"/>
      <c r="BK27" s="478"/>
      <c r="BL27" s="478"/>
      <c r="BM27" s="478"/>
      <c r="BN27" s="478"/>
      <c r="BO27" s="478"/>
      <c r="BP27" s="478"/>
      <c r="BQ27" s="478"/>
      <c r="BR27" s="478"/>
      <c r="BS27" s="478"/>
      <c r="BT27" s="478"/>
      <c r="BU27" s="478"/>
      <c r="BV27" s="478"/>
      <c r="BW27" s="478"/>
      <c r="BX27" s="478"/>
      <c r="BY27" s="478"/>
      <c r="BZ27" s="478"/>
      <c r="CA27" s="478"/>
      <c r="CB27" s="478"/>
      <c r="CC27" s="478"/>
      <c r="CD27" s="478"/>
      <c r="CE27" s="478"/>
      <c r="CF27" s="478"/>
      <c r="CG27" s="478"/>
      <c r="CH27" s="478"/>
      <c r="CI27" s="478"/>
      <c r="CJ27" s="478"/>
      <c r="CK27" s="478"/>
      <c r="CL27" s="478"/>
      <c r="CM27" s="478"/>
      <c r="CN27" s="478"/>
      <c r="CO27" s="478"/>
      <c r="CP27" s="478"/>
      <c r="CQ27" s="478"/>
      <c r="CR27" s="478"/>
      <c r="CS27" s="478"/>
      <c r="CT27" s="478"/>
      <c r="CU27" s="478"/>
      <c r="CV27" s="478"/>
      <c r="CW27" s="478"/>
      <c r="CX27" s="478"/>
      <c r="CY27" s="478"/>
      <c r="CZ27" s="478"/>
      <c r="DA27" s="478"/>
      <c r="DB27" s="478"/>
      <c r="DC27" s="478"/>
      <c r="DD27" s="478"/>
      <c r="DE27" s="478"/>
      <c r="DF27" s="478"/>
      <c r="DG27" s="478"/>
      <c r="DH27" s="478"/>
      <c r="DI27" s="478"/>
      <c r="DJ27" s="478"/>
      <c r="DK27" s="478"/>
      <c r="DL27" s="478"/>
      <c r="DM27" s="478"/>
      <c r="DN27" s="478"/>
      <c r="DO27" s="478"/>
      <c r="DP27" s="478"/>
      <c r="DQ27" s="478"/>
      <c r="DR27" s="478"/>
      <c r="DS27" s="478"/>
      <c r="DT27" s="478"/>
      <c r="DU27" s="478"/>
      <c r="DV27" s="479"/>
      <c r="DW27" s="460" t="s">
        <v>144</v>
      </c>
      <c r="DX27" s="469"/>
      <c r="DY27" s="469"/>
      <c r="DZ27" s="469"/>
      <c r="EA27" s="469"/>
      <c r="EB27" s="469"/>
      <c r="EC27" s="469"/>
      <c r="ED27" s="469"/>
      <c r="EE27" s="469"/>
      <c r="EF27" s="469"/>
      <c r="EG27" s="469"/>
      <c r="EH27" s="469"/>
      <c r="EI27" s="469"/>
      <c r="EJ27" s="469"/>
      <c r="EK27" s="469"/>
      <c r="EL27" s="469"/>
      <c r="EM27" s="469"/>
      <c r="EN27" s="469"/>
      <c r="EO27" s="469"/>
      <c r="EP27" s="469"/>
      <c r="EQ27" s="469"/>
      <c r="ER27" s="469"/>
      <c r="ES27" s="469"/>
      <c r="ET27" s="469"/>
      <c r="EU27" s="470"/>
    </row>
    <row r="28" spans="1:151" ht="13.5" customHeight="1">
      <c r="A28" s="471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72"/>
      <c r="Q28" s="472"/>
      <c r="R28" s="472"/>
      <c r="S28" s="473"/>
      <c r="T28" s="460" t="s">
        <v>145</v>
      </c>
      <c r="U28" s="469"/>
      <c r="V28" s="469"/>
      <c r="W28" s="469"/>
      <c r="X28" s="469"/>
      <c r="Y28" s="469"/>
      <c r="Z28" s="469"/>
      <c r="AA28" s="469"/>
      <c r="AB28" s="469"/>
      <c r="AC28" s="469"/>
      <c r="AD28" s="469"/>
      <c r="AE28" s="469"/>
      <c r="AF28" s="469"/>
      <c r="AG28" s="469"/>
      <c r="AH28" s="470"/>
      <c r="AI28" s="460" t="s">
        <v>146</v>
      </c>
      <c r="AJ28" s="469"/>
      <c r="AK28" s="469"/>
      <c r="AL28" s="469"/>
      <c r="AM28" s="469"/>
      <c r="AN28" s="469"/>
      <c r="AO28" s="469"/>
      <c r="AP28" s="469"/>
      <c r="AQ28" s="469"/>
      <c r="AR28" s="469"/>
      <c r="AS28" s="469"/>
      <c r="AT28" s="469"/>
      <c r="AU28" s="469"/>
      <c r="AV28" s="469"/>
      <c r="AW28" s="469"/>
      <c r="AX28" s="470"/>
      <c r="AY28" s="460" t="s">
        <v>147</v>
      </c>
      <c r="AZ28" s="469"/>
      <c r="BA28" s="469"/>
      <c r="BB28" s="469"/>
      <c r="BC28" s="469"/>
      <c r="BD28" s="469"/>
      <c r="BE28" s="469"/>
      <c r="BF28" s="469"/>
      <c r="BG28" s="469"/>
      <c r="BH28" s="469"/>
      <c r="BI28" s="469"/>
      <c r="BJ28" s="469"/>
      <c r="BK28" s="469"/>
      <c r="BL28" s="469"/>
      <c r="BM28" s="469"/>
      <c r="BN28" s="469"/>
      <c r="BO28" s="469"/>
      <c r="BP28" s="470"/>
      <c r="BQ28" s="483" t="s">
        <v>148</v>
      </c>
      <c r="BR28" s="484"/>
      <c r="BS28" s="484"/>
      <c r="BT28" s="484"/>
      <c r="BU28" s="484"/>
      <c r="BV28" s="484"/>
      <c r="BW28" s="484"/>
      <c r="BX28" s="484"/>
      <c r="BY28" s="484"/>
      <c r="BZ28" s="484"/>
      <c r="CA28" s="484"/>
      <c r="CB28" s="484"/>
      <c r="CC28" s="484"/>
      <c r="CD28" s="484"/>
      <c r="CE28" s="484"/>
      <c r="CF28" s="484"/>
      <c r="CG28" s="484"/>
      <c r="CH28" s="484"/>
      <c r="CI28" s="484"/>
      <c r="CJ28" s="484"/>
      <c r="CK28" s="484"/>
      <c r="CL28" s="484"/>
      <c r="CM28" s="484"/>
      <c r="CN28" s="484"/>
      <c r="CO28" s="484"/>
      <c r="CP28" s="484"/>
      <c r="CQ28" s="484"/>
      <c r="CR28" s="484"/>
      <c r="CS28" s="484"/>
      <c r="CT28" s="484"/>
      <c r="CU28" s="484"/>
      <c r="CV28" s="484"/>
      <c r="CW28" s="484"/>
      <c r="CX28" s="484"/>
      <c r="CY28" s="484"/>
      <c r="CZ28" s="484"/>
      <c r="DA28" s="484"/>
      <c r="DB28" s="484"/>
      <c r="DC28" s="484"/>
      <c r="DD28" s="484"/>
      <c r="DE28" s="484"/>
      <c r="DF28" s="484"/>
      <c r="DG28" s="484"/>
      <c r="DH28" s="484"/>
      <c r="DI28" s="484"/>
      <c r="DJ28" s="484"/>
      <c r="DK28" s="484"/>
      <c r="DL28" s="484"/>
      <c r="DM28" s="484"/>
      <c r="DN28" s="484"/>
      <c r="DO28" s="484"/>
      <c r="DP28" s="484"/>
      <c r="DQ28" s="484"/>
      <c r="DR28" s="484"/>
      <c r="DS28" s="484"/>
      <c r="DT28" s="484"/>
      <c r="DU28" s="484"/>
      <c r="DV28" s="485"/>
      <c r="DW28" s="471"/>
      <c r="DX28" s="472"/>
      <c r="DY28" s="472"/>
      <c r="DZ28" s="472"/>
      <c r="EA28" s="472"/>
      <c r="EB28" s="472"/>
      <c r="EC28" s="472"/>
      <c r="ED28" s="472"/>
      <c r="EE28" s="472"/>
      <c r="EF28" s="472"/>
      <c r="EG28" s="472"/>
      <c r="EH28" s="472"/>
      <c r="EI28" s="472"/>
      <c r="EJ28" s="472"/>
      <c r="EK28" s="472"/>
      <c r="EL28" s="472"/>
      <c r="EM28" s="472"/>
      <c r="EN28" s="472"/>
      <c r="EO28" s="472"/>
      <c r="EP28" s="472"/>
      <c r="EQ28" s="472"/>
      <c r="ER28" s="472"/>
      <c r="ES28" s="472"/>
      <c r="ET28" s="472"/>
      <c r="EU28" s="473"/>
    </row>
    <row r="29" spans="1:151" ht="67.5" customHeight="1">
      <c r="A29" s="474"/>
      <c r="B29" s="475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6"/>
      <c r="T29" s="474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6"/>
      <c r="AI29" s="474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6"/>
      <c r="AY29" s="474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6"/>
      <c r="BQ29" s="477" t="s">
        <v>149</v>
      </c>
      <c r="BR29" s="478"/>
      <c r="BS29" s="478"/>
      <c r="BT29" s="478"/>
      <c r="BU29" s="478"/>
      <c r="BV29" s="478"/>
      <c r="BW29" s="478"/>
      <c r="BX29" s="478"/>
      <c r="BY29" s="478"/>
      <c r="BZ29" s="478"/>
      <c r="CA29" s="478"/>
      <c r="CB29" s="478"/>
      <c r="CC29" s="478"/>
      <c r="CD29" s="478"/>
      <c r="CE29" s="478"/>
      <c r="CF29" s="478"/>
      <c r="CG29" s="479"/>
      <c r="CH29" s="477" t="s">
        <v>150</v>
      </c>
      <c r="CI29" s="478"/>
      <c r="CJ29" s="478"/>
      <c r="CK29" s="478"/>
      <c r="CL29" s="478"/>
      <c r="CM29" s="478"/>
      <c r="CN29" s="478"/>
      <c r="CO29" s="478"/>
      <c r="CP29" s="478"/>
      <c r="CQ29" s="478"/>
      <c r="CR29" s="478"/>
      <c r="CS29" s="478"/>
      <c r="CT29" s="478"/>
      <c r="CU29" s="478"/>
      <c r="CV29" s="479"/>
      <c r="CW29" s="477" t="s">
        <v>151</v>
      </c>
      <c r="CX29" s="478"/>
      <c r="CY29" s="478"/>
      <c r="CZ29" s="478"/>
      <c r="DA29" s="478"/>
      <c r="DB29" s="478"/>
      <c r="DC29" s="478"/>
      <c r="DD29" s="478"/>
      <c r="DE29" s="478"/>
      <c r="DF29" s="478"/>
      <c r="DG29" s="478"/>
      <c r="DH29" s="478"/>
      <c r="DI29" s="478"/>
      <c r="DJ29" s="478"/>
      <c r="DK29" s="478"/>
      <c r="DL29" s="478"/>
      <c r="DM29" s="478"/>
      <c r="DN29" s="478"/>
      <c r="DO29" s="478"/>
      <c r="DP29" s="478"/>
      <c r="DQ29" s="478"/>
      <c r="DR29" s="478"/>
      <c r="DS29" s="478"/>
      <c r="DT29" s="478"/>
      <c r="DU29" s="478"/>
      <c r="DV29" s="479"/>
      <c r="DW29" s="474"/>
      <c r="DX29" s="475"/>
      <c r="DY29" s="475"/>
      <c r="DZ29" s="475"/>
      <c r="EA29" s="475"/>
      <c r="EB29" s="475"/>
      <c r="EC29" s="475"/>
      <c r="ED29" s="475"/>
      <c r="EE29" s="475"/>
      <c r="EF29" s="475"/>
      <c r="EG29" s="475"/>
      <c r="EH29" s="475"/>
      <c r="EI29" s="475"/>
      <c r="EJ29" s="475"/>
      <c r="EK29" s="475"/>
      <c r="EL29" s="475"/>
      <c r="EM29" s="475"/>
      <c r="EN29" s="475"/>
      <c r="EO29" s="475"/>
      <c r="EP29" s="475"/>
      <c r="EQ29" s="475"/>
      <c r="ER29" s="475"/>
      <c r="ES29" s="475"/>
      <c r="ET29" s="475"/>
      <c r="EU29" s="476"/>
    </row>
    <row r="30" spans="1:151">
      <c r="A30" s="480"/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  <c r="S30" s="482"/>
      <c r="T30" s="480">
        <v>5</v>
      </c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2"/>
      <c r="AI30" s="480">
        <v>6</v>
      </c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2"/>
      <c r="AY30" s="480">
        <v>7</v>
      </c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2"/>
      <c r="BQ30" s="480">
        <v>8</v>
      </c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2"/>
      <c r="CH30" s="480">
        <v>9</v>
      </c>
      <c r="CI30" s="481"/>
      <c r="CJ30" s="481"/>
      <c r="CK30" s="481"/>
      <c r="CL30" s="481"/>
      <c r="CM30" s="481"/>
      <c r="CN30" s="481"/>
      <c r="CO30" s="481"/>
      <c r="CP30" s="481"/>
      <c r="CQ30" s="481"/>
      <c r="CR30" s="481"/>
      <c r="CS30" s="481"/>
      <c r="CT30" s="481"/>
      <c r="CU30" s="481"/>
      <c r="CV30" s="482"/>
      <c r="CW30" s="480">
        <v>10</v>
      </c>
      <c r="CX30" s="481"/>
      <c r="CY30" s="481"/>
      <c r="CZ30" s="481"/>
      <c r="DA30" s="481"/>
      <c r="DB30" s="481"/>
      <c r="DC30" s="481"/>
      <c r="DD30" s="481"/>
      <c r="DE30" s="481"/>
      <c r="DF30" s="481"/>
      <c r="DG30" s="481"/>
      <c r="DH30" s="481"/>
      <c r="DI30" s="481"/>
      <c r="DJ30" s="481"/>
      <c r="DK30" s="481"/>
      <c r="DL30" s="481"/>
      <c r="DM30" s="481"/>
      <c r="DN30" s="481"/>
      <c r="DO30" s="481"/>
      <c r="DP30" s="481"/>
      <c r="DQ30" s="481"/>
      <c r="DR30" s="481"/>
      <c r="DS30" s="481"/>
      <c r="DT30" s="481"/>
      <c r="DU30" s="481"/>
      <c r="DV30" s="482"/>
      <c r="DW30" s="480">
        <v>11</v>
      </c>
      <c r="DX30" s="481"/>
      <c r="DY30" s="481"/>
      <c r="DZ30" s="481"/>
      <c r="EA30" s="481"/>
      <c r="EB30" s="481"/>
      <c r="EC30" s="481"/>
      <c r="ED30" s="481"/>
      <c r="EE30" s="481"/>
      <c r="EF30" s="481"/>
      <c r="EG30" s="481"/>
      <c r="EH30" s="481"/>
      <c r="EI30" s="481"/>
      <c r="EJ30" s="481"/>
      <c r="EK30" s="481"/>
      <c r="EL30" s="481"/>
      <c r="EM30" s="481"/>
      <c r="EN30" s="481"/>
      <c r="EO30" s="481"/>
      <c r="EP30" s="481"/>
      <c r="EQ30" s="481"/>
      <c r="ER30" s="481"/>
      <c r="ES30" s="481"/>
      <c r="ET30" s="481"/>
      <c r="EU30" s="482"/>
    </row>
    <row r="31" spans="1:151" ht="24" customHeight="1">
      <c r="A31" s="55"/>
      <c r="B31" s="521" t="s">
        <v>137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2"/>
      <c r="T31" s="489">
        <f ca="1">SUM(T32:AH42)</f>
        <v>199670.8</v>
      </c>
      <c r="U31" s="490"/>
      <c r="V31" s="490"/>
      <c r="W31" s="490"/>
      <c r="X31" s="490"/>
      <c r="Y31" s="490"/>
      <c r="Z31" s="490"/>
      <c r="AA31" s="490"/>
      <c r="AB31" s="490"/>
      <c r="AC31" s="490"/>
      <c r="AD31" s="490"/>
      <c r="AE31" s="490"/>
      <c r="AF31" s="490"/>
      <c r="AG31" s="490"/>
      <c r="AH31" s="491"/>
      <c r="AI31" s="489">
        <f ca="1">SUM(AI32:AX42)</f>
        <v>7897</v>
      </c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1"/>
      <c r="AY31" s="489">
        <f>SUM(BQ31:DV31)</f>
        <v>24760.9</v>
      </c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1"/>
      <c r="BQ31" s="489">
        <f>SUM(BQ32:CG42)</f>
        <v>22684.3</v>
      </c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1"/>
      <c r="CH31" s="489">
        <f>SUM(CH32:CV42)</f>
        <v>787.4</v>
      </c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1"/>
      <c r="CW31" s="489">
        <f>SUM(CW32:DV42)</f>
        <v>1289.2</v>
      </c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490"/>
      <c r="DO31" s="490"/>
      <c r="DP31" s="490"/>
      <c r="DQ31" s="490"/>
      <c r="DR31" s="490"/>
      <c r="DS31" s="490"/>
      <c r="DT31" s="490"/>
      <c r="DU31" s="490"/>
      <c r="DV31" s="491"/>
      <c r="DW31" s="489">
        <f ca="1">SUM(DW32:EU42)</f>
        <v>20.100000000000001</v>
      </c>
      <c r="DX31" s="490"/>
      <c r="DY31" s="490"/>
      <c r="DZ31" s="490"/>
      <c r="EA31" s="490"/>
      <c r="EB31" s="490"/>
      <c r="EC31" s="490"/>
      <c r="ED31" s="490"/>
      <c r="EE31" s="490"/>
      <c r="EF31" s="490"/>
      <c r="EG31" s="490"/>
      <c r="EH31" s="490"/>
      <c r="EI31" s="490"/>
      <c r="EJ31" s="490"/>
      <c r="EK31" s="490"/>
      <c r="EL31" s="490"/>
      <c r="EM31" s="490"/>
      <c r="EN31" s="490"/>
      <c r="EO31" s="490"/>
      <c r="EP31" s="490"/>
      <c r="EQ31" s="490"/>
      <c r="ER31" s="490"/>
      <c r="ES31" s="490"/>
      <c r="ET31" s="490"/>
      <c r="EU31" s="491"/>
    </row>
    <row r="32" spans="1:151" ht="25.5" customHeight="1">
      <c r="A32" s="194"/>
      <c r="B32" s="536" t="s">
        <v>204</v>
      </c>
      <c r="C32" s="536"/>
      <c r="D32" s="536"/>
      <c r="E32" s="536"/>
      <c r="F32" s="536"/>
      <c r="G32" s="536"/>
      <c r="H32" s="536"/>
      <c r="I32" s="536"/>
      <c r="J32" s="536"/>
      <c r="K32" s="536"/>
      <c r="L32" s="536"/>
      <c r="M32" s="536"/>
      <c r="N32" s="536"/>
      <c r="O32" s="536"/>
      <c r="P32" s="536"/>
      <c r="Q32" s="536"/>
      <c r="R32" s="536"/>
      <c r="S32" s="537"/>
      <c r="T32" s="505">
        <f ca="1">'П-4_стр.3'!D9</f>
        <v>0</v>
      </c>
      <c r="U32" s="506"/>
      <c r="V32" s="506"/>
      <c r="W32" s="506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507"/>
      <c r="AI32" s="505">
        <f ca="1">'П-4_стр.3'!E9</f>
        <v>0</v>
      </c>
      <c r="AJ32" s="506"/>
      <c r="AK32" s="506"/>
      <c r="AL32" s="506"/>
      <c r="AM32" s="506"/>
      <c r="AN32" s="506"/>
      <c r="AO32" s="506"/>
      <c r="AP32" s="506"/>
      <c r="AQ32" s="506"/>
      <c r="AR32" s="506"/>
      <c r="AS32" s="506"/>
      <c r="AT32" s="506"/>
      <c r="AU32" s="506"/>
      <c r="AV32" s="506"/>
      <c r="AW32" s="506"/>
      <c r="AX32" s="507"/>
      <c r="AY32" s="505">
        <f>SUM(BQ32:DV33)</f>
        <v>0</v>
      </c>
      <c r="AZ32" s="506"/>
      <c r="BA32" s="506"/>
      <c r="BB32" s="506"/>
      <c r="BC32" s="506"/>
      <c r="BD32" s="506"/>
      <c r="BE32" s="506"/>
      <c r="BF32" s="506"/>
      <c r="BG32" s="506"/>
      <c r="BH32" s="506"/>
      <c r="BI32" s="506"/>
      <c r="BJ32" s="506"/>
      <c r="BK32" s="506"/>
      <c r="BL32" s="506"/>
      <c r="BM32" s="506"/>
      <c r="BN32" s="506"/>
      <c r="BO32" s="506"/>
      <c r="BP32" s="507"/>
      <c r="BQ32" s="505">
        <f>'П-4_стр.3'!G9</f>
        <v>0</v>
      </c>
      <c r="BR32" s="506"/>
      <c r="BS32" s="506"/>
      <c r="BT32" s="506"/>
      <c r="BU32" s="506"/>
      <c r="BV32" s="506"/>
      <c r="BW32" s="506"/>
      <c r="BX32" s="506"/>
      <c r="BY32" s="506"/>
      <c r="BZ32" s="506"/>
      <c r="CA32" s="506"/>
      <c r="CB32" s="506"/>
      <c r="CC32" s="506"/>
      <c r="CD32" s="506"/>
      <c r="CE32" s="506"/>
      <c r="CF32" s="506"/>
      <c r="CG32" s="507"/>
      <c r="CH32" s="505">
        <f>'П-4_стр.3'!H9</f>
        <v>0</v>
      </c>
      <c r="CI32" s="506"/>
      <c r="CJ32" s="506"/>
      <c r="CK32" s="506"/>
      <c r="CL32" s="506"/>
      <c r="CM32" s="506"/>
      <c r="CN32" s="506"/>
      <c r="CO32" s="506"/>
      <c r="CP32" s="506"/>
      <c r="CQ32" s="506"/>
      <c r="CR32" s="506"/>
      <c r="CS32" s="506"/>
      <c r="CT32" s="506"/>
      <c r="CU32" s="506"/>
      <c r="CV32" s="507"/>
      <c r="CW32" s="505">
        <f>'П-4_стр.3'!I9</f>
        <v>0</v>
      </c>
      <c r="CX32" s="506"/>
      <c r="CY32" s="506"/>
      <c r="CZ32" s="506"/>
      <c r="DA32" s="506"/>
      <c r="DB32" s="506"/>
      <c r="DC32" s="506"/>
      <c r="DD32" s="506"/>
      <c r="DE32" s="506"/>
      <c r="DF32" s="506"/>
      <c r="DG32" s="506"/>
      <c r="DH32" s="506"/>
      <c r="DI32" s="506"/>
      <c r="DJ32" s="506"/>
      <c r="DK32" s="506"/>
      <c r="DL32" s="506"/>
      <c r="DM32" s="506"/>
      <c r="DN32" s="506"/>
      <c r="DO32" s="506"/>
      <c r="DP32" s="506"/>
      <c r="DQ32" s="506"/>
      <c r="DR32" s="506"/>
      <c r="DS32" s="506"/>
      <c r="DT32" s="506"/>
      <c r="DU32" s="506"/>
      <c r="DV32" s="507"/>
      <c r="DW32" s="505">
        <f ca="1">'П-4_стр.3'!J9</f>
        <v>0</v>
      </c>
      <c r="DX32" s="506"/>
      <c r="DY32" s="506"/>
      <c r="DZ32" s="506"/>
      <c r="EA32" s="506"/>
      <c r="EB32" s="506"/>
      <c r="EC32" s="506"/>
      <c r="ED32" s="506"/>
      <c r="EE32" s="506"/>
      <c r="EF32" s="506"/>
      <c r="EG32" s="506"/>
      <c r="EH32" s="506"/>
      <c r="EI32" s="506"/>
      <c r="EJ32" s="506"/>
      <c r="EK32" s="506"/>
      <c r="EL32" s="506"/>
      <c r="EM32" s="506"/>
      <c r="EN32" s="506"/>
      <c r="EO32" s="506"/>
      <c r="EP32" s="506"/>
      <c r="EQ32" s="506"/>
      <c r="ER32" s="506"/>
      <c r="ES32" s="506"/>
      <c r="ET32" s="506"/>
      <c r="EU32" s="507"/>
    </row>
    <row r="33" spans="1:151">
      <c r="A33" s="195"/>
      <c r="B33" s="538" t="str">
        <f t="shared" ref="B33:B41" si="1">B11</f>
        <v>Театры</v>
      </c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38"/>
      <c r="Q33" s="538"/>
      <c r="R33" s="538"/>
      <c r="S33" s="539"/>
      <c r="T33" s="508"/>
      <c r="U33" s="509"/>
      <c r="V33" s="509"/>
      <c r="W33" s="509"/>
      <c r="X33" s="509"/>
      <c r="Y33" s="509"/>
      <c r="Z33" s="509"/>
      <c r="AA33" s="509"/>
      <c r="AB33" s="509"/>
      <c r="AC33" s="509"/>
      <c r="AD33" s="509"/>
      <c r="AE33" s="509"/>
      <c r="AF33" s="509"/>
      <c r="AG33" s="509"/>
      <c r="AH33" s="510"/>
      <c r="AI33" s="508"/>
      <c r="AJ33" s="509"/>
      <c r="AK33" s="509"/>
      <c r="AL33" s="509"/>
      <c r="AM33" s="509"/>
      <c r="AN33" s="509"/>
      <c r="AO33" s="509"/>
      <c r="AP33" s="509"/>
      <c r="AQ33" s="509"/>
      <c r="AR33" s="509"/>
      <c r="AS33" s="509"/>
      <c r="AT33" s="509"/>
      <c r="AU33" s="509"/>
      <c r="AV33" s="509"/>
      <c r="AW33" s="509"/>
      <c r="AX33" s="510"/>
      <c r="AY33" s="508"/>
      <c r="AZ33" s="509"/>
      <c r="BA33" s="509"/>
      <c r="BB33" s="509"/>
      <c r="BC33" s="509"/>
      <c r="BD33" s="509"/>
      <c r="BE33" s="509"/>
      <c r="BF33" s="509"/>
      <c r="BG33" s="509"/>
      <c r="BH33" s="509"/>
      <c r="BI33" s="509"/>
      <c r="BJ33" s="509"/>
      <c r="BK33" s="509"/>
      <c r="BL33" s="509"/>
      <c r="BM33" s="509"/>
      <c r="BN33" s="509"/>
      <c r="BO33" s="509"/>
      <c r="BP33" s="510"/>
      <c r="BQ33" s="508"/>
      <c r="BR33" s="509"/>
      <c r="BS33" s="509"/>
      <c r="BT33" s="509"/>
      <c r="BU33" s="509"/>
      <c r="BV33" s="509"/>
      <c r="BW33" s="509"/>
      <c r="BX33" s="509"/>
      <c r="BY33" s="509"/>
      <c r="BZ33" s="509"/>
      <c r="CA33" s="509"/>
      <c r="CB33" s="509"/>
      <c r="CC33" s="509"/>
      <c r="CD33" s="509"/>
      <c r="CE33" s="509"/>
      <c r="CF33" s="509"/>
      <c r="CG33" s="510"/>
      <c r="CH33" s="508"/>
      <c r="CI33" s="509"/>
      <c r="CJ33" s="509"/>
      <c r="CK33" s="509"/>
      <c r="CL33" s="509"/>
      <c r="CM33" s="509"/>
      <c r="CN33" s="509"/>
      <c r="CO33" s="509"/>
      <c r="CP33" s="509"/>
      <c r="CQ33" s="509"/>
      <c r="CR33" s="509"/>
      <c r="CS33" s="509"/>
      <c r="CT33" s="509"/>
      <c r="CU33" s="509"/>
      <c r="CV33" s="510"/>
      <c r="CW33" s="508"/>
      <c r="CX33" s="509"/>
      <c r="CY33" s="509"/>
      <c r="CZ33" s="509"/>
      <c r="DA33" s="509"/>
      <c r="DB33" s="509"/>
      <c r="DC33" s="509"/>
      <c r="DD33" s="509"/>
      <c r="DE33" s="509"/>
      <c r="DF33" s="509"/>
      <c r="DG33" s="509"/>
      <c r="DH33" s="509"/>
      <c r="DI33" s="509"/>
      <c r="DJ33" s="509"/>
      <c r="DK33" s="509"/>
      <c r="DL33" s="509"/>
      <c r="DM33" s="509"/>
      <c r="DN33" s="509"/>
      <c r="DO33" s="509"/>
      <c r="DP33" s="509"/>
      <c r="DQ33" s="509"/>
      <c r="DR33" s="509"/>
      <c r="DS33" s="509"/>
      <c r="DT33" s="509"/>
      <c r="DU33" s="509"/>
      <c r="DV33" s="510"/>
      <c r="DW33" s="508"/>
      <c r="DX33" s="509"/>
      <c r="DY33" s="509"/>
      <c r="DZ33" s="509"/>
      <c r="EA33" s="509"/>
      <c r="EB33" s="509"/>
      <c r="EC33" s="509"/>
      <c r="ED33" s="509"/>
      <c r="EE33" s="509"/>
      <c r="EF33" s="509"/>
      <c r="EG33" s="509"/>
      <c r="EH33" s="509"/>
      <c r="EI33" s="509"/>
      <c r="EJ33" s="509"/>
      <c r="EK33" s="509"/>
      <c r="EL33" s="509"/>
      <c r="EM33" s="509"/>
      <c r="EN33" s="509"/>
      <c r="EO33" s="509"/>
      <c r="EP33" s="509"/>
      <c r="EQ33" s="509"/>
      <c r="ER33" s="509"/>
      <c r="ES33" s="509"/>
      <c r="ET33" s="509"/>
      <c r="EU33" s="510"/>
    </row>
    <row r="34" spans="1:151">
      <c r="A34" s="52"/>
      <c r="B34" s="540" t="str">
        <f t="shared" si="1"/>
        <v>Концерты, цирки</v>
      </c>
      <c r="C34" s="540"/>
      <c r="D34" s="540"/>
      <c r="E34" s="540"/>
      <c r="F34" s="540"/>
      <c r="G34" s="540"/>
      <c r="H34" s="540"/>
      <c r="I34" s="540"/>
      <c r="J34" s="540"/>
      <c r="K34" s="540"/>
      <c r="L34" s="540"/>
      <c r="M34" s="540"/>
      <c r="N34" s="540"/>
      <c r="O34" s="540"/>
      <c r="P34" s="540"/>
      <c r="Q34" s="540"/>
      <c r="R34" s="540"/>
      <c r="S34" s="541"/>
      <c r="T34" s="489">
        <f ca="1">'П-4_стр.3'!D10</f>
        <v>0</v>
      </c>
      <c r="U34" s="490"/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/>
      <c r="AG34" s="490"/>
      <c r="AH34" s="491"/>
      <c r="AI34" s="489">
        <f ca="1">'П-4_стр.3'!E10</f>
        <v>0</v>
      </c>
      <c r="AJ34" s="490"/>
      <c r="AK34" s="490"/>
      <c r="AL34" s="490"/>
      <c r="AM34" s="490"/>
      <c r="AN34" s="490"/>
      <c r="AO34" s="490"/>
      <c r="AP34" s="490"/>
      <c r="AQ34" s="490"/>
      <c r="AR34" s="490"/>
      <c r="AS34" s="490"/>
      <c r="AT34" s="490"/>
      <c r="AU34" s="490"/>
      <c r="AV34" s="490"/>
      <c r="AW34" s="490"/>
      <c r="AX34" s="491"/>
      <c r="AY34" s="489">
        <f t="shared" ref="AY34:AY41" si="2">SUM(BQ34:DV34)</f>
        <v>0</v>
      </c>
      <c r="AZ34" s="490"/>
      <c r="BA34" s="490"/>
      <c r="BB34" s="490"/>
      <c r="BC34" s="490"/>
      <c r="BD34" s="490"/>
      <c r="BE34" s="490"/>
      <c r="BF34" s="490"/>
      <c r="BG34" s="490"/>
      <c r="BH34" s="490"/>
      <c r="BI34" s="490"/>
      <c r="BJ34" s="490"/>
      <c r="BK34" s="490"/>
      <c r="BL34" s="490"/>
      <c r="BM34" s="490"/>
      <c r="BN34" s="490"/>
      <c r="BO34" s="490"/>
      <c r="BP34" s="491"/>
      <c r="BQ34" s="489">
        <f>'П-4_стр.3'!G10</f>
        <v>0</v>
      </c>
      <c r="BR34" s="490"/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1"/>
      <c r="CH34" s="489">
        <f>'П-4_стр.3'!H10</f>
        <v>0</v>
      </c>
      <c r="CI34" s="490"/>
      <c r="CJ34" s="490"/>
      <c r="CK34" s="490"/>
      <c r="CL34" s="490"/>
      <c r="CM34" s="490"/>
      <c r="CN34" s="490"/>
      <c r="CO34" s="490"/>
      <c r="CP34" s="490"/>
      <c r="CQ34" s="490"/>
      <c r="CR34" s="490"/>
      <c r="CS34" s="490"/>
      <c r="CT34" s="490"/>
      <c r="CU34" s="490"/>
      <c r="CV34" s="491"/>
      <c r="CW34" s="489">
        <f>'П-4_стр.3'!I10</f>
        <v>0</v>
      </c>
      <c r="CX34" s="490"/>
      <c r="CY34" s="490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490"/>
      <c r="DM34" s="490"/>
      <c r="DN34" s="490"/>
      <c r="DO34" s="490"/>
      <c r="DP34" s="490"/>
      <c r="DQ34" s="490"/>
      <c r="DR34" s="490"/>
      <c r="DS34" s="490"/>
      <c r="DT34" s="490"/>
      <c r="DU34" s="490"/>
      <c r="DV34" s="491"/>
      <c r="DW34" s="489">
        <f ca="1">'П-4_стр.3'!J10</f>
        <v>0</v>
      </c>
      <c r="DX34" s="490"/>
      <c r="DY34" s="490"/>
      <c r="DZ34" s="490"/>
      <c r="EA34" s="490"/>
      <c r="EB34" s="490"/>
      <c r="EC34" s="490"/>
      <c r="ED34" s="490"/>
      <c r="EE34" s="490"/>
      <c r="EF34" s="490"/>
      <c r="EG34" s="490"/>
      <c r="EH34" s="490"/>
      <c r="EI34" s="490"/>
      <c r="EJ34" s="490"/>
      <c r="EK34" s="490"/>
      <c r="EL34" s="490"/>
      <c r="EM34" s="490"/>
      <c r="EN34" s="490"/>
      <c r="EO34" s="490"/>
      <c r="EP34" s="490"/>
      <c r="EQ34" s="490"/>
      <c r="ER34" s="490"/>
      <c r="ES34" s="490"/>
      <c r="ET34" s="490"/>
      <c r="EU34" s="491"/>
    </row>
    <row r="35" spans="1:151">
      <c r="A35" s="52"/>
      <c r="B35" s="540" t="str">
        <f t="shared" si="1"/>
        <v>Музеи</v>
      </c>
      <c r="C35" s="540"/>
      <c r="D35" s="540"/>
      <c r="E35" s="540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  <c r="Q35" s="540"/>
      <c r="R35" s="540"/>
      <c r="S35" s="541"/>
      <c r="T35" s="489">
        <f ca="1">'П-4_стр.3'!D11</f>
        <v>6619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/>
      <c r="AG35" s="490"/>
      <c r="AH35" s="491"/>
      <c r="AI35" s="489">
        <f ca="1">'П-4_стр.3'!E11</f>
        <v>0</v>
      </c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1"/>
      <c r="AY35" s="489">
        <f t="shared" si="2"/>
        <v>899.5</v>
      </c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1"/>
      <c r="BQ35" s="489">
        <f>'П-4_стр.3'!G11</f>
        <v>899.5</v>
      </c>
      <c r="BR35" s="490"/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1"/>
      <c r="CH35" s="489">
        <f>'П-4_стр.3'!H11</f>
        <v>0</v>
      </c>
      <c r="CI35" s="490"/>
      <c r="CJ35" s="490"/>
      <c r="CK35" s="490"/>
      <c r="CL35" s="490"/>
      <c r="CM35" s="490"/>
      <c r="CN35" s="490"/>
      <c r="CO35" s="490"/>
      <c r="CP35" s="490"/>
      <c r="CQ35" s="490"/>
      <c r="CR35" s="490"/>
      <c r="CS35" s="490"/>
      <c r="CT35" s="490"/>
      <c r="CU35" s="490"/>
      <c r="CV35" s="491"/>
      <c r="CW35" s="489">
        <f>'П-4_стр.3'!I11</f>
        <v>0</v>
      </c>
      <c r="CX35" s="490"/>
      <c r="CY35" s="490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490"/>
      <c r="DM35" s="490"/>
      <c r="DN35" s="490"/>
      <c r="DO35" s="490"/>
      <c r="DP35" s="490"/>
      <c r="DQ35" s="490"/>
      <c r="DR35" s="490"/>
      <c r="DS35" s="490"/>
      <c r="DT35" s="490"/>
      <c r="DU35" s="490"/>
      <c r="DV35" s="491"/>
      <c r="DW35" s="489">
        <f ca="1">'П-4_стр.3'!J11</f>
        <v>0</v>
      </c>
      <c r="DX35" s="490"/>
      <c r="DY35" s="490"/>
      <c r="DZ35" s="490"/>
      <c r="EA35" s="490"/>
      <c r="EB35" s="490"/>
      <c r="EC35" s="490"/>
      <c r="ED35" s="490"/>
      <c r="EE35" s="490"/>
      <c r="EF35" s="490"/>
      <c r="EG35" s="490"/>
      <c r="EH35" s="490"/>
      <c r="EI35" s="490"/>
      <c r="EJ35" s="490"/>
      <c r="EK35" s="490"/>
      <c r="EL35" s="490"/>
      <c r="EM35" s="490"/>
      <c r="EN35" s="490"/>
      <c r="EO35" s="490"/>
      <c r="EP35" s="490"/>
      <c r="EQ35" s="490"/>
      <c r="ER35" s="490"/>
      <c r="ES35" s="490"/>
      <c r="ET35" s="490"/>
      <c r="EU35" s="491"/>
    </row>
    <row r="36" spans="1:151">
      <c r="A36" s="52"/>
      <c r="B36" s="540" t="str">
        <f t="shared" si="1"/>
        <v>Библиотеки</v>
      </c>
      <c r="C36" s="540"/>
      <c r="D36" s="540"/>
      <c r="E36" s="540"/>
      <c r="F36" s="540"/>
      <c r="G36" s="540"/>
      <c r="H36" s="540"/>
      <c r="I36" s="540"/>
      <c r="J36" s="540"/>
      <c r="K36" s="540"/>
      <c r="L36" s="540"/>
      <c r="M36" s="540"/>
      <c r="N36" s="540"/>
      <c r="O36" s="540"/>
      <c r="P36" s="540"/>
      <c r="Q36" s="540"/>
      <c r="R36" s="540"/>
      <c r="S36" s="541"/>
      <c r="T36" s="489">
        <f ca="1">'П-4_стр.3'!D12</f>
        <v>35550</v>
      </c>
      <c r="U36" s="490"/>
      <c r="V36" s="490"/>
      <c r="W36" s="490"/>
      <c r="X36" s="490"/>
      <c r="Y36" s="490"/>
      <c r="Z36" s="490"/>
      <c r="AA36" s="490"/>
      <c r="AB36" s="490"/>
      <c r="AC36" s="490"/>
      <c r="AD36" s="490"/>
      <c r="AE36" s="490"/>
      <c r="AF36" s="490"/>
      <c r="AG36" s="490"/>
      <c r="AH36" s="491"/>
      <c r="AI36" s="489">
        <f ca="1">'П-4_стр.3'!E12</f>
        <v>864</v>
      </c>
      <c r="AJ36" s="490"/>
      <c r="AK36" s="490"/>
      <c r="AL36" s="490"/>
      <c r="AM36" s="490"/>
      <c r="AN36" s="490"/>
      <c r="AO36" s="490"/>
      <c r="AP36" s="490"/>
      <c r="AQ36" s="490"/>
      <c r="AR36" s="490"/>
      <c r="AS36" s="490"/>
      <c r="AT36" s="490"/>
      <c r="AU36" s="490"/>
      <c r="AV36" s="490"/>
      <c r="AW36" s="490"/>
      <c r="AX36" s="491"/>
      <c r="AY36" s="489">
        <f t="shared" si="2"/>
        <v>3412.6</v>
      </c>
      <c r="AZ36" s="490"/>
      <c r="BA36" s="490"/>
      <c r="BB36" s="490"/>
      <c r="BC36" s="490"/>
      <c r="BD36" s="490"/>
      <c r="BE36" s="490"/>
      <c r="BF36" s="490"/>
      <c r="BG36" s="490"/>
      <c r="BH36" s="490"/>
      <c r="BI36" s="490"/>
      <c r="BJ36" s="490"/>
      <c r="BK36" s="490"/>
      <c r="BL36" s="490"/>
      <c r="BM36" s="490"/>
      <c r="BN36" s="490"/>
      <c r="BO36" s="490"/>
      <c r="BP36" s="491"/>
      <c r="BQ36" s="489">
        <f>'П-4_стр.3'!G12</f>
        <v>3358.7</v>
      </c>
      <c r="BR36" s="490"/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1"/>
      <c r="CH36" s="489">
        <f>'П-4_стр.3'!H12</f>
        <v>53.9</v>
      </c>
      <c r="CI36" s="490"/>
      <c r="CJ36" s="490"/>
      <c r="CK36" s="490"/>
      <c r="CL36" s="490"/>
      <c r="CM36" s="490"/>
      <c r="CN36" s="490"/>
      <c r="CO36" s="490"/>
      <c r="CP36" s="490"/>
      <c r="CQ36" s="490"/>
      <c r="CR36" s="490"/>
      <c r="CS36" s="490"/>
      <c r="CT36" s="490"/>
      <c r="CU36" s="490"/>
      <c r="CV36" s="491"/>
      <c r="CW36" s="489">
        <f>'П-4_стр.3'!I12</f>
        <v>0</v>
      </c>
      <c r="CX36" s="490"/>
      <c r="CY36" s="490"/>
      <c r="CZ36" s="490"/>
      <c r="DA36" s="490"/>
      <c r="DB36" s="490"/>
      <c r="DC36" s="490"/>
      <c r="DD36" s="490"/>
      <c r="DE36" s="490"/>
      <c r="DF36" s="490"/>
      <c r="DG36" s="490"/>
      <c r="DH36" s="490"/>
      <c r="DI36" s="490"/>
      <c r="DJ36" s="490"/>
      <c r="DK36" s="490"/>
      <c r="DL36" s="490"/>
      <c r="DM36" s="490"/>
      <c r="DN36" s="490"/>
      <c r="DO36" s="490"/>
      <c r="DP36" s="490"/>
      <c r="DQ36" s="490"/>
      <c r="DR36" s="490"/>
      <c r="DS36" s="490"/>
      <c r="DT36" s="490"/>
      <c r="DU36" s="490"/>
      <c r="DV36" s="491"/>
      <c r="DW36" s="489">
        <f ca="1">'П-4_стр.3'!J12</f>
        <v>0</v>
      </c>
      <c r="DX36" s="490"/>
      <c r="DY36" s="490"/>
      <c r="DZ36" s="490"/>
      <c r="EA36" s="490"/>
      <c r="EB36" s="490"/>
      <c r="EC36" s="490"/>
      <c r="ED36" s="490"/>
      <c r="EE36" s="490"/>
      <c r="EF36" s="490"/>
      <c r="EG36" s="490"/>
      <c r="EH36" s="490"/>
      <c r="EI36" s="490"/>
      <c r="EJ36" s="490"/>
      <c r="EK36" s="490"/>
      <c r="EL36" s="490"/>
      <c r="EM36" s="490"/>
      <c r="EN36" s="490"/>
      <c r="EO36" s="490"/>
      <c r="EP36" s="490"/>
      <c r="EQ36" s="490"/>
      <c r="ER36" s="490"/>
      <c r="ES36" s="490"/>
      <c r="ET36" s="490"/>
      <c r="EU36" s="491"/>
    </row>
    <row r="37" spans="1:151">
      <c r="A37" s="52"/>
      <c r="B37" s="540" t="str">
        <f t="shared" si="1"/>
        <v>Клубы</v>
      </c>
      <c r="C37" s="540"/>
      <c r="D37" s="540"/>
      <c r="E37" s="540"/>
      <c r="F37" s="540"/>
      <c r="G37" s="540"/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1"/>
      <c r="T37" s="489">
        <f ca="1">'П-4_стр.3'!D13+'П-4_стр.3'!D14</f>
        <v>90648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1"/>
      <c r="AI37" s="489">
        <f ca="1">'П-4_стр.3'!E13+'П-4_стр.3'!E14</f>
        <v>7033</v>
      </c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1"/>
      <c r="AY37" s="489">
        <f t="shared" si="2"/>
        <v>10214.199999999999</v>
      </c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1"/>
      <c r="BQ37" s="489">
        <f>'П-4_стр.3'!G13+'П-4_стр.3'!G14</f>
        <v>8495</v>
      </c>
      <c r="BR37" s="490"/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1"/>
      <c r="CH37" s="489">
        <f>'П-4_стр.3'!H13+'П-4_стр.3'!H14</f>
        <v>643.29999999999995</v>
      </c>
      <c r="CI37" s="490"/>
      <c r="CJ37" s="490"/>
      <c r="CK37" s="490"/>
      <c r="CL37" s="490"/>
      <c r="CM37" s="490"/>
      <c r="CN37" s="490"/>
      <c r="CO37" s="490"/>
      <c r="CP37" s="490"/>
      <c r="CQ37" s="490"/>
      <c r="CR37" s="490"/>
      <c r="CS37" s="490"/>
      <c r="CT37" s="490"/>
      <c r="CU37" s="490"/>
      <c r="CV37" s="491"/>
      <c r="CW37" s="489">
        <f>'П-4_стр.3'!I13+'П-4_стр.3'!I14</f>
        <v>1075.9000000000001</v>
      </c>
      <c r="CX37" s="490"/>
      <c r="CY37" s="490"/>
      <c r="CZ37" s="490"/>
      <c r="DA37" s="490"/>
      <c r="DB37" s="490"/>
      <c r="DC37" s="490"/>
      <c r="DD37" s="490"/>
      <c r="DE37" s="490"/>
      <c r="DF37" s="490"/>
      <c r="DG37" s="490"/>
      <c r="DH37" s="490"/>
      <c r="DI37" s="490"/>
      <c r="DJ37" s="490"/>
      <c r="DK37" s="490"/>
      <c r="DL37" s="490"/>
      <c r="DM37" s="490"/>
      <c r="DN37" s="490"/>
      <c r="DO37" s="490"/>
      <c r="DP37" s="490"/>
      <c r="DQ37" s="490"/>
      <c r="DR37" s="490"/>
      <c r="DS37" s="490"/>
      <c r="DT37" s="490"/>
      <c r="DU37" s="490"/>
      <c r="DV37" s="491"/>
      <c r="DW37" s="489">
        <f ca="1">'П-4_стр.3'!J13+'П-4_стр.3'!J14</f>
        <v>0</v>
      </c>
      <c r="DX37" s="490"/>
      <c r="DY37" s="490"/>
      <c r="DZ37" s="490"/>
      <c r="EA37" s="490"/>
      <c r="EB37" s="490"/>
      <c r="EC37" s="490"/>
      <c r="ED37" s="490"/>
      <c r="EE37" s="490"/>
      <c r="EF37" s="490"/>
      <c r="EG37" s="490"/>
      <c r="EH37" s="490"/>
      <c r="EI37" s="490"/>
      <c r="EJ37" s="490"/>
      <c r="EK37" s="490"/>
      <c r="EL37" s="490"/>
      <c r="EM37" s="490"/>
      <c r="EN37" s="490"/>
      <c r="EO37" s="490"/>
      <c r="EP37" s="490"/>
      <c r="EQ37" s="490"/>
      <c r="ER37" s="490"/>
      <c r="ES37" s="490"/>
      <c r="ET37" s="490"/>
      <c r="EU37" s="491"/>
    </row>
    <row r="38" spans="1:151" ht="25.5" customHeight="1">
      <c r="A38" s="52"/>
      <c r="B38" s="540" t="str">
        <f t="shared" si="1"/>
        <v>Кино (прокат, показ, производство фильмов)</v>
      </c>
      <c r="C38" s="540"/>
      <c r="D38" s="540"/>
      <c r="E38" s="540"/>
      <c r="F38" s="540"/>
      <c r="G38" s="540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1"/>
      <c r="T38" s="489">
        <f ca="1">'П-4_стр.3'!D15</f>
        <v>9165</v>
      </c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1"/>
      <c r="AI38" s="489">
        <f ca="1">'П-4_стр.3'!E15</f>
        <v>0</v>
      </c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1"/>
      <c r="AY38" s="489">
        <f t="shared" si="2"/>
        <v>742.6</v>
      </c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1"/>
      <c r="BQ38" s="489">
        <f>'П-4_стр.3'!G15</f>
        <v>586.5</v>
      </c>
      <c r="BR38" s="490"/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1"/>
      <c r="CH38" s="489">
        <f>'П-4_стр.3'!H15</f>
        <v>0</v>
      </c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0"/>
      <c r="CT38" s="490"/>
      <c r="CU38" s="490"/>
      <c r="CV38" s="491"/>
      <c r="CW38" s="489">
        <f>'П-4_стр.3'!I15</f>
        <v>156.1</v>
      </c>
      <c r="CX38" s="490"/>
      <c r="CY38" s="490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490"/>
      <c r="DM38" s="490"/>
      <c r="DN38" s="490"/>
      <c r="DO38" s="490"/>
      <c r="DP38" s="490"/>
      <c r="DQ38" s="490"/>
      <c r="DR38" s="490"/>
      <c r="DS38" s="490"/>
      <c r="DT38" s="490"/>
      <c r="DU38" s="490"/>
      <c r="DV38" s="491"/>
      <c r="DW38" s="489">
        <f ca="1">'П-4_стр.3'!J15</f>
        <v>0</v>
      </c>
      <c r="DX38" s="490"/>
      <c r="DY38" s="490"/>
      <c r="DZ38" s="490"/>
      <c r="EA38" s="490"/>
      <c r="EB38" s="490"/>
      <c r="EC38" s="490"/>
      <c r="ED38" s="490"/>
      <c r="EE38" s="490"/>
      <c r="EF38" s="490"/>
      <c r="EG38" s="490"/>
      <c r="EH38" s="490"/>
      <c r="EI38" s="490"/>
      <c r="EJ38" s="490"/>
      <c r="EK38" s="490"/>
      <c r="EL38" s="490"/>
      <c r="EM38" s="490"/>
      <c r="EN38" s="490"/>
      <c r="EO38" s="490"/>
      <c r="EP38" s="490"/>
      <c r="EQ38" s="490"/>
      <c r="ER38" s="490"/>
      <c r="ES38" s="490"/>
      <c r="ET38" s="490"/>
      <c r="EU38" s="491"/>
    </row>
    <row r="39" spans="1:151" ht="38.25" customHeight="1">
      <c r="A39" s="52"/>
      <c r="B39" s="540" t="str">
        <f t="shared" si="1"/>
        <v>Образование (ВУЗы, ССУЗы, повышение квалификации)</v>
      </c>
      <c r="C39" s="540"/>
      <c r="D39" s="540"/>
      <c r="E39" s="540"/>
      <c r="F39" s="540"/>
      <c r="G39" s="540"/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1"/>
      <c r="T39" s="489">
        <f ca="1">'П-4_стр.3'!D16</f>
        <v>0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1"/>
      <c r="AI39" s="489">
        <f ca="1">'П-4_стр.3'!E16</f>
        <v>0</v>
      </c>
      <c r="AJ39" s="490"/>
      <c r="AK39" s="490"/>
      <c r="AL39" s="490"/>
      <c r="AM39" s="490"/>
      <c r="AN39" s="490"/>
      <c r="AO39" s="490"/>
      <c r="AP39" s="490"/>
      <c r="AQ39" s="490"/>
      <c r="AR39" s="490"/>
      <c r="AS39" s="490"/>
      <c r="AT39" s="490"/>
      <c r="AU39" s="490"/>
      <c r="AV39" s="490"/>
      <c r="AW39" s="490"/>
      <c r="AX39" s="491"/>
      <c r="AY39" s="489">
        <f t="shared" si="2"/>
        <v>0</v>
      </c>
      <c r="AZ39" s="490"/>
      <c r="BA39" s="490"/>
      <c r="BB39" s="490"/>
      <c r="BC39" s="490"/>
      <c r="BD39" s="490"/>
      <c r="BE39" s="490"/>
      <c r="BF39" s="490"/>
      <c r="BG39" s="490"/>
      <c r="BH39" s="490"/>
      <c r="BI39" s="490"/>
      <c r="BJ39" s="490"/>
      <c r="BK39" s="490"/>
      <c r="BL39" s="490"/>
      <c r="BM39" s="490"/>
      <c r="BN39" s="490"/>
      <c r="BO39" s="490"/>
      <c r="BP39" s="491"/>
      <c r="BQ39" s="489">
        <f>'П-4_стр.3'!G16</f>
        <v>0</v>
      </c>
      <c r="BR39" s="490"/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1"/>
      <c r="CH39" s="489">
        <f>'П-4_стр.3'!H16</f>
        <v>0</v>
      </c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0"/>
      <c r="CT39" s="490"/>
      <c r="CU39" s="490"/>
      <c r="CV39" s="491"/>
      <c r="CW39" s="489">
        <f>'П-4_стр.3'!I16</f>
        <v>0</v>
      </c>
      <c r="CX39" s="490"/>
      <c r="CY39" s="490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490"/>
      <c r="DM39" s="490"/>
      <c r="DN39" s="490"/>
      <c r="DO39" s="490"/>
      <c r="DP39" s="490"/>
      <c r="DQ39" s="490"/>
      <c r="DR39" s="490"/>
      <c r="DS39" s="490"/>
      <c r="DT39" s="490"/>
      <c r="DU39" s="490"/>
      <c r="DV39" s="491"/>
      <c r="DW39" s="489">
        <f ca="1">'П-4_стр.3'!J16</f>
        <v>0</v>
      </c>
      <c r="DX39" s="490"/>
      <c r="DY39" s="490"/>
      <c r="DZ39" s="490"/>
      <c r="EA39" s="490"/>
      <c r="EB39" s="490"/>
      <c r="EC39" s="490"/>
      <c r="ED39" s="490"/>
      <c r="EE39" s="490"/>
      <c r="EF39" s="490"/>
      <c r="EG39" s="490"/>
      <c r="EH39" s="490"/>
      <c r="EI39" s="490"/>
      <c r="EJ39" s="490"/>
      <c r="EK39" s="490"/>
      <c r="EL39" s="490"/>
      <c r="EM39" s="490"/>
      <c r="EN39" s="490"/>
      <c r="EO39" s="490"/>
      <c r="EP39" s="490"/>
      <c r="EQ39" s="490"/>
      <c r="ER39" s="490"/>
      <c r="ES39" s="490"/>
      <c r="ET39" s="490"/>
      <c r="EU39" s="491"/>
    </row>
    <row r="40" spans="1:151">
      <c r="A40" s="52"/>
      <c r="B40" s="540" t="str">
        <f t="shared" si="1"/>
        <v>ДМШ, ДХШ</v>
      </c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1"/>
      <c r="T40" s="489">
        <f ca="1">'П-4_стр.3'!D17</f>
        <v>46669</v>
      </c>
      <c r="U40" s="490"/>
      <c r="V40" s="490"/>
      <c r="W40" s="490"/>
      <c r="X40" s="490"/>
      <c r="Y40" s="490"/>
      <c r="Z40" s="490"/>
      <c r="AA40" s="490"/>
      <c r="AB40" s="490"/>
      <c r="AC40" s="490"/>
      <c r="AD40" s="490"/>
      <c r="AE40" s="490"/>
      <c r="AF40" s="490"/>
      <c r="AG40" s="490"/>
      <c r="AH40" s="491"/>
      <c r="AI40" s="489">
        <f ca="1">'П-4_стр.3'!E17</f>
        <v>0</v>
      </c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1"/>
      <c r="AY40" s="489">
        <f t="shared" si="2"/>
        <v>7194.7999999999993</v>
      </c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1"/>
      <c r="BQ40" s="489">
        <f>'П-4_стр.3'!G17</f>
        <v>7047.4</v>
      </c>
      <c r="BR40" s="490"/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1"/>
      <c r="CH40" s="489">
        <f>'П-4_стр.3'!H17</f>
        <v>90.2</v>
      </c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0"/>
      <c r="CT40" s="490"/>
      <c r="CU40" s="490"/>
      <c r="CV40" s="491"/>
      <c r="CW40" s="489">
        <f>'П-4_стр.3'!I17</f>
        <v>57.2</v>
      </c>
      <c r="CX40" s="490"/>
      <c r="CY40" s="490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490"/>
      <c r="DM40" s="490"/>
      <c r="DN40" s="490"/>
      <c r="DO40" s="490"/>
      <c r="DP40" s="490"/>
      <c r="DQ40" s="490"/>
      <c r="DR40" s="490"/>
      <c r="DS40" s="490"/>
      <c r="DT40" s="490"/>
      <c r="DU40" s="490"/>
      <c r="DV40" s="491"/>
      <c r="DW40" s="489">
        <f ca="1">'П-4_стр.3'!J17</f>
        <v>20.100000000000001</v>
      </c>
      <c r="DX40" s="490"/>
      <c r="DY40" s="490"/>
      <c r="DZ40" s="490"/>
      <c r="EA40" s="490"/>
      <c r="EB40" s="490"/>
      <c r="EC40" s="490"/>
      <c r="ED40" s="490"/>
      <c r="EE40" s="490"/>
      <c r="EF40" s="490"/>
      <c r="EG40" s="490"/>
      <c r="EH40" s="490"/>
      <c r="EI40" s="490"/>
      <c r="EJ40" s="490"/>
      <c r="EK40" s="490"/>
      <c r="EL40" s="490"/>
      <c r="EM40" s="490"/>
      <c r="EN40" s="490"/>
      <c r="EO40" s="490"/>
      <c r="EP40" s="490"/>
      <c r="EQ40" s="490"/>
      <c r="ER40" s="490"/>
      <c r="ES40" s="490"/>
      <c r="ET40" s="490"/>
      <c r="EU40" s="491"/>
    </row>
    <row r="41" spans="1:151" ht="51" customHeight="1">
      <c r="A41" s="52"/>
      <c r="B41" s="540" t="str">
        <f t="shared" si="1"/>
        <v>Прочие (все, что не вошло в выше указанные виды деятельности)</v>
      </c>
      <c r="C41" s="540"/>
      <c r="D41" s="54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1"/>
      <c r="T41" s="489">
        <f ca="1">'П-4_стр.3'!D20+'П-4_стр.3'!D21+'П-4_стр.3'!D22</f>
        <v>11019.8</v>
      </c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1"/>
      <c r="AI41" s="489">
        <f ca="1">'П-4_стр.3'!E20+'П-4_стр.3'!E21+'П-4_стр.3'!E22</f>
        <v>0</v>
      </c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1"/>
      <c r="AY41" s="489">
        <f t="shared" si="2"/>
        <v>2297.1999999999998</v>
      </c>
      <c r="AZ41" s="490"/>
      <c r="BA41" s="490"/>
      <c r="BB41" s="490"/>
      <c r="BC41" s="490"/>
      <c r="BD41" s="490"/>
      <c r="BE41" s="490"/>
      <c r="BF41" s="490"/>
      <c r="BG41" s="490"/>
      <c r="BH41" s="490"/>
      <c r="BI41" s="490"/>
      <c r="BJ41" s="490"/>
      <c r="BK41" s="490"/>
      <c r="BL41" s="490"/>
      <c r="BM41" s="490"/>
      <c r="BN41" s="490"/>
      <c r="BO41" s="490"/>
      <c r="BP41" s="491"/>
      <c r="BQ41" s="489">
        <f>'П-4_стр.3'!G20+'П-4_стр.3'!G21+'П-4_стр.3'!G22</f>
        <v>2297.1999999999998</v>
      </c>
      <c r="BR41" s="490"/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1"/>
      <c r="CH41" s="489">
        <f>'П-4_стр.3'!H20+'П-4_стр.3'!H21+'П-4_стр.3'!H22</f>
        <v>0</v>
      </c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0"/>
      <c r="CT41" s="490"/>
      <c r="CU41" s="490"/>
      <c r="CV41" s="491"/>
      <c r="CW41" s="489">
        <f>'П-4_стр.3'!I20+'П-4_стр.3'!I21+'П-4_стр.3'!I22</f>
        <v>0</v>
      </c>
      <c r="CX41" s="490"/>
      <c r="CY41" s="490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490"/>
      <c r="DM41" s="490"/>
      <c r="DN41" s="490"/>
      <c r="DO41" s="490"/>
      <c r="DP41" s="490"/>
      <c r="DQ41" s="490"/>
      <c r="DR41" s="490"/>
      <c r="DS41" s="490"/>
      <c r="DT41" s="490"/>
      <c r="DU41" s="490"/>
      <c r="DV41" s="491"/>
      <c r="DW41" s="489">
        <f ca="1">'П-4_стр.3'!J20+'П-4_стр.3'!J21+'П-4_стр.3'!J22</f>
        <v>0</v>
      </c>
      <c r="DX41" s="490"/>
      <c r="DY41" s="490"/>
      <c r="DZ41" s="490"/>
      <c r="EA41" s="490"/>
      <c r="EB41" s="490"/>
      <c r="EC41" s="490"/>
      <c r="ED41" s="490"/>
      <c r="EE41" s="490"/>
      <c r="EF41" s="490"/>
      <c r="EG41" s="490"/>
      <c r="EH41" s="490"/>
      <c r="EI41" s="490"/>
      <c r="EJ41" s="490"/>
      <c r="EK41" s="490"/>
      <c r="EL41" s="490"/>
      <c r="EM41" s="490"/>
      <c r="EN41" s="490"/>
      <c r="EO41" s="490"/>
      <c r="EP41" s="490"/>
      <c r="EQ41" s="490"/>
      <c r="ER41" s="490"/>
      <c r="ES41" s="490"/>
      <c r="ET41" s="490"/>
      <c r="EU41" s="491"/>
    </row>
    <row r="42" spans="1:151">
      <c r="A42" s="52"/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S42" s="522"/>
      <c r="T42" s="542"/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3"/>
      <c r="AF42" s="543"/>
      <c r="AG42" s="543"/>
      <c r="AH42" s="544"/>
      <c r="AI42" s="542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4"/>
      <c r="AY42" s="542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  <c r="BM42" s="543"/>
      <c r="BN42" s="543"/>
      <c r="BO42" s="543"/>
      <c r="BP42" s="544"/>
      <c r="BQ42" s="542"/>
      <c r="BR42" s="543"/>
      <c r="BS42" s="543"/>
      <c r="BT42" s="543"/>
      <c r="BU42" s="543"/>
      <c r="BV42" s="543"/>
      <c r="BW42" s="543"/>
      <c r="BX42" s="543"/>
      <c r="BY42" s="543"/>
      <c r="BZ42" s="543"/>
      <c r="CA42" s="543"/>
      <c r="CB42" s="543"/>
      <c r="CC42" s="543"/>
      <c r="CD42" s="543"/>
      <c r="CE42" s="543"/>
      <c r="CF42" s="543"/>
      <c r="CG42" s="544"/>
      <c r="CH42" s="542"/>
      <c r="CI42" s="543"/>
      <c r="CJ42" s="543"/>
      <c r="CK42" s="543"/>
      <c r="CL42" s="543"/>
      <c r="CM42" s="543"/>
      <c r="CN42" s="543"/>
      <c r="CO42" s="543"/>
      <c r="CP42" s="543"/>
      <c r="CQ42" s="543"/>
      <c r="CR42" s="543"/>
      <c r="CS42" s="543"/>
      <c r="CT42" s="543"/>
      <c r="CU42" s="543"/>
      <c r="CV42" s="544"/>
      <c r="CW42" s="542"/>
      <c r="CX42" s="543"/>
      <c r="CY42" s="543"/>
      <c r="CZ42" s="543"/>
      <c r="DA42" s="543"/>
      <c r="DB42" s="543"/>
      <c r="DC42" s="543"/>
      <c r="DD42" s="543"/>
      <c r="DE42" s="543"/>
      <c r="DF42" s="543"/>
      <c r="DG42" s="543"/>
      <c r="DH42" s="543"/>
      <c r="DI42" s="543"/>
      <c r="DJ42" s="543"/>
      <c r="DK42" s="543"/>
      <c r="DL42" s="543"/>
      <c r="DM42" s="543"/>
      <c r="DN42" s="543"/>
      <c r="DO42" s="543"/>
      <c r="DP42" s="543"/>
      <c r="DQ42" s="543"/>
      <c r="DR42" s="543"/>
      <c r="DS42" s="543"/>
      <c r="DT42" s="543"/>
      <c r="DU42" s="543"/>
      <c r="DV42" s="544"/>
      <c r="DW42" s="542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543"/>
      <c r="EI42" s="543"/>
      <c r="EJ42" s="543"/>
      <c r="EK42" s="543"/>
      <c r="EL42" s="543"/>
      <c r="EM42" s="543"/>
      <c r="EN42" s="543"/>
      <c r="EO42" s="543"/>
      <c r="EP42" s="543"/>
      <c r="EQ42" s="543"/>
      <c r="ER42" s="543"/>
      <c r="ES42" s="543"/>
      <c r="ET42" s="543"/>
      <c r="EU42" s="544"/>
    </row>
    <row r="43" spans="1:151" ht="14.25" customHeight="1"/>
    <row r="44" spans="1:151" ht="12" customHeight="1">
      <c r="K44" s="63" t="s">
        <v>22</v>
      </c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</row>
    <row r="45" spans="1:151" ht="10.5" customHeight="1">
      <c r="K45" s="63" t="s">
        <v>23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4"/>
      <c r="AD45" s="64"/>
      <c r="AE45" s="64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190"/>
      <c r="BG45" s="190"/>
      <c r="BH45" s="190"/>
      <c r="BI45" s="190"/>
    </row>
    <row r="46" spans="1:151" ht="10.5" customHeight="1">
      <c r="K46" s="63" t="s">
        <v>24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</row>
    <row r="47" spans="1:151" ht="10.5" customHeight="1">
      <c r="K47" s="64" t="s">
        <v>25</v>
      </c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BA47" s="545" t="s">
        <v>371</v>
      </c>
      <c r="BB47" s="545"/>
      <c r="BC47" s="545"/>
      <c r="BD47" s="545"/>
      <c r="BE47" s="545"/>
      <c r="BF47" s="545"/>
      <c r="BG47" s="545"/>
      <c r="BH47" s="545"/>
      <c r="BI47" s="545"/>
      <c r="BJ47" s="545"/>
      <c r="BK47" s="545"/>
      <c r="BL47" s="545"/>
      <c r="BM47" s="545"/>
      <c r="BN47" s="545"/>
      <c r="BO47" s="545"/>
      <c r="BP47" s="545"/>
      <c r="BQ47" s="545"/>
      <c r="BR47" s="545"/>
      <c r="BS47" s="545"/>
      <c r="BT47" s="545"/>
      <c r="BU47" s="545"/>
      <c r="BV47" s="545"/>
      <c r="BW47" s="545"/>
      <c r="BX47" s="545"/>
      <c r="BY47" s="545"/>
      <c r="BZ47" s="545"/>
      <c r="CA47" s="545"/>
      <c r="CB47" s="545"/>
      <c r="CC47" s="545"/>
      <c r="CD47" s="545"/>
      <c r="CE47" s="545"/>
      <c r="CF47" s="545"/>
      <c r="CJ47" s="545" t="s">
        <v>372</v>
      </c>
      <c r="CK47" s="545"/>
      <c r="CL47" s="545"/>
      <c r="CM47" s="545"/>
      <c r="CN47" s="545"/>
      <c r="CO47" s="545"/>
      <c r="CP47" s="545"/>
      <c r="CQ47" s="545"/>
      <c r="CR47" s="545"/>
      <c r="CS47" s="545"/>
      <c r="CT47" s="545"/>
      <c r="CU47" s="545"/>
      <c r="CV47" s="545"/>
      <c r="CW47" s="545"/>
      <c r="CX47" s="545"/>
      <c r="CY47" s="545"/>
      <c r="CZ47" s="545"/>
      <c r="DA47" s="545"/>
      <c r="DB47" s="545"/>
      <c r="DC47" s="545"/>
      <c r="DD47" s="545"/>
      <c r="DE47" s="545"/>
      <c r="DF47" s="545"/>
      <c r="DG47" s="545"/>
      <c r="DH47" s="545"/>
      <c r="DI47" s="545"/>
      <c r="DJ47" s="545"/>
      <c r="DK47" s="545"/>
      <c r="DL47" s="545"/>
      <c r="DM47" s="545"/>
      <c r="DN47" s="545"/>
      <c r="DO47" s="545"/>
      <c r="DS47" s="547"/>
      <c r="DT47" s="547"/>
      <c r="DU47" s="547"/>
      <c r="DV47" s="547"/>
      <c r="DW47" s="547"/>
      <c r="DX47" s="547"/>
      <c r="DY47" s="547"/>
      <c r="DZ47" s="547"/>
      <c r="EA47" s="547"/>
      <c r="EB47" s="547"/>
      <c r="EC47" s="547"/>
      <c r="ED47" s="547"/>
      <c r="EE47" s="547"/>
      <c r="EF47" s="547"/>
      <c r="EG47" s="547"/>
      <c r="EH47" s="547"/>
      <c r="EI47" s="547"/>
      <c r="EJ47" s="547"/>
      <c r="EK47" s="547"/>
      <c r="EL47" s="547"/>
    </row>
    <row r="48" spans="1:151" ht="10.5" customHeight="1">
      <c r="K48" s="64" t="s">
        <v>26</v>
      </c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BA48" s="546"/>
      <c r="BB48" s="546"/>
      <c r="BC48" s="546"/>
      <c r="BD48" s="546"/>
      <c r="BE48" s="546"/>
      <c r="BF48" s="546"/>
      <c r="BG48" s="546"/>
      <c r="BH48" s="546"/>
      <c r="BI48" s="546"/>
      <c r="BJ48" s="546"/>
      <c r="BK48" s="546"/>
      <c r="BL48" s="546"/>
      <c r="BM48" s="546"/>
      <c r="BN48" s="546"/>
      <c r="BO48" s="546"/>
      <c r="BP48" s="546"/>
      <c r="BQ48" s="546"/>
      <c r="BR48" s="546"/>
      <c r="BS48" s="546"/>
      <c r="BT48" s="546"/>
      <c r="BU48" s="546"/>
      <c r="BV48" s="546"/>
      <c r="BW48" s="546"/>
      <c r="BX48" s="546"/>
      <c r="BY48" s="546"/>
      <c r="BZ48" s="546"/>
      <c r="CA48" s="546"/>
      <c r="CB48" s="546"/>
      <c r="CC48" s="546"/>
      <c r="CD48" s="546"/>
      <c r="CE48" s="546"/>
      <c r="CF48" s="546"/>
      <c r="CG48" s="197"/>
      <c r="CH48" s="197"/>
      <c r="CI48" s="197"/>
      <c r="CJ48" s="546"/>
      <c r="CK48" s="546"/>
      <c r="CL48" s="546"/>
      <c r="CM48" s="546"/>
      <c r="CN48" s="546"/>
      <c r="CO48" s="546"/>
      <c r="CP48" s="546"/>
      <c r="CQ48" s="546"/>
      <c r="CR48" s="546"/>
      <c r="CS48" s="546"/>
      <c r="CT48" s="546"/>
      <c r="CU48" s="546"/>
      <c r="CV48" s="546"/>
      <c r="CW48" s="546"/>
      <c r="CX48" s="546"/>
      <c r="CY48" s="546"/>
      <c r="CZ48" s="546"/>
      <c r="DA48" s="546"/>
      <c r="DB48" s="546"/>
      <c r="DC48" s="546"/>
      <c r="DD48" s="546"/>
      <c r="DE48" s="546"/>
      <c r="DF48" s="546"/>
      <c r="DG48" s="546"/>
      <c r="DH48" s="546"/>
      <c r="DI48" s="546"/>
      <c r="DJ48" s="546"/>
      <c r="DK48" s="546"/>
      <c r="DL48" s="546"/>
      <c r="DM48" s="546"/>
      <c r="DN48" s="546"/>
      <c r="DO48" s="546"/>
      <c r="DP48" s="62"/>
      <c r="DQ48" s="62"/>
      <c r="DR48" s="62"/>
      <c r="DS48" s="548"/>
      <c r="DT48" s="548"/>
      <c r="DU48" s="548"/>
      <c r="DV48" s="548"/>
      <c r="DW48" s="548"/>
      <c r="DX48" s="548"/>
      <c r="DY48" s="548"/>
      <c r="DZ48" s="548"/>
      <c r="EA48" s="548"/>
      <c r="EB48" s="548"/>
      <c r="EC48" s="548"/>
      <c r="ED48" s="548"/>
      <c r="EE48" s="548"/>
      <c r="EF48" s="548"/>
      <c r="EG48" s="548"/>
      <c r="EH48" s="548"/>
      <c r="EI48" s="548"/>
      <c r="EJ48" s="548"/>
      <c r="EK48" s="548"/>
      <c r="EL48" s="548"/>
    </row>
    <row r="49" spans="11:142"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BA49" s="549" t="s">
        <v>13</v>
      </c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  <c r="CG49" s="66"/>
      <c r="CH49" s="66"/>
      <c r="CI49" s="66"/>
      <c r="CJ49" s="549" t="s">
        <v>11</v>
      </c>
      <c r="CK49" s="549"/>
      <c r="CL49" s="549"/>
      <c r="CM49" s="549"/>
      <c r="CN49" s="549"/>
      <c r="CO49" s="549"/>
      <c r="CP49" s="549"/>
      <c r="CQ49" s="549"/>
      <c r="CR49" s="549"/>
      <c r="CS49" s="549"/>
      <c r="CT49" s="549"/>
      <c r="CU49" s="549"/>
      <c r="CV49" s="549"/>
      <c r="CW49" s="549"/>
      <c r="CX49" s="549"/>
      <c r="CY49" s="549"/>
      <c r="CZ49" s="549"/>
      <c r="DA49" s="549"/>
      <c r="DB49" s="549"/>
      <c r="DC49" s="549"/>
      <c r="DD49" s="549"/>
      <c r="DE49" s="549"/>
      <c r="DF49" s="549"/>
      <c r="DG49" s="549"/>
      <c r="DH49" s="549"/>
      <c r="DI49" s="549"/>
      <c r="DJ49" s="549"/>
      <c r="DK49" s="549"/>
      <c r="DL49" s="549"/>
      <c r="DM49" s="549"/>
      <c r="DN49" s="549"/>
      <c r="DO49" s="549"/>
      <c r="DP49" s="65"/>
      <c r="DQ49" s="65"/>
      <c r="DR49" s="65"/>
      <c r="DS49" s="550" t="s">
        <v>12</v>
      </c>
      <c r="DT49" s="550"/>
      <c r="DU49" s="550"/>
      <c r="DV49" s="550"/>
      <c r="DW49" s="550"/>
      <c r="DX49" s="550"/>
      <c r="DY49" s="550"/>
      <c r="DZ49" s="550"/>
      <c r="EA49" s="550"/>
      <c r="EB49" s="550"/>
      <c r="EC49" s="550"/>
      <c r="ED49" s="550"/>
      <c r="EE49" s="550"/>
      <c r="EF49" s="550"/>
      <c r="EG49" s="550"/>
      <c r="EH49" s="550"/>
      <c r="EI49" s="550"/>
      <c r="EJ49" s="550"/>
      <c r="EK49" s="550"/>
      <c r="EL49" s="550"/>
    </row>
    <row r="50" spans="11:142">
      <c r="BA50" s="554" t="s">
        <v>373</v>
      </c>
      <c r="BB50" s="554"/>
      <c r="BC50" s="554"/>
      <c r="BD50" s="554"/>
      <c r="BE50" s="554"/>
      <c r="BF50" s="554"/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198"/>
      <c r="CH50" s="198"/>
      <c r="CI50" s="198"/>
      <c r="CJ50" s="552" t="s">
        <v>206</v>
      </c>
      <c r="CK50" s="552"/>
      <c r="CL50" s="554" t="s">
        <v>61</v>
      </c>
      <c r="CM50" s="554"/>
      <c r="CN50" s="554"/>
      <c r="CO50" s="554"/>
      <c r="CP50" s="552" t="s">
        <v>207</v>
      </c>
      <c r="CQ50" s="552"/>
      <c r="CR50" s="552"/>
      <c r="CS50" s="554" t="s">
        <v>374</v>
      </c>
      <c r="CT50" s="554"/>
      <c r="CU50" s="554"/>
      <c r="CV50" s="554"/>
      <c r="CW50" s="554"/>
      <c r="CX50" s="554"/>
      <c r="CY50" s="554"/>
      <c r="CZ50" s="554"/>
      <c r="DA50" s="554"/>
      <c r="DB50" s="554"/>
      <c r="DC50" s="554"/>
      <c r="DD50" s="554"/>
      <c r="DE50" s="555">
        <v>20</v>
      </c>
      <c r="DF50" s="555"/>
      <c r="DG50" s="555"/>
      <c r="DH50" s="555"/>
      <c r="DI50" s="551" t="s">
        <v>67</v>
      </c>
      <c r="DJ50" s="551"/>
      <c r="DK50" s="551"/>
      <c r="DL50" s="552" t="s">
        <v>208</v>
      </c>
      <c r="DM50" s="552"/>
      <c r="DN50" s="552"/>
      <c r="DO50" s="552"/>
    </row>
    <row r="51" spans="11:142">
      <c r="BA51" s="549" t="s">
        <v>14</v>
      </c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  <c r="CG51" s="66"/>
      <c r="CH51" s="66"/>
      <c r="CI51" s="66"/>
      <c r="CJ51" s="553" t="s">
        <v>15</v>
      </c>
      <c r="CK51" s="553"/>
      <c r="CL51" s="553"/>
      <c r="CM51" s="553"/>
      <c r="CN51" s="553"/>
      <c r="CO51" s="553"/>
      <c r="CP51" s="553"/>
      <c r="CQ51" s="553"/>
      <c r="CR51" s="553"/>
      <c r="CS51" s="553"/>
      <c r="CT51" s="553"/>
      <c r="CU51" s="553"/>
      <c r="CV51" s="553"/>
      <c r="CW51" s="553"/>
      <c r="CX51" s="553"/>
      <c r="CY51" s="553"/>
      <c r="CZ51" s="553"/>
      <c r="DA51" s="553"/>
      <c r="DB51" s="553"/>
      <c r="DC51" s="553"/>
      <c r="DD51" s="553"/>
      <c r="DE51" s="553"/>
      <c r="DF51" s="553"/>
      <c r="DG51" s="553"/>
      <c r="DH51" s="553"/>
      <c r="DI51" s="553"/>
      <c r="DJ51" s="553"/>
      <c r="DK51" s="553"/>
      <c r="DL51" s="553"/>
      <c r="DM51" s="553"/>
      <c r="DN51" s="553"/>
      <c r="DO51" s="553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</row>
  </sheetData>
  <sheetProtection password="CB6C" sheet="1"/>
  <mergeCells count="220">
    <mergeCell ref="DI50:DK50"/>
    <mergeCell ref="DL50:DO50"/>
    <mergeCell ref="BA51:CF51"/>
    <mergeCell ref="CJ51:DO51"/>
    <mergeCell ref="BA50:CF50"/>
    <mergeCell ref="CJ50:CK50"/>
    <mergeCell ref="CL50:CO50"/>
    <mergeCell ref="CP50:CR50"/>
    <mergeCell ref="CS50:DD50"/>
    <mergeCell ref="DE50:DH50"/>
    <mergeCell ref="BA47:CF48"/>
    <mergeCell ref="CJ47:DO48"/>
    <mergeCell ref="DS47:EL48"/>
    <mergeCell ref="BA49:CF49"/>
    <mergeCell ref="CJ49:DO49"/>
    <mergeCell ref="DS49:EL49"/>
    <mergeCell ref="CW41:DV41"/>
    <mergeCell ref="DW41:EU41"/>
    <mergeCell ref="B42:S42"/>
    <mergeCell ref="T42:AH42"/>
    <mergeCell ref="AI42:AX42"/>
    <mergeCell ref="AY42:BP42"/>
    <mergeCell ref="BQ42:CG42"/>
    <mergeCell ref="CH42:CV42"/>
    <mergeCell ref="CW42:DV42"/>
    <mergeCell ref="DW42:EU42"/>
    <mergeCell ref="B41:S41"/>
    <mergeCell ref="T41:AH41"/>
    <mergeCell ref="AI41:AX41"/>
    <mergeCell ref="AY41:BP41"/>
    <mergeCell ref="BQ41:CG41"/>
    <mergeCell ref="CH41:CV41"/>
    <mergeCell ref="CW39:DV39"/>
    <mergeCell ref="DW39:EU39"/>
    <mergeCell ref="B40:S40"/>
    <mergeCell ref="T40:AH40"/>
    <mergeCell ref="AI40:AX40"/>
    <mergeCell ref="AY40:BP40"/>
    <mergeCell ref="BQ40:CG40"/>
    <mergeCell ref="CH40:CV40"/>
    <mergeCell ref="CW40:DV40"/>
    <mergeCell ref="DW40:EU40"/>
    <mergeCell ref="B39:S39"/>
    <mergeCell ref="T39:AH39"/>
    <mergeCell ref="AI39:AX39"/>
    <mergeCell ref="AY39:BP39"/>
    <mergeCell ref="BQ39:CG39"/>
    <mergeCell ref="CH39:CV39"/>
    <mergeCell ref="CW37:DV37"/>
    <mergeCell ref="DW37:EU37"/>
    <mergeCell ref="B38:S38"/>
    <mergeCell ref="T38:AH38"/>
    <mergeCell ref="AI38:AX38"/>
    <mergeCell ref="AY38:BP38"/>
    <mergeCell ref="BQ38:CG38"/>
    <mergeCell ref="CH38:CV38"/>
    <mergeCell ref="CW38:DV38"/>
    <mergeCell ref="DW38:EU38"/>
    <mergeCell ref="B37:S37"/>
    <mergeCell ref="T37:AH37"/>
    <mergeCell ref="AI37:AX37"/>
    <mergeCell ref="AY37:BP37"/>
    <mergeCell ref="BQ37:CG37"/>
    <mergeCell ref="CH37:CV37"/>
    <mergeCell ref="DW35:EU35"/>
    <mergeCell ref="B36:S36"/>
    <mergeCell ref="T36:AH36"/>
    <mergeCell ref="AI36:AX36"/>
    <mergeCell ref="AY36:BP36"/>
    <mergeCell ref="BQ36:CG36"/>
    <mergeCell ref="CH36:CV36"/>
    <mergeCell ref="CW36:DV36"/>
    <mergeCell ref="DW36:EU36"/>
    <mergeCell ref="CH34:CV34"/>
    <mergeCell ref="CW34:DV34"/>
    <mergeCell ref="DW34:EU34"/>
    <mergeCell ref="B35:S35"/>
    <mergeCell ref="T35:AH35"/>
    <mergeCell ref="AI35:AX35"/>
    <mergeCell ref="AY35:BP35"/>
    <mergeCell ref="BQ35:CG35"/>
    <mergeCell ref="CH35:CV35"/>
    <mergeCell ref="CW35:DV35"/>
    <mergeCell ref="B33:S33"/>
    <mergeCell ref="B34:S34"/>
    <mergeCell ref="T34:AH34"/>
    <mergeCell ref="AI34:AX34"/>
    <mergeCell ref="AY34:BP34"/>
    <mergeCell ref="BQ34:CG34"/>
    <mergeCell ref="CW31:DV31"/>
    <mergeCell ref="DW31:EU31"/>
    <mergeCell ref="B32:S32"/>
    <mergeCell ref="T32:AH33"/>
    <mergeCell ref="AI32:AX33"/>
    <mergeCell ref="AY32:BP33"/>
    <mergeCell ref="BQ32:CG33"/>
    <mergeCell ref="CH32:CV33"/>
    <mergeCell ref="CW32:DV33"/>
    <mergeCell ref="DW32:EU33"/>
    <mergeCell ref="CW30:DV30"/>
    <mergeCell ref="A27:S29"/>
    <mergeCell ref="T27:AX27"/>
    <mergeCell ref="DW30:EU30"/>
    <mergeCell ref="B31:S31"/>
    <mergeCell ref="T31:AH31"/>
    <mergeCell ref="AI31:AX31"/>
    <mergeCell ref="AY31:BP31"/>
    <mergeCell ref="BQ31:CG31"/>
    <mergeCell ref="CH31:CV31"/>
    <mergeCell ref="A30:S30"/>
    <mergeCell ref="T30:AH30"/>
    <mergeCell ref="AI30:AX30"/>
    <mergeCell ref="AY30:BP30"/>
    <mergeCell ref="BQ30:CG30"/>
    <mergeCell ref="CH30:CV30"/>
    <mergeCell ref="AY27:DV27"/>
    <mergeCell ref="DW27:EU29"/>
    <mergeCell ref="T28:AH29"/>
    <mergeCell ref="AI28:AX29"/>
    <mergeCell ref="AY28:BP29"/>
    <mergeCell ref="BQ28:DV28"/>
    <mergeCell ref="BQ29:CG29"/>
    <mergeCell ref="CH29:CV29"/>
    <mergeCell ref="CW29:DV29"/>
    <mergeCell ref="DV19:EU19"/>
    <mergeCell ref="B18:AD18"/>
    <mergeCell ref="AE18:AM18"/>
    <mergeCell ref="B20:AD20"/>
    <mergeCell ref="AE20:AM20"/>
    <mergeCell ref="AN20:BC20"/>
    <mergeCell ref="BD20:CA20"/>
    <mergeCell ref="CB20:CX20"/>
    <mergeCell ref="CY20:DU20"/>
    <mergeCell ref="DV20:EU20"/>
    <mergeCell ref="B19:AD19"/>
    <mergeCell ref="AE19:AM19"/>
    <mergeCell ref="AN19:BC19"/>
    <mergeCell ref="BD19:CA19"/>
    <mergeCell ref="CB19:CX19"/>
    <mergeCell ref="CY19:DU19"/>
    <mergeCell ref="B17:AD17"/>
    <mergeCell ref="AE17:AM17"/>
    <mergeCell ref="AN17:BC17"/>
    <mergeCell ref="BD17:CA17"/>
    <mergeCell ref="CB17:CX17"/>
    <mergeCell ref="DV18:EU18"/>
    <mergeCell ref="CY16:DU16"/>
    <mergeCell ref="AN18:BC18"/>
    <mergeCell ref="BD18:CA18"/>
    <mergeCell ref="CB18:CX18"/>
    <mergeCell ref="CY18:DU18"/>
    <mergeCell ref="DV16:EU16"/>
    <mergeCell ref="DV15:EU15"/>
    <mergeCell ref="B14:AD14"/>
    <mergeCell ref="AE14:AM14"/>
    <mergeCell ref="CY17:DU17"/>
    <mergeCell ref="DV17:EU17"/>
    <mergeCell ref="B16:AD16"/>
    <mergeCell ref="AE16:AM16"/>
    <mergeCell ref="AN16:BC16"/>
    <mergeCell ref="BD16:CA16"/>
    <mergeCell ref="CB16:CX16"/>
    <mergeCell ref="B15:AD15"/>
    <mergeCell ref="AE15:AM15"/>
    <mergeCell ref="AN15:BC15"/>
    <mergeCell ref="BD15:CA15"/>
    <mergeCell ref="CB15:CX15"/>
    <mergeCell ref="CY15:DU15"/>
    <mergeCell ref="B13:AD13"/>
    <mergeCell ref="AE13:AM13"/>
    <mergeCell ref="AN13:BC13"/>
    <mergeCell ref="BD13:CA13"/>
    <mergeCell ref="CB13:CX13"/>
    <mergeCell ref="DV14:EU14"/>
    <mergeCell ref="CY12:DU12"/>
    <mergeCell ref="AN14:BC14"/>
    <mergeCell ref="BD14:CA14"/>
    <mergeCell ref="CB14:CX14"/>
    <mergeCell ref="CY14:DU14"/>
    <mergeCell ref="DV12:EU12"/>
    <mergeCell ref="DV10:EU11"/>
    <mergeCell ref="B11:AD11"/>
    <mergeCell ref="B9:AD9"/>
    <mergeCell ref="CY13:DU13"/>
    <mergeCell ref="DV13:EU13"/>
    <mergeCell ref="B12:AD12"/>
    <mergeCell ref="AE12:AM12"/>
    <mergeCell ref="AN12:BC12"/>
    <mergeCell ref="BD12:CA12"/>
    <mergeCell ref="CB12:CX12"/>
    <mergeCell ref="B10:AD10"/>
    <mergeCell ref="AE10:AM11"/>
    <mergeCell ref="AN10:BC11"/>
    <mergeCell ref="BD10:CA11"/>
    <mergeCell ref="CB10:CX11"/>
    <mergeCell ref="CY10:DU11"/>
    <mergeCell ref="AE9:AM9"/>
    <mergeCell ref="AN9:BC9"/>
    <mergeCell ref="BD9:CA9"/>
    <mergeCell ref="CB9:CX9"/>
    <mergeCell ref="CY9:DU9"/>
    <mergeCell ref="DV7:EU7"/>
    <mergeCell ref="DV8:EU8"/>
    <mergeCell ref="DV9:EU9"/>
    <mergeCell ref="A8:AD8"/>
    <mergeCell ref="AE8:AM8"/>
    <mergeCell ref="AN8:BC8"/>
    <mergeCell ref="BD8:CA8"/>
    <mergeCell ref="CB8:CX8"/>
    <mergeCell ref="CY8:DU8"/>
    <mergeCell ref="A2:EU2"/>
    <mergeCell ref="A3:EU3"/>
    <mergeCell ref="A5:AD7"/>
    <mergeCell ref="AE5:AM7"/>
    <mergeCell ref="AN5:BC7"/>
    <mergeCell ref="BD5:EU5"/>
    <mergeCell ref="BD6:CA7"/>
    <mergeCell ref="CB6:EU6"/>
    <mergeCell ref="CB7:CX7"/>
    <mergeCell ref="CY7:DU7"/>
  </mergeCells>
  <printOptions horizontalCentered="1"/>
  <pageMargins left="0.74803149606299213" right="0" top="0.78740157480314965" bottom="0.39370078740157483" header="0.19685039370078741" footer="0.19685039370078741"/>
  <pageSetup paperSize="9" orientation="landscape" blackAndWhite="1" r:id="rId1"/>
  <headerFooter alignWithMargins="0"/>
  <rowBreaks count="1" manualBreakCount="1">
    <brk id="2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theme="4" tint="0.59999389629810485"/>
  </sheetPr>
  <dimension ref="A1:DN44"/>
  <sheetViews>
    <sheetView showZeros="0" zoomScale="90" zoomScaleNormal="90" zoomScaleSheetLayoutView="71" workbookViewId="0">
      <pane xSplit="4" ySplit="5" topLeftCell="G6" activePane="bottomRight" state="frozen"/>
      <selection activeCell="DK44" sqref="DK44"/>
      <selection pane="topRight" activeCell="DK44" sqref="DK44"/>
      <selection pane="bottomLeft" activeCell="DK44" sqref="DK44"/>
      <selection pane="bottomRight" activeCell="W52" sqref="W52"/>
    </sheetView>
  </sheetViews>
  <sheetFormatPr defaultColWidth="0.85546875" defaultRowHeight="12.75"/>
  <cols>
    <col min="1" max="1" width="31.85546875" style="1" customWidth="1"/>
    <col min="2" max="2" width="34.8554687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1" customWidth="1"/>
    <col min="61" max="61" width="24.7109375" style="356" customWidth="1"/>
    <col min="62" max="67" width="7" style="356" customWidth="1"/>
    <col min="68" max="68" width="8.42578125" style="356" hidden="1" customWidth="1"/>
    <col min="69" max="70" width="7" style="356" customWidth="1"/>
    <col min="71" max="71" width="8.42578125" style="356" hidden="1" customWidth="1"/>
    <col min="72" max="72" width="7" style="356" customWidth="1"/>
    <col min="73" max="78" width="8.7109375" style="356" customWidth="1"/>
    <col min="79" max="79" width="8.42578125" style="356" hidden="1" customWidth="1"/>
    <col min="80" max="81" width="8.7109375" style="356" customWidth="1"/>
    <col min="82" max="82" width="8.42578125" style="356" hidden="1" customWidth="1"/>
    <col min="83" max="89" width="8.7109375" style="356" customWidth="1"/>
    <col min="90" max="90" width="8.42578125" style="356" hidden="1" customWidth="1"/>
    <col min="91" max="92" width="8.7109375" style="356" customWidth="1"/>
    <col min="93" max="93" width="8.42578125" style="356" hidden="1" customWidth="1"/>
    <col min="94" max="100" width="8.7109375" style="356" customWidth="1"/>
    <col min="101" max="101" width="8.42578125" style="356" hidden="1" customWidth="1"/>
    <col min="102" max="103" width="8.7109375" style="356" customWidth="1"/>
    <col min="104" max="104" width="8.42578125" style="356" hidden="1" customWidth="1"/>
    <col min="105" max="111" width="8.7109375" style="356" customWidth="1"/>
    <col min="112" max="112" width="8.42578125" style="356" hidden="1" customWidth="1"/>
    <col min="113" max="114" width="8.7109375" style="356" customWidth="1"/>
    <col min="115" max="115" width="8.42578125" style="356" hidden="1" customWidth="1"/>
    <col min="116" max="116" width="8.7109375" style="356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9" t="s">
        <v>357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355"/>
      <c r="CA1" s="355"/>
      <c r="CB1" s="355"/>
      <c r="CC1" s="355"/>
      <c r="CD1" s="355"/>
      <c r="CE1" s="355"/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240"/>
      <c r="DN1" s="240"/>
    </row>
    <row r="2" spans="1:118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I2" s="325" t="s">
        <v>238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Прочие (образ-е)
1 квартал -
гр.1</v>
      </c>
      <c r="BV2" s="246" t="str">
        <f t="shared" si="0"/>
        <v>Прочие (образ-е)
1 квартал -
гр.2</v>
      </c>
      <c r="BW2" s="246" t="str">
        <f t="shared" si="0"/>
        <v>Прочие (образ-е)
1 квартал -
гр.3</v>
      </c>
      <c r="BX2" s="246" t="str">
        <f t="shared" si="0"/>
        <v>Прочие (образ-е)
1 квартал -
гр.4</v>
      </c>
      <c r="BY2" s="246" t="str">
        <f t="shared" si="0"/>
        <v>Прочие (образ-е)
1 квартал -
гр.5</v>
      </c>
      <c r="BZ2" s="246" t="str">
        <f t="shared" si="0"/>
        <v>Прочие (образ-е)
1 квартал -
гр.6</v>
      </c>
      <c r="CA2" s="246" t="str">
        <f t="shared" si="0"/>
        <v>Прочие (что не вошло в предыдущие листы "ДШИ…" и "ССУЗЫ")
1 квартал -
гр.7</v>
      </c>
      <c r="CB2" s="246" t="str">
        <f t="shared" si="0"/>
        <v>Прочие (образ-е)
1 квартал -
гр.8</v>
      </c>
      <c r="CC2" s="246" t="str">
        <f t="shared" si="0"/>
        <v>Прочие (образ-е)
1 квартал -
гр.9</v>
      </c>
      <c r="CD2" s="246" t="str">
        <f t="shared" si="0"/>
        <v>Прочие (что не вошло в предыдущие листы "ДШИ…" и "ССУЗЫ")
1 квартал -
гр.10</v>
      </c>
      <c r="CE2" s="246" t="str">
        <f t="shared" si="0"/>
        <v>Прочие (образ-е)
1 квартал -
гр.11</v>
      </c>
      <c r="CF2" s="246" t="str">
        <f t="shared" si="0"/>
        <v>Прочие (образ-е)
2 квартал -
гр.1</v>
      </c>
      <c r="CG2" s="246" t="str">
        <f t="shared" si="0"/>
        <v>Прочие (образ-е)
2 квартал -
гр.2</v>
      </c>
      <c r="CH2" s="246" t="str">
        <f t="shared" si="0"/>
        <v>Прочие (образ-е)
2 квартал -
гр.3</v>
      </c>
      <c r="CI2" s="246" t="str">
        <f t="shared" si="0"/>
        <v>Прочие (образ-е)
2 квартал -
гр.4</v>
      </c>
      <c r="CJ2" s="246" t="str">
        <f t="shared" si="0"/>
        <v>Прочие (образ-е)
2 квартал -
гр.5</v>
      </c>
      <c r="CK2" s="246" t="str">
        <f t="shared" si="0"/>
        <v>Прочие (образ-е)
2 квартал -
гр.6</v>
      </c>
      <c r="CL2" s="246" t="str">
        <f t="shared" si="0"/>
        <v>Прочие (что не вошло в предыдущие листы "ДШИ…" и "ССУЗЫ")
2 квартал -
гр.7</v>
      </c>
      <c r="CM2" s="246" t="str">
        <f t="shared" si="0"/>
        <v>Прочие (образ-е)
2 квартал -
гр.8</v>
      </c>
      <c r="CN2" s="246" t="str">
        <f t="shared" si="0"/>
        <v>Прочие (образ-е)
2 квартал -
гр.9</v>
      </c>
      <c r="CO2" s="246" t="str">
        <f t="shared" si="0"/>
        <v>Прочие (что не вошло в предыдущие листы "ДШИ…" и "ССУЗЫ")
2 квартал -
гр.10</v>
      </c>
      <c r="CP2" s="246" t="str">
        <f t="shared" si="0"/>
        <v>Прочие (образ-е)
2 квартал -
гр.11</v>
      </c>
      <c r="CQ2" s="246" t="str">
        <f t="shared" si="0"/>
        <v>Прочие (образ-е)
3 квартал -
гр.1</v>
      </c>
      <c r="CR2" s="246" t="str">
        <f t="shared" si="0"/>
        <v>Прочие (образ-е)
3 квартал -
гр.2</v>
      </c>
      <c r="CS2" s="246" t="str">
        <f t="shared" si="0"/>
        <v>Прочие (образ-е)
3 квартал -
гр.3</v>
      </c>
      <c r="CT2" s="246" t="str">
        <f t="shared" si="0"/>
        <v>Прочие (образ-е)
3 квартал -
гр.4</v>
      </c>
      <c r="CU2" s="246" t="str">
        <f t="shared" si="0"/>
        <v>Прочие (образ-е)
3 квартал -
гр.5</v>
      </c>
      <c r="CV2" s="246" t="str">
        <f t="shared" si="0"/>
        <v>Прочие (образ-е)
3 квартал -
гр.6</v>
      </c>
      <c r="CW2" s="246" t="str">
        <f t="shared" si="0"/>
        <v>Прочие (что не вошло в предыдущие листы "ДШИ…" и "ССУЗЫ")
3 квартал -
гр.7</v>
      </c>
      <c r="CX2" s="246" t="str">
        <f t="shared" si="0"/>
        <v>Прочие (образ-е)
3 квартал -
гр.8</v>
      </c>
      <c r="CY2" s="246" t="str">
        <f t="shared" si="0"/>
        <v>Прочие (образ-е)
3 квартал -
гр.9</v>
      </c>
      <c r="CZ2" s="246" t="str">
        <f t="shared" si="0"/>
        <v>Прочие (что не вошло в предыдущие листы "ДШИ…" и "ССУЗЫ")
3 квартал -
гр.10</v>
      </c>
      <c r="DA2" s="246" t="str">
        <f t="shared" si="0"/>
        <v>Прочие (образ-е)
3 квартал -
гр.11</v>
      </c>
      <c r="DB2" s="246" t="str">
        <f t="shared" si="0"/>
        <v>Прочие (образ-е)
4 квартал -
гр.1</v>
      </c>
      <c r="DC2" s="246" t="str">
        <f t="shared" si="0"/>
        <v>Прочие (образ-е)
4 квартал -
гр.2</v>
      </c>
      <c r="DD2" s="246" t="str">
        <f t="shared" si="0"/>
        <v>Прочие (образ-е)
4 квартал -
гр.3</v>
      </c>
      <c r="DE2" s="246" t="str">
        <f t="shared" si="0"/>
        <v>Прочие (образ-е)
4 квартал -
гр.4</v>
      </c>
      <c r="DF2" s="246" t="str">
        <f t="shared" si="0"/>
        <v>Прочие (образ-е)
4 квартал -
гр.5</v>
      </c>
      <c r="DG2" s="246" t="str">
        <f t="shared" si="0"/>
        <v>Прочие (образ-е)
4 квартал -
гр.6</v>
      </c>
      <c r="DH2" s="246" t="str">
        <f t="shared" si="0"/>
        <v>Прочие (что не вошло в предыдущие листы "ДШИ…" и "ССУЗЫ")
4 квартал -
гр.7</v>
      </c>
      <c r="DI2" s="246" t="str">
        <f t="shared" si="0"/>
        <v>Прочие (образ-е)
4 квартал -
гр.8</v>
      </c>
      <c r="DJ2" s="246" t="str">
        <f t="shared" si="0"/>
        <v>Прочие (образ-е)
4 квартал -
гр.9</v>
      </c>
      <c r="DK2" s="246" t="str">
        <f t="shared" si="0"/>
        <v>Прочие (что не вошло в предыдущие листы "ДШИ…" и "ССУЗЫ")
4 квартал -
гр.10</v>
      </c>
      <c r="DL2" s="246" t="str">
        <f t="shared" si="0"/>
        <v>Прочие (образ-е)
4 квартал -
гр.11</v>
      </c>
      <c r="DM2" s="241"/>
      <c r="DN2" s="241"/>
    </row>
    <row r="3" spans="1:118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I3" s="380"/>
      <c r="BJ3" s="381"/>
      <c r="BK3" s="381"/>
      <c r="BL3" s="381"/>
      <c r="BM3" s="247"/>
      <c r="BN3" s="381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241"/>
      <c r="DN3" s="241"/>
    </row>
    <row r="4" spans="1:118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380" t="s">
        <v>239</v>
      </c>
      <c r="BJ4" s="357"/>
      <c r="BK4" s="357"/>
      <c r="BL4" s="358"/>
      <c r="BM4" s="247"/>
      <c r="BN4" s="247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  <c r="CJ4" s="356"/>
      <c r="CK4" s="356"/>
      <c r="CL4" s="356"/>
      <c r="CM4" s="356"/>
      <c r="CN4" s="356"/>
      <c r="CO4" s="356"/>
      <c r="CP4" s="356"/>
      <c r="CQ4" s="356"/>
      <c r="CR4" s="356"/>
      <c r="CS4" s="356"/>
      <c r="CT4" s="356"/>
      <c r="CU4" s="356"/>
      <c r="CV4" s="356"/>
      <c r="CW4" s="356"/>
      <c r="CX4" s="356"/>
      <c r="CY4" s="356"/>
      <c r="CZ4" s="356"/>
      <c r="DA4" s="356"/>
      <c r="DB4" s="356"/>
      <c r="DC4" s="356"/>
      <c r="DD4" s="356"/>
      <c r="DE4" s="356"/>
      <c r="DF4" s="356"/>
      <c r="DG4" s="356"/>
      <c r="DH4" s="356"/>
      <c r="DI4" s="356"/>
      <c r="DJ4" s="356"/>
      <c r="DK4" s="356"/>
      <c r="DL4" s="356"/>
      <c r="DM4" s="241"/>
      <c r="DN4" s="241"/>
    </row>
    <row r="5" spans="1:118" s="217" customFormat="1" ht="50.2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CONCATENATE("Прочие (образ-е)","
",P1," -
гр.",$E$5)</f>
        <v>Прочие (образ-е)
1 квартал -
гр.1</v>
      </c>
      <c r="Q5" s="218" t="str">
        <f>CONCATENATE("Прочие (образ-е)","
",P1," -
гр.",$F$5)</f>
        <v>Прочие (образ-е)
1 квартал -
гр.2</v>
      </c>
      <c r="R5" s="218" t="str">
        <f>CONCATENATE("Прочие (образ-е)","
",P1," -
гр.",$G$5)</f>
        <v>Прочие (образ-е)
1 квартал -
гр.3</v>
      </c>
      <c r="S5" s="218" t="str">
        <f>CONCATENATE("Прочие (образ-е)","
",P1," -
гр.",$H$5)</f>
        <v>Прочие (образ-е)
1 квартал -
гр.4</v>
      </c>
      <c r="T5" s="218" t="str">
        <f>CONCATENATE("Прочие (образ-е)","
",P1," -
гр.",$I$5)</f>
        <v>Прочие (образ-е)
1 квартал -
гр.5</v>
      </c>
      <c r="U5" s="218" t="str">
        <f>CONCATENATE("Прочие (образ-е)","
",P1," -
гр.",$J$5)</f>
        <v>Прочие (образ-е)
1 квартал -
гр.6</v>
      </c>
      <c r="V5" s="218" t="str">
        <f>CONCATENATE($B$1,"
",P1," -
гр.",$K$5)</f>
        <v>Прочие (что не вошло в предыдущие листы "ДШИ…" и "ССУЗЫ")
1 квартал -
гр.7</v>
      </c>
      <c r="W5" s="218" t="str">
        <f>CONCATENATE("Прочие (образ-е)","
",P1," -
гр.",$L$5)</f>
        <v>Прочие (образ-е)
1 квартал -
гр.8</v>
      </c>
      <c r="X5" s="218" t="str">
        <f>CONCATENATE("Прочие (образ-е)","
",P1," -
гр.",$M$5)</f>
        <v>Прочие (образ-е)
1 квартал -
гр.9</v>
      </c>
      <c r="Y5" s="218" t="str">
        <f>CONCATENATE($B$1,"
",P1," -
гр.",$N$5)</f>
        <v>Прочие (что не вошло в предыдущие листы "ДШИ…" и "ССУЗЫ")
1 квартал -
гр.10</v>
      </c>
      <c r="Z5" s="219" t="str">
        <f>CONCATENATE("Прочие (образ-е)","
",P1," -
гр.",$O$5)</f>
        <v>Прочие (образ-е)
1 квартал -
гр.11</v>
      </c>
      <c r="AA5" s="210" t="str">
        <f>CONCATENATE("Прочие (образ-е)","
",AA1," -
гр.",$E$5)</f>
        <v>Прочие (образ-е)
2 квартал -
гр.1</v>
      </c>
      <c r="AB5" s="218" t="str">
        <f>CONCATENATE("Прочие (образ-е)","
",AA1," -
гр.",$F$5)</f>
        <v>Прочие (образ-е)
2 квартал -
гр.2</v>
      </c>
      <c r="AC5" s="218" t="str">
        <f>CONCATENATE("Прочие (образ-е)","
",AA1," -
гр.",$G$5)</f>
        <v>Прочие (образ-е)
2 квартал -
гр.3</v>
      </c>
      <c r="AD5" s="218" t="str">
        <f>CONCATENATE("Прочие (образ-е)","
",AA1," -
гр.",$H$5)</f>
        <v>Прочие (образ-е)
2 квартал -
гр.4</v>
      </c>
      <c r="AE5" s="218" t="str">
        <f>CONCATENATE("Прочие (образ-е)","
",AA1," -
гр.",$I$5)</f>
        <v>Прочие (образ-е)
2 квартал -
гр.5</v>
      </c>
      <c r="AF5" s="218" t="str">
        <f>CONCATENATE("Прочие (образ-е)","
",AA1," -
гр.",$J$5)</f>
        <v>Прочие (образ-е)
2 квартал -
гр.6</v>
      </c>
      <c r="AG5" s="218" t="str">
        <f>CONCATENATE($B$1,"
",AA1," -
гр.",$K$5)</f>
        <v>Прочие (что не вошло в предыдущие листы "ДШИ…" и "ССУЗЫ")
2 квартал -
гр.7</v>
      </c>
      <c r="AH5" s="218" t="str">
        <f>CONCATENATE("Прочие (образ-е)","
",AA1," -
гр.",$L$5)</f>
        <v>Прочие (образ-е)
2 квартал -
гр.8</v>
      </c>
      <c r="AI5" s="218" t="str">
        <f>CONCATENATE("Прочие (образ-е)","
",AA1," -
гр.",$M$5)</f>
        <v>Прочие (образ-е)
2 квартал -
гр.9</v>
      </c>
      <c r="AJ5" s="218" t="str">
        <f>CONCATENATE($B$1,"
",AA1," -
гр.",$N$5)</f>
        <v>Прочие (что не вошло в предыдущие листы "ДШИ…" и "ССУЗЫ")
2 квартал -
гр.10</v>
      </c>
      <c r="AK5" s="219" t="str">
        <f>CONCATENATE("Прочие (образ-е)","
",AA1," -
гр.",$O$5)</f>
        <v>Прочие (образ-е)
2 квартал -
гр.11</v>
      </c>
      <c r="AL5" s="210" t="str">
        <f>CONCATENATE("Прочие (образ-е)","
",AL1," -
гр.",$E$5)</f>
        <v>Прочие (образ-е)
3 квартал -
гр.1</v>
      </c>
      <c r="AM5" s="218" t="str">
        <f>CONCATENATE("Прочие (образ-е)","
",AL1," -
гр.",$F$5)</f>
        <v>Прочие (образ-е)
3 квартал -
гр.2</v>
      </c>
      <c r="AN5" s="218" t="str">
        <f>CONCATENATE("Прочие (образ-е)","
",AL1," -
гр.",$G$5)</f>
        <v>Прочие (образ-е)
3 квартал -
гр.3</v>
      </c>
      <c r="AO5" s="218" t="str">
        <f>CONCATENATE("Прочие (образ-е)","
",AL1," -
гр.",$H$5)</f>
        <v>Прочие (образ-е)
3 квартал -
гр.4</v>
      </c>
      <c r="AP5" s="218" t="str">
        <f>CONCATENATE("Прочие (образ-е)","
",AL1," -
гр.",$I$5)</f>
        <v>Прочие (образ-е)
3 квартал -
гр.5</v>
      </c>
      <c r="AQ5" s="218" t="str">
        <f>CONCATENATE("Прочие (образ-е)","
",AL1," -
гр.",$J$5)</f>
        <v>Прочие (образ-е)
3 квартал -
гр.6</v>
      </c>
      <c r="AR5" s="218" t="str">
        <f>CONCATENATE($B$1,"
",AL1," -
гр.",$K$5)</f>
        <v>Прочие (что не вошло в предыдущие листы "ДШИ…" и "ССУЗЫ")
3 квартал -
гр.7</v>
      </c>
      <c r="AS5" s="218" t="str">
        <f>CONCATENATE("Прочие (образ-е)","
",AL1," -
гр.",$L$5)</f>
        <v>Прочие (образ-е)
3 квартал -
гр.8</v>
      </c>
      <c r="AT5" s="218" t="str">
        <f>CONCATENATE("Прочие (образ-е)","
",AL1," -
гр.",$M$5)</f>
        <v>Прочие (образ-е)
3 квартал -
гр.9</v>
      </c>
      <c r="AU5" s="218" t="str">
        <f>CONCATENATE($B$1,"
",AL1," -
гр.",$N$5)</f>
        <v>Прочие (что не вошло в предыдущие листы "ДШИ…" и "ССУЗЫ")
3 квартал -
гр.10</v>
      </c>
      <c r="AV5" s="219" t="str">
        <f>CONCATENATE("Прочие (образ-е)","
",AL1," -
гр.",$O$5)</f>
        <v>Прочие (образ-е)
3 квартал -
гр.11</v>
      </c>
      <c r="AW5" s="210" t="str">
        <f>CONCATENATE("Прочие (образ-е)","
",AW1," -
гр.",$E$5)</f>
        <v>Прочие (образ-е)
4 квартал -
гр.1</v>
      </c>
      <c r="AX5" s="218" t="str">
        <f>CONCATENATE("Прочие (образ-е)","
",AW1," -
гр.",$F$5)</f>
        <v>Прочие (образ-е)
4 квартал -
гр.2</v>
      </c>
      <c r="AY5" s="218" t="str">
        <f>CONCATENATE("Прочие (образ-е)","
",AW1," -
гр.",$G$5)</f>
        <v>Прочие (образ-е)
4 квартал -
гр.3</v>
      </c>
      <c r="AZ5" s="218" t="str">
        <f>CONCATENATE("Прочие (образ-е)","
",AW1," -
гр.",$H$5)</f>
        <v>Прочие (образ-е)
4 квартал -
гр.4</v>
      </c>
      <c r="BA5" s="218" t="str">
        <f>CONCATENATE("Прочие (образ-е)","
",AW1," -
гр.",$I$5)</f>
        <v>Прочие (образ-е)
4 квартал -
гр.5</v>
      </c>
      <c r="BB5" s="218" t="str">
        <f>CONCATENATE("Прочие (образ-е)","
",AW1," -
гр.",$J$5)</f>
        <v>Прочие (образ-е)
4 квартал -
гр.6</v>
      </c>
      <c r="BC5" s="218" t="str">
        <f>CONCATENATE($B$1,"
",AW1," -
гр.",$K$5)</f>
        <v>Прочие (что не вошло в предыдущие листы "ДШИ…" и "ССУЗЫ")
4 квартал -
гр.7</v>
      </c>
      <c r="BD5" s="218" t="str">
        <f>CONCATENATE("Прочие (образ-е)","
",AW1," -
гр.",$L$5)</f>
        <v>Прочие (образ-е)
4 квартал -
гр.8</v>
      </c>
      <c r="BE5" s="218" t="str">
        <f>CONCATENATE("Прочие (образ-е)","
",AW1," -
гр.",$M$5)</f>
        <v>Прочие (образ-е)
4 квартал -
гр.9</v>
      </c>
      <c r="BF5" s="218" t="str">
        <f>CONCATENATE($B$1,"
",AW1," -
гр.",$N$5)</f>
        <v>Прочие (что не вошло в предыдущие листы "ДШИ…" и "ССУЗЫ")
4 квартал -
гр.10</v>
      </c>
      <c r="BG5" s="219" t="str">
        <f>CONCATENATE("Прочие (образ-е)","
",AW1," -
гр.",$O$5)</f>
        <v>Прочие (образ-е)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CONCATENATE(D16," по отношению к ",D17,", ",D18)</f>
        <v>11 по отношению к 12, 13</v>
      </c>
      <c r="BJ5" s="285">
        <f t="shared" ref="BJ5:BT5" si="1">IF(ROUND(E16-SUM(E17:E18),5)&gt;=0,0,"Ошибка")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/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47"/>
      <c r="DN5" s="47"/>
    </row>
    <row r="6" spans="1:118" s="27" customFormat="1" ht="36">
      <c r="A6" s="273" t="s">
        <v>358</v>
      </c>
      <c r="B6" s="274" t="s">
        <v>356</v>
      </c>
      <c r="C6" s="275" t="s">
        <v>47</v>
      </c>
      <c r="D6" s="275" t="s">
        <v>6</v>
      </c>
      <c r="E6" s="301">
        <f>SUM(E7:E10,E12:E13,E16,E19,E22:E24,E26,E28:E33)</f>
        <v>0</v>
      </c>
      <c r="F6" s="276">
        <f t="shared" ref="F6:O6" si="2">SUM(F7:F10,F12:F13,F16,F19,F22:F24,F26,F28:F33)</f>
        <v>0</v>
      </c>
      <c r="G6" s="276">
        <f t="shared" si="2"/>
        <v>0</v>
      </c>
      <c r="H6" s="276">
        <f t="shared" si="2"/>
        <v>0</v>
      </c>
      <c r="I6" s="276">
        <f t="shared" si="2"/>
        <v>0</v>
      </c>
      <c r="J6" s="276">
        <f t="shared" si="2"/>
        <v>0</v>
      </c>
      <c r="K6" s="276">
        <f t="shared" si="2"/>
        <v>0</v>
      </c>
      <c r="L6" s="276">
        <f t="shared" si="2"/>
        <v>0</v>
      </c>
      <c r="M6" s="276">
        <f t="shared" si="2"/>
        <v>0</v>
      </c>
      <c r="N6" s="276">
        <f t="shared" si="2"/>
        <v>0</v>
      </c>
      <c r="O6" s="276">
        <f t="shared" si="2"/>
        <v>0</v>
      </c>
      <c r="P6" s="297" t="s">
        <v>237</v>
      </c>
      <c r="Q6" s="293" t="s">
        <v>237</v>
      </c>
      <c r="R6" s="293" t="s">
        <v>237</v>
      </c>
      <c r="S6" s="293" t="s">
        <v>237</v>
      </c>
      <c r="T6" s="293" t="s">
        <v>237</v>
      </c>
      <c r="U6" s="293" t="s">
        <v>237</v>
      </c>
      <c r="V6" s="293" t="s">
        <v>237</v>
      </c>
      <c r="W6" s="293" t="s">
        <v>237</v>
      </c>
      <c r="X6" s="293" t="s">
        <v>237</v>
      </c>
      <c r="Y6" s="293" t="s">
        <v>237</v>
      </c>
      <c r="Z6" s="298" t="s">
        <v>237</v>
      </c>
      <c r="AA6" s="297" t="s">
        <v>237</v>
      </c>
      <c r="AB6" s="293" t="s">
        <v>237</v>
      </c>
      <c r="AC6" s="293" t="s">
        <v>237</v>
      </c>
      <c r="AD6" s="293" t="s">
        <v>237</v>
      </c>
      <c r="AE6" s="293" t="s">
        <v>237</v>
      </c>
      <c r="AF6" s="293" t="s">
        <v>237</v>
      </c>
      <c r="AG6" s="293" t="s">
        <v>237</v>
      </c>
      <c r="AH6" s="293" t="s">
        <v>237</v>
      </c>
      <c r="AI6" s="293" t="s">
        <v>237</v>
      </c>
      <c r="AJ6" s="293" t="s">
        <v>237</v>
      </c>
      <c r="AK6" s="298" t="s">
        <v>237</v>
      </c>
      <c r="AL6" s="297" t="s">
        <v>237</v>
      </c>
      <c r="AM6" s="293" t="s">
        <v>237</v>
      </c>
      <c r="AN6" s="293" t="s">
        <v>237</v>
      </c>
      <c r="AO6" s="293" t="s">
        <v>237</v>
      </c>
      <c r="AP6" s="293" t="s">
        <v>237</v>
      </c>
      <c r="AQ6" s="293" t="s">
        <v>237</v>
      </c>
      <c r="AR6" s="293" t="s">
        <v>237</v>
      </c>
      <c r="AS6" s="293" t="s">
        <v>237</v>
      </c>
      <c r="AT6" s="293" t="s">
        <v>237</v>
      </c>
      <c r="AU6" s="293" t="s">
        <v>237</v>
      </c>
      <c r="AV6" s="298" t="s">
        <v>237</v>
      </c>
      <c r="AW6" s="297" t="s">
        <v>237</v>
      </c>
      <c r="AX6" s="293" t="s">
        <v>237</v>
      </c>
      <c r="AY6" s="293" t="s">
        <v>237</v>
      </c>
      <c r="AZ6" s="293" t="s">
        <v>237</v>
      </c>
      <c r="BA6" s="293" t="s">
        <v>237</v>
      </c>
      <c r="BB6" s="293" t="s">
        <v>237</v>
      </c>
      <c r="BC6" s="293" t="s">
        <v>237</v>
      </c>
      <c r="BD6" s="293" t="s">
        <v>237</v>
      </c>
      <c r="BE6" s="293" t="s">
        <v>237</v>
      </c>
      <c r="BF6" s="293" t="s">
        <v>237</v>
      </c>
      <c r="BG6" s="298" t="s">
        <v>237</v>
      </c>
      <c r="BH6" s="379">
        <f>IF((COUNTA(BJ6:DL6)-COUNTIF(BJ6:DL6,0))=0,0,CONCATENATE("Ошибки!-",COUNTA(BJ6:DL6)-COUNTIF(BJ6:DL6,0)))</f>
        <v>0</v>
      </c>
      <c r="BI6" s="255" t="str">
        <f>CONCATENATE(D19," по отношению к ",D20,", ",D21)</f>
        <v>14 по отношению к 15, 16</v>
      </c>
      <c r="BJ6" s="253">
        <f>IF(ROUND(E19-SUM(E20:E21),5)&gt;=0,0,"Ошибка")</f>
        <v>0</v>
      </c>
      <c r="BK6" s="253">
        <f t="shared" ref="BK6:BT6" si="3">IF(ROUND(F19-SUM(F20:F21),5)&gt;=0,0,"Ошибка")</f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2"/>
      <c r="DN6" s="2"/>
    </row>
    <row r="7" spans="1:118" s="27" customFormat="1" ht="24">
      <c r="A7" s="273" t="str">
        <f>A6</f>
        <v>Свод - Прочие (образ-е)</v>
      </c>
      <c r="B7" s="369" t="s">
        <v>233</v>
      </c>
      <c r="C7" s="370" t="s">
        <v>55</v>
      </c>
      <c r="D7" s="370" t="s">
        <v>7</v>
      </c>
      <c r="E7" s="301">
        <f>ROUND(SUM(P7,AA7,AL7,AW7),0)</f>
        <v>0</v>
      </c>
      <c r="F7" s="276">
        <f>ROUND(SUM(Q7,AB7,AM7,AX7),1)</f>
        <v>0</v>
      </c>
      <c r="G7" s="276">
        <f>SUM(J7:L7)</f>
        <v>0</v>
      </c>
      <c r="H7" s="276">
        <f>ROUND(SUM(S7,AD7,AO7,AZ7),1)</f>
        <v>0</v>
      </c>
      <c r="I7" s="276">
        <f>SUM(M7:O7)</f>
        <v>0</v>
      </c>
      <c r="J7" s="276">
        <f t="shared" ref="J7:O22" si="4">ROUND(SUM(U7,AF7,AQ7,BB7),1)</f>
        <v>0</v>
      </c>
      <c r="K7" s="276">
        <f t="shared" si="4"/>
        <v>0</v>
      </c>
      <c r="L7" s="276">
        <f t="shared" si="4"/>
        <v>0</v>
      </c>
      <c r="M7" s="276">
        <f t="shared" si="4"/>
        <v>0</v>
      </c>
      <c r="N7" s="276">
        <f t="shared" si="4"/>
        <v>0</v>
      </c>
      <c r="O7" s="276">
        <f t="shared" si="4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33" si="5">IF((COUNTA(BJ7:DL7)-COUNTIF(BJ7:DL7,0))=0,0,CONCATENATE("Ошибки!-",COUNTA(BJ7:DL7)-COUNTIF(BJ7:DL7,0)))</f>
        <v>0</v>
      </c>
      <c r="BI7" s="255" t="str">
        <f t="shared" ref="BI7:BI33" si="6">D7</f>
        <v>02</v>
      </c>
      <c r="BJ7" s="361"/>
      <c r="BK7" s="253">
        <f>IF(ROUND((E7-F7),5)&gt;=0,0,"Ошибка!")</f>
        <v>0</v>
      </c>
      <c r="BL7" s="361"/>
      <c r="BM7" s="253">
        <f>IF(ROUND((G7-H7),5)&gt;=0,0,"Ошибка!")</f>
        <v>0</v>
      </c>
      <c r="BN7" s="247"/>
      <c r="BO7" s="358"/>
      <c r="BP7" s="361"/>
      <c r="BQ7" s="361"/>
      <c r="BR7" s="361"/>
      <c r="BS7" s="361"/>
      <c r="BT7" s="361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2"/>
      <c r="DN7" s="2"/>
    </row>
    <row r="8" spans="1:118" s="27" customFormat="1" ht="36">
      <c r="A8" s="273" t="str">
        <f t="shared" ref="A8:A34" si="7">A7</f>
        <v>Свод - Прочие (образ-е)</v>
      </c>
      <c r="B8" s="369" t="s">
        <v>229</v>
      </c>
      <c r="C8" s="370" t="s">
        <v>58</v>
      </c>
      <c r="D8" s="370" t="s">
        <v>8</v>
      </c>
      <c r="E8" s="301">
        <f t="shared" ref="E8:E33" si="8">ROUND(SUM(P8,AA8,AL8,AW8),0)</f>
        <v>0</v>
      </c>
      <c r="F8" s="276">
        <f t="shared" ref="F8:F33" si="9">ROUND(SUM(Q8,AB8,AM8,AX8),1)</f>
        <v>0</v>
      </c>
      <c r="G8" s="276">
        <f t="shared" ref="G8:G33" si="10">SUM(J8:L8)</f>
        <v>0</v>
      </c>
      <c r="H8" s="276">
        <f t="shared" ref="H8:H33" si="11">ROUND(SUM(S8,AD8,AO8,AZ8),1)</f>
        <v>0</v>
      </c>
      <c r="I8" s="276">
        <f t="shared" ref="I8:I33" si="12">SUM(M8:O8)</f>
        <v>0</v>
      </c>
      <c r="J8" s="276">
        <f t="shared" si="4"/>
        <v>0</v>
      </c>
      <c r="K8" s="276">
        <f t="shared" si="4"/>
        <v>0</v>
      </c>
      <c r="L8" s="276">
        <f t="shared" si="4"/>
        <v>0</v>
      </c>
      <c r="M8" s="276">
        <f t="shared" si="4"/>
        <v>0</v>
      </c>
      <c r="N8" s="276">
        <f t="shared" si="4"/>
        <v>0</v>
      </c>
      <c r="O8" s="276">
        <f t="shared" si="4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5"/>
        <v>0</v>
      </c>
      <c r="BI8" s="255" t="str">
        <f t="shared" si="6"/>
        <v>03</v>
      </c>
      <c r="BJ8" s="361"/>
      <c r="BK8" s="253">
        <f t="shared" ref="BK8:BK33" si="13">IF(ROUND((E8-F8),5)&gt;=0,0,"Ошибка!")</f>
        <v>0</v>
      </c>
      <c r="BL8" s="361"/>
      <c r="BM8" s="253">
        <f t="shared" ref="BM8:BM33" si="14">IF(ROUND((G8-H8),5)&gt;=0,0,"Ошибка!")</f>
        <v>0</v>
      </c>
      <c r="BN8" s="247"/>
      <c r="BO8" s="358"/>
      <c r="BP8" s="361"/>
      <c r="BQ8" s="361"/>
      <c r="BR8" s="361"/>
      <c r="BS8" s="361"/>
      <c r="BT8" s="361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  <c r="CJ8" s="356"/>
      <c r="CK8" s="356"/>
      <c r="CL8" s="356"/>
      <c r="CM8" s="356"/>
      <c r="CN8" s="356"/>
      <c r="CO8" s="356"/>
      <c r="CP8" s="356"/>
      <c r="CQ8" s="356"/>
      <c r="CR8" s="356"/>
      <c r="CS8" s="356"/>
      <c r="CT8" s="356"/>
      <c r="CU8" s="356"/>
      <c r="CV8" s="356"/>
      <c r="CW8" s="356"/>
      <c r="CX8" s="356"/>
      <c r="CY8" s="356"/>
      <c r="CZ8" s="356"/>
      <c r="DA8" s="356"/>
      <c r="DB8" s="356"/>
      <c r="DC8" s="356"/>
      <c r="DD8" s="356"/>
      <c r="DE8" s="356"/>
      <c r="DF8" s="356"/>
      <c r="DG8" s="356"/>
      <c r="DH8" s="356"/>
      <c r="DI8" s="356"/>
      <c r="DJ8" s="356"/>
      <c r="DK8" s="356"/>
      <c r="DL8" s="356"/>
      <c r="DM8" s="2"/>
      <c r="DN8" s="2"/>
    </row>
    <row r="9" spans="1:118" s="28" customFormat="1" ht="24">
      <c r="A9" s="273" t="str">
        <f t="shared" si="7"/>
        <v>Свод - Прочие (образ-е)</v>
      </c>
      <c r="B9" s="369" t="s">
        <v>331</v>
      </c>
      <c r="C9" s="370" t="s">
        <v>288</v>
      </c>
      <c r="D9" s="370" t="s">
        <v>9</v>
      </c>
      <c r="E9" s="301">
        <f t="shared" si="8"/>
        <v>0</v>
      </c>
      <c r="F9" s="276">
        <f t="shared" si="9"/>
        <v>0</v>
      </c>
      <c r="G9" s="276">
        <f t="shared" si="10"/>
        <v>0</v>
      </c>
      <c r="H9" s="276">
        <f t="shared" si="11"/>
        <v>0</v>
      </c>
      <c r="I9" s="276">
        <f t="shared" si="12"/>
        <v>0</v>
      </c>
      <c r="J9" s="276">
        <f t="shared" si="4"/>
        <v>0</v>
      </c>
      <c r="K9" s="276">
        <f t="shared" si="4"/>
        <v>0</v>
      </c>
      <c r="L9" s="276">
        <f t="shared" si="4"/>
        <v>0</v>
      </c>
      <c r="M9" s="276">
        <f t="shared" si="4"/>
        <v>0</v>
      </c>
      <c r="N9" s="276">
        <f t="shared" si="4"/>
        <v>0</v>
      </c>
      <c r="O9" s="276">
        <f t="shared" si="4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5"/>
        <v>0</v>
      </c>
      <c r="BI9" s="255" t="str">
        <f t="shared" si="6"/>
        <v>04</v>
      </c>
      <c r="BJ9" s="361"/>
      <c r="BK9" s="253">
        <f t="shared" si="13"/>
        <v>0</v>
      </c>
      <c r="BL9" s="361"/>
      <c r="BM9" s="253">
        <f t="shared" si="14"/>
        <v>0</v>
      </c>
      <c r="BN9" s="247"/>
      <c r="BO9" s="358"/>
      <c r="BP9" s="361"/>
      <c r="BQ9" s="361"/>
      <c r="BR9" s="361"/>
      <c r="BS9" s="361"/>
      <c r="BT9" s="361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  <c r="CW9" s="356"/>
      <c r="CX9" s="356"/>
      <c r="CY9" s="356"/>
      <c r="CZ9" s="356"/>
      <c r="DA9" s="356"/>
      <c r="DB9" s="356"/>
      <c r="DC9" s="356"/>
      <c r="DD9" s="356"/>
      <c r="DE9" s="356"/>
      <c r="DF9" s="356"/>
      <c r="DG9" s="356"/>
      <c r="DH9" s="356"/>
      <c r="DI9" s="356"/>
      <c r="DJ9" s="356"/>
      <c r="DK9" s="356"/>
      <c r="DL9" s="356"/>
      <c r="DM9" s="242"/>
      <c r="DN9" s="242"/>
    </row>
    <row r="10" spans="1:118" s="28" customFormat="1" ht="24">
      <c r="A10" s="273" t="str">
        <f t="shared" si="7"/>
        <v>Свод - Прочие (образ-е)</v>
      </c>
      <c r="B10" s="369" t="s">
        <v>330</v>
      </c>
      <c r="C10" s="370" t="s">
        <v>289</v>
      </c>
      <c r="D10" s="370" t="s">
        <v>10</v>
      </c>
      <c r="E10" s="301">
        <f t="shared" si="8"/>
        <v>0</v>
      </c>
      <c r="F10" s="276">
        <f t="shared" si="9"/>
        <v>0</v>
      </c>
      <c r="G10" s="276">
        <f t="shared" si="10"/>
        <v>0</v>
      </c>
      <c r="H10" s="276">
        <f t="shared" si="11"/>
        <v>0</v>
      </c>
      <c r="I10" s="276">
        <f t="shared" si="12"/>
        <v>0</v>
      </c>
      <c r="J10" s="276">
        <f t="shared" si="4"/>
        <v>0</v>
      </c>
      <c r="K10" s="276">
        <f t="shared" si="4"/>
        <v>0</v>
      </c>
      <c r="L10" s="276">
        <f t="shared" si="4"/>
        <v>0</v>
      </c>
      <c r="M10" s="276">
        <f t="shared" si="4"/>
        <v>0</v>
      </c>
      <c r="N10" s="276">
        <f t="shared" si="4"/>
        <v>0</v>
      </c>
      <c r="O10" s="276">
        <f t="shared" si="4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5"/>
        <v>0</v>
      </c>
      <c r="BI10" s="255" t="str">
        <f t="shared" si="6"/>
        <v>05</v>
      </c>
      <c r="BJ10" s="361"/>
      <c r="BK10" s="253">
        <f t="shared" si="13"/>
        <v>0</v>
      </c>
      <c r="BL10" s="361"/>
      <c r="BM10" s="253">
        <f t="shared" si="14"/>
        <v>0</v>
      </c>
      <c r="BN10" s="247"/>
      <c r="BO10" s="358"/>
      <c r="BP10" s="361"/>
      <c r="BQ10" s="361"/>
      <c r="BR10" s="361"/>
      <c r="BS10" s="361"/>
      <c r="BT10" s="361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242"/>
      <c r="DN10" s="242"/>
    </row>
    <row r="11" spans="1:118" s="28" customFormat="1" ht="12">
      <c r="A11" s="273" t="str">
        <f t="shared" si="7"/>
        <v>Свод - Прочие (образ-е)</v>
      </c>
      <c r="B11" s="371" t="s">
        <v>290</v>
      </c>
      <c r="C11" s="370" t="s">
        <v>291</v>
      </c>
      <c r="D11" s="370" t="s">
        <v>59</v>
      </c>
      <c r="E11" s="301">
        <f t="shared" si="8"/>
        <v>0</v>
      </c>
      <c r="F11" s="276">
        <f t="shared" si="9"/>
        <v>0</v>
      </c>
      <c r="G11" s="276">
        <f t="shared" si="10"/>
        <v>0</v>
      </c>
      <c r="H11" s="276">
        <f t="shared" si="11"/>
        <v>0</v>
      </c>
      <c r="I11" s="276">
        <f t="shared" si="12"/>
        <v>0</v>
      </c>
      <c r="J11" s="276">
        <f t="shared" si="4"/>
        <v>0</v>
      </c>
      <c r="K11" s="276">
        <f t="shared" si="4"/>
        <v>0</v>
      </c>
      <c r="L11" s="276">
        <f t="shared" si="4"/>
        <v>0</v>
      </c>
      <c r="M11" s="276">
        <f t="shared" si="4"/>
        <v>0</v>
      </c>
      <c r="N11" s="276">
        <f t="shared" si="4"/>
        <v>0</v>
      </c>
      <c r="O11" s="276">
        <f t="shared" si="4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5"/>
        <v>0</v>
      </c>
      <c r="BI11" s="255" t="str">
        <f t="shared" si="6"/>
        <v>06</v>
      </c>
      <c r="BJ11" s="361"/>
      <c r="BK11" s="253">
        <f t="shared" si="13"/>
        <v>0</v>
      </c>
      <c r="BL11" s="361"/>
      <c r="BM11" s="253">
        <f t="shared" si="14"/>
        <v>0</v>
      </c>
      <c r="BN11" s="247"/>
      <c r="BO11" s="358"/>
      <c r="BP11" s="361"/>
      <c r="BQ11" s="361"/>
      <c r="BR11" s="361"/>
      <c r="BS11" s="361"/>
      <c r="BT11" s="361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242"/>
      <c r="DN11" s="242"/>
    </row>
    <row r="12" spans="1:118" s="27" customFormat="1" ht="36">
      <c r="A12" s="273" t="str">
        <f t="shared" si="7"/>
        <v>Свод - Прочие (образ-е)</v>
      </c>
      <c r="B12" s="369" t="s">
        <v>332</v>
      </c>
      <c r="C12" s="370" t="s">
        <v>292</v>
      </c>
      <c r="D12" s="370" t="s">
        <v>60</v>
      </c>
      <c r="E12" s="301">
        <f t="shared" si="8"/>
        <v>0</v>
      </c>
      <c r="F12" s="276">
        <f t="shared" si="9"/>
        <v>0</v>
      </c>
      <c r="G12" s="276">
        <f t="shared" si="10"/>
        <v>0</v>
      </c>
      <c r="H12" s="276">
        <f t="shared" si="11"/>
        <v>0</v>
      </c>
      <c r="I12" s="276">
        <f t="shared" si="12"/>
        <v>0</v>
      </c>
      <c r="J12" s="276">
        <f t="shared" si="4"/>
        <v>0</v>
      </c>
      <c r="K12" s="276">
        <f t="shared" si="4"/>
        <v>0</v>
      </c>
      <c r="L12" s="276">
        <f t="shared" si="4"/>
        <v>0</v>
      </c>
      <c r="M12" s="276">
        <f t="shared" si="4"/>
        <v>0</v>
      </c>
      <c r="N12" s="276">
        <f t="shared" si="4"/>
        <v>0</v>
      </c>
      <c r="O12" s="276">
        <f t="shared" si="4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5"/>
        <v>0</v>
      </c>
      <c r="BI12" s="255" t="str">
        <f t="shared" si="6"/>
        <v>07</v>
      </c>
      <c r="BJ12" s="361"/>
      <c r="BK12" s="253">
        <f t="shared" si="13"/>
        <v>0</v>
      </c>
      <c r="BL12" s="361"/>
      <c r="BM12" s="253">
        <f t="shared" si="14"/>
        <v>0</v>
      </c>
      <c r="BN12" s="247"/>
      <c r="BO12" s="358"/>
      <c r="BP12" s="361"/>
      <c r="BQ12" s="361"/>
      <c r="BR12" s="361"/>
      <c r="BS12" s="361"/>
      <c r="BT12" s="361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2"/>
      <c r="DN12" s="2"/>
    </row>
    <row r="13" spans="1:118" s="27" customFormat="1" ht="24">
      <c r="A13" s="273" t="str">
        <f t="shared" si="7"/>
        <v>Свод - Прочие (образ-е)</v>
      </c>
      <c r="B13" s="369" t="s">
        <v>333</v>
      </c>
      <c r="C13" s="370" t="s">
        <v>293</v>
      </c>
      <c r="D13" s="370" t="s">
        <v>61</v>
      </c>
      <c r="E13" s="301">
        <f t="shared" si="8"/>
        <v>0</v>
      </c>
      <c r="F13" s="276">
        <f t="shared" si="9"/>
        <v>0</v>
      </c>
      <c r="G13" s="276">
        <f t="shared" si="10"/>
        <v>0</v>
      </c>
      <c r="H13" s="276">
        <f t="shared" si="11"/>
        <v>0</v>
      </c>
      <c r="I13" s="276">
        <f t="shared" si="12"/>
        <v>0</v>
      </c>
      <c r="J13" s="276">
        <f t="shared" si="4"/>
        <v>0</v>
      </c>
      <c r="K13" s="276">
        <f t="shared" si="4"/>
        <v>0</v>
      </c>
      <c r="L13" s="276">
        <f t="shared" si="4"/>
        <v>0</v>
      </c>
      <c r="M13" s="276">
        <f t="shared" si="4"/>
        <v>0</v>
      </c>
      <c r="N13" s="276">
        <f t="shared" si="4"/>
        <v>0</v>
      </c>
      <c r="O13" s="276">
        <f t="shared" si="4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5"/>
        <v>0</v>
      </c>
      <c r="BI13" s="255" t="str">
        <f t="shared" si="6"/>
        <v>08</v>
      </c>
      <c r="BJ13" s="361"/>
      <c r="BK13" s="253">
        <f t="shared" si="13"/>
        <v>0</v>
      </c>
      <c r="BL13" s="361"/>
      <c r="BM13" s="253">
        <f t="shared" si="14"/>
        <v>0</v>
      </c>
      <c r="BN13" s="247"/>
      <c r="BO13" s="358"/>
      <c r="BP13" s="361"/>
      <c r="BQ13" s="361"/>
      <c r="BR13" s="361"/>
      <c r="BS13" s="361"/>
      <c r="BT13" s="361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2"/>
      <c r="DN13" s="2"/>
    </row>
    <row r="14" spans="1:118" s="28" customFormat="1" ht="24">
      <c r="A14" s="273" t="str">
        <f t="shared" si="7"/>
        <v>Свод - Прочие (образ-е)</v>
      </c>
      <c r="B14" s="372" t="s">
        <v>334</v>
      </c>
      <c r="C14" s="370" t="s">
        <v>294</v>
      </c>
      <c r="D14" s="370" t="s">
        <v>63</v>
      </c>
      <c r="E14" s="301">
        <f t="shared" si="8"/>
        <v>0</v>
      </c>
      <c r="F14" s="276">
        <f t="shared" si="9"/>
        <v>0</v>
      </c>
      <c r="G14" s="276">
        <f t="shared" si="10"/>
        <v>0</v>
      </c>
      <c r="H14" s="276">
        <f t="shared" si="11"/>
        <v>0</v>
      </c>
      <c r="I14" s="276">
        <f t="shared" si="12"/>
        <v>0</v>
      </c>
      <c r="J14" s="276">
        <f t="shared" si="4"/>
        <v>0</v>
      </c>
      <c r="K14" s="276">
        <f t="shared" si="4"/>
        <v>0</v>
      </c>
      <c r="L14" s="276">
        <f t="shared" si="4"/>
        <v>0</v>
      </c>
      <c r="M14" s="276">
        <f t="shared" si="4"/>
        <v>0</v>
      </c>
      <c r="N14" s="276">
        <f t="shared" si="4"/>
        <v>0</v>
      </c>
      <c r="O14" s="276">
        <f t="shared" si="4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5"/>
        <v>0</v>
      </c>
      <c r="BI14" s="255" t="str">
        <f t="shared" si="6"/>
        <v>09</v>
      </c>
      <c r="BJ14" s="361"/>
      <c r="BK14" s="253">
        <f t="shared" si="13"/>
        <v>0</v>
      </c>
      <c r="BL14" s="361"/>
      <c r="BM14" s="253">
        <f t="shared" si="14"/>
        <v>0</v>
      </c>
      <c r="BN14" s="247"/>
      <c r="BO14" s="358"/>
      <c r="BP14" s="361"/>
      <c r="BQ14" s="361"/>
      <c r="BR14" s="361"/>
      <c r="BS14" s="361"/>
      <c r="BT14" s="361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242"/>
      <c r="DN14" s="242"/>
    </row>
    <row r="15" spans="1:118" s="28" customFormat="1" ht="12">
      <c r="A15" s="273" t="str">
        <f t="shared" si="7"/>
        <v>Свод - Прочие (образ-е)</v>
      </c>
      <c r="B15" s="373" t="s">
        <v>335</v>
      </c>
      <c r="C15" s="370" t="s">
        <v>295</v>
      </c>
      <c r="D15" s="370" t="s">
        <v>64</v>
      </c>
      <c r="E15" s="301">
        <f t="shared" si="8"/>
        <v>0</v>
      </c>
      <c r="F15" s="276">
        <f t="shared" si="9"/>
        <v>0</v>
      </c>
      <c r="G15" s="276">
        <f t="shared" si="10"/>
        <v>0</v>
      </c>
      <c r="H15" s="276">
        <f t="shared" si="11"/>
        <v>0</v>
      </c>
      <c r="I15" s="276">
        <f t="shared" si="12"/>
        <v>0</v>
      </c>
      <c r="J15" s="276">
        <f t="shared" si="4"/>
        <v>0</v>
      </c>
      <c r="K15" s="276">
        <f t="shared" si="4"/>
        <v>0</v>
      </c>
      <c r="L15" s="276">
        <f t="shared" si="4"/>
        <v>0</v>
      </c>
      <c r="M15" s="276">
        <f t="shared" si="4"/>
        <v>0</v>
      </c>
      <c r="N15" s="276">
        <f t="shared" si="4"/>
        <v>0</v>
      </c>
      <c r="O15" s="276">
        <f t="shared" si="4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5"/>
        <v>0</v>
      </c>
      <c r="BI15" s="255" t="str">
        <f t="shared" si="6"/>
        <v>10</v>
      </c>
      <c r="BJ15" s="361"/>
      <c r="BK15" s="253">
        <f t="shared" si="13"/>
        <v>0</v>
      </c>
      <c r="BL15" s="361"/>
      <c r="BM15" s="253">
        <f t="shared" si="14"/>
        <v>0</v>
      </c>
      <c r="BN15" s="247"/>
      <c r="BO15" s="358"/>
      <c r="BP15" s="361"/>
      <c r="BQ15" s="361"/>
      <c r="BR15" s="361"/>
      <c r="BS15" s="361"/>
      <c r="BT15" s="361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242"/>
      <c r="DN15" s="242"/>
    </row>
    <row r="16" spans="1:118" s="28" customFormat="1" ht="24">
      <c r="A16" s="273" t="str">
        <f t="shared" si="7"/>
        <v>Свод - Прочие (образ-е)</v>
      </c>
      <c r="B16" s="369" t="s">
        <v>336</v>
      </c>
      <c r="C16" s="370" t="s">
        <v>296</v>
      </c>
      <c r="D16" s="370" t="s">
        <v>65</v>
      </c>
      <c r="E16" s="301">
        <f t="shared" si="8"/>
        <v>0</v>
      </c>
      <c r="F16" s="276">
        <f t="shared" si="9"/>
        <v>0</v>
      </c>
      <c r="G16" s="276">
        <f t="shared" si="10"/>
        <v>0</v>
      </c>
      <c r="H16" s="276">
        <f t="shared" si="11"/>
        <v>0</v>
      </c>
      <c r="I16" s="276">
        <f t="shared" si="12"/>
        <v>0</v>
      </c>
      <c r="J16" s="276">
        <f t="shared" si="4"/>
        <v>0</v>
      </c>
      <c r="K16" s="276">
        <f t="shared" si="4"/>
        <v>0</v>
      </c>
      <c r="L16" s="276">
        <f t="shared" si="4"/>
        <v>0</v>
      </c>
      <c r="M16" s="276">
        <f t="shared" si="4"/>
        <v>0</v>
      </c>
      <c r="N16" s="276">
        <f t="shared" si="4"/>
        <v>0</v>
      </c>
      <c r="O16" s="276">
        <f t="shared" si="4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5"/>
        <v>0</v>
      </c>
      <c r="BI16" s="255" t="str">
        <f t="shared" si="6"/>
        <v>11</v>
      </c>
      <c r="BJ16" s="361"/>
      <c r="BK16" s="253">
        <f t="shared" si="13"/>
        <v>0</v>
      </c>
      <c r="BL16" s="361"/>
      <c r="BM16" s="253">
        <f t="shared" si="14"/>
        <v>0</v>
      </c>
      <c r="BN16" s="247"/>
      <c r="BO16" s="358"/>
      <c r="BP16" s="361"/>
      <c r="BQ16" s="361"/>
      <c r="BR16" s="361"/>
      <c r="BS16" s="361"/>
      <c r="BT16" s="361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242"/>
      <c r="DN16" s="242"/>
    </row>
    <row r="17" spans="1:118" s="28" customFormat="1" ht="24">
      <c r="A17" s="273" t="str">
        <f t="shared" si="7"/>
        <v>Свод - Прочие (образ-е)</v>
      </c>
      <c r="B17" s="372" t="s">
        <v>334</v>
      </c>
      <c r="C17" s="370" t="s">
        <v>297</v>
      </c>
      <c r="D17" s="370" t="s">
        <v>66</v>
      </c>
      <c r="E17" s="301">
        <f t="shared" si="8"/>
        <v>0</v>
      </c>
      <c r="F17" s="276">
        <f t="shared" si="9"/>
        <v>0</v>
      </c>
      <c r="G17" s="276">
        <f t="shared" si="10"/>
        <v>0</v>
      </c>
      <c r="H17" s="276">
        <f t="shared" si="11"/>
        <v>0</v>
      </c>
      <c r="I17" s="276">
        <f t="shared" si="12"/>
        <v>0</v>
      </c>
      <c r="J17" s="276">
        <f t="shared" si="4"/>
        <v>0</v>
      </c>
      <c r="K17" s="276">
        <f t="shared" si="4"/>
        <v>0</v>
      </c>
      <c r="L17" s="276">
        <f t="shared" si="4"/>
        <v>0</v>
      </c>
      <c r="M17" s="276">
        <f t="shared" si="4"/>
        <v>0</v>
      </c>
      <c r="N17" s="276">
        <f t="shared" si="4"/>
        <v>0</v>
      </c>
      <c r="O17" s="276">
        <f t="shared" si="4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5"/>
        <v>0</v>
      </c>
      <c r="BI17" s="255" t="str">
        <f t="shared" si="6"/>
        <v>12</v>
      </c>
      <c r="BJ17" s="361"/>
      <c r="BK17" s="253">
        <f t="shared" si="13"/>
        <v>0</v>
      </c>
      <c r="BL17" s="361"/>
      <c r="BM17" s="253">
        <f t="shared" si="14"/>
        <v>0</v>
      </c>
      <c r="BN17" s="247"/>
      <c r="BO17" s="358"/>
      <c r="BP17" s="361"/>
      <c r="BQ17" s="361"/>
      <c r="BR17" s="361"/>
      <c r="BS17" s="361"/>
      <c r="BT17" s="361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242"/>
      <c r="DN17" s="242"/>
    </row>
    <row r="18" spans="1:118" s="28" customFormat="1" ht="12">
      <c r="A18" s="273" t="str">
        <f t="shared" si="7"/>
        <v>Свод - Прочие (образ-е)</v>
      </c>
      <c r="B18" s="373" t="s">
        <v>335</v>
      </c>
      <c r="C18" s="370" t="s">
        <v>298</v>
      </c>
      <c r="D18" s="370" t="s">
        <v>67</v>
      </c>
      <c r="E18" s="301">
        <f t="shared" si="8"/>
        <v>0</v>
      </c>
      <c r="F18" s="276">
        <f t="shared" si="9"/>
        <v>0</v>
      </c>
      <c r="G18" s="276">
        <f t="shared" si="10"/>
        <v>0</v>
      </c>
      <c r="H18" s="276">
        <f t="shared" si="11"/>
        <v>0</v>
      </c>
      <c r="I18" s="276">
        <f t="shared" si="12"/>
        <v>0</v>
      </c>
      <c r="J18" s="276">
        <f t="shared" si="4"/>
        <v>0</v>
      </c>
      <c r="K18" s="276">
        <f t="shared" si="4"/>
        <v>0</v>
      </c>
      <c r="L18" s="276">
        <f t="shared" si="4"/>
        <v>0</v>
      </c>
      <c r="M18" s="276">
        <f t="shared" si="4"/>
        <v>0</v>
      </c>
      <c r="N18" s="276">
        <f t="shared" si="4"/>
        <v>0</v>
      </c>
      <c r="O18" s="276">
        <f t="shared" si="4"/>
        <v>0</v>
      </c>
      <c r="P18" s="297" t="s">
        <v>237</v>
      </c>
      <c r="Q18" s="293" t="s">
        <v>237</v>
      </c>
      <c r="R18" s="293" t="s">
        <v>237</v>
      </c>
      <c r="S18" s="293" t="s">
        <v>237</v>
      </c>
      <c r="T18" s="293" t="s">
        <v>237</v>
      </c>
      <c r="U18" s="293" t="s">
        <v>237</v>
      </c>
      <c r="V18" s="293" t="s">
        <v>237</v>
      </c>
      <c r="W18" s="293" t="s">
        <v>237</v>
      </c>
      <c r="X18" s="293" t="s">
        <v>237</v>
      </c>
      <c r="Y18" s="293" t="s">
        <v>237</v>
      </c>
      <c r="Z18" s="298" t="s">
        <v>237</v>
      </c>
      <c r="AA18" s="297" t="s">
        <v>237</v>
      </c>
      <c r="AB18" s="293" t="s">
        <v>237</v>
      </c>
      <c r="AC18" s="293" t="s">
        <v>237</v>
      </c>
      <c r="AD18" s="293" t="s">
        <v>237</v>
      </c>
      <c r="AE18" s="293" t="s">
        <v>237</v>
      </c>
      <c r="AF18" s="293" t="s">
        <v>237</v>
      </c>
      <c r="AG18" s="293" t="s">
        <v>237</v>
      </c>
      <c r="AH18" s="293" t="s">
        <v>237</v>
      </c>
      <c r="AI18" s="293" t="s">
        <v>237</v>
      </c>
      <c r="AJ18" s="293" t="s">
        <v>237</v>
      </c>
      <c r="AK18" s="298" t="s">
        <v>237</v>
      </c>
      <c r="AL18" s="297" t="s">
        <v>237</v>
      </c>
      <c r="AM18" s="293" t="s">
        <v>237</v>
      </c>
      <c r="AN18" s="293" t="s">
        <v>237</v>
      </c>
      <c r="AO18" s="293" t="s">
        <v>237</v>
      </c>
      <c r="AP18" s="293" t="s">
        <v>237</v>
      </c>
      <c r="AQ18" s="293" t="s">
        <v>237</v>
      </c>
      <c r="AR18" s="293" t="s">
        <v>237</v>
      </c>
      <c r="AS18" s="293" t="s">
        <v>237</v>
      </c>
      <c r="AT18" s="293" t="s">
        <v>237</v>
      </c>
      <c r="AU18" s="293" t="s">
        <v>237</v>
      </c>
      <c r="AV18" s="298" t="s">
        <v>237</v>
      </c>
      <c r="AW18" s="297" t="s">
        <v>237</v>
      </c>
      <c r="AX18" s="293" t="s">
        <v>237</v>
      </c>
      <c r="AY18" s="293" t="s">
        <v>237</v>
      </c>
      <c r="AZ18" s="293" t="s">
        <v>237</v>
      </c>
      <c r="BA18" s="293" t="s">
        <v>237</v>
      </c>
      <c r="BB18" s="293" t="s">
        <v>237</v>
      </c>
      <c r="BC18" s="293" t="s">
        <v>237</v>
      </c>
      <c r="BD18" s="293" t="s">
        <v>237</v>
      </c>
      <c r="BE18" s="293" t="s">
        <v>237</v>
      </c>
      <c r="BF18" s="293" t="s">
        <v>237</v>
      </c>
      <c r="BG18" s="298" t="s">
        <v>237</v>
      </c>
      <c r="BH18" s="379">
        <f t="shared" si="5"/>
        <v>0</v>
      </c>
      <c r="BI18" s="255" t="str">
        <f t="shared" si="6"/>
        <v>13</v>
      </c>
      <c r="BJ18" s="361"/>
      <c r="BK18" s="253">
        <f t="shared" si="13"/>
        <v>0</v>
      </c>
      <c r="BL18" s="361"/>
      <c r="BM18" s="253">
        <f t="shared" si="14"/>
        <v>0</v>
      </c>
      <c r="BN18" s="247"/>
      <c r="BO18" s="358"/>
      <c r="BP18" s="361"/>
      <c r="BQ18" s="361"/>
      <c r="BR18" s="361"/>
      <c r="BS18" s="361"/>
      <c r="BT18" s="361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242"/>
      <c r="DN18" s="242"/>
    </row>
    <row r="19" spans="1:118" s="28" customFormat="1" ht="72">
      <c r="A19" s="273" t="str">
        <f t="shared" si="7"/>
        <v>Свод - Прочие (образ-е)</v>
      </c>
      <c r="B19" s="369" t="s">
        <v>337</v>
      </c>
      <c r="C19" s="370" t="s">
        <v>299</v>
      </c>
      <c r="D19" s="370" t="s">
        <v>300</v>
      </c>
      <c r="E19" s="301">
        <f t="shared" si="8"/>
        <v>0</v>
      </c>
      <c r="F19" s="276">
        <f t="shared" si="9"/>
        <v>0</v>
      </c>
      <c r="G19" s="276">
        <f t="shared" si="10"/>
        <v>0</v>
      </c>
      <c r="H19" s="276">
        <f t="shared" si="11"/>
        <v>0</v>
      </c>
      <c r="I19" s="276">
        <f t="shared" si="12"/>
        <v>0</v>
      </c>
      <c r="J19" s="276">
        <f t="shared" si="4"/>
        <v>0</v>
      </c>
      <c r="K19" s="276">
        <f t="shared" si="4"/>
        <v>0</v>
      </c>
      <c r="L19" s="276">
        <f t="shared" si="4"/>
        <v>0</v>
      </c>
      <c r="M19" s="276">
        <f t="shared" si="4"/>
        <v>0</v>
      </c>
      <c r="N19" s="276">
        <f t="shared" si="4"/>
        <v>0</v>
      </c>
      <c r="O19" s="276">
        <f t="shared" si="4"/>
        <v>0</v>
      </c>
      <c r="P19" s="297" t="s">
        <v>237</v>
      </c>
      <c r="Q19" s="293" t="s">
        <v>237</v>
      </c>
      <c r="R19" s="293" t="s">
        <v>237</v>
      </c>
      <c r="S19" s="293" t="s">
        <v>237</v>
      </c>
      <c r="T19" s="293" t="s">
        <v>237</v>
      </c>
      <c r="U19" s="293" t="s">
        <v>237</v>
      </c>
      <c r="V19" s="293" t="s">
        <v>237</v>
      </c>
      <c r="W19" s="293" t="s">
        <v>237</v>
      </c>
      <c r="X19" s="293" t="s">
        <v>237</v>
      </c>
      <c r="Y19" s="293" t="s">
        <v>237</v>
      </c>
      <c r="Z19" s="298" t="s">
        <v>237</v>
      </c>
      <c r="AA19" s="297" t="s">
        <v>237</v>
      </c>
      <c r="AB19" s="293" t="s">
        <v>237</v>
      </c>
      <c r="AC19" s="293" t="s">
        <v>237</v>
      </c>
      <c r="AD19" s="293" t="s">
        <v>237</v>
      </c>
      <c r="AE19" s="293" t="s">
        <v>237</v>
      </c>
      <c r="AF19" s="293" t="s">
        <v>237</v>
      </c>
      <c r="AG19" s="293" t="s">
        <v>237</v>
      </c>
      <c r="AH19" s="293" t="s">
        <v>237</v>
      </c>
      <c r="AI19" s="293" t="s">
        <v>237</v>
      </c>
      <c r="AJ19" s="293" t="s">
        <v>237</v>
      </c>
      <c r="AK19" s="298" t="s">
        <v>237</v>
      </c>
      <c r="AL19" s="297" t="s">
        <v>237</v>
      </c>
      <c r="AM19" s="293" t="s">
        <v>237</v>
      </c>
      <c r="AN19" s="293" t="s">
        <v>237</v>
      </c>
      <c r="AO19" s="293" t="s">
        <v>237</v>
      </c>
      <c r="AP19" s="293" t="s">
        <v>237</v>
      </c>
      <c r="AQ19" s="293" t="s">
        <v>237</v>
      </c>
      <c r="AR19" s="293" t="s">
        <v>237</v>
      </c>
      <c r="AS19" s="293" t="s">
        <v>237</v>
      </c>
      <c r="AT19" s="293" t="s">
        <v>237</v>
      </c>
      <c r="AU19" s="293" t="s">
        <v>237</v>
      </c>
      <c r="AV19" s="298" t="s">
        <v>237</v>
      </c>
      <c r="AW19" s="297" t="s">
        <v>237</v>
      </c>
      <c r="AX19" s="293" t="s">
        <v>237</v>
      </c>
      <c r="AY19" s="293" t="s">
        <v>237</v>
      </c>
      <c r="AZ19" s="293" t="s">
        <v>237</v>
      </c>
      <c r="BA19" s="293" t="s">
        <v>237</v>
      </c>
      <c r="BB19" s="293" t="s">
        <v>237</v>
      </c>
      <c r="BC19" s="293" t="s">
        <v>237</v>
      </c>
      <c r="BD19" s="293" t="s">
        <v>237</v>
      </c>
      <c r="BE19" s="293" t="s">
        <v>237</v>
      </c>
      <c r="BF19" s="293" t="s">
        <v>237</v>
      </c>
      <c r="BG19" s="298" t="s">
        <v>237</v>
      </c>
      <c r="BH19" s="379">
        <f t="shared" si="5"/>
        <v>0</v>
      </c>
      <c r="BI19" s="255" t="str">
        <f t="shared" si="6"/>
        <v>14</v>
      </c>
      <c r="BJ19" s="361"/>
      <c r="BK19" s="253">
        <f t="shared" si="13"/>
        <v>0</v>
      </c>
      <c r="BL19" s="361"/>
      <c r="BM19" s="253">
        <f t="shared" si="14"/>
        <v>0</v>
      </c>
      <c r="BN19" s="247"/>
      <c r="BO19" s="358"/>
      <c r="BP19" s="361"/>
      <c r="BQ19" s="361"/>
      <c r="BR19" s="361"/>
      <c r="BS19" s="361"/>
      <c r="BT19" s="361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242"/>
      <c r="DN19" s="242"/>
    </row>
    <row r="20" spans="1:118" s="28" customFormat="1" ht="24">
      <c r="A20" s="273" t="str">
        <f t="shared" si="7"/>
        <v>Свод - Прочие (образ-е)</v>
      </c>
      <c r="B20" s="372" t="s">
        <v>334</v>
      </c>
      <c r="C20" s="370" t="s">
        <v>301</v>
      </c>
      <c r="D20" s="370" t="s">
        <v>302</v>
      </c>
      <c r="E20" s="301">
        <f t="shared" si="8"/>
        <v>0</v>
      </c>
      <c r="F20" s="276">
        <f t="shared" si="9"/>
        <v>0</v>
      </c>
      <c r="G20" s="276">
        <f t="shared" si="10"/>
        <v>0</v>
      </c>
      <c r="H20" s="276">
        <f t="shared" si="11"/>
        <v>0</v>
      </c>
      <c r="I20" s="276">
        <f t="shared" si="12"/>
        <v>0</v>
      </c>
      <c r="J20" s="276">
        <f t="shared" si="4"/>
        <v>0</v>
      </c>
      <c r="K20" s="276">
        <f t="shared" si="4"/>
        <v>0</v>
      </c>
      <c r="L20" s="276">
        <f t="shared" si="4"/>
        <v>0</v>
      </c>
      <c r="M20" s="276">
        <f t="shared" si="4"/>
        <v>0</v>
      </c>
      <c r="N20" s="276">
        <f t="shared" si="4"/>
        <v>0</v>
      </c>
      <c r="O20" s="276">
        <f t="shared" si="4"/>
        <v>0</v>
      </c>
      <c r="P20" s="297" t="s">
        <v>237</v>
      </c>
      <c r="Q20" s="293" t="s">
        <v>237</v>
      </c>
      <c r="R20" s="293" t="s">
        <v>237</v>
      </c>
      <c r="S20" s="293" t="s">
        <v>237</v>
      </c>
      <c r="T20" s="293" t="s">
        <v>237</v>
      </c>
      <c r="U20" s="293" t="s">
        <v>237</v>
      </c>
      <c r="V20" s="293" t="s">
        <v>237</v>
      </c>
      <c r="W20" s="293" t="s">
        <v>237</v>
      </c>
      <c r="X20" s="293" t="s">
        <v>237</v>
      </c>
      <c r="Y20" s="293" t="s">
        <v>237</v>
      </c>
      <c r="Z20" s="298" t="s">
        <v>237</v>
      </c>
      <c r="AA20" s="297" t="s">
        <v>237</v>
      </c>
      <c r="AB20" s="293" t="s">
        <v>237</v>
      </c>
      <c r="AC20" s="293" t="s">
        <v>237</v>
      </c>
      <c r="AD20" s="293" t="s">
        <v>237</v>
      </c>
      <c r="AE20" s="293" t="s">
        <v>237</v>
      </c>
      <c r="AF20" s="293" t="s">
        <v>237</v>
      </c>
      <c r="AG20" s="293" t="s">
        <v>237</v>
      </c>
      <c r="AH20" s="293" t="s">
        <v>237</v>
      </c>
      <c r="AI20" s="293" t="s">
        <v>237</v>
      </c>
      <c r="AJ20" s="293" t="s">
        <v>237</v>
      </c>
      <c r="AK20" s="298" t="s">
        <v>237</v>
      </c>
      <c r="AL20" s="297" t="s">
        <v>237</v>
      </c>
      <c r="AM20" s="293" t="s">
        <v>237</v>
      </c>
      <c r="AN20" s="293" t="s">
        <v>237</v>
      </c>
      <c r="AO20" s="293" t="s">
        <v>237</v>
      </c>
      <c r="AP20" s="293" t="s">
        <v>237</v>
      </c>
      <c r="AQ20" s="293" t="s">
        <v>237</v>
      </c>
      <c r="AR20" s="293" t="s">
        <v>237</v>
      </c>
      <c r="AS20" s="293" t="s">
        <v>237</v>
      </c>
      <c r="AT20" s="293" t="s">
        <v>237</v>
      </c>
      <c r="AU20" s="293" t="s">
        <v>237</v>
      </c>
      <c r="AV20" s="298" t="s">
        <v>237</v>
      </c>
      <c r="AW20" s="297" t="s">
        <v>237</v>
      </c>
      <c r="AX20" s="293" t="s">
        <v>237</v>
      </c>
      <c r="AY20" s="293" t="s">
        <v>237</v>
      </c>
      <c r="AZ20" s="293" t="s">
        <v>237</v>
      </c>
      <c r="BA20" s="293" t="s">
        <v>237</v>
      </c>
      <c r="BB20" s="293" t="s">
        <v>237</v>
      </c>
      <c r="BC20" s="293" t="s">
        <v>237</v>
      </c>
      <c r="BD20" s="293" t="s">
        <v>237</v>
      </c>
      <c r="BE20" s="293" t="s">
        <v>237</v>
      </c>
      <c r="BF20" s="293" t="s">
        <v>237</v>
      </c>
      <c r="BG20" s="298" t="s">
        <v>237</v>
      </c>
      <c r="BH20" s="379">
        <f t="shared" si="5"/>
        <v>0</v>
      </c>
      <c r="BI20" s="255" t="str">
        <f t="shared" si="6"/>
        <v>15</v>
      </c>
      <c r="BJ20" s="361"/>
      <c r="BK20" s="253">
        <f t="shared" si="13"/>
        <v>0</v>
      </c>
      <c r="BL20" s="361"/>
      <c r="BM20" s="253">
        <f t="shared" si="14"/>
        <v>0</v>
      </c>
      <c r="BN20" s="247"/>
      <c r="BO20" s="358"/>
      <c r="BP20" s="361"/>
      <c r="BQ20" s="361"/>
      <c r="BR20" s="361"/>
      <c r="BS20" s="361"/>
      <c r="BT20" s="361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242"/>
      <c r="DN20" s="242"/>
    </row>
    <row r="21" spans="1:118" s="28" customFormat="1" ht="12">
      <c r="A21" s="273" t="str">
        <f t="shared" si="7"/>
        <v>Свод - Прочие (образ-е)</v>
      </c>
      <c r="B21" s="373" t="s">
        <v>335</v>
      </c>
      <c r="C21" s="370" t="s">
        <v>303</v>
      </c>
      <c r="D21" s="370" t="s">
        <v>304</v>
      </c>
      <c r="E21" s="301">
        <f t="shared" si="8"/>
        <v>0</v>
      </c>
      <c r="F21" s="276">
        <f t="shared" si="9"/>
        <v>0</v>
      </c>
      <c r="G21" s="276">
        <f t="shared" si="10"/>
        <v>0</v>
      </c>
      <c r="H21" s="276">
        <f t="shared" si="11"/>
        <v>0</v>
      </c>
      <c r="I21" s="276">
        <f t="shared" si="12"/>
        <v>0</v>
      </c>
      <c r="J21" s="276">
        <f>ROUND(SUM(U21,AF21,AQ21,BB21),1)</f>
        <v>0</v>
      </c>
      <c r="K21" s="276">
        <f>ROUND(SUM(V21,AG21,AR21,BC21),1)</f>
        <v>0</v>
      </c>
      <c r="L21" s="276">
        <f>ROUND(SUM(W21,AH21,AS21,BD21),1)</f>
        <v>0</v>
      </c>
      <c r="M21" s="276">
        <f>ROUND(SUM(X21,AI21,AT21,BE21),1)</f>
        <v>0</v>
      </c>
      <c r="N21" s="276">
        <f t="shared" si="4"/>
        <v>0</v>
      </c>
      <c r="O21" s="276">
        <f>ROUND(SUM(Z21,AK21,AV21,BG21),1)</f>
        <v>0</v>
      </c>
      <c r="P21" s="297" t="s">
        <v>237</v>
      </c>
      <c r="Q21" s="293" t="s">
        <v>237</v>
      </c>
      <c r="R21" s="293" t="s">
        <v>237</v>
      </c>
      <c r="S21" s="293" t="s">
        <v>237</v>
      </c>
      <c r="T21" s="293" t="s">
        <v>237</v>
      </c>
      <c r="U21" s="293" t="s">
        <v>237</v>
      </c>
      <c r="V21" s="293" t="s">
        <v>237</v>
      </c>
      <c r="W21" s="293" t="s">
        <v>237</v>
      </c>
      <c r="X21" s="293" t="s">
        <v>237</v>
      </c>
      <c r="Y21" s="293" t="s">
        <v>237</v>
      </c>
      <c r="Z21" s="298" t="s">
        <v>237</v>
      </c>
      <c r="AA21" s="297" t="s">
        <v>237</v>
      </c>
      <c r="AB21" s="293" t="s">
        <v>237</v>
      </c>
      <c r="AC21" s="293" t="s">
        <v>237</v>
      </c>
      <c r="AD21" s="293" t="s">
        <v>237</v>
      </c>
      <c r="AE21" s="293" t="s">
        <v>237</v>
      </c>
      <c r="AF21" s="293" t="s">
        <v>237</v>
      </c>
      <c r="AG21" s="293" t="s">
        <v>237</v>
      </c>
      <c r="AH21" s="293" t="s">
        <v>237</v>
      </c>
      <c r="AI21" s="293" t="s">
        <v>237</v>
      </c>
      <c r="AJ21" s="293" t="s">
        <v>237</v>
      </c>
      <c r="AK21" s="298" t="s">
        <v>237</v>
      </c>
      <c r="AL21" s="297" t="s">
        <v>237</v>
      </c>
      <c r="AM21" s="293" t="s">
        <v>237</v>
      </c>
      <c r="AN21" s="293" t="s">
        <v>237</v>
      </c>
      <c r="AO21" s="293" t="s">
        <v>237</v>
      </c>
      <c r="AP21" s="293" t="s">
        <v>237</v>
      </c>
      <c r="AQ21" s="293" t="s">
        <v>237</v>
      </c>
      <c r="AR21" s="293" t="s">
        <v>237</v>
      </c>
      <c r="AS21" s="293" t="s">
        <v>237</v>
      </c>
      <c r="AT21" s="293" t="s">
        <v>237</v>
      </c>
      <c r="AU21" s="293" t="s">
        <v>237</v>
      </c>
      <c r="AV21" s="298" t="s">
        <v>237</v>
      </c>
      <c r="AW21" s="297" t="s">
        <v>237</v>
      </c>
      <c r="AX21" s="293" t="s">
        <v>237</v>
      </c>
      <c r="AY21" s="293" t="s">
        <v>237</v>
      </c>
      <c r="AZ21" s="293" t="s">
        <v>237</v>
      </c>
      <c r="BA21" s="293" t="s">
        <v>237</v>
      </c>
      <c r="BB21" s="293" t="s">
        <v>237</v>
      </c>
      <c r="BC21" s="293" t="s">
        <v>237</v>
      </c>
      <c r="BD21" s="293" t="s">
        <v>237</v>
      </c>
      <c r="BE21" s="293" t="s">
        <v>237</v>
      </c>
      <c r="BF21" s="293" t="s">
        <v>237</v>
      </c>
      <c r="BG21" s="298" t="s">
        <v>237</v>
      </c>
      <c r="BH21" s="379">
        <f t="shared" si="5"/>
        <v>0</v>
      </c>
      <c r="BI21" s="255" t="str">
        <f t="shared" si="6"/>
        <v>16</v>
      </c>
      <c r="BJ21" s="361"/>
      <c r="BK21" s="253">
        <f t="shared" si="13"/>
        <v>0</v>
      </c>
      <c r="BL21" s="361"/>
      <c r="BM21" s="253">
        <f t="shared" si="14"/>
        <v>0</v>
      </c>
      <c r="BN21" s="247"/>
      <c r="BO21" s="358"/>
      <c r="BP21" s="361"/>
      <c r="BQ21" s="361"/>
      <c r="BR21" s="361"/>
      <c r="BS21" s="361"/>
      <c r="BT21" s="361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242"/>
      <c r="DN21" s="242"/>
    </row>
    <row r="22" spans="1:118" s="28" customFormat="1" ht="24">
      <c r="A22" s="273" t="str">
        <f t="shared" si="7"/>
        <v>Свод - Прочие (образ-е)</v>
      </c>
      <c r="B22" s="369" t="s">
        <v>338</v>
      </c>
      <c r="C22" s="370" t="s">
        <v>305</v>
      </c>
      <c r="D22" s="370" t="s">
        <v>306</v>
      </c>
      <c r="E22" s="301">
        <f t="shared" si="8"/>
        <v>0</v>
      </c>
      <c r="F22" s="276">
        <f t="shared" si="9"/>
        <v>0</v>
      </c>
      <c r="G22" s="276">
        <f t="shared" si="10"/>
        <v>0</v>
      </c>
      <c r="H22" s="276">
        <f t="shared" si="11"/>
        <v>0</v>
      </c>
      <c r="I22" s="276">
        <f t="shared" si="12"/>
        <v>0</v>
      </c>
      <c r="J22" s="276">
        <f t="shared" ref="J22:O33" si="15">ROUND(SUM(U22,AF22,AQ22,BB22),1)</f>
        <v>0</v>
      </c>
      <c r="K22" s="276">
        <f t="shared" si="15"/>
        <v>0</v>
      </c>
      <c r="L22" s="276">
        <f t="shared" si="15"/>
        <v>0</v>
      </c>
      <c r="M22" s="276">
        <f t="shared" si="15"/>
        <v>0</v>
      </c>
      <c r="N22" s="276">
        <f t="shared" si="4"/>
        <v>0</v>
      </c>
      <c r="O22" s="276">
        <f t="shared" si="4"/>
        <v>0</v>
      </c>
      <c r="P22" s="297" t="s">
        <v>237</v>
      </c>
      <c r="Q22" s="293" t="s">
        <v>237</v>
      </c>
      <c r="R22" s="293" t="s">
        <v>237</v>
      </c>
      <c r="S22" s="293" t="s">
        <v>237</v>
      </c>
      <c r="T22" s="293" t="s">
        <v>237</v>
      </c>
      <c r="U22" s="293" t="s">
        <v>237</v>
      </c>
      <c r="V22" s="293" t="s">
        <v>237</v>
      </c>
      <c r="W22" s="293" t="s">
        <v>237</v>
      </c>
      <c r="X22" s="293" t="s">
        <v>237</v>
      </c>
      <c r="Y22" s="293" t="s">
        <v>237</v>
      </c>
      <c r="Z22" s="298" t="s">
        <v>237</v>
      </c>
      <c r="AA22" s="297" t="s">
        <v>237</v>
      </c>
      <c r="AB22" s="293" t="s">
        <v>237</v>
      </c>
      <c r="AC22" s="293" t="s">
        <v>237</v>
      </c>
      <c r="AD22" s="293" t="s">
        <v>237</v>
      </c>
      <c r="AE22" s="293" t="s">
        <v>237</v>
      </c>
      <c r="AF22" s="293" t="s">
        <v>237</v>
      </c>
      <c r="AG22" s="293" t="s">
        <v>237</v>
      </c>
      <c r="AH22" s="293" t="s">
        <v>237</v>
      </c>
      <c r="AI22" s="293" t="s">
        <v>237</v>
      </c>
      <c r="AJ22" s="293" t="s">
        <v>237</v>
      </c>
      <c r="AK22" s="298" t="s">
        <v>237</v>
      </c>
      <c r="AL22" s="297" t="s">
        <v>237</v>
      </c>
      <c r="AM22" s="293" t="s">
        <v>237</v>
      </c>
      <c r="AN22" s="293" t="s">
        <v>237</v>
      </c>
      <c r="AO22" s="293" t="s">
        <v>237</v>
      </c>
      <c r="AP22" s="293" t="s">
        <v>237</v>
      </c>
      <c r="AQ22" s="293" t="s">
        <v>237</v>
      </c>
      <c r="AR22" s="293" t="s">
        <v>237</v>
      </c>
      <c r="AS22" s="293" t="s">
        <v>237</v>
      </c>
      <c r="AT22" s="293" t="s">
        <v>237</v>
      </c>
      <c r="AU22" s="293" t="s">
        <v>237</v>
      </c>
      <c r="AV22" s="298" t="s">
        <v>237</v>
      </c>
      <c r="AW22" s="297" t="s">
        <v>237</v>
      </c>
      <c r="AX22" s="293" t="s">
        <v>237</v>
      </c>
      <c r="AY22" s="293" t="s">
        <v>237</v>
      </c>
      <c r="AZ22" s="293" t="s">
        <v>237</v>
      </c>
      <c r="BA22" s="293" t="s">
        <v>237</v>
      </c>
      <c r="BB22" s="293" t="s">
        <v>237</v>
      </c>
      <c r="BC22" s="293" t="s">
        <v>237</v>
      </c>
      <c r="BD22" s="293" t="s">
        <v>237</v>
      </c>
      <c r="BE22" s="293" t="s">
        <v>237</v>
      </c>
      <c r="BF22" s="293" t="s">
        <v>237</v>
      </c>
      <c r="BG22" s="298" t="s">
        <v>237</v>
      </c>
      <c r="BH22" s="379">
        <f t="shared" si="5"/>
        <v>0</v>
      </c>
      <c r="BI22" s="255" t="str">
        <f t="shared" si="6"/>
        <v>17</v>
      </c>
      <c r="BJ22" s="361"/>
      <c r="BK22" s="253">
        <f t="shared" si="13"/>
        <v>0</v>
      </c>
      <c r="BL22" s="361"/>
      <c r="BM22" s="253">
        <f t="shared" si="14"/>
        <v>0</v>
      </c>
      <c r="BN22" s="247"/>
      <c r="BO22" s="358"/>
      <c r="BP22" s="361"/>
      <c r="BQ22" s="361"/>
      <c r="BR22" s="361"/>
      <c r="BS22" s="361"/>
      <c r="BT22" s="361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242"/>
      <c r="DN22" s="242"/>
    </row>
    <row r="23" spans="1:118" s="28" customFormat="1" ht="72">
      <c r="A23" s="273" t="str">
        <f t="shared" si="7"/>
        <v>Свод - Прочие (образ-е)</v>
      </c>
      <c r="B23" s="369" t="s">
        <v>339</v>
      </c>
      <c r="C23" s="370" t="s">
        <v>307</v>
      </c>
      <c r="D23" s="370" t="s">
        <v>308</v>
      </c>
      <c r="E23" s="301">
        <f t="shared" si="8"/>
        <v>0</v>
      </c>
      <c r="F23" s="276">
        <f t="shared" si="9"/>
        <v>0</v>
      </c>
      <c r="G23" s="276">
        <f t="shared" si="10"/>
        <v>0</v>
      </c>
      <c r="H23" s="276">
        <f t="shared" si="11"/>
        <v>0</v>
      </c>
      <c r="I23" s="276">
        <f t="shared" si="12"/>
        <v>0</v>
      </c>
      <c r="J23" s="276">
        <f t="shared" si="15"/>
        <v>0</v>
      </c>
      <c r="K23" s="276">
        <f t="shared" si="15"/>
        <v>0</v>
      </c>
      <c r="L23" s="276">
        <f t="shared" si="15"/>
        <v>0</v>
      </c>
      <c r="M23" s="276">
        <f t="shared" si="15"/>
        <v>0</v>
      </c>
      <c r="N23" s="276">
        <f t="shared" si="15"/>
        <v>0</v>
      </c>
      <c r="O23" s="276">
        <f t="shared" si="15"/>
        <v>0</v>
      </c>
      <c r="P23" s="297" t="s">
        <v>237</v>
      </c>
      <c r="Q23" s="293" t="s">
        <v>237</v>
      </c>
      <c r="R23" s="293" t="s">
        <v>237</v>
      </c>
      <c r="S23" s="293" t="s">
        <v>237</v>
      </c>
      <c r="T23" s="293" t="s">
        <v>237</v>
      </c>
      <c r="U23" s="293" t="s">
        <v>237</v>
      </c>
      <c r="V23" s="293" t="s">
        <v>237</v>
      </c>
      <c r="W23" s="293" t="s">
        <v>237</v>
      </c>
      <c r="X23" s="293" t="s">
        <v>237</v>
      </c>
      <c r="Y23" s="293" t="s">
        <v>237</v>
      </c>
      <c r="Z23" s="298" t="s">
        <v>237</v>
      </c>
      <c r="AA23" s="297" t="s">
        <v>237</v>
      </c>
      <c r="AB23" s="293" t="s">
        <v>237</v>
      </c>
      <c r="AC23" s="293" t="s">
        <v>237</v>
      </c>
      <c r="AD23" s="293" t="s">
        <v>237</v>
      </c>
      <c r="AE23" s="293" t="s">
        <v>237</v>
      </c>
      <c r="AF23" s="293" t="s">
        <v>237</v>
      </c>
      <c r="AG23" s="293" t="s">
        <v>237</v>
      </c>
      <c r="AH23" s="293" t="s">
        <v>237</v>
      </c>
      <c r="AI23" s="293" t="s">
        <v>237</v>
      </c>
      <c r="AJ23" s="293" t="s">
        <v>237</v>
      </c>
      <c r="AK23" s="298" t="s">
        <v>237</v>
      </c>
      <c r="AL23" s="297" t="s">
        <v>237</v>
      </c>
      <c r="AM23" s="293" t="s">
        <v>237</v>
      </c>
      <c r="AN23" s="293" t="s">
        <v>237</v>
      </c>
      <c r="AO23" s="293" t="s">
        <v>237</v>
      </c>
      <c r="AP23" s="293" t="s">
        <v>237</v>
      </c>
      <c r="AQ23" s="293" t="s">
        <v>237</v>
      </c>
      <c r="AR23" s="293" t="s">
        <v>237</v>
      </c>
      <c r="AS23" s="293" t="s">
        <v>237</v>
      </c>
      <c r="AT23" s="293" t="s">
        <v>237</v>
      </c>
      <c r="AU23" s="293" t="s">
        <v>237</v>
      </c>
      <c r="AV23" s="298" t="s">
        <v>237</v>
      </c>
      <c r="AW23" s="297" t="s">
        <v>237</v>
      </c>
      <c r="AX23" s="293" t="s">
        <v>237</v>
      </c>
      <c r="AY23" s="293" t="s">
        <v>237</v>
      </c>
      <c r="AZ23" s="293" t="s">
        <v>237</v>
      </c>
      <c r="BA23" s="293" t="s">
        <v>237</v>
      </c>
      <c r="BB23" s="293" t="s">
        <v>237</v>
      </c>
      <c r="BC23" s="293" t="s">
        <v>237</v>
      </c>
      <c r="BD23" s="293" t="s">
        <v>237</v>
      </c>
      <c r="BE23" s="293" t="s">
        <v>237</v>
      </c>
      <c r="BF23" s="293" t="s">
        <v>237</v>
      </c>
      <c r="BG23" s="298" t="s">
        <v>237</v>
      </c>
      <c r="BH23" s="379">
        <f t="shared" si="5"/>
        <v>0</v>
      </c>
      <c r="BI23" s="255" t="str">
        <f t="shared" si="6"/>
        <v>18</v>
      </c>
      <c r="BJ23" s="361"/>
      <c r="BK23" s="253">
        <f t="shared" si="13"/>
        <v>0</v>
      </c>
      <c r="BL23" s="361"/>
      <c r="BM23" s="253">
        <f t="shared" si="14"/>
        <v>0</v>
      </c>
      <c r="BN23" s="247"/>
      <c r="BO23" s="358"/>
      <c r="BP23" s="361"/>
      <c r="BQ23" s="361"/>
      <c r="BR23" s="361"/>
      <c r="BS23" s="361"/>
      <c r="BT23" s="361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242"/>
      <c r="DN23" s="242"/>
    </row>
    <row r="24" spans="1:118" s="28" customFormat="1" ht="12">
      <c r="A24" s="273" t="str">
        <f t="shared" si="7"/>
        <v>Свод - Прочие (образ-е)</v>
      </c>
      <c r="B24" s="369" t="s">
        <v>309</v>
      </c>
      <c r="C24" s="370" t="s">
        <v>71</v>
      </c>
      <c r="D24" s="370" t="s">
        <v>310</v>
      </c>
      <c r="E24" s="301">
        <f t="shared" si="8"/>
        <v>0</v>
      </c>
      <c r="F24" s="276">
        <f t="shared" si="9"/>
        <v>0</v>
      </c>
      <c r="G24" s="276">
        <f t="shared" si="10"/>
        <v>0</v>
      </c>
      <c r="H24" s="276">
        <f t="shared" si="11"/>
        <v>0</v>
      </c>
      <c r="I24" s="276">
        <f t="shared" si="12"/>
        <v>0</v>
      </c>
      <c r="J24" s="276">
        <f t="shared" si="15"/>
        <v>0</v>
      </c>
      <c r="K24" s="276">
        <f t="shared" si="15"/>
        <v>0</v>
      </c>
      <c r="L24" s="276">
        <f t="shared" si="15"/>
        <v>0</v>
      </c>
      <c r="M24" s="276">
        <f t="shared" si="15"/>
        <v>0</v>
      </c>
      <c r="N24" s="276">
        <f t="shared" si="15"/>
        <v>0</v>
      </c>
      <c r="O24" s="276">
        <f t="shared" si="15"/>
        <v>0</v>
      </c>
      <c r="P24" s="297" t="s">
        <v>237</v>
      </c>
      <c r="Q24" s="293" t="s">
        <v>237</v>
      </c>
      <c r="R24" s="293" t="s">
        <v>237</v>
      </c>
      <c r="S24" s="293" t="s">
        <v>237</v>
      </c>
      <c r="T24" s="293" t="s">
        <v>237</v>
      </c>
      <c r="U24" s="293" t="s">
        <v>237</v>
      </c>
      <c r="V24" s="293" t="s">
        <v>237</v>
      </c>
      <c r="W24" s="293" t="s">
        <v>237</v>
      </c>
      <c r="X24" s="293" t="s">
        <v>237</v>
      </c>
      <c r="Y24" s="293" t="s">
        <v>237</v>
      </c>
      <c r="Z24" s="298" t="s">
        <v>237</v>
      </c>
      <c r="AA24" s="297" t="s">
        <v>237</v>
      </c>
      <c r="AB24" s="293" t="s">
        <v>237</v>
      </c>
      <c r="AC24" s="293" t="s">
        <v>237</v>
      </c>
      <c r="AD24" s="293" t="s">
        <v>237</v>
      </c>
      <c r="AE24" s="293" t="s">
        <v>237</v>
      </c>
      <c r="AF24" s="293" t="s">
        <v>237</v>
      </c>
      <c r="AG24" s="293" t="s">
        <v>237</v>
      </c>
      <c r="AH24" s="293" t="s">
        <v>237</v>
      </c>
      <c r="AI24" s="293" t="s">
        <v>237</v>
      </c>
      <c r="AJ24" s="293" t="s">
        <v>237</v>
      </c>
      <c r="AK24" s="298" t="s">
        <v>237</v>
      </c>
      <c r="AL24" s="297" t="s">
        <v>237</v>
      </c>
      <c r="AM24" s="293" t="s">
        <v>237</v>
      </c>
      <c r="AN24" s="293" t="s">
        <v>237</v>
      </c>
      <c r="AO24" s="293" t="s">
        <v>237</v>
      </c>
      <c r="AP24" s="293" t="s">
        <v>237</v>
      </c>
      <c r="AQ24" s="293" t="s">
        <v>237</v>
      </c>
      <c r="AR24" s="293" t="s">
        <v>237</v>
      </c>
      <c r="AS24" s="293" t="s">
        <v>237</v>
      </c>
      <c r="AT24" s="293" t="s">
        <v>237</v>
      </c>
      <c r="AU24" s="293" t="s">
        <v>237</v>
      </c>
      <c r="AV24" s="298" t="s">
        <v>237</v>
      </c>
      <c r="AW24" s="297" t="s">
        <v>237</v>
      </c>
      <c r="AX24" s="293" t="s">
        <v>237</v>
      </c>
      <c r="AY24" s="293" t="s">
        <v>237</v>
      </c>
      <c r="AZ24" s="293" t="s">
        <v>237</v>
      </c>
      <c r="BA24" s="293" t="s">
        <v>237</v>
      </c>
      <c r="BB24" s="293" t="s">
        <v>237</v>
      </c>
      <c r="BC24" s="293" t="s">
        <v>237</v>
      </c>
      <c r="BD24" s="293" t="s">
        <v>237</v>
      </c>
      <c r="BE24" s="293" t="s">
        <v>237</v>
      </c>
      <c r="BF24" s="293" t="s">
        <v>237</v>
      </c>
      <c r="BG24" s="298" t="s">
        <v>237</v>
      </c>
      <c r="BH24" s="379">
        <f t="shared" si="5"/>
        <v>0</v>
      </c>
      <c r="BI24" s="255" t="str">
        <f t="shared" si="6"/>
        <v>19</v>
      </c>
      <c r="BJ24" s="361"/>
      <c r="BK24" s="253">
        <f t="shared" si="13"/>
        <v>0</v>
      </c>
      <c r="BL24" s="361"/>
      <c r="BM24" s="253">
        <f t="shared" si="14"/>
        <v>0</v>
      </c>
      <c r="BN24" s="247"/>
      <c r="BO24" s="358"/>
      <c r="BP24" s="361"/>
      <c r="BQ24" s="361"/>
      <c r="BR24" s="361"/>
      <c r="BS24" s="361"/>
      <c r="BT24" s="361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242"/>
      <c r="DN24" s="242"/>
    </row>
    <row r="25" spans="1:118" s="28" customFormat="1" ht="12">
      <c r="A25" s="273" t="str">
        <f t="shared" si="7"/>
        <v>Свод - Прочие (образ-е)</v>
      </c>
      <c r="B25" s="371" t="s">
        <v>72</v>
      </c>
      <c r="C25" s="370" t="s">
        <v>73</v>
      </c>
      <c r="D25" s="370" t="s">
        <v>311</v>
      </c>
      <c r="E25" s="301">
        <f t="shared" si="8"/>
        <v>0</v>
      </c>
      <c r="F25" s="276">
        <f t="shared" si="9"/>
        <v>0</v>
      </c>
      <c r="G25" s="276">
        <f t="shared" si="10"/>
        <v>0</v>
      </c>
      <c r="H25" s="276">
        <f t="shared" si="11"/>
        <v>0</v>
      </c>
      <c r="I25" s="276">
        <f t="shared" si="12"/>
        <v>0</v>
      </c>
      <c r="J25" s="276">
        <f t="shared" si="15"/>
        <v>0</v>
      </c>
      <c r="K25" s="276">
        <f t="shared" si="15"/>
        <v>0</v>
      </c>
      <c r="L25" s="276">
        <f t="shared" si="15"/>
        <v>0</v>
      </c>
      <c r="M25" s="276">
        <f t="shared" si="15"/>
        <v>0</v>
      </c>
      <c r="N25" s="276">
        <f t="shared" si="15"/>
        <v>0</v>
      </c>
      <c r="O25" s="276">
        <f t="shared" si="15"/>
        <v>0</v>
      </c>
      <c r="P25" s="297" t="s">
        <v>237</v>
      </c>
      <c r="Q25" s="293" t="s">
        <v>237</v>
      </c>
      <c r="R25" s="293" t="s">
        <v>237</v>
      </c>
      <c r="S25" s="293" t="s">
        <v>237</v>
      </c>
      <c r="T25" s="293" t="s">
        <v>237</v>
      </c>
      <c r="U25" s="293" t="s">
        <v>237</v>
      </c>
      <c r="V25" s="293" t="s">
        <v>237</v>
      </c>
      <c r="W25" s="293" t="s">
        <v>237</v>
      </c>
      <c r="X25" s="293" t="s">
        <v>237</v>
      </c>
      <c r="Y25" s="293" t="s">
        <v>237</v>
      </c>
      <c r="Z25" s="298" t="s">
        <v>237</v>
      </c>
      <c r="AA25" s="297" t="s">
        <v>237</v>
      </c>
      <c r="AB25" s="293" t="s">
        <v>237</v>
      </c>
      <c r="AC25" s="293" t="s">
        <v>237</v>
      </c>
      <c r="AD25" s="293" t="s">
        <v>237</v>
      </c>
      <c r="AE25" s="293" t="s">
        <v>237</v>
      </c>
      <c r="AF25" s="293" t="s">
        <v>237</v>
      </c>
      <c r="AG25" s="293" t="s">
        <v>237</v>
      </c>
      <c r="AH25" s="293" t="s">
        <v>237</v>
      </c>
      <c r="AI25" s="293" t="s">
        <v>237</v>
      </c>
      <c r="AJ25" s="293" t="s">
        <v>237</v>
      </c>
      <c r="AK25" s="298" t="s">
        <v>237</v>
      </c>
      <c r="AL25" s="297" t="s">
        <v>237</v>
      </c>
      <c r="AM25" s="293" t="s">
        <v>237</v>
      </c>
      <c r="AN25" s="293" t="s">
        <v>237</v>
      </c>
      <c r="AO25" s="293" t="s">
        <v>237</v>
      </c>
      <c r="AP25" s="293" t="s">
        <v>237</v>
      </c>
      <c r="AQ25" s="293" t="s">
        <v>237</v>
      </c>
      <c r="AR25" s="293" t="s">
        <v>237</v>
      </c>
      <c r="AS25" s="293" t="s">
        <v>237</v>
      </c>
      <c r="AT25" s="293" t="s">
        <v>237</v>
      </c>
      <c r="AU25" s="293" t="s">
        <v>237</v>
      </c>
      <c r="AV25" s="298" t="s">
        <v>237</v>
      </c>
      <c r="AW25" s="297" t="s">
        <v>237</v>
      </c>
      <c r="AX25" s="293" t="s">
        <v>237</v>
      </c>
      <c r="AY25" s="293" t="s">
        <v>237</v>
      </c>
      <c r="AZ25" s="293" t="s">
        <v>237</v>
      </c>
      <c r="BA25" s="293" t="s">
        <v>237</v>
      </c>
      <c r="BB25" s="293" t="s">
        <v>237</v>
      </c>
      <c r="BC25" s="293" t="s">
        <v>237</v>
      </c>
      <c r="BD25" s="293" t="s">
        <v>237</v>
      </c>
      <c r="BE25" s="293" t="s">
        <v>237</v>
      </c>
      <c r="BF25" s="293" t="s">
        <v>237</v>
      </c>
      <c r="BG25" s="298" t="s">
        <v>237</v>
      </c>
      <c r="BH25" s="379">
        <f t="shared" si="5"/>
        <v>0</v>
      </c>
      <c r="BI25" s="255" t="str">
        <f t="shared" si="6"/>
        <v>20</v>
      </c>
      <c r="BJ25" s="361"/>
      <c r="BK25" s="253">
        <f t="shared" si="13"/>
        <v>0</v>
      </c>
      <c r="BL25" s="361"/>
      <c r="BM25" s="253">
        <f t="shared" si="14"/>
        <v>0</v>
      </c>
      <c r="BN25" s="247"/>
      <c r="BO25" s="358"/>
      <c r="BP25" s="361"/>
      <c r="BQ25" s="361"/>
      <c r="BR25" s="361"/>
      <c r="BS25" s="361"/>
      <c r="BT25" s="361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242"/>
      <c r="DN25" s="242"/>
    </row>
    <row r="26" spans="1:118" s="28" customFormat="1" ht="36">
      <c r="A26" s="273" t="str">
        <f t="shared" si="7"/>
        <v>Свод - Прочие (образ-е)</v>
      </c>
      <c r="B26" s="369" t="s">
        <v>340</v>
      </c>
      <c r="C26" s="370" t="s">
        <v>71</v>
      </c>
      <c r="D26" s="370" t="s">
        <v>312</v>
      </c>
      <c r="E26" s="301">
        <f t="shared" si="8"/>
        <v>0</v>
      </c>
      <c r="F26" s="276">
        <f t="shared" si="9"/>
        <v>0</v>
      </c>
      <c r="G26" s="276">
        <f t="shared" si="10"/>
        <v>0</v>
      </c>
      <c r="H26" s="276">
        <f t="shared" si="11"/>
        <v>0</v>
      </c>
      <c r="I26" s="276">
        <f t="shared" si="12"/>
        <v>0</v>
      </c>
      <c r="J26" s="276">
        <f t="shared" si="15"/>
        <v>0</v>
      </c>
      <c r="K26" s="276">
        <f t="shared" si="15"/>
        <v>0</v>
      </c>
      <c r="L26" s="276">
        <f t="shared" si="15"/>
        <v>0</v>
      </c>
      <c r="M26" s="276">
        <f t="shared" si="15"/>
        <v>0</v>
      </c>
      <c r="N26" s="276">
        <f t="shared" si="15"/>
        <v>0</v>
      </c>
      <c r="O26" s="276">
        <f t="shared" si="15"/>
        <v>0</v>
      </c>
      <c r="P26" s="297" t="s">
        <v>237</v>
      </c>
      <c r="Q26" s="293" t="s">
        <v>237</v>
      </c>
      <c r="R26" s="293" t="s">
        <v>237</v>
      </c>
      <c r="S26" s="293" t="s">
        <v>237</v>
      </c>
      <c r="T26" s="293" t="s">
        <v>237</v>
      </c>
      <c r="U26" s="293" t="s">
        <v>237</v>
      </c>
      <c r="V26" s="293" t="s">
        <v>237</v>
      </c>
      <c r="W26" s="293" t="s">
        <v>237</v>
      </c>
      <c r="X26" s="293" t="s">
        <v>237</v>
      </c>
      <c r="Y26" s="293" t="s">
        <v>237</v>
      </c>
      <c r="Z26" s="298" t="s">
        <v>237</v>
      </c>
      <c r="AA26" s="297" t="s">
        <v>237</v>
      </c>
      <c r="AB26" s="293" t="s">
        <v>237</v>
      </c>
      <c r="AC26" s="293" t="s">
        <v>237</v>
      </c>
      <c r="AD26" s="293" t="s">
        <v>237</v>
      </c>
      <c r="AE26" s="293" t="s">
        <v>237</v>
      </c>
      <c r="AF26" s="293" t="s">
        <v>237</v>
      </c>
      <c r="AG26" s="293" t="s">
        <v>237</v>
      </c>
      <c r="AH26" s="293" t="s">
        <v>237</v>
      </c>
      <c r="AI26" s="293" t="s">
        <v>237</v>
      </c>
      <c r="AJ26" s="293" t="s">
        <v>237</v>
      </c>
      <c r="AK26" s="298" t="s">
        <v>237</v>
      </c>
      <c r="AL26" s="297" t="s">
        <v>237</v>
      </c>
      <c r="AM26" s="293" t="s">
        <v>237</v>
      </c>
      <c r="AN26" s="293" t="s">
        <v>237</v>
      </c>
      <c r="AO26" s="293" t="s">
        <v>237</v>
      </c>
      <c r="AP26" s="293" t="s">
        <v>237</v>
      </c>
      <c r="AQ26" s="293" t="s">
        <v>237</v>
      </c>
      <c r="AR26" s="293" t="s">
        <v>237</v>
      </c>
      <c r="AS26" s="293" t="s">
        <v>237</v>
      </c>
      <c r="AT26" s="293" t="s">
        <v>237</v>
      </c>
      <c r="AU26" s="293" t="s">
        <v>237</v>
      </c>
      <c r="AV26" s="298" t="s">
        <v>237</v>
      </c>
      <c r="AW26" s="297" t="s">
        <v>237</v>
      </c>
      <c r="AX26" s="293" t="s">
        <v>237</v>
      </c>
      <c r="AY26" s="293" t="s">
        <v>237</v>
      </c>
      <c r="AZ26" s="293" t="s">
        <v>237</v>
      </c>
      <c r="BA26" s="293" t="s">
        <v>237</v>
      </c>
      <c r="BB26" s="293" t="s">
        <v>237</v>
      </c>
      <c r="BC26" s="293" t="s">
        <v>237</v>
      </c>
      <c r="BD26" s="293" t="s">
        <v>237</v>
      </c>
      <c r="BE26" s="293" t="s">
        <v>237</v>
      </c>
      <c r="BF26" s="293" t="s">
        <v>237</v>
      </c>
      <c r="BG26" s="298" t="s">
        <v>237</v>
      </c>
      <c r="BH26" s="379">
        <f t="shared" si="5"/>
        <v>0</v>
      </c>
      <c r="BI26" s="255" t="str">
        <f t="shared" si="6"/>
        <v>21</v>
      </c>
      <c r="BJ26" s="361"/>
      <c r="BK26" s="253">
        <f t="shared" si="13"/>
        <v>0</v>
      </c>
      <c r="BL26" s="361"/>
      <c r="BM26" s="253">
        <f t="shared" si="14"/>
        <v>0</v>
      </c>
      <c r="BN26" s="247"/>
      <c r="BO26" s="358"/>
      <c r="BP26" s="361"/>
      <c r="BQ26" s="361"/>
      <c r="BR26" s="361"/>
      <c r="BS26" s="361"/>
      <c r="BT26" s="361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242"/>
      <c r="DN26" s="242"/>
    </row>
    <row r="27" spans="1:118" s="28" customFormat="1" ht="12">
      <c r="A27" s="273" t="str">
        <f t="shared" si="7"/>
        <v>Свод - Прочие (образ-е)</v>
      </c>
      <c r="B27" s="371" t="s">
        <v>72</v>
      </c>
      <c r="C27" s="370" t="s">
        <v>73</v>
      </c>
      <c r="D27" s="370" t="s">
        <v>313</v>
      </c>
      <c r="E27" s="301">
        <f t="shared" si="8"/>
        <v>0</v>
      </c>
      <c r="F27" s="276">
        <f t="shared" si="9"/>
        <v>0</v>
      </c>
      <c r="G27" s="276">
        <f t="shared" si="10"/>
        <v>0</v>
      </c>
      <c r="H27" s="276">
        <f t="shared" si="11"/>
        <v>0</v>
      </c>
      <c r="I27" s="276">
        <f t="shared" si="12"/>
        <v>0</v>
      </c>
      <c r="J27" s="276">
        <f t="shared" si="15"/>
        <v>0</v>
      </c>
      <c r="K27" s="276">
        <f t="shared" si="15"/>
        <v>0</v>
      </c>
      <c r="L27" s="276">
        <f t="shared" si="15"/>
        <v>0</v>
      </c>
      <c r="M27" s="276">
        <f t="shared" si="15"/>
        <v>0</v>
      </c>
      <c r="N27" s="276">
        <f t="shared" si="15"/>
        <v>0</v>
      </c>
      <c r="O27" s="276">
        <f t="shared" si="15"/>
        <v>0</v>
      </c>
      <c r="P27" s="297" t="s">
        <v>237</v>
      </c>
      <c r="Q27" s="293" t="s">
        <v>237</v>
      </c>
      <c r="R27" s="293" t="s">
        <v>237</v>
      </c>
      <c r="S27" s="293" t="s">
        <v>237</v>
      </c>
      <c r="T27" s="293" t="s">
        <v>237</v>
      </c>
      <c r="U27" s="293" t="s">
        <v>237</v>
      </c>
      <c r="V27" s="293" t="s">
        <v>237</v>
      </c>
      <c r="W27" s="293" t="s">
        <v>237</v>
      </c>
      <c r="X27" s="293" t="s">
        <v>237</v>
      </c>
      <c r="Y27" s="293" t="s">
        <v>237</v>
      </c>
      <c r="Z27" s="298" t="s">
        <v>237</v>
      </c>
      <c r="AA27" s="297" t="s">
        <v>237</v>
      </c>
      <c r="AB27" s="293" t="s">
        <v>237</v>
      </c>
      <c r="AC27" s="293" t="s">
        <v>237</v>
      </c>
      <c r="AD27" s="293" t="s">
        <v>237</v>
      </c>
      <c r="AE27" s="293" t="s">
        <v>237</v>
      </c>
      <c r="AF27" s="293" t="s">
        <v>237</v>
      </c>
      <c r="AG27" s="293" t="s">
        <v>237</v>
      </c>
      <c r="AH27" s="293" t="s">
        <v>237</v>
      </c>
      <c r="AI27" s="293" t="s">
        <v>237</v>
      </c>
      <c r="AJ27" s="293" t="s">
        <v>237</v>
      </c>
      <c r="AK27" s="298" t="s">
        <v>237</v>
      </c>
      <c r="AL27" s="297" t="s">
        <v>237</v>
      </c>
      <c r="AM27" s="293" t="s">
        <v>237</v>
      </c>
      <c r="AN27" s="293" t="s">
        <v>237</v>
      </c>
      <c r="AO27" s="293" t="s">
        <v>237</v>
      </c>
      <c r="AP27" s="293" t="s">
        <v>237</v>
      </c>
      <c r="AQ27" s="293" t="s">
        <v>237</v>
      </c>
      <c r="AR27" s="293" t="s">
        <v>237</v>
      </c>
      <c r="AS27" s="293" t="s">
        <v>237</v>
      </c>
      <c r="AT27" s="293" t="s">
        <v>237</v>
      </c>
      <c r="AU27" s="293" t="s">
        <v>237</v>
      </c>
      <c r="AV27" s="298" t="s">
        <v>237</v>
      </c>
      <c r="AW27" s="297" t="s">
        <v>237</v>
      </c>
      <c r="AX27" s="293" t="s">
        <v>237</v>
      </c>
      <c r="AY27" s="293" t="s">
        <v>237</v>
      </c>
      <c r="AZ27" s="293" t="s">
        <v>237</v>
      </c>
      <c r="BA27" s="293" t="s">
        <v>237</v>
      </c>
      <c r="BB27" s="293" t="s">
        <v>237</v>
      </c>
      <c r="BC27" s="293" t="s">
        <v>237</v>
      </c>
      <c r="BD27" s="293" t="s">
        <v>237</v>
      </c>
      <c r="BE27" s="293" t="s">
        <v>237</v>
      </c>
      <c r="BF27" s="293" t="s">
        <v>237</v>
      </c>
      <c r="BG27" s="298" t="s">
        <v>237</v>
      </c>
      <c r="BH27" s="379">
        <f t="shared" si="5"/>
        <v>0</v>
      </c>
      <c r="BI27" s="255" t="str">
        <f t="shared" si="6"/>
        <v>22</v>
      </c>
      <c r="BJ27" s="361"/>
      <c r="BK27" s="253">
        <f t="shared" si="13"/>
        <v>0</v>
      </c>
      <c r="BL27" s="361"/>
      <c r="BM27" s="253">
        <f t="shared" si="14"/>
        <v>0</v>
      </c>
      <c r="BN27" s="247"/>
      <c r="BO27" s="358"/>
      <c r="BP27" s="361"/>
      <c r="BQ27" s="361"/>
      <c r="BR27" s="361"/>
      <c r="BS27" s="361"/>
      <c r="BT27" s="361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242"/>
      <c r="DN27" s="242"/>
    </row>
    <row r="28" spans="1:118" s="28" customFormat="1" ht="12">
      <c r="A28" s="273" t="str">
        <f t="shared" si="7"/>
        <v>Свод - Прочие (образ-е)</v>
      </c>
      <c r="B28" s="369" t="s">
        <v>74</v>
      </c>
      <c r="C28" s="370" t="s">
        <v>76</v>
      </c>
      <c r="D28" s="370" t="s">
        <v>314</v>
      </c>
      <c r="E28" s="301">
        <f t="shared" si="8"/>
        <v>0</v>
      </c>
      <c r="F28" s="276">
        <f t="shared" si="9"/>
        <v>0</v>
      </c>
      <c r="G28" s="276">
        <f t="shared" si="10"/>
        <v>0</v>
      </c>
      <c r="H28" s="276">
        <f t="shared" si="11"/>
        <v>0</v>
      </c>
      <c r="I28" s="276">
        <f t="shared" si="12"/>
        <v>0</v>
      </c>
      <c r="J28" s="276">
        <f t="shared" si="15"/>
        <v>0</v>
      </c>
      <c r="K28" s="276">
        <f t="shared" si="15"/>
        <v>0</v>
      </c>
      <c r="L28" s="276">
        <f t="shared" si="15"/>
        <v>0</v>
      </c>
      <c r="M28" s="276">
        <f t="shared" si="15"/>
        <v>0</v>
      </c>
      <c r="N28" s="276">
        <f t="shared" si="15"/>
        <v>0</v>
      </c>
      <c r="O28" s="276">
        <f t="shared" si="15"/>
        <v>0</v>
      </c>
      <c r="P28" s="297" t="s">
        <v>237</v>
      </c>
      <c r="Q28" s="293" t="s">
        <v>237</v>
      </c>
      <c r="R28" s="293" t="s">
        <v>237</v>
      </c>
      <c r="S28" s="293" t="s">
        <v>237</v>
      </c>
      <c r="T28" s="293" t="s">
        <v>237</v>
      </c>
      <c r="U28" s="293" t="s">
        <v>237</v>
      </c>
      <c r="V28" s="293" t="s">
        <v>237</v>
      </c>
      <c r="W28" s="293" t="s">
        <v>237</v>
      </c>
      <c r="X28" s="293" t="s">
        <v>237</v>
      </c>
      <c r="Y28" s="293" t="s">
        <v>237</v>
      </c>
      <c r="Z28" s="298" t="s">
        <v>237</v>
      </c>
      <c r="AA28" s="297" t="s">
        <v>237</v>
      </c>
      <c r="AB28" s="293" t="s">
        <v>237</v>
      </c>
      <c r="AC28" s="293" t="s">
        <v>237</v>
      </c>
      <c r="AD28" s="293" t="s">
        <v>237</v>
      </c>
      <c r="AE28" s="293" t="s">
        <v>237</v>
      </c>
      <c r="AF28" s="293" t="s">
        <v>237</v>
      </c>
      <c r="AG28" s="293" t="s">
        <v>237</v>
      </c>
      <c r="AH28" s="293" t="s">
        <v>237</v>
      </c>
      <c r="AI28" s="293" t="s">
        <v>237</v>
      </c>
      <c r="AJ28" s="293" t="s">
        <v>237</v>
      </c>
      <c r="AK28" s="298" t="s">
        <v>237</v>
      </c>
      <c r="AL28" s="297" t="s">
        <v>237</v>
      </c>
      <c r="AM28" s="293" t="s">
        <v>237</v>
      </c>
      <c r="AN28" s="293" t="s">
        <v>237</v>
      </c>
      <c r="AO28" s="293" t="s">
        <v>237</v>
      </c>
      <c r="AP28" s="293" t="s">
        <v>237</v>
      </c>
      <c r="AQ28" s="293" t="s">
        <v>237</v>
      </c>
      <c r="AR28" s="293" t="s">
        <v>237</v>
      </c>
      <c r="AS28" s="293" t="s">
        <v>237</v>
      </c>
      <c r="AT28" s="293" t="s">
        <v>237</v>
      </c>
      <c r="AU28" s="293" t="s">
        <v>237</v>
      </c>
      <c r="AV28" s="298" t="s">
        <v>237</v>
      </c>
      <c r="AW28" s="297" t="s">
        <v>237</v>
      </c>
      <c r="AX28" s="293" t="s">
        <v>237</v>
      </c>
      <c r="AY28" s="293" t="s">
        <v>237</v>
      </c>
      <c r="AZ28" s="293" t="s">
        <v>237</v>
      </c>
      <c r="BA28" s="293" t="s">
        <v>237</v>
      </c>
      <c r="BB28" s="293" t="s">
        <v>237</v>
      </c>
      <c r="BC28" s="293" t="s">
        <v>237</v>
      </c>
      <c r="BD28" s="293" t="s">
        <v>237</v>
      </c>
      <c r="BE28" s="293" t="s">
        <v>237</v>
      </c>
      <c r="BF28" s="293" t="s">
        <v>237</v>
      </c>
      <c r="BG28" s="298" t="s">
        <v>237</v>
      </c>
      <c r="BH28" s="379">
        <f t="shared" si="5"/>
        <v>0</v>
      </c>
      <c r="BI28" s="255" t="str">
        <f t="shared" si="6"/>
        <v>23</v>
      </c>
      <c r="BJ28" s="361"/>
      <c r="BK28" s="253">
        <f t="shared" si="13"/>
        <v>0</v>
      </c>
      <c r="BL28" s="361"/>
      <c r="BM28" s="253">
        <f t="shared" si="14"/>
        <v>0</v>
      </c>
      <c r="BN28" s="247"/>
      <c r="BO28" s="358"/>
      <c r="BP28" s="361"/>
      <c r="BQ28" s="361"/>
      <c r="BR28" s="361"/>
      <c r="BS28" s="361"/>
      <c r="BT28" s="361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242"/>
      <c r="DN28" s="242"/>
    </row>
    <row r="29" spans="1:118" s="28" customFormat="1" ht="12">
      <c r="A29" s="273" t="str">
        <f t="shared" si="7"/>
        <v>Свод - Прочие (образ-е)</v>
      </c>
      <c r="B29" s="369" t="s">
        <v>315</v>
      </c>
      <c r="C29" s="370" t="s">
        <v>77</v>
      </c>
      <c r="D29" s="370" t="s">
        <v>316</v>
      </c>
      <c r="E29" s="301">
        <f t="shared" si="8"/>
        <v>0</v>
      </c>
      <c r="F29" s="276">
        <f t="shared" si="9"/>
        <v>0</v>
      </c>
      <c r="G29" s="276">
        <f t="shared" si="10"/>
        <v>0</v>
      </c>
      <c r="H29" s="276">
        <f t="shared" si="11"/>
        <v>0</v>
      </c>
      <c r="I29" s="276">
        <f t="shared" si="12"/>
        <v>0</v>
      </c>
      <c r="J29" s="276">
        <f t="shared" si="15"/>
        <v>0</v>
      </c>
      <c r="K29" s="276">
        <f t="shared" si="15"/>
        <v>0</v>
      </c>
      <c r="L29" s="276">
        <f t="shared" si="15"/>
        <v>0</v>
      </c>
      <c r="M29" s="276">
        <f t="shared" si="15"/>
        <v>0</v>
      </c>
      <c r="N29" s="276">
        <f t="shared" si="15"/>
        <v>0</v>
      </c>
      <c r="O29" s="276">
        <f t="shared" si="15"/>
        <v>0</v>
      </c>
      <c r="P29" s="297" t="s">
        <v>237</v>
      </c>
      <c r="Q29" s="293" t="s">
        <v>237</v>
      </c>
      <c r="R29" s="293" t="s">
        <v>237</v>
      </c>
      <c r="S29" s="293" t="s">
        <v>237</v>
      </c>
      <c r="T29" s="293" t="s">
        <v>237</v>
      </c>
      <c r="U29" s="293" t="s">
        <v>237</v>
      </c>
      <c r="V29" s="293" t="s">
        <v>237</v>
      </c>
      <c r="W29" s="293" t="s">
        <v>237</v>
      </c>
      <c r="X29" s="293" t="s">
        <v>237</v>
      </c>
      <c r="Y29" s="293" t="s">
        <v>237</v>
      </c>
      <c r="Z29" s="298" t="s">
        <v>237</v>
      </c>
      <c r="AA29" s="297" t="s">
        <v>237</v>
      </c>
      <c r="AB29" s="293" t="s">
        <v>237</v>
      </c>
      <c r="AC29" s="293" t="s">
        <v>237</v>
      </c>
      <c r="AD29" s="293" t="s">
        <v>237</v>
      </c>
      <c r="AE29" s="293" t="s">
        <v>237</v>
      </c>
      <c r="AF29" s="293" t="s">
        <v>237</v>
      </c>
      <c r="AG29" s="293" t="s">
        <v>237</v>
      </c>
      <c r="AH29" s="293" t="s">
        <v>237</v>
      </c>
      <c r="AI29" s="293" t="s">
        <v>237</v>
      </c>
      <c r="AJ29" s="293" t="s">
        <v>237</v>
      </c>
      <c r="AK29" s="298" t="s">
        <v>237</v>
      </c>
      <c r="AL29" s="297" t="s">
        <v>237</v>
      </c>
      <c r="AM29" s="293" t="s">
        <v>237</v>
      </c>
      <c r="AN29" s="293" t="s">
        <v>237</v>
      </c>
      <c r="AO29" s="293" t="s">
        <v>237</v>
      </c>
      <c r="AP29" s="293" t="s">
        <v>237</v>
      </c>
      <c r="AQ29" s="293" t="s">
        <v>237</v>
      </c>
      <c r="AR29" s="293" t="s">
        <v>237</v>
      </c>
      <c r="AS29" s="293" t="s">
        <v>237</v>
      </c>
      <c r="AT29" s="293" t="s">
        <v>237</v>
      </c>
      <c r="AU29" s="293" t="s">
        <v>237</v>
      </c>
      <c r="AV29" s="298" t="s">
        <v>237</v>
      </c>
      <c r="AW29" s="297" t="s">
        <v>237</v>
      </c>
      <c r="AX29" s="293" t="s">
        <v>237</v>
      </c>
      <c r="AY29" s="293" t="s">
        <v>237</v>
      </c>
      <c r="AZ29" s="293" t="s">
        <v>237</v>
      </c>
      <c r="BA29" s="293" t="s">
        <v>237</v>
      </c>
      <c r="BB29" s="293" t="s">
        <v>237</v>
      </c>
      <c r="BC29" s="293" t="s">
        <v>237</v>
      </c>
      <c r="BD29" s="293" t="s">
        <v>237</v>
      </c>
      <c r="BE29" s="293" t="s">
        <v>237</v>
      </c>
      <c r="BF29" s="293" t="s">
        <v>237</v>
      </c>
      <c r="BG29" s="298" t="s">
        <v>237</v>
      </c>
      <c r="BH29" s="379">
        <f t="shared" si="5"/>
        <v>0</v>
      </c>
      <c r="BI29" s="255" t="str">
        <f t="shared" si="6"/>
        <v>24</v>
      </c>
      <c r="BJ29" s="361"/>
      <c r="BK29" s="253">
        <f t="shared" si="13"/>
        <v>0</v>
      </c>
      <c r="BL29" s="361"/>
      <c r="BM29" s="253">
        <f t="shared" si="14"/>
        <v>0</v>
      </c>
      <c r="BN29" s="247"/>
      <c r="BO29" s="358"/>
      <c r="BP29" s="361"/>
      <c r="BQ29" s="361"/>
      <c r="BR29" s="361"/>
      <c r="BS29" s="361"/>
      <c r="BT29" s="361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242"/>
      <c r="DN29" s="242"/>
    </row>
    <row r="30" spans="1:118" s="28" customFormat="1" ht="12">
      <c r="A30" s="273" t="str">
        <f t="shared" si="7"/>
        <v>Свод - Прочие (образ-е)</v>
      </c>
      <c r="B30" s="369" t="s">
        <v>317</v>
      </c>
      <c r="C30" s="370" t="s">
        <v>78</v>
      </c>
      <c r="D30" s="370" t="s">
        <v>318</v>
      </c>
      <c r="E30" s="301">
        <f t="shared" si="8"/>
        <v>0</v>
      </c>
      <c r="F30" s="276">
        <f t="shared" si="9"/>
        <v>0</v>
      </c>
      <c r="G30" s="276">
        <f t="shared" si="10"/>
        <v>0</v>
      </c>
      <c r="H30" s="276">
        <f t="shared" si="11"/>
        <v>0</v>
      </c>
      <c r="I30" s="276">
        <f t="shared" si="12"/>
        <v>0</v>
      </c>
      <c r="J30" s="276">
        <f t="shared" si="15"/>
        <v>0</v>
      </c>
      <c r="K30" s="276">
        <f t="shared" si="15"/>
        <v>0</v>
      </c>
      <c r="L30" s="276">
        <f t="shared" si="15"/>
        <v>0</v>
      </c>
      <c r="M30" s="276">
        <f t="shared" si="15"/>
        <v>0</v>
      </c>
      <c r="N30" s="276">
        <f t="shared" si="15"/>
        <v>0</v>
      </c>
      <c r="O30" s="276">
        <f t="shared" si="15"/>
        <v>0</v>
      </c>
      <c r="P30" s="297" t="s">
        <v>237</v>
      </c>
      <c r="Q30" s="293" t="s">
        <v>237</v>
      </c>
      <c r="R30" s="293" t="s">
        <v>237</v>
      </c>
      <c r="S30" s="293" t="s">
        <v>237</v>
      </c>
      <c r="T30" s="293" t="s">
        <v>237</v>
      </c>
      <c r="U30" s="293" t="s">
        <v>237</v>
      </c>
      <c r="V30" s="293" t="s">
        <v>237</v>
      </c>
      <c r="W30" s="293" t="s">
        <v>237</v>
      </c>
      <c r="X30" s="293" t="s">
        <v>237</v>
      </c>
      <c r="Y30" s="293" t="s">
        <v>237</v>
      </c>
      <c r="Z30" s="298" t="s">
        <v>237</v>
      </c>
      <c r="AA30" s="297" t="s">
        <v>237</v>
      </c>
      <c r="AB30" s="293" t="s">
        <v>237</v>
      </c>
      <c r="AC30" s="293" t="s">
        <v>237</v>
      </c>
      <c r="AD30" s="293" t="s">
        <v>237</v>
      </c>
      <c r="AE30" s="293" t="s">
        <v>237</v>
      </c>
      <c r="AF30" s="293" t="s">
        <v>237</v>
      </c>
      <c r="AG30" s="293" t="s">
        <v>237</v>
      </c>
      <c r="AH30" s="293" t="s">
        <v>237</v>
      </c>
      <c r="AI30" s="293" t="s">
        <v>237</v>
      </c>
      <c r="AJ30" s="293" t="s">
        <v>237</v>
      </c>
      <c r="AK30" s="298" t="s">
        <v>237</v>
      </c>
      <c r="AL30" s="297" t="s">
        <v>237</v>
      </c>
      <c r="AM30" s="293" t="s">
        <v>237</v>
      </c>
      <c r="AN30" s="293" t="s">
        <v>237</v>
      </c>
      <c r="AO30" s="293" t="s">
        <v>237</v>
      </c>
      <c r="AP30" s="293" t="s">
        <v>237</v>
      </c>
      <c r="AQ30" s="293" t="s">
        <v>237</v>
      </c>
      <c r="AR30" s="293" t="s">
        <v>237</v>
      </c>
      <c r="AS30" s="293" t="s">
        <v>237</v>
      </c>
      <c r="AT30" s="293" t="s">
        <v>237</v>
      </c>
      <c r="AU30" s="293" t="s">
        <v>237</v>
      </c>
      <c r="AV30" s="298" t="s">
        <v>237</v>
      </c>
      <c r="AW30" s="297" t="s">
        <v>237</v>
      </c>
      <c r="AX30" s="293" t="s">
        <v>237</v>
      </c>
      <c r="AY30" s="293" t="s">
        <v>237</v>
      </c>
      <c r="AZ30" s="293" t="s">
        <v>237</v>
      </c>
      <c r="BA30" s="293" t="s">
        <v>237</v>
      </c>
      <c r="BB30" s="293" t="s">
        <v>237</v>
      </c>
      <c r="BC30" s="293" t="s">
        <v>237</v>
      </c>
      <c r="BD30" s="293" t="s">
        <v>237</v>
      </c>
      <c r="BE30" s="293" t="s">
        <v>237</v>
      </c>
      <c r="BF30" s="293" t="s">
        <v>237</v>
      </c>
      <c r="BG30" s="298" t="s">
        <v>237</v>
      </c>
      <c r="BH30" s="379">
        <f t="shared" si="5"/>
        <v>0</v>
      </c>
      <c r="BI30" s="255" t="str">
        <f t="shared" si="6"/>
        <v>25</v>
      </c>
      <c r="BJ30" s="361"/>
      <c r="BK30" s="253">
        <f t="shared" si="13"/>
        <v>0</v>
      </c>
      <c r="BL30" s="361"/>
      <c r="BM30" s="253">
        <f t="shared" si="14"/>
        <v>0</v>
      </c>
      <c r="BN30" s="247"/>
      <c r="BO30" s="358"/>
      <c r="BP30" s="361"/>
      <c r="BQ30" s="361"/>
      <c r="BR30" s="361"/>
      <c r="BS30" s="361"/>
      <c r="BT30" s="361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242"/>
      <c r="DN30" s="242"/>
    </row>
    <row r="31" spans="1:118" s="27" customFormat="1" ht="12">
      <c r="A31" s="273" t="str">
        <f t="shared" si="7"/>
        <v>Свод - Прочие (образ-е)</v>
      </c>
      <c r="B31" s="369" t="s">
        <v>319</v>
      </c>
      <c r="C31" s="370" t="s">
        <v>320</v>
      </c>
      <c r="D31" s="370" t="s">
        <v>321</v>
      </c>
      <c r="E31" s="301">
        <f t="shared" si="8"/>
        <v>0</v>
      </c>
      <c r="F31" s="276">
        <f t="shared" si="9"/>
        <v>0</v>
      </c>
      <c r="G31" s="276">
        <f t="shared" si="10"/>
        <v>0</v>
      </c>
      <c r="H31" s="276">
        <f t="shared" si="11"/>
        <v>0</v>
      </c>
      <c r="I31" s="276">
        <f t="shared" si="12"/>
        <v>0</v>
      </c>
      <c r="J31" s="276">
        <f t="shared" si="15"/>
        <v>0</v>
      </c>
      <c r="K31" s="276">
        <f t="shared" si="15"/>
        <v>0</v>
      </c>
      <c r="L31" s="276">
        <f t="shared" si="15"/>
        <v>0</v>
      </c>
      <c r="M31" s="276">
        <f t="shared" si="15"/>
        <v>0</v>
      </c>
      <c r="N31" s="276">
        <f t="shared" si="15"/>
        <v>0</v>
      </c>
      <c r="O31" s="276">
        <f t="shared" si="15"/>
        <v>0</v>
      </c>
      <c r="P31" s="297" t="s">
        <v>237</v>
      </c>
      <c r="Q31" s="293" t="s">
        <v>237</v>
      </c>
      <c r="R31" s="293" t="s">
        <v>237</v>
      </c>
      <c r="S31" s="293" t="s">
        <v>237</v>
      </c>
      <c r="T31" s="293" t="s">
        <v>237</v>
      </c>
      <c r="U31" s="293" t="s">
        <v>237</v>
      </c>
      <c r="V31" s="293" t="s">
        <v>237</v>
      </c>
      <c r="W31" s="293" t="s">
        <v>237</v>
      </c>
      <c r="X31" s="293" t="s">
        <v>237</v>
      </c>
      <c r="Y31" s="293" t="s">
        <v>237</v>
      </c>
      <c r="Z31" s="298" t="s">
        <v>237</v>
      </c>
      <c r="AA31" s="297" t="s">
        <v>237</v>
      </c>
      <c r="AB31" s="293" t="s">
        <v>237</v>
      </c>
      <c r="AC31" s="293" t="s">
        <v>237</v>
      </c>
      <c r="AD31" s="293" t="s">
        <v>237</v>
      </c>
      <c r="AE31" s="293" t="s">
        <v>237</v>
      </c>
      <c r="AF31" s="293" t="s">
        <v>237</v>
      </c>
      <c r="AG31" s="293" t="s">
        <v>237</v>
      </c>
      <c r="AH31" s="293" t="s">
        <v>237</v>
      </c>
      <c r="AI31" s="293" t="s">
        <v>237</v>
      </c>
      <c r="AJ31" s="293" t="s">
        <v>237</v>
      </c>
      <c r="AK31" s="298" t="s">
        <v>237</v>
      </c>
      <c r="AL31" s="297" t="s">
        <v>237</v>
      </c>
      <c r="AM31" s="293" t="s">
        <v>237</v>
      </c>
      <c r="AN31" s="293" t="s">
        <v>237</v>
      </c>
      <c r="AO31" s="293" t="s">
        <v>237</v>
      </c>
      <c r="AP31" s="293" t="s">
        <v>237</v>
      </c>
      <c r="AQ31" s="293" t="s">
        <v>237</v>
      </c>
      <c r="AR31" s="293" t="s">
        <v>237</v>
      </c>
      <c r="AS31" s="293" t="s">
        <v>237</v>
      </c>
      <c r="AT31" s="293" t="s">
        <v>237</v>
      </c>
      <c r="AU31" s="293" t="s">
        <v>237</v>
      </c>
      <c r="AV31" s="298" t="s">
        <v>237</v>
      </c>
      <c r="AW31" s="297" t="s">
        <v>237</v>
      </c>
      <c r="AX31" s="293" t="s">
        <v>237</v>
      </c>
      <c r="AY31" s="293" t="s">
        <v>237</v>
      </c>
      <c r="AZ31" s="293" t="s">
        <v>237</v>
      </c>
      <c r="BA31" s="293" t="s">
        <v>237</v>
      </c>
      <c r="BB31" s="293" t="s">
        <v>237</v>
      </c>
      <c r="BC31" s="293" t="s">
        <v>237</v>
      </c>
      <c r="BD31" s="293" t="s">
        <v>237</v>
      </c>
      <c r="BE31" s="293" t="s">
        <v>237</v>
      </c>
      <c r="BF31" s="293" t="s">
        <v>237</v>
      </c>
      <c r="BG31" s="298" t="s">
        <v>237</v>
      </c>
      <c r="BH31" s="379">
        <f t="shared" si="5"/>
        <v>0</v>
      </c>
      <c r="BI31" s="255" t="str">
        <f t="shared" si="6"/>
        <v>26</v>
      </c>
      <c r="BJ31" s="361"/>
      <c r="BK31" s="253">
        <f t="shared" si="13"/>
        <v>0</v>
      </c>
      <c r="BL31" s="361"/>
      <c r="BM31" s="253">
        <f t="shared" si="14"/>
        <v>0</v>
      </c>
      <c r="BN31" s="247"/>
      <c r="BO31" s="358"/>
      <c r="BP31" s="361"/>
      <c r="BQ31" s="361"/>
      <c r="BR31" s="361"/>
      <c r="BS31" s="361"/>
      <c r="BT31" s="361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2"/>
      <c r="DN31" s="2"/>
    </row>
    <row r="32" spans="1:118" s="27" customFormat="1" ht="12">
      <c r="A32" s="273" t="str">
        <f t="shared" si="7"/>
        <v>Свод - Прочие (образ-е)</v>
      </c>
      <c r="B32" s="369" t="s">
        <v>322</v>
      </c>
      <c r="C32" s="370" t="s">
        <v>323</v>
      </c>
      <c r="D32" s="370" t="s">
        <v>324</v>
      </c>
      <c r="E32" s="301">
        <f t="shared" si="8"/>
        <v>0</v>
      </c>
      <c r="F32" s="276">
        <f t="shared" si="9"/>
        <v>0</v>
      </c>
      <c r="G32" s="276">
        <f t="shared" si="10"/>
        <v>0</v>
      </c>
      <c r="H32" s="276">
        <f t="shared" si="11"/>
        <v>0</v>
      </c>
      <c r="I32" s="276">
        <f t="shared" si="12"/>
        <v>0</v>
      </c>
      <c r="J32" s="276">
        <f t="shared" si="15"/>
        <v>0</v>
      </c>
      <c r="K32" s="276">
        <f t="shared" si="15"/>
        <v>0</v>
      </c>
      <c r="L32" s="276">
        <f t="shared" si="15"/>
        <v>0</v>
      </c>
      <c r="M32" s="276">
        <f t="shared" si="15"/>
        <v>0</v>
      </c>
      <c r="N32" s="276">
        <f t="shared" si="15"/>
        <v>0</v>
      </c>
      <c r="O32" s="276">
        <f t="shared" si="15"/>
        <v>0</v>
      </c>
      <c r="P32" s="297" t="s">
        <v>237</v>
      </c>
      <c r="Q32" s="293" t="s">
        <v>237</v>
      </c>
      <c r="R32" s="293" t="s">
        <v>237</v>
      </c>
      <c r="S32" s="293" t="s">
        <v>237</v>
      </c>
      <c r="T32" s="293" t="s">
        <v>237</v>
      </c>
      <c r="U32" s="293" t="s">
        <v>237</v>
      </c>
      <c r="V32" s="293" t="s">
        <v>237</v>
      </c>
      <c r="W32" s="293" t="s">
        <v>237</v>
      </c>
      <c r="X32" s="293" t="s">
        <v>237</v>
      </c>
      <c r="Y32" s="293" t="s">
        <v>237</v>
      </c>
      <c r="Z32" s="298" t="s">
        <v>237</v>
      </c>
      <c r="AA32" s="297" t="s">
        <v>237</v>
      </c>
      <c r="AB32" s="293" t="s">
        <v>237</v>
      </c>
      <c r="AC32" s="293" t="s">
        <v>237</v>
      </c>
      <c r="AD32" s="293" t="s">
        <v>237</v>
      </c>
      <c r="AE32" s="293" t="s">
        <v>237</v>
      </c>
      <c r="AF32" s="293" t="s">
        <v>237</v>
      </c>
      <c r="AG32" s="293" t="s">
        <v>237</v>
      </c>
      <c r="AH32" s="293" t="s">
        <v>237</v>
      </c>
      <c r="AI32" s="293" t="s">
        <v>237</v>
      </c>
      <c r="AJ32" s="293" t="s">
        <v>237</v>
      </c>
      <c r="AK32" s="298" t="s">
        <v>237</v>
      </c>
      <c r="AL32" s="297" t="s">
        <v>237</v>
      </c>
      <c r="AM32" s="293" t="s">
        <v>237</v>
      </c>
      <c r="AN32" s="293" t="s">
        <v>237</v>
      </c>
      <c r="AO32" s="293" t="s">
        <v>237</v>
      </c>
      <c r="AP32" s="293" t="s">
        <v>237</v>
      </c>
      <c r="AQ32" s="293" t="s">
        <v>237</v>
      </c>
      <c r="AR32" s="293" t="s">
        <v>237</v>
      </c>
      <c r="AS32" s="293" t="s">
        <v>237</v>
      </c>
      <c r="AT32" s="293" t="s">
        <v>237</v>
      </c>
      <c r="AU32" s="293" t="s">
        <v>237</v>
      </c>
      <c r="AV32" s="298" t="s">
        <v>237</v>
      </c>
      <c r="AW32" s="297" t="s">
        <v>237</v>
      </c>
      <c r="AX32" s="293" t="s">
        <v>237</v>
      </c>
      <c r="AY32" s="293" t="s">
        <v>237</v>
      </c>
      <c r="AZ32" s="293" t="s">
        <v>237</v>
      </c>
      <c r="BA32" s="293" t="s">
        <v>237</v>
      </c>
      <c r="BB32" s="293" t="s">
        <v>237</v>
      </c>
      <c r="BC32" s="293" t="s">
        <v>237</v>
      </c>
      <c r="BD32" s="293" t="s">
        <v>237</v>
      </c>
      <c r="BE32" s="293" t="s">
        <v>237</v>
      </c>
      <c r="BF32" s="293" t="s">
        <v>237</v>
      </c>
      <c r="BG32" s="298" t="s">
        <v>237</v>
      </c>
      <c r="BH32" s="379">
        <f t="shared" si="5"/>
        <v>0</v>
      </c>
      <c r="BI32" s="255" t="str">
        <f t="shared" si="6"/>
        <v>27</v>
      </c>
      <c r="BJ32" s="361"/>
      <c r="BK32" s="253">
        <f t="shared" si="13"/>
        <v>0</v>
      </c>
      <c r="BL32" s="361"/>
      <c r="BM32" s="253">
        <f t="shared" si="14"/>
        <v>0</v>
      </c>
      <c r="BN32" s="247"/>
      <c r="BO32" s="358"/>
      <c r="BP32" s="361"/>
      <c r="BQ32" s="361"/>
      <c r="BR32" s="361"/>
      <c r="BS32" s="361"/>
      <c r="BT32" s="361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2"/>
      <c r="DN32" s="2"/>
    </row>
    <row r="33" spans="1:118" s="28" customFormat="1" thickBot="1">
      <c r="A33" s="273" t="str">
        <f t="shared" si="7"/>
        <v>Свод - Прочие (образ-е)</v>
      </c>
      <c r="B33" s="374" t="s">
        <v>75</v>
      </c>
      <c r="C33" s="370" t="s">
        <v>79</v>
      </c>
      <c r="D33" s="370" t="s">
        <v>325</v>
      </c>
      <c r="E33" s="301">
        <f t="shared" si="8"/>
        <v>0</v>
      </c>
      <c r="F33" s="276">
        <f t="shared" si="9"/>
        <v>0</v>
      </c>
      <c r="G33" s="276">
        <f t="shared" si="10"/>
        <v>0</v>
      </c>
      <c r="H33" s="276">
        <f t="shared" si="11"/>
        <v>0</v>
      </c>
      <c r="I33" s="276">
        <f t="shared" si="12"/>
        <v>0</v>
      </c>
      <c r="J33" s="276">
        <f t="shared" si="15"/>
        <v>0</v>
      </c>
      <c r="K33" s="276">
        <f t="shared" si="15"/>
        <v>0</v>
      </c>
      <c r="L33" s="276">
        <f t="shared" si="15"/>
        <v>0</v>
      </c>
      <c r="M33" s="276">
        <f t="shared" si="15"/>
        <v>0</v>
      </c>
      <c r="N33" s="276">
        <f t="shared" si="15"/>
        <v>0</v>
      </c>
      <c r="O33" s="276">
        <f t="shared" si="15"/>
        <v>0</v>
      </c>
      <c r="P33" s="299" t="s">
        <v>237</v>
      </c>
      <c r="Q33" s="294" t="s">
        <v>237</v>
      </c>
      <c r="R33" s="294" t="s">
        <v>237</v>
      </c>
      <c r="S33" s="294" t="s">
        <v>237</v>
      </c>
      <c r="T33" s="294" t="s">
        <v>237</v>
      </c>
      <c r="U33" s="294" t="s">
        <v>237</v>
      </c>
      <c r="V33" s="294" t="s">
        <v>237</v>
      </c>
      <c r="W33" s="294" t="s">
        <v>237</v>
      </c>
      <c r="X33" s="294" t="s">
        <v>237</v>
      </c>
      <c r="Y33" s="294" t="s">
        <v>237</v>
      </c>
      <c r="Z33" s="300" t="s">
        <v>237</v>
      </c>
      <c r="AA33" s="299" t="s">
        <v>237</v>
      </c>
      <c r="AB33" s="294" t="s">
        <v>237</v>
      </c>
      <c r="AC33" s="294" t="s">
        <v>237</v>
      </c>
      <c r="AD33" s="294" t="s">
        <v>237</v>
      </c>
      <c r="AE33" s="294" t="s">
        <v>237</v>
      </c>
      <c r="AF33" s="294" t="s">
        <v>237</v>
      </c>
      <c r="AG33" s="294" t="s">
        <v>237</v>
      </c>
      <c r="AH33" s="294" t="s">
        <v>237</v>
      </c>
      <c r="AI33" s="294" t="s">
        <v>237</v>
      </c>
      <c r="AJ33" s="294" t="s">
        <v>237</v>
      </c>
      <c r="AK33" s="300" t="s">
        <v>237</v>
      </c>
      <c r="AL33" s="299" t="s">
        <v>237</v>
      </c>
      <c r="AM33" s="294" t="s">
        <v>237</v>
      </c>
      <c r="AN33" s="294" t="s">
        <v>237</v>
      </c>
      <c r="AO33" s="294" t="s">
        <v>237</v>
      </c>
      <c r="AP33" s="294" t="s">
        <v>237</v>
      </c>
      <c r="AQ33" s="294" t="s">
        <v>237</v>
      </c>
      <c r="AR33" s="294" t="s">
        <v>237</v>
      </c>
      <c r="AS33" s="294" t="s">
        <v>237</v>
      </c>
      <c r="AT33" s="294" t="s">
        <v>237</v>
      </c>
      <c r="AU33" s="294" t="s">
        <v>237</v>
      </c>
      <c r="AV33" s="300" t="s">
        <v>237</v>
      </c>
      <c r="AW33" s="299" t="s">
        <v>237</v>
      </c>
      <c r="AX33" s="294" t="s">
        <v>237</v>
      </c>
      <c r="AY33" s="294" t="s">
        <v>237</v>
      </c>
      <c r="AZ33" s="294" t="s">
        <v>237</v>
      </c>
      <c r="BA33" s="294" t="s">
        <v>237</v>
      </c>
      <c r="BB33" s="294" t="s">
        <v>237</v>
      </c>
      <c r="BC33" s="294" t="s">
        <v>237</v>
      </c>
      <c r="BD33" s="294" t="s">
        <v>237</v>
      </c>
      <c r="BE33" s="294" t="s">
        <v>237</v>
      </c>
      <c r="BF33" s="294" t="s">
        <v>237</v>
      </c>
      <c r="BG33" s="300" t="s">
        <v>237</v>
      </c>
      <c r="BH33" s="379">
        <f t="shared" si="5"/>
        <v>0</v>
      </c>
      <c r="BI33" s="319" t="str">
        <f t="shared" si="6"/>
        <v>28</v>
      </c>
      <c r="BJ33" s="359"/>
      <c r="BK33" s="321">
        <f t="shared" si="13"/>
        <v>0</v>
      </c>
      <c r="BL33" s="359"/>
      <c r="BM33" s="321">
        <f t="shared" si="14"/>
        <v>0</v>
      </c>
      <c r="BN33" s="322"/>
      <c r="BO33" s="362"/>
      <c r="BP33" s="359"/>
      <c r="BQ33" s="359"/>
      <c r="BR33" s="359"/>
      <c r="BS33" s="359"/>
      <c r="BT33" s="359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242"/>
      <c r="DN33" s="242"/>
    </row>
    <row r="34" spans="1:118" s="28" customFormat="1" ht="51" hidden="1">
      <c r="A34" s="273" t="str">
        <f t="shared" si="7"/>
        <v>Свод - Прочие (образ-е)</v>
      </c>
      <c r="B34" s="289" t="s">
        <v>352</v>
      </c>
      <c r="C34" s="230"/>
      <c r="D34" s="230"/>
      <c r="E34" s="306"/>
      <c r="F34" s="307"/>
      <c r="G34" s="307"/>
      <c r="H34" s="316" t="s">
        <v>237</v>
      </c>
      <c r="I34" s="307"/>
      <c r="J34" s="316" t="s">
        <v>237</v>
      </c>
      <c r="K34" s="316" t="s">
        <v>237</v>
      </c>
      <c r="L34" s="316" t="s">
        <v>237</v>
      </c>
      <c r="M34" s="316" t="s">
        <v>237</v>
      </c>
      <c r="N34" s="316" t="s">
        <v>237</v>
      </c>
      <c r="O34" s="316" t="s">
        <v>237</v>
      </c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I34" s="360"/>
      <c r="BJ34" s="360"/>
      <c r="BK34" s="360"/>
      <c r="BL34" s="360"/>
      <c r="BM34" s="360"/>
      <c r="BN34" s="360"/>
      <c r="BO34" s="360"/>
      <c r="BP34" s="360"/>
      <c r="BQ34" s="360"/>
      <c r="BR34" s="360"/>
      <c r="BS34" s="360"/>
      <c r="BT34" s="360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242"/>
      <c r="DN34" s="242"/>
    </row>
    <row r="35" spans="1:118" s="18" customFormat="1" ht="20.25" customHeight="1">
      <c r="A35" s="317" t="s">
        <v>237</v>
      </c>
      <c r="B35" s="239" t="s">
        <v>240</v>
      </c>
      <c r="BH35" s="252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63"/>
      <c r="CM35" s="363"/>
      <c r="CN35" s="363"/>
      <c r="CO35" s="363"/>
      <c r="CP35" s="363"/>
      <c r="CQ35" s="363"/>
      <c r="CR35" s="363"/>
      <c r="CS35" s="363"/>
      <c r="CT35" s="363"/>
      <c r="CU35" s="363"/>
      <c r="CV35" s="363"/>
      <c r="CW35" s="363"/>
      <c r="CX35" s="363"/>
      <c r="CY35" s="363"/>
      <c r="CZ35" s="363"/>
      <c r="DA35" s="363"/>
      <c r="DB35" s="363"/>
      <c r="DC35" s="363"/>
      <c r="DD35" s="363"/>
      <c r="DE35" s="363"/>
      <c r="DF35" s="363"/>
      <c r="DG35" s="363"/>
      <c r="DH35" s="363"/>
      <c r="DI35" s="363"/>
      <c r="DJ35" s="363"/>
      <c r="DK35" s="363"/>
      <c r="DL35" s="364"/>
    </row>
    <row r="36" spans="1:118" s="18" customFormat="1" ht="13.5">
      <c r="A36" s="317" t="s">
        <v>237</v>
      </c>
      <c r="B36" s="239" t="s">
        <v>241</v>
      </c>
      <c r="BH36" s="252"/>
      <c r="BI36" s="363"/>
      <c r="BJ36" s="363"/>
      <c r="BK36" s="363"/>
      <c r="BL36" s="363"/>
      <c r="BM36" s="363"/>
      <c r="BN36" s="363"/>
      <c r="BO36" s="363"/>
      <c r="BP36" s="363"/>
      <c r="BQ36" s="363"/>
      <c r="BR36" s="363"/>
      <c r="BS36" s="363"/>
      <c r="BT36" s="363"/>
      <c r="BU36" s="363"/>
      <c r="BV36" s="363"/>
      <c r="BW36" s="363"/>
      <c r="BX36" s="363"/>
      <c r="BY36" s="363"/>
      <c r="BZ36" s="363"/>
      <c r="CA36" s="363"/>
      <c r="CB36" s="363"/>
      <c r="CC36" s="363"/>
      <c r="CD36" s="363"/>
      <c r="CE36" s="363"/>
      <c r="CF36" s="363"/>
      <c r="CG36" s="363"/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  <c r="DK36" s="363"/>
      <c r="DL36" s="364"/>
    </row>
    <row r="37" spans="1:118" s="18" customFormat="1" ht="13.5">
      <c r="A37" s="317" t="s">
        <v>237</v>
      </c>
      <c r="B37" s="239" t="s">
        <v>242</v>
      </c>
      <c r="BH37" s="252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63"/>
      <c r="CM37" s="363"/>
      <c r="CN37" s="363"/>
      <c r="CO37" s="363"/>
      <c r="CP37" s="363"/>
      <c r="CQ37" s="363"/>
      <c r="CR37" s="363"/>
      <c r="CS37" s="363"/>
      <c r="CT37" s="363"/>
      <c r="CU37" s="363"/>
      <c r="CV37" s="363"/>
      <c r="CW37" s="363"/>
      <c r="CX37" s="363"/>
      <c r="CY37" s="363"/>
      <c r="CZ37" s="363"/>
      <c r="DA37" s="363"/>
      <c r="DB37" s="363"/>
      <c r="DC37" s="363"/>
      <c r="DD37" s="363"/>
      <c r="DE37" s="363"/>
      <c r="DF37" s="363"/>
      <c r="DG37" s="363"/>
      <c r="DH37" s="363"/>
      <c r="DI37" s="363"/>
      <c r="DJ37" s="363"/>
      <c r="DK37" s="363"/>
      <c r="DL37" s="364"/>
    </row>
    <row r="38" spans="1:118">
      <c r="A38" s="317" t="s">
        <v>237</v>
      </c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4"/>
    </row>
    <row r="39" spans="1:118" ht="60.75" customHeight="1">
      <c r="A39" s="317" t="s">
        <v>237</v>
      </c>
      <c r="B39" s="710" t="s">
        <v>272</v>
      </c>
      <c r="C39" s="710"/>
      <c r="D39" s="546"/>
      <c r="E39" s="546"/>
      <c r="F39" s="546"/>
      <c r="G39" s="546"/>
      <c r="H39" s="546"/>
      <c r="J39" s="711"/>
      <c r="K39" s="711"/>
      <c r="L39" s="711"/>
      <c r="N39" s="421"/>
      <c r="O39" s="421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63"/>
      <c r="CM39" s="363"/>
      <c r="CN39" s="363"/>
      <c r="CO39" s="363"/>
      <c r="CP39" s="363"/>
      <c r="CQ39" s="363"/>
      <c r="CR39" s="363"/>
      <c r="CS39" s="363"/>
      <c r="CT39" s="363"/>
      <c r="CU39" s="363"/>
      <c r="CV39" s="363"/>
      <c r="CW39" s="363"/>
      <c r="CX39" s="363"/>
      <c r="CY39" s="363"/>
      <c r="CZ39" s="363"/>
      <c r="DA39" s="363"/>
      <c r="DB39" s="363"/>
      <c r="DC39" s="363"/>
      <c r="DD39" s="363"/>
      <c r="DE39" s="363"/>
      <c r="DF39" s="363"/>
      <c r="DG39" s="363"/>
      <c r="DH39" s="363"/>
      <c r="DI39" s="363"/>
      <c r="DJ39" s="363"/>
      <c r="DK39" s="363"/>
      <c r="DL39" s="364"/>
      <c r="DM39" s="1"/>
      <c r="DN39" s="1"/>
    </row>
    <row r="40" spans="1:118">
      <c r="A40" s="317" t="s">
        <v>237</v>
      </c>
      <c r="B40" s="17"/>
      <c r="D40" s="626" t="s">
        <v>13</v>
      </c>
      <c r="E40" s="626"/>
      <c r="F40" s="626"/>
      <c r="G40" s="626"/>
      <c r="H40" s="626"/>
      <c r="J40" s="626" t="s">
        <v>11</v>
      </c>
      <c r="K40" s="626"/>
      <c r="L40" s="626"/>
      <c r="N40" s="626" t="s">
        <v>12</v>
      </c>
      <c r="O40" s="626"/>
      <c r="DM40" s="1"/>
      <c r="DN40" s="1"/>
    </row>
    <row r="41" spans="1:118" ht="14.25" customHeight="1">
      <c r="A41" s="317" t="s">
        <v>237</v>
      </c>
      <c r="B41" s="17"/>
      <c r="D41" s="554"/>
      <c r="E41" s="554"/>
      <c r="F41" s="554"/>
      <c r="G41" s="19"/>
      <c r="J41" s="554"/>
      <c r="K41" s="554"/>
      <c r="L41" s="554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5"/>
      <c r="CZ41" s="365"/>
      <c r="DA41" s="365"/>
      <c r="DB41" s="365"/>
      <c r="DC41" s="365"/>
      <c r="DD41" s="365"/>
      <c r="DE41" s="365"/>
      <c r="DF41" s="365"/>
      <c r="DG41" s="365"/>
      <c r="DH41" s="365"/>
      <c r="DI41" s="365"/>
      <c r="DJ41" s="365"/>
      <c r="DK41" s="365"/>
      <c r="DL41" s="365"/>
      <c r="DM41" s="1"/>
      <c r="DN41" s="1"/>
    </row>
    <row r="42" spans="1:118">
      <c r="A42" s="317" t="s">
        <v>237</v>
      </c>
      <c r="B42" s="19"/>
      <c r="D42" s="626" t="s">
        <v>14</v>
      </c>
      <c r="E42" s="626"/>
      <c r="F42" s="626"/>
      <c r="J42" s="626" t="s">
        <v>15</v>
      </c>
      <c r="K42" s="626"/>
      <c r="L42" s="626"/>
      <c r="BI42" s="365"/>
      <c r="BJ42" s="365"/>
      <c r="BK42" s="365"/>
      <c r="BL42" s="365"/>
      <c r="BM42" s="365"/>
      <c r="BN42" s="365"/>
      <c r="BO42" s="365"/>
      <c r="BP42" s="365"/>
      <c r="BQ42" s="365"/>
      <c r="BR42" s="365"/>
      <c r="BS42" s="365"/>
      <c r="BT42" s="365"/>
      <c r="BU42" s="365"/>
      <c r="BV42" s="365"/>
      <c r="BW42" s="365"/>
      <c r="BX42" s="365"/>
      <c r="BY42" s="365"/>
      <c r="BZ42" s="365"/>
      <c r="CA42" s="365"/>
      <c r="CB42" s="365"/>
      <c r="CC42" s="365"/>
      <c r="CD42" s="365"/>
      <c r="CE42" s="365"/>
      <c r="CF42" s="365"/>
      <c r="CG42" s="365"/>
      <c r="CH42" s="365"/>
      <c r="CI42" s="365"/>
      <c r="CJ42" s="365"/>
      <c r="CK42" s="365"/>
      <c r="CL42" s="365"/>
      <c r="CM42" s="365"/>
      <c r="CN42" s="365"/>
      <c r="CO42" s="365"/>
      <c r="CP42" s="365"/>
      <c r="CQ42" s="365"/>
      <c r="CR42" s="365"/>
      <c r="CS42" s="365"/>
      <c r="CT42" s="365"/>
      <c r="CU42" s="365"/>
      <c r="CV42" s="365"/>
      <c r="CW42" s="365"/>
      <c r="CX42" s="365"/>
      <c r="CY42" s="365"/>
      <c r="CZ42" s="365"/>
      <c r="DA42" s="365"/>
      <c r="DB42" s="365"/>
      <c r="DC42" s="365"/>
      <c r="DD42" s="365"/>
      <c r="DE42" s="365"/>
      <c r="DF42" s="365"/>
      <c r="DG42" s="365"/>
      <c r="DH42" s="365"/>
      <c r="DI42" s="365"/>
      <c r="DJ42" s="365"/>
      <c r="DK42" s="365"/>
      <c r="DL42" s="365"/>
      <c r="DM42" s="1"/>
      <c r="DN42" s="1"/>
    </row>
    <row r="43" spans="1:118" s="2" customForma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365"/>
      <c r="BJ43" s="365"/>
      <c r="BK43" s="365"/>
      <c r="BL43" s="365"/>
      <c r="BM43" s="365"/>
      <c r="BN43" s="365"/>
      <c r="BO43" s="365"/>
      <c r="BP43" s="365"/>
      <c r="BQ43" s="365"/>
      <c r="BR43" s="365"/>
      <c r="BS43" s="365"/>
      <c r="BT43" s="365"/>
      <c r="BU43" s="365"/>
      <c r="BV43" s="365"/>
      <c r="BW43" s="365"/>
      <c r="BX43" s="365"/>
      <c r="BY43" s="365"/>
      <c r="BZ43" s="365"/>
      <c r="CA43" s="365"/>
      <c r="CB43" s="365"/>
      <c r="CC43" s="365"/>
      <c r="CD43" s="365"/>
      <c r="CE43" s="365"/>
      <c r="CF43" s="365"/>
      <c r="CG43" s="365"/>
      <c r="CH43" s="365"/>
      <c r="CI43" s="365"/>
      <c r="CJ43" s="365"/>
      <c r="CK43" s="365"/>
      <c r="CL43" s="365"/>
      <c r="CM43" s="365"/>
      <c r="CN43" s="365"/>
      <c r="CO43" s="365"/>
      <c r="CP43" s="365"/>
      <c r="CQ43" s="365"/>
      <c r="CR43" s="365"/>
      <c r="CS43" s="365"/>
      <c r="CT43" s="365"/>
      <c r="CU43" s="365"/>
      <c r="CV43" s="365"/>
      <c r="CW43" s="365"/>
      <c r="CX43" s="365"/>
      <c r="CY43" s="365"/>
      <c r="CZ43" s="365"/>
      <c r="DA43" s="365"/>
      <c r="DB43" s="365"/>
      <c r="DC43" s="365"/>
      <c r="DD43" s="365"/>
      <c r="DE43" s="365"/>
      <c r="DF43" s="365"/>
      <c r="DG43" s="365"/>
      <c r="DH43" s="365"/>
      <c r="DI43" s="365"/>
      <c r="DJ43" s="365"/>
      <c r="DK43" s="365"/>
      <c r="DL43" s="365"/>
    </row>
    <row r="44" spans="1:118" s="2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365"/>
      <c r="BJ44" s="365"/>
      <c r="BK44" s="365"/>
      <c r="BL44" s="365"/>
      <c r="BM44" s="365"/>
      <c r="BN44" s="365"/>
      <c r="BO44" s="365"/>
      <c r="BP44" s="365"/>
      <c r="BQ44" s="365"/>
      <c r="BR44" s="365"/>
      <c r="BS44" s="365"/>
      <c r="BT44" s="365"/>
      <c r="BU44" s="365"/>
      <c r="BV44" s="365"/>
      <c r="BW44" s="365"/>
      <c r="BX44" s="365"/>
      <c r="BY44" s="365"/>
      <c r="BZ44" s="365"/>
      <c r="CA44" s="365"/>
      <c r="CB44" s="365"/>
      <c r="CC44" s="365"/>
      <c r="CD44" s="365"/>
      <c r="CE44" s="365"/>
      <c r="CF44" s="365"/>
      <c r="CG44" s="365"/>
      <c r="CH44" s="365"/>
      <c r="CI44" s="365"/>
      <c r="CJ44" s="365"/>
      <c r="CK44" s="365"/>
      <c r="CL44" s="365"/>
      <c r="CM44" s="365"/>
      <c r="CN44" s="365"/>
      <c r="CO44" s="365"/>
      <c r="CP44" s="365"/>
      <c r="CQ44" s="365"/>
      <c r="CR44" s="365"/>
      <c r="CS44" s="365"/>
      <c r="CT44" s="365"/>
      <c r="CU44" s="365"/>
      <c r="CV44" s="365"/>
      <c r="CW44" s="365"/>
      <c r="CX44" s="365"/>
      <c r="CY44" s="365"/>
      <c r="CZ44" s="365"/>
      <c r="DA44" s="365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</row>
  </sheetData>
  <sheetProtection password="CB6C" sheet="1" autoFilter="0"/>
  <autoFilter ref="A5:DN42"/>
  <mergeCells count="65">
    <mergeCell ref="D40:H40"/>
    <mergeCell ref="J40:L40"/>
    <mergeCell ref="N40:O40"/>
    <mergeCell ref="D41:F41"/>
    <mergeCell ref="J41:L41"/>
    <mergeCell ref="D42:F42"/>
    <mergeCell ref="J42:L42"/>
    <mergeCell ref="B39:C39"/>
    <mergeCell ref="D39:H39"/>
    <mergeCell ref="J39:L39"/>
    <mergeCell ref="N39:O39"/>
    <mergeCell ref="AX3:AX4"/>
    <mergeCell ref="AY3:AZ3"/>
    <mergeCell ref="AB3:AB4"/>
    <mergeCell ref="AC3:AD3"/>
    <mergeCell ref="AE3:AE4"/>
    <mergeCell ref="AF3:AH3"/>
    <mergeCell ref="U2:Z2"/>
    <mergeCell ref="BA3:BA4"/>
    <mergeCell ref="BB3:BD3"/>
    <mergeCell ref="BE3:BG3"/>
    <mergeCell ref="AM3:AM4"/>
    <mergeCell ref="AN3:AO3"/>
    <mergeCell ref="AP3:AP4"/>
    <mergeCell ref="AQ3:AS3"/>
    <mergeCell ref="AT3:AV3"/>
    <mergeCell ref="AW3:AW4"/>
    <mergeCell ref="AI3:AK3"/>
    <mergeCell ref="AL3:AL4"/>
    <mergeCell ref="Q3:Q4"/>
    <mergeCell ref="R3:S3"/>
    <mergeCell ref="T3:T4"/>
    <mergeCell ref="U3:W3"/>
    <mergeCell ref="X3:Z3"/>
    <mergeCell ref="AA3:AA4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AC2:AE2"/>
    <mergeCell ref="B1:O1"/>
    <mergeCell ref="P1:Z1"/>
    <mergeCell ref="AA1:AK1"/>
    <mergeCell ref="AL1:AV1"/>
    <mergeCell ref="AW1:BG1"/>
    <mergeCell ref="AF2:AK2"/>
    <mergeCell ref="AL2:AM2"/>
    <mergeCell ref="AN2:AP2"/>
    <mergeCell ref="AQ2:AV2"/>
    <mergeCell ref="AW2:AX2"/>
    <mergeCell ref="A2:A4"/>
    <mergeCell ref="B2:B4"/>
    <mergeCell ref="C2:C4"/>
    <mergeCell ref="D2:D4"/>
    <mergeCell ref="E2:F2"/>
    <mergeCell ref="AA2:AB2"/>
    <mergeCell ref="G2:I2"/>
    <mergeCell ref="J2:O2"/>
    <mergeCell ref="P2:Q2"/>
    <mergeCell ref="R2:T2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BC27"/>
  <sheetViews>
    <sheetView showZeros="0" zoomScaleNormal="100" zoomScaleSheetLayoutView="80" workbookViewId="0">
      <pane xSplit="7" ySplit="6" topLeftCell="H7" activePane="bottomRight" state="frozen"/>
      <selection activeCell="DK44" sqref="DK44"/>
      <selection pane="topRight" activeCell="DK44" sqref="DK44"/>
      <selection pane="bottomLeft" activeCell="DK44" sqref="DK44"/>
      <selection pane="bottomRight" activeCell="A2" sqref="A1:A65536"/>
    </sheetView>
  </sheetViews>
  <sheetFormatPr defaultColWidth="0.85546875" defaultRowHeight="12.75"/>
  <cols>
    <col min="1" max="1" width="33.140625" style="48" customWidth="1"/>
    <col min="2" max="3" width="11.140625" style="48" customWidth="1"/>
    <col min="4" max="7" width="14.7109375" style="48" customWidth="1"/>
    <col min="8" max="55" width="16" style="48" customWidth="1"/>
    <col min="56" max="147" width="2.7109375" style="48" customWidth="1"/>
    <col min="148" max="16384" width="0.85546875" style="48"/>
  </cols>
  <sheetData>
    <row r="1" spans="1:55" ht="16.5" thickBot="1">
      <c r="A1" s="450" t="s">
        <v>218</v>
      </c>
      <c r="B1" s="450"/>
      <c r="C1" s="450"/>
      <c r="D1" s="450"/>
      <c r="E1" s="450"/>
      <c r="F1" s="450"/>
    </row>
    <row r="2" spans="1:55" s="103" customFormat="1" ht="22.5">
      <c r="A2" s="388">
        <v>3</v>
      </c>
      <c r="B2" s="556" t="s">
        <v>217</v>
      </c>
      <c r="C2" s="556"/>
      <c r="D2" s="556"/>
      <c r="E2" s="556"/>
      <c r="F2" s="556"/>
      <c r="G2" s="556"/>
      <c r="H2" s="557" t="s">
        <v>177</v>
      </c>
      <c r="I2" s="558"/>
      <c r="J2" s="558"/>
      <c r="K2" s="559"/>
      <c r="L2" s="557" t="s">
        <v>178</v>
      </c>
      <c r="M2" s="558"/>
      <c r="N2" s="558"/>
      <c r="O2" s="559"/>
      <c r="P2" s="557" t="s">
        <v>179</v>
      </c>
      <c r="Q2" s="558"/>
      <c r="R2" s="558"/>
      <c r="S2" s="559"/>
      <c r="T2" s="557" t="s">
        <v>180</v>
      </c>
      <c r="U2" s="558"/>
      <c r="V2" s="558"/>
      <c r="W2" s="559"/>
      <c r="X2" s="557" t="s">
        <v>181</v>
      </c>
      <c r="Y2" s="558"/>
      <c r="Z2" s="558"/>
      <c r="AA2" s="559"/>
      <c r="AB2" s="557" t="s">
        <v>182</v>
      </c>
      <c r="AC2" s="558"/>
      <c r="AD2" s="558"/>
      <c r="AE2" s="559"/>
      <c r="AF2" s="557" t="s">
        <v>183</v>
      </c>
      <c r="AG2" s="558"/>
      <c r="AH2" s="558"/>
      <c r="AI2" s="559"/>
      <c r="AJ2" s="557" t="s">
        <v>184</v>
      </c>
      <c r="AK2" s="558"/>
      <c r="AL2" s="558"/>
      <c r="AM2" s="559"/>
      <c r="AN2" s="557" t="s">
        <v>185</v>
      </c>
      <c r="AO2" s="558"/>
      <c r="AP2" s="558"/>
      <c r="AQ2" s="559"/>
      <c r="AR2" s="557" t="s">
        <v>186</v>
      </c>
      <c r="AS2" s="558"/>
      <c r="AT2" s="558"/>
      <c r="AU2" s="559"/>
      <c r="AV2" s="557" t="s">
        <v>187</v>
      </c>
      <c r="AW2" s="558"/>
      <c r="AX2" s="558"/>
      <c r="AY2" s="559"/>
      <c r="AZ2" s="557" t="s">
        <v>188</v>
      </c>
      <c r="BA2" s="558"/>
      <c r="BB2" s="558"/>
      <c r="BC2" s="559"/>
    </row>
    <row r="3" spans="1:55" s="50" customFormat="1" ht="27" customHeight="1">
      <c r="A3" s="560" t="s">
        <v>132</v>
      </c>
      <c r="B3" s="560" t="s">
        <v>133</v>
      </c>
      <c r="C3" s="560" t="s">
        <v>172</v>
      </c>
      <c r="D3" s="565" t="s">
        <v>134</v>
      </c>
      <c r="E3" s="565"/>
      <c r="F3" s="565"/>
      <c r="G3" s="566"/>
      <c r="H3" s="567" t="s">
        <v>134</v>
      </c>
      <c r="I3" s="565"/>
      <c r="J3" s="565"/>
      <c r="K3" s="568"/>
      <c r="L3" s="567" t="s">
        <v>134</v>
      </c>
      <c r="M3" s="565"/>
      <c r="N3" s="565"/>
      <c r="O3" s="568"/>
      <c r="P3" s="567" t="s">
        <v>134</v>
      </c>
      <c r="Q3" s="565"/>
      <c r="R3" s="565"/>
      <c r="S3" s="568"/>
      <c r="T3" s="567" t="s">
        <v>134</v>
      </c>
      <c r="U3" s="565"/>
      <c r="V3" s="565"/>
      <c r="W3" s="568"/>
      <c r="X3" s="567" t="s">
        <v>134</v>
      </c>
      <c r="Y3" s="565"/>
      <c r="Z3" s="565"/>
      <c r="AA3" s="568"/>
      <c r="AB3" s="567" t="s">
        <v>134</v>
      </c>
      <c r="AC3" s="565"/>
      <c r="AD3" s="565"/>
      <c r="AE3" s="568"/>
      <c r="AF3" s="567" t="s">
        <v>134</v>
      </c>
      <c r="AG3" s="565"/>
      <c r="AH3" s="565"/>
      <c r="AI3" s="568"/>
      <c r="AJ3" s="567" t="s">
        <v>134</v>
      </c>
      <c r="AK3" s="565"/>
      <c r="AL3" s="565"/>
      <c r="AM3" s="568"/>
      <c r="AN3" s="567" t="s">
        <v>134</v>
      </c>
      <c r="AO3" s="565"/>
      <c r="AP3" s="565"/>
      <c r="AQ3" s="568"/>
      <c r="AR3" s="567" t="s">
        <v>134</v>
      </c>
      <c r="AS3" s="565"/>
      <c r="AT3" s="565"/>
      <c r="AU3" s="568"/>
      <c r="AV3" s="567" t="s">
        <v>134</v>
      </c>
      <c r="AW3" s="565"/>
      <c r="AX3" s="565"/>
      <c r="AY3" s="568"/>
      <c r="AZ3" s="567" t="s">
        <v>134</v>
      </c>
      <c r="BA3" s="565"/>
      <c r="BB3" s="565"/>
      <c r="BC3" s="568"/>
    </row>
    <row r="4" spans="1:55" s="50" customFormat="1" ht="12.75" customHeight="1">
      <c r="A4" s="561"/>
      <c r="B4" s="563"/>
      <c r="C4" s="561"/>
      <c r="D4" s="560" t="s">
        <v>135</v>
      </c>
      <c r="E4" s="569" t="s">
        <v>136</v>
      </c>
      <c r="F4" s="569"/>
      <c r="G4" s="570"/>
      <c r="H4" s="571" t="s">
        <v>135</v>
      </c>
      <c r="I4" s="573" t="s">
        <v>136</v>
      </c>
      <c r="J4" s="573"/>
      <c r="K4" s="574"/>
      <c r="L4" s="571" t="s">
        <v>135</v>
      </c>
      <c r="M4" s="573" t="s">
        <v>136</v>
      </c>
      <c r="N4" s="573"/>
      <c r="O4" s="574"/>
      <c r="P4" s="571" t="s">
        <v>135</v>
      </c>
      <c r="Q4" s="573" t="s">
        <v>136</v>
      </c>
      <c r="R4" s="573"/>
      <c r="S4" s="574"/>
      <c r="T4" s="571" t="s">
        <v>135</v>
      </c>
      <c r="U4" s="573" t="s">
        <v>136</v>
      </c>
      <c r="V4" s="573"/>
      <c r="W4" s="574"/>
      <c r="X4" s="571" t="s">
        <v>135</v>
      </c>
      <c r="Y4" s="573" t="s">
        <v>136</v>
      </c>
      <c r="Z4" s="573"/>
      <c r="AA4" s="574"/>
      <c r="AB4" s="571" t="s">
        <v>135</v>
      </c>
      <c r="AC4" s="573" t="s">
        <v>136</v>
      </c>
      <c r="AD4" s="573"/>
      <c r="AE4" s="574"/>
      <c r="AF4" s="571" t="s">
        <v>135</v>
      </c>
      <c r="AG4" s="573" t="s">
        <v>136</v>
      </c>
      <c r="AH4" s="573"/>
      <c r="AI4" s="574"/>
      <c r="AJ4" s="571" t="s">
        <v>135</v>
      </c>
      <c r="AK4" s="573" t="s">
        <v>136</v>
      </c>
      <c r="AL4" s="573"/>
      <c r="AM4" s="574"/>
      <c r="AN4" s="571" t="s">
        <v>135</v>
      </c>
      <c r="AO4" s="573" t="s">
        <v>136</v>
      </c>
      <c r="AP4" s="573"/>
      <c r="AQ4" s="574"/>
      <c r="AR4" s="571" t="s">
        <v>135</v>
      </c>
      <c r="AS4" s="573" t="s">
        <v>136</v>
      </c>
      <c r="AT4" s="573"/>
      <c r="AU4" s="574"/>
      <c r="AV4" s="571" t="s">
        <v>135</v>
      </c>
      <c r="AW4" s="573" t="s">
        <v>136</v>
      </c>
      <c r="AX4" s="573"/>
      <c r="AY4" s="574"/>
      <c r="AZ4" s="571" t="s">
        <v>135</v>
      </c>
      <c r="BA4" s="573" t="s">
        <v>136</v>
      </c>
      <c r="BB4" s="573"/>
      <c r="BC4" s="574"/>
    </row>
    <row r="5" spans="1:55" s="50" customFormat="1" ht="69.75" customHeight="1">
      <c r="A5" s="562"/>
      <c r="B5" s="564"/>
      <c r="C5" s="562"/>
      <c r="D5" s="562"/>
      <c r="E5" s="51" t="s">
        <v>173</v>
      </c>
      <c r="F5" s="51" t="s">
        <v>174</v>
      </c>
      <c r="G5" s="67" t="s">
        <v>175</v>
      </c>
      <c r="H5" s="572"/>
      <c r="I5" s="51" t="s">
        <v>173</v>
      </c>
      <c r="J5" s="51" t="s">
        <v>174</v>
      </c>
      <c r="K5" s="106" t="s">
        <v>175</v>
      </c>
      <c r="L5" s="572"/>
      <c r="M5" s="51" t="s">
        <v>173</v>
      </c>
      <c r="N5" s="51" t="s">
        <v>174</v>
      </c>
      <c r="O5" s="106" t="s">
        <v>175</v>
      </c>
      <c r="P5" s="572"/>
      <c r="Q5" s="51" t="s">
        <v>173</v>
      </c>
      <c r="R5" s="51" t="s">
        <v>174</v>
      </c>
      <c r="S5" s="106" t="s">
        <v>175</v>
      </c>
      <c r="T5" s="572"/>
      <c r="U5" s="51" t="s">
        <v>173</v>
      </c>
      <c r="V5" s="51" t="s">
        <v>174</v>
      </c>
      <c r="W5" s="106" t="s">
        <v>175</v>
      </c>
      <c r="X5" s="572"/>
      <c r="Y5" s="51" t="s">
        <v>173</v>
      </c>
      <c r="Z5" s="51" t="s">
        <v>174</v>
      </c>
      <c r="AA5" s="106" t="s">
        <v>175</v>
      </c>
      <c r="AB5" s="572"/>
      <c r="AC5" s="51" t="s">
        <v>173</v>
      </c>
      <c r="AD5" s="51" t="s">
        <v>174</v>
      </c>
      <c r="AE5" s="106" t="s">
        <v>175</v>
      </c>
      <c r="AF5" s="572"/>
      <c r="AG5" s="51" t="s">
        <v>173</v>
      </c>
      <c r="AH5" s="51" t="s">
        <v>174</v>
      </c>
      <c r="AI5" s="106" t="s">
        <v>175</v>
      </c>
      <c r="AJ5" s="572"/>
      <c r="AK5" s="51" t="s">
        <v>173</v>
      </c>
      <c r="AL5" s="51" t="s">
        <v>174</v>
      </c>
      <c r="AM5" s="106" t="s">
        <v>175</v>
      </c>
      <c r="AN5" s="572"/>
      <c r="AO5" s="51" t="s">
        <v>173</v>
      </c>
      <c r="AP5" s="51" t="s">
        <v>174</v>
      </c>
      <c r="AQ5" s="106" t="s">
        <v>175</v>
      </c>
      <c r="AR5" s="572"/>
      <c r="AS5" s="51" t="s">
        <v>173</v>
      </c>
      <c r="AT5" s="51" t="s">
        <v>174</v>
      </c>
      <c r="AU5" s="106" t="s">
        <v>175</v>
      </c>
      <c r="AV5" s="572"/>
      <c r="AW5" s="51" t="s">
        <v>173</v>
      </c>
      <c r="AX5" s="51" t="s">
        <v>174</v>
      </c>
      <c r="AY5" s="106" t="s">
        <v>175</v>
      </c>
      <c r="AZ5" s="572"/>
      <c r="BA5" s="51" t="s">
        <v>173</v>
      </c>
      <c r="BB5" s="51" t="s">
        <v>174</v>
      </c>
      <c r="BC5" s="106" t="s">
        <v>175</v>
      </c>
    </row>
    <row r="6" spans="1:55" s="50" customFormat="1" ht="12">
      <c r="A6" s="68" t="s">
        <v>36</v>
      </c>
      <c r="B6" s="68" t="s">
        <v>38</v>
      </c>
      <c r="C6" s="68" t="s">
        <v>37</v>
      </c>
      <c r="D6" s="68">
        <v>1</v>
      </c>
      <c r="E6" s="68">
        <v>2</v>
      </c>
      <c r="F6" s="68">
        <v>3</v>
      </c>
      <c r="G6" s="68">
        <v>4</v>
      </c>
      <c r="H6" s="382" t="str">
        <f>CONCATENATE(H2," - гр.",$D$6)</f>
        <v>ЯНВАРЬ - гр.1</v>
      </c>
      <c r="I6" s="383" t="str">
        <f>CONCATENATE(H2," - гр.",$E$6)</f>
        <v>ЯНВАРЬ - гр.2</v>
      </c>
      <c r="J6" s="383" t="str">
        <f>CONCATENATE(H2," - гр.",$F$6)</f>
        <v>ЯНВАРЬ - гр.3</v>
      </c>
      <c r="K6" s="384" t="str">
        <f>CONCATENATE(H2," - гр.",$G$6)</f>
        <v>ЯНВАРЬ - гр.4</v>
      </c>
      <c r="L6" s="382" t="str">
        <f>CONCATENATE(L2," - гр.",$D$6)</f>
        <v>ФЕВРАЛЬ - гр.1</v>
      </c>
      <c r="M6" s="383" t="str">
        <f>CONCATENATE(L2," - гр.",$E$6)</f>
        <v>ФЕВРАЛЬ - гр.2</v>
      </c>
      <c r="N6" s="383" t="str">
        <f>CONCATENATE(L2," - гр.",$F$6)</f>
        <v>ФЕВРАЛЬ - гр.3</v>
      </c>
      <c r="O6" s="384" t="str">
        <f>CONCATENATE(L2," - гр.",$G$6)</f>
        <v>ФЕВРАЛЬ - гр.4</v>
      </c>
      <c r="P6" s="382" t="str">
        <f>CONCATENATE(P2," - гр.",$D$6)</f>
        <v>МАРТ - гр.1</v>
      </c>
      <c r="Q6" s="383" t="str">
        <f>CONCATENATE(P2," - гр.",$E$6)</f>
        <v>МАРТ - гр.2</v>
      </c>
      <c r="R6" s="383" t="str">
        <f>CONCATENATE(P2," - гр.",$F$6)</f>
        <v>МАРТ - гр.3</v>
      </c>
      <c r="S6" s="384" t="str">
        <f>CONCATENATE(P2," - гр.",$G$6)</f>
        <v>МАРТ - гр.4</v>
      </c>
      <c r="T6" s="382" t="str">
        <f>CONCATENATE(T2," - гр.",$D$6)</f>
        <v>АПРЕЛЬ - гр.1</v>
      </c>
      <c r="U6" s="383" t="str">
        <f>CONCATENATE(T2," - гр.",$E$6)</f>
        <v>АПРЕЛЬ - гр.2</v>
      </c>
      <c r="V6" s="383" t="str">
        <f>CONCATENATE(T2," - гр.",$F$6)</f>
        <v>АПРЕЛЬ - гр.3</v>
      </c>
      <c r="W6" s="384" t="str">
        <f>CONCATENATE(T2," - гр.",$G$6)</f>
        <v>АПРЕЛЬ - гр.4</v>
      </c>
      <c r="X6" s="382" t="str">
        <f>CONCATENATE(X2," - гр.",$D$6)</f>
        <v>МАЙ - гр.1</v>
      </c>
      <c r="Y6" s="383" t="str">
        <f>CONCATENATE(X2," - гр.",$E$6)</f>
        <v>МАЙ - гр.2</v>
      </c>
      <c r="Z6" s="383" t="str">
        <f>CONCATENATE(X2," - гр.",$F$6)</f>
        <v>МАЙ - гр.3</v>
      </c>
      <c r="AA6" s="384" t="str">
        <f>CONCATENATE(X2," - гр.",$G$6)</f>
        <v>МАЙ - гр.4</v>
      </c>
      <c r="AB6" s="382" t="str">
        <f>CONCATENATE(AB2," - гр.",$D$6)</f>
        <v>ИЮНЬ - гр.1</v>
      </c>
      <c r="AC6" s="383" t="str">
        <f>CONCATENATE(AB2," - гр.",$E$6)</f>
        <v>ИЮНЬ - гр.2</v>
      </c>
      <c r="AD6" s="383" t="str">
        <f>CONCATENATE(AB2," - гр.",$F$6)</f>
        <v>ИЮНЬ - гр.3</v>
      </c>
      <c r="AE6" s="384" t="str">
        <f>CONCATENATE(AB2," - гр.",$G$6)</f>
        <v>ИЮНЬ - гр.4</v>
      </c>
      <c r="AF6" s="382" t="str">
        <f>CONCATENATE(AF2," - гр.",$D$6)</f>
        <v>ИЮЛЬ - гр.1</v>
      </c>
      <c r="AG6" s="383" t="str">
        <f>CONCATENATE(AF2," - гр.",$E$6)</f>
        <v>ИЮЛЬ - гр.2</v>
      </c>
      <c r="AH6" s="383" t="str">
        <f>CONCATENATE(AF2," - гр.",$F$6)</f>
        <v>ИЮЛЬ - гр.3</v>
      </c>
      <c r="AI6" s="384" t="str">
        <f>CONCATENATE(AF2," - гр.",$G$6)</f>
        <v>ИЮЛЬ - гр.4</v>
      </c>
      <c r="AJ6" s="382" t="str">
        <f>CONCATENATE(AJ2," - гр.",$D$6)</f>
        <v>АВГУСТ - гр.1</v>
      </c>
      <c r="AK6" s="383" t="str">
        <f>CONCATENATE(AJ2," - гр.",$E$6)</f>
        <v>АВГУСТ - гр.2</v>
      </c>
      <c r="AL6" s="383" t="str">
        <f>CONCATENATE(AJ2," - гр.",$F$6)</f>
        <v>АВГУСТ - гр.3</v>
      </c>
      <c r="AM6" s="384" t="str">
        <f>CONCATENATE(AJ2," - гр.",$G$6)</f>
        <v>АВГУСТ - гр.4</v>
      </c>
      <c r="AN6" s="382" t="str">
        <f>CONCATENATE(AN2," - гр.",$D$6)</f>
        <v>СЕНТЯБРЬ - гр.1</v>
      </c>
      <c r="AO6" s="383" t="str">
        <f>CONCATENATE(AN2," - гр.",$E$6)</f>
        <v>СЕНТЯБРЬ - гр.2</v>
      </c>
      <c r="AP6" s="383" t="str">
        <f>CONCATENATE(AN2," - гр.",$F$6)</f>
        <v>СЕНТЯБРЬ - гр.3</v>
      </c>
      <c r="AQ6" s="384" t="str">
        <f>CONCATENATE(AN2," - гр.",$G$6)</f>
        <v>СЕНТЯБРЬ - гр.4</v>
      </c>
      <c r="AR6" s="382" t="str">
        <f>CONCATENATE(AR2," - гр.",$D$6)</f>
        <v>ОКТЯБРЬ - гр.1</v>
      </c>
      <c r="AS6" s="383" t="str">
        <f>CONCATENATE(AR2," - гр.",$E$6)</f>
        <v>ОКТЯБРЬ - гр.2</v>
      </c>
      <c r="AT6" s="383" t="str">
        <f>CONCATENATE(AR2," - гр.",$F$6)</f>
        <v>ОКТЯБРЬ - гр.3</v>
      </c>
      <c r="AU6" s="384" t="str">
        <f>CONCATENATE(AR2," - гр.",$G$6)</f>
        <v>ОКТЯБРЬ - гр.4</v>
      </c>
      <c r="AV6" s="382" t="str">
        <f>CONCATENATE(AV2," - гр.",$D$6)</f>
        <v>НОЯБРЬ - гр.1</v>
      </c>
      <c r="AW6" s="383" t="str">
        <f>CONCATENATE(AV2," - гр.",$E$6)</f>
        <v>НОЯБРЬ - гр.2</v>
      </c>
      <c r="AX6" s="383" t="str">
        <f>CONCATENATE(AV2," - гр.",$F$6)</f>
        <v>НОЯБРЬ - гр.3</v>
      </c>
      <c r="AY6" s="384" t="str">
        <f>CONCATENATE(AV2," - гр.",$G$6)</f>
        <v>НОЯБРЬ - гр.4</v>
      </c>
      <c r="AZ6" s="382" t="str">
        <f>CONCATENATE(AZ2," - гр.",$D$6)</f>
        <v>ДЕКАБРЬ - гр.1</v>
      </c>
      <c r="BA6" s="383" t="str">
        <f>CONCATENATE(AZ2," - гр.",$E$6)</f>
        <v>ДЕКАБРЬ - гр.2</v>
      </c>
      <c r="BB6" s="383" t="str">
        <f>CONCATENATE(AZ2," - гр.",$F$6)</f>
        <v>ДЕКАБРЬ - гр.3</v>
      </c>
      <c r="BC6" s="384" t="str">
        <f>CONCATENATE(AZ2," - гр.",$G$6)</f>
        <v>ДЕКАБРЬ - гр.4</v>
      </c>
    </row>
    <row r="7" spans="1:55" s="61" customFormat="1" ht="26.25" customHeight="1">
      <c r="A7" s="101" t="s">
        <v>137</v>
      </c>
      <c r="B7" s="102" t="s">
        <v>6</v>
      </c>
      <c r="C7" s="102"/>
      <c r="D7" s="110">
        <f>SUM(D9:D22)</f>
        <v>528.6</v>
      </c>
      <c r="E7" s="110">
        <f>SUM(E8:E22)</f>
        <v>467.1</v>
      </c>
      <c r="F7" s="110">
        <f>SUM(F8:F22)</f>
        <v>25.5</v>
      </c>
      <c r="G7" s="110">
        <f>SUM(G8:G22)</f>
        <v>36</v>
      </c>
      <c r="H7" s="109">
        <f>SUM(I7:K7)</f>
        <v>526.5</v>
      </c>
      <c r="I7" s="110">
        <f>SUM(I8:I22)</f>
        <v>465.5</v>
      </c>
      <c r="J7" s="110">
        <f>SUM(J8:J22)</f>
        <v>26</v>
      </c>
      <c r="K7" s="111">
        <f>SUM(K8:K22)</f>
        <v>35</v>
      </c>
      <c r="L7" s="109">
        <f>SUM(M7:O7)</f>
        <v>521.5</v>
      </c>
      <c r="M7" s="110">
        <f>SUM(M8:M22)</f>
        <v>463</v>
      </c>
      <c r="N7" s="110">
        <f>SUM(N8:N22)</f>
        <v>25.5</v>
      </c>
      <c r="O7" s="111">
        <f>SUM(O8:O22)</f>
        <v>33</v>
      </c>
      <c r="P7" s="109">
        <f>SUM(Q7:S7)</f>
        <v>538</v>
      </c>
      <c r="Q7" s="110">
        <f>SUM(Q8:Q22)</f>
        <v>473</v>
      </c>
      <c r="R7" s="110">
        <f>SUM(R8:R22)</f>
        <v>25</v>
      </c>
      <c r="S7" s="111">
        <f>SUM(S8:S22)</f>
        <v>40</v>
      </c>
      <c r="T7" s="109">
        <f>SUM(U7:W7)</f>
        <v>0</v>
      </c>
      <c r="U7" s="110">
        <f>SUM(U8:U22)</f>
        <v>0</v>
      </c>
      <c r="V7" s="110">
        <f>SUM(V8:V22)</f>
        <v>0</v>
      </c>
      <c r="W7" s="111">
        <f>SUM(W8:W22)</f>
        <v>0</v>
      </c>
      <c r="X7" s="109">
        <f>SUM(Y7:AA7)</f>
        <v>0</v>
      </c>
      <c r="Y7" s="110">
        <f>SUM(Y8:Y22)</f>
        <v>0</v>
      </c>
      <c r="Z7" s="110">
        <f>SUM(Z8:Z22)</f>
        <v>0</v>
      </c>
      <c r="AA7" s="111">
        <f>SUM(AA8:AA22)</f>
        <v>0</v>
      </c>
      <c r="AB7" s="109">
        <f>SUM(AC7:AE7)</f>
        <v>0</v>
      </c>
      <c r="AC7" s="110">
        <f>SUM(AC8:AC22)</f>
        <v>0</v>
      </c>
      <c r="AD7" s="110">
        <f>SUM(AD8:AD22)</f>
        <v>0</v>
      </c>
      <c r="AE7" s="111">
        <f>SUM(AE8:AE22)</f>
        <v>0</v>
      </c>
      <c r="AF7" s="109">
        <f>SUM(AG7:AI7)</f>
        <v>0</v>
      </c>
      <c r="AG7" s="110">
        <f>SUM(AG8:AG22)</f>
        <v>0</v>
      </c>
      <c r="AH7" s="110">
        <f>SUM(AH8:AH22)</f>
        <v>0</v>
      </c>
      <c r="AI7" s="111">
        <f>SUM(AI8:AI22)</f>
        <v>0</v>
      </c>
      <c r="AJ7" s="109">
        <f>SUM(AK7:AM7)</f>
        <v>0</v>
      </c>
      <c r="AK7" s="110">
        <f>SUM(AK8:AK22)</f>
        <v>0</v>
      </c>
      <c r="AL7" s="110">
        <f>SUM(AL8:AL22)</f>
        <v>0</v>
      </c>
      <c r="AM7" s="111">
        <f>SUM(AM8:AM22)</f>
        <v>0</v>
      </c>
      <c r="AN7" s="109">
        <f>SUM(AO7:AQ7)</f>
        <v>0</v>
      </c>
      <c r="AO7" s="110">
        <f>SUM(AO8:AO22)</f>
        <v>0</v>
      </c>
      <c r="AP7" s="110">
        <f>SUM(AP8:AP22)</f>
        <v>0</v>
      </c>
      <c r="AQ7" s="111">
        <f>SUM(AQ8:AQ22)</f>
        <v>0</v>
      </c>
      <c r="AR7" s="109">
        <f>SUM(AS7:AU7)</f>
        <v>0</v>
      </c>
      <c r="AS7" s="110">
        <f>SUM(AS8:AS22)</f>
        <v>0</v>
      </c>
      <c r="AT7" s="110">
        <f>SUM(AT8:AT22)</f>
        <v>0</v>
      </c>
      <c r="AU7" s="111">
        <f>SUM(AU8:AU22)</f>
        <v>0</v>
      </c>
      <c r="AV7" s="109">
        <f>SUM(AW7:AY7)</f>
        <v>0</v>
      </c>
      <c r="AW7" s="110">
        <f>SUM(AW8:AW22)</f>
        <v>0</v>
      </c>
      <c r="AX7" s="110">
        <f>SUM(AX8:AX22)</f>
        <v>0</v>
      </c>
      <c r="AY7" s="111">
        <f>SUM(AY8:AY22)</f>
        <v>0</v>
      </c>
      <c r="AZ7" s="109">
        <f>SUM(BA7:BC7)</f>
        <v>0</v>
      </c>
      <c r="BA7" s="110">
        <f>SUM(BA8:BA22)</f>
        <v>0</v>
      </c>
      <c r="BB7" s="110">
        <f>SUM(BB8:BB22)</f>
        <v>0</v>
      </c>
      <c r="BC7" s="111">
        <f>SUM(BC8:BC22)</f>
        <v>0</v>
      </c>
    </row>
    <row r="8" spans="1:55" ht="25.5" customHeight="1">
      <c r="A8" s="69" t="s">
        <v>152</v>
      </c>
      <c r="B8" s="498" t="s">
        <v>7</v>
      </c>
      <c r="C8" s="54"/>
      <c r="D8" s="147"/>
      <c r="E8" s="147"/>
      <c r="F8" s="147"/>
      <c r="G8" s="147"/>
      <c r="H8" s="112"/>
      <c r="I8" s="108"/>
      <c r="J8" s="108"/>
      <c r="K8" s="113"/>
      <c r="L8" s="112"/>
      <c r="M8" s="108"/>
      <c r="N8" s="108"/>
      <c r="O8" s="113"/>
      <c r="P8" s="112"/>
      <c r="Q8" s="108"/>
      <c r="R8" s="108"/>
      <c r="S8" s="113"/>
      <c r="T8" s="112"/>
      <c r="U8" s="108"/>
      <c r="V8" s="108"/>
      <c r="W8" s="113"/>
      <c r="X8" s="112"/>
      <c r="Y8" s="108"/>
      <c r="Z8" s="108"/>
      <c r="AA8" s="113"/>
      <c r="AB8" s="112"/>
      <c r="AC8" s="108"/>
      <c r="AD8" s="108"/>
      <c r="AE8" s="113"/>
      <c r="AF8" s="112"/>
      <c r="AG8" s="108"/>
      <c r="AH8" s="108"/>
      <c r="AI8" s="113"/>
      <c r="AJ8" s="112"/>
      <c r="AK8" s="108"/>
      <c r="AL8" s="108"/>
      <c r="AM8" s="113"/>
      <c r="AN8" s="112"/>
      <c r="AO8" s="108"/>
      <c r="AP8" s="108"/>
      <c r="AQ8" s="113"/>
      <c r="AR8" s="112"/>
      <c r="AS8" s="108"/>
      <c r="AT8" s="108"/>
      <c r="AU8" s="113"/>
      <c r="AV8" s="112"/>
      <c r="AW8" s="108"/>
      <c r="AX8" s="108"/>
      <c r="AY8" s="113"/>
      <c r="AZ8" s="112"/>
      <c r="BA8" s="108"/>
      <c r="BB8" s="108"/>
      <c r="BC8" s="113"/>
    </row>
    <row r="9" spans="1:55" ht="25.5">
      <c r="A9" s="56" t="s">
        <v>153</v>
      </c>
      <c r="B9" s="501"/>
      <c r="C9" s="57" t="s">
        <v>161</v>
      </c>
      <c r="D9" s="176">
        <f>SUM(E9:G9)</f>
        <v>0</v>
      </c>
      <c r="E9" s="176">
        <f t="shared" ref="E9:E22" si="0">ROUND(SUMIF($H$5:$BC$5,$E$5,$H9:$BC9)/A$2,1)</f>
        <v>0</v>
      </c>
      <c r="F9" s="176">
        <f>ROUND(SUMIF($H$5:$BC$5,$F$5,$H9:$BC9)/A$2,1)</f>
        <v>0</v>
      </c>
      <c r="G9" s="176">
        <f>ROUND(SUMIF($H$5:$BC$5,$G$5,$H9:$BC9)/A$2,1)</f>
        <v>0</v>
      </c>
      <c r="H9" s="114">
        <f>SUM(I9:K9)</f>
        <v>0</v>
      </c>
      <c r="I9" s="115"/>
      <c r="J9" s="115"/>
      <c r="K9" s="116"/>
      <c r="L9" s="114">
        <f t="shared" ref="L9:L23" si="1">SUM(M9:O9)</f>
        <v>0</v>
      </c>
      <c r="M9" s="115"/>
      <c r="N9" s="115"/>
      <c r="O9" s="116"/>
      <c r="P9" s="114">
        <f>SUM(Q9:S9)</f>
        <v>0</v>
      </c>
      <c r="Q9" s="115"/>
      <c r="R9" s="115"/>
      <c r="S9" s="116"/>
      <c r="T9" s="114">
        <f>SUM(U9:W9)</f>
        <v>0</v>
      </c>
      <c r="U9" s="115"/>
      <c r="V9" s="115"/>
      <c r="W9" s="116"/>
      <c r="X9" s="114">
        <f>SUM(Y9:AA9)</f>
        <v>0</v>
      </c>
      <c r="Y9" s="115"/>
      <c r="Z9" s="115"/>
      <c r="AA9" s="116"/>
      <c r="AB9" s="114">
        <f>SUM(AC9:AE9)</f>
        <v>0</v>
      </c>
      <c r="AC9" s="115"/>
      <c r="AD9" s="115"/>
      <c r="AE9" s="116"/>
      <c r="AF9" s="114">
        <f>SUM(AG9:AI9)</f>
        <v>0</v>
      </c>
      <c r="AG9" s="115"/>
      <c r="AH9" s="115"/>
      <c r="AI9" s="116"/>
      <c r="AJ9" s="114">
        <f>SUM(AK9:AM9)</f>
        <v>0</v>
      </c>
      <c r="AK9" s="115"/>
      <c r="AL9" s="115"/>
      <c r="AM9" s="116"/>
      <c r="AN9" s="114">
        <f>SUM(AO9:AQ9)</f>
        <v>0</v>
      </c>
      <c r="AO9" s="115"/>
      <c r="AP9" s="115"/>
      <c r="AQ9" s="116"/>
      <c r="AR9" s="114">
        <f>SUM(AS9:AU9)</f>
        <v>0</v>
      </c>
      <c r="AS9" s="115"/>
      <c r="AT9" s="115"/>
      <c r="AU9" s="116"/>
      <c r="AV9" s="114">
        <f>SUM(AW9:AY9)</f>
        <v>0</v>
      </c>
      <c r="AW9" s="115"/>
      <c r="AX9" s="115"/>
      <c r="AY9" s="116"/>
      <c r="AZ9" s="114">
        <f>SUM(BA9:BC9)</f>
        <v>0</v>
      </c>
      <c r="BA9" s="115"/>
      <c r="BB9" s="115"/>
      <c r="BC9" s="116"/>
    </row>
    <row r="10" spans="1:55" ht="18" customHeight="1">
      <c r="A10" s="56" t="s">
        <v>154</v>
      </c>
      <c r="B10" s="53" t="s">
        <v>8</v>
      </c>
      <c r="C10" s="58" t="s">
        <v>162</v>
      </c>
      <c r="D10" s="176">
        <f>SUM(E10:G10)</f>
        <v>0</v>
      </c>
      <c r="E10" s="176">
        <f t="shared" si="0"/>
        <v>0</v>
      </c>
      <c r="F10" s="176">
        <f>ROUND(SUMIF($H$5:$BC$5,$F$5,$H10:$BC10)/A$2,1)</f>
        <v>0</v>
      </c>
      <c r="G10" s="176">
        <f>ROUND(SUMIF($H$5:$BC$5,$G$5,$H10:$BC10)/A$2,1)</f>
        <v>0</v>
      </c>
      <c r="H10" s="109">
        <f>SUM(I10:K10)</f>
        <v>0</v>
      </c>
      <c r="I10" s="117"/>
      <c r="J10" s="117"/>
      <c r="K10" s="118"/>
      <c r="L10" s="109">
        <f t="shared" si="1"/>
        <v>0</v>
      </c>
      <c r="M10" s="117"/>
      <c r="N10" s="117"/>
      <c r="O10" s="118"/>
      <c r="P10" s="109">
        <f>SUM(Q10:S10)</f>
        <v>0</v>
      </c>
      <c r="Q10" s="117"/>
      <c r="R10" s="117"/>
      <c r="S10" s="118"/>
      <c r="T10" s="109">
        <f>SUM(U10:W10)</f>
        <v>0</v>
      </c>
      <c r="U10" s="117"/>
      <c r="V10" s="117"/>
      <c r="W10" s="118"/>
      <c r="X10" s="109">
        <f>SUM(Y10:AA10)</f>
        <v>0</v>
      </c>
      <c r="Y10" s="117"/>
      <c r="Z10" s="117"/>
      <c r="AA10" s="118"/>
      <c r="AB10" s="109">
        <f>SUM(AC10:AE10)</f>
        <v>0</v>
      </c>
      <c r="AC10" s="117"/>
      <c r="AD10" s="117"/>
      <c r="AE10" s="118"/>
      <c r="AF10" s="109">
        <f>SUM(AG10:AI10)</f>
        <v>0</v>
      </c>
      <c r="AG10" s="117"/>
      <c r="AH10" s="117"/>
      <c r="AI10" s="118"/>
      <c r="AJ10" s="109">
        <f>SUM(AK10:AM10)</f>
        <v>0</v>
      </c>
      <c r="AK10" s="117"/>
      <c r="AL10" s="117"/>
      <c r="AM10" s="118"/>
      <c r="AN10" s="109">
        <f>SUM(AO10:AQ10)</f>
        <v>0</v>
      </c>
      <c r="AO10" s="117"/>
      <c r="AP10" s="117"/>
      <c r="AQ10" s="118"/>
      <c r="AR10" s="109">
        <f>SUM(AS10:AU10)</f>
        <v>0</v>
      </c>
      <c r="AS10" s="117"/>
      <c r="AT10" s="117"/>
      <c r="AU10" s="118"/>
      <c r="AV10" s="109">
        <f>SUM(AW10:AY10)</f>
        <v>0</v>
      </c>
      <c r="AW10" s="117"/>
      <c r="AX10" s="117"/>
      <c r="AY10" s="118"/>
      <c r="AZ10" s="109">
        <f>SUM(BA10:BC10)</f>
        <v>0</v>
      </c>
      <c r="BA10" s="117"/>
      <c r="BB10" s="117"/>
      <c r="BC10" s="118"/>
    </row>
    <row r="11" spans="1:55" ht="18" customHeight="1">
      <c r="A11" s="56" t="s">
        <v>155</v>
      </c>
      <c r="B11" s="53" t="s">
        <v>9</v>
      </c>
      <c r="C11" s="58" t="s">
        <v>163</v>
      </c>
      <c r="D11" s="176">
        <f t="shared" ref="D11:D22" si="2">SUM(E11:G11)</f>
        <v>16.3</v>
      </c>
      <c r="E11" s="176">
        <f t="shared" si="0"/>
        <v>16.3</v>
      </c>
      <c r="F11" s="176">
        <f t="shared" ref="F11:F22" si="3">ROUND(SUMIF($H$5:$BC$5,$F$5,$H11:$BC11)/A$2,1)</f>
        <v>0</v>
      </c>
      <c r="G11" s="176">
        <f>ROUND(SUMIF($H$5:$BC$5,$G$5,$H11:$BC11)/A$2,1)</f>
        <v>0</v>
      </c>
      <c r="H11" s="109">
        <f t="shared" ref="H11:H22" si="4">SUM(I11:K11)</f>
        <v>17</v>
      </c>
      <c r="I11" s="117">
        <v>17</v>
      </c>
      <c r="J11" s="117"/>
      <c r="K11" s="118"/>
      <c r="L11" s="109">
        <f t="shared" si="1"/>
        <v>17</v>
      </c>
      <c r="M11" s="117">
        <v>17</v>
      </c>
      <c r="N11" s="117"/>
      <c r="O11" s="118"/>
      <c r="P11" s="109">
        <f t="shared" ref="P11:P22" si="5">SUM(Q11:S11)</f>
        <v>15</v>
      </c>
      <c r="Q11" s="117">
        <v>15</v>
      </c>
      <c r="R11" s="117"/>
      <c r="S11" s="118"/>
      <c r="T11" s="109">
        <f t="shared" ref="T11:T22" si="6">SUM(U11:W11)</f>
        <v>0</v>
      </c>
      <c r="U11" s="117"/>
      <c r="V11" s="117"/>
      <c r="W11" s="118"/>
      <c r="X11" s="109">
        <f t="shared" ref="X11:X22" si="7">SUM(Y11:AA11)</f>
        <v>0</v>
      </c>
      <c r="Y11" s="117"/>
      <c r="Z11" s="117"/>
      <c r="AA11" s="118"/>
      <c r="AB11" s="109">
        <f t="shared" ref="AB11:AB22" si="8">SUM(AC11:AE11)</f>
        <v>0</v>
      </c>
      <c r="AC11" s="117"/>
      <c r="AD11" s="117"/>
      <c r="AE11" s="118"/>
      <c r="AF11" s="109">
        <f t="shared" ref="AF11:AF22" si="9">SUM(AG11:AI11)</f>
        <v>0</v>
      </c>
      <c r="AG11" s="117"/>
      <c r="AH11" s="117"/>
      <c r="AI11" s="118"/>
      <c r="AJ11" s="109">
        <f t="shared" ref="AJ11:AJ22" si="10">SUM(AK11:AM11)</f>
        <v>0</v>
      </c>
      <c r="AK11" s="117"/>
      <c r="AL11" s="117"/>
      <c r="AM11" s="118"/>
      <c r="AN11" s="109">
        <f t="shared" ref="AN11:AN22" si="11">SUM(AO11:AQ11)</f>
        <v>0</v>
      </c>
      <c r="AO11" s="117"/>
      <c r="AP11" s="117"/>
      <c r="AQ11" s="118"/>
      <c r="AR11" s="109">
        <f t="shared" ref="AR11:AR22" si="12">SUM(AS11:AU11)</f>
        <v>0</v>
      </c>
      <c r="AS11" s="117"/>
      <c r="AT11" s="117"/>
      <c r="AU11" s="118"/>
      <c r="AV11" s="109">
        <f t="shared" ref="AV11:AV22" si="13">SUM(AW11:AY11)</f>
        <v>0</v>
      </c>
      <c r="AW11" s="117"/>
      <c r="AX11" s="117"/>
      <c r="AY11" s="118"/>
      <c r="AZ11" s="109">
        <f t="shared" ref="AZ11:AZ22" si="14">SUM(BA11:BC11)</f>
        <v>0</v>
      </c>
      <c r="BA11" s="117"/>
      <c r="BB11" s="117"/>
      <c r="BC11" s="118"/>
    </row>
    <row r="12" spans="1:55" ht="18" customHeight="1">
      <c r="A12" s="56" t="s">
        <v>156</v>
      </c>
      <c r="B12" s="53" t="s">
        <v>10</v>
      </c>
      <c r="C12" s="58" t="s">
        <v>164</v>
      </c>
      <c r="D12" s="176">
        <f t="shared" si="2"/>
        <v>91</v>
      </c>
      <c r="E12" s="176">
        <f t="shared" si="0"/>
        <v>88.5</v>
      </c>
      <c r="F12" s="176">
        <f t="shared" si="3"/>
        <v>2.5</v>
      </c>
      <c r="G12" s="176">
        <f t="shared" ref="G12:G22" si="15">ROUND(SUMIF($H$5:$BC$5,$G$5,$H12:$BC12)/A$2,1)</f>
        <v>0</v>
      </c>
      <c r="H12" s="109">
        <f t="shared" si="4"/>
        <v>89.5</v>
      </c>
      <c r="I12" s="117">
        <v>87</v>
      </c>
      <c r="J12" s="117">
        <v>2.5</v>
      </c>
      <c r="K12" s="118"/>
      <c r="L12" s="109">
        <f t="shared" si="1"/>
        <v>91</v>
      </c>
      <c r="M12" s="117">
        <v>88.5</v>
      </c>
      <c r="N12" s="117">
        <v>2.5</v>
      </c>
      <c r="O12" s="118"/>
      <c r="P12" s="109">
        <f t="shared" si="5"/>
        <v>92.5</v>
      </c>
      <c r="Q12" s="117">
        <v>90</v>
      </c>
      <c r="R12" s="117">
        <v>2.5</v>
      </c>
      <c r="S12" s="118"/>
      <c r="T12" s="109">
        <f t="shared" si="6"/>
        <v>0</v>
      </c>
      <c r="U12" s="117"/>
      <c r="V12" s="117"/>
      <c r="W12" s="118"/>
      <c r="X12" s="109">
        <f t="shared" si="7"/>
        <v>0</v>
      </c>
      <c r="Y12" s="117"/>
      <c r="Z12" s="117"/>
      <c r="AA12" s="118"/>
      <c r="AB12" s="109">
        <f t="shared" si="8"/>
        <v>0</v>
      </c>
      <c r="AC12" s="117"/>
      <c r="AD12" s="117"/>
      <c r="AE12" s="118"/>
      <c r="AF12" s="109">
        <f t="shared" si="9"/>
        <v>0</v>
      </c>
      <c r="AG12" s="117"/>
      <c r="AH12" s="117"/>
      <c r="AI12" s="118"/>
      <c r="AJ12" s="109">
        <f t="shared" si="10"/>
        <v>0</v>
      </c>
      <c r="AK12" s="117"/>
      <c r="AL12" s="117"/>
      <c r="AM12" s="118"/>
      <c r="AN12" s="109">
        <f t="shared" si="11"/>
        <v>0</v>
      </c>
      <c r="AO12" s="117"/>
      <c r="AP12" s="117"/>
      <c r="AQ12" s="118"/>
      <c r="AR12" s="109">
        <f t="shared" si="12"/>
        <v>0</v>
      </c>
      <c r="AS12" s="117"/>
      <c r="AT12" s="117"/>
      <c r="AU12" s="118"/>
      <c r="AV12" s="109">
        <f t="shared" si="13"/>
        <v>0</v>
      </c>
      <c r="AW12" s="117"/>
      <c r="AX12" s="117"/>
      <c r="AY12" s="118"/>
      <c r="AZ12" s="109">
        <f t="shared" si="14"/>
        <v>0</v>
      </c>
      <c r="BA12" s="117"/>
      <c r="BB12" s="117"/>
      <c r="BC12" s="118"/>
    </row>
    <row r="13" spans="1:55" ht="18" customHeight="1">
      <c r="A13" s="56" t="s">
        <v>168</v>
      </c>
      <c r="B13" s="53" t="s">
        <v>214</v>
      </c>
      <c r="C13" s="58" t="s">
        <v>164</v>
      </c>
      <c r="D13" s="176">
        <f t="shared" si="2"/>
        <v>254.5</v>
      </c>
      <c r="E13" s="176">
        <f t="shared" si="0"/>
        <v>203</v>
      </c>
      <c r="F13" s="176">
        <f t="shared" si="3"/>
        <v>21.5</v>
      </c>
      <c r="G13" s="176">
        <f t="shared" si="15"/>
        <v>30</v>
      </c>
      <c r="H13" s="109">
        <f t="shared" si="4"/>
        <v>252.5</v>
      </c>
      <c r="I13" s="117">
        <f>15+35.5+37+16.5+17.5+79</f>
        <v>200.5</v>
      </c>
      <c r="J13" s="117">
        <f>0.5+3.5+3.5+2.5+4+8</f>
        <v>22</v>
      </c>
      <c r="K13" s="118">
        <f>1+9+20</f>
        <v>30</v>
      </c>
      <c r="L13" s="109">
        <f t="shared" si="1"/>
        <v>248</v>
      </c>
      <c r="M13" s="117">
        <f>15+35+35.5+16.5+17.5+80</f>
        <v>199.5</v>
      </c>
      <c r="N13" s="117">
        <f>0.5+4+3.5+2.5+4+7</f>
        <v>21.5</v>
      </c>
      <c r="O13" s="118">
        <f>1+2+12+12</f>
        <v>27</v>
      </c>
      <c r="P13" s="109">
        <f t="shared" si="5"/>
        <v>263</v>
      </c>
      <c r="Q13" s="117">
        <f>17+37+35.5+16+17.5+86</f>
        <v>209</v>
      </c>
      <c r="R13" s="117">
        <f>4+3.5+2.5+4+7</f>
        <v>21</v>
      </c>
      <c r="S13" s="118">
        <f>1+1+11+20</f>
        <v>33</v>
      </c>
      <c r="T13" s="109">
        <f t="shared" si="6"/>
        <v>0</v>
      </c>
      <c r="U13" s="117"/>
      <c r="V13" s="117"/>
      <c r="W13" s="118"/>
      <c r="X13" s="109">
        <f t="shared" si="7"/>
        <v>0</v>
      </c>
      <c r="Y13" s="117"/>
      <c r="Z13" s="117"/>
      <c r="AA13" s="118"/>
      <c r="AB13" s="109">
        <f t="shared" si="8"/>
        <v>0</v>
      </c>
      <c r="AC13" s="117"/>
      <c r="AD13" s="117"/>
      <c r="AE13" s="118"/>
      <c r="AF13" s="109">
        <f t="shared" si="9"/>
        <v>0</v>
      </c>
      <c r="AG13" s="117"/>
      <c r="AH13" s="117"/>
      <c r="AI13" s="118"/>
      <c r="AJ13" s="109">
        <f t="shared" si="10"/>
        <v>0</v>
      </c>
      <c r="AK13" s="117"/>
      <c r="AL13" s="117"/>
      <c r="AM13" s="118"/>
      <c r="AN13" s="109">
        <f t="shared" si="11"/>
        <v>0</v>
      </c>
      <c r="AO13" s="117"/>
      <c r="AP13" s="117"/>
      <c r="AQ13" s="118"/>
      <c r="AR13" s="109">
        <f t="shared" si="12"/>
        <v>0</v>
      </c>
      <c r="AS13" s="117"/>
      <c r="AT13" s="117"/>
      <c r="AU13" s="118"/>
      <c r="AV13" s="109">
        <f t="shared" si="13"/>
        <v>0</v>
      </c>
      <c r="AW13" s="117"/>
      <c r="AX13" s="117"/>
      <c r="AY13" s="118"/>
      <c r="AZ13" s="109">
        <f t="shared" si="14"/>
        <v>0</v>
      </c>
      <c r="BA13" s="117"/>
      <c r="BB13" s="117"/>
      <c r="BC13" s="118"/>
    </row>
    <row r="14" spans="1:55" ht="18" customHeight="1">
      <c r="A14" s="56" t="s">
        <v>170</v>
      </c>
      <c r="B14" s="53" t="s">
        <v>215</v>
      </c>
      <c r="C14" s="58" t="s">
        <v>164</v>
      </c>
      <c r="D14" s="176">
        <f>SUM(E14:G14)</f>
        <v>0</v>
      </c>
      <c r="E14" s="176">
        <f t="shared" si="0"/>
        <v>0</v>
      </c>
      <c r="F14" s="176">
        <f>ROUND(SUMIF($H$5:$BC$5,$F$5,$H14:$BC14)/A$2,1)</f>
        <v>0</v>
      </c>
      <c r="G14" s="176">
        <f>ROUND(SUMIF($H$5:$BC$5,$G$5,$H14:$BC14)/A$2,1)</f>
        <v>0</v>
      </c>
      <c r="H14" s="109">
        <f>SUM(I14:K14)</f>
        <v>0</v>
      </c>
      <c r="I14" s="117"/>
      <c r="J14" s="117"/>
      <c r="K14" s="118"/>
      <c r="L14" s="109">
        <f t="shared" si="1"/>
        <v>0</v>
      </c>
      <c r="M14" s="117"/>
      <c r="N14" s="117"/>
      <c r="O14" s="118"/>
      <c r="P14" s="109">
        <f>SUM(Q14:S14)</f>
        <v>0</v>
      </c>
      <c r="Q14" s="117"/>
      <c r="R14" s="117"/>
      <c r="S14" s="118"/>
      <c r="T14" s="109">
        <f>SUM(U14:W14)</f>
        <v>0</v>
      </c>
      <c r="U14" s="117"/>
      <c r="V14" s="117"/>
      <c r="W14" s="118"/>
      <c r="X14" s="109">
        <f>SUM(Y14:AA14)</f>
        <v>0</v>
      </c>
      <c r="Y14" s="117"/>
      <c r="Z14" s="117"/>
      <c r="AA14" s="118"/>
      <c r="AB14" s="109">
        <f>SUM(AC14:AE14)</f>
        <v>0</v>
      </c>
      <c r="AC14" s="117"/>
      <c r="AD14" s="117"/>
      <c r="AE14" s="118"/>
      <c r="AF14" s="109">
        <f>SUM(AG14:AI14)</f>
        <v>0</v>
      </c>
      <c r="AG14" s="117"/>
      <c r="AH14" s="117"/>
      <c r="AI14" s="118"/>
      <c r="AJ14" s="109">
        <f>SUM(AK14:AM14)</f>
        <v>0</v>
      </c>
      <c r="AK14" s="117"/>
      <c r="AL14" s="117"/>
      <c r="AM14" s="118"/>
      <c r="AN14" s="109">
        <f>SUM(AO14:AQ14)</f>
        <v>0</v>
      </c>
      <c r="AO14" s="117"/>
      <c r="AP14" s="117"/>
      <c r="AQ14" s="118"/>
      <c r="AR14" s="109">
        <f>SUM(AS14:AU14)</f>
        <v>0</v>
      </c>
      <c r="AS14" s="117"/>
      <c r="AT14" s="117"/>
      <c r="AU14" s="118"/>
      <c r="AV14" s="109">
        <f>SUM(AW14:AY14)</f>
        <v>0</v>
      </c>
      <c r="AW14" s="117"/>
      <c r="AX14" s="117"/>
      <c r="AY14" s="118"/>
      <c r="AZ14" s="109">
        <f>SUM(BA14:BC14)</f>
        <v>0</v>
      </c>
      <c r="BA14" s="117"/>
      <c r="BB14" s="117"/>
      <c r="BC14" s="118"/>
    </row>
    <row r="15" spans="1:55" ht="38.25">
      <c r="A15" s="56" t="s">
        <v>157</v>
      </c>
      <c r="B15" s="53" t="s">
        <v>60</v>
      </c>
      <c r="C15" s="57" t="s">
        <v>165</v>
      </c>
      <c r="D15" s="176">
        <f>SUM(E15:G15)</f>
        <v>22.3</v>
      </c>
      <c r="E15" s="176">
        <f t="shared" si="0"/>
        <v>17.3</v>
      </c>
      <c r="F15" s="176">
        <f>ROUND(SUMIF($H$5:$BC$5,$F$5,$H15:$BC15)/A$2,1)</f>
        <v>0</v>
      </c>
      <c r="G15" s="176">
        <f>ROUND(SUMIF($H$5:$BC$5,$G$5,$H15:$BC15)/A$2,1)</f>
        <v>5</v>
      </c>
      <c r="H15" s="109">
        <f>SUM(I15:K15)</f>
        <v>22</v>
      </c>
      <c r="I15" s="117">
        <v>17</v>
      </c>
      <c r="J15" s="117"/>
      <c r="K15" s="118">
        <v>5</v>
      </c>
      <c r="L15" s="109">
        <f t="shared" si="1"/>
        <v>22</v>
      </c>
      <c r="M15" s="117">
        <v>17</v>
      </c>
      <c r="N15" s="117"/>
      <c r="O15" s="118">
        <v>5</v>
      </c>
      <c r="P15" s="109">
        <f>SUM(Q15:S15)</f>
        <v>23</v>
      </c>
      <c r="Q15" s="117">
        <v>18</v>
      </c>
      <c r="R15" s="117"/>
      <c r="S15" s="118">
        <v>5</v>
      </c>
      <c r="T15" s="109">
        <f>SUM(U15:W15)</f>
        <v>0</v>
      </c>
      <c r="U15" s="117"/>
      <c r="V15" s="117"/>
      <c r="W15" s="118"/>
      <c r="X15" s="109">
        <f>SUM(Y15:AA15)</f>
        <v>0</v>
      </c>
      <c r="Y15" s="117"/>
      <c r="Z15" s="117"/>
      <c r="AA15" s="118"/>
      <c r="AB15" s="109">
        <f>SUM(AC15:AE15)</f>
        <v>0</v>
      </c>
      <c r="AC15" s="117"/>
      <c r="AD15" s="117"/>
      <c r="AE15" s="118"/>
      <c r="AF15" s="109">
        <f>SUM(AG15:AI15)</f>
        <v>0</v>
      </c>
      <c r="AG15" s="117"/>
      <c r="AH15" s="117"/>
      <c r="AI15" s="118"/>
      <c r="AJ15" s="109">
        <f>SUM(AK15:AM15)</f>
        <v>0</v>
      </c>
      <c r="AK15" s="117"/>
      <c r="AL15" s="117"/>
      <c r="AM15" s="118"/>
      <c r="AN15" s="109">
        <f>SUM(AO15:AQ15)</f>
        <v>0</v>
      </c>
      <c r="AO15" s="117"/>
      <c r="AP15" s="117"/>
      <c r="AQ15" s="118"/>
      <c r="AR15" s="109">
        <f>SUM(AS15:AU15)</f>
        <v>0</v>
      </c>
      <c r="AS15" s="117"/>
      <c r="AT15" s="117"/>
      <c r="AU15" s="118"/>
      <c r="AV15" s="109">
        <f>SUM(AW15:AY15)</f>
        <v>0</v>
      </c>
      <c r="AW15" s="117"/>
      <c r="AX15" s="117"/>
      <c r="AY15" s="118"/>
      <c r="AZ15" s="109">
        <f>SUM(BA15:BC15)</f>
        <v>0</v>
      </c>
      <c r="BA15" s="117"/>
      <c r="BB15" s="117"/>
      <c r="BC15" s="118"/>
    </row>
    <row r="16" spans="1:55" ht="27.75" customHeight="1">
      <c r="A16" s="56" t="s">
        <v>158</v>
      </c>
      <c r="B16" s="53" t="s">
        <v>61</v>
      </c>
      <c r="C16" s="57" t="s">
        <v>166</v>
      </c>
      <c r="D16" s="176">
        <f>SUM(E16:G16)</f>
        <v>0</v>
      </c>
      <c r="E16" s="176">
        <f t="shared" si="0"/>
        <v>0</v>
      </c>
      <c r="F16" s="176">
        <f>ROUND(SUMIF($H$5:$BC$5,$F$5,$H16:$BC16)/A$2,1)</f>
        <v>0</v>
      </c>
      <c r="G16" s="176">
        <f>ROUND(SUMIF($H$5:$BC$5,$G$5,$H16:$BC16)/A$2,1)</f>
        <v>0</v>
      </c>
      <c r="H16" s="109">
        <f>SUM(I16:K16)</f>
        <v>0</v>
      </c>
      <c r="I16" s="117"/>
      <c r="J16" s="117"/>
      <c r="K16" s="118"/>
      <c r="L16" s="109">
        <f t="shared" si="1"/>
        <v>0</v>
      </c>
      <c r="M16" s="117"/>
      <c r="N16" s="117"/>
      <c r="O16" s="118"/>
      <c r="P16" s="109">
        <f>SUM(Q16:S16)</f>
        <v>0</v>
      </c>
      <c r="Q16" s="117"/>
      <c r="R16" s="117"/>
      <c r="S16" s="118"/>
      <c r="T16" s="109">
        <f>SUM(U16:W16)</f>
        <v>0</v>
      </c>
      <c r="U16" s="117"/>
      <c r="V16" s="117"/>
      <c r="W16" s="118"/>
      <c r="X16" s="109">
        <f>SUM(Y16:AA16)</f>
        <v>0</v>
      </c>
      <c r="Y16" s="117"/>
      <c r="Z16" s="117"/>
      <c r="AA16" s="118"/>
      <c r="AB16" s="109">
        <f>SUM(AC16:AE16)</f>
        <v>0</v>
      </c>
      <c r="AC16" s="117"/>
      <c r="AD16" s="117"/>
      <c r="AE16" s="118"/>
      <c r="AF16" s="109">
        <f>SUM(AG16:AI16)</f>
        <v>0</v>
      </c>
      <c r="AG16" s="117"/>
      <c r="AH16" s="117"/>
      <c r="AI16" s="118"/>
      <c r="AJ16" s="109">
        <f>SUM(AK16:AM16)</f>
        <v>0</v>
      </c>
      <c r="AK16" s="117"/>
      <c r="AL16" s="117"/>
      <c r="AM16" s="118"/>
      <c r="AN16" s="109">
        <f>SUM(AO16:AQ16)</f>
        <v>0</v>
      </c>
      <c r="AO16" s="117"/>
      <c r="AP16" s="117"/>
      <c r="AQ16" s="118"/>
      <c r="AR16" s="109">
        <f>SUM(AS16:AU16)</f>
        <v>0</v>
      </c>
      <c r="AS16" s="117"/>
      <c r="AT16" s="117"/>
      <c r="AU16" s="118"/>
      <c r="AV16" s="109">
        <f>SUM(AW16:AY16)</f>
        <v>0</v>
      </c>
      <c r="AW16" s="117"/>
      <c r="AX16" s="117"/>
      <c r="AY16" s="118"/>
      <c r="AZ16" s="109">
        <f>SUM(BA16:BC16)</f>
        <v>0</v>
      </c>
      <c r="BA16" s="117"/>
      <c r="BB16" s="117"/>
      <c r="BC16" s="118"/>
    </row>
    <row r="17" spans="1:55" ht="18" customHeight="1">
      <c r="A17" s="56" t="s">
        <v>159</v>
      </c>
      <c r="B17" s="53" t="s">
        <v>63</v>
      </c>
      <c r="C17" s="58" t="s">
        <v>167</v>
      </c>
      <c r="D17" s="176">
        <f>SUM(E17:G17)</f>
        <v>103.5</v>
      </c>
      <c r="E17" s="176">
        <f t="shared" si="0"/>
        <v>101</v>
      </c>
      <c r="F17" s="176">
        <f>ROUND(SUMIF($H$5:$BC$5,$F$5,$H17:$BC17)/A$2,1)</f>
        <v>1.5</v>
      </c>
      <c r="G17" s="176">
        <f>ROUND(SUMIF($H$5:$BC$5,$G$5,$H17:$BC17)/A$2,1)</f>
        <v>1</v>
      </c>
      <c r="H17" s="109">
        <f>SUM(I17:K17)</f>
        <v>102.5</v>
      </c>
      <c r="I17" s="117">
        <f>48+17+22+11+3</f>
        <v>101</v>
      </c>
      <c r="J17" s="117">
        <v>1.5</v>
      </c>
      <c r="K17" s="118"/>
      <c r="L17" s="109">
        <f t="shared" si="1"/>
        <v>103.5</v>
      </c>
      <c r="M17" s="117">
        <f>48+17+22+11+3</f>
        <v>101</v>
      </c>
      <c r="N17" s="117">
        <v>1.5</v>
      </c>
      <c r="O17" s="118">
        <v>1</v>
      </c>
      <c r="P17" s="109">
        <f>SUM(Q17:S17)</f>
        <v>104.5</v>
      </c>
      <c r="Q17" s="117">
        <f>48+17+22+11+3</f>
        <v>101</v>
      </c>
      <c r="R17" s="117">
        <v>1.5</v>
      </c>
      <c r="S17" s="118">
        <v>2</v>
      </c>
      <c r="T17" s="109">
        <f>SUM(U17:W17)</f>
        <v>0</v>
      </c>
      <c r="U17" s="117"/>
      <c r="V17" s="117"/>
      <c r="W17" s="118"/>
      <c r="X17" s="109">
        <f>SUM(Y17:AA17)</f>
        <v>0</v>
      </c>
      <c r="Y17" s="117"/>
      <c r="Z17" s="117"/>
      <c r="AA17" s="118"/>
      <c r="AB17" s="109">
        <f>SUM(AC17:AE17)</f>
        <v>0</v>
      </c>
      <c r="AC17" s="117"/>
      <c r="AD17" s="117"/>
      <c r="AE17" s="118"/>
      <c r="AF17" s="109">
        <f>SUM(AG17:AI17)</f>
        <v>0</v>
      </c>
      <c r="AG17" s="117"/>
      <c r="AH17" s="117"/>
      <c r="AI17" s="118"/>
      <c r="AJ17" s="109">
        <f>SUM(AK17:AM17)</f>
        <v>0</v>
      </c>
      <c r="AK17" s="117"/>
      <c r="AL17" s="117"/>
      <c r="AM17" s="118"/>
      <c r="AN17" s="109">
        <f>SUM(AO17:AQ17)</f>
        <v>0</v>
      </c>
      <c r="AO17" s="117"/>
      <c r="AP17" s="117"/>
      <c r="AQ17" s="118"/>
      <c r="AR17" s="109">
        <f>SUM(AS17:AU17)</f>
        <v>0</v>
      </c>
      <c r="AS17" s="117"/>
      <c r="AT17" s="117"/>
      <c r="AU17" s="118"/>
      <c r="AV17" s="109">
        <f>SUM(AW17:AY17)</f>
        <v>0</v>
      </c>
      <c r="AW17" s="117"/>
      <c r="AX17" s="117"/>
      <c r="AY17" s="118"/>
      <c r="AZ17" s="109">
        <f>SUM(BA17:BC17)</f>
        <v>0</v>
      </c>
      <c r="BA17" s="117"/>
      <c r="BB17" s="117"/>
      <c r="BC17" s="118"/>
    </row>
    <row r="18" spans="1:55" ht="18" customHeight="1">
      <c r="A18" s="56" t="s">
        <v>169</v>
      </c>
      <c r="B18" s="53" t="s">
        <v>216</v>
      </c>
      <c r="C18" s="58" t="s">
        <v>164</v>
      </c>
      <c r="D18" s="176">
        <f t="shared" si="2"/>
        <v>11</v>
      </c>
      <c r="E18" s="176">
        <f t="shared" si="0"/>
        <v>11</v>
      </c>
      <c r="F18" s="176">
        <f t="shared" si="3"/>
        <v>0</v>
      </c>
      <c r="G18" s="176">
        <f t="shared" si="15"/>
        <v>0</v>
      </c>
      <c r="H18" s="109">
        <f t="shared" si="4"/>
        <v>11</v>
      </c>
      <c r="I18" s="117">
        <v>11</v>
      </c>
      <c r="J18" s="117"/>
      <c r="K18" s="118"/>
      <c r="L18" s="109">
        <f t="shared" si="1"/>
        <v>11</v>
      </c>
      <c r="M18" s="117">
        <v>11</v>
      </c>
      <c r="N18" s="117"/>
      <c r="O18" s="118"/>
      <c r="P18" s="109">
        <f t="shared" si="5"/>
        <v>11</v>
      </c>
      <c r="Q18" s="117">
        <v>11</v>
      </c>
      <c r="R18" s="117"/>
      <c r="S18" s="118"/>
      <c r="T18" s="109">
        <f t="shared" si="6"/>
        <v>0</v>
      </c>
      <c r="U18" s="117"/>
      <c r="V18" s="117"/>
      <c r="W18" s="118"/>
      <c r="X18" s="109">
        <f t="shared" si="7"/>
        <v>0</v>
      </c>
      <c r="Y18" s="117"/>
      <c r="Z18" s="117"/>
      <c r="AA18" s="118"/>
      <c r="AB18" s="109">
        <f t="shared" si="8"/>
        <v>0</v>
      </c>
      <c r="AC18" s="117"/>
      <c r="AD18" s="117"/>
      <c r="AE18" s="118"/>
      <c r="AF18" s="109">
        <f t="shared" si="9"/>
        <v>0</v>
      </c>
      <c r="AG18" s="117"/>
      <c r="AH18" s="117"/>
      <c r="AI18" s="118"/>
      <c r="AJ18" s="109">
        <f t="shared" si="10"/>
        <v>0</v>
      </c>
      <c r="AK18" s="117"/>
      <c r="AL18" s="117"/>
      <c r="AM18" s="118"/>
      <c r="AN18" s="109">
        <f t="shared" si="11"/>
        <v>0</v>
      </c>
      <c r="AO18" s="117"/>
      <c r="AP18" s="117"/>
      <c r="AQ18" s="118"/>
      <c r="AR18" s="109">
        <f t="shared" si="12"/>
        <v>0</v>
      </c>
      <c r="AS18" s="117"/>
      <c r="AT18" s="117"/>
      <c r="AU18" s="118"/>
      <c r="AV18" s="109">
        <f t="shared" si="13"/>
        <v>0</v>
      </c>
      <c r="AW18" s="117"/>
      <c r="AX18" s="117"/>
      <c r="AY18" s="118"/>
      <c r="AZ18" s="109">
        <f t="shared" si="14"/>
        <v>0</v>
      </c>
      <c r="BA18" s="117"/>
      <c r="BB18" s="117"/>
      <c r="BC18" s="118"/>
    </row>
    <row r="19" spans="1:55" ht="18" customHeight="1">
      <c r="A19" s="56" t="s">
        <v>176</v>
      </c>
      <c r="B19" s="53" t="s">
        <v>216</v>
      </c>
      <c r="C19" s="58" t="s">
        <v>164</v>
      </c>
      <c r="D19" s="176">
        <f t="shared" si="2"/>
        <v>0</v>
      </c>
      <c r="E19" s="176">
        <f t="shared" si="0"/>
        <v>0</v>
      </c>
      <c r="F19" s="176">
        <f t="shared" si="3"/>
        <v>0</v>
      </c>
      <c r="G19" s="176">
        <f t="shared" si="15"/>
        <v>0</v>
      </c>
      <c r="H19" s="109">
        <f t="shared" si="4"/>
        <v>0</v>
      </c>
      <c r="I19" s="117"/>
      <c r="J19" s="117"/>
      <c r="K19" s="118"/>
      <c r="L19" s="109">
        <f t="shared" si="1"/>
        <v>0</v>
      </c>
      <c r="M19" s="117"/>
      <c r="N19" s="117"/>
      <c r="O19" s="118"/>
      <c r="P19" s="109">
        <f t="shared" si="5"/>
        <v>0</v>
      </c>
      <c r="Q19" s="117"/>
      <c r="R19" s="117"/>
      <c r="S19" s="118"/>
      <c r="T19" s="109">
        <f t="shared" si="6"/>
        <v>0</v>
      </c>
      <c r="U19" s="117"/>
      <c r="V19" s="117"/>
      <c r="W19" s="118"/>
      <c r="X19" s="109">
        <f t="shared" si="7"/>
        <v>0</v>
      </c>
      <c r="Y19" s="117"/>
      <c r="Z19" s="117"/>
      <c r="AA19" s="118"/>
      <c r="AB19" s="109">
        <f t="shared" si="8"/>
        <v>0</v>
      </c>
      <c r="AC19" s="117"/>
      <c r="AD19" s="117"/>
      <c r="AE19" s="118"/>
      <c r="AF19" s="109">
        <f t="shared" si="9"/>
        <v>0</v>
      </c>
      <c r="AG19" s="117"/>
      <c r="AH19" s="117"/>
      <c r="AI19" s="118"/>
      <c r="AJ19" s="109">
        <f t="shared" si="10"/>
        <v>0</v>
      </c>
      <c r="AK19" s="117"/>
      <c r="AL19" s="117"/>
      <c r="AM19" s="118"/>
      <c r="AN19" s="109">
        <f t="shared" si="11"/>
        <v>0</v>
      </c>
      <c r="AO19" s="117"/>
      <c r="AP19" s="117"/>
      <c r="AQ19" s="118"/>
      <c r="AR19" s="109">
        <f t="shared" si="12"/>
        <v>0</v>
      </c>
      <c r="AS19" s="117"/>
      <c r="AT19" s="117"/>
      <c r="AU19" s="118"/>
      <c r="AV19" s="109">
        <f t="shared" si="13"/>
        <v>0</v>
      </c>
      <c r="AW19" s="117"/>
      <c r="AX19" s="117"/>
      <c r="AY19" s="118"/>
      <c r="AZ19" s="109">
        <f t="shared" si="14"/>
        <v>0</v>
      </c>
      <c r="BA19" s="117"/>
      <c r="BB19" s="117"/>
      <c r="BC19" s="118"/>
    </row>
    <row r="20" spans="1:55" ht="27.75" customHeight="1">
      <c r="A20" s="56" t="s">
        <v>171</v>
      </c>
      <c r="B20" s="53" t="s">
        <v>216</v>
      </c>
      <c r="C20" s="58"/>
      <c r="D20" s="176">
        <f t="shared" si="2"/>
        <v>5</v>
      </c>
      <c r="E20" s="176">
        <f t="shared" si="0"/>
        <v>5</v>
      </c>
      <c r="F20" s="176">
        <f t="shared" si="3"/>
        <v>0</v>
      </c>
      <c r="G20" s="176">
        <f t="shared" si="15"/>
        <v>0</v>
      </c>
      <c r="H20" s="109">
        <f t="shared" si="4"/>
        <v>5</v>
      </c>
      <c r="I20" s="117">
        <v>5</v>
      </c>
      <c r="J20" s="117"/>
      <c r="K20" s="118"/>
      <c r="L20" s="109">
        <f t="shared" si="1"/>
        <v>5</v>
      </c>
      <c r="M20" s="117">
        <v>5</v>
      </c>
      <c r="N20" s="117"/>
      <c r="O20" s="118"/>
      <c r="P20" s="109">
        <f t="shared" si="5"/>
        <v>5</v>
      </c>
      <c r="Q20" s="117">
        <v>5</v>
      </c>
      <c r="R20" s="117"/>
      <c r="S20" s="118"/>
      <c r="T20" s="109">
        <f t="shared" si="6"/>
        <v>0</v>
      </c>
      <c r="U20" s="117"/>
      <c r="V20" s="117"/>
      <c r="W20" s="118"/>
      <c r="X20" s="109">
        <f t="shared" si="7"/>
        <v>0</v>
      </c>
      <c r="Y20" s="117"/>
      <c r="Z20" s="117"/>
      <c r="AA20" s="118"/>
      <c r="AB20" s="109">
        <f t="shared" si="8"/>
        <v>0</v>
      </c>
      <c r="AC20" s="117"/>
      <c r="AD20" s="117"/>
      <c r="AE20" s="118"/>
      <c r="AF20" s="109">
        <f t="shared" si="9"/>
        <v>0</v>
      </c>
      <c r="AG20" s="117"/>
      <c r="AH20" s="117"/>
      <c r="AI20" s="118"/>
      <c r="AJ20" s="109">
        <f t="shared" si="10"/>
        <v>0</v>
      </c>
      <c r="AK20" s="117"/>
      <c r="AL20" s="117"/>
      <c r="AM20" s="118"/>
      <c r="AN20" s="109">
        <f t="shared" si="11"/>
        <v>0</v>
      </c>
      <c r="AO20" s="117"/>
      <c r="AP20" s="117"/>
      <c r="AQ20" s="118"/>
      <c r="AR20" s="109">
        <f t="shared" si="12"/>
        <v>0</v>
      </c>
      <c r="AS20" s="117"/>
      <c r="AT20" s="117"/>
      <c r="AU20" s="118"/>
      <c r="AV20" s="109">
        <f t="shared" si="13"/>
        <v>0</v>
      </c>
      <c r="AW20" s="117"/>
      <c r="AX20" s="117"/>
      <c r="AY20" s="118"/>
      <c r="AZ20" s="109">
        <f t="shared" si="14"/>
        <v>0</v>
      </c>
      <c r="BA20" s="117"/>
      <c r="BB20" s="117"/>
      <c r="BC20" s="118"/>
    </row>
    <row r="21" spans="1:55" ht="18.75" customHeight="1">
      <c r="A21" s="56" t="s">
        <v>226</v>
      </c>
      <c r="B21" s="53" t="s">
        <v>216</v>
      </c>
      <c r="C21" s="58"/>
      <c r="D21" s="176">
        <f t="shared" si="2"/>
        <v>17</v>
      </c>
      <c r="E21" s="176">
        <f t="shared" si="0"/>
        <v>17</v>
      </c>
      <c r="F21" s="176">
        <f t="shared" si="3"/>
        <v>0</v>
      </c>
      <c r="G21" s="176">
        <f t="shared" si="15"/>
        <v>0</v>
      </c>
      <c r="H21" s="109">
        <f t="shared" si="4"/>
        <v>19</v>
      </c>
      <c r="I21" s="117">
        <v>19</v>
      </c>
      <c r="J21" s="117"/>
      <c r="K21" s="118"/>
      <c r="L21" s="109">
        <f t="shared" si="1"/>
        <v>16</v>
      </c>
      <c r="M21" s="117">
        <v>16</v>
      </c>
      <c r="N21" s="117"/>
      <c r="O21" s="118"/>
      <c r="P21" s="109">
        <f t="shared" si="5"/>
        <v>16</v>
      </c>
      <c r="Q21" s="117">
        <v>16</v>
      </c>
      <c r="R21" s="117"/>
      <c r="S21" s="118"/>
      <c r="T21" s="109">
        <f t="shared" si="6"/>
        <v>0</v>
      </c>
      <c r="U21" s="117"/>
      <c r="V21" s="117"/>
      <c r="W21" s="118"/>
      <c r="X21" s="109">
        <f t="shared" si="7"/>
        <v>0</v>
      </c>
      <c r="Y21" s="117"/>
      <c r="Z21" s="117"/>
      <c r="AA21" s="118"/>
      <c r="AB21" s="109">
        <f t="shared" si="8"/>
        <v>0</v>
      </c>
      <c r="AC21" s="117"/>
      <c r="AD21" s="117"/>
      <c r="AE21" s="118"/>
      <c r="AF21" s="109">
        <f t="shared" si="9"/>
        <v>0</v>
      </c>
      <c r="AG21" s="117"/>
      <c r="AH21" s="117"/>
      <c r="AI21" s="118"/>
      <c r="AJ21" s="109">
        <f t="shared" si="10"/>
        <v>0</v>
      </c>
      <c r="AK21" s="117"/>
      <c r="AL21" s="117"/>
      <c r="AM21" s="118"/>
      <c r="AN21" s="109">
        <f t="shared" si="11"/>
        <v>0</v>
      </c>
      <c r="AO21" s="117"/>
      <c r="AP21" s="117"/>
      <c r="AQ21" s="118"/>
      <c r="AR21" s="109">
        <f t="shared" si="12"/>
        <v>0</v>
      </c>
      <c r="AS21" s="117"/>
      <c r="AT21" s="117"/>
      <c r="AU21" s="118"/>
      <c r="AV21" s="109">
        <f t="shared" si="13"/>
        <v>0</v>
      </c>
      <c r="AW21" s="117"/>
      <c r="AX21" s="117"/>
      <c r="AY21" s="118"/>
      <c r="AZ21" s="109">
        <f t="shared" si="14"/>
        <v>0</v>
      </c>
      <c r="BA21" s="117"/>
      <c r="BB21" s="117"/>
      <c r="BC21" s="118"/>
    </row>
    <row r="22" spans="1:55" ht="27.75" customHeight="1" thickBot="1">
      <c r="A22" s="177" t="s">
        <v>160</v>
      </c>
      <c r="B22" s="70" t="s">
        <v>216</v>
      </c>
      <c r="C22" s="70"/>
      <c r="D22" s="174">
        <f t="shared" si="2"/>
        <v>8</v>
      </c>
      <c r="E22" s="174">
        <f t="shared" si="0"/>
        <v>8</v>
      </c>
      <c r="F22" s="174">
        <f t="shared" si="3"/>
        <v>0</v>
      </c>
      <c r="G22" s="174">
        <f t="shared" si="15"/>
        <v>0</v>
      </c>
      <c r="H22" s="119">
        <f t="shared" si="4"/>
        <v>8</v>
      </c>
      <c r="I22" s="120">
        <v>8</v>
      </c>
      <c r="J22" s="120"/>
      <c r="K22" s="121"/>
      <c r="L22" s="119">
        <f t="shared" si="1"/>
        <v>8</v>
      </c>
      <c r="M22" s="120">
        <v>8</v>
      </c>
      <c r="N22" s="120"/>
      <c r="O22" s="121"/>
      <c r="P22" s="119">
        <f t="shared" si="5"/>
        <v>8</v>
      </c>
      <c r="Q22" s="120">
        <v>8</v>
      </c>
      <c r="R22" s="120"/>
      <c r="S22" s="121"/>
      <c r="T22" s="119">
        <f t="shared" si="6"/>
        <v>0</v>
      </c>
      <c r="U22" s="120"/>
      <c r="V22" s="120"/>
      <c r="W22" s="121"/>
      <c r="X22" s="119">
        <f t="shared" si="7"/>
        <v>0</v>
      </c>
      <c r="Y22" s="120"/>
      <c r="Z22" s="120"/>
      <c r="AA22" s="121"/>
      <c r="AB22" s="119">
        <f t="shared" si="8"/>
        <v>0</v>
      </c>
      <c r="AC22" s="120"/>
      <c r="AD22" s="120"/>
      <c r="AE22" s="121"/>
      <c r="AF22" s="119">
        <f t="shared" si="9"/>
        <v>0</v>
      </c>
      <c r="AG22" s="120"/>
      <c r="AH22" s="120"/>
      <c r="AI22" s="121"/>
      <c r="AJ22" s="119">
        <f t="shared" si="10"/>
        <v>0</v>
      </c>
      <c r="AK22" s="120"/>
      <c r="AL22" s="120"/>
      <c r="AM22" s="121"/>
      <c r="AN22" s="119">
        <f t="shared" si="11"/>
        <v>0</v>
      </c>
      <c r="AO22" s="120"/>
      <c r="AP22" s="120"/>
      <c r="AQ22" s="121"/>
      <c r="AR22" s="119">
        <f t="shared" si="12"/>
        <v>0</v>
      </c>
      <c r="AS22" s="120"/>
      <c r="AT22" s="120"/>
      <c r="AU22" s="121"/>
      <c r="AV22" s="119">
        <f t="shared" si="13"/>
        <v>0</v>
      </c>
      <c r="AW22" s="120"/>
      <c r="AX22" s="120"/>
      <c r="AY22" s="121"/>
      <c r="AZ22" s="119">
        <f t="shared" si="14"/>
        <v>0</v>
      </c>
      <c r="BA22" s="120"/>
      <c r="BB22" s="120"/>
      <c r="BC22" s="121"/>
    </row>
    <row r="23" spans="1:55" s="61" customFormat="1" ht="54.75" customHeight="1">
      <c r="A23" s="180" t="s">
        <v>235</v>
      </c>
      <c r="B23" s="178" t="s">
        <v>227</v>
      </c>
      <c r="C23" s="178"/>
      <c r="D23" s="179">
        <f>SUM(E23:G23)</f>
        <v>498.5</v>
      </c>
      <c r="E23" s="199">
        <f>'П-4_стр.2,3_Авто'!CB9-ROUND(SUM(E20:E22),0)</f>
        <v>437</v>
      </c>
      <c r="F23" s="179">
        <f>F7-SUM(F20:F22)</f>
        <v>25.5</v>
      </c>
      <c r="G23" s="200">
        <f>'П-4_стр.2,3_Авто'!DV9-ROUND(SUM(G20:G22),0)</f>
        <v>36</v>
      </c>
      <c r="H23" s="161">
        <f>SUM(I23:K23)</f>
        <v>494.5</v>
      </c>
      <c r="I23" s="161">
        <f>I7-SUM(I20:I22)</f>
        <v>433.5</v>
      </c>
      <c r="J23" s="161">
        <f>J7-SUM(J20:J22)</f>
        <v>26</v>
      </c>
      <c r="K23" s="161">
        <f>K7-SUM(K20:K22)</f>
        <v>35</v>
      </c>
      <c r="L23" s="161">
        <f t="shared" si="1"/>
        <v>492.5</v>
      </c>
      <c r="M23" s="161">
        <f>M7-SUM(M20:M22)</f>
        <v>434</v>
      </c>
      <c r="N23" s="161">
        <f>N7-SUM(N20:N22)</f>
        <v>25.5</v>
      </c>
      <c r="O23" s="161">
        <f>O7-SUM(O20:O22)</f>
        <v>33</v>
      </c>
      <c r="P23" s="161">
        <f>SUM(Q23:S23)</f>
        <v>509</v>
      </c>
      <c r="Q23" s="161">
        <f>Q7-SUM(Q20:Q22)</f>
        <v>444</v>
      </c>
      <c r="R23" s="161">
        <f>R7-SUM(R20:R22)</f>
        <v>25</v>
      </c>
      <c r="S23" s="161">
        <f>S7-SUM(S20:S22)</f>
        <v>40</v>
      </c>
      <c r="T23" s="161">
        <f>SUM(U23:W23)</f>
        <v>0</v>
      </c>
      <c r="U23" s="161">
        <f>U7-SUM(U20:U22)</f>
        <v>0</v>
      </c>
      <c r="V23" s="161">
        <f>V7-SUM(V20:V22)</f>
        <v>0</v>
      </c>
      <c r="W23" s="161">
        <f>W7-SUM(W20:W22)</f>
        <v>0</v>
      </c>
      <c r="X23" s="161">
        <f>SUM(Y23:AA23)</f>
        <v>0</v>
      </c>
      <c r="Y23" s="161">
        <f>Y7-SUM(Y20:Y22)</f>
        <v>0</v>
      </c>
      <c r="Z23" s="161">
        <f>Z7-SUM(Z20:Z22)</f>
        <v>0</v>
      </c>
      <c r="AA23" s="161">
        <f>AA7-SUM(AA20:AA22)</f>
        <v>0</v>
      </c>
      <c r="AB23" s="161">
        <f>SUM(AC23:AE23)</f>
        <v>0</v>
      </c>
      <c r="AC23" s="161">
        <f>AC7-SUM(AC20:AC22)</f>
        <v>0</v>
      </c>
      <c r="AD23" s="161">
        <f>AD7-SUM(AD20:AD22)</f>
        <v>0</v>
      </c>
      <c r="AE23" s="161">
        <f>AE7-SUM(AE20:AE22)</f>
        <v>0</v>
      </c>
      <c r="AF23" s="161">
        <f>SUM(AG23:AI23)</f>
        <v>0</v>
      </c>
      <c r="AG23" s="161">
        <f>AG7-SUM(AG20:AG22)</f>
        <v>0</v>
      </c>
      <c r="AH23" s="161">
        <f>AH7-SUM(AH20:AH22)</f>
        <v>0</v>
      </c>
      <c r="AI23" s="161">
        <f>AI7-SUM(AI20:AI22)</f>
        <v>0</v>
      </c>
      <c r="AJ23" s="161">
        <f>SUM(AK23:AM23)</f>
        <v>0</v>
      </c>
      <c r="AK23" s="161">
        <f>AK7-SUM(AK20:AK22)</f>
        <v>0</v>
      </c>
      <c r="AL23" s="161">
        <f>AL7-SUM(AL20:AL22)</f>
        <v>0</v>
      </c>
      <c r="AM23" s="161">
        <f>AM7-SUM(AM20:AM22)</f>
        <v>0</v>
      </c>
      <c r="AN23" s="161">
        <f>SUM(AO23:AQ23)</f>
        <v>0</v>
      </c>
      <c r="AO23" s="161">
        <f>AO7-SUM(AO20:AO22)</f>
        <v>0</v>
      </c>
      <c r="AP23" s="161">
        <f>AP7-SUM(AP20:AP22)</f>
        <v>0</v>
      </c>
      <c r="AQ23" s="161">
        <f>AQ7-SUM(AQ20:AQ22)</f>
        <v>0</v>
      </c>
      <c r="AR23" s="161">
        <f>SUM(AS23:AU23)</f>
        <v>0</v>
      </c>
      <c r="AS23" s="161">
        <f>AS7-SUM(AS20:AS22)</f>
        <v>0</v>
      </c>
      <c r="AT23" s="161">
        <f>AT7-SUM(AT20:AT22)</f>
        <v>0</v>
      </c>
      <c r="AU23" s="161">
        <f>AU7-SUM(AU20:AU22)</f>
        <v>0</v>
      </c>
      <c r="AV23" s="161">
        <f>SUM(AW23:AY23)</f>
        <v>0</v>
      </c>
      <c r="AW23" s="161">
        <f>AW7-SUM(AW20:AW22)</f>
        <v>0</v>
      </c>
      <c r="AX23" s="161">
        <f>AX7-SUM(AX20:AX22)</f>
        <v>0</v>
      </c>
      <c r="AY23" s="161">
        <f>AY7-SUM(AY20:AY22)</f>
        <v>0</v>
      </c>
      <c r="AZ23" s="161">
        <f>SUM(BA23:BC23)</f>
        <v>0</v>
      </c>
      <c r="BA23" s="161">
        <f>BA7-SUM(BA20:BA22)</f>
        <v>0</v>
      </c>
      <c r="BB23" s="161">
        <f>BB7-SUM(BB20:BB22)</f>
        <v>0</v>
      </c>
      <c r="BC23" s="161">
        <f>BC7-SUM(BC20:BC22)</f>
        <v>0</v>
      </c>
    </row>
    <row r="24" spans="1:55" s="60" customFormat="1" ht="21.75" customHeight="1">
      <c r="A24" s="100" t="s">
        <v>210</v>
      </c>
      <c r="B24" s="59"/>
      <c r="C24" s="59"/>
    </row>
    <row r="25" spans="1:55" s="60" customFormat="1" ht="12.95" customHeight="1">
      <c r="A25" s="100" t="s">
        <v>211</v>
      </c>
      <c r="B25" s="59"/>
      <c r="C25" s="59"/>
    </row>
    <row r="26" spans="1:55" s="60" customFormat="1" ht="12.95" customHeight="1">
      <c r="A26" s="100" t="s">
        <v>212</v>
      </c>
      <c r="B26" s="59"/>
      <c r="C26" s="59"/>
    </row>
    <row r="27" spans="1:55" s="60" customFormat="1" ht="12.95" customHeight="1">
      <c r="A27" s="100" t="s">
        <v>213</v>
      </c>
      <c r="B27" s="59"/>
      <c r="C27" s="59"/>
    </row>
  </sheetData>
  <sheetProtection password="CB6C" sheet="1" autoFilter="0"/>
  <autoFilter ref="A6:BC6"/>
  <mergeCells count="57">
    <mergeCell ref="B8:B9"/>
    <mergeCell ref="BA4:BC4"/>
    <mergeCell ref="AO4:AQ4"/>
    <mergeCell ref="AR4:AR5"/>
    <mergeCell ref="AS4:AU4"/>
    <mergeCell ref="AV4:AV5"/>
    <mergeCell ref="AW4:AY4"/>
    <mergeCell ref="AZ4:AZ5"/>
    <mergeCell ref="AC4:AE4"/>
    <mergeCell ref="AF4:AF5"/>
    <mergeCell ref="AJ4:AJ5"/>
    <mergeCell ref="AK4:AM4"/>
    <mergeCell ref="AN4:AN5"/>
    <mergeCell ref="Q4:S4"/>
    <mergeCell ref="T4:T5"/>
    <mergeCell ref="U4:W4"/>
    <mergeCell ref="X4:X5"/>
    <mergeCell ref="Y4:AA4"/>
    <mergeCell ref="AB4:AB5"/>
    <mergeCell ref="AV3:AY3"/>
    <mergeCell ref="AZ3:BC3"/>
    <mergeCell ref="D4:D5"/>
    <mergeCell ref="E4:G4"/>
    <mergeCell ref="H4:H5"/>
    <mergeCell ref="I4:K4"/>
    <mergeCell ref="L4:L5"/>
    <mergeCell ref="M4:O4"/>
    <mergeCell ref="P4:P5"/>
    <mergeCell ref="AG4:AI4"/>
    <mergeCell ref="X3:AA3"/>
    <mergeCell ref="AB3:AE3"/>
    <mergeCell ref="AF3:AI3"/>
    <mergeCell ref="AJ3:AM3"/>
    <mergeCell ref="AN3:AQ3"/>
    <mergeCell ref="AR3:AU3"/>
    <mergeCell ref="AV2:AY2"/>
    <mergeCell ref="AZ2:BC2"/>
    <mergeCell ref="A3:A5"/>
    <mergeCell ref="B3:B5"/>
    <mergeCell ref="C3:C5"/>
    <mergeCell ref="D3:G3"/>
    <mergeCell ref="H3:K3"/>
    <mergeCell ref="L3:O3"/>
    <mergeCell ref="P3:S3"/>
    <mergeCell ref="T3:W3"/>
    <mergeCell ref="X2:AA2"/>
    <mergeCell ref="AB2:AE2"/>
    <mergeCell ref="AF2:AI2"/>
    <mergeCell ref="AJ2:AM2"/>
    <mergeCell ref="AN2:AQ2"/>
    <mergeCell ref="AR2:AU2"/>
    <mergeCell ref="A1:F1"/>
    <mergeCell ref="B2:G2"/>
    <mergeCell ref="H2:K2"/>
    <mergeCell ref="L2:O2"/>
    <mergeCell ref="P2:S2"/>
    <mergeCell ref="T2:W2"/>
  </mergeCells>
  <printOptions horizontalCentered="1"/>
  <pageMargins left="0.39370078740157483" right="0.78740157480314965" top="0.19685039370078741" bottom="0" header="0" footer="0"/>
  <pageSetup paperSize="9" scale="90" fitToHeight="0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CP23"/>
  <sheetViews>
    <sheetView showZeros="0" zoomScale="90" zoomScaleNormal="90" zoomScaleSheetLayoutView="80" workbookViewId="0">
      <pane xSplit="3" ySplit="6" topLeftCell="D37" activePane="bottomRight" state="frozen"/>
      <selection activeCell="DK44" sqref="DK44"/>
      <selection pane="topRight" activeCell="DK44" sqref="DK44"/>
      <selection pane="bottomLeft" activeCell="DK44" sqref="DK44"/>
      <selection pane="bottomRight" activeCell="G13" sqref="G13"/>
    </sheetView>
  </sheetViews>
  <sheetFormatPr defaultColWidth="0.85546875" defaultRowHeight="12.75"/>
  <cols>
    <col min="1" max="1" width="25.85546875" style="48" customWidth="1"/>
    <col min="2" max="3" width="11.140625" style="48" customWidth="1"/>
    <col min="4" max="10" width="16.42578125" style="48" customWidth="1"/>
    <col min="11" max="12" width="16.42578125" style="48" hidden="1" customWidth="1"/>
    <col min="13" max="16" width="16.42578125" style="48" customWidth="1"/>
    <col min="17" max="19" width="16.42578125" style="48" hidden="1" customWidth="1"/>
    <col min="20" max="23" width="16.42578125" style="48" customWidth="1"/>
    <col min="24" max="24" width="16.42578125" style="48" hidden="1" customWidth="1"/>
    <col min="25" max="31" width="16.42578125" style="48" customWidth="1"/>
    <col min="32" max="33" width="16.42578125" style="48" hidden="1" customWidth="1"/>
    <col min="34" max="37" width="16.42578125" style="48" customWidth="1"/>
    <col min="38" max="40" width="16.42578125" style="48" hidden="1" customWidth="1"/>
    <col min="41" max="44" width="16.42578125" style="48" customWidth="1"/>
    <col min="45" max="45" width="16.42578125" style="48" hidden="1" customWidth="1"/>
    <col min="46" max="52" width="16.42578125" style="48" customWidth="1"/>
    <col min="53" max="54" width="16.42578125" style="48" hidden="1" customWidth="1"/>
    <col min="55" max="58" width="16.42578125" style="48" customWidth="1"/>
    <col min="59" max="61" width="16.42578125" style="48" hidden="1" customWidth="1"/>
    <col min="62" max="65" width="16.42578125" style="48" customWidth="1"/>
    <col min="66" max="66" width="16.42578125" style="48" hidden="1" customWidth="1"/>
    <col min="67" max="73" width="16.42578125" style="48" customWidth="1"/>
    <col min="74" max="75" width="16.42578125" style="48" hidden="1" customWidth="1"/>
    <col min="76" max="79" width="16.42578125" style="48" customWidth="1"/>
    <col min="80" max="82" width="16.42578125" style="48" hidden="1" customWidth="1"/>
    <col min="83" max="86" width="16.42578125" style="48" customWidth="1"/>
    <col min="87" max="87" width="16.42578125" style="48" hidden="1" customWidth="1"/>
    <col min="88" max="94" width="16.42578125" style="48" customWidth="1"/>
    <col min="95" max="186" width="2.7109375" style="48" customWidth="1"/>
    <col min="187" max="16384" width="0.85546875" style="48"/>
  </cols>
  <sheetData>
    <row r="1" spans="1:94" ht="16.5" thickBot="1">
      <c r="A1" s="450" t="s">
        <v>219</v>
      </c>
      <c r="B1" s="450"/>
      <c r="C1" s="450"/>
      <c r="D1" s="450"/>
      <c r="E1" s="450"/>
      <c r="F1" s="450"/>
      <c r="G1" s="450"/>
      <c r="H1" s="450"/>
      <c r="I1" s="450"/>
    </row>
    <row r="2" spans="1:94" s="105" customFormat="1" ht="18.75">
      <c r="A2" s="104">
        <f>'П-4_стр.2'!A2</f>
        <v>3</v>
      </c>
      <c r="B2" s="556" t="s">
        <v>217</v>
      </c>
      <c r="C2" s="556"/>
      <c r="D2" s="556"/>
      <c r="E2" s="556"/>
      <c r="F2" s="556"/>
      <c r="G2" s="556"/>
      <c r="H2" s="556"/>
      <c r="I2" s="556"/>
      <c r="J2" s="584"/>
      <c r="K2" s="557" t="s">
        <v>177</v>
      </c>
      <c r="L2" s="558"/>
      <c r="M2" s="558"/>
      <c r="N2" s="558"/>
      <c r="O2" s="558"/>
      <c r="P2" s="558"/>
      <c r="Q2" s="559"/>
      <c r="R2" s="557" t="s">
        <v>178</v>
      </c>
      <c r="S2" s="558"/>
      <c r="T2" s="558"/>
      <c r="U2" s="558"/>
      <c r="V2" s="558"/>
      <c r="W2" s="558"/>
      <c r="X2" s="559"/>
      <c r="Y2" s="557" t="s">
        <v>179</v>
      </c>
      <c r="Z2" s="558"/>
      <c r="AA2" s="558"/>
      <c r="AB2" s="558"/>
      <c r="AC2" s="558"/>
      <c r="AD2" s="558"/>
      <c r="AE2" s="559"/>
      <c r="AF2" s="557" t="s">
        <v>180</v>
      </c>
      <c r="AG2" s="558"/>
      <c r="AH2" s="558"/>
      <c r="AI2" s="558"/>
      <c r="AJ2" s="558"/>
      <c r="AK2" s="558"/>
      <c r="AL2" s="559"/>
      <c r="AM2" s="557" t="s">
        <v>181</v>
      </c>
      <c r="AN2" s="558"/>
      <c r="AO2" s="558"/>
      <c r="AP2" s="558"/>
      <c r="AQ2" s="558"/>
      <c r="AR2" s="558"/>
      <c r="AS2" s="559"/>
      <c r="AT2" s="557" t="s">
        <v>182</v>
      </c>
      <c r="AU2" s="558"/>
      <c r="AV2" s="558"/>
      <c r="AW2" s="558"/>
      <c r="AX2" s="558"/>
      <c r="AY2" s="558"/>
      <c r="AZ2" s="559"/>
      <c r="BA2" s="557" t="s">
        <v>183</v>
      </c>
      <c r="BB2" s="558"/>
      <c r="BC2" s="558"/>
      <c r="BD2" s="558"/>
      <c r="BE2" s="558"/>
      <c r="BF2" s="558"/>
      <c r="BG2" s="559"/>
      <c r="BH2" s="557" t="s">
        <v>184</v>
      </c>
      <c r="BI2" s="558"/>
      <c r="BJ2" s="558"/>
      <c r="BK2" s="558"/>
      <c r="BL2" s="558"/>
      <c r="BM2" s="558"/>
      <c r="BN2" s="559"/>
      <c r="BO2" s="557" t="s">
        <v>185</v>
      </c>
      <c r="BP2" s="558"/>
      <c r="BQ2" s="558"/>
      <c r="BR2" s="558"/>
      <c r="BS2" s="558"/>
      <c r="BT2" s="558"/>
      <c r="BU2" s="559"/>
      <c r="BV2" s="557" t="s">
        <v>186</v>
      </c>
      <c r="BW2" s="558"/>
      <c r="BX2" s="558"/>
      <c r="BY2" s="558"/>
      <c r="BZ2" s="558"/>
      <c r="CA2" s="558"/>
      <c r="CB2" s="559"/>
      <c r="CC2" s="557" t="s">
        <v>187</v>
      </c>
      <c r="CD2" s="558"/>
      <c r="CE2" s="558"/>
      <c r="CF2" s="558"/>
      <c r="CG2" s="558"/>
      <c r="CH2" s="558"/>
      <c r="CI2" s="559"/>
      <c r="CJ2" s="557" t="s">
        <v>188</v>
      </c>
      <c r="CK2" s="558"/>
      <c r="CL2" s="558"/>
      <c r="CM2" s="558"/>
      <c r="CN2" s="558"/>
      <c r="CO2" s="558"/>
      <c r="CP2" s="559"/>
    </row>
    <row r="3" spans="1:94" s="50" customFormat="1" ht="49.5" customHeight="1">
      <c r="A3" s="581" t="s">
        <v>132</v>
      </c>
      <c r="B3" s="560" t="s">
        <v>133</v>
      </c>
      <c r="C3" s="560" t="s">
        <v>172</v>
      </c>
      <c r="D3" s="566" t="s">
        <v>142</v>
      </c>
      <c r="E3" s="576"/>
      <c r="F3" s="566" t="s">
        <v>143</v>
      </c>
      <c r="G3" s="576"/>
      <c r="H3" s="576"/>
      <c r="I3" s="576"/>
      <c r="J3" s="577" t="s">
        <v>144</v>
      </c>
      <c r="K3" s="575" t="s">
        <v>142</v>
      </c>
      <c r="L3" s="576"/>
      <c r="M3" s="566" t="s">
        <v>143</v>
      </c>
      <c r="N3" s="576"/>
      <c r="O3" s="576"/>
      <c r="P3" s="576"/>
      <c r="Q3" s="577" t="s">
        <v>144</v>
      </c>
      <c r="R3" s="575" t="s">
        <v>142</v>
      </c>
      <c r="S3" s="576"/>
      <c r="T3" s="566" t="s">
        <v>143</v>
      </c>
      <c r="U3" s="576"/>
      <c r="V3" s="576"/>
      <c r="W3" s="576"/>
      <c r="X3" s="577" t="s">
        <v>144</v>
      </c>
      <c r="Y3" s="575" t="s">
        <v>142</v>
      </c>
      <c r="Z3" s="576"/>
      <c r="AA3" s="566" t="s">
        <v>143</v>
      </c>
      <c r="AB3" s="576"/>
      <c r="AC3" s="576"/>
      <c r="AD3" s="576"/>
      <c r="AE3" s="577" t="s">
        <v>144</v>
      </c>
      <c r="AF3" s="575" t="s">
        <v>142</v>
      </c>
      <c r="AG3" s="576"/>
      <c r="AH3" s="566" t="s">
        <v>143</v>
      </c>
      <c r="AI3" s="576"/>
      <c r="AJ3" s="576"/>
      <c r="AK3" s="576"/>
      <c r="AL3" s="577" t="s">
        <v>144</v>
      </c>
      <c r="AM3" s="575" t="s">
        <v>142</v>
      </c>
      <c r="AN3" s="576"/>
      <c r="AO3" s="566" t="s">
        <v>143</v>
      </c>
      <c r="AP3" s="576"/>
      <c r="AQ3" s="576"/>
      <c r="AR3" s="576"/>
      <c r="AS3" s="577" t="s">
        <v>144</v>
      </c>
      <c r="AT3" s="575" t="s">
        <v>142</v>
      </c>
      <c r="AU3" s="576"/>
      <c r="AV3" s="566" t="s">
        <v>143</v>
      </c>
      <c r="AW3" s="576"/>
      <c r="AX3" s="576"/>
      <c r="AY3" s="576"/>
      <c r="AZ3" s="577" t="s">
        <v>144</v>
      </c>
      <c r="BA3" s="575" t="s">
        <v>142</v>
      </c>
      <c r="BB3" s="576"/>
      <c r="BC3" s="566" t="s">
        <v>143</v>
      </c>
      <c r="BD3" s="576"/>
      <c r="BE3" s="576"/>
      <c r="BF3" s="576"/>
      <c r="BG3" s="577" t="s">
        <v>144</v>
      </c>
      <c r="BH3" s="575" t="s">
        <v>142</v>
      </c>
      <c r="BI3" s="576"/>
      <c r="BJ3" s="566" t="s">
        <v>143</v>
      </c>
      <c r="BK3" s="576"/>
      <c r="BL3" s="576"/>
      <c r="BM3" s="576"/>
      <c r="BN3" s="577" t="s">
        <v>144</v>
      </c>
      <c r="BO3" s="575" t="s">
        <v>142</v>
      </c>
      <c r="BP3" s="576"/>
      <c r="BQ3" s="566" t="s">
        <v>143</v>
      </c>
      <c r="BR3" s="576"/>
      <c r="BS3" s="576"/>
      <c r="BT3" s="576"/>
      <c r="BU3" s="577" t="s">
        <v>144</v>
      </c>
      <c r="BV3" s="575" t="s">
        <v>142</v>
      </c>
      <c r="BW3" s="576"/>
      <c r="BX3" s="566" t="s">
        <v>143</v>
      </c>
      <c r="BY3" s="576"/>
      <c r="BZ3" s="576"/>
      <c r="CA3" s="576"/>
      <c r="CB3" s="577" t="s">
        <v>144</v>
      </c>
      <c r="CC3" s="575" t="s">
        <v>142</v>
      </c>
      <c r="CD3" s="576"/>
      <c r="CE3" s="566" t="s">
        <v>143</v>
      </c>
      <c r="CF3" s="576"/>
      <c r="CG3" s="576"/>
      <c r="CH3" s="576"/>
      <c r="CI3" s="577" t="s">
        <v>144</v>
      </c>
      <c r="CJ3" s="575" t="s">
        <v>142</v>
      </c>
      <c r="CK3" s="576"/>
      <c r="CL3" s="566" t="s">
        <v>143</v>
      </c>
      <c r="CM3" s="576"/>
      <c r="CN3" s="576"/>
      <c r="CO3" s="576"/>
      <c r="CP3" s="577" t="s">
        <v>144</v>
      </c>
    </row>
    <row r="4" spans="1:94" s="50" customFormat="1" ht="12" customHeight="1">
      <c r="A4" s="582"/>
      <c r="B4" s="563"/>
      <c r="C4" s="561"/>
      <c r="D4" s="560" t="s">
        <v>145</v>
      </c>
      <c r="E4" s="560" t="s">
        <v>146</v>
      </c>
      <c r="F4" s="560" t="s">
        <v>147</v>
      </c>
      <c r="G4" s="570" t="s">
        <v>148</v>
      </c>
      <c r="H4" s="580"/>
      <c r="I4" s="580"/>
      <c r="J4" s="578"/>
      <c r="K4" s="571" t="s">
        <v>145</v>
      </c>
      <c r="L4" s="560" t="s">
        <v>146</v>
      </c>
      <c r="M4" s="560" t="s">
        <v>147</v>
      </c>
      <c r="N4" s="570" t="s">
        <v>148</v>
      </c>
      <c r="O4" s="580"/>
      <c r="P4" s="580"/>
      <c r="Q4" s="578"/>
      <c r="R4" s="571" t="s">
        <v>145</v>
      </c>
      <c r="S4" s="560" t="s">
        <v>146</v>
      </c>
      <c r="T4" s="560" t="s">
        <v>147</v>
      </c>
      <c r="U4" s="570" t="s">
        <v>148</v>
      </c>
      <c r="V4" s="580"/>
      <c r="W4" s="580"/>
      <c r="X4" s="578"/>
      <c r="Y4" s="571" t="s">
        <v>145</v>
      </c>
      <c r="Z4" s="560" t="s">
        <v>146</v>
      </c>
      <c r="AA4" s="560" t="s">
        <v>147</v>
      </c>
      <c r="AB4" s="570" t="s">
        <v>148</v>
      </c>
      <c r="AC4" s="580"/>
      <c r="AD4" s="580"/>
      <c r="AE4" s="578"/>
      <c r="AF4" s="571" t="s">
        <v>145</v>
      </c>
      <c r="AG4" s="560" t="s">
        <v>146</v>
      </c>
      <c r="AH4" s="560" t="s">
        <v>147</v>
      </c>
      <c r="AI4" s="570" t="s">
        <v>148</v>
      </c>
      <c r="AJ4" s="580"/>
      <c r="AK4" s="580"/>
      <c r="AL4" s="578"/>
      <c r="AM4" s="571" t="s">
        <v>145</v>
      </c>
      <c r="AN4" s="560" t="s">
        <v>146</v>
      </c>
      <c r="AO4" s="560" t="s">
        <v>147</v>
      </c>
      <c r="AP4" s="570" t="s">
        <v>148</v>
      </c>
      <c r="AQ4" s="580"/>
      <c r="AR4" s="580"/>
      <c r="AS4" s="578"/>
      <c r="AT4" s="571" t="s">
        <v>145</v>
      </c>
      <c r="AU4" s="560" t="s">
        <v>146</v>
      </c>
      <c r="AV4" s="560" t="s">
        <v>147</v>
      </c>
      <c r="AW4" s="570" t="s">
        <v>148</v>
      </c>
      <c r="AX4" s="580"/>
      <c r="AY4" s="580"/>
      <c r="AZ4" s="578"/>
      <c r="BA4" s="571" t="s">
        <v>145</v>
      </c>
      <c r="BB4" s="560" t="s">
        <v>146</v>
      </c>
      <c r="BC4" s="560" t="s">
        <v>147</v>
      </c>
      <c r="BD4" s="570" t="s">
        <v>148</v>
      </c>
      <c r="BE4" s="580"/>
      <c r="BF4" s="580"/>
      <c r="BG4" s="578"/>
      <c r="BH4" s="571" t="s">
        <v>145</v>
      </c>
      <c r="BI4" s="560" t="s">
        <v>146</v>
      </c>
      <c r="BJ4" s="560" t="s">
        <v>147</v>
      </c>
      <c r="BK4" s="570" t="s">
        <v>148</v>
      </c>
      <c r="BL4" s="580"/>
      <c r="BM4" s="580"/>
      <c r="BN4" s="578"/>
      <c r="BO4" s="571" t="s">
        <v>145</v>
      </c>
      <c r="BP4" s="560" t="s">
        <v>146</v>
      </c>
      <c r="BQ4" s="560" t="s">
        <v>147</v>
      </c>
      <c r="BR4" s="570" t="s">
        <v>148</v>
      </c>
      <c r="BS4" s="580"/>
      <c r="BT4" s="580"/>
      <c r="BU4" s="578"/>
      <c r="BV4" s="571" t="s">
        <v>145</v>
      </c>
      <c r="BW4" s="560" t="s">
        <v>146</v>
      </c>
      <c r="BX4" s="560" t="s">
        <v>147</v>
      </c>
      <c r="BY4" s="570" t="s">
        <v>148</v>
      </c>
      <c r="BZ4" s="580"/>
      <c r="CA4" s="580"/>
      <c r="CB4" s="578"/>
      <c r="CC4" s="571" t="s">
        <v>145</v>
      </c>
      <c r="CD4" s="560" t="s">
        <v>146</v>
      </c>
      <c r="CE4" s="560" t="s">
        <v>147</v>
      </c>
      <c r="CF4" s="570" t="s">
        <v>148</v>
      </c>
      <c r="CG4" s="580"/>
      <c r="CH4" s="580"/>
      <c r="CI4" s="578"/>
      <c r="CJ4" s="571" t="s">
        <v>145</v>
      </c>
      <c r="CK4" s="560" t="s">
        <v>146</v>
      </c>
      <c r="CL4" s="560" t="s">
        <v>147</v>
      </c>
      <c r="CM4" s="570" t="s">
        <v>148</v>
      </c>
      <c r="CN4" s="580"/>
      <c r="CO4" s="580"/>
      <c r="CP4" s="578"/>
    </row>
    <row r="5" spans="1:94" s="50" customFormat="1" ht="108">
      <c r="A5" s="583"/>
      <c r="B5" s="564"/>
      <c r="C5" s="562"/>
      <c r="D5" s="562"/>
      <c r="E5" s="562"/>
      <c r="F5" s="562"/>
      <c r="G5" s="51" t="s">
        <v>149</v>
      </c>
      <c r="H5" s="51" t="s">
        <v>150</v>
      </c>
      <c r="I5" s="49" t="s">
        <v>151</v>
      </c>
      <c r="J5" s="579"/>
      <c r="K5" s="572"/>
      <c r="L5" s="562"/>
      <c r="M5" s="562"/>
      <c r="N5" s="51" t="s">
        <v>149</v>
      </c>
      <c r="O5" s="51" t="s">
        <v>150</v>
      </c>
      <c r="P5" s="49" t="s">
        <v>151</v>
      </c>
      <c r="Q5" s="579"/>
      <c r="R5" s="572"/>
      <c r="S5" s="562"/>
      <c r="T5" s="562"/>
      <c r="U5" s="51" t="s">
        <v>149</v>
      </c>
      <c r="V5" s="51" t="s">
        <v>150</v>
      </c>
      <c r="W5" s="49" t="s">
        <v>151</v>
      </c>
      <c r="X5" s="579"/>
      <c r="Y5" s="572"/>
      <c r="Z5" s="562"/>
      <c r="AA5" s="562"/>
      <c r="AB5" s="51" t="s">
        <v>149</v>
      </c>
      <c r="AC5" s="51" t="s">
        <v>150</v>
      </c>
      <c r="AD5" s="49" t="s">
        <v>151</v>
      </c>
      <c r="AE5" s="579"/>
      <c r="AF5" s="572"/>
      <c r="AG5" s="562"/>
      <c r="AH5" s="562"/>
      <c r="AI5" s="51" t="s">
        <v>149</v>
      </c>
      <c r="AJ5" s="51" t="s">
        <v>150</v>
      </c>
      <c r="AK5" s="49" t="s">
        <v>151</v>
      </c>
      <c r="AL5" s="579"/>
      <c r="AM5" s="572"/>
      <c r="AN5" s="562"/>
      <c r="AO5" s="562"/>
      <c r="AP5" s="51" t="s">
        <v>149</v>
      </c>
      <c r="AQ5" s="51" t="s">
        <v>150</v>
      </c>
      <c r="AR5" s="49" t="s">
        <v>151</v>
      </c>
      <c r="AS5" s="579"/>
      <c r="AT5" s="572"/>
      <c r="AU5" s="562"/>
      <c r="AV5" s="562"/>
      <c r="AW5" s="51" t="s">
        <v>149</v>
      </c>
      <c r="AX5" s="51" t="s">
        <v>150</v>
      </c>
      <c r="AY5" s="49" t="s">
        <v>151</v>
      </c>
      <c r="AZ5" s="579"/>
      <c r="BA5" s="572"/>
      <c r="BB5" s="562"/>
      <c r="BC5" s="562"/>
      <c r="BD5" s="51" t="s">
        <v>149</v>
      </c>
      <c r="BE5" s="51" t="s">
        <v>150</v>
      </c>
      <c r="BF5" s="49" t="s">
        <v>151</v>
      </c>
      <c r="BG5" s="579"/>
      <c r="BH5" s="572"/>
      <c r="BI5" s="562"/>
      <c r="BJ5" s="562"/>
      <c r="BK5" s="51" t="s">
        <v>149</v>
      </c>
      <c r="BL5" s="51" t="s">
        <v>150</v>
      </c>
      <c r="BM5" s="49" t="s">
        <v>151</v>
      </c>
      <c r="BN5" s="579"/>
      <c r="BO5" s="572"/>
      <c r="BP5" s="562"/>
      <c r="BQ5" s="562"/>
      <c r="BR5" s="51" t="s">
        <v>149</v>
      </c>
      <c r="BS5" s="51" t="s">
        <v>150</v>
      </c>
      <c r="BT5" s="49" t="s">
        <v>151</v>
      </c>
      <c r="BU5" s="579"/>
      <c r="BV5" s="572"/>
      <c r="BW5" s="562"/>
      <c r="BX5" s="562"/>
      <c r="BY5" s="51" t="s">
        <v>149</v>
      </c>
      <c r="BZ5" s="51" t="s">
        <v>150</v>
      </c>
      <c r="CA5" s="49" t="s">
        <v>151</v>
      </c>
      <c r="CB5" s="579"/>
      <c r="CC5" s="572"/>
      <c r="CD5" s="562"/>
      <c r="CE5" s="562"/>
      <c r="CF5" s="51" t="s">
        <v>149</v>
      </c>
      <c r="CG5" s="51" t="s">
        <v>150</v>
      </c>
      <c r="CH5" s="49" t="s">
        <v>151</v>
      </c>
      <c r="CI5" s="579"/>
      <c r="CJ5" s="572"/>
      <c r="CK5" s="562"/>
      <c r="CL5" s="562"/>
      <c r="CM5" s="51" t="s">
        <v>149</v>
      </c>
      <c r="CN5" s="51" t="s">
        <v>150</v>
      </c>
      <c r="CO5" s="49" t="s">
        <v>151</v>
      </c>
      <c r="CP5" s="579"/>
    </row>
    <row r="6" spans="1:94" s="146" customFormat="1" ht="12">
      <c r="A6" s="141" t="s">
        <v>36</v>
      </c>
      <c r="B6" s="141" t="s">
        <v>38</v>
      </c>
      <c r="C6" s="141" t="s">
        <v>37</v>
      </c>
      <c r="D6" s="142">
        <v>5</v>
      </c>
      <c r="E6" s="142">
        <v>6</v>
      </c>
      <c r="F6" s="142">
        <v>7</v>
      </c>
      <c r="G6" s="142">
        <v>8</v>
      </c>
      <c r="H6" s="143">
        <v>9</v>
      </c>
      <c r="I6" s="143">
        <v>10</v>
      </c>
      <c r="J6" s="201">
        <v>11</v>
      </c>
      <c r="K6" s="144" t="str">
        <f>CONCATENATE(K2," - гр.",$D$6)</f>
        <v>ЯНВАРЬ - гр.5</v>
      </c>
      <c r="L6" s="145" t="str">
        <f>CONCATENATE(K2," - гр.",$E$6)</f>
        <v>ЯНВАРЬ - гр.6</v>
      </c>
      <c r="M6" s="385" t="str">
        <f>CONCATENATE(K2," - гр.",$F$6)</f>
        <v>ЯНВАРЬ - гр.7</v>
      </c>
      <c r="N6" s="385" t="str">
        <f>CONCATENATE(K2," - гр.",$G$6)</f>
        <v>ЯНВАРЬ - гр.8</v>
      </c>
      <c r="O6" s="385" t="str">
        <f>CONCATENATE(K2," - гр.",$H$6)</f>
        <v>ЯНВАРЬ - гр.9</v>
      </c>
      <c r="P6" s="385" t="str">
        <f>CONCATENATE(K2," - гр.",$I$6)</f>
        <v>ЯНВАРЬ - гр.10</v>
      </c>
      <c r="Q6" s="385" t="str">
        <f>CONCATENATE(K2," - гр.",$J$6)</f>
        <v>ЯНВАРЬ - гр.11</v>
      </c>
      <c r="R6" s="386" t="str">
        <f>CONCATENATE(R2," - гр.",$D$6)</f>
        <v>ФЕВРАЛЬ - гр.5</v>
      </c>
      <c r="S6" s="385" t="str">
        <f>CONCATENATE(R2," - гр.",$E$6)</f>
        <v>ФЕВРАЛЬ - гр.6</v>
      </c>
      <c r="T6" s="385" t="str">
        <f>CONCATENATE(R2," - гр.",$F$6)</f>
        <v>ФЕВРАЛЬ - гр.7</v>
      </c>
      <c r="U6" s="385" t="str">
        <f>CONCATENATE(R2," - гр.",$G$6)</f>
        <v>ФЕВРАЛЬ - гр.8</v>
      </c>
      <c r="V6" s="385" t="str">
        <f>CONCATENATE(R2," - гр.",$H$6)</f>
        <v>ФЕВРАЛЬ - гр.9</v>
      </c>
      <c r="W6" s="385" t="str">
        <f>CONCATENATE(R2," - гр.",$I$6)</f>
        <v>ФЕВРАЛЬ - гр.10</v>
      </c>
      <c r="X6" s="385" t="str">
        <f>CONCATENATE(R2," - гр.",$J$6)</f>
        <v>ФЕВРАЛЬ - гр.11</v>
      </c>
      <c r="Y6" s="386" t="str">
        <f>CONCATENATE(Y2," - гр.",$D$6)</f>
        <v>МАРТ - гр.5</v>
      </c>
      <c r="Z6" s="385" t="str">
        <f>CONCATENATE(Y2," - гр.",$E$6)</f>
        <v>МАРТ - гр.6</v>
      </c>
      <c r="AA6" s="385" t="str">
        <f>CONCATENATE(Y2," - гр.",$F$6)</f>
        <v>МАРТ - гр.7</v>
      </c>
      <c r="AB6" s="385" t="str">
        <f>CONCATENATE(Y2," - гр.",$G$6)</f>
        <v>МАРТ - гр.8</v>
      </c>
      <c r="AC6" s="385" t="str">
        <f>CONCATENATE(Y2," - гр.",$H$6)</f>
        <v>МАРТ - гр.9</v>
      </c>
      <c r="AD6" s="385" t="str">
        <f>CONCATENATE(Y2," - гр.",$I$6)</f>
        <v>МАРТ - гр.10</v>
      </c>
      <c r="AE6" s="385" t="str">
        <f>CONCATENATE(Y2," - гр.",$J$6)</f>
        <v>МАРТ - гр.11</v>
      </c>
      <c r="AF6" s="386" t="str">
        <f>CONCATENATE(AF2," - гр.",$D$6)</f>
        <v>АПРЕЛЬ - гр.5</v>
      </c>
      <c r="AG6" s="385" t="str">
        <f>CONCATENATE(AF2," - гр.",$E$6)</f>
        <v>АПРЕЛЬ - гр.6</v>
      </c>
      <c r="AH6" s="385" t="str">
        <f>CONCATENATE(AF2," - гр.",$F$6)</f>
        <v>АПРЕЛЬ - гр.7</v>
      </c>
      <c r="AI6" s="385" t="str">
        <f>CONCATENATE(AF2," - гр.",$G$6)</f>
        <v>АПРЕЛЬ - гр.8</v>
      </c>
      <c r="AJ6" s="385" t="str">
        <f>CONCATENATE(AF2," - гр.",$H$6)</f>
        <v>АПРЕЛЬ - гр.9</v>
      </c>
      <c r="AK6" s="385" t="str">
        <f>CONCATENATE(AF2," - гр.",$I$6)</f>
        <v>АПРЕЛЬ - гр.10</v>
      </c>
      <c r="AL6" s="385" t="str">
        <f>CONCATENATE(AF2," - гр.",$J$6)</f>
        <v>АПРЕЛЬ - гр.11</v>
      </c>
      <c r="AM6" s="386" t="str">
        <f>CONCATENATE(AM2," - гр.",$D$6)</f>
        <v>МАЙ - гр.5</v>
      </c>
      <c r="AN6" s="385" t="str">
        <f>CONCATENATE(AM2," - гр.",$E$6)</f>
        <v>МАЙ - гр.6</v>
      </c>
      <c r="AO6" s="385" t="str">
        <f>CONCATENATE(AM2," - гр.",$F$6)</f>
        <v>МАЙ - гр.7</v>
      </c>
      <c r="AP6" s="385" t="str">
        <f>CONCATENATE(AM2," - гр.",$G$6)</f>
        <v>МАЙ - гр.8</v>
      </c>
      <c r="AQ6" s="385" t="str">
        <f>CONCATENATE(AM2," - гр.",$H$6)</f>
        <v>МАЙ - гр.9</v>
      </c>
      <c r="AR6" s="385" t="str">
        <f>CONCATENATE(AM2," - гр.",$I$6)</f>
        <v>МАЙ - гр.10</v>
      </c>
      <c r="AS6" s="385" t="str">
        <f>CONCATENATE(AM2," - гр.",$J$6)</f>
        <v>МАЙ - гр.11</v>
      </c>
      <c r="AT6" s="386" t="str">
        <f>CONCATENATE(AT2," - гр.",$D$6)</f>
        <v>ИЮНЬ - гр.5</v>
      </c>
      <c r="AU6" s="385" t="str">
        <f>CONCATENATE(AT2," - гр.",$E$6)</f>
        <v>ИЮНЬ - гр.6</v>
      </c>
      <c r="AV6" s="385" t="str">
        <f>CONCATENATE(AT2," - гр.",$F$6)</f>
        <v>ИЮНЬ - гр.7</v>
      </c>
      <c r="AW6" s="385" t="str">
        <f>CONCATENATE(AT2," - гр.",$G$6)</f>
        <v>ИЮНЬ - гр.8</v>
      </c>
      <c r="AX6" s="385" t="str">
        <f>CONCATENATE(AT2," - гр.",$H$6)</f>
        <v>ИЮНЬ - гр.9</v>
      </c>
      <c r="AY6" s="385" t="str">
        <f>CONCATENATE(AT2," - гр.",$I$6)</f>
        <v>ИЮНЬ - гр.10</v>
      </c>
      <c r="AZ6" s="385" t="str">
        <f>CONCATENATE(AT2," - гр.",$J$6)</f>
        <v>ИЮНЬ - гр.11</v>
      </c>
      <c r="BA6" s="386" t="str">
        <f>CONCATENATE(BA2," - гр.",$D$6)</f>
        <v>ИЮЛЬ - гр.5</v>
      </c>
      <c r="BB6" s="385" t="str">
        <f>CONCATENATE(BA2," - гр.",$E$6)</f>
        <v>ИЮЛЬ - гр.6</v>
      </c>
      <c r="BC6" s="385" t="str">
        <f>CONCATENATE(BA2," - гр.",$F$6)</f>
        <v>ИЮЛЬ - гр.7</v>
      </c>
      <c r="BD6" s="385" t="str">
        <f>CONCATENATE(BA2," - гр.",$G$6)</f>
        <v>ИЮЛЬ - гр.8</v>
      </c>
      <c r="BE6" s="385" t="str">
        <f>CONCATENATE(BA2," - гр.",$H$6)</f>
        <v>ИЮЛЬ - гр.9</v>
      </c>
      <c r="BF6" s="385" t="str">
        <f>CONCATENATE(BA2," - гр.",$I$6)</f>
        <v>ИЮЛЬ - гр.10</v>
      </c>
      <c r="BG6" s="385" t="str">
        <f>CONCATENATE(BA2," - гр.",$J$6)</f>
        <v>ИЮЛЬ - гр.11</v>
      </c>
      <c r="BH6" s="386" t="str">
        <f>CONCATENATE(BH2," - гр.",$D$6)</f>
        <v>АВГУСТ - гр.5</v>
      </c>
      <c r="BI6" s="385" t="str">
        <f>CONCATENATE(BH2," - гр.",$E$6)</f>
        <v>АВГУСТ - гр.6</v>
      </c>
      <c r="BJ6" s="385" t="str">
        <f>CONCATENATE(BH2," - гр.",$F$6)</f>
        <v>АВГУСТ - гр.7</v>
      </c>
      <c r="BK6" s="385" t="str">
        <f>CONCATENATE(BH2," - гр.",$G$6)</f>
        <v>АВГУСТ - гр.8</v>
      </c>
      <c r="BL6" s="385" t="str">
        <f>CONCATENATE(BH2," - гр.",$H$6)</f>
        <v>АВГУСТ - гр.9</v>
      </c>
      <c r="BM6" s="385" t="str">
        <f>CONCATENATE(BH2," - гр.",$I$6)</f>
        <v>АВГУСТ - гр.10</v>
      </c>
      <c r="BN6" s="385" t="str">
        <f>CONCATENATE(BH2," - гр.",$J$6)</f>
        <v>АВГУСТ - гр.11</v>
      </c>
      <c r="BO6" s="386" t="str">
        <f>CONCATENATE(BO2," - гр.",$D$6)</f>
        <v>СЕНТЯБРЬ - гр.5</v>
      </c>
      <c r="BP6" s="385" t="str">
        <f>CONCATENATE(BO2," - гр.",$E$6)</f>
        <v>СЕНТЯБРЬ - гр.6</v>
      </c>
      <c r="BQ6" s="385" t="str">
        <f>CONCATENATE(BO2," - гр.",$F$6)</f>
        <v>СЕНТЯБРЬ - гр.7</v>
      </c>
      <c r="BR6" s="385" t="str">
        <f>CONCATENATE(BO2," - гр.",$G$6)</f>
        <v>СЕНТЯБРЬ - гр.8</v>
      </c>
      <c r="BS6" s="385" t="str">
        <f>CONCATENATE(BO2," - гр.",$H$6)</f>
        <v>СЕНТЯБРЬ - гр.9</v>
      </c>
      <c r="BT6" s="385" t="str">
        <f>CONCATENATE(BO2," - гр.",$I$6)</f>
        <v>СЕНТЯБРЬ - гр.10</v>
      </c>
      <c r="BU6" s="385" t="str">
        <f>CONCATENATE(BO2," - гр.",$J$6)</f>
        <v>СЕНТЯБРЬ - гр.11</v>
      </c>
      <c r="BV6" s="386" t="str">
        <f>CONCATENATE(BV2," - гр.",$D$6)</f>
        <v>ОКТЯБРЬ - гр.5</v>
      </c>
      <c r="BW6" s="385" t="str">
        <f>CONCATENATE(BV2," - гр.",$E$6)</f>
        <v>ОКТЯБРЬ - гр.6</v>
      </c>
      <c r="BX6" s="385" t="str">
        <f>CONCATENATE(BV2," - гр.",$F$6)</f>
        <v>ОКТЯБРЬ - гр.7</v>
      </c>
      <c r="BY6" s="385" t="str">
        <f>CONCATENATE(BV2," - гр.",$G$6)</f>
        <v>ОКТЯБРЬ - гр.8</v>
      </c>
      <c r="BZ6" s="385" t="str">
        <f>CONCATENATE(BV2," - гр.",$H$6)</f>
        <v>ОКТЯБРЬ - гр.9</v>
      </c>
      <c r="CA6" s="385" t="str">
        <f>CONCATENATE(BV2," - гр.",$I$6)</f>
        <v>ОКТЯБРЬ - гр.10</v>
      </c>
      <c r="CB6" s="385" t="str">
        <f>CONCATENATE(BV2," - гр.",$J$6)</f>
        <v>ОКТЯБРЬ - гр.11</v>
      </c>
      <c r="CC6" s="386" t="str">
        <f>CONCATENATE(CC2," - гр.",$D$6)</f>
        <v>НОЯБРЬ - гр.5</v>
      </c>
      <c r="CD6" s="385" t="str">
        <f>CONCATENATE(CC2," - гр.",$E$6)</f>
        <v>НОЯБРЬ - гр.6</v>
      </c>
      <c r="CE6" s="385" t="str">
        <f>CONCATENATE(CC2," - гр.",$F$6)</f>
        <v>НОЯБРЬ - гр.7</v>
      </c>
      <c r="CF6" s="385" t="str">
        <f>CONCATENATE(CC2," - гр.",$G$6)</f>
        <v>НОЯБРЬ - гр.8</v>
      </c>
      <c r="CG6" s="385" t="str">
        <f>CONCATENATE(CC2," - гр.",$H$6)</f>
        <v>НОЯБРЬ - гр.9</v>
      </c>
      <c r="CH6" s="385" t="str">
        <f>CONCATENATE(CC2," - гр.",$I$6)</f>
        <v>НОЯБРЬ - гр.10</v>
      </c>
      <c r="CI6" s="385" t="str">
        <f>CONCATENATE(CC2," - гр.",$J$6)</f>
        <v>НОЯБРЬ - гр.11</v>
      </c>
      <c r="CJ6" s="386" t="str">
        <f>CONCATENATE(CJ2," - гр.",$D$6)</f>
        <v>ДЕКАБРЬ - гр.5</v>
      </c>
      <c r="CK6" s="385" t="str">
        <f>CONCATENATE(CJ2," - гр.",$E$6)</f>
        <v>ДЕКАБРЬ - гр.6</v>
      </c>
      <c r="CL6" s="385" t="str">
        <f>CONCATENATE(CJ2," - гр.",$F$6)</f>
        <v>ДЕКАБРЬ - гр.7</v>
      </c>
      <c r="CM6" s="385" t="str">
        <f>CONCATENATE(CJ2," - гр.",$G$6)</f>
        <v>ДЕКАБРЬ - гр.8</v>
      </c>
      <c r="CN6" s="385" t="str">
        <f>CONCATENATE(CJ2," - гр.",$H$6)</f>
        <v>ДЕКАБРЬ - гр.9</v>
      </c>
      <c r="CO6" s="385" t="str">
        <f>CONCATENATE(CJ2," - гр.",$I$6)</f>
        <v>ДЕКАБРЬ - гр.10</v>
      </c>
      <c r="CP6" s="387" t="str">
        <f>CONCATENATE(CJ2," - гр.",$J$6)</f>
        <v>ДЕКАБРЬ - гр.11</v>
      </c>
    </row>
    <row r="7" spans="1:94" s="61" customFormat="1" ht="26.25" customHeight="1">
      <c r="A7" s="52" t="s">
        <v>137</v>
      </c>
      <c r="B7" s="53" t="s">
        <v>6</v>
      </c>
      <c r="C7" s="53"/>
      <c r="D7" s="123">
        <f ca="1">SUM(D9:D22)</f>
        <v>205652.80000000002</v>
      </c>
      <c r="E7" s="123">
        <f t="shared" ref="E7:J7" ca="1" si="0">SUM(E9:E22)</f>
        <v>7897</v>
      </c>
      <c r="F7" s="123">
        <f>SUM(F9:F22)</f>
        <v>25181.499999999993</v>
      </c>
      <c r="G7" s="123">
        <f t="shared" si="0"/>
        <v>23104.899999999994</v>
      </c>
      <c r="H7" s="123">
        <f t="shared" si="0"/>
        <v>787.4</v>
      </c>
      <c r="I7" s="123">
        <f t="shared" si="0"/>
        <v>1289.2</v>
      </c>
      <c r="J7" s="124">
        <f t="shared" ca="1" si="0"/>
        <v>20.100000000000001</v>
      </c>
      <c r="K7" s="122">
        <f t="shared" ref="K7:AP7" si="1">SUM(K9:K22)</f>
        <v>0</v>
      </c>
      <c r="L7" s="123">
        <f t="shared" si="1"/>
        <v>0</v>
      </c>
      <c r="M7" s="123">
        <f t="shared" si="1"/>
        <v>8764.7999999999993</v>
      </c>
      <c r="N7" s="123">
        <f t="shared" si="1"/>
        <v>7826.6999999999989</v>
      </c>
      <c r="O7" s="123">
        <f t="shared" si="1"/>
        <v>272.5</v>
      </c>
      <c r="P7" s="123">
        <f t="shared" si="1"/>
        <v>665.6</v>
      </c>
      <c r="Q7" s="124">
        <f t="shared" si="1"/>
        <v>0</v>
      </c>
      <c r="R7" s="122">
        <f t="shared" si="1"/>
        <v>0</v>
      </c>
      <c r="S7" s="123">
        <f t="shared" si="1"/>
        <v>0</v>
      </c>
      <c r="T7" s="123">
        <f t="shared" si="1"/>
        <v>7991.2000000000007</v>
      </c>
      <c r="U7" s="123">
        <f t="shared" si="1"/>
        <v>7407.9999999999991</v>
      </c>
      <c r="V7" s="123">
        <f t="shared" si="1"/>
        <v>248.6</v>
      </c>
      <c r="W7" s="123">
        <f t="shared" si="1"/>
        <v>334.6</v>
      </c>
      <c r="X7" s="124">
        <f t="shared" si="1"/>
        <v>0</v>
      </c>
      <c r="Y7" s="122">
        <f t="shared" si="1"/>
        <v>205652.80000000002</v>
      </c>
      <c r="Z7" s="123">
        <f t="shared" si="1"/>
        <v>7897</v>
      </c>
      <c r="AA7" s="123">
        <f t="shared" si="1"/>
        <v>8425.4999999999982</v>
      </c>
      <c r="AB7" s="123">
        <f t="shared" si="1"/>
        <v>7870.1999999999989</v>
      </c>
      <c r="AC7" s="123">
        <f t="shared" si="1"/>
        <v>266.3</v>
      </c>
      <c r="AD7" s="123">
        <f t="shared" si="1"/>
        <v>289</v>
      </c>
      <c r="AE7" s="124">
        <f t="shared" si="1"/>
        <v>20.100000000000001</v>
      </c>
      <c r="AF7" s="122">
        <f t="shared" si="1"/>
        <v>0</v>
      </c>
      <c r="AG7" s="123">
        <f t="shared" si="1"/>
        <v>0</v>
      </c>
      <c r="AH7" s="123">
        <f t="shared" si="1"/>
        <v>0</v>
      </c>
      <c r="AI7" s="123">
        <f t="shared" si="1"/>
        <v>0</v>
      </c>
      <c r="AJ7" s="123">
        <f t="shared" si="1"/>
        <v>0</v>
      </c>
      <c r="AK7" s="123">
        <f t="shared" si="1"/>
        <v>0</v>
      </c>
      <c r="AL7" s="124">
        <f t="shared" si="1"/>
        <v>0</v>
      </c>
      <c r="AM7" s="122">
        <f t="shared" si="1"/>
        <v>0</v>
      </c>
      <c r="AN7" s="123">
        <f t="shared" si="1"/>
        <v>0</v>
      </c>
      <c r="AO7" s="123">
        <f t="shared" si="1"/>
        <v>0</v>
      </c>
      <c r="AP7" s="123">
        <f t="shared" si="1"/>
        <v>0</v>
      </c>
      <c r="AQ7" s="123">
        <f t="shared" ref="AQ7:BV7" si="2">SUM(AQ9:AQ22)</f>
        <v>0</v>
      </c>
      <c r="AR7" s="123">
        <f t="shared" si="2"/>
        <v>0</v>
      </c>
      <c r="AS7" s="124">
        <f t="shared" si="2"/>
        <v>0</v>
      </c>
      <c r="AT7" s="122">
        <f t="shared" si="2"/>
        <v>0</v>
      </c>
      <c r="AU7" s="123">
        <f t="shared" si="2"/>
        <v>0</v>
      </c>
      <c r="AV7" s="123">
        <f t="shared" si="2"/>
        <v>0</v>
      </c>
      <c r="AW7" s="123">
        <f t="shared" si="2"/>
        <v>0</v>
      </c>
      <c r="AX7" s="123">
        <f t="shared" si="2"/>
        <v>0</v>
      </c>
      <c r="AY7" s="123">
        <f t="shared" si="2"/>
        <v>0</v>
      </c>
      <c r="AZ7" s="124">
        <f t="shared" si="2"/>
        <v>0</v>
      </c>
      <c r="BA7" s="122">
        <f t="shared" si="2"/>
        <v>0</v>
      </c>
      <c r="BB7" s="123">
        <f t="shared" si="2"/>
        <v>0</v>
      </c>
      <c r="BC7" s="123">
        <f t="shared" si="2"/>
        <v>0</v>
      </c>
      <c r="BD7" s="123">
        <f t="shared" si="2"/>
        <v>0</v>
      </c>
      <c r="BE7" s="123">
        <f t="shared" si="2"/>
        <v>0</v>
      </c>
      <c r="BF7" s="123">
        <f t="shared" si="2"/>
        <v>0</v>
      </c>
      <c r="BG7" s="124">
        <f t="shared" si="2"/>
        <v>0</v>
      </c>
      <c r="BH7" s="122">
        <f t="shared" si="2"/>
        <v>0</v>
      </c>
      <c r="BI7" s="123">
        <f t="shared" si="2"/>
        <v>0</v>
      </c>
      <c r="BJ7" s="123">
        <f t="shared" si="2"/>
        <v>0</v>
      </c>
      <c r="BK7" s="123">
        <f t="shared" si="2"/>
        <v>0</v>
      </c>
      <c r="BL7" s="123">
        <f t="shared" si="2"/>
        <v>0</v>
      </c>
      <c r="BM7" s="123">
        <f t="shared" si="2"/>
        <v>0</v>
      </c>
      <c r="BN7" s="124">
        <f t="shared" si="2"/>
        <v>0</v>
      </c>
      <c r="BO7" s="122">
        <f t="shared" si="2"/>
        <v>0</v>
      </c>
      <c r="BP7" s="123">
        <f t="shared" si="2"/>
        <v>0</v>
      </c>
      <c r="BQ7" s="123">
        <f t="shared" si="2"/>
        <v>0</v>
      </c>
      <c r="BR7" s="123">
        <f t="shared" si="2"/>
        <v>0</v>
      </c>
      <c r="BS7" s="123">
        <f t="shared" si="2"/>
        <v>0</v>
      </c>
      <c r="BT7" s="123">
        <f t="shared" si="2"/>
        <v>0</v>
      </c>
      <c r="BU7" s="124">
        <f t="shared" si="2"/>
        <v>0</v>
      </c>
      <c r="BV7" s="122">
        <f t="shared" si="2"/>
        <v>0</v>
      </c>
      <c r="BW7" s="123">
        <f t="shared" ref="BW7:CP7" si="3">SUM(BW9:BW22)</f>
        <v>0</v>
      </c>
      <c r="BX7" s="123">
        <f t="shared" si="3"/>
        <v>0</v>
      </c>
      <c r="BY7" s="123">
        <f t="shared" si="3"/>
        <v>0</v>
      </c>
      <c r="BZ7" s="123">
        <f t="shared" si="3"/>
        <v>0</v>
      </c>
      <c r="CA7" s="123">
        <f t="shared" si="3"/>
        <v>0</v>
      </c>
      <c r="CB7" s="124">
        <f t="shared" si="3"/>
        <v>0</v>
      </c>
      <c r="CC7" s="122">
        <f t="shared" si="3"/>
        <v>0</v>
      </c>
      <c r="CD7" s="123">
        <f t="shared" si="3"/>
        <v>0</v>
      </c>
      <c r="CE7" s="123">
        <f t="shared" si="3"/>
        <v>0</v>
      </c>
      <c r="CF7" s="123">
        <f t="shared" si="3"/>
        <v>0</v>
      </c>
      <c r="CG7" s="123">
        <f t="shared" si="3"/>
        <v>0</v>
      </c>
      <c r="CH7" s="123">
        <f t="shared" si="3"/>
        <v>0</v>
      </c>
      <c r="CI7" s="124">
        <f t="shared" si="3"/>
        <v>0</v>
      </c>
      <c r="CJ7" s="122">
        <f t="shared" si="3"/>
        <v>0</v>
      </c>
      <c r="CK7" s="123">
        <f t="shared" si="3"/>
        <v>0</v>
      </c>
      <c r="CL7" s="123">
        <f t="shared" si="3"/>
        <v>0</v>
      </c>
      <c r="CM7" s="123">
        <f t="shared" si="3"/>
        <v>0</v>
      </c>
      <c r="CN7" s="123">
        <f t="shared" si="3"/>
        <v>0</v>
      </c>
      <c r="CO7" s="123">
        <f t="shared" si="3"/>
        <v>0</v>
      </c>
      <c r="CP7" s="124">
        <f t="shared" si="3"/>
        <v>0</v>
      </c>
    </row>
    <row r="8" spans="1:94" ht="25.5" customHeight="1">
      <c r="A8" s="69" t="s">
        <v>152</v>
      </c>
      <c r="B8" s="498" t="s">
        <v>7</v>
      </c>
      <c r="C8" s="54"/>
      <c r="D8" s="108"/>
      <c r="E8" s="108"/>
      <c r="F8" s="108"/>
      <c r="G8" s="108"/>
      <c r="H8" s="126"/>
      <c r="I8" s="126"/>
      <c r="J8" s="127"/>
      <c r="K8" s="125"/>
      <c r="L8" s="108"/>
      <c r="M8" s="108"/>
      <c r="N8" s="108"/>
      <c r="O8" s="126"/>
      <c r="P8" s="126"/>
      <c r="Q8" s="127"/>
      <c r="R8" s="125"/>
      <c r="S8" s="108"/>
      <c r="T8" s="108"/>
      <c r="U8" s="108"/>
      <c r="V8" s="126"/>
      <c r="W8" s="126"/>
      <c r="X8" s="127"/>
      <c r="Y8" s="125"/>
      <c r="Z8" s="108"/>
      <c r="AA8" s="108"/>
      <c r="AB8" s="108"/>
      <c r="AC8" s="126"/>
      <c r="AD8" s="126"/>
      <c r="AE8" s="127"/>
      <c r="AF8" s="125"/>
      <c r="AG8" s="108"/>
      <c r="AH8" s="108"/>
      <c r="AI8" s="108"/>
      <c r="AJ8" s="126"/>
      <c r="AK8" s="126"/>
      <c r="AL8" s="127"/>
      <c r="AM8" s="125"/>
      <c r="AN8" s="108"/>
      <c r="AO8" s="108"/>
      <c r="AP8" s="108"/>
      <c r="AQ8" s="126"/>
      <c r="AR8" s="126"/>
      <c r="AS8" s="127"/>
      <c r="AT8" s="125"/>
      <c r="AU8" s="108"/>
      <c r="AV8" s="108"/>
      <c r="AW8" s="108"/>
      <c r="AX8" s="126"/>
      <c r="AY8" s="126"/>
      <c r="AZ8" s="127"/>
      <c r="BA8" s="125"/>
      <c r="BB8" s="108"/>
      <c r="BC8" s="108"/>
      <c r="BD8" s="108"/>
      <c r="BE8" s="126"/>
      <c r="BF8" s="126"/>
      <c r="BG8" s="127"/>
      <c r="BH8" s="125"/>
      <c r="BI8" s="108"/>
      <c r="BJ8" s="108"/>
      <c r="BK8" s="108"/>
      <c r="BL8" s="126"/>
      <c r="BM8" s="126"/>
      <c r="BN8" s="127"/>
      <c r="BO8" s="125"/>
      <c r="BP8" s="108"/>
      <c r="BQ8" s="108"/>
      <c r="BR8" s="108"/>
      <c r="BS8" s="126"/>
      <c r="BT8" s="126"/>
      <c r="BU8" s="127"/>
      <c r="BV8" s="125"/>
      <c r="BW8" s="108"/>
      <c r="BX8" s="108"/>
      <c r="BY8" s="108"/>
      <c r="BZ8" s="126"/>
      <c r="CA8" s="126"/>
      <c r="CB8" s="127"/>
      <c r="CC8" s="125"/>
      <c r="CD8" s="108"/>
      <c r="CE8" s="108"/>
      <c r="CF8" s="108"/>
      <c r="CG8" s="126"/>
      <c r="CH8" s="126"/>
      <c r="CI8" s="127"/>
      <c r="CJ8" s="125"/>
      <c r="CK8" s="108"/>
      <c r="CL8" s="108"/>
      <c r="CM8" s="108"/>
      <c r="CN8" s="126"/>
      <c r="CO8" s="126"/>
      <c r="CP8" s="127"/>
    </row>
    <row r="9" spans="1:94" ht="25.5">
      <c r="A9" s="56" t="s">
        <v>153</v>
      </c>
      <c r="B9" s="501"/>
      <c r="C9" s="57" t="s">
        <v>161</v>
      </c>
      <c r="D9" s="174">
        <f ca="1">ROUND(SUMIF($K$4:$CP$5,D$4,$K9:$CP9),1)</f>
        <v>0</v>
      </c>
      <c r="E9" s="174">
        <f ca="1">ROUND(SUMIF($K$4:$CP$5,E$4,$K9:$CP9),1)</f>
        <v>0</v>
      </c>
      <c r="F9" s="174">
        <f>SUM(G9:I9)</f>
        <v>0</v>
      </c>
      <c r="G9" s="174">
        <f>ROUND(SUMIF($K$5:$CP$5,G$5,$K9:$CP9),1)</f>
        <v>0</v>
      </c>
      <c r="H9" s="174">
        <f t="shared" ref="H9:I22" si="4">ROUND(SUMIF($K$5:$CP$5,H$5,$K9:$CP9),1)</f>
        <v>0</v>
      </c>
      <c r="I9" s="174">
        <f>ROUND(SUMIF($K$5:$CP$5,I$5,$K9:$CP9),1)</f>
        <v>0</v>
      </c>
      <c r="J9" s="202">
        <f ca="1">ROUND(SUMIF($K$3:$CP$5,J$3,$K9:$CP9),1)</f>
        <v>0</v>
      </c>
      <c r="K9" s="128"/>
      <c r="L9" s="129"/>
      <c r="M9" s="139">
        <f>SUM(N9:P9)</f>
        <v>0</v>
      </c>
      <c r="N9" s="130"/>
      <c r="O9" s="130"/>
      <c r="P9" s="130"/>
      <c r="Q9" s="131"/>
      <c r="R9" s="128"/>
      <c r="S9" s="129"/>
      <c r="T9" s="139">
        <f>SUM(U9:W9)</f>
        <v>0</v>
      </c>
      <c r="U9" s="130"/>
      <c r="V9" s="130"/>
      <c r="W9" s="130"/>
      <c r="X9" s="131"/>
      <c r="Y9" s="128"/>
      <c r="Z9" s="129"/>
      <c r="AA9" s="139">
        <f>SUM(AB9:AD9)</f>
        <v>0</v>
      </c>
      <c r="AB9" s="130"/>
      <c r="AC9" s="130"/>
      <c r="AD9" s="130"/>
      <c r="AE9" s="131"/>
      <c r="AF9" s="128"/>
      <c r="AG9" s="129"/>
      <c r="AH9" s="139">
        <f>SUM(AI9:AK9)</f>
        <v>0</v>
      </c>
      <c r="AI9" s="130"/>
      <c r="AJ9" s="130"/>
      <c r="AK9" s="130"/>
      <c r="AL9" s="131"/>
      <c r="AM9" s="128"/>
      <c r="AN9" s="129"/>
      <c r="AO9" s="139">
        <f>SUM(AP9:AR9)</f>
        <v>0</v>
      </c>
      <c r="AP9" s="130"/>
      <c r="AQ9" s="130"/>
      <c r="AR9" s="130"/>
      <c r="AS9" s="131"/>
      <c r="AT9" s="128"/>
      <c r="AU9" s="129"/>
      <c r="AV9" s="139">
        <f>SUM(AW9:AY9)</f>
        <v>0</v>
      </c>
      <c r="AW9" s="130"/>
      <c r="AX9" s="130"/>
      <c r="AY9" s="130"/>
      <c r="AZ9" s="131"/>
      <c r="BA9" s="128"/>
      <c r="BB9" s="129"/>
      <c r="BC9" s="139">
        <f>SUM(BD9:BF9)</f>
        <v>0</v>
      </c>
      <c r="BD9" s="130"/>
      <c r="BE9" s="130"/>
      <c r="BF9" s="130"/>
      <c r="BG9" s="131"/>
      <c r="BH9" s="128"/>
      <c r="BI9" s="129"/>
      <c r="BJ9" s="139">
        <f>SUM(BK9:BM9)</f>
        <v>0</v>
      </c>
      <c r="BK9" s="130"/>
      <c r="BL9" s="130"/>
      <c r="BM9" s="130"/>
      <c r="BN9" s="131"/>
      <c r="BO9" s="128"/>
      <c r="BP9" s="129"/>
      <c r="BQ9" s="139">
        <f>SUM(BR9:BT9)</f>
        <v>0</v>
      </c>
      <c r="BR9" s="130"/>
      <c r="BS9" s="130"/>
      <c r="BT9" s="130"/>
      <c r="BU9" s="131"/>
      <c r="BV9" s="128"/>
      <c r="BW9" s="129"/>
      <c r="BX9" s="139">
        <f>SUM(BY9:CA9)</f>
        <v>0</v>
      </c>
      <c r="BY9" s="130"/>
      <c r="BZ9" s="130"/>
      <c r="CA9" s="130"/>
      <c r="CB9" s="131"/>
      <c r="CC9" s="128"/>
      <c r="CD9" s="129"/>
      <c r="CE9" s="139">
        <f>SUM(CF9:CH9)</f>
        <v>0</v>
      </c>
      <c r="CF9" s="130"/>
      <c r="CG9" s="130"/>
      <c r="CH9" s="130"/>
      <c r="CI9" s="131"/>
      <c r="CJ9" s="128"/>
      <c r="CK9" s="129"/>
      <c r="CL9" s="139">
        <f>SUM(CM9:CO9)</f>
        <v>0</v>
      </c>
      <c r="CM9" s="130"/>
      <c r="CN9" s="130"/>
      <c r="CO9" s="130"/>
      <c r="CP9" s="131"/>
    </row>
    <row r="10" spans="1:94" ht="18" customHeight="1">
      <c r="A10" s="56" t="s">
        <v>154</v>
      </c>
      <c r="B10" s="53" t="s">
        <v>8</v>
      </c>
      <c r="C10" s="58" t="s">
        <v>162</v>
      </c>
      <c r="D10" s="110">
        <f t="shared" ref="D10:E22" ca="1" si="5">ROUND(SUMIF($K$4:$CP$5,D$4,$K10:$CP10),1)</f>
        <v>0</v>
      </c>
      <c r="E10" s="110">
        <f t="shared" ca="1" si="5"/>
        <v>0</v>
      </c>
      <c r="F10" s="110">
        <f t="shared" ref="F10:F22" si="6">SUM(G10:I10)</f>
        <v>0</v>
      </c>
      <c r="G10" s="110">
        <f t="shared" ref="G10:G22" si="7">ROUND(SUMIF($K$5:$CP$5,G$5,$K10:$CP10),1)</f>
        <v>0</v>
      </c>
      <c r="H10" s="110">
        <f t="shared" si="4"/>
        <v>0</v>
      </c>
      <c r="I10" s="110">
        <f t="shared" si="4"/>
        <v>0</v>
      </c>
      <c r="J10" s="111">
        <f t="shared" ref="J10:J22" ca="1" si="8">ROUND(SUMIF($K$3:$CP$5,J$3,$K10:$CP10),1)</f>
        <v>0</v>
      </c>
      <c r="K10" s="132"/>
      <c r="L10" s="133"/>
      <c r="M10" s="107">
        <f>SUM(N10:P10)</f>
        <v>0</v>
      </c>
      <c r="N10" s="117"/>
      <c r="O10" s="117"/>
      <c r="P10" s="117"/>
      <c r="Q10" s="134"/>
      <c r="R10" s="132"/>
      <c r="S10" s="133"/>
      <c r="T10" s="107">
        <f>SUM(U10:W10)</f>
        <v>0</v>
      </c>
      <c r="U10" s="117"/>
      <c r="V10" s="117"/>
      <c r="W10" s="117"/>
      <c r="X10" s="134"/>
      <c r="Y10" s="132"/>
      <c r="Z10" s="133"/>
      <c r="AA10" s="107">
        <f>SUM(AB10:AD10)</f>
        <v>0</v>
      </c>
      <c r="AB10" s="117"/>
      <c r="AC10" s="117"/>
      <c r="AD10" s="117"/>
      <c r="AE10" s="134"/>
      <c r="AF10" s="132"/>
      <c r="AG10" s="133"/>
      <c r="AH10" s="107">
        <f>SUM(AI10:AK10)</f>
        <v>0</v>
      </c>
      <c r="AI10" s="117"/>
      <c r="AJ10" s="117"/>
      <c r="AK10" s="117"/>
      <c r="AL10" s="134"/>
      <c r="AM10" s="132"/>
      <c r="AN10" s="133"/>
      <c r="AO10" s="107">
        <f>SUM(AP10:AR10)</f>
        <v>0</v>
      </c>
      <c r="AP10" s="117"/>
      <c r="AQ10" s="117"/>
      <c r="AR10" s="117"/>
      <c r="AS10" s="134"/>
      <c r="AT10" s="132"/>
      <c r="AU10" s="133"/>
      <c r="AV10" s="107">
        <f>SUM(AW10:AY10)</f>
        <v>0</v>
      </c>
      <c r="AW10" s="117"/>
      <c r="AX10" s="117"/>
      <c r="AY10" s="117"/>
      <c r="AZ10" s="134"/>
      <c r="BA10" s="132"/>
      <c r="BB10" s="133"/>
      <c r="BC10" s="107">
        <f>SUM(BD10:BF10)</f>
        <v>0</v>
      </c>
      <c r="BD10" s="117"/>
      <c r="BE10" s="117"/>
      <c r="BF10" s="117"/>
      <c r="BG10" s="134"/>
      <c r="BH10" s="132"/>
      <c r="BI10" s="133"/>
      <c r="BJ10" s="107">
        <f>SUM(BK10:BM10)</f>
        <v>0</v>
      </c>
      <c r="BK10" s="117"/>
      <c r="BL10" s="117"/>
      <c r="BM10" s="117"/>
      <c r="BN10" s="134"/>
      <c r="BO10" s="132"/>
      <c r="BP10" s="133"/>
      <c r="BQ10" s="107">
        <f>SUM(BR10:BT10)</f>
        <v>0</v>
      </c>
      <c r="BR10" s="117"/>
      <c r="BS10" s="117"/>
      <c r="BT10" s="117"/>
      <c r="BU10" s="134"/>
      <c r="BV10" s="132"/>
      <c r="BW10" s="133"/>
      <c r="BX10" s="107">
        <f>SUM(BY10:CA10)</f>
        <v>0</v>
      </c>
      <c r="BY10" s="117"/>
      <c r="BZ10" s="117"/>
      <c r="CA10" s="117"/>
      <c r="CB10" s="134"/>
      <c r="CC10" s="132"/>
      <c r="CD10" s="133"/>
      <c r="CE10" s="107">
        <f>SUM(CF10:CH10)</f>
        <v>0</v>
      </c>
      <c r="CF10" s="117"/>
      <c r="CG10" s="117"/>
      <c r="CH10" s="117"/>
      <c r="CI10" s="134"/>
      <c r="CJ10" s="132"/>
      <c r="CK10" s="133"/>
      <c r="CL10" s="107">
        <f>SUM(CM10:CO10)</f>
        <v>0</v>
      </c>
      <c r="CM10" s="117"/>
      <c r="CN10" s="117"/>
      <c r="CO10" s="117"/>
      <c r="CP10" s="134"/>
    </row>
    <row r="11" spans="1:94" ht="18" customHeight="1">
      <c r="A11" s="56" t="s">
        <v>155</v>
      </c>
      <c r="B11" s="53" t="s">
        <v>9</v>
      </c>
      <c r="C11" s="58" t="s">
        <v>163</v>
      </c>
      <c r="D11" s="110">
        <f t="shared" ca="1" si="5"/>
        <v>6619</v>
      </c>
      <c r="E11" s="110">
        <f t="shared" ca="1" si="5"/>
        <v>0</v>
      </c>
      <c r="F11" s="110">
        <f t="shared" si="6"/>
        <v>899.5</v>
      </c>
      <c r="G11" s="110">
        <f t="shared" si="7"/>
        <v>899.5</v>
      </c>
      <c r="H11" s="175">
        <f t="shared" si="4"/>
        <v>0</v>
      </c>
      <c r="I11" s="175">
        <f t="shared" si="4"/>
        <v>0</v>
      </c>
      <c r="J11" s="203">
        <f t="shared" ca="1" si="8"/>
        <v>0</v>
      </c>
      <c r="K11" s="132"/>
      <c r="L11" s="133"/>
      <c r="M11" s="107">
        <f t="shared" ref="M11:M22" si="9">SUM(N11:P11)</f>
        <v>299.39999999999998</v>
      </c>
      <c r="N11" s="117">
        <v>299.39999999999998</v>
      </c>
      <c r="O11" s="117"/>
      <c r="P11" s="117"/>
      <c r="Q11" s="134"/>
      <c r="R11" s="132"/>
      <c r="S11" s="133"/>
      <c r="T11" s="107">
        <f t="shared" ref="T11:T22" si="10">SUM(U11:W11)</f>
        <v>312.10000000000002</v>
      </c>
      <c r="U11" s="117">
        <v>312.10000000000002</v>
      </c>
      <c r="V11" s="117"/>
      <c r="W11" s="117"/>
      <c r="X11" s="134"/>
      <c r="Y11" s="132">
        <f>2505+1952+2162</f>
        <v>6619</v>
      </c>
      <c r="Z11" s="133"/>
      <c r="AA11" s="107">
        <f t="shared" ref="AA11:AA22" si="11">SUM(AB11:AD11)</f>
        <v>288</v>
      </c>
      <c r="AB11" s="117">
        <v>288</v>
      </c>
      <c r="AC11" s="117"/>
      <c r="AD11" s="117"/>
      <c r="AE11" s="134"/>
      <c r="AF11" s="132"/>
      <c r="AG11" s="133"/>
      <c r="AH11" s="107">
        <f t="shared" ref="AH11:AH22" si="12">SUM(AI11:AK11)</f>
        <v>0</v>
      </c>
      <c r="AI11" s="117"/>
      <c r="AJ11" s="117"/>
      <c r="AK11" s="117"/>
      <c r="AL11" s="134"/>
      <c r="AM11" s="132"/>
      <c r="AN11" s="133"/>
      <c r="AO11" s="107">
        <f t="shared" ref="AO11:AO22" si="13">SUM(AP11:AR11)</f>
        <v>0</v>
      </c>
      <c r="AP11" s="117"/>
      <c r="AQ11" s="117"/>
      <c r="AR11" s="117"/>
      <c r="AS11" s="134"/>
      <c r="AT11" s="132"/>
      <c r="AU11" s="133"/>
      <c r="AV11" s="107">
        <f t="shared" ref="AV11:AV22" si="14">SUM(AW11:AY11)</f>
        <v>0</v>
      </c>
      <c r="AW11" s="117"/>
      <c r="AX11" s="117"/>
      <c r="AY11" s="117"/>
      <c r="AZ11" s="134"/>
      <c r="BA11" s="132"/>
      <c r="BB11" s="133"/>
      <c r="BC11" s="107">
        <f t="shared" ref="BC11:BC22" si="15">SUM(BD11:BF11)</f>
        <v>0</v>
      </c>
      <c r="BD11" s="117"/>
      <c r="BE11" s="117"/>
      <c r="BF11" s="117"/>
      <c r="BG11" s="134"/>
      <c r="BH11" s="132"/>
      <c r="BI11" s="133"/>
      <c r="BJ11" s="107">
        <f t="shared" ref="BJ11:BJ22" si="16">SUM(BK11:BM11)</f>
        <v>0</v>
      </c>
      <c r="BK11" s="117"/>
      <c r="BL11" s="117"/>
      <c r="BM11" s="117"/>
      <c r="BN11" s="134"/>
      <c r="BO11" s="132"/>
      <c r="BP11" s="133"/>
      <c r="BQ11" s="107">
        <f t="shared" ref="BQ11:BQ22" si="17">SUM(BR11:BT11)</f>
        <v>0</v>
      </c>
      <c r="BR11" s="117"/>
      <c r="BS11" s="117"/>
      <c r="BT11" s="117"/>
      <c r="BU11" s="134"/>
      <c r="BV11" s="132"/>
      <c r="BW11" s="133"/>
      <c r="BX11" s="107">
        <f t="shared" ref="BX11:BX22" si="18">SUM(BY11:CA11)</f>
        <v>0</v>
      </c>
      <c r="BY11" s="117"/>
      <c r="BZ11" s="117"/>
      <c r="CA11" s="117"/>
      <c r="CB11" s="134"/>
      <c r="CC11" s="132"/>
      <c r="CD11" s="133"/>
      <c r="CE11" s="107">
        <f t="shared" ref="CE11:CE22" si="19">SUM(CF11:CH11)</f>
        <v>0</v>
      </c>
      <c r="CF11" s="117"/>
      <c r="CG11" s="117"/>
      <c r="CH11" s="117"/>
      <c r="CI11" s="134"/>
      <c r="CJ11" s="132"/>
      <c r="CK11" s="133"/>
      <c r="CL11" s="107">
        <f t="shared" ref="CL11:CL22" si="20">SUM(CM11:CO11)</f>
        <v>0</v>
      </c>
      <c r="CM11" s="117"/>
      <c r="CN11" s="117"/>
      <c r="CO11" s="117"/>
      <c r="CP11" s="134"/>
    </row>
    <row r="12" spans="1:94" ht="18" customHeight="1">
      <c r="A12" s="56" t="s">
        <v>156</v>
      </c>
      <c r="B12" s="53" t="s">
        <v>10</v>
      </c>
      <c r="C12" s="58" t="s">
        <v>164</v>
      </c>
      <c r="D12" s="110">
        <f t="shared" ca="1" si="5"/>
        <v>35550</v>
      </c>
      <c r="E12" s="110">
        <f t="shared" ca="1" si="5"/>
        <v>864</v>
      </c>
      <c r="F12" s="110">
        <f t="shared" si="6"/>
        <v>3412.6</v>
      </c>
      <c r="G12" s="110">
        <f t="shared" si="7"/>
        <v>3358.7</v>
      </c>
      <c r="H12" s="175">
        <f t="shared" si="4"/>
        <v>53.9</v>
      </c>
      <c r="I12" s="175">
        <f t="shared" si="4"/>
        <v>0</v>
      </c>
      <c r="J12" s="203">
        <f t="shared" ca="1" si="8"/>
        <v>0</v>
      </c>
      <c r="K12" s="132"/>
      <c r="L12" s="133"/>
      <c r="M12" s="107">
        <f t="shared" si="9"/>
        <v>1113.7</v>
      </c>
      <c r="N12" s="117">
        <v>1097.2</v>
      </c>
      <c r="O12" s="117">
        <v>16.5</v>
      </c>
      <c r="P12" s="117"/>
      <c r="Q12" s="134"/>
      <c r="R12" s="132"/>
      <c r="S12" s="133"/>
      <c r="T12" s="107">
        <f t="shared" si="10"/>
        <v>1007.3000000000001</v>
      </c>
      <c r="U12" s="117">
        <v>988.6</v>
      </c>
      <c r="V12" s="117">
        <v>18.7</v>
      </c>
      <c r="W12" s="117"/>
      <c r="X12" s="134"/>
      <c r="Y12" s="132">
        <f>11166+12269+12115</f>
        <v>35550</v>
      </c>
      <c r="Z12" s="133">
        <f>304+304+256</f>
        <v>864</v>
      </c>
      <c r="AA12" s="107">
        <f t="shared" si="11"/>
        <v>1291.6000000000001</v>
      </c>
      <c r="AB12" s="117">
        <v>1272.9000000000001</v>
      </c>
      <c r="AC12" s="117">
        <v>18.7</v>
      </c>
      <c r="AD12" s="117"/>
      <c r="AE12" s="134"/>
      <c r="AF12" s="132"/>
      <c r="AG12" s="133"/>
      <c r="AH12" s="107">
        <f t="shared" si="12"/>
        <v>0</v>
      </c>
      <c r="AI12" s="117"/>
      <c r="AJ12" s="117"/>
      <c r="AK12" s="117"/>
      <c r="AL12" s="134"/>
      <c r="AM12" s="132"/>
      <c r="AN12" s="133"/>
      <c r="AO12" s="107">
        <f t="shared" si="13"/>
        <v>0</v>
      </c>
      <c r="AP12" s="117"/>
      <c r="AQ12" s="117"/>
      <c r="AR12" s="117"/>
      <c r="AS12" s="134"/>
      <c r="AT12" s="132"/>
      <c r="AU12" s="133"/>
      <c r="AV12" s="107">
        <f t="shared" si="14"/>
        <v>0</v>
      </c>
      <c r="AW12" s="117"/>
      <c r="AX12" s="117"/>
      <c r="AY12" s="117"/>
      <c r="AZ12" s="134"/>
      <c r="BA12" s="132"/>
      <c r="BB12" s="133"/>
      <c r="BC12" s="107">
        <f t="shared" si="15"/>
        <v>0</v>
      </c>
      <c r="BD12" s="117"/>
      <c r="BE12" s="117"/>
      <c r="BF12" s="117"/>
      <c r="BG12" s="134"/>
      <c r="BH12" s="132"/>
      <c r="BI12" s="133"/>
      <c r="BJ12" s="107">
        <f t="shared" si="16"/>
        <v>0</v>
      </c>
      <c r="BK12" s="117"/>
      <c r="BL12" s="117"/>
      <c r="BM12" s="117"/>
      <c r="BN12" s="134"/>
      <c r="BO12" s="132"/>
      <c r="BP12" s="133"/>
      <c r="BQ12" s="107">
        <f t="shared" si="17"/>
        <v>0</v>
      </c>
      <c r="BR12" s="117"/>
      <c r="BS12" s="117"/>
      <c r="BT12" s="117"/>
      <c r="BU12" s="134"/>
      <c r="BV12" s="132"/>
      <c r="BW12" s="133"/>
      <c r="BX12" s="107">
        <f t="shared" si="18"/>
        <v>0</v>
      </c>
      <c r="BY12" s="117"/>
      <c r="BZ12" s="117"/>
      <c r="CA12" s="117"/>
      <c r="CB12" s="134"/>
      <c r="CC12" s="132"/>
      <c r="CD12" s="133"/>
      <c r="CE12" s="107">
        <f t="shared" si="19"/>
        <v>0</v>
      </c>
      <c r="CF12" s="117"/>
      <c r="CG12" s="117"/>
      <c r="CH12" s="117"/>
      <c r="CI12" s="134"/>
      <c r="CJ12" s="132"/>
      <c r="CK12" s="133"/>
      <c r="CL12" s="107">
        <f t="shared" si="20"/>
        <v>0</v>
      </c>
      <c r="CM12" s="117"/>
      <c r="CN12" s="117"/>
      <c r="CO12" s="117"/>
      <c r="CP12" s="134"/>
    </row>
    <row r="13" spans="1:94" ht="18" customHeight="1">
      <c r="A13" s="56" t="s">
        <v>168</v>
      </c>
      <c r="B13" s="53" t="s">
        <v>214</v>
      </c>
      <c r="C13" s="58" t="s">
        <v>164</v>
      </c>
      <c r="D13" s="110">
        <f t="shared" ca="1" si="5"/>
        <v>90648</v>
      </c>
      <c r="E13" s="110">
        <f t="shared" ca="1" si="5"/>
        <v>7033</v>
      </c>
      <c r="F13" s="110">
        <f t="shared" si="6"/>
        <v>10214.199999999999</v>
      </c>
      <c r="G13" s="110">
        <f t="shared" si="7"/>
        <v>8495</v>
      </c>
      <c r="H13" s="175">
        <f t="shared" si="4"/>
        <v>643.29999999999995</v>
      </c>
      <c r="I13" s="175">
        <f t="shared" si="4"/>
        <v>1075.9000000000001</v>
      </c>
      <c r="J13" s="203">
        <f t="shared" ca="1" si="8"/>
        <v>0</v>
      </c>
      <c r="K13" s="132"/>
      <c r="L13" s="133"/>
      <c r="M13" s="107">
        <f t="shared" si="9"/>
        <v>3783.8</v>
      </c>
      <c r="N13" s="117">
        <f>144.6+358.4+511.3+237.4+212.2+130.8+1343.6</f>
        <v>2938.3</v>
      </c>
      <c r="O13" s="117">
        <f>8.4+38+41.1+30.7+42.5+32+38.8</f>
        <v>231.5</v>
      </c>
      <c r="P13" s="117">
        <f>58.7+103.7+1.5+450.1</f>
        <v>614</v>
      </c>
      <c r="Q13" s="134"/>
      <c r="R13" s="132"/>
      <c r="S13" s="133"/>
      <c r="T13" s="107">
        <f t="shared" si="10"/>
        <v>3133.9000000000005</v>
      </c>
      <c r="U13" s="117">
        <f>116.9+342.8+456.2+215.3+229.1+45.2+1265.8</f>
        <v>2671.3</v>
      </c>
      <c r="V13" s="117">
        <f>3.9+41.6+38.4+28.5+43.4+7.5+41.5</f>
        <v>204.8</v>
      </c>
      <c r="W13" s="117">
        <f>3.2+2.7+104.9+147</f>
        <v>257.8</v>
      </c>
      <c r="X13" s="134"/>
      <c r="Y13" s="132">
        <f>1935+1670+2018+4644+5071+5370+4981+5063+5187+2008+2058+3273+3082+3645+3995+5982+30666</f>
        <v>90648</v>
      </c>
      <c r="Z13" s="133">
        <f>80+80+61+408+151+477+151+429+348+122+348+143+348+143+314+326+275+129+122*3+16+159*3+16+159*3+1348</f>
        <v>7033</v>
      </c>
      <c r="AA13" s="107">
        <f t="shared" si="11"/>
        <v>3296.4999999999995</v>
      </c>
      <c r="AB13" s="117">
        <f>167.8+436.9+477+287.7+208.3+28.6+1279.1</f>
        <v>2885.3999999999996</v>
      </c>
      <c r="AC13" s="117">
        <f>43.4+39.4+34.1+42.4+6.5+41.2</f>
        <v>207</v>
      </c>
      <c r="AD13" s="117">
        <f>3.2+1.3+199.6</f>
        <v>204.1</v>
      </c>
      <c r="AE13" s="134"/>
      <c r="AF13" s="132"/>
      <c r="AG13" s="133"/>
      <c r="AH13" s="107">
        <f t="shared" si="12"/>
        <v>0</v>
      </c>
      <c r="AI13" s="117"/>
      <c r="AJ13" s="117"/>
      <c r="AK13" s="117"/>
      <c r="AL13" s="134"/>
      <c r="AM13" s="132"/>
      <c r="AN13" s="133"/>
      <c r="AO13" s="107">
        <f t="shared" si="13"/>
        <v>0</v>
      </c>
      <c r="AP13" s="117"/>
      <c r="AQ13" s="117"/>
      <c r="AR13" s="117"/>
      <c r="AS13" s="134"/>
      <c r="AT13" s="132"/>
      <c r="AU13" s="133"/>
      <c r="AV13" s="107">
        <f t="shared" si="14"/>
        <v>0</v>
      </c>
      <c r="AW13" s="117"/>
      <c r="AX13" s="117"/>
      <c r="AY13" s="117"/>
      <c r="AZ13" s="134"/>
      <c r="BA13" s="132"/>
      <c r="BB13" s="133"/>
      <c r="BC13" s="107">
        <f t="shared" si="15"/>
        <v>0</v>
      </c>
      <c r="BD13" s="117"/>
      <c r="BE13" s="117"/>
      <c r="BF13" s="117"/>
      <c r="BG13" s="134"/>
      <c r="BH13" s="132"/>
      <c r="BI13" s="133"/>
      <c r="BJ13" s="107">
        <f t="shared" si="16"/>
        <v>0</v>
      </c>
      <c r="BK13" s="117"/>
      <c r="BL13" s="117"/>
      <c r="BM13" s="117"/>
      <c r="BN13" s="134"/>
      <c r="BO13" s="132"/>
      <c r="BP13" s="133"/>
      <c r="BQ13" s="107">
        <f t="shared" si="17"/>
        <v>0</v>
      </c>
      <c r="BR13" s="117"/>
      <c r="BS13" s="117"/>
      <c r="BT13" s="117"/>
      <c r="BU13" s="134"/>
      <c r="BV13" s="132"/>
      <c r="BW13" s="133"/>
      <c r="BX13" s="107">
        <f t="shared" si="18"/>
        <v>0</v>
      </c>
      <c r="BY13" s="117"/>
      <c r="BZ13" s="117"/>
      <c r="CA13" s="117"/>
      <c r="CB13" s="134"/>
      <c r="CC13" s="132"/>
      <c r="CD13" s="133"/>
      <c r="CE13" s="107">
        <f t="shared" si="19"/>
        <v>0</v>
      </c>
      <c r="CF13" s="117"/>
      <c r="CG13" s="117"/>
      <c r="CH13" s="117"/>
      <c r="CI13" s="134"/>
      <c r="CJ13" s="132"/>
      <c r="CK13" s="133"/>
      <c r="CL13" s="107">
        <f t="shared" si="20"/>
        <v>0</v>
      </c>
      <c r="CM13" s="117"/>
      <c r="CN13" s="117"/>
      <c r="CO13" s="117"/>
      <c r="CP13" s="134"/>
    </row>
    <row r="14" spans="1:94" ht="18" customHeight="1">
      <c r="A14" s="56" t="s">
        <v>170</v>
      </c>
      <c r="B14" s="53" t="s">
        <v>215</v>
      </c>
      <c r="C14" s="58" t="s">
        <v>164</v>
      </c>
      <c r="D14" s="110">
        <f t="shared" ca="1" si="5"/>
        <v>0</v>
      </c>
      <c r="E14" s="110">
        <f t="shared" ca="1" si="5"/>
        <v>0</v>
      </c>
      <c r="F14" s="110">
        <f t="shared" si="6"/>
        <v>0</v>
      </c>
      <c r="G14" s="110">
        <f t="shared" si="7"/>
        <v>0</v>
      </c>
      <c r="H14" s="175">
        <f t="shared" si="4"/>
        <v>0</v>
      </c>
      <c r="I14" s="175">
        <f t="shared" si="4"/>
        <v>0</v>
      </c>
      <c r="J14" s="203">
        <f t="shared" ca="1" si="8"/>
        <v>0</v>
      </c>
      <c r="K14" s="132"/>
      <c r="L14" s="133"/>
      <c r="M14" s="107">
        <f t="shared" si="9"/>
        <v>0</v>
      </c>
      <c r="N14" s="117"/>
      <c r="O14" s="117"/>
      <c r="P14" s="117"/>
      <c r="Q14" s="134"/>
      <c r="R14" s="132"/>
      <c r="S14" s="133"/>
      <c r="T14" s="107">
        <f t="shared" si="10"/>
        <v>0</v>
      </c>
      <c r="U14" s="117"/>
      <c r="V14" s="117"/>
      <c r="W14" s="117"/>
      <c r="X14" s="134"/>
      <c r="Y14" s="132"/>
      <c r="Z14" s="133"/>
      <c r="AA14" s="107">
        <f t="shared" si="11"/>
        <v>0</v>
      </c>
      <c r="AB14" s="117"/>
      <c r="AC14" s="117"/>
      <c r="AD14" s="117"/>
      <c r="AE14" s="134"/>
      <c r="AF14" s="132"/>
      <c r="AG14" s="133"/>
      <c r="AH14" s="107">
        <f t="shared" si="12"/>
        <v>0</v>
      </c>
      <c r="AI14" s="117"/>
      <c r="AJ14" s="117"/>
      <c r="AK14" s="117"/>
      <c r="AL14" s="134"/>
      <c r="AM14" s="132"/>
      <c r="AN14" s="133"/>
      <c r="AO14" s="107">
        <f t="shared" si="13"/>
        <v>0</v>
      </c>
      <c r="AP14" s="117"/>
      <c r="AQ14" s="117"/>
      <c r="AR14" s="117"/>
      <c r="AS14" s="134"/>
      <c r="AT14" s="132"/>
      <c r="AU14" s="133"/>
      <c r="AV14" s="107">
        <f t="shared" si="14"/>
        <v>0</v>
      </c>
      <c r="AW14" s="117"/>
      <c r="AX14" s="117"/>
      <c r="AY14" s="117"/>
      <c r="AZ14" s="134"/>
      <c r="BA14" s="132"/>
      <c r="BB14" s="133"/>
      <c r="BC14" s="107">
        <f t="shared" si="15"/>
        <v>0</v>
      </c>
      <c r="BD14" s="117"/>
      <c r="BE14" s="117"/>
      <c r="BF14" s="117"/>
      <c r="BG14" s="134"/>
      <c r="BH14" s="132"/>
      <c r="BI14" s="133"/>
      <c r="BJ14" s="107">
        <f t="shared" si="16"/>
        <v>0</v>
      </c>
      <c r="BK14" s="117"/>
      <c r="BL14" s="117"/>
      <c r="BM14" s="117"/>
      <c r="BN14" s="134"/>
      <c r="BO14" s="132"/>
      <c r="BP14" s="133"/>
      <c r="BQ14" s="107">
        <f t="shared" si="17"/>
        <v>0</v>
      </c>
      <c r="BR14" s="117"/>
      <c r="BS14" s="117"/>
      <c r="BT14" s="117"/>
      <c r="BU14" s="134"/>
      <c r="BV14" s="132"/>
      <c r="BW14" s="133"/>
      <c r="BX14" s="107">
        <f t="shared" si="18"/>
        <v>0</v>
      </c>
      <c r="BY14" s="117"/>
      <c r="BZ14" s="117"/>
      <c r="CA14" s="117"/>
      <c r="CB14" s="134"/>
      <c r="CC14" s="132"/>
      <c r="CD14" s="133"/>
      <c r="CE14" s="107">
        <f t="shared" si="19"/>
        <v>0</v>
      </c>
      <c r="CF14" s="117"/>
      <c r="CG14" s="117"/>
      <c r="CH14" s="117"/>
      <c r="CI14" s="134"/>
      <c r="CJ14" s="132"/>
      <c r="CK14" s="133"/>
      <c r="CL14" s="107">
        <f t="shared" si="20"/>
        <v>0</v>
      </c>
      <c r="CM14" s="117"/>
      <c r="CN14" s="117"/>
      <c r="CO14" s="117"/>
      <c r="CP14" s="134"/>
    </row>
    <row r="15" spans="1:94" ht="38.25">
      <c r="A15" s="56" t="s">
        <v>157</v>
      </c>
      <c r="B15" s="53" t="s">
        <v>60</v>
      </c>
      <c r="C15" s="57" t="s">
        <v>165</v>
      </c>
      <c r="D15" s="110">
        <f t="shared" ca="1" si="5"/>
        <v>9165</v>
      </c>
      <c r="E15" s="110">
        <f t="shared" ca="1" si="5"/>
        <v>0</v>
      </c>
      <c r="F15" s="110">
        <f t="shared" si="6"/>
        <v>742.6</v>
      </c>
      <c r="G15" s="110">
        <f t="shared" si="7"/>
        <v>586.5</v>
      </c>
      <c r="H15" s="175">
        <f t="shared" si="4"/>
        <v>0</v>
      </c>
      <c r="I15" s="175">
        <f t="shared" si="4"/>
        <v>156.1</v>
      </c>
      <c r="J15" s="203">
        <f t="shared" ca="1" si="8"/>
        <v>0</v>
      </c>
      <c r="K15" s="132"/>
      <c r="L15" s="133"/>
      <c r="M15" s="107">
        <f t="shared" si="9"/>
        <v>230.7</v>
      </c>
      <c r="N15" s="117">
        <f>169.1+10</f>
        <v>179.1</v>
      </c>
      <c r="O15" s="117"/>
      <c r="P15" s="117">
        <v>51.6</v>
      </c>
      <c r="Q15" s="134"/>
      <c r="R15" s="132"/>
      <c r="S15" s="133"/>
      <c r="T15" s="107">
        <f t="shared" si="10"/>
        <v>252.79999999999998</v>
      </c>
      <c r="U15" s="117">
        <f>200.7+4</f>
        <v>204.7</v>
      </c>
      <c r="V15" s="117"/>
      <c r="W15" s="117">
        <v>48.1</v>
      </c>
      <c r="X15" s="134"/>
      <c r="Y15" s="132">
        <f>3024+3024+3117</f>
        <v>9165</v>
      </c>
      <c r="Z15" s="133"/>
      <c r="AA15" s="107">
        <f t="shared" si="11"/>
        <v>259.09999999999997</v>
      </c>
      <c r="AB15" s="117">
        <f>197.7+5</f>
        <v>202.7</v>
      </c>
      <c r="AC15" s="117"/>
      <c r="AD15" s="117">
        <v>56.4</v>
      </c>
      <c r="AE15" s="134"/>
      <c r="AF15" s="132"/>
      <c r="AG15" s="133"/>
      <c r="AH15" s="107">
        <f t="shared" si="12"/>
        <v>0</v>
      </c>
      <c r="AI15" s="117"/>
      <c r="AJ15" s="117"/>
      <c r="AK15" s="117"/>
      <c r="AL15" s="134"/>
      <c r="AM15" s="132"/>
      <c r="AN15" s="133"/>
      <c r="AO15" s="107">
        <f t="shared" si="13"/>
        <v>0</v>
      </c>
      <c r="AP15" s="117"/>
      <c r="AQ15" s="117"/>
      <c r="AR15" s="117"/>
      <c r="AS15" s="134"/>
      <c r="AT15" s="132"/>
      <c r="AU15" s="133"/>
      <c r="AV15" s="107">
        <f t="shared" si="14"/>
        <v>0</v>
      </c>
      <c r="AW15" s="117"/>
      <c r="AX15" s="117"/>
      <c r="AY15" s="117"/>
      <c r="AZ15" s="134"/>
      <c r="BA15" s="132"/>
      <c r="BB15" s="133"/>
      <c r="BC15" s="107">
        <f t="shared" si="15"/>
        <v>0</v>
      </c>
      <c r="BD15" s="117"/>
      <c r="BE15" s="117"/>
      <c r="BF15" s="117"/>
      <c r="BG15" s="134"/>
      <c r="BH15" s="132"/>
      <c r="BI15" s="133"/>
      <c r="BJ15" s="107">
        <f t="shared" si="16"/>
        <v>0</v>
      </c>
      <c r="BK15" s="117"/>
      <c r="BL15" s="117"/>
      <c r="BM15" s="117"/>
      <c r="BN15" s="134"/>
      <c r="BO15" s="132"/>
      <c r="BP15" s="133"/>
      <c r="BQ15" s="107">
        <f t="shared" si="17"/>
        <v>0</v>
      </c>
      <c r="BR15" s="117"/>
      <c r="BS15" s="117"/>
      <c r="BT15" s="117"/>
      <c r="BU15" s="134"/>
      <c r="BV15" s="132"/>
      <c r="BW15" s="133"/>
      <c r="BX15" s="107">
        <f t="shared" si="18"/>
        <v>0</v>
      </c>
      <c r="BY15" s="117"/>
      <c r="BZ15" s="117"/>
      <c r="CA15" s="117"/>
      <c r="CB15" s="134"/>
      <c r="CC15" s="132"/>
      <c r="CD15" s="133"/>
      <c r="CE15" s="107">
        <f t="shared" si="19"/>
        <v>0</v>
      </c>
      <c r="CF15" s="117"/>
      <c r="CG15" s="117"/>
      <c r="CH15" s="117"/>
      <c r="CI15" s="134"/>
      <c r="CJ15" s="132"/>
      <c r="CK15" s="133"/>
      <c r="CL15" s="107">
        <f t="shared" si="20"/>
        <v>0</v>
      </c>
      <c r="CM15" s="117"/>
      <c r="CN15" s="117"/>
      <c r="CO15" s="117"/>
      <c r="CP15" s="134"/>
    </row>
    <row r="16" spans="1:94" ht="27" customHeight="1">
      <c r="A16" s="56" t="s">
        <v>158</v>
      </c>
      <c r="B16" s="53" t="s">
        <v>61</v>
      </c>
      <c r="C16" s="57" t="s">
        <v>166</v>
      </c>
      <c r="D16" s="110">
        <f t="shared" ca="1" si="5"/>
        <v>0</v>
      </c>
      <c r="E16" s="110">
        <f t="shared" ca="1" si="5"/>
        <v>0</v>
      </c>
      <c r="F16" s="110">
        <f t="shared" si="6"/>
        <v>0</v>
      </c>
      <c r="G16" s="110">
        <f t="shared" si="7"/>
        <v>0</v>
      </c>
      <c r="H16" s="175">
        <f t="shared" si="4"/>
        <v>0</v>
      </c>
      <c r="I16" s="175">
        <f t="shared" si="4"/>
        <v>0</v>
      </c>
      <c r="J16" s="203">
        <f t="shared" ca="1" si="8"/>
        <v>0</v>
      </c>
      <c r="K16" s="132"/>
      <c r="L16" s="133"/>
      <c r="M16" s="107">
        <f t="shared" si="9"/>
        <v>0</v>
      </c>
      <c r="N16" s="117"/>
      <c r="O16" s="117"/>
      <c r="P16" s="117"/>
      <c r="Q16" s="134"/>
      <c r="R16" s="132"/>
      <c r="S16" s="133"/>
      <c r="T16" s="107">
        <f t="shared" si="10"/>
        <v>0</v>
      </c>
      <c r="U16" s="117"/>
      <c r="V16" s="117"/>
      <c r="W16" s="117"/>
      <c r="X16" s="134"/>
      <c r="Y16" s="132"/>
      <c r="Z16" s="133"/>
      <c r="AA16" s="107">
        <f t="shared" si="11"/>
        <v>0</v>
      </c>
      <c r="AB16" s="117"/>
      <c r="AC16" s="117"/>
      <c r="AD16" s="117"/>
      <c r="AE16" s="134"/>
      <c r="AF16" s="132"/>
      <c r="AG16" s="133"/>
      <c r="AH16" s="107">
        <f t="shared" si="12"/>
        <v>0</v>
      </c>
      <c r="AI16" s="117"/>
      <c r="AJ16" s="117"/>
      <c r="AK16" s="117"/>
      <c r="AL16" s="134"/>
      <c r="AM16" s="132"/>
      <c r="AN16" s="133"/>
      <c r="AO16" s="107">
        <f t="shared" si="13"/>
        <v>0</v>
      </c>
      <c r="AP16" s="117"/>
      <c r="AQ16" s="117"/>
      <c r="AR16" s="117"/>
      <c r="AS16" s="134"/>
      <c r="AT16" s="132"/>
      <c r="AU16" s="133"/>
      <c r="AV16" s="107">
        <f t="shared" si="14"/>
        <v>0</v>
      </c>
      <c r="AW16" s="117"/>
      <c r="AX16" s="117"/>
      <c r="AY16" s="117"/>
      <c r="AZ16" s="134"/>
      <c r="BA16" s="132"/>
      <c r="BB16" s="133"/>
      <c r="BC16" s="107">
        <f t="shared" si="15"/>
        <v>0</v>
      </c>
      <c r="BD16" s="117"/>
      <c r="BE16" s="117"/>
      <c r="BF16" s="117"/>
      <c r="BG16" s="134"/>
      <c r="BH16" s="132"/>
      <c r="BI16" s="133"/>
      <c r="BJ16" s="107">
        <f t="shared" si="16"/>
        <v>0</v>
      </c>
      <c r="BK16" s="117"/>
      <c r="BL16" s="117"/>
      <c r="BM16" s="117"/>
      <c r="BN16" s="134"/>
      <c r="BO16" s="132"/>
      <c r="BP16" s="133"/>
      <c r="BQ16" s="107">
        <f t="shared" si="17"/>
        <v>0</v>
      </c>
      <c r="BR16" s="117"/>
      <c r="BS16" s="117"/>
      <c r="BT16" s="117"/>
      <c r="BU16" s="134"/>
      <c r="BV16" s="132"/>
      <c r="BW16" s="133"/>
      <c r="BX16" s="107">
        <f t="shared" si="18"/>
        <v>0</v>
      </c>
      <c r="BY16" s="117"/>
      <c r="BZ16" s="117"/>
      <c r="CA16" s="117"/>
      <c r="CB16" s="134"/>
      <c r="CC16" s="132"/>
      <c r="CD16" s="133"/>
      <c r="CE16" s="107">
        <f t="shared" si="19"/>
        <v>0</v>
      </c>
      <c r="CF16" s="117"/>
      <c r="CG16" s="117"/>
      <c r="CH16" s="117"/>
      <c r="CI16" s="134"/>
      <c r="CJ16" s="132"/>
      <c r="CK16" s="133"/>
      <c r="CL16" s="107">
        <f t="shared" si="20"/>
        <v>0</v>
      </c>
      <c r="CM16" s="117"/>
      <c r="CN16" s="117"/>
      <c r="CO16" s="117"/>
      <c r="CP16" s="134"/>
    </row>
    <row r="17" spans="1:94" ht="18" customHeight="1">
      <c r="A17" s="56" t="s">
        <v>159</v>
      </c>
      <c r="B17" s="53" t="s">
        <v>63</v>
      </c>
      <c r="C17" s="58" t="s">
        <v>167</v>
      </c>
      <c r="D17" s="110">
        <f t="shared" ca="1" si="5"/>
        <v>46669</v>
      </c>
      <c r="E17" s="110">
        <f t="shared" ca="1" si="5"/>
        <v>0</v>
      </c>
      <c r="F17" s="110">
        <f t="shared" si="6"/>
        <v>7194.7999999999993</v>
      </c>
      <c r="G17" s="110">
        <f t="shared" si="7"/>
        <v>7047.4</v>
      </c>
      <c r="H17" s="175">
        <f t="shared" si="4"/>
        <v>90.2</v>
      </c>
      <c r="I17" s="175">
        <f t="shared" si="4"/>
        <v>57.2</v>
      </c>
      <c r="J17" s="203">
        <f t="shared" ca="1" si="8"/>
        <v>20.100000000000001</v>
      </c>
      <c r="K17" s="132"/>
      <c r="L17" s="133"/>
      <c r="M17" s="107">
        <f t="shared" si="9"/>
        <v>2355.1999999999998</v>
      </c>
      <c r="N17" s="117">
        <f>2277.1+78.1-24.5</f>
        <v>2330.6999999999998</v>
      </c>
      <c r="O17" s="117">
        <f>12.4+12.1</f>
        <v>24.5</v>
      </c>
      <c r="P17" s="117"/>
      <c r="Q17" s="134"/>
      <c r="R17" s="132"/>
      <c r="S17" s="133"/>
      <c r="T17" s="107">
        <f t="shared" si="10"/>
        <v>2380.3999999999996</v>
      </c>
      <c r="U17" s="117">
        <f>2258.1+75.2-25.1+18.4</f>
        <v>2326.6</v>
      </c>
      <c r="V17" s="117">
        <f>12.9+12.2</f>
        <v>25.1</v>
      </c>
      <c r="W17" s="117">
        <f>28.7</f>
        <v>28.7</v>
      </c>
      <c r="X17" s="134"/>
      <c r="Y17" s="132">
        <f>23045+9551+7114+5207+1752</f>
        <v>46669</v>
      </c>
      <c r="Z17" s="133"/>
      <c r="AA17" s="107">
        <f t="shared" si="11"/>
        <v>2459.2000000000003</v>
      </c>
      <c r="AB17" s="117">
        <f>2304.8-12.4-12.1+125.9-16.1</f>
        <v>2390.1000000000004</v>
      </c>
      <c r="AC17" s="117">
        <f>12.4+12.1+16.1</f>
        <v>40.6</v>
      </c>
      <c r="AD17" s="117">
        <v>28.5</v>
      </c>
      <c r="AE17" s="134">
        <f>11.1+3.6+2.7+2.1+0.6</f>
        <v>20.100000000000001</v>
      </c>
      <c r="AF17" s="132"/>
      <c r="AG17" s="133"/>
      <c r="AH17" s="107">
        <f t="shared" si="12"/>
        <v>0</v>
      </c>
      <c r="AI17" s="117"/>
      <c r="AJ17" s="117"/>
      <c r="AK17" s="117"/>
      <c r="AL17" s="134"/>
      <c r="AM17" s="132"/>
      <c r="AN17" s="133"/>
      <c r="AO17" s="107">
        <f t="shared" si="13"/>
        <v>0</v>
      </c>
      <c r="AP17" s="117"/>
      <c r="AQ17" s="117"/>
      <c r="AR17" s="117"/>
      <c r="AS17" s="134"/>
      <c r="AT17" s="132"/>
      <c r="AU17" s="133"/>
      <c r="AV17" s="107">
        <f t="shared" si="14"/>
        <v>0</v>
      </c>
      <c r="AW17" s="117"/>
      <c r="AX17" s="117"/>
      <c r="AY17" s="117"/>
      <c r="AZ17" s="134"/>
      <c r="BA17" s="132"/>
      <c r="BB17" s="133"/>
      <c r="BC17" s="107">
        <f t="shared" si="15"/>
        <v>0</v>
      </c>
      <c r="BD17" s="117"/>
      <c r="BE17" s="117"/>
      <c r="BF17" s="117"/>
      <c r="BG17" s="134"/>
      <c r="BH17" s="132"/>
      <c r="BI17" s="133"/>
      <c r="BJ17" s="107">
        <f t="shared" si="16"/>
        <v>0</v>
      </c>
      <c r="BK17" s="117"/>
      <c r="BL17" s="117"/>
      <c r="BM17" s="117"/>
      <c r="BN17" s="134"/>
      <c r="BO17" s="132"/>
      <c r="BP17" s="133"/>
      <c r="BQ17" s="107">
        <f t="shared" si="17"/>
        <v>0</v>
      </c>
      <c r="BR17" s="117"/>
      <c r="BS17" s="117"/>
      <c r="BT17" s="117"/>
      <c r="BU17" s="134"/>
      <c r="BV17" s="132"/>
      <c r="BW17" s="133"/>
      <c r="BX17" s="107">
        <f t="shared" si="18"/>
        <v>0</v>
      </c>
      <c r="BY17" s="117"/>
      <c r="BZ17" s="117"/>
      <c r="CA17" s="117"/>
      <c r="CB17" s="134"/>
      <c r="CC17" s="132"/>
      <c r="CD17" s="133"/>
      <c r="CE17" s="107">
        <f t="shared" si="19"/>
        <v>0</v>
      </c>
      <c r="CF17" s="117"/>
      <c r="CG17" s="117"/>
      <c r="CH17" s="117"/>
      <c r="CI17" s="134"/>
      <c r="CJ17" s="132"/>
      <c r="CK17" s="133"/>
      <c r="CL17" s="107">
        <f t="shared" si="20"/>
        <v>0</v>
      </c>
      <c r="CM17" s="117"/>
      <c r="CN17" s="117"/>
      <c r="CO17" s="117"/>
      <c r="CP17" s="134"/>
    </row>
    <row r="18" spans="1:94" ht="27" customHeight="1">
      <c r="A18" s="56" t="s">
        <v>169</v>
      </c>
      <c r="B18" s="53" t="s">
        <v>216</v>
      </c>
      <c r="C18" s="58" t="s">
        <v>164</v>
      </c>
      <c r="D18" s="110">
        <f t="shared" ca="1" si="5"/>
        <v>5982</v>
      </c>
      <c r="E18" s="110">
        <f t="shared" ca="1" si="5"/>
        <v>0</v>
      </c>
      <c r="F18" s="110">
        <f t="shared" si="6"/>
        <v>420.6</v>
      </c>
      <c r="G18" s="110">
        <f t="shared" si="7"/>
        <v>420.6</v>
      </c>
      <c r="H18" s="175">
        <f t="shared" si="4"/>
        <v>0</v>
      </c>
      <c r="I18" s="175">
        <f t="shared" si="4"/>
        <v>0</v>
      </c>
      <c r="J18" s="203">
        <f t="shared" ca="1" si="8"/>
        <v>0</v>
      </c>
      <c r="K18" s="132"/>
      <c r="L18" s="133"/>
      <c r="M18" s="107">
        <f t="shared" si="9"/>
        <v>137.9</v>
      </c>
      <c r="N18" s="117">
        <f>116.9+21</f>
        <v>137.9</v>
      </c>
      <c r="O18" s="117"/>
      <c r="P18" s="117"/>
      <c r="Q18" s="134"/>
      <c r="R18" s="132"/>
      <c r="S18" s="133"/>
      <c r="T18" s="107">
        <f t="shared" si="10"/>
        <v>128.80000000000001</v>
      </c>
      <c r="U18" s="117">
        <f>106.8+22</f>
        <v>128.80000000000001</v>
      </c>
      <c r="V18" s="117"/>
      <c r="W18" s="117"/>
      <c r="X18" s="134"/>
      <c r="Y18" s="132">
        <f>2628+1663+1691</f>
        <v>5982</v>
      </c>
      <c r="Z18" s="133"/>
      <c r="AA18" s="107">
        <f t="shared" si="11"/>
        <v>153.9</v>
      </c>
      <c r="AB18" s="117">
        <f>130.9+23</f>
        <v>153.9</v>
      </c>
      <c r="AC18" s="117"/>
      <c r="AD18" s="117"/>
      <c r="AE18" s="134"/>
      <c r="AF18" s="132"/>
      <c r="AG18" s="133"/>
      <c r="AH18" s="107">
        <f t="shared" si="12"/>
        <v>0</v>
      </c>
      <c r="AI18" s="117"/>
      <c r="AJ18" s="117"/>
      <c r="AK18" s="117"/>
      <c r="AL18" s="134"/>
      <c r="AM18" s="132"/>
      <c r="AN18" s="133"/>
      <c r="AO18" s="107">
        <f t="shared" si="13"/>
        <v>0</v>
      </c>
      <c r="AP18" s="117"/>
      <c r="AQ18" s="117"/>
      <c r="AR18" s="117"/>
      <c r="AS18" s="134"/>
      <c r="AT18" s="132"/>
      <c r="AU18" s="133"/>
      <c r="AV18" s="107">
        <f t="shared" si="14"/>
        <v>0</v>
      </c>
      <c r="AW18" s="117"/>
      <c r="AX18" s="117"/>
      <c r="AY18" s="117"/>
      <c r="AZ18" s="134"/>
      <c r="BA18" s="132"/>
      <c r="BB18" s="133"/>
      <c r="BC18" s="107">
        <f t="shared" si="15"/>
        <v>0</v>
      </c>
      <c r="BD18" s="117"/>
      <c r="BE18" s="117"/>
      <c r="BF18" s="117"/>
      <c r="BG18" s="134"/>
      <c r="BH18" s="132"/>
      <c r="BI18" s="133"/>
      <c r="BJ18" s="107">
        <f t="shared" si="16"/>
        <v>0</v>
      </c>
      <c r="BK18" s="117"/>
      <c r="BL18" s="117"/>
      <c r="BM18" s="117"/>
      <c r="BN18" s="134"/>
      <c r="BO18" s="132"/>
      <c r="BP18" s="133"/>
      <c r="BQ18" s="107">
        <f t="shared" si="17"/>
        <v>0</v>
      </c>
      <c r="BR18" s="117"/>
      <c r="BS18" s="117"/>
      <c r="BT18" s="117"/>
      <c r="BU18" s="134"/>
      <c r="BV18" s="132"/>
      <c r="BW18" s="133"/>
      <c r="BX18" s="107">
        <f t="shared" si="18"/>
        <v>0</v>
      </c>
      <c r="BY18" s="117"/>
      <c r="BZ18" s="117"/>
      <c r="CA18" s="117"/>
      <c r="CB18" s="134"/>
      <c r="CC18" s="132"/>
      <c r="CD18" s="133"/>
      <c r="CE18" s="107">
        <f t="shared" si="19"/>
        <v>0</v>
      </c>
      <c r="CF18" s="117"/>
      <c r="CG18" s="117"/>
      <c r="CH18" s="117"/>
      <c r="CI18" s="134"/>
      <c r="CJ18" s="132"/>
      <c r="CK18" s="133"/>
      <c r="CL18" s="107">
        <f t="shared" si="20"/>
        <v>0</v>
      </c>
      <c r="CM18" s="117"/>
      <c r="CN18" s="117"/>
      <c r="CO18" s="117"/>
      <c r="CP18" s="134"/>
    </row>
    <row r="19" spans="1:94" ht="18" customHeight="1">
      <c r="A19" s="56" t="s">
        <v>176</v>
      </c>
      <c r="B19" s="53" t="s">
        <v>216</v>
      </c>
      <c r="C19" s="58" t="s">
        <v>164</v>
      </c>
      <c r="D19" s="110">
        <f t="shared" ca="1" si="5"/>
        <v>0</v>
      </c>
      <c r="E19" s="110">
        <f t="shared" ca="1" si="5"/>
        <v>0</v>
      </c>
      <c r="F19" s="110">
        <f t="shared" si="6"/>
        <v>0</v>
      </c>
      <c r="G19" s="110">
        <f t="shared" si="7"/>
        <v>0</v>
      </c>
      <c r="H19" s="175">
        <f t="shared" si="4"/>
        <v>0</v>
      </c>
      <c r="I19" s="175">
        <f t="shared" si="4"/>
        <v>0</v>
      </c>
      <c r="J19" s="111">
        <f t="shared" ca="1" si="8"/>
        <v>0</v>
      </c>
      <c r="K19" s="132"/>
      <c r="L19" s="133"/>
      <c r="M19" s="107">
        <f t="shared" si="9"/>
        <v>0</v>
      </c>
      <c r="N19" s="117"/>
      <c r="O19" s="117"/>
      <c r="P19" s="135"/>
      <c r="Q19" s="118"/>
      <c r="R19" s="132"/>
      <c r="S19" s="133"/>
      <c r="T19" s="107">
        <f t="shared" si="10"/>
        <v>0</v>
      </c>
      <c r="U19" s="117"/>
      <c r="V19" s="117"/>
      <c r="W19" s="135"/>
      <c r="X19" s="118"/>
      <c r="Y19" s="132"/>
      <c r="Z19" s="133"/>
      <c r="AA19" s="107">
        <f t="shared" si="11"/>
        <v>0</v>
      </c>
      <c r="AB19" s="117"/>
      <c r="AC19" s="117"/>
      <c r="AD19" s="135"/>
      <c r="AE19" s="118"/>
      <c r="AF19" s="132"/>
      <c r="AG19" s="133"/>
      <c r="AH19" s="107">
        <f t="shared" si="12"/>
        <v>0</v>
      </c>
      <c r="AI19" s="117"/>
      <c r="AJ19" s="117"/>
      <c r="AK19" s="135"/>
      <c r="AL19" s="118"/>
      <c r="AM19" s="132"/>
      <c r="AN19" s="133"/>
      <c r="AO19" s="107">
        <f t="shared" si="13"/>
        <v>0</v>
      </c>
      <c r="AP19" s="117"/>
      <c r="AQ19" s="117"/>
      <c r="AR19" s="135"/>
      <c r="AS19" s="118"/>
      <c r="AT19" s="132"/>
      <c r="AU19" s="133"/>
      <c r="AV19" s="107">
        <f t="shared" si="14"/>
        <v>0</v>
      </c>
      <c r="AW19" s="117"/>
      <c r="AX19" s="117"/>
      <c r="AY19" s="135"/>
      <c r="AZ19" s="118"/>
      <c r="BA19" s="132"/>
      <c r="BB19" s="133"/>
      <c r="BC19" s="107">
        <f t="shared" si="15"/>
        <v>0</v>
      </c>
      <c r="BD19" s="117"/>
      <c r="BE19" s="117"/>
      <c r="BF19" s="135"/>
      <c r="BG19" s="118"/>
      <c r="BH19" s="132"/>
      <c r="BI19" s="133"/>
      <c r="BJ19" s="107">
        <f t="shared" si="16"/>
        <v>0</v>
      </c>
      <c r="BK19" s="117"/>
      <c r="BL19" s="117"/>
      <c r="BM19" s="135"/>
      <c r="BN19" s="118"/>
      <c r="BO19" s="132"/>
      <c r="BP19" s="133"/>
      <c r="BQ19" s="107">
        <f t="shared" si="17"/>
        <v>0</v>
      </c>
      <c r="BR19" s="117"/>
      <c r="BS19" s="117"/>
      <c r="BT19" s="135"/>
      <c r="BU19" s="118"/>
      <c r="BV19" s="132"/>
      <c r="BW19" s="133"/>
      <c r="BX19" s="107">
        <f t="shared" si="18"/>
        <v>0</v>
      </c>
      <c r="BY19" s="117"/>
      <c r="BZ19" s="117"/>
      <c r="CA19" s="135"/>
      <c r="CB19" s="118"/>
      <c r="CC19" s="132"/>
      <c r="CD19" s="133"/>
      <c r="CE19" s="107">
        <f t="shared" si="19"/>
        <v>0</v>
      </c>
      <c r="CF19" s="117"/>
      <c r="CG19" s="117"/>
      <c r="CH19" s="135"/>
      <c r="CI19" s="118"/>
      <c r="CJ19" s="132"/>
      <c r="CK19" s="133"/>
      <c r="CL19" s="107">
        <f t="shared" si="20"/>
        <v>0</v>
      </c>
      <c r="CM19" s="117"/>
      <c r="CN19" s="117"/>
      <c r="CO19" s="135"/>
      <c r="CP19" s="118"/>
    </row>
    <row r="20" spans="1:94" ht="27" customHeight="1">
      <c r="A20" s="56" t="s">
        <v>171</v>
      </c>
      <c r="B20" s="53" t="s">
        <v>216</v>
      </c>
      <c r="C20" s="58"/>
      <c r="D20" s="110">
        <f t="shared" ca="1" si="5"/>
        <v>1890</v>
      </c>
      <c r="E20" s="110">
        <f t="shared" ca="1" si="5"/>
        <v>0</v>
      </c>
      <c r="F20" s="110">
        <f t="shared" si="6"/>
        <v>525.5</v>
      </c>
      <c r="G20" s="110">
        <f t="shared" si="7"/>
        <v>525.5</v>
      </c>
      <c r="H20" s="175">
        <f t="shared" si="4"/>
        <v>0</v>
      </c>
      <c r="I20" s="175">
        <f t="shared" si="4"/>
        <v>0</v>
      </c>
      <c r="J20" s="111">
        <f t="shared" ca="1" si="8"/>
        <v>0</v>
      </c>
      <c r="K20" s="132"/>
      <c r="L20" s="133"/>
      <c r="M20" s="107">
        <f t="shared" si="9"/>
        <v>200.9</v>
      </c>
      <c r="N20" s="117">
        <v>200.9</v>
      </c>
      <c r="O20" s="117"/>
      <c r="P20" s="135"/>
      <c r="Q20" s="118"/>
      <c r="R20" s="132"/>
      <c r="S20" s="133"/>
      <c r="T20" s="107">
        <f t="shared" si="10"/>
        <v>172.4</v>
      </c>
      <c r="U20" s="117">
        <v>172.4</v>
      </c>
      <c r="V20" s="117"/>
      <c r="W20" s="135"/>
      <c r="X20" s="118"/>
      <c r="Y20" s="132">
        <f>564+688+638</f>
        <v>1890</v>
      </c>
      <c r="Z20" s="133"/>
      <c r="AA20" s="107">
        <f t="shared" si="11"/>
        <v>152.19999999999999</v>
      </c>
      <c r="AB20" s="117">
        <v>152.19999999999999</v>
      </c>
      <c r="AC20" s="117"/>
      <c r="AD20" s="135"/>
      <c r="AE20" s="118"/>
      <c r="AF20" s="132"/>
      <c r="AG20" s="133"/>
      <c r="AH20" s="107">
        <f t="shared" si="12"/>
        <v>0</v>
      </c>
      <c r="AI20" s="117"/>
      <c r="AJ20" s="117"/>
      <c r="AK20" s="135"/>
      <c r="AL20" s="118"/>
      <c r="AM20" s="132"/>
      <c r="AN20" s="133"/>
      <c r="AO20" s="107">
        <f t="shared" si="13"/>
        <v>0</v>
      </c>
      <c r="AP20" s="117"/>
      <c r="AQ20" s="117"/>
      <c r="AR20" s="135"/>
      <c r="AS20" s="118"/>
      <c r="AT20" s="132"/>
      <c r="AU20" s="133"/>
      <c r="AV20" s="107">
        <f t="shared" si="14"/>
        <v>0</v>
      </c>
      <c r="AW20" s="117"/>
      <c r="AX20" s="117"/>
      <c r="AY20" s="135"/>
      <c r="AZ20" s="118"/>
      <c r="BA20" s="132"/>
      <c r="BB20" s="133"/>
      <c r="BC20" s="107">
        <f t="shared" si="15"/>
        <v>0</v>
      </c>
      <c r="BD20" s="117"/>
      <c r="BE20" s="117"/>
      <c r="BF20" s="135"/>
      <c r="BG20" s="118"/>
      <c r="BH20" s="132"/>
      <c r="BI20" s="133"/>
      <c r="BJ20" s="107">
        <f t="shared" si="16"/>
        <v>0</v>
      </c>
      <c r="BK20" s="117"/>
      <c r="BL20" s="117"/>
      <c r="BM20" s="135"/>
      <c r="BN20" s="118"/>
      <c r="BO20" s="132"/>
      <c r="BP20" s="133"/>
      <c r="BQ20" s="107">
        <f t="shared" si="17"/>
        <v>0</v>
      </c>
      <c r="BR20" s="117"/>
      <c r="BS20" s="117"/>
      <c r="BT20" s="135"/>
      <c r="BU20" s="118"/>
      <c r="BV20" s="132"/>
      <c r="BW20" s="133"/>
      <c r="BX20" s="107">
        <f t="shared" si="18"/>
        <v>0</v>
      </c>
      <c r="BY20" s="117"/>
      <c r="BZ20" s="117"/>
      <c r="CA20" s="135"/>
      <c r="CB20" s="118"/>
      <c r="CC20" s="132"/>
      <c r="CD20" s="133"/>
      <c r="CE20" s="107">
        <f t="shared" si="19"/>
        <v>0</v>
      </c>
      <c r="CF20" s="117"/>
      <c r="CG20" s="117"/>
      <c r="CH20" s="135"/>
      <c r="CI20" s="118"/>
      <c r="CJ20" s="132"/>
      <c r="CK20" s="133"/>
      <c r="CL20" s="107">
        <f t="shared" si="20"/>
        <v>0</v>
      </c>
      <c r="CM20" s="117"/>
      <c r="CN20" s="117"/>
      <c r="CO20" s="135"/>
      <c r="CP20" s="118"/>
    </row>
    <row r="21" spans="1:94" ht="27" customHeight="1">
      <c r="A21" s="56" t="s">
        <v>226</v>
      </c>
      <c r="B21" s="53" t="s">
        <v>216</v>
      </c>
      <c r="C21" s="58"/>
      <c r="D21" s="110">
        <f t="shared" ca="1" si="5"/>
        <v>6005.6</v>
      </c>
      <c r="E21" s="110">
        <f t="shared" ca="1" si="5"/>
        <v>0</v>
      </c>
      <c r="F21" s="110">
        <f t="shared" si="6"/>
        <v>1220.5999999999999</v>
      </c>
      <c r="G21" s="110">
        <f t="shared" si="7"/>
        <v>1220.5999999999999</v>
      </c>
      <c r="H21" s="175">
        <f t="shared" si="4"/>
        <v>0</v>
      </c>
      <c r="I21" s="175">
        <f t="shared" si="4"/>
        <v>0</v>
      </c>
      <c r="J21" s="111">
        <f t="shared" ca="1" si="8"/>
        <v>0</v>
      </c>
      <c r="K21" s="132"/>
      <c r="L21" s="133"/>
      <c r="M21" s="107">
        <f t="shared" si="9"/>
        <v>477.5</v>
      </c>
      <c r="N21" s="117">
        <v>477.5</v>
      </c>
      <c r="O21" s="117"/>
      <c r="P21" s="135"/>
      <c r="Q21" s="118"/>
      <c r="R21" s="132"/>
      <c r="S21" s="133"/>
      <c r="T21" s="107">
        <f t="shared" si="10"/>
        <v>416.4</v>
      </c>
      <c r="U21" s="117">
        <v>416.4</v>
      </c>
      <c r="V21" s="117"/>
      <c r="W21" s="135"/>
      <c r="X21" s="118"/>
      <c r="Y21" s="132">
        <f>1922.4+2065.8+2017.4</f>
        <v>6005.6</v>
      </c>
      <c r="Z21" s="133"/>
      <c r="AA21" s="107">
        <f t="shared" si="11"/>
        <v>326.7</v>
      </c>
      <c r="AB21" s="117">
        <v>326.7</v>
      </c>
      <c r="AC21" s="117"/>
      <c r="AD21" s="135"/>
      <c r="AE21" s="118"/>
      <c r="AF21" s="132"/>
      <c r="AG21" s="133"/>
      <c r="AH21" s="107">
        <f t="shared" si="12"/>
        <v>0</v>
      </c>
      <c r="AI21" s="117"/>
      <c r="AJ21" s="117"/>
      <c r="AK21" s="135"/>
      <c r="AL21" s="118"/>
      <c r="AM21" s="132"/>
      <c r="AN21" s="133"/>
      <c r="AO21" s="107">
        <f t="shared" si="13"/>
        <v>0</v>
      </c>
      <c r="AP21" s="117"/>
      <c r="AQ21" s="117"/>
      <c r="AR21" s="135"/>
      <c r="AS21" s="118"/>
      <c r="AT21" s="132"/>
      <c r="AU21" s="133"/>
      <c r="AV21" s="107">
        <f t="shared" si="14"/>
        <v>0</v>
      </c>
      <c r="AW21" s="117"/>
      <c r="AX21" s="117"/>
      <c r="AY21" s="135"/>
      <c r="AZ21" s="118"/>
      <c r="BA21" s="132"/>
      <c r="BB21" s="133"/>
      <c r="BC21" s="107">
        <f t="shared" si="15"/>
        <v>0</v>
      </c>
      <c r="BD21" s="117"/>
      <c r="BE21" s="117"/>
      <c r="BF21" s="135"/>
      <c r="BG21" s="118"/>
      <c r="BH21" s="132"/>
      <c r="BI21" s="133"/>
      <c r="BJ21" s="107">
        <f t="shared" si="16"/>
        <v>0</v>
      </c>
      <c r="BK21" s="117"/>
      <c r="BL21" s="117"/>
      <c r="BM21" s="135"/>
      <c r="BN21" s="118"/>
      <c r="BO21" s="132"/>
      <c r="BP21" s="133"/>
      <c r="BQ21" s="107">
        <f t="shared" si="17"/>
        <v>0</v>
      </c>
      <c r="BR21" s="117"/>
      <c r="BS21" s="117"/>
      <c r="BT21" s="135"/>
      <c r="BU21" s="118"/>
      <c r="BV21" s="132"/>
      <c r="BW21" s="133"/>
      <c r="BX21" s="107">
        <f t="shared" si="18"/>
        <v>0</v>
      </c>
      <c r="BY21" s="117"/>
      <c r="BZ21" s="117"/>
      <c r="CA21" s="135"/>
      <c r="CB21" s="118"/>
      <c r="CC21" s="132"/>
      <c r="CD21" s="133"/>
      <c r="CE21" s="107">
        <f t="shared" si="19"/>
        <v>0</v>
      </c>
      <c r="CF21" s="117"/>
      <c r="CG21" s="117"/>
      <c r="CH21" s="135"/>
      <c r="CI21" s="118"/>
      <c r="CJ21" s="132"/>
      <c r="CK21" s="133"/>
      <c r="CL21" s="107">
        <f t="shared" si="20"/>
        <v>0</v>
      </c>
      <c r="CM21" s="117"/>
      <c r="CN21" s="117"/>
      <c r="CO21" s="135"/>
      <c r="CP21" s="118"/>
    </row>
    <row r="22" spans="1:94" ht="39" thickBot="1">
      <c r="A22" s="177" t="s">
        <v>160</v>
      </c>
      <c r="B22" s="204" t="s">
        <v>216</v>
      </c>
      <c r="C22" s="204"/>
      <c r="D22" s="205">
        <f t="shared" ca="1" si="5"/>
        <v>3124.2</v>
      </c>
      <c r="E22" s="205">
        <f t="shared" ca="1" si="5"/>
        <v>0</v>
      </c>
      <c r="F22" s="205">
        <f t="shared" si="6"/>
        <v>551.1</v>
      </c>
      <c r="G22" s="205">
        <f t="shared" si="7"/>
        <v>551.1</v>
      </c>
      <c r="H22" s="206">
        <f t="shared" si="4"/>
        <v>0</v>
      </c>
      <c r="I22" s="206">
        <f t="shared" si="4"/>
        <v>0</v>
      </c>
      <c r="J22" s="207">
        <f t="shared" ca="1" si="8"/>
        <v>0</v>
      </c>
      <c r="K22" s="136"/>
      <c r="L22" s="137"/>
      <c r="M22" s="140">
        <f t="shared" si="9"/>
        <v>165.7</v>
      </c>
      <c r="N22" s="120">
        <v>165.7</v>
      </c>
      <c r="O22" s="120"/>
      <c r="P22" s="138"/>
      <c r="Q22" s="121"/>
      <c r="R22" s="136"/>
      <c r="S22" s="137"/>
      <c r="T22" s="140">
        <f t="shared" si="10"/>
        <v>187.1</v>
      </c>
      <c r="U22" s="120">
        <v>187.1</v>
      </c>
      <c r="V22" s="120"/>
      <c r="W22" s="138"/>
      <c r="X22" s="121"/>
      <c r="Y22" s="136">
        <f>870.4+1152+1101.8</f>
        <v>3124.2</v>
      </c>
      <c r="Z22" s="137"/>
      <c r="AA22" s="140">
        <f t="shared" si="11"/>
        <v>198.3</v>
      </c>
      <c r="AB22" s="120">
        <v>198.3</v>
      </c>
      <c r="AC22" s="120"/>
      <c r="AD22" s="138"/>
      <c r="AE22" s="121"/>
      <c r="AF22" s="136"/>
      <c r="AG22" s="137"/>
      <c r="AH22" s="140">
        <f t="shared" si="12"/>
        <v>0</v>
      </c>
      <c r="AI22" s="120"/>
      <c r="AJ22" s="120"/>
      <c r="AK22" s="138"/>
      <c r="AL22" s="121"/>
      <c r="AM22" s="136"/>
      <c r="AN22" s="137"/>
      <c r="AO22" s="140">
        <f t="shared" si="13"/>
        <v>0</v>
      </c>
      <c r="AP22" s="120"/>
      <c r="AQ22" s="120"/>
      <c r="AR22" s="138"/>
      <c r="AS22" s="121"/>
      <c r="AT22" s="136"/>
      <c r="AU22" s="137"/>
      <c r="AV22" s="140">
        <f t="shared" si="14"/>
        <v>0</v>
      </c>
      <c r="AW22" s="120"/>
      <c r="AX22" s="120"/>
      <c r="AY22" s="138"/>
      <c r="AZ22" s="121"/>
      <c r="BA22" s="136"/>
      <c r="BB22" s="137"/>
      <c r="BC22" s="140">
        <f t="shared" si="15"/>
        <v>0</v>
      </c>
      <c r="BD22" s="120"/>
      <c r="BE22" s="120"/>
      <c r="BF22" s="138"/>
      <c r="BG22" s="121"/>
      <c r="BH22" s="136"/>
      <c r="BI22" s="137"/>
      <c r="BJ22" s="140">
        <f t="shared" si="16"/>
        <v>0</v>
      </c>
      <c r="BK22" s="120"/>
      <c r="BL22" s="120"/>
      <c r="BM22" s="138"/>
      <c r="BN22" s="121"/>
      <c r="BO22" s="136"/>
      <c r="BP22" s="137"/>
      <c r="BQ22" s="140">
        <f t="shared" si="17"/>
        <v>0</v>
      </c>
      <c r="BR22" s="120"/>
      <c r="BS22" s="120"/>
      <c r="BT22" s="138"/>
      <c r="BU22" s="121"/>
      <c r="BV22" s="136"/>
      <c r="BW22" s="137"/>
      <c r="BX22" s="140">
        <f t="shared" si="18"/>
        <v>0</v>
      </c>
      <c r="BY22" s="120"/>
      <c r="BZ22" s="120"/>
      <c r="CA22" s="138"/>
      <c r="CB22" s="121"/>
      <c r="CC22" s="136"/>
      <c r="CD22" s="137"/>
      <c r="CE22" s="140">
        <f t="shared" si="19"/>
        <v>0</v>
      </c>
      <c r="CF22" s="120"/>
      <c r="CG22" s="120"/>
      <c r="CH22" s="138"/>
      <c r="CI22" s="121"/>
      <c r="CJ22" s="136"/>
      <c r="CK22" s="137"/>
      <c r="CL22" s="140">
        <f t="shared" si="20"/>
        <v>0</v>
      </c>
      <c r="CM22" s="120"/>
      <c r="CN22" s="120"/>
      <c r="CO22" s="138"/>
      <c r="CP22" s="121"/>
    </row>
    <row r="23" spans="1:94" ht="63.75">
      <c r="A23" s="180" t="s">
        <v>225</v>
      </c>
      <c r="B23" s="178" t="s">
        <v>6</v>
      </c>
      <c r="C23" s="178"/>
      <c r="D23" s="179">
        <f ca="1">D7-SUM(D20:D22)</f>
        <v>194633.00000000003</v>
      </c>
      <c r="E23" s="179">
        <f t="shared" ref="E23:J23" ca="1" si="21">E7-SUM(E20:E22)</f>
        <v>7897</v>
      </c>
      <c r="F23" s="179">
        <f>SUM(G23:I23)</f>
        <v>22884.299999999996</v>
      </c>
      <c r="G23" s="179">
        <f>G7-SUM(G20:G22)</f>
        <v>20807.699999999993</v>
      </c>
      <c r="H23" s="161">
        <f t="shared" si="21"/>
        <v>787.4</v>
      </c>
      <c r="I23" s="161">
        <f t="shared" si="21"/>
        <v>1289.2</v>
      </c>
      <c r="J23" s="161">
        <f t="shared" ca="1" si="21"/>
        <v>20.100000000000001</v>
      </c>
      <c r="K23" s="171"/>
      <c r="L23" s="172"/>
      <c r="M23" s="173"/>
      <c r="N23" s="172"/>
      <c r="O23" s="172"/>
      <c r="P23" s="172"/>
      <c r="Q23" s="172"/>
      <c r="R23" s="172"/>
      <c r="S23" s="172"/>
      <c r="T23" s="173"/>
      <c r="U23" s="172"/>
      <c r="V23" s="172"/>
      <c r="W23" s="172"/>
      <c r="X23" s="172"/>
      <c r="Y23" s="172"/>
      <c r="Z23" s="172"/>
      <c r="AA23" s="173"/>
      <c r="AB23" s="172"/>
      <c r="AC23" s="172"/>
      <c r="AD23" s="172"/>
      <c r="AE23" s="172"/>
      <c r="AF23" s="172"/>
      <c r="AG23" s="172"/>
      <c r="AH23" s="173"/>
      <c r="AI23" s="172"/>
      <c r="AJ23" s="172"/>
      <c r="AK23" s="172"/>
      <c r="AL23" s="172"/>
      <c r="AM23" s="172"/>
      <c r="AN23" s="172"/>
      <c r="AO23" s="173"/>
      <c r="AP23" s="172"/>
      <c r="AQ23" s="172"/>
      <c r="AR23" s="172"/>
      <c r="AS23" s="172"/>
      <c r="AT23" s="172"/>
      <c r="AU23" s="172"/>
      <c r="AV23" s="173"/>
      <c r="AW23" s="172"/>
      <c r="AX23" s="172"/>
      <c r="AY23" s="172"/>
      <c r="AZ23" s="172"/>
      <c r="BA23" s="172"/>
      <c r="BB23" s="172"/>
      <c r="BC23" s="173"/>
      <c r="BD23" s="172"/>
      <c r="BE23" s="172"/>
      <c r="BF23" s="172"/>
      <c r="BG23" s="172"/>
      <c r="BH23" s="172"/>
      <c r="BI23" s="172"/>
      <c r="BJ23" s="173"/>
      <c r="BK23" s="172"/>
      <c r="BL23" s="172"/>
      <c r="BM23" s="172"/>
      <c r="BN23" s="172"/>
      <c r="BO23" s="172"/>
      <c r="BP23" s="172"/>
      <c r="BQ23" s="173"/>
      <c r="BR23" s="172"/>
      <c r="BS23" s="172"/>
      <c r="BT23" s="172"/>
      <c r="BU23" s="172"/>
      <c r="BV23" s="172"/>
      <c r="BW23" s="172"/>
      <c r="BX23" s="173"/>
      <c r="BY23" s="172"/>
      <c r="BZ23" s="172"/>
      <c r="CA23" s="172"/>
      <c r="CB23" s="172"/>
      <c r="CC23" s="172"/>
      <c r="CD23" s="172"/>
      <c r="CE23" s="173"/>
      <c r="CF23" s="172"/>
      <c r="CG23" s="172"/>
      <c r="CH23" s="172"/>
      <c r="CI23" s="172"/>
      <c r="CJ23" s="172"/>
      <c r="CK23" s="172"/>
      <c r="CL23" s="173"/>
      <c r="CM23" s="172"/>
      <c r="CN23" s="172"/>
      <c r="CO23" s="172"/>
      <c r="CP23" s="172"/>
    </row>
  </sheetData>
  <sheetProtection password="CB6C" sheet="1" autoFilter="0"/>
  <autoFilter ref="A6:CP6"/>
  <mergeCells count="109">
    <mergeCell ref="AI4:AK4"/>
    <mergeCell ref="B2:J2"/>
    <mergeCell ref="A1:I1"/>
    <mergeCell ref="K2:Q2"/>
    <mergeCell ref="R2:X2"/>
    <mergeCell ref="Y2:AE2"/>
    <mergeCell ref="AF2:AL2"/>
    <mergeCell ref="AF4:AF5"/>
    <mergeCell ref="AF3:AG3"/>
    <mergeCell ref="AH3:AK3"/>
    <mergeCell ref="AG4:AG5"/>
    <mergeCell ref="AH4:AH5"/>
    <mergeCell ref="Y3:Z3"/>
    <mergeCell ref="AA3:AD3"/>
    <mergeCell ref="AE3:AE5"/>
    <mergeCell ref="Y4:Y5"/>
    <mergeCell ref="Z4:Z5"/>
    <mergeCell ref="AA4:AA5"/>
    <mergeCell ref="AB4:AD4"/>
    <mergeCell ref="U4:W4"/>
    <mergeCell ref="R3:S3"/>
    <mergeCell ref="T3:W3"/>
    <mergeCell ref="X3:X5"/>
    <mergeCell ref="R4:R5"/>
    <mergeCell ref="S4:S5"/>
    <mergeCell ref="B3:B5"/>
    <mergeCell ref="C3:C5"/>
    <mergeCell ref="B8:B9"/>
    <mergeCell ref="A3:A5"/>
    <mergeCell ref="K3:L3"/>
    <mergeCell ref="M3:P3"/>
    <mergeCell ref="K4:K5"/>
    <mergeCell ref="L4:L5"/>
    <mergeCell ref="M4:M5"/>
    <mergeCell ref="N4:P4"/>
    <mergeCell ref="AL3:AL5"/>
    <mergeCell ref="J3:J5"/>
    <mergeCell ref="D3:E3"/>
    <mergeCell ref="F3:I3"/>
    <mergeCell ref="D4:D5"/>
    <mergeCell ref="E4:E5"/>
    <mergeCell ref="F4:F5"/>
    <mergeCell ref="G4:I4"/>
    <mergeCell ref="Q3:Q5"/>
    <mergeCell ref="T4:T5"/>
    <mergeCell ref="AM3:AN3"/>
    <mergeCell ref="AO3:AR3"/>
    <mergeCell ref="AS3:AS5"/>
    <mergeCell ref="AM4:AM5"/>
    <mergeCell ref="AN4:AN5"/>
    <mergeCell ref="AO4:AO5"/>
    <mergeCell ref="AP4:AR4"/>
    <mergeCell ref="AT3:AU3"/>
    <mergeCell ref="AV3:AY3"/>
    <mergeCell ref="AZ3:AZ5"/>
    <mergeCell ref="AT4:AT5"/>
    <mergeCell ref="AU4:AU5"/>
    <mergeCell ref="AV4:AV5"/>
    <mergeCell ref="AW4:AY4"/>
    <mergeCell ref="BA3:BB3"/>
    <mergeCell ref="BC3:BF3"/>
    <mergeCell ref="BG3:BG5"/>
    <mergeCell ref="BA4:BA5"/>
    <mergeCell ref="BB4:BB5"/>
    <mergeCell ref="BC4:BC5"/>
    <mergeCell ref="BD4:BF4"/>
    <mergeCell ref="BH3:BI3"/>
    <mergeCell ref="BJ3:BM3"/>
    <mergeCell ref="BN3:BN5"/>
    <mergeCell ref="BH4:BH5"/>
    <mergeCell ref="BI4:BI5"/>
    <mergeCell ref="BJ4:BJ5"/>
    <mergeCell ref="BK4:BM4"/>
    <mergeCell ref="BO3:BP3"/>
    <mergeCell ref="BQ3:BT3"/>
    <mergeCell ref="BU3:BU5"/>
    <mergeCell ref="BO4:BO5"/>
    <mergeCell ref="BP4:BP5"/>
    <mergeCell ref="BQ4:BQ5"/>
    <mergeCell ref="BR4:BT4"/>
    <mergeCell ref="BV3:BW3"/>
    <mergeCell ref="BX3:CA3"/>
    <mergeCell ref="CB3:CB5"/>
    <mergeCell ref="BV4:BV5"/>
    <mergeCell ref="BW4:BW5"/>
    <mergeCell ref="BX4:BX5"/>
    <mergeCell ref="BY4:CA4"/>
    <mergeCell ref="CC3:CD3"/>
    <mergeCell ref="CE3:CH3"/>
    <mergeCell ref="CI3:CI5"/>
    <mergeCell ref="CC4:CC5"/>
    <mergeCell ref="CD4:CD5"/>
    <mergeCell ref="CE4:CE5"/>
    <mergeCell ref="CF4:CH4"/>
    <mergeCell ref="CJ3:CK3"/>
    <mergeCell ref="CL3:CO3"/>
    <mergeCell ref="CP3:CP5"/>
    <mergeCell ref="CJ4:CJ5"/>
    <mergeCell ref="CK4:CK5"/>
    <mergeCell ref="CL4:CL5"/>
    <mergeCell ref="CM4:CO4"/>
    <mergeCell ref="CC2:CI2"/>
    <mergeCell ref="CJ2:CP2"/>
    <mergeCell ref="AM2:AS2"/>
    <mergeCell ref="AT2:AZ2"/>
    <mergeCell ref="BA2:BG2"/>
    <mergeCell ref="BH2:BN2"/>
    <mergeCell ref="BO2:BU2"/>
    <mergeCell ref="BV2:CB2"/>
  </mergeCells>
  <printOptions horizontalCentered="1"/>
  <pageMargins left="0.39370078740157483" right="0" top="0.39370078740157483" bottom="0" header="0" footer="0"/>
  <pageSetup paperSize="9" scale="88" fitToHeight="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2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00FF00"/>
  </sheetPr>
  <dimension ref="A1:FB43"/>
  <sheetViews>
    <sheetView view="pageBreakPreview" topLeftCell="A25" zoomScaleNormal="100" workbookViewId="0">
      <selection activeCell="BJ12" sqref="BJ12:CS12"/>
    </sheetView>
  </sheetViews>
  <sheetFormatPr defaultColWidth="0.85546875" defaultRowHeight="12.75"/>
  <cols>
    <col min="1" max="16384" width="0.85546875" style="1"/>
  </cols>
  <sheetData>
    <row r="1" spans="1:158" ht="13.5" customHeight="1" thickBot="1">
      <c r="T1" s="391" t="s">
        <v>16</v>
      </c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Y1" s="392"/>
      <c r="CZ1" s="392"/>
      <c r="DA1" s="392"/>
      <c r="DB1" s="392"/>
      <c r="DC1" s="392"/>
      <c r="DD1" s="392"/>
      <c r="DE1" s="392"/>
      <c r="DF1" s="392"/>
      <c r="DG1" s="392"/>
      <c r="DH1" s="392"/>
      <c r="DI1" s="392"/>
      <c r="DJ1" s="392"/>
      <c r="DK1" s="392"/>
      <c r="DL1" s="392"/>
      <c r="DM1" s="392"/>
      <c r="DN1" s="392"/>
      <c r="DO1" s="392"/>
      <c r="DP1" s="392"/>
      <c r="DQ1" s="392"/>
      <c r="DR1" s="392"/>
      <c r="DS1" s="392"/>
      <c r="DT1" s="392"/>
      <c r="DU1" s="392"/>
      <c r="DV1" s="392"/>
      <c r="DW1" s="392"/>
      <c r="DX1" s="392"/>
      <c r="DY1" s="392"/>
      <c r="DZ1" s="392"/>
      <c r="EA1" s="392"/>
      <c r="EB1" s="392"/>
      <c r="EC1" s="392"/>
      <c r="ED1" s="392"/>
      <c r="EE1" s="392"/>
      <c r="EF1" s="392"/>
      <c r="EG1" s="392"/>
      <c r="EH1" s="392"/>
      <c r="EI1" s="393"/>
    </row>
    <row r="2" spans="1:158" ht="8.4499999999999993" customHeight="1" thickBot="1"/>
    <row r="3" spans="1:158" ht="13.5" customHeight="1" thickBot="1">
      <c r="T3" s="394" t="s">
        <v>28</v>
      </c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  <c r="BK3" s="395"/>
      <c r="BL3" s="395"/>
      <c r="BM3" s="395"/>
      <c r="BN3" s="395"/>
      <c r="BO3" s="395"/>
      <c r="BP3" s="395"/>
      <c r="BQ3" s="395"/>
      <c r="BR3" s="395"/>
      <c r="BS3" s="395"/>
      <c r="BT3" s="395"/>
      <c r="BU3" s="395"/>
      <c r="BV3" s="395"/>
      <c r="BW3" s="395"/>
      <c r="BX3" s="395"/>
      <c r="BY3" s="395"/>
      <c r="BZ3" s="395"/>
      <c r="CA3" s="395"/>
      <c r="CB3" s="395"/>
      <c r="CC3" s="395"/>
      <c r="CD3" s="395"/>
      <c r="CE3" s="395"/>
      <c r="CF3" s="395"/>
      <c r="CG3" s="395"/>
      <c r="CH3" s="395"/>
      <c r="CI3" s="395"/>
      <c r="CJ3" s="395"/>
      <c r="CK3" s="395"/>
      <c r="CL3" s="395"/>
      <c r="CM3" s="395"/>
      <c r="CN3" s="395"/>
      <c r="CO3" s="395"/>
      <c r="CP3" s="395"/>
      <c r="CQ3" s="395"/>
      <c r="CR3" s="395"/>
      <c r="CS3" s="395"/>
      <c r="CT3" s="395"/>
      <c r="CU3" s="395"/>
      <c r="CV3" s="395"/>
      <c r="CW3" s="395"/>
      <c r="CX3" s="395"/>
      <c r="CY3" s="395"/>
      <c r="CZ3" s="395"/>
      <c r="DA3" s="395"/>
      <c r="DB3" s="395"/>
      <c r="DC3" s="395"/>
      <c r="DD3" s="395"/>
      <c r="DE3" s="395"/>
      <c r="DF3" s="395"/>
      <c r="DG3" s="395"/>
      <c r="DH3" s="395"/>
      <c r="DI3" s="395"/>
      <c r="DJ3" s="395"/>
      <c r="DK3" s="395"/>
      <c r="DL3" s="395"/>
      <c r="DM3" s="395"/>
      <c r="DN3" s="395"/>
      <c r="DO3" s="395"/>
      <c r="DP3" s="395"/>
      <c r="DQ3" s="395"/>
      <c r="DR3" s="395"/>
      <c r="DS3" s="395"/>
      <c r="DT3" s="395"/>
      <c r="DU3" s="395"/>
      <c r="DV3" s="395"/>
      <c r="DW3" s="395"/>
      <c r="DX3" s="395"/>
      <c r="DY3" s="395"/>
      <c r="DZ3" s="395"/>
      <c r="EA3" s="395"/>
      <c r="EB3" s="395"/>
      <c r="EC3" s="395"/>
      <c r="ED3" s="395"/>
      <c r="EE3" s="395"/>
      <c r="EF3" s="395"/>
      <c r="EG3" s="395"/>
      <c r="EH3" s="395"/>
      <c r="EI3" s="396"/>
    </row>
    <row r="4" spans="1:158" ht="8.4499999999999993" customHeight="1" thickBot="1"/>
    <row r="5" spans="1:158" ht="54" customHeight="1" thickBot="1">
      <c r="O5" s="181"/>
      <c r="P5" s="397" t="s">
        <v>17</v>
      </c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7"/>
      <c r="BI5" s="397"/>
      <c r="BJ5" s="397"/>
      <c r="BK5" s="397"/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7"/>
      <c r="BW5" s="397"/>
      <c r="BX5" s="397"/>
      <c r="BY5" s="397"/>
      <c r="BZ5" s="397"/>
      <c r="CA5" s="397"/>
      <c r="CB5" s="397"/>
      <c r="CC5" s="397"/>
      <c r="CD5" s="397"/>
      <c r="CE5" s="397"/>
      <c r="CF5" s="397"/>
      <c r="CG5" s="397"/>
      <c r="CH5" s="397"/>
      <c r="CI5" s="397"/>
      <c r="CJ5" s="397"/>
      <c r="CK5" s="397"/>
      <c r="CL5" s="397"/>
      <c r="CM5" s="397"/>
      <c r="CN5" s="397"/>
      <c r="CO5" s="397"/>
      <c r="CP5" s="397"/>
      <c r="CQ5" s="397"/>
      <c r="CR5" s="397"/>
      <c r="CS5" s="397"/>
      <c r="CT5" s="397"/>
      <c r="CU5" s="397"/>
      <c r="CV5" s="397"/>
      <c r="CW5" s="397"/>
      <c r="CX5" s="397"/>
      <c r="CY5" s="397"/>
      <c r="CZ5" s="397"/>
      <c r="DA5" s="397"/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7"/>
      <c r="DM5" s="397"/>
      <c r="DN5" s="397"/>
      <c r="DO5" s="397"/>
      <c r="DP5" s="397"/>
      <c r="DQ5" s="397"/>
      <c r="DR5" s="397"/>
      <c r="DS5" s="397"/>
      <c r="DT5" s="397"/>
      <c r="DU5" s="397"/>
      <c r="DV5" s="397"/>
      <c r="DW5" s="397"/>
      <c r="DX5" s="397"/>
      <c r="DY5" s="397"/>
      <c r="DZ5" s="397"/>
      <c r="EA5" s="397"/>
      <c r="EB5" s="397"/>
      <c r="EC5" s="397"/>
      <c r="ED5" s="397"/>
      <c r="EE5" s="397"/>
      <c r="EF5" s="397"/>
      <c r="EG5" s="397"/>
      <c r="EH5" s="397"/>
      <c r="EI5" s="397"/>
      <c r="EJ5" s="397"/>
      <c r="EK5" s="397"/>
      <c r="EL5" s="397"/>
      <c r="EM5" s="397"/>
      <c r="EN5" s="182"/>
    </row>
    <row r="6" spans="1:158" ht="8.4499999999999993" customHeight="1" thickBot="1"/>
    <row r="7" spans="1:158" ht="13.5" customHeight="1" thickBot="1">
      <c r="T7" s="394" t="s">
        <v>18</v>
      </c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5"/>
      <c r="AV7" s="395"/>
      <c r="AW7" s="395"/>
      <c r="AX7" s="395"/>
      <c r="AY7" s="395"/>
      <c r="AZ7" s="395"/>
      <c r="BA7" s="395"/>
      <c r="BB7" s="395"/>
      <c r="BC7" s="395"/>
      <c r="BD7" s="395"/>
      <c r="BE7" s="395"/>
      <c r="BF7" s="395"/>
      <c r="BG7" s="395"/>
      <c r="BH7" s="395"/>
      <c r="BI7" s="395"/>
      <c r="BJ7" s="395"/>
      <c r="BK7" s="395"/>
      <c r="BL7" s="395"/>
      <c r="BM7" s="395"/>
      <c r="BN7" s="395"/>
      <c r="BO7" s="395"/>
      <c r="BP7" s="395"/>
      <c r="BQ7" s="395"/>
      <c r="BR7" s="395"/>
      <c r="BS7" s="395"/>
      <c r="BT7" s="395"/>
      <c r="BU7" s="395"/>
      <c r="BV7" s="395"/>
      <c r="BW7" s="395"/>
      <c r="BX7" s="395"/>
      <c r="BY7" s="395"/>
      <c r="BZ7" s="395"/>
      <c r="CA7" s="395"/>
      <c r="CB7" s="395"/>
      <c r="CC7" s="395"/>
      <c r="CD7" s="395"/>
      <c r="CE7" s="395"/>
      <c r="CF7" s="395"/>
      <c r="CG7" s="395"/>
      <c r="CH7" s="395"/>
      <c r="CI7" s="395"/>
      <c r="CJ7" s="395"/>
      <c r="CK7" s="395"/>
      <c r="CL7" s="395"/>
      <c r="CM7" s="395"/>
      <c r="CN7" s="395"/>
      <c r="CO7" s="395"/>
      <c r="CP7" s="395"/>
      <c r="CQ7" s="395"/>
      <c r="CR7" s="395"/>
      <c r="CS7" s="395"/>
      <c r="CT7" s="395"/>
      <c r="CU7" s="395"/>
      <c r="CV7" s="395"/>
      <c r="CW7" s="395"/>
      <c r="CX7" s="395"/>
      <c r="CY7" s="395"/>
      <c r="CZ7" s="395"/>
      <c r="DA7" s="395"/>
      <c r="DB7" s="395"/>
      <c r="DC7" s="395"/>
      <c r="DD7" s="395"/>
      <c r="DE7" s="395"/>
      <c r="DF7" s="395"/>
      <c r="DG7" s="395"/>
      <c r="DH7" s="395"/>
      <c r="DI7" s="395"/>
      <c r="DJ7" s="395"/>
      <c r="DK7" s="395"/>
      <c r="DL7" s="395"/>
      <c r="DM7" s="395"/>
      <c r="DN7" s="395"/>
      <c r="DO7" s="395"/>
      <c r="DP7" s="395"/>
      <c r="DQ7" s="395"/>
      <c r="DR7" s="395"/>
      <c r="DS7" s="395"/>
      <c r="DT7" s="395"/>
      <c r="DU7" s="395"/>
      <c r="DV7" s="395"/>
      <c r="DW7" s="395"/>
      <c r="DX7" s="395"/>
      <c r="DY7" s="395"/>
      <c r="DZ7" s="395"/>
      <c r="EA7" s="395"/>
      <c r="EB7" s="395"/>
      <c r="EC7" s="395"/>
      <c r="ED7" s="395"/>
      <c r="EE7" s="395"/>
      <c r="EF7" s="395"/>
      <c r="EG7" s="395"/>
      <c r="EH7" s="395"/>
      <c r="EI7" s="396"/>
    </row>
    <row r="8" spans="1:158" ht="8.4499999999999993" customHeight="1" thickBot="1">
      <c r="K8" s="2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21"/>
    </row>
    <row r="9" spans="1:158" ht="12.75" customHeight="1">
      <c r="AD9" s="398" t="s">
        <v>84</v>
      </c>
      <c r="AE9" s="399"/>
      <c r="AF9" s="399"/>
      <c r="AG9" s="399"/>
      <c r="AH9" s="399"/>
      <c r="AI9" s="399"/>
      <c r="AJ9" s="399"/>
      <c r="AK9" s="399"/>
      <c r="AL9" s="399"/>
      <c r="AM9" s="399"/>
      <c r="AN9" s="399"/>
      <c r="AO9" s="399"/>
      <c r="AP9" s="399"/>
      <c r="AQ9" s="399"/>
      <c r="AR9" s="399"/>
      <c r="AS9" s="399"/>
      <c r="AT9" s="399"/>
      <c r="AU9" s="399"/>
      <c r="AV9" s="399"/>
      <c r="AW9" s="399"/>
      <c r="AX9" s="399"/>
      <c r="AY9" s="399"/>
      <c r="AZ9" s="399"/>
      <c r="BA9" s="399"/>
      <c r="BB9" s="399"/>
      <c r="BC9" s="399"/>
      <c r="BD9" s="399"/>
      <c r="BE9" s="399"/>
      <c r="BF9" s="399"/>
      <c r="BG9" s="399"/>
      <c r="BH9" s="399"/>
      <c r="BI9" s="399"/>
      <c r="BJ9" s="399"/>
      <c r="BK9" s="399"/>
      <c r="BL9" s="399"/>
      <c r="BM9" s="399"/>
      <c r="BN9" s="399"/>
      <c r="BO9" s="399"/>
      <c r="BP9" s="399"/>
      <c r="BQ9" s="399"/>
      <c r="BR9" s="399"/>
      <c r="BS9" s="399"/>
      <c r="BT9" s="399"/>
      <c r="BU9" s="399"/>
      <c r="BV9" s="399"/>
      <c r="BW9" s="399"/>
      <c r="BX9" s="399"/>
      <c r="BY9" s="399"/>
      <c r="BZ9" s="399"/>
      <c r="CA9" s="399"/>
      <c r="CB9" s="399"/>
      <c r="CC9" s="399"/>
      <c r="CD9" s="399"/>
      <c r="CE9" s="399"/>
      <c r="CF9" s="399"/>
      <c r="CG9" s="399"/>
      <c r="CH9" s="399"/>
      <c r="CI9" s="399"/>
      <c r="CJ9" s="399"/>
      <c r="CK9" s="399"/>
      <c r="CL9" s="399"/>
      <c r="CM9" s="399"/>
      <c r="CN9" s="399"/>
      <c r="CO9" s="399"/>
      <c r="CP9" s="399"/>
      <c r="CQ9" s="399"/>
      <c r="CR9" s="399"/>
      <c r="CS9" s="399"/>
      <c r="CT9" s="399"/>
      <c r="CU9" s="399"/>
      <c r="CV9" s="399"/>
      <c r="CW9" s="399"/>
      <c r="CX9" s="399"/>
      <c r="CY9" s="399"/>
      <c r="CZ9" s="399"/>
      <c r="DA9" s="399"/>
      <c r="DB9" s="399"/>
      <c r="DC9" s="399"/>
      <c r="DD9" s="399"/>
      <c r="DE9" s="399"/>
      <c r="DF9" s="399"/>
      <c r="DG9" s="399"/>
      <c r="DH9" s="399"/>
      <c r="DI9" s="399"/>
      <c r="DJ9" s="399"/>
      <c r="DK9" s="399"/>
      <c r="DL9" s="399"/>
      <c r="DM9" s="399"/>
      <c r="DN9" s="399"/>
      <c r="DO9" s="399"/>
      <c r="DP9" s="399"/>
      <c r="DQ9" s="399"/>
      <c r="DR9" s="399"/>
      <c r="DS9" s="399"/>
      <c r="DT9" s="399"/>
      <c r="DU9" s="399"/>
      <c r="DV9" s="399"/>
      <c r="DW9" s="399"/>
      <c r="DX9" s="399"/>
      <c r="DY9" s="400"/>
    </row>
    <row r="10" spans="1:158" ht="11.25" customHeight="1">
      <c r="AD10" s="603" t="s">
        <v>29</v>
      </c>
      <c r="AE10" s="604"/>
      <c r="AF10" s="604"/>
      <c r="AG10" s="604"/>
      <c r="AH10" s="604"/>
      <c r="AI10" s="604"/>
      <c r="AJ10" s="604"/>
      <c r="AK10" s="604"/>
      <c r="AL10" s="604"/>
      <c r="AM10" s="604"/>
      <c r="AN10" s="604"/>
      <c r="AO10" s="604"/>
      <c r="AP10" s="604"/>
      <c r="AQ10" s="604"/>
      <c r="AR10" s="604"/>
      <c r="AS10" s="604"/>
      <c r="AT10" s="604"/>
      <c r="AU10" s="604"/>
      <c r="AV10" s="604"/>
      <c r="AW10" s="604"/>
      <c r="AX10" s="604"/>
      <c r="AY10" s="604"/>
      <c r="AZ10" s="604"/>
      <c r="BA10" s="604"/>
      <c r="BB10" s="604"/>
      <c r="BC10" s="604"/>
      <c r="BD10" s="604"/>
      <c r="BE10" s="604"/>
      <c r="BF10" s="604"/>
      <c r="BG10" s="604"/>
      <c r="BH10" s="604"/>
      <c r="BI10" s="604"/>
      <c r="BJ10" s="604"/>
      <c r="BK10" s="604"/>
      <c r="BL10" s="604"/>
      <c r="BM10" s="604"/>
      <c r="BN10" s="604"/>
      <c r="BO10" s="604"/>
      <c r="BP10" s="604"/>
      <c r="BQ10" s="604"/>
      <c r="BR10" s="604"/>
      <c r="BS10" s="604"/>
      <c r="BT10" s="604"/>
      <c r="BU10" s="604"/>
      <c r="BV10" s="604"/>
      <c r="BW10" s="604"/>
      <c r="BX10" s="604"/>
      <c r="BY10" s="604"/>
      <c r="BZ10" s="604"/>
      <c r="CA10" s="604"/>
      <c r="CB10" s="604"/>
      <c r="CC10" s="604"/>
      <c r="CD10" s="604"/>
      <c r="CE10" s="604"/>
      <c r="CF10" s="604"/>
      <c r="CG10" s="604"/>
      <c r="CH10" s="604"/>
      <c r="CI10" s="604"/>
      <c r="CJ10" s="604"/>
      <c r="CK10" s="604"/>
      <c r="CL10" s="604"/>
      <c r="CM10" s="604"/>
      <c r="CN10" s="604"/>
      <c r="CO10" s="604"/>
      <c r="CP10" s="604"/>
      <c r="CQ10" s="604"/>
      <c r="CR10" s="604"/>
      <c r="CS10" s="604"/>
      <c r="CT10" s="604"/>
      <c r="CU10" s="604"/>
      <c r="CV10" s="604"/>
      <c r="CW10" s="604"/>
      <c r="CX10" s="604"/>
      <c r="CY10" s="604"/>
      <c r="CZ10" s="604"/>
      <c r="DA10" s="604"/>
      <c r="DB10" s="604"/>
      <c r="DC10" s="604"/>
      <c r="DD10" s="604"/>
      <c r="DE10" s="604"/>
      <c r="DF10" s="604"/>
      <c r="DG10" s="604"/>
      <c r="DH10" s="604"/>
      <c r="DI10" s="604"/>
      <c r="DJ10" s="604"/>
      <c r="DK10" s="604"/>
      <c r="DL10" s="604"/>
      <c r="DM10" s="604"/>
      <c r="DN10" s="604"/>
      <c r="DO10" s="604"/>
      <c r="DP10" s="604"/>
      <c r="DQ10" s="604"/>
      <c r="DR10" s="604"/>
      <c r="DS10" s="604"/>
      <c r="DT10" s="604"/>
      <c r="DU10" s="604"/>
      <c r="DV10" s="604"/>
      <c r="DW10" s="604"/>
      <c r="DX10" s="604"/>
      <c r="DY10" s="605"/>
    </row>
    <row r="11" spans="1:158" ht="11.25" customHeight="1">
      <c r="AD11" s="183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184"/>
      <c r="BE11" s="184"/>
      <c r="BF11" s="184"/>
      <c r="BG11" s="184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4" t="s">
        <v>224</v>
      </c>
      <c r="BU11" s="554" t="s">
        <v>375</v>
      </c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402">
        <v>20</v>
      </c>
      <c r="CI11" s="402"/>
      <c r="CJ11" s="402"/>
      <c r="CK11" s="402"/>
      <c r="CL11" s="551" t="s">
        <v>67</v>
      </c>
      <c r="CM11" s="551"/>
      <c r="CN11" s="551"/>
      <c r="CO11" s="92" t="s">
        <v>223</v>
      </c>
      <c r="CP11" s="90"/>
      <c r="CQ11" s="89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188"/>
    </row>
    <row r="12" spans="1:158" ht="12.75" customHeight="1" thickBot="1">
      <c r="AD12" s="185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86"/>
      <c r="BJ12" s="596" t="s">
        <v>4</v>
      </c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7"/>
    </row>
    <row r="13" spans="1:158" ht="13.5" customHeight="1" thickBot="1"/>
    <row r="14" spans="1:158" ht="3.75" customHeight="1" thickBot="1">
      <c r="DX14" s="597" t="s">
        <v>85</v>
      </c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9"/>
    </row>
    <row r="15" spans="1:158" ht="13.5" customHeight="1" thickBot="1">
      <c r="A15" s="394" t="s">
        <v>19</v>
      </c>
      <c r="B15" s="395"/>
      <c r="C15" s="395"/>
      <c r="D15" s="395"/>
      <c r="E15" s="395"/>
      <c r="F15" s="395"/>
      <c r="G15" s="395"/>
      <c r="H15" s="395"/>
      <c r="I15" s="395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  <c r="AA15" s="395"/>
      <c r="AB15" s="395"/>
      <c r="AC15" s="395"/>
      <c r="AD15" s="395"/>
      <c r="AE15" s="395"/>
      <c r="AF15" s="395"/>
      <c r="AG15" s="395"/>
      <c r="AH15" s="395"/>
      <c r="AI15" s="395"/>
      <c r="AJ15" s="395"/>
      <c r="AK15" s="395"/>
      <c r="AL15" s="395"/>
      <c r="AM15" s="395"/>
      <c r="AN15" s="395"/>
      <c r="AO15" s="395"/>
      <c r="AP15" s="395"/>
      <c r="AQ15" s="395"/>
      <c r="AR15" s="395"/>
      <c r="AS15" s="395"/>
      <c r="AT15" s="395"/>
      <c r="AU15" s="395"/>
      <c r="AV15" s="395"/>
      <c r="AW15" s="395"/>
      <c r="AX15" s="395"/>
      <c r="AY15" s="395"/>
      <c r="AZ15" s="395"/>
      <c r="BA15" s="395"/>
      <c r="BB15" s="395"/>
      <c r="BC15" s="395"/>
      <c r="BD15" s="395"/>
      <c r="BE15" s="395"/>
      <c r="BF15" s="395"/>
      <c r="BG15" s="395"/>
      <c r="BH15" s="395"/>
      <c r="BI15" s="395"/>
      <c r="BJ15" s="395"/>
      <c r="BK15" s="395"/>
      <c r="BL15" s="395"/>
      <c r="BM15" s="395"/>
      <c r="BN15" s="395"/>
      <c r="BO15" s="395"/>
      <c r="BP15" s="395"/>
      <c r="BQ15" s="395"/>
      <c r="BR15" s="395"/>
      <c r="BS15" s="395"/>
      <c r="BT15" s="395"/>
      <c r="BU15" s="395"/>
      <c r="BV15" s="395"/>
      <c r="BW15" s="395"/>
      <c r="BX15" s="395"/>
      <c r="BY15" s="395"/>
      <c r="BZ15" s="395"/>
      <c r="CA15" s="395"/>
      <c r="CB15" s="395"/>
      <c r="CC15" s="395"/>
      <c r="CD15" s="395"/>
      <c r="CE15" s="395"/>
      <c r="CF15" s="396"/>
      <c r="CG15" s="394" t="s">
        <v>20</v>
      </c>
      <c r="CH15" s="395"/>
      <c r="CI15" s="395"/>
      <c r="CJ15" s="395"/>
      <c r="CK15" s="395"/>
      <c r="CL15" s="395"/>
      <c r="CM15" s="395"/>
      <c r="CN15" s="395"/>
      <c r="CO15" s="395"/>
      <c r="CP15" s="395"/>
      <c r="CQ15" s="395"/>
      <c r="CR15" s="395"/>
      <c r="CS15" s="395"/>
      <c r="CT15" s="395"/>
      <c r="CU15" s="395"/>
      <c r="CV15" s="395"/>
      <c r="CW15" s="395"/>
      <c r="CX15" s="395"/>
      <c r="CY15" s="395"/>
      <c r="CZ15" s="395"/>
      <c r="DA15" s="395"/>
      <c r="DB15" s="395"/>
      <c r="DC15" s="395"/>
      <c r="DD15" s="395"/>
      <c r="DE15" s="395"/>
      <c r="DF15" s="395"/>
      <c r="DG15" s="395"/>
      <c r="DH15" s="395"/>
      <c r="DI15" s="395"/>
      <c r="DJ15" s="395"/>
      <c r="DK15" s="395"/>
      <c r="DL15" s="395"/>
      <c r="DM15" s="396"/>
      <c r="DO15" s="3"/>
      <c r="DT15" s="3"/>
      <c r="DX15" s="600"/>
      <c r="DY15" s="601"/>
      <c r="DZ15" s="601"/>
      <c r="EA15" s="601"/>
      <c r="EB15" s="601"/>
      <c r="EC15" s="601"/>
      <c r="ED15" s="601"/>
      <c r="EE15" s="601"/>
      <c r="EF15" s="601"/>
      <c r="EG15" s="601"/>
      <c r="EH15" s="601"/>
      <c r="EI15" s="601"/>
      <c r="EJ15" s="601"/>
      <c r="EK15" s="601"/>
      <c r="EL15" s="601"/>
      <c r="EM15" s="601"/>
      <c r="EN15" s="601"/>
      <c r="EO15" s="601"/>
      <c r="EP15" s="601"/>
      <c r="EQ15" s="601"/>
      <c r="ER15" s="601"/>
      <c r="ES15" s="601"/>
      <c r="ET15" s="601"/>
      <c r="EU15" s="601"/>
      <c r="EV15" s="601"/>
      <c r="EW15" s="602"/>
    </row>
    <row r="16" spans="1:158" ht="12.75" customHeight="1">
      <c r="A16" s="158"/>
      <c r="B16" s="30" t="s">
        <v>31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71"/>
      <c r="CG16" s="621" t="s">
        <v>34</v>
      </c>
      <c r="CH16" s="622"/>
      <c r="CI16" s="622"/>
      <c r="CJ16" s="622"/>
      <c r="CK16" s="622"/>
      <c r="CL16" s="622"/>
      <c r="CM16" s="622"/>
      <c r="CN16" s="622"/>
      <c r="CO16" s="622"/>
      <c r="CP16" s="622"/>
      <c r="CQ16" s="622"/>
      <c r="CR16" s="622"/>
      <c r="CS16" s="622"/>
      <c r="CT16" s="622"/>
      <c r="CU16" s="622"/>
      <c r="CV16" s="622"/>
      <c r="CW16" s="622"/>
      <c r="CX16" s="622"/>
      <c r="CY16" s="622"/>
      <c r="CZ16" s="622"/>
      <c r="DA16" s="622"/>
      <c r="DB16" s="622"/>
      <c r="DC16" s="622"/>
      <c r="DD16" s="622"/>
      <c r="DE16" s="622"/>
      <c r="DF16" s="622"/>
      <c r="DG16" s="622"/>
      <c r="DH16" s="622"/>
      <c r="DI16" s="622"/>
      <c r="DJ16" s="622"/>
      <c r="DK16" s="622"/>
      <c r="DL16" s="622"/>
      <c r="DM16" s="623"/>
      <c r="DS16" s="416" t="s">
        <v>91</v>
      </c>
      <c r="DT16" s="416"/>
      <c r="DU16" s="416"/>
      <c r="DV16" s="416"/>
      <c r="DW16" s="416"/>
      <c r="DX16" s="416"/>
      <c r="DY16" s="416"/>
      <c r="DZ16" s="416"/>
      <c r="EA16" s="416"/>
      <c r="EB16" s="416"/>
      <c r="EC16" s="416"/>
      <c r="ED16" s="416"/>
      <c r="EE16" s="416"/>
      <c r="EF16" s="416"/>
      <c r="EG16" s="416"/>
      <c r="EH16" s="416"/>
      <c r="EI16" s="416"/>
      <c r="EJ16" s="416"/>
      <c r="EK16" s="416"/>
      <c r="EL16" s="416"/>
      <c r="EM16" s="416"/>
      <c r="EN16" s="416"/>
      <c r="EO16" s="416"/>
      <c r="EP16" s="416"/>
      <c r="EQ16" s="416"/>
      <c r="ER16" s="416"/>
      <c r="ES16" s="416"/>
      <c r="ET16" s="416"/>
      <c r="EU16" s="416"/>
      <c r="EV16" s="416"/>
      <c r="EW16" s="416"/>
      <c r="EX16" s="416"/>
      <c r="EY16" s="416"/>
      <c r="EZ16" s="416"/>
      <c r="FA16" s="416"/>
      <c r="FB16" s="416"/>
    </row>
    <row r="17" spans="1:158" ht="10.5" customHeight="1">
      <c r="A17" s="31"/>
      <c r="B17" s="17" t="s">
        <v>86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75"/>
      <c r="CG17" s="606"/>
      <c r="CH17" s="624"/>
      <c r="CI17" s="624"/>
      <c r="CJ17" s="624"/>
      <c r="CK17" s="624"/>
      <c r="CL17" s="624"/>
      <c r="CM17" s="624"/>
      <c r="CN17" s="624"/>
      <c r="CO17" s="624"/>
      <c r="CP17" s="624"/>
      <c r="CQ17" s="624"/>
      <c r="CR17" s="624"/>
      <c r="CS17" s="624"/>
      <c r="CT17" s="624"/>
      <c r="CU17" s="624"/>
      <c r="CV17" s="624"/>
      <c r="CW17" s="624"/>
      <c r="CX17" s="624"/>
      <c r="CY17" s="624"/>
      <c r="CZ17" s="624"/>
      <c r="DA17" s="624"/>
      <c r="DB17" s="624"/>
      <c r="DC17" s="624"/>
      <c r="DD17" s="624"/>
      <c r="DE17" s="624"/>
      <c r="DF17" s="624"/>
      <c r="DG17" s="624"/>
      <c r="DH17" s="624"/>
      <c r="DI17" s="624"/>
      <c r="DJ17" s="624"/>
      <c r="DK17" s="624"/>
      <c r="DL17" s="624"/>
      <c r="DM17" s="625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16"/>
      <c r="ET17" s="416"/>
      <c r="EU17" s="416"/>
      <c r="EV17" s="416"/>
      <c r="EW17" s="416"/>
      <c r="EX17" s="416"/>
      <c r="EY17" s="416"/>
      <c r="EZ17" s="416"/>
      <c r="FA17" s="416"/>
      <c r="FB17" s="416"/>
    </row>
    <row r="18" spans="1:158" ht="10.5" customHeight="1">
      <c r="A18" s="31"/>
      <c r="B18" s="17" t="s">
        <v>87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75"/>
      <c r="CG18" s="606"/>
      <c r="CH18" s="624"/>
      <c r="CI18" s="624"/>
      <c r="CJ18" s="624"/>
      <c r="CK18" s="624"/>
      <c r="CL18" s="624"/>
      <c r="CM18" s="624"/>
      <c r="CN18" s="624"/>
      <c r="CO18" s="624"/>
      <c r="CP18" s="624"/>
      <c r="CQ18" s="624"/>
      <c r="CR18" s="624"/>
      <c r="CS18" s="624"/>
      <c r="CT18" s="624"/>
      <c r="CU18" s="624"/>
      <c r="CV18" s="624"/>
      <c r="CW18" s="624"/>
      <c r="CX18" s="624"/>
      <c r="CY18" s="624"/>
      <c r="CZ18" s="624"/>
      <c r="DA18" s="624"/>
      <c r="DB18" s="624"/>
      <c r="DC18" s="624"/>
      <c r="DD18" s="624"/>
      <c r="DE18" s="624"/>
      <c r="DF18" s="624"/>
      <c r="DG18" s="624"/>
      <c r="DH18" s="624"/>
      <c r="DI18" s="624"/>
      <c r="DJ18" s="624"/>
      <c r="DK18" s="624"/>
      <c r="DL18" s="624"/>
      <c r="DM18" s="625"/>
      <c r="DS18" s="416"/>
      <c r="DT18" s="416"/>
      <c r="DU18" s="416"/>
      <c r="DV18" s="416"/>
      <c r="DW18" s="416"/>
      <c r="DX18" s="416"/>
      <c r="DY18" s="416"/>
      <c r="DZ18" s="416"/>
      <c r="EA18" s="416"/>
      <c r="EB18" s="416"/>
      <c r="EC18" s="416"/>
      <c r="ED18" s="416"/>
      <c r="EE18" s="416"/>
      <c r="EF18" s="416"/>
      <c r="EG18" s="416"/>
      <c r="EH18" s="416"/>
      <c r="EI18" s="416"/>
      <c r="EJ18" s="416"/>
      <c r="EK18" s="416"/>
      <c r="EL18" s="416"/>
      <c r="EM18" s="416"/>
      <c r="EN18" s="416"/>
      <c r="EO18" s="416"/>
      <c r="EP18" s="416"/>
      <c r="EQ18" s="416"/>
      <c r="ER18" s="416"/>
      <c r="ES18" s="416"/>
      <c r="ET18" s="416"/>
      <c r="EU18" s="416"/>
      <c r="EV18" s="416"/>
      <c r="EW18" s="416"/>
      <c r="EX18" s="416"/>
      <c r="EY18" s="416"/>
      <c r="EZ18" s="416"/>
      <c r="FA18" s="416"/>
      <c r="FB18" s="416"/>
    </row>
    <row r="19" spans="1:158" ht="10.5" customHeight="1">
      <c r="A19" s="31"/>
      <c r="B19" s="17" t="s">
        <v>88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75"/>
      <c r="CG19" s="606"/>
      <c r="CH19" s="624"/>
      <c r="CI19" s="624"/>
      <c r="CJ19" s="624"/>
      <c r="CK19" s="624"/>
      <c r="CL19" s="624"/>
      <c r="CM19" s="624"/>
      <c r="CN19" s="624"/>
      <c r="CO19" s="624"/>
      <c r="CP19" s="624"/>
      <c r="CQ19" s="624"/>
      <c r="CR19" s="624"/>
      <c r="CS19" s="624"/>
      <c r="CT19" s="624"/>
      <c r="CU19" s="624"/>
      <c r="CV19" s="624"/>
      <c r="CW19" s="624"/>
      <c r="CX19" s="624"/>
      <c r="CY19" s="624"/>
      <c r="CZ19" s="624"/>
      <c r="DA19" s="624"/>
      <c r="DB19" s="624"/>
      <c r="DC19" s="624"/>
      <c r="DD19" s="624"/>
      <c r="DE19" s="624"/>
      <c r="DF19" s="624"/>
      <c r="DG19" s="624"/>
      <c r="DH19" s="624"/>
      <c r="DI19" s="624"/>
      <c r="DJ19" s="624"/>
      <c r="DK19" s="624"/>
      <c r="DL19" s="624"/>
      <c r="DM19" s="625"/>
      <c r="DS19" s="416"/>
      <c r="DT19" s="416"/>
      <c r="DU19" s="416"/>
      <c r="DV19" s="416"/>
      <c r="DW19" s="416"/>
      <c r="DX19" s="416"/>
      <c r="DY19" s="416"/>
      <c r="DZ19" s="416"/>
      <c r="EA19" s="416"/>
      <c r="EB19" s="416"/>
      <c r="EC19" s="416"/>
      <c r="ED19" s="416"/>
      <c r="EE19" s="416"/>
      <c r="EF19" s="416"/>
      <c r="EG19" s="416"/>
      <c r="EH19" s="416"/>
      <c r="EI19" s="416"/>
      <c r="EJ19" s="416"/>
      <c r="EK19" s="416"/>
      <c r="EL19" s="416"/>
      <c r="EM19" s="416"/>
      <c r="EN19" s="416"/>
      <c r="EO19" s="416"/>
      <c r="EP19" s="416"/>
      <c r="EQ19" s="416"/>
      <c r="ER19" s="416"/>
      <c r="ES19" s="416"/>
      <c r="ET19" s="416"/>
      <c r="EU19" s="416"/>
      <c r="EV19" s="416"/>
      <c r="EW19" s="416"/>
      <c r="EX19" s="416"/>
      <c r="EY19" s="416"/>
      <c r="EZ19" s="416"/>
      <c r="FA19" s="416"/>
      <c r="FB19" s="416"/>
    </row>
    <row r="20" spans="1:158" ht="10.5" customHeight="1">
      <c r="A20" s="31"/>
      <c r="B20" s="17" t="s">
        <v>89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75"/>
      <c r="CG20" s="606"/>
      <c r="CH20" s="624"/>
      <c r="CI20" s="624"/>
      <c r="CJ20" s="624"/>
      <c r="CK20" s="624"/>
      <c r="CL20" s="624"/>
      <c r="CM20" s="624"/>
      <c r="CN20" s="624"/>
      <c r="CO20" s="624"/>
      <c r="CP20" s="624"/>
      <c r="CQ20" s="624"/>
      <c r="CR20" s="624"/>
      <c r="CS20" s="624"/>
      <c r="CT20" s="624"/>
      <c r="CU20" s="624"/>
      <c r="CV20" s="624"/>
      <c r="CW20" s="624"/>
      <c r="CX20" s="624"/>
      <c r="CY20" s="624"/>
      <c r="CZ20" s="624"/>
      <c r="DA20" s="624"/>
      <c r="DB20" s="624"/>
      <c r="DC20" s="624"/>
      <c r="DD20" s="624"/>
      <c r="DE20" s="624"/>
      <c r="DF20" s="624"/>
      <c r="DG20" s="624"/>
      <c r="DH20" s="624"/>
      <c r="DI20" s="624"/>
      <c r="DJ20" s="624"/>
      <c r="DK20" s="624"/>
      <c r="DL20" s="624"/>
      <c r="DM20" s="625"/>
      <c r="DS20" s="416"/>
      <c r="DT20" s="416"/>
      <c r="DU20" s="416"/>
      <c r="DV20" s="416"/>
      <c r="DW20" s="416"/>
      <c r="DX20" s="416"/>
      <c r="DY20" s="416"/>
      <c r="DZ20" s="416"/>
      <c r="EA20" s="416"/>
      <c r="EB20" s="416"/>
      <c r="EC20" s="416"/>
      <c r="ED20" s="416"/>
      <c r="EE20" s="416"/>
      <c r="EF20" s="416"/>
      <c r="EG20" s="416"/>
      <c r="EH20" s="416"/>
      <c r="EI20" s="416"/>
      <c r="EJ20" s="416"/>
      <c r="EK20" s="416"/>
      <c r="EL20" s="416"/>
      <c r="EM20" s="416"/>
      <c r="EN20" s="416"/>
      <c r="EO20" s="416"/>
      <c r="EP20" s="416"/>
      <c r="EQ20" s="416"/>
      <c r="ER20" s="416"/>
      <c r="ES20" s="416"/>
      <c r="ET20" s="416"/>
      <c r="EU20" s="416"/>
      <c r="EV20" s="416"/>
      <c r="EW20" s="416"/>
      <c r="EX20" s="416"/>
      <c r="EY20" s="416"/>
      <c r="EZ20" s="416"/>
      <c r="FA20" s="416"/>
      <c r="FB20" s="416"/>
    </row>
    <row r="21" spans="1:158" ht="10.5" customHeight="1">
      <c r="A21" s="31"/>
      <c r="B21" s="1" t="s">
        <v>90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75"/>
      <c r="CG21" s="606"/>
      <c r="CH21" s="624"/>
      <c r="CI21" s="624"/>
      <c r="CJ21" s="624"/>
      <c r="CK21" s="624"/>
      <c r="CL21" s="624"/>
      <c r="CM21" s="624"/>
      <c r="CN21" s="624"/>
      <c r="CO21" s="624"/>
      <c r="CP21" s="624"/>
      <c r="CQ21" s="624"/>
      <c r="CR21" s="624"/>
      <c r="CS21" s="624"/>
      <c r="CT21" s="624"/>
      <c r="CU21" s="624"/>
      <c r="CV21" s="624"/>
      <c r="CW21" s="624"/>
      <c r="CX21" s="624"/>
      <c r="CY21" s="624"/>
      <c r="CZ21" s="624"/>
      <c r="DA21" s="624"/>
      <c r="DB21" s="624"/>
      <c r="DC21" s="624"/>
      <c r="DD21" s="624"/>
      <c r="DE21" s="624"/>
      <c r="DF21" s="624"/>
      <c r="DG21" s="624"/>
      <c r="DH21" s="624"/>
      <c r="DI21" s="624"/>
      <c r="DJ21" s="624"/>
      <c r="DK21" s="624"/>
      <c r="DL21" s="624"/>
      <c r="DM21" s="625"/>
      <c r="DS21" s="22"/>
      <c r="DT21" s="22"/>
      <c r="DU21" s="22"/>
      <c r="DV21" s="22"/>
      <c r="DW21" s="22"/>
      <c r="DX21" s="614" t="s">
        <v>30</v>
      </c>
      <c r="DY21" s="614"/>
      <c r="DZ21" s="614"/>
      <c r="EA21" s="614"/>
      <c r="EB21" s="420"/>
      <c r="EC21" s="420"/>
      <c r="ED21" s="420"/>
      <c r="EE21" s="420"/>
      <c r="EF21" s="420"/>
      <c r="EG21" s="420"/>
      <c r="EH21" s="420"/>
      <c r="EI21" s="420"/>
      <c r="EJ21" s="420"/>
      <c r="EK21" s="420"/>
      <c r="EL21" s="420"/>
      <c r="EM21" s="420"/>
      <c r="EN21" s="420"/>
      <c r="EO21" s="614" t="s">
        <v>21</v>
      </c>
      <c r="EP21" s="614"/>
      <c r="EQ21" s="614"/>
      <c r="ER21" s="614"/>
      <c r="ES21" s="420"/>
      <c r="ET21" s="420"/>
      <c r="EU21" s="420"/>
      <c r="EV21" s="420"/>
      <c r="EW21" s="22"/>
      <c r="EY21" s="22"/>
      <c r="EZ21" s="22"/>
      <c r="FA21" s="22"/>
      <c r="FB21" s="22"/>
    </row>
    <row r="22" spans="1:158" ht="10.5" customHeight="1">
      <c r="A22" s="31"/>
      <c r="B22" s="613" t="s">
        <v>198</v>
      </c>
      <c r="C22" s="613"/>
      <c r="D22" s="613"/>
      <c r="E22" s="613"/>
      <c r="F22" s="32" t="s">
        <v>221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157"/>
      <c r="CG22" s="606"/>
      <c r="CH22" s="624"/>
      <c r="CI22" s="624"/>
      <c r="CJ22" s="624"/>
      <c r="CK22" s="624"/>
      <c r="CL22" s="624"/>
      <c r="CM22" s="624"/>
      <c r="CN22" s="624"/>
      <c r="CO22" s="624"/>
      <c r="CP22" s="624"/>
      <c r="CQ22" s="624"/>
      <c r="CR22" s="624"/>
      <c r="CS22" s="624"/>
      <c r="CT22" s="624"/>
      <c r="CU22" s="624"/>
      <c r="CV22" s="624"/>
      <c r="CW22" s="624"/>
      <c r="CX22" s="624"/>
      <c r="CY22" s="624"/>
      <c r="CZ22" s="624"/>
      <c r="DA22" s="624"/>
      <c r="DB22" s="624"/>
      <c r="DC22" s="624"/>
      <c r="DD22" s="624"/>
      <c r="DE22" s="624"/>
      <c r="DF22" s="624"/>
      <c r="DG22" s="624"/>
      <c r="DH22" s="624"/>
      <c r="DI22" s="624"/>
      <c r="DJ22" s="624"/>
      <c r="DK22" s="624"/>
      <c r="DL22" s="624"/>
      <c r="DM22" s="625"/>
      <c r="DX22" s="614" t="s">
        <v>30</v>
      </c>
      <c r="DY22" s="614"/>
      <c r="DZ22" s="614"/>
      <c r="EA22" s="614"/>
      <c r="EB22" s="420"/>
      <c r="EC22" s="420"/>
      <c r="ED22" s="420"/>
      <c r="EE22" s="420"/>
      <c r="EF22" s="420"/>
      <c r="EG22" s="420"/>
      <c r="EH22" s="420"/>
      <c r="EI22" s="420"/>
      <c r="EJ22" s="420"/>
      <c r="EK22" s="420"/>
      <c r="EL22" s="420"/>
      <c r="EM22" s="420"/>
      <c r="EN22" s="420"/>
      <c r="EO22" s="614" t="s">
        <v>21</v>
      </c>
      <c r="EP22" s="614"/>
      <c r="EQ22" s="614"/>
      <c r="ER22" s="614"/>
      <c r="ES22" s="420"/>
      <c r="ET22" s="420"/>
      <c r="EU22" s="420"/>
      <c r="EV22" s="420"/>
    </row>
    <row r="23" spans="1:158" ht="10.5" customHeight="1">
      <c r="A23" s="31"/>
      <c r="B23" s="153"/>
      <c r="C23" s="153"/>
      <c r="D23" s="153"/>
      <c r="E23" s="153"/>
      <c r="F23" s="32" t="s">
        <v>32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157"/>
      <c r="CG23" s="606"/>
      <c r="CH23" s="624"/>
      <c r="CI23" s="624"/>
      <c r="CJ23" s="624"/>
      <c r="CK23" s="624"/>
      <c r="CL23" s="624"/>
      <c r="CM23" s="624"/>
      <c r="CN23" s="624"/>
      <c r="CO23" s="624"/>
      <c r="CP23" s="624"/>
      <c r="CQ23" s="624"/>
      <c r="CR23" s="624"/>
      <c r="CS23" s="624"/>
      <c r="CT23" s="624"/>
      <c r="CU23" s="624"/>
      <c r="CV23" s="624"/>
      <c r="CW23" s="624"/>
      <c r="CX23" s="624"/>
      <c r="CY23" s="624"/>
      <c r="CZ23" s="624"/>
      <c r="DA23" s="624"/>
      <c r="DB23" s="624"/>
      <c r="DC23" s="624"/>
      <c r="DD23" s="624"/>
      <c r="DE23" s="624"/>
      <c r="DF23" s="624"/>
      <c r="DG23" s="624"/>
      <c r="DH23" s="624"/>
      <c r="DI23" s="624"/>
      <c r="DJ23" s="624"/>
      <c r="DK23" s="624"/>
      <c r="DL23" s="624"/>
      <c r="DM23" s="625"/>
      <c r="DV23" s="156"/>
      <c r="DW23" s="22"/>
      <c r="FA23" s="22"/>
      <c r="FB23" s="22"/>
    </row>
    <row r="24" spans="1:158" ht="11.25" customHeight="1" thickBot="1">
      <c r="A24" s="31"/>
      <c r="B24" s="593" t="s">
        <v>198</v>
      </c>
      <c r="C24" s="593"/>
      <c r="D24" s="593"/>
      <c r="E24" s="593"/>
      <c r="F24" s="32" t="s">
        <v>222</v>
      </c>
      <c r="G24" s="32"/>
      <c r="H24" s="32"/>
      <c r="I24" s="32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155"/>
      <c r="CG24" s="606"/>
      <c r="CH24" s="624"/>
      <c r="CI24" s="624"/>
      <c r="CJ24" s="624"/>
      <c r="CK24" s="624"/>
      <c r="CL24" s="624"/>
      <c r="CM24" s="624"/>
      <c r="CN24" s="624"/>
      <c r="CO24" s="624"/>
      <c r="CP24" s="624"/>
      <c r="CQ24" s="624"/>
      <c r="CR24" s="624"/>
      <c r="CS24" s="624"/>
      <c r="CT24" s="624"/>
      <c r="CU24" s="624"/>
      <c r="CV24" s="624"/>
      <c r="CW24" s="624"/>
      <c r="CX24" s="624"/>
      <c r="CY24" s="624"/>
      <c r="CZ24" s="624"/>
      <c r="DA24" s="624"/>
      <c r="DB24" s="624"/>
      <c r="DC24" s="624"/>
      <c r="DD24" s="624"/>
      <c r="DE24" s="624"/>
      <c r="DF24" s="624"/>
      <c r="DG24" s="624"/>
      <c r="DH24" s="624"/>
      <c r="DI24" s="624"/>
      <c r="DJ24" s="624"/>
      <c r="DK24" s="624"/>
      <c r="DL24" s="624"/>
      <c r="DM24" s="625"/>
      <c r="DW24" s="78"/>
      <c r="FA24" s="78"/>
      <c r="FB24" s="78"/>
    </row>
    <row r="25" spans="1:158" ht="10.5" customHeight="1">
      <c r="A25" s="34"/>
      <c r="B25" s="17" t="s">
        <v>31</v>
      </c>
      <c r="C25" s="17"/>
      <c r="D25" s="154"/>
      <c r="E25" s="154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75"/>
      <c r="CG25" s="606" t="s">
        <v>34</v>
      </c>
      <c r="CH25" s="607"/>
      <c r="CI25" s="607"/>
      <c r="CJ25" s="607"/>
      <c r="CK25" s="607"/>
      <c r="CL25" s="607"/>
      <c r="CM25" s="607"/>
      <c r="CN25" s="607"/>
      <c r="CO25" s="607"/>
      <c r="CP25" s="607"/>
      <c r="CQ25" s="607"/>
      <c r="CR25" s="607"/>
      <c r="CS25" s="607"/>
      <c r="CT25" s="607"/>
      <c r="CU25" s="607"/>
      <c r="CV25" s="607"/>
      <c r="CW25" s="607"/>
      <c r="CX25" s="607"/>
      <c r="CY25" s="607"/>
      <c r="CZ25" s="607"/>
      <c r="DA25" s="607"/>
      <c r="DB25" s="607"/>
      <c r="DC25" s="607"/>
      <c r="DD25" s="607"/>
      <c r="DE25" s="607"/>
      <c r="DF25" s="607"/>
      <c r="DG25" s="607"/>
      <c r="DH25" s="607"/>
      <c r="DI25" s="607"/>
      <c r="DJ25" s="607"/>
      <c r="DK25" s="607"/>
      <c r="DL25" s="607"/>
      <c r="DM25" s="608"/>
      <c r="DT25" s="4"/>
      <c r="DU25" s="4"/>
      <c r="DV25" s="4"/>
      <c r="DW25" s="4"/>
      <c r="DX25" s="615" t="s">
        <v>5</v>
      </c>
      <c r="DY25" s="616"/>
      <c r="DZ25" s="616"/>
      <c r="EA25" s="616"/>
      <c r="EB25" s="616"/>
      <c r="EC25" s="616"/>
      <c r="ED25" s="616"/>
      <c r="EE25" s="616"/>
      <c r="EF25" s="616"/>
      <c r="EG25" s="616"/>
      <c r="EH25" s="616"/>
      <c r="EI25" s="616"/>
      <c r="EJ25" s="616"/>
      <c r="EK25" s="616"/>
      <c r="EL25" s="616"/>
      <c r="EM25" s="616"/>
      <c r="EN25" s="616"/>
      <c r="EO25" s="616"/>
      <c r="EP25" s="616"/>
      <c r="EQ25" s="616"/>
      <c r="ER25" s="616"/>
      <c r="ES25" s="616"/>
      <c r="ET25" s="616"/>
      <c r="EU25" s="616"/>
      <c r="EV25" s="616"/>
      <c r="EW25" s="617"/>
      <c r="EY25" s="21"/>
      <c r="EZ25" s="21"/>
    </row>
    <row r="26" spans="1:158" ht="8.25" customHeight="1" thickBot="1">
      <c r="A26" s="34"/>
      <c r="B26" s="414" t="s">
        <v>86</v>
      </c>
      <c r="C26" s="414"/>
      <c r="D26" s="414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4"/>
      <c r="AL26" s="414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  <c r="BO26" s="414"/>
      <c r="BP26" s="414"/>
      <c r="BQ26" s="414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5"/>
      <c r="CG26" s="609"/>
      <c r="CH26" s="607"/>
      <c r="CI26" s="607"/>
      <c r="CJ26" s="607"/>
      <c r="CK26" s="607"/>
      <c r="CL26" s="607"/>
      <c r="CM26" s="607"/>
      <c r="CN26" s="607"/>
      <c r="CO26" s="607"/>
      <c r="CP26" s="607"/>
      <c r="CQ26" s="607"/>
      <c r="CR26" s="607"/>
      <c r="CS26" s="607"/>
      <c r="CT26" s="607"/>
      <c r="CU26" s="607"/>
      <c r="CV26" s="607"/>
      <c r="CW26" s="607"/>
      <c r="CX26" s="607"/>
      <c r="CY26" s="607"/>
      <c r="CZ26" s="607"/>
      <c r="DA26" s="607"/>
      <c r="DB26" s="607"/>
      <c r="DC26" s="607"/>
      <c r="DD26" s="607"/>
      <c r="DE26" s="607"/>
      <c r="DF26" s="607"/>
      <c r="DG26" s="607"/>
      <c r="DH26" s="607"/>
      <c r="DI26" s="607"/>
      <c r="DJ26" s="607"/>
      <c r="DK26" s="607"/>
      <c r="DL26" s="607"/>
      <c r="DM26" s="608"/>
      <c r="DT26" s="4"/>
      <c r="DU26" s="4"/>
      <c r="DV26" s="4"/>
      <c r="DW26" s="12"/>
      <c r="DX26" s="618"/>
      <c r="DY26" s="619"/>
      <c r="DZ26" s="619"/>
      <c r="EA26" s="619"/>
      <c r="EB26" s="619"/>
      <c r="EC26" s="619"/>
      <c r="ED26" s="619"/>
      <c r="EE26" s="619"/>
      <c r="EF26" s="619"/>
      <c r="EG26" s="619"/>
      <c r="EH26" s="619"/>
      <c r="EI26" s="619"/>
      <c r="EJ26" s="619"/>
      <c r="EK26" s="619"/>
      <c r="EL26" s="619"/>
      <c r="EM26" s="619"/>
      <c r="EN26" s="619"/>
      <c r="EO26" s="619"/>
      <c r="EP26" s="619"/>
      <c r="EQ26" s="619"/>
      <c r="ER26" s="619"/>
      <c r="ES26" s="619"/>
      <c r="ET26" s="619"/>
      <c r="EU26" s="619"/>
      <c r="EV26" s="619"/>
      <c r="EW26" s="620"/>
      <c r="EY26" s="21"/>
      <c r="EZ26" s="21"/>
      <c r="FA26" s="23"/>
    </row>
    <row r="27" spans="1:158" ht="2.25" customHeight="1">
      <c r="A27" s="34"/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4"/>
      <c r="AL27" s="414"/>
      <c r="AM27" s="414"/>
      <c r="AN27" s="414"/>
      <c r="AO27" s="414"/>
      <c r="AP27" s="414"/>
      <c r="AQ27" s="414"/>
      <c r="AR27" s="414"/>
      <c r="AS27" s="414"/>
      <c r="AT27" s="414"/>
      <c r="AU27" s="414"/>
      <c r="AV27" s="414"/>
      <c r="AW27" s="414"/>
      <c r="AX27" s="414"/>
      <c r="AY27" s="414"/>
      <c r="AZ27" s="414"/>
      <c r="BA27" s="414"/>
      <c r="BB27" s="414"/>
      <c r="BC27" s="414"/>
      <c r="BD27" s="414"/>
      <c r="BE27" s="414"/>
      <c r="BF27" s="414"/>
      <c r="BG27" s="414"/>
      <c r="BH27" s="414"/>
      <c r="BI27" s="414"/>
      <c r="BJ27" s="414"/>
      <c r="BK27" s="414"/>
      <c r="BL27" s="414"/>
      <c r="BM27" s="414"/>
      <c r="BN27" s="414"/>
      <c r="BO27" s="414"/>
      <c r="BP27" s="414"/>
      <c r="BQ27" s="414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5"/>
      <c r="CG27" s="609"/>
      <c r="CH27" s="607"/>
      <c r="CI27" s="607"/>
      <c r="CJ27" s="607"/>
      <c r="CK27" s="607"/>
      <c r="CL27" s="607"/>
      <c r="CM27" s="607"/>
      <c r="CN27" s="607"/>
      <c r="CO27" s="607"/>
      <c r="CP27" s="607"/>
      <c r="CQ27" s="607"/>
      <c r="CR27" s="607"/>
      <c r="CS27" s="607"/>
      <c r="CT27" s="607"/>
      <c r="CU27" s="607"/>
      <c r="CV27" s="607"/>
      <c r="CW27" s="607"/>
      <c r="CX27" s="607"/>
      <c r="CY27" s="607"/>
      <c r="CZ27" s="607"/>
      <c r="DA27" s="607"/>
      <c r="DB27" s="607"/>
      <c r="DC27" s="607"/>
      <c r="DD27" s="607"/>
      <c r="DE27" s="607"/>
      <c r="DF27" s="607"/>
      <c r="DG27" s="607"/>
      <c r="DH27" s="607"/>
      <c r="DI27" s="607"/>
      <c r="DJ27" s="607"/>
      <c r="DK27" s="607"/>
      <c r="DL27" s="607"/>
      <c r="DM27" s="608"/>
      <c r="DT27" s="4"/>
      <c r="FA27" s="23"/>
    </row>
    <row r="28" spans="1:158" ht="10.5" customHeight="1">
      <c r="A28" s="34"/>
      <c r="B28" s="17" t="s">
        <v>92</v>
      </c>
      <c r="C28" s="17"/>
      <c r="D28" s="19"/>
      <c r="E28" s="19"/>
      <c r="F28" s="19"/>
      <c r="G28" s="19"/>
      <c r="H28" s="19"/>
      <c r="I28" s="1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75"/>
      <c r="CG28" s="609"/>
      <c r="CH28" s="607"/>
      <c r="CI28" s="607"/>
      <c r="CJ28" s="607"/>
      <c r="CK28" s="607"/>
      <c r="CL28" s="607"/>
      <c r="CM28" s="607"/>
      <c r="CN28" s="607"/>
      <c r="CO28" s="607"/>
      <c r="CP28" s="607"/>
      <c r="CQ28" s="607"/>
      <c r="CR28" s="607"/>
      <c r="CS28" s="607"/>
      <c r="CT28" s="607"/>
      <c r="CU28" s="607"/>
      <c r="CV28" s="607"/>
      <c r="CW28" s="607"/>
      <c r="CX28" s="607"/>
      <c r="CY28" s="607"/>
      <c r="CZ28" s="607"/>
      <c r="DA28" s="607"/>
      <c r="DB28" s="607"/>
      <c r="DC28" s="607"/>
      <c r="DD28" s="607"/>
      <c r="DE28" s="607"/>
      <c r="DF28" s="607"/>
      <c r="DG28" s="607"/>
      <c r="DH28" s="607"/>
      <c r="DI28" s="607"/>
      <c r="DJ28" s="607"/>
      <c r="DK28" s="607"/>
      <c r="DL28" s="607"/>
      <c r="DM28" s="608"/>
    </row>
    <row r="29" spans="1:158" ht="10.5" customHeight="1">
      <c r="A29" s="34"/>
      <c r="B29" s="17" t="s">
        <v>93</v>
      </c>
      <c r="C29" s="17"/>
      <c r="D29" s="19"/>
      <c r="E29" s="19"/>
      <c r="F29" s="19"/>
      <c r="G29" s="19"/>
      <c r="H29" s="19"/>
      <c r="I29" s="1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75"/>
      <c r="CG29" s="609"/>
      <c r="CH29" s="607"/>
      <c r="CI29" s="607"/>
      <c r="CJ29" s="607"/>
      <c r="CK29" s="607"/>
      <c r="CL29" s="607"/>
      <c r="CM29" s="607"/>
      <c r="CN29" s="607"/>
      <c r="CO29" s="607"/>
      <c r="CP29" s="607"/>
      <c r="CQ29" s="607"/>
      <c r="CR29" s="607"/>
      <c r="CS29" s="607"/>
      <c r="CT29" s="607"/>
      <c r="CU29" s="607"/>
      <c r="CV29" s="607"/>
      <c r="CW29" s="607"/>
      <c r="CX29" s="607"/>
      <c r="CY29" s="607"/>
      <c r="CZ29" s="607"/>
      <c r="DA29" s="607"/>
      <c r="DB29" s="607"/>
      <c r="DC29" s="607"/>
      <c r="DD29" s="607"/>
      <c r="DE29" s="607"/>
      <c r="DF29" s="607"/>
      <c r="DG29" s="607"/>
      <c r="DH29" s="607"/>
      <c r="DI29" s="607"/>
      <c r="DJ29" s="607"/>
      <c r="DK29" s="607"/>
      <c r="DL29" s="607"/>
      <c r="DM29" s="608"/>
      <c r="DS29" s="4"/>
      <c r="DT29" s="4"/>
      <c r="DU29" s="4"/>
      <c r="DV29" s="12"/>
      <c r="EX29" s="21"/>
      <c r="EY29" s="21"/>
      <c r="EZ29" s="23"/>
    </row>
    <row r="30" spans="1:158" ht="10.5" customHeight="1">
      <c r="A30" s="34"/>
      <c r="B30" s="17" t="s">
        <v>94</v>
      </c>
      <c r="C30" s="17"/>
      <c r="D30" s="19"/>
      <c r="E30" s="19"/>
      <c r="F30" s="19"/>
      <c r="G30" s="19"/>
      <c r="H30" s="19"/>
      <c r="I30" s="1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75"/>
      <c r="CG30" s="609"/>
      <c r="CH30" s="607"/>
      <c r="CI30" s="607"/>
      <c r="CJ30" s="607"/>
      <c r="CK30" s="607"/>
      <c r="CL30" s="607"/>
      <c r="CM30" s="607"/>
      <c r="CN30" s="607"/>
      <c r="CO30" s="607"/>
      <c r="CP30" s="607"/>
      <c r="CQ30" s="607"/>
      <c r="CR30" s="607"/>
      <c r="CS30" s="607"/>
      <c r="CT30" s="607"/>
      <c r="CU30" s="607"/>
      <c r="CV30" s="607"/>
      <c r="CW30" s="607"/>
      <c r="CX30" s="607"/>
      <c r="CY30" s="607"/>
      <c r="CZ30" s="607"/>
      <c r="DA30" s="607"/>
      <c r="DB30" s="607"/>
      <c r="DC30" s="607"/>
      <c r="DD30" s="607"/>
      <c r="DE30" s="607"/>
      <c r="DF30" s="607"/>
      <c r="DG30" s="607"/>
      <c r="DH30" s="607"/>
      <c r="DI30" s="607"/>
      <c r="DJ30" s="607"/>
      <c r="DK30" s="607"/>
      <c r="DL30" s="607"/>
      <c r="DM30" s="608"/>
      <c r="DS30" s="4"/>
      <c r="DT30" s="4"/>
      <c r="EX30" s="21"/>
      <c r="EY30" s="21"/>
      <c r="EZ30" s="23"/>
    </row>
    <row r="31" spans="1:158" ht="10.5" customHeight="1">
      <c r="A31" s="34"/>
      <c r="B31" s="17" t="s">
        <v>95</v>
      </c>
      <c r="C31" s="17"/>
      <c r="D31" s="19"/>
      <c r="E31" s="19"/>
      <c r="F31" s="19"/>
      <c r="G31" s="19"/>
      <c r="H31" s="19"/>
      <c r="I31" s="1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75"/>
      <c r="CG31" s="609"/>
      <c r="CH31" s="607"/>
      <c r="CI31" s="607"/>
      <c r="CJ31" s="607"/>
      <c r="CK31" s="607"/>
      <c r="CL31" s="607"/>
      <c r="CM31" s="607"/>
      <c r="CN31" s="607"/>
      <c r="CO31" s="607"/>
      <c r="CP31" s="607"/>
      <c r="CQ31" s="607"/>
      <c r="CR31" s="607"/>
      <c r="CS31" s="607"/>
      <c r="CT31" s="607"/>
      <c r="CU31" s="607"/>
      <c r="CV31" s="607"/>
      <c r="CW31" s="607"/>
      <c r="CX31" s="607"/>
      <c r="CY31" s="607"/>
      <c r="CZ31" s="607"/>
      <c r="DA31" s="607"/>
      <c r="DB31" s="607"/>
      <c r="DC31" s="607"/>
      <c r="DD31" s="607"/>
      <c r="DE31" s="607"/>
      <c r="DF31" s="607"/>
      <c r="DG31" s="607"/>
      <c r="DH31" s="607"/>
      <c r="DI31" s="607"/>
      <c r="DJ31" s="607"/>
      <c r="DK31" s="607"/>
      <c r="DL31" s="607"/>
      <c r="DM31" s="608"/>
      <c r="DS31" s="4"/>
      <c r="DT31" s="4"/>
      <c r="EX31" s="21"/>
      <c r="EY31" s="21"/>
      <c r="EZ31" s="23"/>
    </row>
    <row r="32" spans="1:158" ht="10.5" customHeight="1">
      <c r="A32" s="31"/>
      <c r="B32" s="593" t="s">
        <v>198</v>
      </c>
      <c r="C32" s="593"/>
      <c r="D32" s="593"/>
      <c r="E32" s="593"/>
      <c r="F32" s="32" t="s">
        <v>221</v>
      </c>
      <c r="G32" s="32"/>
      <c r="H32" s="17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152"/>
      <c r="CG32" s="609"/>
      <c r="CH32" s="607"/>
      <c r="CI32" s="607"/>
      <c r="CJ32" s="607"/>
      <c r="CK32" s="607"/>
      <c r="CL32" s="607"/>
      <c r="CM32" s="607"/>
      <c r="CN32" s="607"/>
      <c r="CO32" s="607"/>
      <c r="CP32" s="607"/>
      <c r="CQ32" s="607"/>
      <c r="CR32" s="607"/>
      <c r="CS32" s="607"/>
      <c r="CT32" s="607"/>
      <c r="CU32" s="607"/>
      <c r="CV32" s="607"/>
      <c r="CW32" s="607"/>
      <c r="CX32" s="607"/>
      <c r="CY32" s="607"/>
      <c r="CZ32" s="607"/>
      <c r="DA32" s="607"/>
      <c r="DB32" s="607"/>
      <c r="DC32" s="607"/>
      <c r="DD32" s="607"/>
      <c r="DE32" s="607"/>
      <c r="DF32" s="607"/>
      <c r="DG32" s="607"/>
      <c r="DH32" s="607"/>
      <c r="DI32" s="607"/>
      <c r="DJ32" s="607"/>
      <c r="DK32" s="607"/>
      <c r="DL32" s="607"/>
      <c r="DM32" s="608"/>
      <c r="DS32" s="4"/>
      <c r="DT32" s="4"/>
      <c r="DU32" s="4"/>
      <c r="DV32" s="12"/>
      <c r="DW32" s="23"/>
      <c r="DX32" s="24"/>
      <c r="DY32" s="24"/>
      <c r="DZ32" s="24"/>
      <c r="EA32" s="24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2"/>
      <c r="EP32" s="22"/>
      <c r="EQ32" s="22"/>
      <c r="ER32" s="22"/>
      <c r="ES32" s="25"/>
      <c r="ET32" s="25"/>
      <c r="EU32" s="25"/>
      <c r="EV32" s="25"/>
      <c r="EX32" s="21"/>
      <c r="EY32" s="21"/>
      <c r="EZ32" s="23"/>
    </row>
    <row r="33" spans="1:158" ht="10.5" customHeight="1">
      <c r="A33" s="31"/>
      <c r="B33" s="32"/>
      <c r="C33" s="32"/>
      <c r="D33" s="153"/>
      <c r="E33" s="153"/>
      <c r="F33" s="32" t="s">
        <v>32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152"/>
      <c r="CG33" s="609"/>
      <c r="CH33" s="607"/>
      <c r="CI33" s="607"/>
      <c r="CJ33" s="607"/>
      <c r="CK33" s="607"/>
      <c r="CL33" s="607"/>
      <c r="CM33" s="607"/>
      <c r="CN33" s="607"/>
      <c r="CO33" s="607"/>
      <c r="CP33" s="607"/>
      <c r="CQ33" s="607"/>
      <c r="CR33" s="607"/>
      <c r="CS33" s="607"/>
      <c r="CT33" s="607"/>
      <c r="CU33" s="607"/>
      <c r="CV33" s="607"/>
      <c r="CW33" s="607"/>
      <c r="CX33" s="607"/>
      <c r="CY33" s="607"/>
      <c r="CZ33" s="607"/>
      <c r="DA33" s="607"/>
      <c r="DB33" s="607"/>
      <c r="DC33" s="607"/>
      <c r="DD33" s="607"/>
      <c r="DE33" s="607"/>
      <c r="DF33" s="607"/>
      <c r="DG33" s="607"/>
      <c r="DH33" s="607"/>
      <c r="DI33" s="607"/>
      <c r="DJ33" s="607"/>
      <c r="DK33" s="607"/>
      <c r="DL33" s="607"/>
      <c r="DM33" s="608"/>
      <c r="DS33" s="4"/>
      <c r="DT33" s="4"/>
      <c r="DU33" s="4"/>
      <c r="DV33" s="12"/>
      <c r="DW33" s="23"/>
      <c r="EX33" s="21"/>
      <c r="EY33" s="21"/>
      <c r="EZ33" s="23"/>
    </row>
    <row r="34" spans="1:158" ht="10.5" customHeight="1">
      <c r="A34" s="5"/>
      <c r="B34" s="594" t="s">
        <v>198</v>
      </c>
      <c r="C34" s="594"/>
      <c r="D34" s="594"/>
      <c r="E34" s="594"/>
      <c r="F34" s="35" t="s">
        <v>220</v>
      </c>
      <c r="G34" s="35"/>
      <c r="H34" s="36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151"/>
      <c r="CG34" s="610"/>
      <c r="CH34" s="611"/>
      <c r="CI34" s="611"/>
      <c r="CJ34" s="611"/>
      <c r="CK34" s="611"/>
      <c r="CL34" s="611"/>
      <c r="CM34" s="611"/>
      <c r="CN34" s="611"/>
      <c r="CO34" s="611"/>
      <c r="CP34" s="611"/>
      <c r="CQ34" s="611"/>
      <c r="CR34" s="611"/>
      <c r="CS34" s="611"/>
      <c r="CT34" s="611"/>
      <c r="CU34" s="611"/>
      <c r="CV34" s="611"/>
      <c r="CW34" s="611"/>
      <c r="CX34" s="611"/>
      <c r="CY34" s="611"/>
      <c r="CZ34" s="611"/>
      <c r="DA34" s="611"/>
      <c r="DB34" s="611"/>
      <c r="DC34" s="611"/>
      <c r="DD34" s="611"/>
      <c r="DE34" s="611"/>
      <c r="DF34" s="611"/>
      <c r="DG34" s="611"/>
      <c r="DH34" s="611"/>
      <c r="DI34" s="611"/>
      <c r="DJ34" s="611"/>
      <c r="DK34" s="611"/>
      <c r="DL34" s="611"/>
      <c r="DM34" s="612"/>
      <c r="DV34" s="23"/>
      <c r="DW34" s="23"/>
      <c r="EX34" s="23"/>
      <c r="EY34" s="23"/>
      <c r="EZ34" s="23"/>
    </row>
    <row r="35" spans="1:158" ht="8.4499999999999993" customHeight="1">
      <c r="A35" s="13"/>
      <c r="B35" s="13"/>
      <c r="C35" s="13"/>
      <c r="D35" s="13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5"/>
      <c r="DQ35" s="150"/>
    </row>
    <row r="36" spans="1:158">
      <c r="A36" s="95"/>
      <c r="B36" s="591" t="s">
        <v>0</v>
      </c>
      <c r="C36" s="591"/>
      <c r="D36" s="591"/>
      <c r="E36" s="591"/>
      <c r="F36" s="591"/>
      <c r="G36" s="591"/>
      <c r="H36" s="591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  <c r="AD36" s="591"/>
      <c r="AE36" s="591"/>
      <c r="AF36" s="591"/>
      <c r="AG36" s="591"/>
      <c r="AH36" s="591"/>
      <c r="AI36" s="591"/>
      <c r="AJ36" s="591"/>
      <c r="AK36" s="591"/>
      <c r="AL36" s="591"/>
      <c r="AM36" s="591"/>
      <c r="AN36" s="591"/>
      <c r="AO36" s="591"/>
      <c r="AP36" s="591"/>
      <c r="AQ36" s="591"/>
      <c r="AR36" s="591"/>
      <c r="AS36" s="591"/>
      <c r="AT36" s="591"/>
      <c r="AU36" s="591"/>
      <c r="AV36" s="591"/>
      <c r="AW36" s="592"/>
      <c r="AX36" s="592"/>
      <c r="AY36" s="592"/>
      <c r="AZ36" s="592"/>
      <c r="BA36" s="592"/>
      <c r="BB36" s="592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592"/>
      <c r="CH36" s="592"/>
      <c r="CI36" s="592"/>
      <c r="CJ36" s="592"/>
      <c r="CK36" s="592"/>
      <c r="CL36" s="592"/>
      <c r="CM36" s="592"/>
      <c r="CN36" s="592"/>
      <c r="CO36" s="592"/>
      <c r="CP36" s="592"/>
      <c r="CQ36" s="592"/>
      <c r="CR36" s="592"/>
      <c r="CS36" s="592"/>
      <c r="CT36" s="592"/>
      <c r="CU36" s="592"/>
      <c r="CV36" s="592"/>
      <c r="CW36" s="592"/>
      <c r="CX36" s="592"/>
      <c r="CY36" s="592"/>
      <c r="CZ36" s="592"/>
      <c r="DA36" s="592"/>
      <c r="DB36" s="592"/>
      <c r="DC36" s="592"/>
      <c r="DD36" s="592"/>
      <c r="DE36" s="592"/>
      <c r="DF36" s="592"/>
      <c r="DG36" s="592"/>
      <c r="DH36" s="592"/>
      <c r="DI36" s="592"/>
      <c r="DJ36" s="592"/>
      <c r="DK36" s="592"/>
      <c r="DL36" s="592"/>
      <c r="DM36" s="592"/>
      <c r="DN36" s="592"/>
      <c r="DO36" s="592"/>
      <c r="DP36" s="592"/>
      <c r="DQ36" s="592"/>
      <c r="DR36" s="592"/>
      <c r="DS36" s="592"/>
      <c r="DT36" s="592"/>
      <c r="DU36" s="592"/>
      <c r="DV36" s="592"/>
      <c r="DW36" s="592"/>
      <c r="DX36" s="592"/>
      <c r="DY36" s="592"/>
      <c r="DZ36" s="592"/>
      <c r="EA36" s="592"/>
      <c r="EB36" s="592"/>
      <c r="EC36" s="592"/>
      <c r="ED36" s="592"/>
      <c r="EE36" s="592"/>
      <c r="EF36" s="592"/>
      <c r="EG36" s="592"/>
      <c r="EH36" s="592"/>
      <c r="EI36" s="592"/>
      <c r="EJ36" s="592"/>
      <c r="EK36" s="592"/>
      <c r="EL36" s="592"/>
      <c r="EM36" s="592"/>
      <c r="EN36" s="592"/>
      <c r="EO36" s="592"/>
      <c r="EP36" s="592"/>
      <c r="EQ36" s="592"/>
      <c r="ER36" s="592"/>
      <c r="ES36" s="592"/>
      <c r="ET36" s="592"/>
      <c r="EU36" s="592"/>
      <c r="EV36" s="592"/>
      <c r="EW36" s="592"/>
      <c r="EX36" s="16"/>
      <c r="EY36" s="16"/>
      <c r="EZ36" s="7"/>
      <c r="FA36" s="7"/>
      <c r="FB36" s="148"/>
    </row>
    <row r="37" spans="1:158" ht="2.25" customHeight="1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8"/>
    </row>
    <row r="38" spans="1:158">
      <c r="A38" s="95"/>
      <c r="B38" s="149" t="s">
        <v>1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16"/>
      <c r="T38" s="592"/>
      <c r="U38" s="592"/>
      <c r="V38" s="592"/>
      <c r="W38" s="592"/>
      <c r="X38" s="592"/>
      <c r="Y38" s="592"/>
      <c r="Z38" s="592"/>
      <c r="AA38" s="592"/>
      <c r="AB38" s="592"/>
      <c r="AC38" s="592"/>
      <c r="AD38" s="592"/>
      <c r="AE38" s="592"/>
      <c r="AF38" s="592"/>
      <c r="AG38" s="592"/>
      <c r="AH38" s="592"/>
      <c r="AI38" s="592"/>
      <c r="AJ38" s="592"/>
      <c r="AK38" s="592"/>
      <c r="AL38" s="592"/>
      <c r="AM38" s="592"/>
      <c r="AN38" s="592"/>
      <c r="AO38" s="592"/>
      <c r="AP38" s="592"/>
      <c r="AQ38" s="592"/>
      <c r="AR38" s="592"/>
      <c r="AS38" s="592"/>
      <c r="AT38" s="592"/>
      <c r="AU38" s="592"/>
      <c r="AV38" s="592"/>
      <c r="AW38" s="592"/>
      <c r="AX38" s="592"/>
      <c r="AY38" s="592"/>
      <c r="AZ38" s="592"/>
      <c r="BA38" s="592"/>
      <c r="BB38" s="592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592"/>
      <c r="CH38" s="592"/>
      <c r="CI38" s="592"/>
      <c r="CJ38" s="592"/>
      <c r="CK38" s="592"/>
      <c r="CL38" s="592"/>
      <c r="CM38" s="592"/>
      <c r="CN38" s="592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592"/>
      <c r="DS38" s="592"/>
      <c r="DT38" s="592"/>
      <c r="DU38" s="592"/>
      <c r="DV38" s="592"/>
      <c r="DW38" s="592"/>
      <c r="DX38" s="592"/>
      <c r="DY38" s="592"/>
      <c r="DZ38" s="592"/>
      <c r="EA38" s="592"/>
      <c r="EB38" s="592"/>
      <c r="EC38" s="592"/>
      <c r="ED38" s="592"/>
      <c r="EE38" s="592"/>
      <c r="EF38" s="592"/>
      <c r="EG38" s="592"/>
      <c r="EH38" s="592"/>
      <c r="EI38" s="592"/>
      <c r="EJ38" s="592"/>
      <c r="EK38" s="592"/>
      <c r="EL38" s="592"/>
      <c r="EM38" s="592"/>
      <c r="EN38" s="592"/>
      <c r="EO38" s="592"/>
      <c r="EP38" s="592"/>
      <c r="EQ38" s="592"/>
      <c r="ER38" s="592"/>
      <c r="ES38" s="592"/>
      <c r="ET38" s="592"/>
      <c r="EU38" s="592"/>
      <c r="EV38" s="592"/>
      <c r="EW38" s="592"/>
      <c r="EX38" s="16"/>
      <c r="EY38" s="16"/>
      <c r="FA38" s="7"/>
      <c r="FB38" s="148"/>
    </row>
    <row r="39" spans="1:158" ht="2.25" customHeight="1" thickBot="1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83"/>
    </row>
    <row r="40" spans="1:158" ht="13.5" thickBot="1">
      <c r="A40" s="433" t="s">
        <v>2</v>
      </c>
      <c r="B40" s="434"/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28" t="s">
        <v>3</v>
      </c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  <c r="AZ40" s="429"/>
      <c r="BA40" s="429"/>
      <c r="BB40" s="429"/>
      <c r="BC40" s="429"/>
      <c r="BD40" s="429"/>
      <c r="BE40" s="429"/>
      <c r="BF40" s="429"/>
      <c r="BG40" s="429"/>
      <c r="BH40" s="429"/>
      <c r="BI40" s="429"/>
      <c r="BJ40" s="429"/>
      <c r="BK40" s="429"/>
      <c r="BL40" s="429"/>
      <c r="BM40" s="429"/>
      <c r="BN40" s="429"/>
      <c r="BO40" s="429"/>
      <c r="BP40" s="429"/>
      <c r="BQ40" s="429"/>
      <c r="BR40" s="429"/>
      <c r="BS40" s="429"/>
      <c r="BT40" s="429"/>
      <c r="BU40" s="429"/>
      <c r="BV40" s="429"/>
      <c r="BW40" s="429"/>
      <c r="BX40" s="429"/>
      <c r="BY40" s="429"/>
      <c r="BZ40" s="429"/>
      <c r="CA40" s="429"/>
      <c r="CB40" s="429"/>
      <c r="CC40" s="429"/>
      <c r="CD40" s="429"/>
      <c r="CE40" s="429"/>
      <c r="CF40" s="429"/>
      <c r="CG40" s="429"/>
      <c r="CH40" s="429"/>
      <c r="CI40" s="429"/>
      <c r="CJ40" s="429"/>
      <c r="CK40" s="429"/>
      <c r="CL40" s="429"/>
      <c r="CM40" s="429"/>
      <c r="CN40" s="429"/>
      <c r="CO40" s="429"/>
      <c r="CP40" s="429"/>
      <c r="CQ40" s="429"/>
      <c r="CR40" s="429"/>
      <c r="CS40" s="429"/>
      <c r="CT40" s="429"/>
      <c r="CU40" s="429"/>
      <c r="CV40" s="429"/>
      <c r="CW40" s="429"/>
      <c r="CX40" s="429"/>
      <c r="CY40" s="429"/>
      <c r="CZ40" s="429"/>
      <c r="DA40" s="429"/>
      <c r="DB40" s="429"/>
      <c r="DC40" s="429"/>
      <c r="DD40" s="429"/>
      <c r="DE40" s="429"/>
      <c r="DF40" s="429"/>
      <c r="DG40" s="429"/>
      <c r="DH40" s="429"/>
      <c r="DI40" s="429"/>
      <c r="DJ40" s="429"/>
      <c r="DK40" s="429"/>
      <c r="DL40" s="429"/>
      <c r="DM40" s="429"/>
      <c r="DN40" s="429"/>
      <c r="DO40" s="429"/>
      <c r="DP40" s="429"/>
      <c r="DQ40" s="429"/>
      <c r="DR40" s="429"/>
      <c r="DS40" s="429"/>
      <c r="DT40" s="429"/>
      <c r="DU40" s="429"/>
      <c r="DV40" s="429"/>
      <c r="DW40" s="429"/>
      <c r="DX40" s="429"/>
      <c r="DY40" s="429"/>
      <c r="DZ40" s="429"/>
      <c r="EA40" s="429"/>
      <c r="EB40" s="429"/>
      <c r="EC40" s="429"/>
      <c r="ED40" s="429"/>
      <c r="EE40" s="429"/>
      <c r="EF40" s="429"/>
      <c r="EG40" s="429"/>
      <c r="EH40" s="429"/>
      <c r="EI40" s="429"/>
      <c r="EJ40" s="429"/>
      <c r="EK40" s="429"/>
      <c r="EL40" s="429"/>
      <c r="EM40" s="429"/>
      <c r="EN40" s="429"/>
      <c r="EO40" s="429"/>
      <c r="EP40" s="429"/>
      <c r="EQ40" s="429"/>
      <c r="ER40" s="429"/>
      <c r="ES40" s="429"/>
      <c r="ET40" s="429"/>
      <c r="EU40" s="429"/>
      <c r="EV40" s="429"/>
      <c r="EW40" s="429"/>
      <c r="EX40" s="429"/>
      <c r="EY40" s="429"/>
      <c r="EZ40" s="429"/>
      <c r="FA40" s="429"/>
      <c r="FB40" s="430"/>
    </row>
    <row r="41" spans="1:158" ht="26.25" customHeight="1">
      <c r="A41" s="435"/>
      <c r="B41" s="436"/>
      <c r="C41" s="436"/>
      <c r="D41" s="436"/>
      <c r="E41" s="436"/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7" t="s">
        <v>27</v>
      </c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437"/>
      <c r="AO41" s="437"/>
      <c r="AP41" s="437"/>
      <c r="AQ41" s="437"/>
      <c r="AR41" s="437"/>
      <c r="AS41" s="437"/>
      <c r="AT41" s="437"/>
      <c r="AU41" s="437"/>
      <c r="AV41" s="437"/>
      <c r="AW41" s="437"/>
      <c r="AX41" s="437"/>
      <c r="AY41" s="437"/>
      <c r="AZ41" s="437"/>
      <c r="BA41" s="437"/>
      <c r="BB41" s="437"/>
      <c r="BC41" s="437" t="s">
        <v>33</v>
      </c>
      <c r="BD41" s="437"/>
      <c r="BE41" s="437"/>
      <c r="BF41" s="437"/>
      <c r="BG41" s="437"/>
      <c r="BH41" s="437"/>
      <c r="BI41" s="437"/>
      <c r="BJ41" s="437"/>
      <c r="BK41" s="437"/>
      <c r="BL41" s="437"/>
      <c r="BM41" s="437"/>
      <c r="BN41" s="437"/>
      <c r="BO41" s="437"/>
      <c r="BP41" s="437"/>
      <c r="BQ41" s="437"/>
      <c r="BR41" s="437"/>
      <c r="BS41" s="437"/>
      <c r="BT41" s="437"/>
      <c r="BU41" s="437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595"/>
      <c r="CM41" s="595"/>
      <c r="CN41" s="595"/>
      <c r="CO41" s="595"/>
      <c r="CP41" s="595"/>
      <c r="CQ41" s="595"/>
      <c r="CR41" s="595"/>
      <c r="CS41" s="595"/>
      <c r="CT41" s="595"/>
      <c r="CU41" s="595"/>
      <c r="CV41" s="595"/>
      <c r="CW41" s="595"/>
      <c r="CX41" s="595"/>
      <c r="CY41" s="595"/>
      <c r="CZ41" s="595"/>
      <c r="DA41" s="595"/>
      <c r="DB41" s="595"/>
      <c r="DC41" s="595"/>
      <c r="DD41" s="595"/>
      <c r="DE41" s="595"/>
      <c r="DF41" s="595"/>
      <c r="DG41" s="595"/>
      <c r="DH41" s="595"/>
      <c r="DI41" s="595"/>
      <c r="DJ41" s="595"/>
      <c r="DK41" s="595"/>
      <c r="DL41" s="595"/>
      <c r="DM41" s="595"/>
      <c r="DN41" s="595"/>
      <c r="DO41" s="595"/>
      <c r="DP41" s="595"/>
      <c r="DQ41" s="595"/>
      <c r="DR41" s="595"/>
      <c r="DS41" s="595"/>
      <c r="DT41" s="595"/>
      <c r="DU41" s="595"/>
      <c r="DV41" s="595"/>
      <c r="DW41" s="595"/>
      <c r="DX41" s="595"/>
      <c r="DY41" s="595"/>
      <c r="DZ41" s="595"/>
      <c r="EA41" s="595"/>
      <c r="EB41" s="595"/>
      <c r="EC41" s="595"/>
      <c r="ED41" s="595"/>
      <c r="EE41" s="595"/>
      <c r="EF41" s="595"/>
      <c r="EG41" s="595"/>
      <c r="EH41" s="595"/>
      <c r="EI41" s="595"/>
      <c r="EJ41" s="595"/>
      <c r="EK41" s="595"/>
      <c r="EL41" s="595"/>
      <c r="EM41" s="595"/>
      <c r="EN41" s="595"/>
      <c r="EO41" s="595"/>
      <c r="EP41" s="595"/>
      <c r="EQ41" s="595"/>
      <c r="ER41" s="595"/>
      <c r="ES41" s="595"/>
      <c r="ET41" s="595"/>
      <c r="EU41" s="595"/>
      <c r="EV41" s="595"/>
      <c r="EW41" s="595"/>
      <c r="EX41" s="595"/>
      <c r="EY41" s="595"/>
      <c r="EZ41" s="595"/>
      <c r="FA41" s="595"/>
      <c r="FB41" s="595"/>
    </row>
    <row r="42" spans="1:158" ht="12.75" customHeight="1" thickBot="1">
      <c r="A42" s="441">
        <v>1</v>
      </c>
      <c r="B42" s="442"/>
      <c r="C42" s="442"/>
      <c r="D42" s="442"/>
      <c r="E42" s="442"/>
      <c r="F42" s="442"/>
      <c r="G42" s="442"/>
      <c r="H42" s="442"/>
      <c r="I42" s="442"/>
      <c r="J42" s="442"/>
      <c r="K42" s="442"/>
      <c r="L42" s="442"/>
      <c r="M42" s="442"/>
      <c r="N42" s="442"/>
      <c r="O42" s="442"/>
      <c r="P42" s="442"/>
      <c r="Q42" s="442"/>
      <c r="R42" s="442"/>
      <c r="S42" s="442"/>
      <c r="T42" s="585">
        <v>2</v>
      </c>
      <c r="U42" s="585"/>
      <c r="V42" s="585"/>
      <c r="W42" s="585"/>
      <c r="X42" s="585"/>
      <c r="Y42" s="585"/>
      <c r="Z42" s="585"/>
      <c r="AA42" s="585"/>
      <c r="AB42" s="585"/>
      <c r="AC42" s="585"/>
      <c r="AD42" s="585"/>
      <c r="AE42" s="585"/>
      <c r="AF42" s="585"/>
      <c r="AG42" s="585"/>
      <c r="AH42" s="585"/>
      <c r="AI42" s="585"/>
      <c r="AJ42" s="585"/>
      <c r="AK42" s="585"/>
      <c r="AL42" s="585"/>
      <c r="AM42" s="585"/>
      <c r="AN42" s="585"/>
      <c r="AO42" s="585"/>
      <c r="AP42" s="585"/>
      <c r="AQ42" s="585"/>
      <c r="AR42" s="585"/>
      <c r="AS42" s="585"/>
      <c r="AT42" s="585"/>
      <c r="AU42" s="585"/>
      <c r="AV42" s="585"/>
      <c r="AW42" s="585"/>
      <c r="AX42" s="585"/>
      <c r="AY42" s="585"/>
      <c r="AZ42" s="585"/>
      <c r="BA42" s="585"/>
      <c r="BB42" s="585"/>
      <c r="BC42" s="585">
        <v>3</v>
      </c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  <c r="CK42" s="585"/>
      <c r="CL42" s="585">
        <v>4</v>
      </c>
      <c r="CM42" s="585"/>
      <c r="CN42" s="585"/>
      <c r="CO42" s="585"/>
      <c r="CP42" s="585"/>
      <c r="CQ42" s="585"/>
      <c r="CR42" s="585"/>
      <c r="CS42" s="585"/>
      <c r="CT42" s="585"/>
      <c r="CU42" s="585"/>
      <c r="CV42" s="585"/>
      <c r="CW42" s="585"/>
      <c r="CX42" s="585"/>
      <c r="CY42" s="585"/>
      <c r="CZ42" s="585"/>
      <c r="DA42" s="585"/>
      <c r="DB42" s="585"/>
      <c r="DC42" s="585"/>
      <c r="DD42" s="585"/>
      <c r="DE42" s="585"/>
      <c r="DF42" s="585"/>
      <c r="DG42" s="585"/>
      <c r="DH42" s="585"/>
      <c r="DI42" s="585"/>
      <c r="DJ42" s="585"/>
      <c r="DK42" s="585"/>
      <c r="DL42" s="585"/>
      <c r="DM42" s="585"/>
      <c r="DN42" s="585"/>
      <c r="DO42" s="585"/>
      <c r="DP42" s="585"/>
      <c r="DQ42" s="585"/>
      <c r="DR42" s="585"/>
      <c r="DS42" s="585"/>
      <c r="DT42" s="585">
        <v>5</v>
      </c>
      <c r="DU42" s="585"/>
      <c r="DV42" s="585"/>
      <c r="DW42" s="585"/>
      <c r="DX42" s="585"/>
      <c r="DY42" s="585"/>
      <c r="DZ42" s="585"/>
      <c r="EA42" s="585"/>
      <c r="EB42" s="585"/>
      <c r="EC42" s="585"/>
      <c r="ED42" s="585"/>
      <c r="EE42" s="585"/>
      <c r="EF42" s="585"/>
      <c r="EG42" s="585"/>
      <c r="EH42" s="585"/>
      <c r="EI42" s="585"/>
      <c r="EJ42" s="585"/>
      <c r="EK42" s="585"/>
      <c r="EL42" s="585"/>
      <c r="EM42" s="585"/>
      <c r="EN42" s="585"/>
      <c r="EO42" s="585"/>
      <c r="EP42" s="585"/>
      <c r="EQ42" s="585"/>
      <c r="ER42" s="585"/>
      <c r="ES42" s="585"/>
      <c r="ET42" s="585"/>
      <c r="EU42" s="585"/>
      <c r="EV42" s="585"/>
      <c r="EW42" s="585"/>
      <c r="EX42" s="585"/>
      <c r="EY42" s="585"/>
      <c r="EZ42" s="585"/>
      <c r="FA42" s="585"/>
      <c r="FB42" s="585"/>
    </row>
    <row r="43" spans="1:158" s="20" customFormat="1" ht="13.5" thickBot="1">
      <c r="A43" s="586" t="s">
        <v>96</v>
      </c>
      <c r="B43" s="587"/>
      <c r="C43" s="587"/>
      <c r="D43" s="587"/>
      <c r="E43" s="587"/>
      <c r="F43" s="587"/>
      <c r="G43" s="587"/>
      <c r="H43" s="587"/>
      <c r="I43" s="587"/>
      <c r="J43" s="587"/>
      <c r="K43" s="587"/>
      <c r="L43" s="587"/>
      <c r="M43" s="587"/>
      <c r="N43" s="587"/>
      <c r="O43" s="587"/>
      <c r="P43" s="587"/>
      <c r="Q43" s="587"/>
      <c r="R43" s="587"/>
      <c r="S43" s="587"/>
      <c r="T43" s="588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90"/>
      <c r="BC43" s="588"/>
      <c r="BD43" s="589"/>
      <c r="BE43" s="589"/>
      <c r="BF43" s="589"/>
      <c r="BG43" s="589"/>
      <c r="BH43" s="589"/>
      <c r="BI43" s="589"/>
      <c r="BJ43" s="589"/>
      <c r="BK43" s="589"/>
      <c r="BL43" s="589"/>
      <c r="BM43" s="589"/>
      <c r="BN43" s="589"/>
      <c r="BO43" s="589"/>
      <c r="BP43" s="589"/>
      <c r="BQ43" s="589"/>
      <c r="BR43" s="589"/>
      <c r="BS43" s="589"/>
      <c r="BT43" s="589"/>
      <c r="BU43" s="589"/>
      <c r="BV43" s="589"/>
      <c r="BW43" s="589"/>
      <c r="BX43" s="589"/>
      <c r="BY43" s="589"/>
      <c r="BZ43" s="589"/>
      <c r="CA43" s="589"/>
      <c r="CB43" s="589"/>
      <c r="CC43" s="589"/>
      <c r="CD43" s="589"/>
      <c r="CE43" s="589"/>
      <c r="CF43" s="589"/>
      <c r="CG43" s="589"/>
      <c r="CH43" s="589"/>
      <c r="CI43" s="589"/>
      <c r="CJ43" s="589"/>
      <c r="CK43" s="590"/>
      <c r="CL43" s="588"/>
      <c r="CM43" s="589"/>
      <c r="CN43" s="589"/>
      <c r="CO43" s="589"/>
      <c r="CP43" s="589"/>
      <c r="CQ43" s="589"/>
      <c r="CR43" s="589"/>
      <c r="CS43" s="589"/>
      <c r="CT43" s="589"/>
      <c r="CU43" s="589"/>
      <c r="CV43" s="589"/>
      <c r="CW43" s="589"/>
      <c r="CX43" s="589"/>
      <c r="CY43" s="589"/>
      <c r="CZ43" s="589"/>
      <c r="DA43" s="589"/>
      <c r="DB43" s="589"/>
      <c r="DC43" s="589"/>
      <c r="DD43" s="589"/>
      <c r="DE43" s="589"/>
      <c r="DF43" s="589"/>
      <c r="DG43" s="589"/>
      <c r="DH43" s="589"/>
      <c r="DI43" s="589"/>
      <c r="DJ43" s="589"/>
      <c r="DK43" s="589"/>
      <c r="DL43" s="589"/>
      <c r="DM43" s="589"/>
      <c r="DN43" s="589"/>
      <c r="DO43" s="589"/>
      <c r="DP43" s="589"/>
      <c r="DQ43" s="589"/>
      <c r="DR43" s="589"/>
      <c r="DS43" s="590"/>
      <c r="DT43" s="588"/>
      <c r="DU43" s="589"/>
      <c r="DV43" s="589"/>
      <c r="DW43" s="589"/>
      <c r="DX43" s="589"/>
      <c r="DY43" s="589"/>
      <c r="DZ43" s="589"/>
      <c r="EA43" s="589"/>
      <c r="EB43" s="589"/>
      <c r="EC43" s="589"/>
      <c r="ED43" s="589"/>
      <c r="EE43" s="589"/>
      <c r="EF43" s="589"/>
      <c r="EG43" s="589"/>
      <c r="EH43" s="589"/>
      <c r="EI43" s="589"/>
      <c r="EJ43" s="589"/>
      <c r="EK43" s="589"/>
      <c r="EL43" s="589"/>
      <c r="EM43" s="589"/>
      <c r="EN43" s="589"/>
      <c r="EO43" s="589"/>
      <c r="EP43" s="589"/>
      <c r="EQ43" s="589"/>
      <c r="ER43" s="589"/>
      <c r="ES43" s="589"/>
      <c r="ET43" s="589"/>
      <c r="EU43" s="589"/>
      <c r="EV43" s="589"/>
      <c r="EW43" s="589"/>
      <c r="EX43" s="589"/>
      <c r="EY43" s="589"/>
      <c r="EZ43" s="589"/>
      <c r="FA43" s="589"/>
      <c r="FB43" s="590"/>
    </row>
  </sheetData>
  <sheetProtection password="CB6C" sheet="1"/>
  <mergeCells count="49">
    <mergeCell ref="EB22:EN22"/>
    <mergeCell ref="EO22:ER22"/>
    <mergeCell ref="ES22:EV22"/>
    <mergeCell ref="DX21:EA21"/>
    <mergeCell ref="EB21:EN21"/>
    <mergeCell ref="EO21:ER21"/>
    <mergeCell ref="ES21:EV21"/>
    <mergeCell ref="DT42:FB42"/>
    <mergeCell ref="DT43:FB43"/>
    <mergeCell ref="CG25:DM34"/>
    <mergeCell ref="B22:E22"/>
    <mergeCell ref="DX22:EA22"/>
    <mergeCell ref="B26:CF27"/>
    <mergeCell ref="B24:E24"/>
    <mergeCell ref="DX25:EW26"/>
    <mergeCell ref="CG16:DM24"/>
    <mergeCell ref="T41:BB41"/>
    <mergeCell ref="BJ12:CS12"/>
    <mergeCell ref="DS16:FB20"/>
    <mergeCell ref="T1:EI1"/>
    <mergeCell ref="T3:EI3"/>
    <mergeCell ref="DX14:EW15"/>
    <mergeCell ref="A15:CF15"/>
    <mergeCell ref="CG15:DM15"/>
    <mergeCell ref="AD9:DY9"/>
    <mergeCell ref="AD10:DY10"/>
    <mergeCell ref="BU11:CG11"/>
    <mergeCell ref="A40:S41"/>
    <mergeCell ref="T38:EW38"/>
    <mergeCell ref="T40:FB40"/>
    <mergeCell ref="BC41:CK41"/>
    <mergeCell ref="CL41:DS41"/>
    <mergeCell ref="DT41:FB41"/>
    <mergeCell ref="CL43:DS43"/>
    <mergeCell ref="P5:EM5"/>
    <mergeCell ref="T7:EI7"/>
    <mergeCell ref="B36:AV36"/>
    <mergeCell ref="AW36:EW36"/>
    <mergeCell ref="B32:E32"/>
    <mergeCell ref="B34:E34"/>
    <mergeCell ref="CH11:CK11"/>
    <mergeCell ref="CL11:CN11"/>
    <mergeCell ref="CL42:DS42"/>
    <mergeCell ref="T42:BB42"/>
    <mergeCell ref="BC42:CK42"/>
    <mergeCell ref="A43:S43"/>
    <mergeCell ref="T43:BB43"/>
    <mergeCell ref="BC43:CK43"/>
    <mergeCell ref="A42:S42"/>
  </mergeCells>
  <pageMargins left="0.70866141732283472" right="0.59055118110236227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00FF00"/>
  </sheetPr>
  <dimension ref="A1:AI42"/>
  <sheetViews>
    <sheetView showZeros="0" view="pageBreakPreview" topLeftCell="A13" zoomScale="110" zoomScaleNormal="100" zoomScaleSheetLayoutView="110" workbookViewId="0">
      <selection activeCell="S41" sqref="S41:T41"/>
    </sheetView>
  </sheetViews>
  <sheetFormatPr defaultColWidth="0.85546875" defaultRowHeight="12.75"/>
  <cols>
    <col min="1" max="1" width="0.85546875" style="1"/>
    <col min="2" max="2" width="5.85546875" style="1" customWidth="1"/>
    <col min="3" max="3" width="8.7109375" style="1" customWidth="1"/>
    <col min="4" max="4" width="15.42578125" style="1" customWidth="1"/>
    <col min="5" max="5" width="6" style="1" customWidth="1"/>
    <col min="6" max="6" width="5.140625" style="1" customWidth="1"/>
    <col min="7" max="8" width="9.42578125" style="1" customWidth="1"/>
    <col min="9" max="9" width="10.28515625" style="1" customWidth="1"/>
    <col min="10" max="10" width="7.7109375" style="1" customWidth="1"/>
    <col min="11" max="13" width="0.85546875" style="1"/>
    <col min="14" max="14" width="0.85546875" style="1" customWidth="1"/>
    <col min="15" max="15" width="3.5703125" style="1" customWidth="1"/>
    <col min="16" max="18" width="0.85546875" style="1"/>
    <col min="19" max="19" width="3.42578125" style="1" customWidth="1"/>
    <col min="20" max="20" width="8" style="1" customWidth="1"/>
    <col min="21" max="21" width="0.85546875" style="1" customWidth="1"/>
    <col min="22" max="22" width="0.85546875" style="1"/>
    <col min="23" max="26" width="0.7109375" style="1" customWidth="1"/>
    <col min="27" max="27" width="1.42578125" style="1" customWidth="1"/>
    <col min="28" max="30" width="0.7109375" style="1" customWidth="1"/>
    <col min="31" max="31" width="0.85546875" style="1"/>
    <col min="32" max="32" width="8.7109375" style="1" customWidth="1"/>
    <col min="33" max="33" width="9.42578125" style="1" customWidth="1"/>
    <col min="34" max="34" width="7.42578125" style="1" customWidth="1"/>
    <col min="35" max="35" width="8.5703125" style="1" customWidth="1"/>
    <col min="36" max="16384" width="0.85546875" style="1"/>
  </cols>
  <sheetData>
    <row r="1" spans="1:35">
      <c r="AI1" s="9" t="s">
        <v>228</v>
      </c>
    </row>
    <row r="2" spans="1:35" s="26" customFormat="1" ht="35.25" customHeight="1">
      <c r="A2" s="676" t="s">
        <v>39</v>
      </c>
      <c r="B2" s="677"/>
      <c r="C2" s="677"/>
      <c r="D2" s="677"/>
      <c r="E2" s="684" t="s">
        <v>83</v>
      </c>
      <c r="F2" s="684" t="s">
        <v>35</v>
      </c>
      <c r="G2" s="685" t="s">
        <v>40</v>
      </c>
      <c r="H2" s="686"/>
      <c r="I2" s="684" t="s">
        <v>52</v>
      </c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5" t="s">
        <v>48</v>
      </c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7"/>
    </row>
    <row r="3" spans="1:35" s="26" customFormat="1" ht="24" customHeight="1">
      <c r="A3" s="680"/>
      <c r="B3" s="681"/>
      <c r="C3" s="681"/>
      <c r="D3" s="681"/>
      <c r="E3" s="684"/>
      <c r="F3" s="684"/>
      <c r="G3" s="688" t="s">
        <v>43</v>
      </c>
      <c r="H3" s="688" t="s">
        <v>44</v>
      </c>
      <c r="I3" s="685" t="s">
        <v>41</v>
      </c>
      <c r="J3" s="686"/>
      <c r="K3" s="686"/>
      <c r="L3" s="686"/>
      <c r="M3" s="687"/>
      <c r="N3" s="688" t="s">
        <v>42</v>
      </c>
      <c r="O3" s="690"/>
      <c r="P3" s="690"/>
      <c r="Q3" s="690"/>
      <c r="R3" s="690"/>
      <c r="S3" s="690"/>
      <c r="T3" s="676" t="s">
        <v>49</v>
      </c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6" t="s">
        <v>50</v>
      </c>
      <c r="AH3" s="677"/>
      <c r="AI3" s="678"/>
    </row>
    <row r="4" spans="1:35" s="26" customFormat="1" ht="72.75" customHeight="1">
      <c r="A4" s="682"/>
      <c r="B4" s="683"/>
      <c r="C4" s="683"/>
      <c r="D4" s="683"/>
      <c r="E4" s="684"/>
      <c r="F4" s="684"/>
      <c r="G4" s="689"/>
      <c r="H4" s="689"/>
      <c r="I4" s="39" t="s">
        <v>45</v>
      </c>
      <c r="J4" s="692" t="s">
        <v>46</v>
      </c>
      <c r="K4" s="693"/>
      <c r="L4" s="693"/>
      <c r="M4" s="694"/>
      <c r="N4" s="689"/>
      <c r="O4" s="691"/>
      <c r="P4" s="691"/>
      <c r="Q4" s="691"/>
      <c r="R4" s="691"/>
      <c r="S4" s="691"/>
      <c r="T4" s="679" t="s">
        <v>54</v>
      </c>
      <c r="U4" s="679"/>
      <c r="V4" s="679"/>
      <c r="W4" s="679" t="s">
        <v>51</v>
      </c>
      <c r="X4" s="679"/>
      <c r="Y4" s="679"/>
      <c r="Z4" s="679"/>
      <c r="AA4" s="679"/>
      <c r="AB4" s="679"/>
      <c r="AC4" s="679"/>
      <c r="AD4" s="679"/>
      <c r="AE4" s="679" t="s">
        <v>53</v>
      </c>
      <c r="AF4" s="679"/>
      <c r="AG4" s="38" t="s">
        <v>54</v>
      </c>
      <c r="AH4" s="38" t="s">
        <v>51</v>
      </c>
      <c r="AI4" s="38" t="s">
        <v>53</v>
      </c>
    </row>
    <row r="5" spans="1:35" s="27" customFormat="1" ht="11.25" customHeight="1">
      <c r="A5" s="670" t="s">
        <v>36</v>
      </c>
      <c r="B5" s="670"/>
      <c r="C5" s="670"/>
      <c r="D5" s="670"/>
      <c r="E5" s="263" t="s">
        <v>38</v>
      </c>
      <c r="F5" s="263" t="s">
        <v>37</v>
      </c>
      <c r="G5" s="327">
        <v>1</v>
      </c>
      <c r="H5" s="327">
        <v>2</v>
      </c>
      <c r="I5" s="327">
        <v>3</v>
      </c>
      <c r="J5" s="671">
        <v>4</v>
      </c>
      <c r="K5" s="672"/>
      <c r="L5" s="672"/>
      <c r="M5" s="673"/>
      <c r="N5" s="671">
        <v>5</v>
      </c>
      <c r="O5" s="672"/>
      <c r="P5" s="672"/>
      <c r="Q5" s="672"/>
      <c r="R5" s="672"/>
      <c r="S5" s="672"/>
      <c r="T5" s="670">
        <v>6</v>
      </c>
      <c r="U5" s="670"/>
      <c r="V5" s="670"/>
      <c r="W5" s="670">
        <v>7</v>
      </c>
      <c r="X5" s="670"/>
      <c r="Y5" s="670"/>
      <c r="Z5" s="670"/>
      <c r="AA5" s="670"/>
      <c r="AB5" s="670"/>
      <c r="AC5" s="670"/>
      <c r="AD5" s="670"/>
      <c r="AE5" s="670">
        <v>8</v>
      </c>
      <c r="AF5" s="670"/>
      <c r="AG5" s="263">
        <v>9</v>
      </c>
      <c r="AH5" s="263">
        <v>10</v>
      </c>
      <c r="AI5" s="263">
        <v>11</v>
      </c>
    </row>
    <row r="6" spans="1:35" s="27" customFormat="1" ht="10.5" customHeight="1">
      <c r="A6" s="162"/>
      <c r="B6" s="674" t="s">
        <v>97</v>
      </c>
      <c r="C6" s="675"/>
      <c r="D6" s="675"/>
      <c r="E6" s="649" t="s">
        <v>47</v>
      </c>
      <c r="F6" s="649" t="s">
        <v>6</v>
      </c>
      <c r="G6" s="655">
        <f>SUM(G9:G15,G21:G29)</f>
        <v>326</v>
      </c>
      <c r="H6" s="643">
        <f>SUM(H9:H15,H21:H29)</f>
        <v>24</v>
      </c>
      <c r="I6" s="643">
        <f>SUM(I9:I15,I21:I29)</f>
        <v>12849.899999999998</v>
      </c>
      <c r="J6" s="643">
        <f>SUM(J9:M15,J21:M29)</f>
        <v>2604.1000000000004</v>
      </c>
      <c r="K6" s="646"/>
      <c r="L6" s="646"/>
      <c r="M6" s="652"/>
      <c r="N6" s="643">
        <f>SUM(N9:S15,N21:S29)</f>
        <v>697.2</v>
      </c>
      <c r="O6" s="646"/>
      <c r="P6" s="646"/>
      <c r="Q6" s="646"/>
      <c r="R6" s="646"/>
      <c r="S6" s="646"/>
      <c r="T6" s="643">
        <f>SUM(T9:V15,T21:V29)</f>
        <v>12168.5</v>
      </c>
      <c r="U6" s="646"/>
      <c r="V6" s="652"/>
      <c r="W6" s="643">
        <f>SUM(W9:AD15,W21:AD29)</f>
        <v>0</v>
      </c>
      <c r="X6" s="646"/>
      <c r="Y6" s="646"/>
      <c r="Z6" s="646"/>
      <c r="AA6" s="646"/>
      <c r="AB6" s="646"/>
      <c r="AC6" s="646"/>
      <c r="AD6" s="652"/>
      <c r="AE6" s="643">
        <f>SUM(AE9:AF15,AE21:AF29)</f>
        <v>681.4</v>
      </c>
      <c r="AF6" s="646"/>
      <c r="AG6" s="637">
        <f>SUM(AG9:AG15,AG21:AG29)</f>
        <v>633.90000000000009</v>
      </c>
      <c r="AH6" s="643">
        <f>SUM(AH9:AH15,AH21:AH29)</f>
        <v>0</v>
      </c>
      <c r="AI6" s="637">
        <f>SUM(AI9:AI15,AI21:AI29)</f>
        <v>63.3</v>
      </c>
    </row>
    <row r="7" spans="1:35" s="27" customFormat="1" ht="10.5" customHeight="1">
      <c r="A7" s="163"/>
      <c r="B7" s="666" t="s">
        <v>98</v>
      </c>
      <c r="C7" s="667"/>
      <c r="D7" s="667"/>
      <c r="E7" s="651"/>
      <c r="F7" s="651"/>
      <c r="G7" s="657"/>
      <c r="H7" s="645"/>
      <c r="I7" s="645"/>
      <c r="J7" s="645"/>
      <c r="K7" s="648"/>
      <c r="L7" s="648"/>
      <c r="M7" s="654"/>
      <c r="N7" s="645"/>
      <c r="O7" s="648"/>
      <c r="P7" s="648"/>
      <c r="Q7" s="648"/>
      <c r="R7" s="648"/>
      <c r="S7" s="648"/>
      <c r="T7" s="645"/>
      <c r="U7" s="648"/>
      <c r="V7" s="654"/>
      <c r="W7" s="645"/>
      <c r="X7" s="648"/>
      <c r="Y7" s="648"/>
      <c r="Z7" s="648"/>
      <c r="AA7" s="648"/>
      <c r="AB7" s="648"/>
      <c r="AC7" s="648"/>
      <c r="AD7" s="654"/>
      <c r="AE7" s="645"/>
      <c r="AF7" s="648"/>
      <c r="AG7" s="639"/>
      <c r="AH7" s="645"/>
      <c r="AI7" s="639"/>
    </row>
    <row r="8" spans="1:35" s="27" customFormat="1" ht="9.75" customHeight="1">
      <c r="A8" s="162"/>
      <c r="B8" s="668" t="s">
        <v>56</v>
      </c>
      <c r="C8" s="669"/>
      <c r="D8" s="669"/>
      <c r="E8" s="264"/>
      <c r="F8" s="264"/>
      <c r="G8" s="655">
        <f>'ЗП-К_Театр'!E7+ЗП_К_КонцОрг!E7+'ЗП-К_Музеи'!E7+'ЗП-К_Библиотеки'!E7+'ЗП-К_КДУ'!E7+'ЗП-К_Кино'!E7+'ЗП-К_Парки'!E7+'ЗП-К_Архивы'!E7+'ЗП-К_Прочие'!E7</f>
        <v>10</v>
      </c>
      <c r="H8" s="643">
        <f>'ЗП-К_Театр'!F7+ЗП_К_КонцОрг!F7+'ЗП-К_Музеи'!F7+'ЗП-К_Библиотеки'!F7+'ЗП-К_КДУ'!F7+'ЗП-К_Кино'!F7+'ЗП-К_Парки'!F7+'ЗП-К_Архивы'!F7+'ЗП-К_Прочие'!F7</f>
        <v>0</v>
      </c>
      <c r="I8" s="643">
        <f>SUM(T8:AF9)</f>
        <v>910.39999999999986</v>
      </c>
      <c r="J8" s="643">
        <f>'ЗП-К_Театр'!H7+ЗП_К_КонцОрг!H7+'ЗП-К_Музеи'!H7+'ЗП-К_Библиотеки'!H7+'ЗП-К_КДУ'!H7+'ЗП-К_Кино'!H7+'ЗП-К_Парки'!H7+'ЗП-К_Архивы'!H7+'ЗП-К_Прочие'!H7</f>
        <v>193.2</v>
      </c>
      <c r="K8" s="646"/>
      <c r="L8" s="646"/>
      <c r="M8" s="652"/>
      <c r="N8" s="643">
        <f>SUM(AG8:AI9)</f>
        <v>0</v>
      </c>
      <c r="O8" s="646"/>
      <c r="P8" s="646"/>
      <c r="Q8" s="646"/>
      <c r="R8" s="646"/>
      <c r="S8" s="646"/>
      <c r="T8" s="643">
        <f>'ЗП-К_Театр'!J7+ЗП_К_КонцОрг!J7+'ЗП-К_Музеи'!J7+'ЗП-К_Библиотеки'!J7+'ЗП-К_КДУ'!J7+'ЗП-К_Кино'!J7+'ЗП-К_Парки'!J7+'ЗП-К_Архивы'!J7+'ЗП-К_Прочие'!J7</f>
        <v>848.09999999999991</v>
      </c>
      <c r="U8" s="646"/>
      <c r="V8" s="652"/>
      <c r="W8" s="643">
        <f>'ЗП-К_Театр'!K7+ЗП_К_КонцОрг!K7+'ЗП-К_Музеи'!K7+'ЗП-К_Библиотеки'!K7+'ЗП-К_КДУ'!K7+'ЗП-К_Кино'!K7+'ЗП-К_Парки'!K7+'ЗП-К_Архивы'!K7+'ЗП-К_Прочие'!K7</f>
        <v>0</v>
      </c>
      <c r="X8" s="646"/>
      <c r="Y8" s="646"/>
      <c r="Z8" s="646"/>
      <c r="AA8" s="646"/>
      <c r="AB8" s="646"/>
      <c r="AC8" s="646"/>
      <c r="AD8" s="652"/>
      <c r="AE8" s="643">
        <f>'ЗП-К_Театр'!L7+ЗП_К_КонцОрг!L7+'ЗП-К_Музеи'!L7+'ЗП-К_Библиотеки'!L7+'ЗП-К_КДУ'!L7+'ЗП-К_Кино'!L7+'ЗП-К_Парки'!L7+'ЗП-К_Архивы'!L7+'ЗП-К_Прочие'!L7</f>
        <v>62.3</v>
      </c>
      <c r="AF8" s="646"/>
      <c r="AG8" s="643">
        <f>'ЗП-К_Театр'!M7+ЗП_К_КонцОрг!M7+'ЗП-К_Музеи'!M7+'ЗП-К_Библиотеки'!M7+'ЗП-К_КДУ'!M7+'ЗП-К_Кино'!M7+'ЗП-К_Парки'!M7+'ЗП-К_Архивы'!M7+'ЗП-К_Прочие'!M7</f>
        <v>0</v>
      </c>
      <c r="AH8" s="643">
        <f>'ЗП-К_Театр'!N7+ЗП_К_КонцОрг!N7+'ЗП-К_Музеи'!N7+'ЗП-К_Библиотеки'!N7+'ЗП-К_КДУ'!N7+'ЗП-К_Кино'!N7+'ЗП-К_Парки'!N7+'ЗП-К_Архивы'!N7+'ЗП-К_Прочие'!N7</f>
        <v>0</v>
      </c>
      <c r="AI8" s="643">
        <f>'ЗП-К_Театр'!O7+ЗП_К_КонцОрг!O7+'ЗП-К_Музеи'!O7+'ЗП-К_Библиотеки'!O7+'ЗП-К_КДУ'!O7+'ЗП-К_Кино'!O7+'ЗП-К_Парки'!O7+'ЗП-К_Архивы'!O7+'ЗП-К_Прочие'!O7</f>
        <v>0</v>
      </c>
    </row>
    <row r="9" spans="1:35" s="27" customFormat="1" ht="9.75" customHeight="1">
      <c r="A9" s="163"/>
      <c r="B9" s="641" t="s">
        <v>57</v>
      </c>
      <c r="C9" s="642"/>
      <c r="D9" s="642"/>
      <c r="E9" s="265" t="s">
        <v>55</v>
      </c>
      <c r="F9" s="265" t="s">
        <v>7</v>
      </c>
      <c r="G9" s="657"/>
      <c r="H9" s="645"/>
      <c r="I9" s="645"/>
      <c r="J9" s="645"/>
      <c r="K9" s="648"/>
      <c r="L9" s="648"/>
      <c r="M9" s="654"/>
      <c r="N9" s="645"/>
      <c r="O9" s="648"/>
      <c r="P9" s="648"/>
      <c r="Q9" s="648"/>
      <c r="R9" s="648"/>
      <c r="S9" s="648"/>
      <c r="T9" s="645"/>
      <c r="U9" s="648"/>
      <c r="V9" s="654"/>
      <c r="W9" s="645"/>
      <c r="X9" s="648"/>
      <c r="Y9" s="648"/>
      <c r="Z9" s="648"/>
      <c r="AA9" s="648"/>
      <c r="AB9" s="648"/>
      <c r="AC9" s="648"/>
      <c r="AD9" s="654"/>
      <c r="AE9" s="645"/>
      <c r="AF9" s="648"/>
      <c r="AG9" s="645"/>
      <c r="AH9" s="645"/>
      <c r="AI9" s="645"/>
    </row>
    <row r="10" spans="1:35" s="27" customFormat="1" ht="10.5" customHeight="1">
      <c r="A10" s="162"/>
      <c r="B10" s="658" t="s">
        <v>68</v>
      </c>
      <c r="C10" s="660"/>
      <c r="D10" s="660"/>
      <c r="E10" s="649" t="s">
        <v>58</v>
      </c>
      <c r="F10" s="649" t="s">
        <v>8</v>
      </c>
      <c r="G10" s="655">
        <f>'ЗП-К_Театр'!E8+ЗП_К_КонцОрг!E8+'ЗП-К_Музеи'!E8+'ЗП-К_Библиотеки'!E8+'ЗП-К_КДУ'!E8+'ЗП-К_Кино'!E8+'ЗП-К_Парки'!E8+'ЗП-К_Архивы'!E8+'ЗП-К_Прочие'!E8</f>
        <v>90</v>
      </c>
      <c r="H10" s="643">
        <f>'ЗП-К_Театр'!F8+ЗП_К_КонцОрг!F8+'ЗП-К_Музеи'!F8+'ЗП-К_Библиотеки'!F8+'ЗП-К_КДУ'!F8+'ЗП-К_Кино'!F8+'ЗП-К_Парки'!F8+'ЗП-К_Архивы'!F8+'ЗП-К_Прочие'!F8</f>
        <v>3.5</v>
      </c>
      <c r="I10" s="643">
        <f>SUM(T10:AF12)</f>
        <v>4882.6999999999989</v>
      </c>
      <c r="J10" s="643">
        <f>'ЗП-К_Театр'!H8+ЗП_К_КонцОрг!H8+'ЗП-К_Музеи'!H8+'ЗП-К_Библиотеки'!H8+'ЗП-К_КДУ'!H8+'ЗП-К_Кино'!H8+'ЗП-К_Парки'!H8+'ЗП-К_Архивы'!H8+'ЗП-К_Прочие'!H8</f>
        <v>64.400000000000006</v>
      </c>
      <c r="K10" s="646"/>
      <c r="L10" s="646"/>
      <c r="M10" s="652"/>
      <c r="N10" s="643">
        <f>SUM(AG10:AI12)</f>
        <v>107.5</v>
      </c>
      <c r="O10" s="646"/>
      <c r="P10" s="646"/>
      <c r="Q10" s="646"/>
      <c r="R10" s="646"/>
      <c r="S10" s="646"/>
      <c r="T10" s="643">
        <f>'ЗП-К_Театр'!J8+ЗП_К_КонцОрг!J8+'ЗП-К_Музеи'!J8+'ЗП-К_Библиотеки'!J8+'ЗП-К_КДУ'!J8+'ЗП-К_Кино'!J8+'ЗП-К_Парки'!J8+'ЗП-К_Архивы'!J8+'ЗП-К_Прочие'!J8</f>
        <v>4592.7999999999993</v>
      </c>
      <c r="U10" s="646"/>
      <c r="V10" s="652"/>
      <c r="W10" s="643">
        <f>'ЗП-К_Театр'!K8+ЗП_К_КонцОрг!K8+'ЗП-К_Музеи'!K8+'ЗП-К_Библиотеки'!K8+'ЗП-К_КДУ'!K8+'ЗП-К_Кино'!K8+'ЗП-К_Парки'!K8+'ЗП-К_Архивы'!K8+'ЗП-К_Прочие'!K8</f>
        <v>0</v>
      </c>
      <c r="X10" s="646"/>
      <c r="Y10" s="646"/>
      <c r="Z10" s="646"/>
      <c r="AA10" s="646"/>
      <c r="AB10" s="646"/>
      <c r="AC10" s="646"/>
      <c r="AD10" s="652"/>
      <c r="AE10" s="643">
        <f>'ЗП-К_Театр'!L8+ЗП_К_КонцОрг!L8+'ЗП-К_Музеи'!L8+'ЗП-К_Библиотеки'!L8+'ЗП-К_КДУ'!L8+'ЗП-К_Кино'!L8+'ЗП-К_Парки'!L8+'ЗП-К_Архивы'!L8+'ЗП-К_Прочие'!L8</f>
        <v>289.89999999999998</v>
      </c>
      <c r="AF10" s="646"/>
      <c r="AG10" s="637">
        <f>'ЗП-К_Театр'!M8+ЗП_К_КонцОрг!M8+'ЗП-К_Музеи'!M8+'ЗП-К_Библиотеки'!M8+'ЗП-К_КДУ'!M8+'ЗП-К_Кино'!M8+'ЗП-К_Парки'!M8+'ЗП-К_Архивы'!M8+'ЗП-К_Прочие'!M8</f>
        <v>102.5</v>
      </c>
      <c r="AH10" s="637">
        <f>'ЗП-К_Театр'!N8+ЗП_К_КонцОрг!N8+'ЗП-К_Музеи'!N8+'ЗП-К_Библиотеки'!N8+'ЗП-К_КДУ'!N8+'ЗП-К_Кино'!N8+'ЗП-К_Парки'!N8+'ЗП-К_Архивы'!N8+'ЗП-К_Прочие'!N8</f>
        <v>0</v>
      </c>
      <c r="AI10" s="637">
        <f>'ЗП-К_Театр'!O8+ЗП_К_КонцОрг!O8+'ЗП-К_Музеи'!O8+'ЗП-К_Библиотеки'!O8+'ЗП-К_КДУ'!O8+'ЗП-К_Кино'!O8+'ЗП-К_Парки'!O8+'ЗП-К_Архивы'!O8+'ЗП-К_Прочие'!O8</f>
        <v>5</v>
      </c>
    </row>
    <row r="11" spans="1:35" s="27" customFormat="1" ht="10.5" customHeight="1">
      <c r="A11" s="167"/>
      <c r="B11" s="640" t="s">
        <v>69</v>
      </c>
      <c r="C11" s="640"/>
      <c r="D11" s="640"/>
      <c r="E11" s="650"/>
      <c r="F11" s="650"/>
      <c r="G11" s="656"/>
      <c r="H11" s="644"/>
      <c r="I11" s="644"/>
      <c r="J11" s="644"/>
      <c r="K11" s="647"/>
      <c r="L11" s="647"/>
      <c r="M11" s="653"/>
      <c r="N11" s="644"/>
      <c r="O11" s="647"/>
      <c r="P11" s="647"/>
      <c r="Q11" s="647"/>
      <c r="R11" s="647"/>
      <c r="S11" s="647"/>
      <c r="T11" s="644"/>
      <c r="U11" s="647"/>
      <c r="V11" s="653"/>
      <c r="W11" s="644"/>
      <c r="X11" s="647"/>
      <c r="Y11" s="647"/>
      <c r="Z11" s="647"/>
      <c r="AA11" s="647"/>
      <c r="AB11" s="647"/>
      <c r="AC11" s="647"/>
      <c r="AD11" s="653"/>
      <c r="AE11" s="644"/>
      <c r="AF11" s="647"/>
      <c r="AG11" s="638"/>
      <c r="AH11" s="638"/>
      <c r="AI11" s="638"/>
    </row>
    <row r="12" spans="1:35" s="27" customFormat="1" ht="10.5" customHeight="1">
      <c r="A12" s="163"/>
      <c r="B12" s="641" t="s">
        <v>70</v>
      </c>
      <c r="C12" s="642"/>
      <c r="D12" s="642"/>
      <c r="E12" s="651"/>
      <c r="F12" s="651"/>
      <c r="G12" s="657"/>
      <c r="H12" s="645"/>
      <c r="I12" s="645"/>
      <c r="J12" s="645"/>
      <c r="K12" s="648"/>
      <c r="L12" s="648"/>
      <c r="M12" s="654"/>
      <c r="N12" s="645"/>
      <c r="O12" s="648"/>
      <c r="P12" s="648"/>
      <c r="Q12" s="648"/>
      <c r="R12" s="648"/>
      <c r="S12" s="648"/>
      <c r="T12" s="645"/>
      <c r="U12" s="648"/>
      <c r="V12" s="654"/>
      <c r="W12" s="645"/>
      <c r="X12" s="648"/>
      <c r="Y12" s="648"/>
      <c r="Z12" s="648"/>
      <c r="AA12" s="648"/>
      <c r="AB12" s="648"/>
      <c r="AC12" s="648"/>
      <c r="AD12" s="654"/>
      <c r="AE12" s="645"/>
      <c r="AF12" s="648"/>
      <c r="AG12" s="639"/>
      <c r="AH12" s="639"/>
      <c r="AI12" s="639"/>
    </row>
    <row r="13" spans="1:35" s="28" customFormat="1" ht="10.5" customHeight="1">
      <c r="A13" s="168"/>
      <c r="B13" s="634" t="s">
        <v>102</v>
      </c>
      <c r="C13" s="635"/>
      <c r="D13" s="635"/>
      <c r="E13" s="37" t="s">
        <v>99</v>
      </c>
      <c r="F13" s="37" t="s">
        <v>9</v>
      </c>
      <c r="G13" s="328">
        <f>'ЗП-К_Театр'!E9+ЗП_К_КонцОрг!E9+'ЗП-К_Музеи'!E9+'ЗП-К_Библиотеки'!E9+'ЗП-К_КДУ'!E9+'ЗП-К_Кино'!E9+'ЗП-К_Парки'!E9+'ЗП-К_Архивы'!E9+'ЗП-К_Прочие'!E9</f>
        <v>2</v>
      </c>
      <c r="H13" s="269">
        <f>'ЗП-К_Театр'!F9+ЗП_К_КонцОрг!F9+'ЗП-К_Музеи'!F9+'ЗП-К_Библиотеки'!F9+'ЗП-К_КДУ'!F9+'ЗП-К_Кино'!F9+'ЗП-К_Парки'!F9+'ЗП-К_Архивы'!F9+'ЗП-К_Прочие'!F9</f>
        <v>0</v>
      </c>
      <c r="I13" s="269">
        <f>SUM(T13:AF13)</f>
        <v>76.3</v>
      </c>
      <c r="J13" s="630">
        <f>'ЗП-К_Театр'!H9+ЗП_К_КонцОрг!H9+'ЗП-К_Музеи'!H9+'ЗП-К_Библиотеки'!H9+'ЗП-К_КДУ'!H9+'ЗП-К_Кино'!H9+'ЗП-К_Парки'!H9+'ЗП-К_Архивы'!H9+'ЗП-К_Прочие'!H9</f>
        <v>76.3</v>
      </c>
      <c r="K13" s="631"/>
      <c r="L13" s="631"/>
      <c r="M13" s="632"/>
      <c r="N13" s="630">
        <f>SUM(AG13:AI13)</f>
        <v>0</v>
      </c>
      <c r="O13" s="631"/>
      <c r="P13" s="631"/>
      <c r="Q13" s="631"/>
      <c r="R13" s="631"/>
      <c r="S13" s="631"/>
      <c r="T13" s="633">
        <f>'ЗП-К_Театр'!J9+ЗП_К_КонцОрг!J9+'ЗП-К_Музеи'!J9+'ЗП-К_Библиотеки'!J9+'ЗП-К_КДУ'!J9+'ЗП-К_Кино'!J9+'ЗП-К_Парки'!J9+'ЗП-К_Архивы'!J9+'ЗП-К_Прочие'!J9</f>
        <v>76.3</v>
      </c>
      <c r="U13" s="633"/>
      <c r="V13" s="633"/>
      <c r="W13" s="633">
        <f>'ЗП-К_Театр'!K9+ЗП_К_КонцОрг!K9+'ЗП-К_Музеи'!K9+'ЗП-К_Библиотеки'!K9+'ЗП-К_КДУ'!K9+'ЗП-К_Кино'!K9+'ЗП-К_Парки'!K9+'ЗП-К_Архивы'!K9+'ЗП-К_Прочие'!K9</f>
        <v>0</v>
      </c>
      <c r="X13" s="633"/>
      <c r="Y13" s="633"/>
      <c r="Z13" s="633"/>
      <c r="AA13" s="633"/>
      <c r="AB13" s="633"/>
      <c r="AC13" s="633"/>
      <c r="AD13" s="633"/>
      <c r="AE13" s="633">
        <f>'ЗП-К_Театр'!L9+ЗП_К_КонцОрг!L9+'ЗП-К_Музеи'!L9+'ЗП-К_Библиотеки'!L9+'ЗП-К_КДУ'!L9+'ЗП-К_Кино'!L9+'ЗП-К_Парки'!L9+'ЗП-К_Архивы'!L9+'ЗП-К_Прочие'!L9</f>
        <v>0</v>
      </c>
      <c r="AF13" s="633"/>
      <c r="AG13" s="268">
        <f>'ЗП-К_Театр'!M9+ЗП_К_КонцОрг!M9+'ЗП-К_Музеи'!M9+'ЗП-К_Библиотеки'!M9+'ЗП-К_КДУ'!M9+'ЗП-К_Кино'!M9+'ЗП-К_Парки'!M9+'ЗП-К_Архивы'!M9+'ЗП-К_Прочие'!M9</f>
        <v>0</v>
      </c>
      <c r="AH13" s="268">
        <f>'ЗП-К_Театр'!N9+ЗП_К_КонцОрг!N9+'ЗП-К_Музеи'!N9+'ЗП-К_Библиотеки'!N9+'ЗП-К_КДУ'!N9+'ЗП-К_Кино'!N9+'ЗП-К_Парки'!N9+'ЗП-К_Архивы'!N9+'ЗП-К_Прочие'!N9</f>
        <v>0</v>
      </c>
      <c r="AI13" s="268">
        <f>'ЗП-К_Театр'!O9+ЗП_К_КонцОрг!O9+'ЗП-К_Музеи'!O9+'ЗП-К_Библиотеки'!O9+'ЗП-К_КДУ'!O9+'ЗП-К_Кино'!O9+'ЗП-К_Парки'!O9+'ЗП-К_Архивы'!O9+'ЗП-К_Прочие'!O9</f>
        <v>0</v>
      </c>
    </row>
    <row r="14" spans="1:35" s="28" customFormat="1" ht="10.5" customHeight="1">
      <c r="A14" s="168"/>
      <c r="B14" s="634" t="s">
        <v>103</v>
      </c>
      <c r="C14" s="635"/>
      <c r="D14" s="635"/>
      <c r="E14" s="37" t="s">
        <v>100</v>
      </c>
      <c r="F14" s="37" t="s">
        <v>10</v>
      </c>
      <c r="G14" s="328">
        <f>'ЗП-К_Театр'!E10+ЗП_К_КонцОрг!E10+'ЗП-К_Музеи'!E10+'ЗП-К_Библиотеки'!E10+'ЗП-К_КДУ'!E10+'ЗП-К_Кино'!E10+'ЗП-К_Парки'!E10+'ЗП-К_Архивы'!E10+'ЗП-К_Прочие'!E10</f>
        <v>20</v>
      </c>
      <c r="H14" s="269">
        <f>'ЗП-К_Театр'!F10+ЗП_К_КонцОрг!F10+'ЗП-К_Музеи'!F10+'ЗП-К_Библиотеки'!F10+'ЗП-К_КДУ'!F10+'ЗП-К_Кино'!F10+'ЗП-К_Парки'!F10+'ЗП-К_Архивы'!F10+'ЗП-К_Прочие'!F10</f>
        <v>6.5</v>
      </c>
      <c r="I14" s="269">
        <f>SUM(T14:AF14)</f>
        <v>906.80000000000007</v>
      </c>
      <c r="J14" s="630">
        <f>'ЗП-К_Театр'!H10+ЗП_К_КонцОрг!H10+'ЗП-К_Музеи'!H10+'ЗП-К_Библиотеки'!H10+'ЗП-К_КДУ'!H10+'ЗП-К_Кино'!H10+'ЗП-К_Парки'!H10+'ЗП-К_Архивы'!H10+'ЗП-К_Прочие'!H10</f>
        <v>524.79999999999995</v>
      </c>
      <c r="K14" s="631"/>
      <c r="L14" s="631"/>
      <c r="M14" s="632"/>
      <c r="N14" s="630">
        <f>SUM(AG14:AI14)</f>
        <v>180.5</v>
      </c>
      <c r="O14" s="631"/>
      <c r="P14" s="631"/>
      <c r="Q14" s="631"/>
      <c r="R14" s="631"/>
      <c r="S14" s="631"/>
      <c r="T14" s="633">
        <f>'ЗП-К_Театр'!J10+ЗП_К_КонцОрг!J10+'ЗП-К_Музеи'!J10+'ЗП-К_Библиотеки'!J10+'ЗП-К_КДУ'!J10+'ЗП-К_Кино'!J10+'ЗП-К_Парки'!J10+'ЗП-К_Архивы'!J10+'ЗП-К_Прочие'!J10</f>
        <v>855.1</v>
      </c>
      <c r="U14" s="633"/>
      <c r="V14" s="633"/>
      <c r="W14" s="633">
        <f>'ЗП-К_Театр'!K10+ЗП_К_КонцОрг!K10+'ЗП-К_Музеи'!K10+'ЗП-К_Библиотеки'!K10+'ЗП-К_КДУ'!K10+'ЗП-К_Кино'!K10+'ЗП-К_Парки'!K10+'ЗП-К_Архивы'!K10+'ЗП-К_Прочие'!K10</f>
        <v>0</v>
      </c>
      <c r="X14" s="633"/>
      <c r="Y14" s="633"/>
      <c r="Z14" s="633"/>
      <c r="AA14" s="633"/>
      <c r="AB14" s="633"/>
      <c r="AC14" s="633"/>
      <c r="AD14" s="633"/>
      <c r="AE14" s="633">
        <f>'ЗП-К_Театр'!L10+ЗП_К_КонцОрг!L10+'ЗП-К_Музеи'!L10+'ЗП-К_Библиотеки'!L10+'ЗП-К_КДУ'!L10+'ЗП-К_Кино'!L10+'ЗП-К_Парки'!L10+'ЗП-К_Архивы'!L10+'ЗП-К_Прочие'!L10</f>
        <v>51.7</v>
      </c>
      <c r="AF14" s="633"/>
      <c r="AG14" s="268">
        <f>'ЗП-К_Театр'!M10+ЗП_К_КонцОрг!M10+'ЗП-К_Музеи'!M10+'ЗП-К_Библиотеки'!M10+'ЗП-К_КДУ'!M10+'ЗП-К_Кино'!M10+'ЗП-К_Парки'!M10+'ЗП-К_Архивы'!M10+'ЗП-К_Прочие'!M10</f>
        <v>140.1</v>
      </c>
      <c r="AH14" s="268">
        <f>'ЗП-К_Театр'!N10+ЗП_К_КонцОрг!N10+'ЗП-К_Музеи'!N10+'ЗП-К_Библиотеки'!N10+'ЗП-К_КДУ'!N10+'ЗП-К_Кино'!N10+'ЗП-К_Парки'!N10+'ЗП-К_Архивы'!N10+'ЗП-К_Прочие'!N10</f>
        <v>0</v>
      </c>
      <c r="AI14" s="268">
        <f>'ЗП-К_Театр'!O10+ЗП_К_КонцОрг!O10+'ЗП-К_Музеи'!O10+'ЗП-К_Библиотеки'!O10+'ЗП-К_КДУ'!O10+'ЗП-К_Кино'!O10+'ЗП-К_Парки'!O10+'ЗП-К_Архивы'!O10+'ЗП-К_Прочие'!O10</f>
        <v>40.4</v>
      </c>
    </row>
    <row r="15" spans="1:35" s="28" customFormat="1" ht="10.5" customHeight="1">
      <c r="A15" s="168"/>
      <c r="B15" s="634" t="s">
        <v>104</v>
      </c>
      <c r="C15" s="635"/>
      <c r="D15" s="635"/>
      <c r="E15" s="37" t="s">
        <v>101</v>
      </c>
      <c r="F15" s="37" t="s">
        <v>59</v>
      </c>
      <c r="G15" s="328">
        <f>'ЗП-К_Театр'!E11+ЗП_К_КонцОрг!E11+'ЗП-К_Музеи'!E11+'ЗП-К_Библиотеки'!E11+'ЗП-К_КДУ'!E11+'ЗП-К_Кино'!E11+'ЗП-К_Парки'!E11+'ЗП-К_Архивы'!E11+'ЗП-К_Прочие'!E11</f>
        <v>69</v>
      </c>
      <c r="H15" s="269">
        <f>'ЗП-К_Театр'!F11+ЗП_К_КонцОрг!F11+'ЗП-К_Музеи'!F11+'ЗП-К_Библиотеки'!F11+'ЗП-К_КДУ'!F11+'ЗП-К_Кино'!F11+'ЗП-К_Парки'!F11+'ЗП-К_Архивы'!F11+'ЗП-К_Прочие'!F11</f>
        <v>10</v>
      </c>
      <c r="I15" s="269">
        <f>SUM(T15:AF15)</f>
        <v>2569.3999999999996</v>
      </c>
      <c r="J15" s="630">
        <f>'ЗП-К_Театр'!H11+ЗП_К_КонцОрг!H11+'ЗП-К_Музеи'!H11+'ЗП-К_Библиотеки'!H11+'ЗП-К_КДУ'!H11+'ЗП-К_Кино'!H11+'ЗП-К_Парки'!H11+'ЗП-К_Архивы'!H11+'ЗП-К_Прочие'!H11</f>
        <v>58.6</v>
      </c>
      <c r="K15" s="631"/>
      <c r="L15" s="631"/>
      <c r="M15" s="632"/>
      <c r="N15" s="630">
        <f>SUM(AG15:AI15)</f>
        <v>326.10000000000002</v>
      </c>
      <c r="O15" s="631"/>
      <c r="P15" s="631"/>
      <c r="Q15" s="631"/>
      <c r="R15" s="631"/>
      <c r="S15" s="631"/>
      <c r="T15" s="633">
        <f>'ЗП-К_Театр'!J11+ЗП_К_КонцОрг!J11+'ЗП-К_Музеи'!J11+'ЗП-К_Библиотеки'!J11+'ЗП-К_КДУ'!J11+'ЗП-К_Кино'!J11+'ЗП-К_Парки'!J11+'ЗП-К_Архивы'!J11+'ЗП-К_Прочие'!J11</f>
        <v>2483.3999999999996</v>
      </c>
      <c r="U15" s="633"/>
      <c r="V15" s="633"/>
      <c r="W15" s="633">
        <f>'ЗП-К_Театр'!K11+ЗП_К_КонцОрг!K11+'ЗП-К_Музеи'!K11+'ЗП-К_Библиотеки'!K11+'ЗП-К_КДУ'!K11+'ЗП-К_Кино'!K11+'ЗП-К_Парки'!K11+'ЗП-К_Архивы'!K11+'ЗП-К_Прочие'!K11</f>
        <v>0</v>
      </c>
      <c r="X15" s="633"/>
      <c r="Y15" s="633"/>
      <c r="Z15" s="633"/>
      <c r="AA15" s="633"/>
      <c r="AB15" s="633"/>
      <c r="AC15" s="633"/>
      <c r="AD15" s="633"/>
      <c r="AE15" s="633">
        <f>'ЗП-К_Театр'!L11+ЗП_К_КонцОрг!L11+'ЗП-К_Музеи'!L11+'ЗП-К_Библиотеки'!L11+'ЗП-К_КДУ'!L11+'ЗП-К_Кино'!L11+'ЗП-К_Парки'!L11+'ЗП-К_Архивы'!L11+'ЗП-К_Прочие'!L11</f>
        <v>86</v>
      </c>
      <c r="AF15" s="633"/>
      <c r="AG15" s="268">
        <f>'ЗП-К_Театр'!M11+ЗП_К_КонцОрг!M11+'ЗП-К_Музеи'!M11+'ЗП-К_Библиотеки'!M11+'ЗП-К_КДУ'!M11+'ЗП-К_Кино'!M11+'ЗП-К_Парки'!M11+'ЗП-К_Архивы'!M11+'ЗП-К_Прочие'!M11</f>
        <v>311.10000000000002</v>
      </c>
      <c r="AH15" s="268">
        <f>'ЗП-К_Театр'!N11+ЗП_К_КонцОрг!N11+'ЗП-К_Музеи'!N11+'ЗП-К_Библиотеки'!N11+'ЗП-К_КДУ'!N11+'ЗП-К_Кино'!N11+'ЗП-К_Парки'!N11+'ЗП-К_Архивы'!N11+'ЗП-К_Прочие'!N11</f>
        <v>0</v>
      </c>
      <c r="AI15" s="268">
        <f>'ЗП-К_Театр'!O11+ЗП_К_КонцОрг!O11+'ЗП-К_Музеи'!O11+'ЗП-К_Библиотеки'!O11+'ЗП-К_КДУ'!O11+'ЗП-К_Кино'!O11+'ЗП-К_Парки'!O11+'ЗП-К_Архивы'!O11+'ЗП-К_Прочие'!O11</f>
        <v>15</v>
      </c>
    </row>
    <row r="16" spans="1:35" s="27" customFormat="1" ht="9.75" customHeight="1">
      <c r="A16" s="162"/>
      <c r="B16" s="663" t="s">
        <v>62</v>
      </c>
      <c r="C16" s="663"/>
      <c r="D16" s="663"/>
      <c r="E16" s="264"/>
      <c r="F16" s="264"/>
      <c r="G16" s="695">
        <f>'ЗП-К_Театр'!E12+ЗП_К_КонцОрг!E12+'ЗП-К_Музеи'!E12+'ЗП-К_Библиотеки'!E12+'ЗП-К_КДУ'!E12+'ЗП-К_Кино'!E12+'ЗП-К_Парки'!E12+'ЗП-К_Архивы'!E12+'ЗП-К_Прочие'!E12</f>
        <v>0</v>
      </c>
      <c r="H16" s="637">
        <f>'ЗП-К_Театр'!F12+ЗП_К_КонцОрг!F12+'ЗП-К_Музеи'!F12+'ЗП-К_Библиотеки'!F12+'ЗП-К_КДУ'!F12+'ЗП-К_Кино'!F12+'ЗП-К_Парки'!F12+'ЗП-К_Архивы'!F12+'ЗП-К_Прочие'!F12</f>
        <v>0</v>
      </c>
      <c r="I16" s="637">
        <f>SUM(T17:AF17)</f>
        <v>0</v>
      </c>
      <c r="J16" s="643">
        <f>'ЗП-К_Театр'!H12+ЗП_К_КонцОрг!H12+'ЗП-К_Музеи'!H12+'ЗП-К_Библиотеки'!H12+'ЗП-К_КДУ'!H12+'ЗП-К_Кино'!H12+'ЗП-К_Парки'!H12+'ЗП-К_Архивы'!H12+'ЗП-К_Прочие'!H12</f>
        <v>0</v>
      </c>
      <c r="K16" s="646"/>
      <c r="L16" s="646"/>
      <c r="M16" s="652"/>
      <c r="N16" s="643">
        <f>SUM(AG17:AI17)</f>
        <v>0</v>
      </c>
      <c r="O16" s="646"/>
      <c r="P16" s="646"/>
      <c r="Q16" s="646"/>
      <c r="R16" s="646"/>
      <c r="S16" s="652"/>
      <c r="T16" s="643">
        <f>'ЗП-К_Театр'!J12+ЗП_К_КонцОрг!J12+'ЗП-К_Музеи'!J12+'ЗП-К_Библиотеки'!J12+'ЗП-К_КДУ'!J12+'ЗП-К_Кино'!J12+'ЗП-К_Парки'!J12+'ЗП-К_Архивы'!J12+'ЗП-К_Прочие'!J12</f>
        <v>0</v>
      </c>
      <c r="U16" s="646"/>
      <c r="V16" s="646"/>
      <c r="W16" s="643">
        <f>'ЗП-К_Театр'!K12+ЗП_К_КонцОрг!K12+'ЗП-К_Музеи'!K12+'ЗП-К_Библиотеки'!K12+'ЗП-К_КДУ'!K12+'ЗП-К_Кино'!K12+'ЗП-К_Парки'!K12+'ЗП-К_Архивы'!K12+'ЗП-К_Прочие'!K12</f>
        <v>0</v>
      </c>
      <c r="X16" s="646"/>
      <c r="Y16" s="646"/>
      <c r="Z16" s="646"/>
      <c r="AA16" s="646"/>
      <c r="AB16" s="646"/>
      <c r="AC16" s="646"/>
      <c r="AD16" s="652"/>
      <c r="AE16" s="643">
        <f>'ЗП-К_Театр'!L12+ЗП_К_КонцОрг!L12+'ЗП-К_Музеи'!L12+'ЗП-К_Библиотеки'!L12+'ЗП-К_КДУ'!L12+'ЗП-К_Кино'!L12+'ЗП-К_Парки'!L12+'ЗП-К_Архивы'!L12+'ЗП-К_Прочие'!L12</f>
        <v>0</v>
      </c>
      <c r="AF16" s="652"/>
      <c r="AG16" s="637">
        <f>'ЗП-К_Театр'!M12+ЗП_К_КонцОрг!M12+'ЗП-К_Музеи'!M12+'ЗП-К_Библиотеки'!M12+'ЗП-К_КДУ'!M12+'ЗП-К_Кино'!M12+'ЗП-К_Парки'!M12+'ЗП-К_Архивы'!M12+'ЗП-К_Прочие'!M12</f>
        <v>0</v>
      </c>
      <c r="AH16" s="637">
        <f>'ЗП-К_Театр'!N12+ЗП_К_КонцОрг!N12+'ЗП-К_Музеи'!N12+'ЗП-К_Библиотеки'!N12+'ЗП-К_КДУ'!N12+'ЗП-К_Кино'!N12+'ЗП-К_Парки'!N12+'ЗП-К_Архивы'!N12+'ЗП-К_Прочие'!N12</f>
        <v>0</v>
      </c>
      <c r="AI16" s="637">
        <f>'ЗП-К_Театр'!O12+ЗП_К_КонцОрг!O12+'ЗП-К_Музеи'!O12+'ЗП-К_Библиотеки'!O12+'ЗП-К_КДУ'!O12+'ЗП-К_Кино'!O12+'ЗП-К_Парки'!O12+'ЗП-К_Архивы'!O12+'ЗП-К_Прочие'!O12</f>
        <v>0</v>
      </c>
    </row>
    <row r="17" spans="1:35" s="27" customFormat="1" ht="10.5" customHeight="1">
      <c r="A17" s="163"/>
      <c r="B17" s="664" t="s">
        <v>105</v>
      </c>
      <c r="C17" s="664"/>
      <c r="D17" s="664"/>
      <c r="E17" s="265" t="s">
        <v>71</v>
      </c>
      <c r="F17" s="265" t="s">
        <v>60</v>
      </c>
      <c r="G17" s="696"/>
      <c r="H17" s="639"/>
      <c r="I17" s="639"/>
      <c r="J17" s="645"/>
      <c r="K17" s="648"/>
      <c r="L17" s="648"/>
      <c r="M17" s="654"/>
      <c r="N17" s="645"/>
      <c r="O17" s="648"/>
      <c r="P17" s="648"/>
      <c r="Q17" s="648"/>
      <c r="R17" s="648"/>
      <c r="S17" s="654"/>
      <c r="T17" s="645"/>
      <c r="U17" s="648"/>
      <c r="V17" s="648"/>
      <c r="W17" s="645"/>
      <c r="X17" s="648"/>
      <c r="Y17" s="648"/>
      <c r="Z17" s="648"/>
      <c r="AA17" s="648"/>
      <c r="AB17" s="648"/>
      <c r="AC17" s="648"/>
      <c r="AD17" s="654"/>
      <c r="AE17" s="645"/>
      <c r="AF17" s="654"/>
      <c r="AG17" s="639"/>
      <c r="AH17" s="639"/>
      <c r="AI17" s="639"/>
    </row>
    <row r="18" spans="1:35" s="27" customFormat="1" ht="10.5" customHeight="1">
      <c r="A18" s="162"/>
      <c r="B18" s="665" t="s">
        <v>72</v>
      </c>
      <c r="C18" s="665"/>
      <c r="D18" s="665"/>
      <c r="E18" s="264" t="s">
        <v>73</v>
      </c>
      <c r="F18" s="264" t="s">
        <v>61</v>
      </c>
      <c r="G18" s="329">
        <f>'ЗП-К_Театр'!E13+ЗП_К_КонцОрг!E13+'ЗП-К_Музеи'!E13+'ЗП-К_Библиотеки'!E13+'ЗП-К_КДУ'!E13+'ЗП-К_Кино'!E13+'ЗП-К_Парки'!E13+'ЗП-К_Архивы'!E13+'ЗП-К_Прочие'!E13</f>
        <v>0</v>
      </c>
      <c r="H18" s="267">
        <f>'ЗП-К_Театр'!F13+ЗП_К_КонцОрг!F13+'ЗП-К_Музеи'!F13+'ЗП-К_Библиотеки'!F13+'ЗП-К_КДУ'!F13+'ЗП-К_Кино'!F13+'ЗП-К_Парки'!F13+'ЗП-К_Архивы'!F13+'ЗП-К_Прочие'!F13</f>
        <v>0</v>
      </c>
      <c r="I18" s="269">
        <f>SUM(T18:AF18)</f>
        <v>0</v>
      </c>
      <c r="J18" s="630">
        <f>'ЗП-К_Театр'!H13+ЗП_К_КонцОрг!H13+'ЗП-К_Музеи'!H13+'ЗП-К_Библиотеки'!H13+'ЗП-К_КДУ'!H13+'ЗП-К_Кино'!H13+'ЗП-К_Парки'!H13+'ЗП-К_Архивы'!H13+'ЗП-К_Прочие'!H13</f>
        <v>0</v>
      </c>
      <c r="K18" s="631"/>
      <c r="L18" s="631"/>
      <c r="M18" s="632"/>
      <c r="N18" s="630">
        <f>SUM(AG18:AI18)</f>
        <v>0</v>
      </c>
      <c r="O18" s="631"/>
      <c r="P18" s="631"/>
      <c r="Q18" s="631"/>
      <c r="R18" s="631"/>
      <c r="S18" s="631"/>
      <c r="T18" s="643">
        <f>'ЗП-К_Театр'!J13+ЗП_К_КонцОрг!J13+'ЗП-К_Музеи'!J13+'ЗП-К_Библиотеки'!J13+'ЗП-К_КДУ'!J13+'ЗП-К_Кино'!J13+'ЗП-К_Парки'!J13+'ЗП-К_Архивы'!J13+'ЗП-К_Прочие'!J13</f>
        <v>0</v>
      </c>
      <c r="U18" s="646"/>
      <c r="V18" s="652"/>
      <c r="W18" s="643">
        <f>'ЗП-К_Театр'!K13+ЗП_К_КонцОрг!K13+'ЗП-К_Музеи'!K13+'ЗП-К_Библиотеки'!K13+'ЗП-К_КДУ'!K13+'ЗП-К_Кино'!K13+'ЗП-К_Парки'!K13+'ЗП-К_Архивы'!K13+'ЗП-К_Прочие'!K13</f>
        <v>0</v>
      </c>
      <c r="X18" s="646"/>
      <c r="Y18" s="646"/>
      <c r="Z18" s="646"/>
      <c r="AA18" s="646"/>
      <c r="AB18" s="646"/>
      <c r="AC18" s="646"/>
      <c r="AD18" s="652"/>
      <c r="AE18" s="643">
        <f>'ЗП-К_Театр'!L13+ЗП_К_КонцОрг!L13+'ЗП-К_Музеи'!L13+'ЗП-К_Библиотеки'!L13+'ЗП-К_КДУ'!L13+'ЗП-К_Кино'!L13+'ЗП-К_Парки'!L13+'ЗП-К_Архивы'!L13+'ЗП-К_Прочие'!L13</f>
        <v>0</v>
      </c>
      <c r="AF18" s="646"/>
      <c r="AG18" s="266">
        <f>'ЗП-К_Театр'!M13+ЗП_К_КонцОрг!M13+'ЗП-К_Музеи'!M13+'ЗП-К_Библиотеки'!M13+'ЗП-К_КДУ'!M13+'ЗП-К_Кино'!M13+'ЗП-К_Парки'!M13+'ЗП-К_Архивы'!M13+'ЗП-К_Прочие'!M13</f>
        <v>0</v>
      </c>
      <c r="AH18" s="266">
        <f>'ЗП-К_Театр'!N13+ЗП_К_КонцОрг!N13+'ЗП-К_Музеи'!N13+'ЗП-К_Библиотеки'!N13+'ЗП-К_КДУ'!N13+'ЗП-К_Кино'!N13+'ЗП-К_Парки'!N13+'ЗП-К_Архивы'!N13+'ЗП-К_Прочие'!N13</f>
        <v>0</v>
      </c>
      <c r="AI18" s="266">
        <f>'ЗП-К_Театр'!O13+ЗП_К_КонцОрг!O13+'ЗП-К_Музеи'!O13+'ЗП-К_Библиотеки'!O13+'ЗП-К_КДУ'!O13+'ЗП-К_Кино'!O13+'ЗП-К_Парки'!O13+'ЗП-К_Архивы'!O13+'ЗП-К_Прочие'!O13</f>
        <v>0</v>
      </c>
    </row>
    <row r="19" spans="1:35" s="28" customFormat="1" ht="10.5" customHeight="1">
      <c r="A19" s="168"/>
      <c r="B19" s="661" t="s">
        <v>106</v>
      </c>
      <c r="C19" s="662"/>
      <c r="D19" s="662"/>
      <c r="E19" s="37" t="s">
        <v>107</v>
      </c>
      <c r="F19" s="37" t="s">
        <v>63</v>
      </c>
      <c r="G19" s="329">
        <f>'ЗП-К_Театр'!E14+ЗП_К_КонцОрг!E14+'ЗП-К_Музеи'!E14+'ЗП-К_Библиотеки'!E14+'ЗП-К_КДУ'!E14+'ЗП-К_Кино'!E14+'ЗП-К_Парки'!E14+'ЗП-К_Архивы'!E14+'ЗП-К_Прочие'!E14</f>
        <v>3</v>
      </c>
      <c r="H19" s="267">
        <f>'ЗП-К_Театр'!F14+ЗП_К_КонцОрг!F14+'ЗП-К_Музеи'!F14+'ЗП-К_Библиотеки'!F14+'ЗП-К_КДУ'!F14+'ЗП-К_Кино'!F14+'ЗП-К_Парки'!F14+'ЗП-К_Архивы'!F14+'ЗП-К_Прочие'!F14</f>
        <v>2</v>
      </c>
      <c r="I19" s="269">
        <f>SUM(T19:AF19)</f>
        <v>153.19999999999999</v>
      </c>
      <c r="J19" s="630">
        <f>'ЗП-К_Театр'!H14+ЗП_К_КонцОрг!H14+'ЗП-К_Музеи'!H14+'ЗП-К_Библиотеки'!H14+'ЗП-К_КДУ'!H14+'ЗП-К_Кино'!H14+'ЗП-К_Парки'!H14+'ЗП-К_Архивы'!H14+'ЗП-К_Прочие'!H14</f>
        <v>0</v>
      </c>
      <c r="K19" s="631"/>
      <c r="L19" s="631"/>
      <c r="M19" s="632"/>
      <c r="N19" s="630">
        <f>SUM(AG19:AI19)</f>
        <v>86.3</v>
      </c>
      <c r="O19" s="631"/>
      <c r="P19" s="631"/>
      <c r="Q19" s="631"/>
      <c r="R19" s="631"/>
      <c r="S19" s="631"/>
      <c r="T19" s="633">
        <f>'ЗП-К_Театр'!J14+ЗП_К_КонцОрг!J14+'ЗП-К_Музеи'!J14+'ЗП-К_Библиотеки'!J14+'ЗП-К_КДУ'!J14+'ЗП-К_Кино'!J14+'ЗП-К_Парки'!J14+'ЗП-К_Архивы'!J14+'ЗП-К_Прочие'!J14</f>
        <v>153.19999999999999</v>
      </c>
      <c r="U19" s="633"/>
      <c r="V19" s="633"/>
      <c r="W19" s="633">
        <f>'ЗП-К_Театр'!K14+ЗП_К_КонцОрг!K14+'ЗП-К_Музеи'!K14+'ЗП-К_Библиотеки'!K14+'ЗП-К_КДУ'!K14+'ЗП-К_Кино'!K14+'ЗП-К_Парки'!K14+'ЗП-К_Архивы'!K14+'ЗП-К_Прочие'!K14</f>
        <v>0</v>
      </c>
      <c r="X19" s="633"/>
      <c r="Y19" s="633"/>
      <c r="Z19" s="633"/>
      <c r="AA19" s="633"/>
      <c r="AB19" s="633"/>
      <c r="AC19" s="633"/>
      <c r="AD19" s="633"/>
      <c r="AE19" s="633">
        <f>'ЗП-К_Театр'!L14+ЗП_К_КонцОрг!L14+'ЗП-К_Музеи'!L14+'ЗП-К_Библиотеки'!L14+'ЗП-К_КДУ'!L14+'ЗП-К_Кино'!L14+'ЗП-К_Парки'!L14+'ЗП-К_Архивы'!L14+'ЗП-К_Прочие'!L14</f>
        <v>0</v>
      </c>
      <c r="AF19" s="633"/>
      <c r="AG19" s="268">
        <f>'ЗП-К_Театр'!M14+ЗП_К_КонцОрг!M14+'ЗП-К_Музеи'!M14+'ЗП-К_Библиотеки'!M14+'ЗП-К_КДУ'!M14+'ЗП-К_Кино'!M14+'ЗП-К_Парки'!M14+'ЗП-К_Архивы'!M14+'ЗП-К_Прочие'!M14</f>
        <v>86.3</v>
      </c>
      <c r="AH19" s="268">
        <f>'ЗП-К_Театр'!N14+ЗП_К_КонцОрг!N14+'ЗП-К_Музеи'!N14+'ЗП-К_Библиотеки'!N14+'ЗП-К_КДУ'!N14+'ЗП-К_Кино'!N14+'ЗП-К_Парки'!N14+'ЗП-К_Архивы'!N14+'ЗП-К_Прочие'!N14</f>
        <v>0</v>
      </c>
      <c r="AI19" s="268">
        <f>'ЗП-К_Театр'!O14+ЗП_К_КонцОрг!O14+'ЗП-К_Музеи'!O14+'ЗП-К_Библиотеки'!O14+'ЗП-К_КДУ'!O14+'ЗП-К_Кино'!O14+'ЗП-К_Парки'!O14+'ЗП-К_Архивы'!O14+'ЗП-К_Прочие'!O14</f>
        <v>0</v>
      </c>
    </row>
    <row r="20" spans="1:35" s="28" customFormat="1" ht="10.5" customHeight="1">
      <c r="A20" s="168"/>
      <c r="B20" s="661" t="s">
        <v>74</v>
      </c>
      <c r="C20" s="662"/>
      <c r="D20" s="662"/>
      <c r="E20" s="37" t="s">
        <v>76</v>
      </c>
      <c r="F20" s="37" t="s">
        <v>64</v>
      </c>
      <c r="G20" s="329">
        <f>'ЗП-К_Театр'!E15+ЗП_К_КонцОрг!E15+'ЗП-К_Музеи'!E15+'ЗП-К_Библиотеки'!E15+'ЗП-К_КДУ'!E15+'ЗП-К_Кино'!E15+'ЗП-К_Парки'!E15+'ЗП-К_Архивы'!E15+'ЗП-К_Прочие'!E15</f>
        <v>0</v>
      </c>
      <c r="H20" s="267">
        <f>'ЗП-К_Театр'!F15+ЗП_К_КонцОрг!F15+'ЗП-К_Музеи'!F15+'ЗП-К_Библиотеки'!F15+'ЗП-К_КДУ'!F15+'ЗП-К_Кино'!F15+'ЗП-К_Парки'!F15+'ЗП-К_Архивы'!F15+'ЗП-К_Прочие'!F15</f>
        <v>0</v>
      </c>
      <c r="I20" s="269">
        <f>SUM(T20:AF20)</f>
        <v>0</v>
      </c>
      <c r="J20" s="630">
        <f>'ЗП-К_Театр'!H15+ЗП_К_КонцОрг!H15+'ЗП-К_Музеи'!H15+'ЗП-К_Библиотеки'!H15+'ЗП-К_КДУ'!H15+'ЗП-К_Кино'!H15+'ЗП-К_Парки'!H15+'ЗП-К_Архивы'!H15+'ЗП-К_Прочие'!H15</f>
        <v>0</v>
      </c>
      <c r="K20" s="631"/>
      <c r="L20" s="631"/>
      <c r="M20" s="632"/>
      <c r="N20" s="630">
        <f>SUM(AG20:AI20)</f>
        <v>0</v>
      </c>
      <c r="O20" s="631"/>
      <c r="P20" s="631"/>
      <c r="Q20" s="631"/>
      <c r="R20" s="631"/>
      <c r="S20" s="631"/>
      <c r="T20" s="633">
        <f>'ЗП-К_Театр'!J15+ЗП_К_КонцОрг!J15+'ЗП-К_Музеи'!J15+'ЗП-К_Библиотеки'!J15+'ЗП-К_КДУ'!J15+'ЗП-К_Кино'!J15+'ЗП-К_Парки'!J15+'ЗП-К_Архивы'!J15+'ЗП-К_Прочие'!J15</f>
        <v>0</v>
      </c>
      <c r="U20" s="633"/>
      <c r="V20" s="633"/>
      <c r="W20" s="633">
        <f>'ЗП-К_Театр'!K15+ЗП_К_КонцОрг!K15+'ЗП-К_Музеи'!K15+'ЗП-К_Библиотеки'!K15+'ЗП-К_КДУ'!K15+'ЗП-К_Кино'!K15+'ЗП-К_Парки'!K15+'ЗП-К_Архивы'!K15+'ЗП-К_Прочие'!K15</f>
        <v>0</v>
      </c>
      <c r="X20" s="633"/>
      <c r="Y20" s="633"/>
      <c r="Z20" s="633"/>
      <c r="AA20" s="633"/>
      <c r="AB20" s="633"/>
      <c r="AC20" s="633"/>
      <c r="AD20" s="633"/>
      <c r="AE20" s="633">
        <f>'ЗП-К_Театр'!L15+ЗП_К_КонцОрг!L15+'ЗП-К_Музеи'!L15+'ЗП-К_Библиотеки'!L15+'ЗП-К_КДУ'!L15+'ЗП-К_Кино'!L15+'ЗП-К_Парки'!L15+'ЗП-К_Архивы'!L15+'ЗП-К_Прочие'!L15</f>
        <v>0</v>
      </c>
      <c r="AF20" s="633"/>
      <c r="AG20" s="268">
        <f>'ЗП-К_Театр'!M15+ЗП_К_КонцОрг!M15+'ЗП-К_Музеи'!M15+'ЗП-К_Библиотеки'!M15+'ЗП-К_КДУ'!M15+'ЗП-К_Кино'!M15+'ЗП-К_Парки'!M15+'ЗП-К_Архивы'!M15+'ЗП-К_Прочие'!M15</f>
        <v>0</v>
      </c>
      <c r="AH20" s="268">
        <f>'ЗП-К_Театр'!N15+ЗП_К_КонцОрг!N15+'ЗП-К_Музеи'!N15+'ЗП-К_Библиотеки'!N15+'ЗП-К_КДУ'!N15+'ЗП-К_Кино'!N15+'ЗП-К_Парки'!N15+'ЗП-К_Архивы'!N15+'ЗП-К_Прочие'!N15</f>
        <v>0</v>
      </c>
      <c r="AI20" s="268">
        <f>'ЗП-К_Театр'!O15+ЗП_К_КонцОрг!O15+'ЗП-К_Музеи'!O15+'ЗП-К_Библиотеки'!O15+'ЗП-К_КДУ'!O15+'ЗП-К_Кино'!O15+'ЗП-К_Парки'!O15+'ЗП-К_Архивы'!O15+'ЗП-К_Прочие'!O15</f>
        <v>0</v>
      </c>
    </row>
    <row r="21" spans="1:35" s="27" customFormat="1" ht="10.5" customHeight="1">
      <c r="A21" s="162"/>
      <c r="B21" s="658" t="s">
        <v>108</v>
      </c>
      <c r="C21" s="659"/>
      <c r="D21" s="659"/>
      <c r="E21" s="649" t="s">
        <v>77</v>
      </c>
      <c r="F21" s="649" t="s">
        <v>65</v>
      </c>
      <c r="G21" s="655">
        <f>'ЗП-К_Театр'!E16+ЗП_К_КонцОрг!E16+'ЗП-К_Музеи'!E16+'ЗП-К_Библиотеки'!E16+'ЗП-К_КДУ'!E16+'ЗП-К_Кино'!E16+'ЗП-К_Парки'!E16+'ЗП-К_Архивы'!E16+'ЗП-К_Прочие'!E16</f>
        <v>0</v>
      </c>
      <c r="H21" s="643">
        <f>'ЗП-К_Театр'!F16+ЗП_К_КонцОрг!F16+'ЗП-К_Музеи'!F16+'ЗП-К_Библиотеки'!F16+'ЗП-К_КДУ'!F16+'ЗП-К_Кино'!F16+'ЗП-К_Парки'!F16+'ЗП-К_Архивы'!F16+'ЗП-К_Прочие'!F16</f>
        <v>0</v>
      </c>
      <c r="I21" s="643">
        <f>SUM(T21:AF24)</f>
        <v>0</v>
      </c>
      <c r="J21" s="643">
        <f>'ЗП-К_Театр'!H16+ЗП_К_КонцОрг!H16+'ЗП-К_Музеи'!H16+'ЗП-К_Библиотеки'!H16+'ЗП-К_КДУ'!H16+'ЗП-К_Кино'!H16+'ЗП-К_Парки'!H16+'ЗП-К_Архивы'!H16+'ЗП-К_Прочие'!H16</f>
        <v>0</v>
      </c>
      <c r="K21" s="646"/>
      <c r="L21" s="646"/>
      <c r="M21" s="652"/>
      <c r="N21" s="643">
        <f>SUM(AG21:AI24)</f>
        <v>0</v>
      </c>
      <c r="O21" s="646"/>
      <c r="P21" s="646"/>
      <c r="Q21" s="646"/>
      <c r="R21" s="646"/>
      <c r="S21" s="646"/>
      <c r="T21" s="643">
        <f>'ЗП-К_Театр'!J16+ЗП_К_КонцОрг!J16+'ЗП-К_Музеи'!J16+'ЗП-К_Библиотеки'!J16+'ЗП-К_КДУ'!J16+'ЗП-К_Кино'!J16+'ЗП-К_Парки'!J16+'ЗП-К_Архивы'!J16+'ЗП-К_Прочие'!J16</f>
        <v>0</v>
      </c>
      <c r="U21" s="646"/>
      <c r="V21" s="652"/>
      <c r="W21" s="643">
        <f>'ЗП-К_Театр'!K16+ЗП_К_КонцОрг!K16+'ЗП-К_Музеи'!K16+'ЗП-К_Библиотеки'!K16+'ЗП-К_КДУ'!K16+'ЗП-К_Кино'!K16+'ЗП-К_Парки'!K16+'ЗП-К_Архивы'!K16+'ЗП-К_Прочие'!K16</f>
        <v>0</v>
      </c>
      <c r="X21" s="646"/>
      <c r="Y21" s="646"/>
      <c r="Z21" s="646"/>
      <c r="AA21" s="646"/>
      <c r="AB21" s="646"/>
      <c r="AC21" s="646"/>
      <c r="AD21" s="652"/>
      <c r="AE21" s="643">
        <f>'ЗП-К_Театр'!L16+ЗП_К_КонцОрг!L16+'ЗП-К_Музеи'!L16+'ЗП-К_Библиотеки'!L16+'ЗП-К_КДУ'!L16+'ЗП-К_Кино'!L16+'ЗП-К_Парки'!L16+'ЗП-К_Архивы'!L16+'ЗП-К_Прочие'!L16</f>
        <v>0</v>
      </c>
      <c r="AF21" s="646"/>
      <c r="AG21" s="637">
        <f>'ЗП-К_Театр'!M16+ЗП_К_КонцОрг!M16+'ЗП-К_Музеи'!M16+'ЗП-К_Библиотеки'!M16+'ЗП-К_КДУ'!M16+'ЗП-К_Кино'!M16+'ЗП-К_Парки'!M16+'ЗП-К_Архивы'!M16+'ЗП-К_Прочие'!M16</f>
        <v>0</v>
      </c>
      <c r="AH21" s="637">
        <f>'ЗП-К_Театр'!N16+ЗП_К_КонцОрг!N16+'ЗП-К_Музеи'!N16+'ЗП-К_Библиотеки'!N16+'ЗП-К_КДУ'!N16+'ЗП-К_Кино'!N16+'ЗП-К_Парки'!N16+'ЗП-К_Архивы'!N16+'ЗП-К_Прочие'!N16</f>
        <v>0</v>
      </c>
      <c r="AI21" s="637">
        <f>'ЗП-К_Театр'!O16+ЗП_К_КонцОрг!O16+'ЗП-К_Музеи'!O16+'ЗП-К_Библиотеки'!O16+'ЗП-К_КДУ'!O16+'ЗП-К_Кино'!O16+'ЗП-К_Парки'!O16+'ЗП-К_Архивы'!O16+'ЗП-К_Прочие'!O16</f>
        <v>0</v>
      </c>
    </row>
    <row r="22" spans="1:35" s="27" customFormat="1" ht="10.5" customHeight="1">
      <c r="A22" s="167"/>
      <c r="B22" s="640" t="s">
        <v>109</v>
      </c>
      <c r="C22" s="640"/>
      <c r="D22" s="640"/>
      <c r="E22" s="650"/>
      <c r="F22" s="650"/>
      <c r="G22" s="656"/>
      <c r="H22" s="644"/>
      <c r="I22" s="644"/>
      <c r="J22" s="644"/>
      <c r="K22" s="647"/>
      <c r="L22" s="647"/>
      <c r="M22" s="653"/>
      <c r="N22" s="644"/>
      <c r="O22" s="647"/>
      <c r="P22" s="647"/>
      <c r="Q22" s="647"/>
      <c r="R22" s="647"/>
      <c r="S22" s="647"/>
      <c r="T22" s="644"/>
      <c r="U22" s="647"/>
      <c r="V22" s="653"/>
      <c r="W22" s="644"/>
      <c r="X22" s="647"/>
      <c r="Y22" s="647"/>
      <c r="Z22" s="647"/>
      <c r="AA22" s="647"/>
      <c r="AB22" s="647"/>
      <c r="AC22" s="647"/>
      <c r="AD22" s="653"/>
      <c r="AE22" s="644"/>
      <c r="AF22" s="647"/>
      <c r="AG22" s="638"/>
      <c r="AH22" s="638"/>
      <c r="AI22" s="638"/>
    </row>
    <row r="23" spans="1:35" s="27" customFormat="1" ht="10.5" customHeight="1">
      <c r="A23" s="167"/>
      <c r="B23" s="640" t="s">
        <v>110</v>
      </c>
      <c r="C23" s="640"/>
      <c r="D23" s="640"/>
      <c r="E23" s="650"/>
      <c r="F23" s="650"/>
      <c r="G23" s="656"/>
      <c r="H23" s="644"/>
      <c r="I23" s="644"/>
      <c r="J23" s="644"/>
      <c r="K23" s="647"/>
      <c r="L23" s="647"/>
      <c r="M23" s="653"/>
      <c r="N23" s="644"/>
      <c r="O23" s="647"/>
      <c r="P23" s="647"/>
      <c r="Q23" s="647"/>
      <c r="R23" s="647"/>
      <c r="S23" s="647"/>
      <c r="T23" s="644"/>
      <c r="U23" s="647"/>
      <c r="V23" s="653"/>
      <c r="W23" s="644"/>
      <c r="X23" s="647"/>
      <c r="Y23" s="647"/>
      <c r="Z23" s="647"/>
      <c r="AA23" s="647"/>
      <c r="AB23" s="647"/>
      <c r="AC23" s="647"/>
      <c r="AD23" s="653"/>
      <c r="AE23" s="644"/>
      <c r="AF23" s="647"/>
      <c r="AG23" s="638"/>
      <c r="AH23" s="638"/>
      <c r="AI23" s="638"/>
    </row>
    <row r="24" spans="1:35" s="27" customFormat="1" ht="10.5" customHeight="1">
      <c r="A24" s="163"/>
      <c r="B24" s="641" t="s">
        <v>112</v>
      </c>
      <c r="C24" s="642"/>
      <c r="D24" s="642"/>
      <c r="E24" s="651"/>
      <c r="F24" s="651"/>
      <c r="G24" s="657"/>
      <c r="H24" s="645"/>
      <c r="I24" s="645"/>
      <c r="J24" s="645"/>
      <c r="K24" s="648"/>
      <c r="L24" s="648"/>
      <c r="M24" s="654"/>
      <c r="N24" s="645"/>
      <c r="O24" s="648"/>
      <c r="P24" s="648"/>
      <c r="Q24" s="648"/>
      <c r="R24" s="648"/>
      <c r="S24" s="648"/>
      <c r="T24" s="645"/>
      <c r="U24" s="648"/>
      <c r="V24" s="654"/>
      <c r="W24" s="645"/>
      <c r="X24" s="648"/>
      <c r="Y24" s="648"/>
      <c r="Z24" s="648"/>
      <c r="AA24" s="648"/>
      <c r="AB24" s="648"/>
      <c r="AC24" s="648"/>
      <c r="AD24" s="654"/>
      <c r="AE24" s="645"/>
      <c r="AF24" s="648"/>
      <c r="AG24" s="639"/>
      <c r="AH24" s="639"/>
      <c r="AI24" s="639"/>
    </row>
    <row r="25" spans="1:35" s="27" customFormat="1" ht="10.5" customHeight="1">
      <c r="A25" s="162"/>
      <c r="B25" s="658" t="s">
        <v>111</v>
      </c>
      <c r="C25" s="660"/>
      <c r="D25" s="660"/>
      <c r="E25" s="649" t="s">
        <v>78</v>
      </c>
      <c r="F25" s="649" t="s">
        <v>66</v>
      </c>
      <c r="G25" s="655">
        <f>'ЗП-К_Театр'!E17+ЗП_К_КонцОрг!E17+'ЗП-К_Музеи'!E17+'ЗП-К_Библиотеки'!E17+'ЗП-К_КДУ'!E17+'ЗП-К_Кино'!E17+'ЗП-К_Парки'!E17+'ЗП-К_Архивы'!E17+'ЗП-К_Прочие'!E17</f>
        <v>0</v>
      </c>
      <c r="H25" s="643">
        <f>'ЗП-К_Театр'!F17+ЗП_К_КонцОрг!F17+'ЗП-К_Музеи'!F17+'ЗП-К_Библиотеки'!F17+'ЗП-К_КДУ'!F17+'ЗП-К_Кино'!F17+'ЗП-К_Парки'!F17+'ЗП-К_Архивы'!F17+'ЗП-К_Прочие'!F17</f>
        <v>0</v>
      </c>
      <c r="I25" s="643">
        <f>SUM(T25:AF28)</f>
        <v>0</v>
      </c>
      <c r="J25" s="643">
        <f>'ЗП-К_Театр'!H17+ЗП_К_КонцОрг!H17+'ЗП-К_Музеи'!H17+'ЗП-К_Библиотеки'!H17+'ЗП-К_КДУ'!H17+'ЗП-К_Кино'!H17+'ЗП-К_Парки'!H17+'ЗП-К_Архивы'!H17+'ЗП-К_Прочие'!H17</f>
        <v>0</v>
      </c>
      <c r="K25" s="646"/>
      <c r="L25" s="646"/>
      <c r="M25" s="652"/>
      <c r="N25" s="643">
        <f>SUM(AG25:AI28)</f>
        <v>0</v>
      </c>
      <c r="O25" s="646"/>
      <c r="P25" s="646"/>
      <c r="Q25" s="646"/>
      <c r="R25" s="646"/>
      <c r="S25" s="646"/>
      <c r="T25" s="643">
        <f>'ЗП-К_Театр'!J17+ЗП_К_КонцОрг!J17+'ЗП-К_Музеи'!J17+'ЗП-К_Библиотеки'!J17+'ЗП-К_КДУ'!J17+'ЗП-К_Кино'!J17+'ЗП-К_Парки'!J17+'ЗП-К_Архивы'!J17+'ЗП-К_Прочие'!J17</f>
        <v>0</v>
      </c>
      <c r="U25" s="646"/>
      <c r="V25" s="652"/>
      <c r="W25" s="643">
        <f>'ЗП-К_Театр'!K17+ЗП_К_КонцОрг!K17+'ЗП-К_Музеи'!K17+'ЗП-К_Библиотеки'!K17+'ЗП-К_КДУ'!K17+'ЗП-К_Кино'!K17+'ЗП-К_Парки'!K17+'ЗП-К_Архивы'!K17+'ЗП-К_Прочие'!K17</f>
        <v>0</v>
      </c>
      <c r="X25" s="646"/>
      <c r="Y25" s="646"/>
      <c r="Z25" s="646"/>
      <c r="AA25" s="646"/>
      <c r="AB25" s="646"/>
      <c r="AC25" s="646"/>
      <c r="AD25" s="652"/>
      <c r="AE25" s="643">
        <f>'ЗП-К_Театр'!L17+ЗП_К_КонцОрг!L17+'ЗП-К_Музеи'!L17+'ЗП-К_Библиотеки'!L17+'ЗП-К_КДУ'!L17+'ЗП-К_Кино'!L17+'ЗП-К_Парки'!L17+'ЗП-К_Архивы'!L17+'ЗП-К_Прочие'!L17</f>
        <v>0</v>
      </c>
      <c r="AF25" s="646"/>
      <c r="AG25" s="637">
        <f>'ЗП-К_Театр'!M17+ЗП_К_КонцОрг!M17+'ЗП-К_Музеи'!M17+'ЗП-К_Библиотеки'!M17+'ЗП-К_КДУ'!M17+'ЗП-К_Кино'!M17+'ЗП-К_Парки'!M17+'ЗП-К_Архивы'!M17+'ЗП-К_Прочие'!M17</f>
        <v>0</v>
      </c>
      <c r="AH25" s="637">
        <f>'ЗП-К_Театр'!N17+ЗП_К_КонцОрг!N17+'ЗП-К_Музеи'!N17+'ЗП-К_Библиотеки'!N17+'ЗП-К_КДУ'!N17+'ЗП-К_Кино'!N17+'ЗП-К_Парки'!N17+'ЗП-К_Архивы'!N17+'ЗП-К_Прочие'!N17</f>
        <v>0</v>
      </c>
      <c r="AI25" s="637">
        <f>'ЗП-К_Театр'!O17+ЗП_К_КонцОрг!O17+'ЗП-К_Музеи'!O17+'ЗП-К_Библиотеки'!O17+'ЗП-К_КДУ'!O17+'ЗП-К_Кино'!O17+'ЗП-К_Парки'!O17+'ЗП-К_Архивы'!O17+'ЗП-К_Прочие'!O17</f>
        <v>0</v>
      </c>
    </row>
    <row r="26" spans="1:35" s="27" customFormat="1" ht="10.5" customHeight="1">
      <c r="A26" s="167"/>
      <c r="B26" s="640" t="s">
        <v>109</v>
      </c>
      <c r="C26" s="640"/>
      <c r="D26" s="640"/>
      <c r="E26" s="650"/>
      <c r="F26" s="650"/>
      <c r="G26" s="656"/>
      <c r="H26" s="644"/>
      <c r="I26" s="644"/>
      <c r="J26" s="644"/>
      <c r="K26" s="647"/>
      <c r="L26" s="647"/>
      <c r="M26" s="653"/>
      <c r="N26" s="644"/>
      <c r="O26" s="647"/>
      <c r="P26" s="647"/>
      <c r="Q26" s="647"/>
      <c r="R26" s="647"/>
      <c r="S26" s="647"/>
      <c r="T26" s="644"/>
      <c r="U26" s="647"/>
      <c r="V26" s="653"/>
      <c r="W26" s="644"/>
      <c r="X26" s="647"/>
      <c r="Y26" s="647"/>
      <c r="Z26" s="647"/>
      <c r="AA26" s="647"/>
      <c r="AB26" s="647"/>
      <c r="AC26" s="647"/>
      <c r="AD26" s="653"/>
      <c r="AE26" s="644"/>
      <c r="AF26" s="647"/>
      <c r="AG26" s="638"/>
      <c r="AH26" s="638"/>
      <c r="AI26" s="638"/>
    </row>
    <row r="27" spans="1:35" s="27" customFormat="1" ht="10.5" customHeight="1">
      <c r="A27" s="167"/>
      <c r="B27" s="640" t="s">
        <v>110</v>
      </c>
      <c r="C27" s="640"/>
      <c r="D27" s="640"/>
      <c r="E27" s="650"/>
      <c r="F27" s="650"/>
      <c r="G27" s="656"/>
      <c r="H27" s="644"/>
      <c r="I27" s="644"/>
      <c r="J27" s="644"/>
      <c r="K27" s="647"/>
      <c r="L27" s="647"/>
      <c r="M27" s="653"/>
      <c r="N27" s="644"/>
      <c r="O27" s="647"/>
      <c r="P27" s="647"/>
      <c r="Q27" s="647"/>
      <c r="R27" s="647"/>
      <c r="S27" s="647"/>
      <c r="T27" s="644"/>
      <c r="U27" s="647"/>
      <c r="V27" s="653"/>
      <c r="W27" s="644"/>
      <c r="X27" s="647"/>
      <c r="Y27" s="647"/>
      <c r="Z27" s="647"/>
      <c r="AA27" s="647"/>
      <c r="AB27" s="647"/>
      <c r="AC27" s="647"/>
      <c r="AD27" s="653"/>
      <c r="AE27" s="644"/>
      <c r="AF27" s="647"/>
      <c r="AG27" s="638"/>
      <c r="AH27" s="638"/>
      <c r="AI27" s="638"/>
    </row>
    <row r="28" spans="1:35" s="27" customFormat="1" ht="10.5" customHeight="1">
      <c r="A28" s="163"/>
      <c r="B28" s="641" t="s">
        <v>112</v>
      </c>
      <c r="C28" s="642"/>
      <c r="D28" s="642"/>
      <c r="E28" s="651"/>
      <c r="F28" s="651"/>
      <c r="G28" s="657"/>
      <c r="H28" s="645"/>
      <c r="I28" s="645"/>
      <c r="J28" s="645"/>
      <c r="K28" s="648"/>
      <c r="L28" s="648"/>
      <c r="M28" s="654"/>
      <c r="N28" s="645"/>
      <c r="O28" s="648"/>
      <c r="P28" s="648"/>
      <c r="Q28" s="648"/>
      <c r="R28" s="648"/>
      <c r="S28" s="648"/>
      <c r="T28" s="645"/>
      <c r="U28" s="648"/>
      <c r="V28" s="654"/>
      <c r="W28" s="645"/>
      <c r="X28" s="648"/>
      <c r="Y28" s="648"/>
      <c r="Z28" s="648"/>
      <c r="AA28" s="648"/>
      <c r="AB28" s="648"/>
      <c r="AC28" s="648"/>
      <c r="AD28" s="654"/>
      <c r="AE28" s="645"/>
      <c r="AF28" s="648"/>
      <c r="AG28" s="639"/>
      <c r="AH28" s="639"/>
      <c r="AI28" s="639"/>
    </row>
    <row r="29" spans="1:35" s="28" customFormat="1" ht="10.5" customHeight="1">
      <c r="A29" s="168"/>
      <c r="B29" s="634" t="s">
        <v>75</v>
      </c>
      <c r="C29" s="635"/>
      <c r="D29" s="635"/>
      <c r="E29" s="37" t="s">
        <v>79</v>
      </c>
      <c r="F29" s="37" t="s">
        <v>67</v>
      </c>
      <c r="G29" s="329">
        <f>'ЗП-К_Театр'!E18+ЗП_К_КонцОрг!E18+'ЗП-К_Музеи'!E18+'ЗП-К_Библиотеки'!E18+'ЗП-К_КДУ'!E18+'ЗП-К_Кино'!E18+'ЗП-К_Парки'!E18+'ЗП-К_Архивы'!E18+'ЗП-К_Прочие'!E18</f>
        <v>145</v>
      </c>
      <c r="H29" s="267">
        <f>'ЗП-К_Театр'!F18+ЗП_К_КонцОрг!F18+'ЗП-К_Музеи'!F18+'ЗП-К_Библиотеки'!F18+'ЗП-К_КДУ'!F18+'ЗП-К_Кино'!F18+'ЗП-К_Парки'!F18+'ЗП-К_Архивы'!F18+'ЗП-К_Прочие'!F18</f>
        <v>4</v>
      </c>
      <c r="I29" s="269">
        <f>SUM(T29:AF29)</f>
        <v>4414.7</v>
      </c>
      <c r="J29" s="630">
        <f>'ЗП-К_Театр'!H18+ЗП_К_КонцОрг!H18+'ЗП-К_Музеи'!H18+'ЗП-К_Библиотеки'!H18+'ЗП-К_КДУ'!H18+'ЗП-К_Кино'!H18+'ЗП-К_Парки'!H18+'ЗП-К_Архивы'!H18+'ЗП-К_Прочие'!H18</f>
        <v>1880.0000000000002</v>
      </c>
      <c r="K29" s="631"/>
      <c r="L29" s="631"/>
      <c r="M29" s="632"/>
      <c r="N29" s="630">
        <f>SUM(AG29:AI29)</f>
        <v>83.100000000000009</v>
      </c>
      <c r="O29" s="631"/>
      <c r="P29" s="631"/>
      <c r="Q29" s="631"/>
      <c r="R29" s="631"/>
      <c r="S29" s="631"/>
      <c r="T29" s="633">
        <f>'ЗП-К_Театр'!J18+ЗП_К_КонцОрг!J18+'ЗП-К_Музеи'!J18+'ЗП-К_Библиотеки'!J18+'ЗП-К_КДУ'!J18+'ЗП-К_Кино'!J18+'ЗП-К_Парки'!J18+'ЗП-К_Архивы'!J18+'ЗП-К_Прочие'!J18</f>
        <v>4160.8999999999996</v>
      </c>
      <c r="U29" s="633"/>
      <c r="V29" s="633"/>
      <c r="W29" s="633">
        <f>'ЗП-К_Театр'!K18+ЗП_К_КонцОрг!K18+'ЗП-К_Музеи'!K18+'ЗП-К_Библиотеки'!K18+'ЗП-К_КДУ'!K18+'ЗП-К_Кино'!K18+'ЗП-К_Парки'!K18+'ЗП-К_Архивы'!K18+'ЗП-К_Прочие'!K18</f>
        <v>0</v>
      </c>
      <c r="X29" s="633"/>
      <c r="Y29" s="633"/>
      <c r="Z29" s="633"/>
      <c r="AA29" s="633"/>
      <c r="AB29" s="633"/>
      <c r="AC29" s="633"/>
      <c r="AD29" s="633"/>
      <c r="AE29" s="633">
        <f>'ЗП-К_Театр'!L18+ЗП_К_КонцОрг!L18+'ЗП-К_Музеи'!L18+'ЗП-К_Библиотеки'!L18+'ЗП-К_КДУ'!L18+'ЗП-К_Кино'!L18+'ЗП-К_Парки'!L18+'ЗП-К_Архивы'!L18+'ЗП-К_Прочие'!L18</f>
        <v>253.79999999999998</v>
      </c>
      <c r="AF29" s="633"/>
      <c r="AG29" s="268">
        <f>'ЗП-К_Театр'!M18+ЗП_К_КонцОрг!M18+'ЗП-К_Музеи'!M18+'ЗП-К_Библиотеки'!M18+'ЗП-К_КДУ'!M18+'ЗП-К_Кино'!M18+'ЗП-К_Парки'!M18+'ЗП-К_Архивы'!M18+'ЗП-К_Прочие'!M18</f>
        <v>80.2</v>
      </c>
      <c r="AH29" s="268">
        <f>'ЗП-К_Театр'!N18+ЗП_К_КонцОрг!N18+'ЗП-К_Музеи'!N18+'ЗП-К_Библиотеки'!N18+'ЗП-К_КДУ'!N18+'ЗП-К_Кино'!N18+'ЗП-К_Парки'!N18+'ЗП-К_Архивы'!N18+'ЗП-К_Прочие'!N18</f>
        <v>0</v>
      </c>
      <c r="AI29" s="268">
        <f>'ЗП-К_Театр'!O18+ЗП_К_КонцОрг!O18+'ЗП-К_Музеи'!O18+'ЗП-К_Библиотеки'!O18+'ЗП-К_КДУ'!O18+'ЗП-К_Кино'!O18+'ЗП-К_Парки'!O18+'ЗП-К_Архивы'!O18+'ЗП-К_Прочие'!O18</f>
        <v>2.9</v>
      </c>
    </row>
    <row r="30" spans="1:35" s="19" customFormat="1" ht="2.25" customHeight="1"/>
    <row r="31" spans="1:35" s="18" customFormat="1" ht="12" customHeight="1">
      <c r="C31" s="29" t="s">
        <v>80</v>
      </c>
    </row>
    <row r="32" spans="1:35" s="18" customFormat="1" ht="12" customHeight="1">
      <c r="C32" s="29" t="s">
        <v>81</v>
      </c>
    </row>
    <row r="33" spans="3:34" s="18" customFormat="1" ht="12" customHeight="1">
      <c r="C33" s="29" t="s">
        <v>82</v>
      </c>
    </row>
    <row r="34" spans="3:34" s="19" customFormat="1" ht="7.5" customHeight="1"/>
    <row r="35" spans="3:34" ht="10.5" customHeight="1">
      <c r="D35" s="17" t="s">
        <v>22</v>
      </c>
      <c r="F35" s="15"/>
      <c r="G35" s="15"/>
      <c r="H35" s="15"/>
    </row>
    <row r="36" spans="3:34" ht="10.5" customHeight="1">
      <c r="D36" s="17" t="s">
        <v>23</v>
      </c>
      <c r="E36" s="19"/>
      <c r="F36" s="17"/>
      <c r="G36" s="17"/>
      <c r="H36" s="17"/>
    </row>
    <row r="37" spans="3:34" ht="10.5" customHeight="1">
      <c r="D37" s="17" t="s">
        <v>24</v>
      </c>
      <c r="E37" s="17"/>
      <c r="F37" s="19"/>
      <c r="G37" s="19"/>
      <c r="H37" s="19"/>
    </row>
    <row r="38" spans="3:34" ht="10.5" customHeight="1">
      <c r="D38" s="19" t="s">
        <v>25</v>
      </c>
      <c r="E38" s="19"/>
      <c r="F38" s="19"/>
      <c r="G38" s="19"/>
      <c r="H38" s="545"/>
      <c r="I38" s="545"/>
      <c r="J38" s="545"/>
      <c r="M38" s="545"/>
      <c r="N38" s="545"/>
      <c r="O38" s="545"/>
      <c r="P38" s="545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F38" s="421"/>
      <c r="AG38" s="421"/>
      <c r="AH38" s="421"/>
    </row>
    <row r="39" spans="3:34" ht="10.5" customHeight="1">
      <c r="D39" s="19" t="s">
        <v>26</v>
      </c>
      <c r="E39" s="19"/>
      <c r="F39" s="19"/>
      <c r="G39" s="19"/>
      <c r="H39" s="546"/>
      <c r="I39" s="546"/>
      <c r="J39" s="546"/>
      <c r="K39" s="97"/>
      <c r="L39" s="97"/>
      <c r="M39" s="546"/>
      <c r="N39" s="546"/>
      <c r="O39" s="546"/>
      <c r="P39" s="546"/>
      <c r="Q39" s="546"/>
      <c r="R39" s="546"/>
      <c r="S39" s="546"/>
      <c r="T39" s="546"/>
      <c r="U39" s="546"/>
      <c r="V39" s="546"/>
      <c r="W39" s="546"/>
      <c r="X39" s="546"/>
      <c r="Y39" s="546"/>
      <c r="Z39" s="546"/>
      <c r="AA39" s="546"/>
      <c r="AB39" s="546"/>
      <c r="AC39" s="546"/>
      <c r="AD39" s="3"/>
      <c r="AE39" s="3"/>
      <c r="AF39" s="636"/>
      <c r="AG39" s="636"/>
      <c r="AH39" s="636"/>
    </row>
    <row r="40" spans="3:34" s="2" customFormat="1" ht="11.25">
      <c r="D40" s="10"/>
      <c r="E40" s="10"/>
      <c r="F40" s="10"/>
      <c r="G40" s="10"/>
      <c r="H40" s="626" t="s">
        <v>13</v>
      </c>
      <c r="I40" s="626"/>
      <c r="J40" s="626"/>
      <c r="K40" s="98"/>
      <c r="L40" s="98"/>
      <c r="M40" s="626" t="s">
        <v>11</v>
      </c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10"/>
      <c r="AE40" s="10"/>
      <c r="AF40" s="626" t="s">
        <v>12</v>
      </c>
      <c r="AG40" s="626"/>
      <c r="AH40" s="626"/>
    </row>
    <row r="41" spans="3:34" ht="11.25" customHeight="1">
      <c r="H41" s="554"/>
      <c r="I41" s="554"/>
      <c r="J41" s="554"/>
      <c r="K41" s="99"/>
      <c r="L41" s="99"/>
      <c r="M41" s="628" t="s">
        <v>206</v>
      </c>
      <c r="N41" s="628"/>
      <c r="O41" s="390" t="s">
        <v>61</v>
      </c>
      <c r="P41" s="628" t="s">
        <v>207</v>
      </c>
      <c r="Q41" s="628"/>
      <c r="R41" s="628"/>
      <c r="S41" s="554" t="s">
        <v>374</v>
      </c>
      <c r="T41" s="554"/>
      <c r="U41" s="629">
        <v>20</v>
      </c>
      <c r="V41" s="629"/>
      <c r="W41" s="629"/>
      <c r="X41" s="629"/>
      <c r="Y41" s="554" t="s">
        <v>67</v>
      </c>
      <c r="Z41" s="554"/>
      <c r="AA41" s="554"/>
      <c r="AB41" s="628" t="s">
        <v>208</v>
      </c>
      <c r="AC41" s="628"/>
      <c r="AD41" s="628"/>
      <c r="AE41" s="628"/>
      <c r="AF41" s="628"/>
    </row>
    <row r="42" spans="3:34" s="2" customFormat="1" ht="11.25">
      <c r="H42" s="626" t="s">
        <v>14</v>
      </c>
      <c r="I42" s="626"/>
      <c r="J42" s="626"/>
      <c r="K42" s="98"/>
      <c r="L42" s="98"/>
      <c r="M42" s="627" t="s">
        <v>15</v>
      </c>
      <c r="N42" s="627"/>
      <c r="O42" s="627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Z42" s="627"/>
      <c r="AA42" s="627"/>
      <c r="AB42" s="627"/>
      <c r="AC42" s="627"/>
    </row>
  </sheetData>
  <sheetProtection password="CB6C" sheet="1"/>
  <mergeCells count="170">
    <mergeCell ref="AI8:AI9"/>
    <mergeCell ref="J4:M4"/>
    <mergeCell ref="AB41:AF41"/>
    <mergeCell ref="G16:G17"/>
    <mergeCell ref="H16:H17"/>
    <mergeCell ref="I16:I17"/>
    <mergeCell ref="J16:M17"/>
    <mergeCell ref="N16:S17"/>
    <mergeCell ref="T16:V17"/>
    <mergeCell ref="G6:G7"/>
    <mergeCell ref="A2:D4"/>
    <mergeCell ref="E2:E4"/>
    <mergeCell ref="F2:F4"/>
    <mergeCell ref="G2:H2"/>
    <mergeCell ref="I2:S2"/>
    <mergeCell ref="T2:AI2"/>
    <mergeCell ref="G3:G4"/>
    <mergeCell ref="H3:H4"/>
    <mergeCell ref="I3:M3"/>
    <mergeCell ref="N3:S4"/>
    <mergeCell ref="T3:AF3"/>
    <mergeCell ref="AG3:AI3"/>
    <mergeCell ref="T4:V4"/>
    <mergeCell ref="W4:AD4"/>
    <mergeCell ref="AE4:AF4"/>
    <mergeCell ref="W16:AD17"/>
    <mergeCell ref="AE16:AF17"/>
    <mergeCell ref="AG16:AG17"/>
    <mergeCell ref="AH16:AH17"/>
    <mergeCell ref="AE6:AF7"/>
    <mergeCell ref="A5:D5"/>
    <mergeCell ref="AI16:AI17"/>
    <mergeCell ref="J5:M5"/>
    <mergeCell ref="N5:S5"/>
    <mergeCell ref="T5:V5"/>
    <mergeCell ref="W5:AD5"/>
    <mergeCell ref="AE5:AF5"/>
    <mergeCell ref="B6:D6"/>
    <mergeCell ref="E6:E7"/>
    <mergeCell ref="F6:F7"/>
    <mergeCell ref="H6:H7"/>
    <mergeCell ref="I6:I7"/>
    <mergeCell ref="J6:M7"/>
    <mergeCell ref="N6:S7"/>
    <mergeCell ref="T6:V7"/>
    <mergeCell ref="W6:AD7"/>
    <mergeCell ref="AG6:AG7"/>
    <mergeCell ref="AH6:AH7"/>
    <mergeCell ref="AI6:AI7"/>
    <mergeCell ref="B7:D7"/>
    <mergeCell ref="B8:D8"/>
    <mergeCell ref="G8:G9"/>
    <mergeCell ref="H8:H9"/>
    <mergeCell ref="I8:I9"/>
    <mergeCell ref="J8:M9"/>
    <mergeCell ref="N8:S9"/>
    <mergeCell ref="T8:V9"/>
    <mergeCell ref="B9:D9"/>
    <mergeCell ref="W8:AD9"/>
    <mergeCell ref="AE8:AF9"/>
    <mergeCell ref="AG8:AG9"/>
    <mergeCell ref="AH8:AH9"/>
    <mergeCell ref="B10:D10"/>
    <mergeCell ref="E10:E12"/>
    <mergeCell ref="F10:F12"/>
    <mergeCell ref="G10:G12"/>
    <mergeCell ref="H10:H12"/>
    <mergeCell ref="I10:I12"/>
    <mergeCell ref="J10:M12"/>
    <mergeCell ref="N10:S12"/>
    <mergeCell ref="T10:V12"/>
    <mergeCell ref="W10:AD12"/>
    <mergeCell ref="AE10:AF12"/>
    <mergeCell ref="AG10:AG12"/>
    <mergeCell ref="AH10:AH12"/>
    <mergeCell ref="AI10:AI12"/>
    <mergeCell ref="B11:D11"/>
    <mergeCell ref="B12:D12"/>
    <mergeCell ref="B13:D13"/>
    <mergeCell ref="J13:M13"/>
    <mergeCell ref="N13:S13"/>
    <mergeCell ref="T13:V13"/>
    <mergeCell ref="W13:AD13"/>
    <mergeCell ref="AE13:AF13"/>
    <mergeCell ref="B14:D14"/>
    <mergeCell ref="J14:M14"/>
    <mergeCell ref="N14:S14"/>
    <mergeCell ref="T14:V14"/>
    <mergeCell ref="W14:AD14"/>
    <mergeCell ref="AE14:AF14"/>
    <mergeCell ref="B15:D15"/>
    <mergeCell ref="J15:M15"/>
    <mergeCell ref="N15:S15"/>
    <mergeCell ref="T15:V15"/>
    <mergeCell ref="W15:AD15"/>
    <mergeCell ref="AE15:AF15"/>
    <mergeCell ref="B16:D16"/>
    <mergeCell ref="B17:D17"/>
    <mergeCell ref="B18:D18"/>
    <mergeCell ref="J18:M18"/>
    <mergeCell ref="N18:S18"/>
    <mergeCell ref="T18:V18"/>
    <mergeCell ref="B19:D19"/>
    <mergeCell ref="J19:M19"/>
    <mergeCell ref="N19:S19"/>
    <mergeCell ref="T19:V19"/>
    <mergeCell ref="W19:AD19"/>
    <mergeCell ref="AE19:AF19"/>
    <mergeCell ref="N20:S20"/>
    <mergeCell ref="T20:V20"/>
    <mergeCell ref="W20:AD20"/>
    <mergeCell ref="AE20:AF20"/>
    <mergeCell ref="W18:AD18"/>
    <mergeCell ref="AE18:AF18"/>
    <mergeCell ref="I21:I24"/>
    <mergeCell ref="B22:D22"/>
    <mergeCell ref="B23:D23"/>
    <mergeCell ref="B24:D24"/>
    <mergeCell ref="B20:D20"/>
    <mergeCell ref="J20:M20"/>
    <mergeCell ref="J21:M24"/>
    <mergeCell ref="N21:S24"/>
    <mergeCell ref="T21:V24"/>
    <mergeCell ref="W21:AD24"/>
    <mergeCell ref="W25:AD28"/>
    <mergeCell ref="B21:D21"/>
    <mergeCell ref="E21:E24"/>
    <mergeCell ref="F21:F24"/>
    <mergeCell ref="G21:G24"/>
    <mergeCell ref="H21:H24"/>
    <mergeCell ref="B25:D25"/>
    <mergeCell ref="E25:E28"/>
    <mergeCell ref="F25:F28"/>
    <mergeCell ref="J25:M28"/>
    <mergeCell ref="N25:S28"/>
    <mergeCell ref="T25:V28"/>
    <mergeCell ref="G25:G28"/>
    <mergeCell ref="H25:H28"/>
    <mergeCell ref="AE25:AF28"/>
    <mergeCell ref="AH21:AH24"/>
    <mergeCell ref="AI21:AI24"/>
    <mergeCell ref="AG25:AG28"/>
    <mergeCell ref="AE21:AF24"/>
    <mergeCell ref="AG21:AG24"/>
    <mergeCell ref="B29:D29"/>
    <mergeCell ref="H38:J39"/>
    <mergeCell ref="M38:AC39"/>
    <mergeCell ref="AF38:AH39"/>
    <mergeCell ref="AH25:AH28"/>
    <mergeCell ref="AI25:AI28"/>
    <mergeCell ref="B26:D26"/>
    <mergeCell ref="B27:D27"/>
    <mergeCell ref="B28:D28"/>
    <mergeCell ref="I25:I28"/>
    <mergeCell ref="H40:J40"/>
    <mergeCell ref="M40:AC40"/>
    <mergeCell ref="AF40:AH40"/>
    <mergeCell ref="J29:M29"/>
    <mergeCell ref="N29:S29"/>
    <mergeCell ref="Y41:AA41"/>
    <mergeCell ref="T29:V29"/>
    <mergeCell ref="W29:AD29"/>
    <mergeCell ref="AE29:AF29"/>
    <mergeCell ref="H42:J42"/>
    <mergeCell ref="M42:AC42"/>
    <mergeCell ref="H41:J41"/>
    <mergeCell ref="M41:N41"/>
    <mergeCell ref="P41:R41"/>
    <mergeCell ref="S41:T41"/>
    <mergeCell ref="U41:X41"/>
  </mergeCells>
  <pageMargins left="0.39370078740157483" right="0" top="0.19685039370078741" bottom="0.19685039370078741" header="0.19685039370078741" footer="0.19685039370078741"/>
  <pageSetup paperSize="9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6" tint="0.39997558519241921"/>
  </sheetPr>
  <dimension ref="A1:DN48"/>
  <sheetViews>
    <sheetView showZeros="0" zoomScaleNormal="100" zoomScaleSheetLayoutView="71" workbookViewId="0">
      <pane xSplit="4" ySplit="5" topLeftCell="E21" activePane="bottomRight" state="frozen"/>
      <selection activeCell="DK44" sqref="DK44"/>
      <selection pane="topRight" activeCell="DK44" sqref="DK44"/>
      <selection pane="bottomLeft" activeCell="DK44" sqref="DK44"/>
      <selection pane="bottomRight" activeCell="AS8" sqref="AS8"/>
    </sheetView>
  </sheetViews>
  <sheetFormatPr defaultColWidth="0.85546875" defaultRowHeight="12.75"/>
  <cols>
    <col min="1" max="1" width="7.5703125" style="1" hidden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2.7109375" style="1" customWidth="1"/>
    <col min="61" max="61" width="24.7109375" style="248" customWidth="1"/>
    <col min="62" max="67" width="6.140625" style="248" customWidth="1"/>
    <col min="68" max="68" width="8.42578125" style="248" hidden="1" customWidth="1"/>
    <col min="69" max="70" width="6.140625" style="248" customWidth="1"/>
    <col min="71" max="71" width="8.42578125" style="248" hidden="1" customWidth="1"/>
    <col min="72" max="72" width="6.140625" style="248" customWidth="1"/>
    <col min="73" max="78" width="7.7109375" style="248" customWidth="1"/>
    <col min="79" max="79" width="8.42578125" style="248" hidden="1" customWidth="1"/>
    <col min="80" max="81" width="7.7109375" style="248" customWidth="1"/>
    <col min="82" max="82" width="8.42578125" style="248" hidden="1" customWidth="1"/>
    <col min="83" max="89" width="7.7109375" style="248" customWidth="1"/>
    <col min="90" max="90" width="8.42578125" style="248" hidden="1" customWidth="1"/>
    <col min="91" max="92" width="7.7109375" style="248" customWidth="1"/>
    <col min="93" max="93" width="8.42578125" style="248" hidden="1" customWidth="1"/>
    <col min="94" max="100" width="7.7109375" style="248" customWidth="1"/>
    <col min="101" max="101" width="8.42578125" style="248" hidden="1" customWidth="1"/>
    <col min="102" max="103" width="7.7109375" style="248" customWidth="1"/>
    <col min="104" max="104" width="8.42578125" style="248" hidden="1" customWidth="1"/>
    <col min="105" max="111" width="7.7109375" style="248" customWidth="1"/>
    <col min="112" max="112" width="8.42578125" style="248" hidden="1" customWidth="1"/>
    <col min="113" max="114" width="7.7109375" style="248" customWidth="1"/>
    <col min="115" max="115" width="8.42578125" style="248" hidden="1" customWidth="1"/>
    <col min="116" max="116" width="7.7109375" style="248" customWidth="1"/>
    <col min="117" max="117" width="0.85546875" style="2" customWidth="1"/>
    <col min="118" max="118" width="0.85546875" style="2"/>
    <col min="119" max="16384" width="0.85546875" style="1"/>
  </cols>
  <sheetData>
    <row r="1" spans="2:118" s="209" customFormat="1" ht="18.75">
      <c r="B1" s="709" t="s">
        <v>153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I1" s="244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0"/>
      <c r="DN1" s="240"/>
    </row>
    <row r="2" spans="2:118" s="26" customFormat="1" ht="37.5" customHeight="1">
      <c r="B2" s="676" t="s">
        <v>39</v>
      </c>
      <c r="C2" s="684" t="s">
        <v>83</v>
      </c>
      <c r="D2" s="684" t="s">
        <v>35</v>
      </c>
      <c r="E2" s="685" t="s">
        <v>40</v>
      </c>
      <c r="F2" s="686"/>
      <c r="G2" s="684" t="s">
        <v>52</v>
      </c>
      <c r="H2" s="684"/>
      <c r="I2" s="684"/>
      <c r="J2" s="685" t="s">
        <v>48</v>
      </c>
      <c r="K2" s="686"/>
      <c r="L2" s="686"/>
      <c r="M2" s="686"/>
      <c r="N2" s="686"/>
      <c r="O2" s="686"/>
      <c r="P2" s="704" t="s">
        <v>40</v>
      </c>
      <c r="Q2" s="686"/>
      <c r="R2" s="684" t="s">
        <v>52</v>
      </c>
      <c r="S2" s="684"/>
      <c r="T2" s="684"/>
      <c r="U2" s="685" t="s">
        <v>48</v>
      </c>
      <c r="V2" s="686"/>
      <c r="W2" s="686"/>
      <c r="X2" s="686"/>
      <c r="Y2" s="686"/>
      <c r="Z2" s="705"/>
      <c r="AA2" s="704" t="s">
        <v>40</v>
      </c>
      <c r="AB2" s="686"/>
      <c r="AC2" s="684" t="s">
        <v>52</v>
      </c>
      <c r="AD2" s="684"/>
      <c r="AE2" s="684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6"/>
      <c r="AN2" s="684" t="s">
        <v>52</v>
      </c>
      <c r="AO2" s="684"/>
      <c r="AP2" s="684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6"/>
      <c r="AY2" s="684" t="s">
        <v>52</v>
      </c>
      <c r="AZ2" s="684"/>
      <c r="BA2" s="684"/>
      <c r="BB2" s="685" t="s">
        <v>48</v>
      </c>
      <c r="BC2" s="686"/>
      <c r="BD2" s="686"/>
      <c r="BE2" s="686"/>
      <c r="BF2" s="686"/>
      <c r="BG2" s="705"/>
      <c r="BI2" s="697" t="str">
        <f>CONCATENATE("Разница с
",B19)</f>
        <v>Разница с
СПРАВОЧНО:
из строки 02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Театры
1 квартал -
гр.1</v>
      </c>
      <c r="BV2" s="246" t="str">
        <f t="shared" si="0"/>
        <v>Театры
1 квартал -
гр.2</v>
      </c>
      <c r="BW2" s="246" t="str">
        <f t="shared" si="0"/>
        <v>Театры
1 квартал -
гр.3</v>
      </c>
      <c r="BX2" s="246" t="str">
        <f t="shared" si="0"/>
        <v>Театры
1 квартал -
гр.4</v>
      </c>
      <c r="BY2" s="246" t="str">
        <f t="shared" si="0"/>
        <v>Театры
1 квартал -
гр.5</v>
      </c>
      <c r="BZ2" s="246" t="str">
        <f t="shared" si="0"/>
        <v>Театры
1 квартал -
гр.6</v>
      </c>
      <c r="CA2" s="246" t="str">
        <f t="shared" si="0"/>
        <v>Театры
1 квартал -
гр.7</v>
      </c>
      <c r="CB2" s="246" t="str">
        <f t="shared" si="0"/>
        <v>Театры
1 квартал -
гр.8</v>
      </c>
      <c r="CC2" s="246" t="str">
        <f t="shared" si="0"/>
        <v>Театры
1 квартал -
гр.9</v>
      </c>
      <c r="CD2" s="246" t="str">
        <f t="shared" si="0"/>
        <v>Театры
1 квартал -
гр.10</v>
      </c>
      <c r="CE2" s="246" t="str">
        <f t="shared" si="0"/>
        <v>Театры
1 квартал -
гр.11</v>
      </c>
      <c r="CF2" s="246" t="str">
        <f t="shared" si="0"/>
        <v>Театры
2 квартал -
гр.1</v>
      </c>
      <c r="CG2" s="246" t="str">
        <f t="shared" si="0"/>
        <v>Театры
2 квартал -
гр.2</v>
      </c>
      <c r="CH2" s="246" t="str">
        <f t="shared" si="0"/>
        <v>Театры
2 квартал -
гр.3</v>
      </c>
      <c r="CI2" s="246" t="str">
        <f t="shared" si="0"/>
        <v>Театры
2 квартал -
гр.4</v>
      </c>
      <c r="CJ2" s="246" t="str">
        <f t="shared" si="0"/>
        <v>Театры
2 квартал -
гр.5</v>
      </c>
      <c r="CK2" s="246" t="str">
        <f t="shared" si="0"/>
        <v>Театры
2 квартал -
гр.6</v>
      </c>
      <c r="CL2" s="246" t="str">
        <f t="shared" si="0"/>
        <v>Театры
2 квартал -
гр.7</v>
      </c>
      <c r="CM2" s="246" t="str">
        <f t="shared" si="0"/>
        <v>Театры
2 квартал -
гр.8</v>
      </c>
      <c r="CN2" s="246" t="str">
        <f t="shared" si="0"/>
        <v>Театры
2 квартал -
гр.9</v>
      </c>
      <c r="CO2" s="246" t="str">
        <f t="shared" si="0"/>
        <v>Театры
2 квартал -
гр.10</v>
      </c>
      <c r="CP2" s="246" t="str">
        <f t="shared" si="0"/>
        <v>Театры
2 квартал -
гр.11</v>
      </c>
      <c r="CQ2" s="246" t="str">
        <f t="shared" si="0"/>
        <v>Театры
3 квартал -
гр.1</v>
      </c>
      <c r="CR2" s="246" t="str">
        <f t="shared" si="0"/>
        <v>Театры
3 квартал -
гр.2</v>
      </c>
      <c r="CS2" s="246" t="str">
        <f t="shared" si="0"/>
        <v>Театры
3 квартал -
гр.3</v>
      </c>
      <c r="CT2" s="246" t="str">
        <f t="shared" si="0"/>
        <v>Театры
3 квартал -
гр.4</v>
      </c>
      <c r="CU2" s="246" t="str">
        <f t="shared" si="0"/>
        <v>Театры
3 квартал -
гр.5</v>
      </c>
      <c r="CV2" s="246" t="str">
        <f t="shared" si="0"/>
        <v>Театры
3 квартал -
гр.6</v>
      </c>
      <c r="CW2" s="246" t="str">
        <f t="shared" si="0"/>
        <v>Театры
3 квартал -
гр.7</v>
      </c>
      <c r="CX2" s="246" t="str">
        <f t="shared" si="0"/>
        <v>Театры
3 квартал -
гр.8</v>
      </c>
      <c r="CY2" s="246" t="str">
        <f t="shared" si="0"/>
        <v>Театры
3 квартал -
гр.9</v>
      </c>
      <c r="CZ2" s="246" t="str">
        <f t="shared" si="0"/>
        <v>Театры
3 квартал -
гр.10</v>
      </c>
      <c r="DA2" s="246" t="str">
        <f t="shared" si="0"/>
        <v>Театры
3 квартал -
гр.11</v>
      </c>
      <c r="DB2" s="246" t="str">
        <f t="shared" si="0"/>
        <v>Театры
4 квартал -
гр.1</v>
      </c>
      <c r="DC2" s="246" t="str">
        <f t="shared" si="0"/>
        <v>Театры
4 квартал -
гр.2</v>
      </c>
      <c r="DD2" s="246" t="str">
        <f t="shared" si="0"/>
        <v>Театры
4 квартал -
гр.3</v>
      </c>
      <c r="DE2" s="246" t="str">
        <f t="shared" si="0"/>
        <v>Театры
4 квартал -
гр.4</v>
      </c>
      <c r="DF2" s="246" t="str">
        <f t="shared" si="0"/>
        <v>Театры
4 квартал -
гр.5</v>
      </c>
      <c r="DG2" s="246" t="str">
        <f t="shared" si="0"/>
        <v>Театры
4 квартал -
гр.6</v>
      </c>
      <c r="DH2" s="246" t="str">
        <f t="shared" si="0"/>
        <v>Театры
4 квартал -
гр.7</v>
      </c>
      <c r="DI2" s="246" t="str">
        <f t="shared" si="0"/>
        <v>Театры
4 квартал -
гр.8</v>
      </c>
      <c r="DJ2" s="246" t="str">
        <f t="shared" si="0"/>
        <v>Театры
4 квартал -
гр.9</v>
      </c>
      <c r="DK2" s="246" t="str">
        <f t="shared" si="0"/>
        <v>Театры
4 квартал -
гр.10</v>
      </c>
      <c r="DL2" s="246" t="str">
        <f t="shared" si="0"/>
        <v>Театры
4 квартал -
гр.11</v>
      </c>
      <c r="DM2" s="241"/>
      <c r="DN2" s="241"/>
    </row>
    <row r="3" spans="2:118" s="26" customFormat="1" ht="24" customHeight="1">
      <c r="B3" s="680"/>
      <c r="C3" s="684"/>
      <c r="D3" s="684"/>
      <c r="E3" s="688" t="s">
        <v>43</v>
      </c>
      <c r="F3" s="688" t="s">
        <v>44</v>
      </c>
      <c r="G3" s="685" t="s">
        <v>41</v>
      </c>
      <c r="H3" s="686"/>
      <c r="I3" s="688" t="s">
        <v>42</v>
      </c>
      <c r="J3" s="676" t="s">
        <v>49</v>
      </c>
      <c r="K3" s="677"/>
      <c r="L3" s="677"/>
      <c r="M3" s="676" t="s">
        <v>50</v>
      </c>
      <c r="N3" s="677"/>
      <c r="O3" s="677"/>
      <c r="P3" s="706" t="s">
        <v>43</v>
      </c>
      <c r="Q3" s="688" t="s">
        <v>44</v>
      </c>
      <c r="R3" s="685" t="s">
        <v>41</v>
      </c>
      <c r="S3" s="686"/>
      <c r="T3" s="688" t="s">
        <v>42</v>
      </c>
      <c r="U3" s="676" t="s">
        <v>49</v>
      </c>
      <c r="V3" s="677"/>
      <c r="W3" s="677"/>
      <c r="X3" s="676" t="s">
        <v>50</v>
      </c>
      <c r="Y3" s="677"/>
      <c r="Z3" s="708"/>
      <c r="AA3" s="706" t="s">
        <v>43</v>
      </c>
      <c r="AB3" s="688" t="s">
        <v>44</v>
      </c>
      <c r="AC3" s="685" t="s">
        <v>41</v>
      </c>
      <c r="AD3" s="686"/>
      <c r="AE3" s="688" t="s">
        <v>42</v>
      </c>
      <c r="AF3" s="676" t="s">
        <v>49</v>
      </c>
      <c r="AG3" s="677"/>
      <c r="AH3" s="677"/>
      <c r="AI3" s="676" t="s">
        <v>50</v>
      </c>
      <c r="AJ3" s="677"/>
      <c r="AK3" s="708"/>
      <c r="AL3" s="706" t="s">
        <v>43</v>
      </c>
      <c r="AM3" s="688" t="s">
        <v>44</v>
      </c>
      <c r="AN3" s="685" t="s">
        <v>41</v>
      </c>
      <c r="AO3" s="686"/>
      <c r="AP3" s="688" t="s">
        <v>42</v>
      </c>
      <c r="AQ3" s="676" t="s">
        <v>49</v>
      </c>
      <c r="AR3" s="677"/>
      <c r="AS3" s="677"/>
      <c r="AT3" s="676" t="s">
        <v>50</v>
      </c>
      <c r="AU3" s="677"/>
      <c r="AV3" s="708"/>
      <c r="AW3" s="706" t="s">
        <v>43</v>
      </c>
      <c r="AX3" s="688" t="s">
        <v>44</v>
      </c>
      <c r="AY3" s="685" t="s">
        <v>41</v>
      </c>
      <c r="AZ3" s="686"/>
      <c r="BA3" s="688" t="s">
        <v>42</v>
      </c>
      <c r="BB3" s="676" t="s">
        <v>49</v>
      </c>
      <c r="BC3" s="677"/>
      <c r="BD3" s="677"/>
      <c r="BE3" s="676" t="s">
        <v>50</v>
      </c>
      <c r="BF3" s="677"/>
      <c r="BG3" s="708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2:118" s="26" customFormat="1" ht="72.75" customHeight="1" thickBot="1">
      <c r="B4" s="682"/>
      <c r="C4" s="684"/>
      <c r="D4" s="684"/>
      <c r="E4" s="689"/>
      <c r="F4" s="689"/>
      <c r="G4" s="39" t="s">
        <v>45</v>
      </c>
      <c r="H4" s="38" t="s">
        <v>46</v>
      </c>
      <c r="I4" s="689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07"/>
      <c r="Q4" s="689"/>
      <c r="R4" s="39" t="s">
        <v>45</v>
      </c>
      <c r="S4" s="38" t="s">
        <v>46</v>
      </c>
      <c r="T4" s="689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07"/>
      <c r="AB4" s="689"/>
      <c r="AC4" s="39" t="s">
        <v>45</v>
      </c>
      <c r="AD4" s="38" t="s">
        <v>46</v>
      </c>
      <c r="AE4" s="689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07"/>
      <c r="AM4" s="689"/>
      <c r="AN4" s="39" t="s">
        <v>45</v>
      </c>
      <c r="AO4" s="38" t="s">
        <v>46</v>
      </c>
      <c r="AP4" s="689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07"/>
      <c r="AX4" s="689"/>
      <c r="AY4" s="39" t="s">
        <v>45</v>
      </c>
      <c r="AZ4" s="38" t="s">
        <v>46</v>
      </c>
      <c r="BA4" s="689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2:118" s="217" customFormat="1" ht="36.75" customHeight="1"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Театры
1 квартал -
гр.1</v>
      </c>
      <c r="Q5" s="218" t="str">
        <f>CONCATENATE($B$1,"
",P1," -
гр.",$F$5)</f>
        <v>Театры
1 квартал -
гр.2</v>
      </c>
      <c r="R5" s="218" t="str">
        <f>CONCATENATE($B$1,"
",P1," -
гр.",$G$5)</f>
        <v>Театры
1 квартал -
гр.3</v>
      </c>
      <c r="S5" s="218" t="str">
        <f>CONCATENATE($B$1,"
",P1," -
гр.",$H$5)</f>
        <v>Театры
1 квартал -
гр.4</v>
      </c>
      <c r="T5" s="218" t="str">
        <f>CONCATENATE($B$1,"
",P1," -
гр.",$I$5)</f>
        <v>Театры
1 квартал -
гр.5</v>
      </c>
      <c r="U5" s="218" t="str">
        <f>CONCATENATE($B$1,"
",P1," -
гр.",$J$5)</f>
        <v>Театры
1 квартал -
гр.6</v>
      </c>
      <c r="V5" s="218" t="str">
        <f>CONCATENATE($B$1,"
",P1," -
гр.",$K$5)</f>
        <v>Театры
1 квартал -
гр.7</v>
      </c>
      <c r="W5" s="218" t="str">
        <f>CONCATENATE($B$1,"
",P1," -
гр.",$L$5)</f>
        <v>Театры
1 квартал -
гр.8</v>
      </c>
      <c r="X5" s="218" t="str">
        <f>CONCATENATE($B$1,"
",P1," -
гр.",$M$5)</f>
        <v>Театры
1 квартал -
гр.9</v>
      </c>
      <c r="Y5" s="218" t="str">
        <f>CONCATENATE($B$1,"
",P1," -
гр.",$N$5)</f>
        <v>Театры
1 квартал -
гр.10</v>
      </c>
      <c r="Z5" s="219" t="str">
        <f>CONCATENATE($B$1,"
",P1," -
гр.",$O$5)</f>
        <v>Театры
1 квартал -
гр.11</v>
      </c>
      <c r="AA5" s="210" t="str">
        <f>CONCATENATE($B$1,"
",AA1," -
гр.",$E$5)</f>
        <v>Театры
2 квартал -
гр.1</v>
      </c>
      <c r="AB5" s="218" t="str">
        <f>CONCATENATE($B$1,"
",AA1," -
гр.",$F$5)</f>
        <v>Театры
2 квартал -
гр.2</v>
      </c>
      <c r="AC5" s="218" t="str">
        <f>CONCATENATE($B$1,"
",AA1," -
гр.",$G$5)</f>
        <v>Театры
2 квартал -
гр.3</v>
      </c>
      <c r="AD5" s="218" t="str">
        <f>CONCATENATE($B$1,"
",AA1," -
гр.",$H$5)</f>
        <v>Театры
2 квартал -
гр.4</v>
      </c>
      <c r="AE5" s="218" t="str">
        <f>CONCATENATE($B$1,"
",AA1," -
гр.",$I$5)</f>
        <v>Театры
2 квартал -
гр.5</v>
      </c>
      <c r="AF5" s="218" t="str">
        <f>CONCATENATE($B$1,"
",AA1," -
гр.",$J$5)</f>
        <v>Театры
2 квартал -
гр.6</v>
      </c>
      <c r="AG5" s="218" t="str">
        <f>CONCATENATE($B$1,"
",AA1," -
гр.",$K$5)</f>
        <v>Театры
2 квартал -
гр.7</v>
      </c>
      <c r="AH5" s="218" t="str">
        <f>CONCATENATE($B$1,"
",AA1," -
гр.",$L$5)</f>
        <v>Театры
2 квартал -
гр.8</v>
      </c>
      <c r="AI5" s="218" t="str">
        <f>CONCATENATE($B$1,"
",AA1," -
гр.",$M$5)</f>
        <v>Театры
2 квартал -
гр.9</v>
      </c>
      <c r="AJ5" s="218" t="str">
        <f>CONCATENATE($B$1,"
",AA1," -
гр.",$N$5)</f>
        <v>Театры
2 квартал -
гр.10</v>
      </c>
      <c r="AK5" s="219" t="str">
        <f>CONCATENATE($B$1,"
",AA1," -
гр.",$O$5)</f>
        <v>Театры
2 квартал -
гр.11</v>
      </c>
      <c r="AL5" s="210" t="str">
        <f>CONCATENATE($B$1,"
",AL1," -
гр.",$E$5)</f>
        <v>Театры
3 квартал -
гр.1</v>
      </c>
      <c r="AM5" s="218" t="str">
        <f>CONCATENATE($B$1,"
",AL1," -
гр.",$F$5)</f>
        <v>Театры
3 квартал -
гр.2</v>
      </c>
      <c r="AN5" s="218" t="str">
        <f>CONCATENATE($B$1,"
",AL1," -
гр.",$G$5)</f>
        <v>Театры
3 квартал -
гр.3</v>
      </c>
      <c r="AO5" s="218" t="str">
        <f>CONCATENATE($B$1,"
",AL1," -
гр.",$H$5)</f>
        <v>Театры
3 квартал -
гр.4</v>
      </c>
      <c r="AP5" s="218" t="str">
        <f>CONCATENATE($B$1,"
",AL1," -
гр.",$I$5)</f>
        <v>Театры
3 квартал -
гр.5</v>
      </c>
      <c r="AQ5" s="218" t="str">
        <f>CONCATENATE($B$1,"
",AL1," -
гр.",$J$5)</f>
        <v>Театры
3 квартал -
гр.6</v>
      </c>
      <c r="AR5" s="218" t="str">
        <f>CONCATENATE($B$1,"
",AL1," -
гр.",$K$5)</f>
        <v>Театры
3 квартал -
гр.7</v>
      </c>
      <c r="AS5" s="218" t="str">
        <f>CONCATENATE($B$1,"
",AL1," -
гр.",$L$5)</f>
        <v>Театры
3 квартал -
гр.8</v>
      </c>
      <c r="AT5" s="218" t="str">
        <f>CONCATENATE($B$1,"
",AL1," -
гр.",$M$5)</f>
        <v>Театры
3 квартал -
гр.9</v>
      </c>
      <c r="AU5" s="218" t="str">
        <f>CONCATENATE($B$1,"
",AL1," -
гр.",$N$5)</f>
        <v>Театры
3 квартал -
гр.10</v>
      </c>
      <c r="AV5" s="219" t="str">
        <f>CONCATENATE($B$1,"
",AL1," -
гр.",$O$5)</f>
        <v>Театры
3 квартал -
гр.11</v>
      </c>
      <c r="AW5" s="210" t="str">
        <f>CONCATENATE($B$1,"
",AW1," -
гр.",$E$5)</f>
        <v>Театры
4 квартал -
гр.1</v>
      </c>
      <c r="AX5" s="218" t="str">
        <f>CONCATENATE($B$1,"
",AW1," -
гр.",$F$5)</f>
        <v>Театры
4 квартал -
гр.2</v>
      </c>
      <c r="AY5" s="218" t="str">
        <f>CONCATENATE($B$1,"
",AW1," -
гр.",$G$5)</f>
        <v>Театры
4 квартал -
гр.3</v>
      </c>
      <c r="AZ5" s="218" t="str">
        <f>CONCATENATE($B$1,"
",AW1," -
гр.",$H$5)</f>
        <v>Театры
4 квартал -
гр.4</v>
      </c>
      <c r="BA5" s="218" t="str">
        <f>CONCATENATE($B$1,"
",AW1," -
гр.",$I$5)</f>
        <v>Театры
4 квартал -
гр.5</v>
      </c>
      <c r="BB5" s="218" t="str">
        <f>CONCATENATE($B$1,"
",AW1," -
гр.",$J$5)</f>
        <v>Театры
4 квартал -
гр.6</v>
      </c>
      <c r="BC5" s="218" t="str">
        <f>CONCATENATE($B$1,"
",AW1," -
гр.",$K$5)</f>
        <v>Театры
4 квартал -
гр.7</v>
      </c>
      <c r="BD5" s="218" t="str">
        <f>CONCATENATE($B$1,"
",AW1," -
гр.",$L$5)</f>
        <v>Театры
4 квартал -
гр.8</v>
      </c>
      <c r="BE5" s="218" t="str">
        <f>CONCATENATE($B$1,"
",AW1," -
гр.",$M$5)</f>
        <v>Театры
4 квартал -
гр.9</v>
      </c>
      <c r="BF5" s="218" t="str">
        <f>CONCATENATE($B$1,"
",AW1," -
гр.",$N$5)</f>
        <v>Театры
4 квартал -
гр.10</v>
      </c>
      <c r="BG5" s="219" t="str">
        <f>CONCATENATE($B$1,"
",AW1," -
гр.",$O$5)</f>
        <v>Театры
4 квартал -
гр.11</v>
      </c>
      <c r="BI5" s="284" t="str">
        <f>CONCATENATE(D11," по отношению к ",D12,", ",D14,", ",D15)</f>
        <v>06 по отношению к 07, 09, 10</v>
      </c>
      <c r="BJ5" s="285">
        <f t="shared" ref="BJ5:CO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85">
        <f t="shared" si="1"/>
        <v>0</v>
      </c>
      <c r="BV5" s="285">
        <f t="shared" si="1"/>
        <v>0</v>
      </c>
      <c r="BW5" s="285">
        <f t="shared" si="1"/>
        <v>0</v>
      </c>
      <c r="BX5" s="285">
        <f t="shared" si="1"/>
        <v>0</v>
      </c>
      <c r="BY5" s="285">
        <f t="shared" si="1"/>
        <v>0</v>
      </c>
      <c r="BZ5" s="285">
        <f t="shared" si="1"/>
        <v>0</v>
      </c>
      <c r="CA5" s="285">
        <f t="shared" si="1"/>
        <v>0</v>
      </c>
      <c r="CB5" s="285">
        <f t="shared" si="1"/>
        <v>0</v>
      </c>
      <c r="CC5" s="285">
        <f t="shared" si="1"/>
        <v>0</v>
      </c>
      <c r="CD5" s="285">
        <f t="shared" si="1"/>
        <v>0</v>
      </c>
      <c r="CE5" s="285">
        <f t="shared" si="1"/>
        <v>0</v>
      </c>
      <c r="CF5" s="285">
        <f t="shared" si="1"/>
        <v>0</v>
      </c>
      <c r="CG5" s="285">
        <f t="shared" si="1"/>
        <v>0</v>
      </c>
      <c r="CH5" s="285">
        <f t="shared" si="1"/>
        <v>0</v>
      </c>
      <c r="CI5" s="285">
        <f t="shared" si="1"/>
        <v>0</v>
      </c>
      <c r="CJ5" s="285">
        <f t="shared" si="1"/>
        <v>0</v>
      </c>
      <c r="CK5" s="285">
        <f t="shared" si="1"/>
        <v>0</v>
      </c>
      <c r="CL5" s="285">
        <f t="shared" si="1"/>
        <v>0</v>
      </c>
      <c r="CM5" s="285">
        <f t="shared" si="1"/>
        <v>0</v>
      </c>
      <c r="CN5" s="285">
        <f t="shared" si="1"/>
        <v>0</v>
      </c>
      <c r="CO5" s="285">
        <f t="shared" si="1"/>
        <v>0</v>
      </c>
      <c r="CP5" s="285">
        <f t="shared" ref="CP5:DL5" si="2">IF(ROUND(AK11-SUM(AK12,AK14:AK15),5)&gt;=0,0,"Ошибка")</f>
        <v>0</v>
      </c>
      <c r="CQ5" s="285">
        <f t="shared" si="2"/>
        <v>0</v>
      </c>
      <c r="CR5" s="285">
        <f t="shared" si="2"/>
        <v>0</v>
      </c>
      <c r="CS5" s="285">
        <f t="shared" si="2"/>
        <v>0</v>
      </c>
      <c r="CT5" s="285">
        <f t="shared" si="2"/>
        <v>0</v>
      </c>
      <c r="CU5" s="285">
        <f t="shared" si="2"/>
        <v>0</v>
      </c>
      <c r="CV5" s="285">
        <f t="shared" si="2"/>
        <v>0</v>
      </c>
      <c r="CW5" s="285">
        <f t="shared" si="2"/>
        <v>0</v>
      </c>
      <c r="CX5" s="285">
        <f t="shared" si="2"/>
        <v>0</v>
      </c>
      <c r="CY5" s="285">
        <f t="shared" si="2"/>
        <v>0</v>
      </c>
      <c r="CZ5" s="285">
        <f t="shared" si="2"/>
        <v>0</v>
      </c>
      <c r="DA5" s="285">
        <f t="shared" si="2"/>
        <v>0</v>
      </c>
      <c r="DB5" s="285">
        <f t="shared" si="2"/>
        <v>0</v>
      </c>
      <c r="DC5" s="285">
        <f t="shared" si="2"/>
        <v>0</v>
      </c>
      <c r="DD5" s="285">
        <f t="shared" si="2"/>
        <v>0</v>
      </c>
      <c r="DE5" s="285">
        <f t="shared" si="2"/>
        <v>0</v>
      </c>
      <c r="DF5" s="285">
        <f t="shared" si="2"/>
        <v>0</v>
      </c>
      <c r="DG5" s="285">
        <f t="shared" si="2"/>
        <v>0</v>
      </c>
      <c r="DH5" s="285">
        <f t="shared" si="2"/>
        <v>0</v>
      </c>
      <c r="DI5" s="285">
        <f t="shared" si="2"/>
        <v>0</v>
      </c>
      <c r="DJ5" s="285">
        <f t="shared" si="2"/>
        <v>0</v>
      </c>
      <c r="DK5" s="285">
        <f t="shared" si="2"/>
        <v>0</v>
      </c>
      <c r="DL5" s="285">
        <f t="shared" si="2"/>
        <v>0</v>
      </c>
      <c r="DM5" s="47"/>
      <c r="DN5" s="47"/>
    </row>
    <row r="6" spans="2:118" s="27" customFormat="1" ht="24">
      <c r="B6" s="211" t="s">
        <v>232</v>
      </c>
      <c r="C6" s="37" t="s">
        <v>47</v>
      </c>
      <c r="D6" s="37" t="s">
        <v>6</v>
      </c>
      <c r="E6" s="308">
        <f t="shared" ref="E6:AJ6" si="3">SUM(E7:E11,E16:E18)</f>
        <v>0</v>
      </c>
      <c r="F6" s="236">
        <f t="shared" si="3"/>
        <v>0</v>
      </c>
      <c r="G6" s="236">
        <f>SUM(G7:G11,G16:G18)</f>
        <v>0</v>
      </c>
      <c r="H6" s="236">
        <f t="shared" si="3"/>
        <v>0</v>
      </c>
      <c r="I6" s="236">
        <f t="shared" si="3"/>
        <v>0</v>
      </c>
      <c r="J6" s="236">
        <f t="shared" si="3"/>
        <v>0</v>
      </c>
      <c r="K6" s="236">
        <f t="shared" si="3"/>
        <v>0</v>
      </c>
      <c r="L6" s="236">
        <f t="shared" si="3"/>
        <v>0</v>
      </c>
      <c r="M6" s="236">
        <f t="shared" si="3"/>
        <v>0</v>
      </c>
      <c r="N6" s="236">
        <f t="shared" si="3"/>
        <v>0</v>
      </c>
      <c r="O6" s="309">
        <f t="shared" si="3"/>
        <v>0</v>
      </c>
      <c r="P6" s="228">
        <f t="shared" si="3"/>
        <v>0</v>
      </c>
      <c r="Q6" s="226">
        <f t="shared" si="3"/>
        <v>0</v>
      </c>
      <c r="R6" s="236">
        <f t="shared" si="3"/>
        <v>0</v>
      </c>
      <c r="S6" s="226">
        <f t="shared" si="3"/>
        <v>0</v>
      </c>
      <c r="T6" s="236">
        <f t="shared" si="3"/>
        <v>0</v>
      </c>
      <c r="U6" s="226">
        <f t="shared" si="3"/>
        <v>0</v>
      </c>
      <c r="V6" s="235">
        <f t="shared" si="3"/>
        <v>0</v>
      </c>
      <c r="W6" s="226">
        <f t="shared" si="3"/>
        <v>0</v>
      </c>
      <c r="X6" s="226">
        <f t="shared" si="3"/>
        <v>0</v>
      </c>
      <c r="Y6" s="235">
        <f t="shared" si="3"/>
        <v>0</v>
      </c>
      <c r="Z6" s="227">
        <f t="shared" si="3"/>
        <v>0</v>
      </c>
      <c r="AA6" s="228">
        <f t="shared" si="3"/>
        <v>0</v>
      </c>
      <c r="AB6" s="226">
        <f t="shared" si="3"/>
        <v>0</v>
      </c>
      <c r="AC6" s="236">
        <f t="shared" si="3"/>
        <v>0</v>
      </c>
      <c r="AD6" s="226">
        <f t="shared" si="3"/>
        <v>0</v>
      </c>
      <c r="AE6" s="236">
        <f t="shared" si="3"/>
        <v>0</v>
      </c>
      <c r="AF6" s="226">
        <f t="shared" si="3"/>
        <v>0</v>
      </c>
      <c r="AG6" s="235">
        <f t="shared" si="3"/>
        <v>0</v>
      </c>
      <c r="AH6" s="226">
        <f t="shared" si="3"/>
        <v>0</v>
      </c>
      <c r="AI6" s="226">
        <f t="shared" si="3"/>
        <v>0</v>
      </c>
      <c r="AJ6" s="235">
        <f t="shared" si="3"/>
        <v>0</v>
      </c>
      <c r="AK6" s="227">
        <f t="shared" ref="AK6:BG6" si="4">SUM(AK7:AK11,AK16:AK18)</f>
        <v>0</v>
      </c>
      <c r="AL6" s="228">
        <f t="shared" si="4"/>
        <v>0</v>
      </c>
      <c r="AM6" s="226">
        <f t="shared" si="4"/>
        <v>0</v>
      </c>
      <c r="AN6" s="236">
        <f t="shared" si="4"/>
        <v>0</v>
      </c>
      <c r="AO6" s="226">
        <f t="shared" si="4"/>
        <v>0</v>
      </c>
      <c r="AP6" s="236">
        <f t="shared" si="4"/>
        <v>0</v>
      </c>
      <c r="AQ6" s="226">
        <f t="shared" si="4"/>
        <v>0</v>
      </c>
      <c r="AR6" s="235">
        <f t="shared" si="4"/>
        <v>0</v>
      </c>
      <c r="AS6" s="226">
        <f t="shared" si="4"/>
        <v>0</v>
      </c>
      <c r="AT6" s="226">
        <f t="shared" si="4"/>
        <v>0</v>
      </c>
      <c r="AU6" s="235">
        <f t="shared" si="4"/>
        <v>0</v>
      </c>
      <c r="AV6" s="227">
        <f t="shared" si="4"/>
        <v>0</v>
      </c>
      <c r="AW6" s="228">
        <f t="shared" si="4"/>
        <v>0</v>
      </c>
      <c r="AX6" s="226">
        <f t="shared" si="4"/>
        <v>0</v>
      </c>
      <c r="AY6" s="236">
        <f t="shared" si="4"/>
        <v>0</v>
      </c>
      <c r="AZ6" s="226">
        <f t="shared" si="4"/>
        <v>0</v>
      </c>
      <c r="BA6" s="236">
        <f t="shared" si="4"/>
        <v>0</v>
      </c>
      <c r="BB6" s="226">
        <f t="shared" si="4"/>
        <v>0</v>
      </c>
      <c r="BC6" s="235">
        <f t="shared" si="4"/>
        <v>0</v>
      </c>
      <c r="BD6" s="226">
        <f t="shared" si="4"/>
        <v>0</v>
      </c>
      <c r="BE6" s="226">
        <f t="shared" si="4"/>
        <v>0</v>
      </c>
      <c r="BF6" s="235">
        <f t="shared" si="4"/>
        <v>0</v>
      </c>
      <c r="BG6" s="227">
        <f t="shared" si="4"/>
        <v>0</v>
      </c>
      <c r="BI6" s="255" t="str">
        <f>CONCATENATE(D12," по отношению к ",D13)</f>
        <v>07 по отношению к 08</v>
      </c>
      <c r="BJ6" s="253">
        <f t="shared" ref="BJ6:CO6" si="5">IF(E12-E13&gt;=0,0,"Ошибка")</f>
        <v>0</v>
      </c>
      <c r="BK6" s="253">
        <f t="shared" si="5"/>
        <v>0</v>
      </c>
      <c r="BL6" s="253">
        <f t="shared" si="5"/>
        <v>0</v>
      </c>
      <c r="BM6" s="253">
        <f t="shared" si="5"/>
        <v>0</v>
      </c>
      <c r="BN6" s="253">
        <f t="shared" si="5"/>
        <v>0</v>
      </c>
      <c r="BO6" s="253">
        <f t="shared" si="5"/>
        <v>0</v>
      </c>
      <c r="BP6" s="253">
        <f t="shared" si="5"/>
        <v>0</v>
      </c>
      <c r="BQ6" s="253">
        <f t="shared" si="5"/>
        <v>0</v>
      </c>
      <c r="BR6" s="253">
        <f t="shared" si="5"/>
        <v>0</v>
      </c>
      <c r="BS6" s="253">
        <f t="shared" si="5"/>
        <v>0</v>
      </c>
      <c r="BT6" s="253">
        <f t="shared" si="5"/>
        <v>0</v>
      </c>
      <c r="BU6" s="253">
        <f t="shared" si="5"/>
        <v>0</v>
      </c>
      <c r="BV6" s="253">
        <f t="shared" si="5"/>
        <v>0</v>
      </c>
      <c r="BW6" s="253">
        <f t="shared" si="5"/>
        <v>0</v>
      </c>
      <c r="BX6" s="253">
        <f t="shared" si="5"/>
        <v>0</v>
      </c>
      <c r="BY6" s="253">
        <f t="shared" si="5"/>
        <v>0</v>
      </c>
      <c r="BZ6" s="253">
        <f t="shared" si="5"/>
        <v>0</v>
      </c>
      <c r="CA6" s="253">
        <f t="shared" si="5"/>
        <v>0</v>
      </c>
      <c r="CB6" s="253">
        <f t="shared" si="5"/>
        <v>0</v>
      </c>
      <c r="CC6" s="253">
        <f t="shared" si="5"/>
        <v>0</v>
      </c>
      <c r="CD6" s="253">
        <f t="shared" si="5"/>
        <v>0</v>
      </c>
      <c r="CE6" s="253">
        <f t="shared" si="5"/>
        <v>0</v>
      </c>
      <c r="CF6" s="253">
        <f t="shared" si="5"/>
        <v>0</v>
      </c>
      <c r="CG6" s="253">
        <f t="shared" si="5"/>
        <v>0</v>
      </c>
      <c r="CH6" s="253">
        <f t="shared" si="5"/>
        <v>0</v>
      </c>
      <c r="CI6" s="253">
        <f t="shared" si="5"/>
        <v>0</v>
      </c>
      <c r="CJ6" s="253">
        <f t="shared" si="5"/>
        <v>0</v>
      </c>
      <c r="CK6" s="253">
        <f t="shared" si="5"/>
        <v>0</v>
      </c>
      <c r="CL6" s="253">
        <f t="shared" si="5"/>
        <v>0</v>
      </c>
      <c r="CM6" s="253">
        <f t="shared" si="5"/>
        <v>0</v>
      </c>
      <c r="CN6" s="253">
        <f t="shared" si="5"/>
        <v>0</v>
      </c>
      <c r="CO6" s="253">
        <f t="shared" si="5"/>
        <v>0</v>
      </c>
      <c r="CP6" s="253">
        <f t="shared" ref="CP6:DL6" si="6">IF(AK12-AK13&gt;=0,0,"Ошибка")</f>
        <v>0</v>
      </c>
      <c r="CQ6" s="253">
        <f t="shared" si="6"/>
        <v>0</v>
      </c>
      <c r="CR6" s="253">
        <f t="shared" si="6"/>
        <v>0</v>
      </c>
      <c r="CS6" s="253">
        <f t="shared" si="6"/>
        <v>0</v>
      </c>
      <c r="CT6" s="253">
        <f t="shared" si="6"/>
        <v>0</v>
      </c>
      <c r="CU6" s="253">
        <f t="shared" si="6"/>
        <v>0</v>
      </c>
      <c r="CV6" s="253">
        <f t="shared" si="6"/>
        <v>0</v>
      </c>
      <c r="CW6" s="253">
        <f t="shared" si="6"/>
        <v>0</v>
      </c>
      <c r="CX6" s="253">
        <f t="shared" si="6"/>
        <v>0</v>
      </c>
      <c r="CY6" s="253">
        <f t="shared" si="6"/>
        <v>0</v>
      </c>
      <c r="CZ6" s="253">
        <f t="shared" si="6"/>
        <v>0</v>
      </c>
      <c r="DA6" s="253">
        <f t="shared" si="6"/>
        <v>0</v>
      </c>
      <c r="DB6" s="253">
        <f t="shared" si="6"/>
        <v>0</v>
      </c>
      <c r="DC6" s="253">
        <f t="shared" si="6"/>
        <v>0</v>
      </c>
      <c r="DD6" s="253">
        <f t="shared" si="6"/>
        <v>0</v>
      </c>
      <c r="DE6" s="253">
        <f t="shared" si="6"/>
        <v>0</v>
      </c>
      <c r="DF6" s="253">
        <f t="shared" si="6"/>
        <v>0</v>
      </c>
      <c r="DG6" s="253">
        <f t="shared" si="6"/>
        <v>0</v>
      </c>
      <c r="DH6" s="253">
        <f t="shared" si="6"/>
        <v>0</v>
      </c>
      <c r="DI6" s="253">
        <f t="shared" si="6"/>
        <v>0</v>
      </c>
      <c r="DJ6" s="253">
        <f t="shared" si="6"/>
        <v>0</v>
      </c>
      <c r="DK6" s="253">
        <f t="shared" si="6"/>
        <v>0</v>
      </c>
      <c r="DL6" s="253">
        <f t="shared" si="6"/>
        <v>0</v>
      </c>
      <c r="DM6" s="2"/>
      <c r="DN6" s="2"/>
    </row>
    <row r="7" spans="2:118" s="27" customFormat="1" ht="24">
      <c r="B7" s="212" t="s">
        <v>233</v>
      </c>
      <c r="C7" s="37" t="s">
        <v>55</v>
      </c>
      <c r="D7" s="37" t="s">
        <v>7</v>
      </c>
      <c r="E7" s="308">
        <f>ROUND(SUM(P7,AA7,AL7,AW7),0)</f>
        <v>0</v>
      </c>
      <c r="F7" s="236">
        <f>ROUND(SUM(Q7,AB7,AM7,AX7),0)</f>
        <v>0</v>
      </c>
      <c r="G7" s="236">
        <f>SUM(J7:L7)</f>
        <v>0</v>
      </c>
      <c r="H7" s="236">
        <f t="shared" ref="H7:O7" si="7">ROUND(SUM(S7,AD7,AO7,AZ7),1)</f>
        <v>0</v>
      </c>
      <c r="I7" s="236">
        <f>SUM(M7:O7)</f>
        <v>0</v>
      </c>
      <c r="J7" s="236">
        <f>ROUND(SUM(U7,AF7,AQ7,BB7),1)</f>
        <v>0</v>
      </c>
      <c r="K7" s="236">
        <f t="shared" si="7"/>
        <v>0</v>
      </c>
      <c r="L7" s="236">
        <f t="shared" si="7"/>
        <v>0</v>
      </c>
      <c r="M7" s="236">
        <f t="shared" si="7"/>
        <v>0</v>
      </c>
      <c r="N7" s="236">
        <f t="shared" si="7"/>
        <v>0</v>
      </c>
      <c r="O7" s="309">
        <f t="shared" si="7"/>
        <v>0</v>
      </c>
      <c r="P7" s="220"/>
      <c r="Q7" s="221"/>
      <c r="R7" s="237">
        <f>SUM(U7:W7)</f>
        <v>0</v>
      </c>
      <c r="S7" s="221"/>
      <c r="T7" s="237">
        <f>SUM(X7:Z7)</f>
        <v>0</v>
      </c>
      <c r="U7" s="221"/>
      <c r="V7" s="233"/>
      <c r="W7" s="221"/>
      <c r="X7" s="221"/>
      <c r="Y7" s="233"/>
      <c r="Z7" s="222"/>
      <c r="AA7" s="220"/>
      <c r="AB7" s="221"/>
      <c r="AC7" s="237">
        <f>SUM(AF7:AH7)</f>
        <v>0</v>
      </c>
      <c r="AD7" s="221"/>
      <c r="AE7" s="237">
        <f>SUM(AI7:AK7)</f>
        <v>0</v>
      </c>
      <c r="AF7" s="221"/>
      <c r="AG7" s="233"/>
      <c r="AH7" s="221"/>
      <c r="AI7" s="221"/>
      <c r="AJ7" s="233"/>
      <c r="AK7" s="222"/>
      <c r="AL7" s="220"/>
      <c r="AM7" s="221"/>
      <c r="AN7" s="237">
        <f>SUM(AQ7:AS7)</f>
        <v>0</v>
      </c>
      <c r="AO7" s="221"/>
      <c r="AP7" s="237">
        <f>SUM(AT7:AV7)</f>
        <v>0</v>
      </c>
      <c r="AQ7" s="221"/>
      <c r="AR7" s="233"/>
      <c r="AS7" s="221"/>
      <c r="AT7" s="221"/>
      <c r="AU7" s="233"/>
      <c r="AV7" s="222"/>
      <c r="AW7" s="220"/>
      <c r="AX7" s="221"/>
      <c r="AY7" s="237">
        <f>SUM(BB7:BD7)</f>
        <v>0</v>
      </c>
      <c r="AZ7" s="221"/>
      <c r="BA7" s="237">
        <f>SUM(BE7:BG7)</f>
        <v>0</v>
      </c>
      <c r="BB7" s="221"/>
      <c r="BC7" s="233"/>
      <c r="BD7" s="221"/>
      <c r="BE7" s="221"/>
      <c r="BF7" s="233"/>
      <c r="BG7" s="222"/>
      <c r="BI7" s="255" t="str">
        <f t="shared" ref="BI7:BI18" si="8">D7</f>
        <v>02</v>
      </c>
      <c r="BJ7" s="318"/>
      <c r="BK7" s="253">
        <f>IF(ROUND((E7-F7),5)&gt;=0,0,"Ошибка!")</f>
        <v>0</v>
      </c>
      <c r="BL7" s="318"/>
      <c r="BM7" s="253">
        <f t="shared" ref="BM7:BM18" si="9">IF(ROUND((G7-H7),5)&gt;=0,0,"Ошибка!")</f>
        <v>0</v>
      </c>
      <c r="BN7" s="247"/>
      <c r="BO7" s="250"/>
      <c r="BP7" s="318"/>
      <c r="BQ7" s="318"/>
      <c r="BR7" s="318"/>
      <c r="BS7" s="318"/>
      <c r="BT7" s="318"/>
      <c r="BU7" s="318"/>
      <c r="BV7" s="253">
        <f t="shared" ref="BV7:BV18" si="10">IF(ROUND((P7-Q7),5)&gt;=0,0,"Ошибка!")</f>
        <v>0</v>
      </c>
      <c r="BW7" s="318"/>
      <c r="BX7" s="253">
        <f>IF(ROUND((R7-S7),5)&gt;=0,0,"Ошибка!")</f>
        <v>0</v>
      </c>
      <c r="BY7" s="318"/>
      <c r="BZ7" s="318"/>
      <c r="CA7" s="318"/>
      <c r="CB7" s="318"/>
      <c r="CC7" s="318"/>
      <c r="CD7" s="318"/>
      <c r="CE7" s="318"/>
      <c r="CF7" s="318"/>
      <c r="CG7" s="253">
        <f t="shared" ref="CG7:CG18" si="11">IF(ROUND((AA7-AB7),5)&gt;=0,0,"Ошибка!")</f>
        <v>0</v>
      </c>
      <c r="CH7" s="318"/>
      <c r="CI7" s="253">
        <f t="shared" ref="CI7:CI18" si="12">IF(ROUND((AC7-AD7),5)&gt;=0,0,"Ошибка!")</f>
        <v>0</v>
      </c>
      <c r="CJ7" s="318"/>
      <c r="CK7" s="318"/>
      <c r="CL7" s="318"/>
      <c r="CM7" s="318"/>
      <c r="CN7" s="318"/>
      <c r="CO7" s="318"/>
      <c r="CP7" s="318"/>
      <c r="CQ7" s="318"/>
      <c r="CR7" s="253">
        <f t="shared" ref="CR7:CR18" si="13">IF(ROUND((AL7-AM7),5)&gt;=0,0,"Ошибка!")</f>
        <v>0</v>
      </c>
      <c r="CS7" s="318"/>
      <c r="CT7" s="253">
        <f t="shared" ref="CT7:CT18" si="14">IF(ROUND((AN7-AO7),5)&gt;=0,0,"Ошибка!")</f>
        <v>0</v>
      </c>
      <c r="CU7" s="318"/>
      <c r="CV7" s="318"/>
      <c r="CW7" s="318"/>
      <c r="CX7" s="318"/>
      <c r="CY7" s="318"/>
      <c r="CZ7" s="318"/>
      <c r="DA7" s="318"/>
      <c r="DB7" s="318"/>
      <c r="DC7" s="253">
        <f t="shared" ref="DC7:DC18" si="15">IF(ROUND((AW7-AX7),5)&gt;=0,0,"Ошибка!")</f>
        <v>0</v>
      </c>
      <c r="DD7" s="318"/>
      <c r="DE7" s="253">
        <f t="shared" ref="DE7:DE18" si="16">IF(ROUND((AY7-AZ7),5)&gt;=0,0,"Ошибка!")</f>
        <v>0</v>
      </c>
      <c r="DF7" s="318"/>
      <c r="DG7" s="318"/>
      <c r="DH7" s="318"/>
      <c r="DI7" s="318"/>
      <c r="DJ7" s="318"/>
      <c r="DK7" s="318"/>
      <c r="DL7" s="318"/>
      <c r="DM7" s="2"/>
      <c r="DN7" s="2"/>
    </row>
    <row r="8" spans="2:118" s="27" customFormat="1" ht="36">
      <c r="B8" s="212" t="s">
        <v>229</v>
      </c>
      <c r="C8" s="37" t="s">
        <v>58</v>
      </c>
      <c r="D8" s="37" t="s">
        <v>8</v>
      </c>
      <c r="E8" s="308">
        <f t="shared" ref="E8:E18" si="17">ROUND(SUM(P8,AA8,AL8,AW8),0)</f>
        <v>0</v>
      </c>
      <c r="F8" s="236">
        <f t="shared" ref="F8:F18" si="18">ROUND(SUM(Q8,AB8,AM8,AX8),0)</f>
        <v>0</v>
      </c>
      <c r="G8" s="236">
        <f t="shared" ref="G8:G18" si="19">SUM(J8:L8)</f>
        <v>0</v>
      </c>
      <c r="H8" s="236">
        <f t="shared" ref="H8:H18" si="20">ROUND(SUM(S8,AD8,AO8,AZ8),1)</f>
        <v>0</v>
      </c>
      <c r="I8" s="236">
        <f t="shared" ref="I8:I18" si="21">SUM(M8:O8)</f>
        <v>0</v>
      </c>
      <c r="J8" s="236">
        <f t="shared" ref="J8:J18" si="22">ROUND(SUM(U8,AF8,AQ8,BB8),1)</f>
        <v>0</v>
      </c>
      <c r="K8" s="236">
        <f t="shared" ref="K8:K18" si="23">ROUND(SUM(V8,AG8,AR8,BC8),1)</f>
        <v>0</v>
      </c>
      <c r="L8" s="236">
        <f t="shared" ref="L8:L18" si="24">ROUND(SUM(W8,AH8,AS8,BD8),1)</f>
        <v>0</v>
      </c>
      <c r="M8" s="236">
        <f t="shared" ref="M8:M18" si="25">ROUND(SUM(X8,AI8,AT8,BE8),1)</f>
        <v>0</v>
      </c>
      <c r="N8" s="236">
        <f t="shared" ref="N8:N18" si="26">ROUND(SUM(Y8,AJ8,AU8,BF8),1)</f>
        <v>0</v>
      </c>
      <c r="O8" s="309">
        <f t="shared" ref="O8:O18" si="27">ROUND(SUM(Z8,AK8,AV8,BG8),1)</f>
        <v>0</v>
      </c>
      <c r="P8" s="220"/>
      <c r="Q8" s="221"/>
      <c r="R8" s="237">
        <f t="shared" ref="R8:R18" si="28">SUM(U8:W8)</f>
        <v>0</v>
      </c>
      <c r="S8" s="221"/>
      <c r="T8" s="237">
        <f t="shared" ref="T8:T17" si="29">SUM(X8:Z8)</f>
        <v>0</v>
      </c>
      <c r="U8" s="221"/>
      <c r="V8" s="233"/>
      <c r="W8" s="221"/>
      <c r="X8" s="221"/>
      <c r="Y8" s="233"/>
      <c r="Z8" s="222"/>
      <c r="AA8" s="220"/>
      <c r="AB8" s="221"/>
      <c r="AC8" s="237">
        <f t="shared" ref="AC8:AC18" si="30">SUM(AF8:AH8)</f>
        <v>0</v>
      </c>
      <c r="AD8" s="221"/>
      <c r="AE8" s="237">
        <f t="shared" ref="AE8:AE17" si="31">SUM(AI8:AK8)</f>
        <v>0</v>
      </c>
      <c r="AF8" s="221"/>
      <c r="AG8" s="233"/>
      <c r="AH8" s="221"/>
      <c r="AI8" s="221"/>
      <c r="AJ8" s="233"/>
      <c r="AK8" s="222"/>
      <c r="AL8" s="220"/>
      <c r="AM8" s="221"/>
      <c r="AN8" s="237">
        <f t="shared" ref="AN8:AN18" si="32">SUM(AQ8:AS8)</f>
        <v>0</v>
      </c>
      <c r="AO8" s="221"/>
      <c r="AP8" s="237">
        <f t="shared" ref="AP8:AP17" si="33">SUM(AT8:AV8)</f>
        <v>0</v>
      </c>
      <c r="AQ8" s="221"/>
      <c r="AR8" s="233"/>
      <c r="AS8" s="221"/>
      <c r="AT8" s="221"/>
      <c r="AU8" s="233"/>
      <c r="AV8" s="222"/>
      <c r="AW8" s="220"/>
      <c r="AX8" s="221"/>
      <c r="AY8" s="237">
        <f t="shared" ref="AY8:AY18" si="34">SUM(BB8:BD8)</f>
        <v>0</v>
      </c>
      <c r="AZ8" s="221"/>
      <c r="BA8" s="237">
        <f t="shared" ref="BA8:BA17" si="35">SUM(BE8:BG8)</f>
        <v>0</v>
      </c>
      <c r="BB8" s="221"/>
      <c r="BC8" s="233"/>
      <c r="BD8" s="221"/>
      <c r="BE8" s="221"/>
      <c r="BF8" s="233"/>
      <c r="BG8" s="222"/>
      <c r="BI8" s="255" t="str">
        <f t="shared" si="8"/>
        <v>03</v>
      </c>
      <c r="BJ8" s="318"/>
      <c r="BK8" s="253">
        <f t="shared" ref="BK8:BK18" si="36">IF(ROUND((E8-F8),5)&gt;=0,0,"Ошибка!")</f>
        <v>0</v>
      </c>
      <c r="BL8" s="318"/>
      <c r="BM8" s="253">
        <f t="shared" si="9"/>
        <v>0</v>
      </c>
      <c r="BN8" s="247"/>
      <c r="BO8" s="250"/>
      <c r="BP8" s="318"/>
      <c r="BQ8" s="318"/>
      <c r="BR8" s="318"/>
      <c r="BS8" s="318"/>
      <c r="BT8" s="318"/>
      <c r="BU8" s="318"/>
      <c r="BV8" s="253">
        <f t="shared" si="10"/>
        <v>0</v>
      </c>
      <c r="BW8" s="318"/>
      <c r="BX8" s="253">
        <f t="shared" ref="BX8:BX18" si="37">IF(ROUND((R8-S8),5)&gt;=0,0,"Ошибка!")</f>
        <v>0</v>
      </c>
      <c r="BY8" s="318"/>
      <c r="BZ8" s="318"/>
      <c r="CA8" s="318"/>
      <c r="CB8" s="318"/>
      <c r="CC8" s="318"/>
      <c r="CD8" s="318"/>
      <c r="CE8" s="318"/>
      <c r="CF8" s="318"/>
      <c r="CG8" s="253">
        <f t="shared" si="11"/>
        <v>0</v>
      </c>
      <c r="CH8" s="318"/>
      <c r="CI8" s="253">
        <f t="shared" si="12"/>
        <v>0</v>
      </c>
      <c r="CJ8" s="318"/>
      <c r="CK8" s="318"/>
      <c r="CL8" s="318"/>
      <c r="CM8" s="318"/>
      <c r="CN8" s="318"/>
      <c r="CO8" s="318"/>
      <c r="CP8" s="318"/>
      <c r="CQ8" s="318"/>
      <c r="CR8" s="253">
        <f t="shared" si="13"/>
        <v>0</v>
      </c>
      <c r="CS8" s="318"/>
      <c r="CT8" s="253">
        <f t="shared" si="14"/>
        <v>0</v>
      </c>
      <c r="CU8" s="318"/>
      <c r="CV8" s="318"/>
      <c r="CW8" s="318"/>
      <c r="CX8" s="318"/>
      <c r="CY8" s="318"/>
      <c r="CZ8" s="318"/>
      <c r="DA8" s="318"/>
      <c r="DB8" s="318"/>
      <c r="DC8" s="253">
        <f t="shared" si="15"/>
        <v>0</v>
      </c>
      <c r="DD8" s="318"/>
      <c r="DE8" s="253">
        <f t="shared" si="16"/>
        <v>0</v>
      </c>
      <c r="DF8" s="318"/>
      <c r="DG8" s="318"/>
      <c r="DH8" s="318"/>
      <c r="DI8" s="318"/>
      <c r="DJ8" s="318"/>
      <c r="DK8" s="318"/>
      <c r="DL8" s="318"/>
      <c r="DM8" s="2"/>
      <c r="DN8" s="2"/>
    </row>
    <row r="9" spans="2:118" s="28" customFormat="1" ht="12" customHeight="1">
      <c r="B9" s="169" t="s">
        <v>102</v>
      </c>
      <c r="C9" s="37" t="s">
        <v>99</v>
      </c>
      <c r="D9" s="37" t="s">
        <v>9</v>
      </c>
      <c r="E9" s="308">
        <f t="shared" si="17"/>
        <v>0</v>
      </c>
      <c r="F9" s="236">
        <f t="shared" si="18"/>
        <v>0</v>
      </c>
      <c r="G9" s="236">
        <f t="shared" si="19"/>
        <v>0</v>
      </c>
      <c r="H9" s="236">
        <f t="shared" si="20"/>
        <v>0</v>
      </c>
      <c r="I9" s="236">
        <f t="shared" si="21"/>
        <v>0</v>
      </c>
      <c r="J9" s="236">
        <f t="shared" si="22"/>
        <v>0</v>
      </c>
      <c r="K9" s="236">
        <f t="shared" si="23"/>
        <v>0</v>
      </c>
      <c r="L9" s="236">
        <f t="shared" si="24"/>
        <v>0</v>
      </c>
      <c r="M9" s="236">
        <f t="shared" si="25"/>
        <v>0</v>
      </c>
      <c r="N9" s="236">
        <f t="shared" si="26"/>
        <v>0</v>
      </c>
      <c r="O9" s="309">
        <f t="shared" si="27"/>
        <v>0</v>
      </c>
      <c r="P9" s="220"/>
      <c r="Q9" s="221"/>
      <c r="R9" s="237">
        <f t="shared" si="28"/>
        <v>0</v>
      </c>
      <c r="S9" s="221"/>
      <c r="T9" s="237">
        <f t="shared" si="29"/>
        <v>0</v>
      </c>
      <c r="U9" s="221"/>
      <c r="V9" s="233"/>
      <c r="W9" s="221"/>
      <c r="X9" s="221"/>
      <c r="Y9" s="233"/>
      <c r="Z9" s="222"/>
      <c r="AA9" s="220"/>
      <c r="AB9" s="221"/>
      <c r="AC9" s="237">
        <f t="shared" si="30"/>
        <v>0</v>
      </c>
      <c r="AD9" s="221"/>
      <c r="AE9" s="237">
        <f t="shared" si="31"/>
        <v>0</v>
      </c>
      <c r="AF9" s="221"/>
      <c r="AG9" s="233"/>
      <c r="AH9" s="221"/>
      <c r="AI9" s="221"/>
      <c r="AJ9" s="233"/>
      <c r="AK9" s="222"/>
      <c r="AL9" s="220"/>
      <c r="AM9" s="221"/>
      <c r="AN9" s="237">
        <f t="shared" si="32"/>
        <v>0</v>
      </c>
      <c r="AO9" s="221"/>
      <c r="AP9" s="237">
        <f t="shared" si="33"/>
        <v>0</v>
      </c>
      <c r="AQ9" s="221"/>
      <c r="AR9" s="233"/>
      <c r="AS9" s="221"/>
      <c r="AT9" s="221"/>
      <c r="AU9" s="233"/>
      <c r="AV9" s="222"/>
      <c r="AW9" s="220"/>
      <c r="AX9" s="221"/>
      <c r="AY9" s="237">
        <f t="shared" si="34"/>
        <v>0</v>
      </c>
      <c r="AZ9" s="221"/>
      <c r="BA9" s="237">
        <f t="shared" si="35"/>
        <v>0</v>
      </c>
      <c r="BB9" s="221"/>
      <c r="BC9" s="233"/>
      <c r="BD9" s="221"/>
      <c r="BE9" s="221"/>
      <c r="BF9" s="233"/>
      <c r="BG9" s="222"/>
      <c r="BI9" s="255" t="str">
        <f t="shared" si="8"/>
        <v>04</v>
      </c>
      <c r="BJ9" s="318"/>
      <c r="BK9" s="253">
        <f t="shared" si="36"/>
        <v>0</v>
      </c>
      <c r="BL9" s="318"/>
      <c r="BM9" s="253">
        <f t="shared" si="9"/>
        <v>0</v>
      </c>
      <c r="BN9" s="247"/>
      <c r="BO9" s="250"/>
      <c r="BP9" s="318"/>
      <c r="BQ9" s="318"/>
      <c r="BR9" s="318"/>
      <c r="BS9" s="318"/>
      <c r="BT9" s="318"/>
      <c r="BU9" s="318"/>
      <c r="BV9" s="253">
        <f t="shared" si="10"/>
        <v>0</v>
      </c>
      <c r="BW9" s="318"/>
      <c r="BX9" s="253">
        <f t="shared" si="37"/>
        <v>0</v>
      </c>
      <c r="BY9" s="318"/>
      <c r="BZ9" s="318"/>
      <c r="CA9" s="318"/>
      <c r="CB9" s="318"/>
      <c r="CC9" s="318"/>
      <c r="CD9" s="318"/>
      <c r="CE9" s="318"/>
      <c r="CF9" s="318"/>
      <c r="CG9" s="253">
        <f t="shared" si="11"/>
        <v>0</v>
      </c>
      <c r="CH9" s="318"/>
      <c r="CI9" s="253">
        <f t="shared" si="12"/>
        <v>0</v>
      </c>
      <c r="CJ9" s="318"/>
      <c r="CK9" s="318"/>
      <c r="CL9" s="318"/>
      <c r="CM9" s="318"/>
      <c r="CN9" s="318"/>
      <c r="CO9" s="318"/>
      <c r="CP9" s="318"/>
      <c r="CQ9" s="318"/>
      <c r="CR9" s="253">
        <f t="shared" si="13"/>
        <v>0</v>
      </c>
      <c r="CS9" s="318"/>
      <c r="CT9" s="253">
        <f t="shared" si="14"/>
        <v>0</v>
      </c>
      <c r="CU9" s="318"/>
      <c r="CV9" s="318"/>
      <c r="CW9" s="318"/>
      <c r="CX9" s="318"/>
      <c r="CY9" s="318"/>
      <c r="CZ9" s="318"/>
      <c r="DA9" s="318"/>
      <c r="DB9" s="318"/>
      <c r="DC9" s="253">
        <f t="shared" si="15"/>
        <v>0</v>
      </c>
      <c r="DD9" s="318"/>
      <c r="DE9" s="253">
        <f t="shared" si="16"/>
        <v>0</v>
      </c>
      <c r="DF9" s="318"/>
      <c r="DG9" s="318"/>
      <c r="DH9" s="318"/>
      <c r="DI9" s="318"/>
      <c r="DJ9" s="318"/>
      <c r="DK9" s="318"/>
      <c r="DL9" s="318"/>
      <c r="DM9" s="242"/>
      <c r="DN9" s="242"/>
    </row>
    <row r="10" spans="2:118" s="28" customFormat="1" ht="12" customHeight="1">
      <c r="B10" s="169" t="s">
        <v>103</v>
      </c>
      <c r="C10" s="37" t="s">
        <v>100</v>
      </c>
      <c r="D10" s="37" t="s">
        <v>10</v>
      </c>
      <c r="E10" s="308">
        <f t="shared" si="17"/>
        <v>0</v>
      </c>
      <c r="F10" s="236">
        <f t="shared" si="18"/>
        <v>0</v>
      </c>
      <c r="G10" s="236">
        <f t="shared" si="19"/>
        <v>0</v>
      </c>
      <c r="H10" s="236">
        <f t="shared" si="20"/>
        <v>0</v>
      </c>
      <c r="I10" s="236">
        <f t="shared" si="21"/>
        <v>0</v>
      </c>
      <c r="J10" s="236">
        <f t="shared" si="22"/>
        <v>0</v>
      </c>
      <c r="K10" s="236">
        <f t="shared" si="23"/>
        <v>0</v>
      </c>
      <c r="L10" s="236">
        <f t="shared" si="24"/>
        <v>0</v>
      </c>
      <c r="M10" s="236">
        <f t="shared" si="25"/>
        <v>0</v>
      </c>
      <c r="N10" s="236">
        <f t="shared" si="26"/>
        <v>0</v>
      </c>
      <c r="O10" s="309">
        <f t="shared" si="27"/>
        <v>0</v>
      </c>
      <c r="P10" s="220"/>
      <c r="Q10" s="221"/>
      <c r="R10" s="237">
        <f t="shared" si="28"/>
        <v>0</v>
      </c>
      <c r="S10" s="221"/>
      <c r="T10" s="237">
        <f t="shared" si="29"/>
        <v>0</v>
      </c>
      <c r="U10" s="221"/>
      <c r="V10" s="233"/>
      <c r="W10" s="221"/>
      <c r="X10" s="221"/>
      <c r="Y10" s="233"/>
      <c r="Z10" s="222"/>
      <c r="AA10" s="220"/>
      <c r="AB10" s="221"/>
      <c r="AC10" s="237">
        <f t="shared" si="30"/>
        <v>0</v>
      </c>
      <c r="AD10" s="221"/>
      <c r="AE10" s="237">
        <f t="shared" si="31"/>
        <v>0</v>
      </c>
      <c r="AF10" s="221"/>
      <c r="AG10" s="233"/>
      <c r="AH10" s="221"/>
      <c r="AI10" s="221"/>
      <c r="AJ10" s="233"/>
      <c r="AK10" s="222"/>
      <c r="AL10" s="220"/>
      <c r="AM10" s="221"/>
      <c r="AN10" s="237">
        <f t="shared" si="32"/>
        <v>0</v>
      </c>
      <c r="AO10" s="221"/>
      <c r="AP10" s="237">
        <f t="shared" si="33"/>
        <v>0</v>
      </c>
      <c r="AQ10" s="221"/>
      <c r="AR10" s="233"/>
      <c r="AS10" s="221"/>
      <c r="AT10" s="221"/>
      <c r="AU10" s="233"/>
      <c r="AV10" s="222"/>
      <c r="AW10" s="220"/>
      <c r="AX10" s="221"/>
      <c r="AY10" s="237">
        <f t="shared" si="34"/>
        <v>0</v>
      </c>
      <c r="AZ10" s="221"/>
      <c r="BA10" s="237">
        <f t="shared" si="35"/>
        <v>0</v>
      </c>
      <c r="BB10" s="221"/>
      <c r="BC10" s="233"/>
      <c r="BD10" s="221"/>
      <c r="BE10" s="221"/>
      <c r="BF10" s="233"/>
      <c r="BG10" s="222"/>
      <c r="BI10" s="255" t="str">
        <f t="shared" si="8"/>
        <v>05</v>
      </c>
      <c r="BJ10" s="318"/>
      <c r="BK10" s="253">
        <f t="shared" si="36"/>
        <v>0</v>
      </c>
      <c r="BL10" s="318"/>
      <c r="BM10" s="253">
        <f t="shared" si="9"/>
        <v>0</v>
      </c>
      <c r="BN10" s="247"/>
      <c r="BO10" s="250"/>
      <c r="BP10" s="318"/>
      <c r="BQ10" s="318"/>
      <c r="BR10" s="318"/>
      <c r="BS10" s="318"/>
      <c r="BT10" s="318"/>
      <c r="BU10" s="318"/>
      <c r="BV10" s="253">
        <f t="shared" si="10"/>
        <v>0</v>
      </c>
      <c r="BW10" s="318"/>
      <c r="BX10" s="253">
        <f t="shared" si="37"/>
        <v>0</v>
      </c>
      <c r="BY10" s="318"/>
      <c r="BZ10" s="318"/>
      <c r="CA10" s="318"/>
      <c r="CB10" s="318"/>
      <c r="CC10" s="318"/>
      <c r="CD10" s="318"/>
      <c r="CE10" s="318"/>
      <c r="CF10" s="318"/>
      <c r="CG10" s="253">
        <f t="shared" si="11"/>
        <v>0</v>
      </c>
      <c r="CH10" s="318"/>
      <c r="CI10" s="253">
        <f t="shared" si="12"/>
        <v>0</v>
      </c>
      <c r="CJ10" s="318"/>
      <c r="CK10" s="318"/>
      <c r="CL10" s="318"/>
      <c r="CM10" s="318"/>
      <c r="CN10" s="318"/>
      <c r="CO10" s="318"/>
      <c r="CP10" s="318"/>
      <c r="CQ10" s="318"/>
      <c r="CR10" s="253">
        <f t="shared" si="13"/>
        <v>0</v>
      </c>
      <c r="CS10" s="318"/>
      <c r="CT10" s="253">
        <f t="shared" si="14"/>
        <v>0</v>
      </c>
      <c r="CU10" s="318"/>
      <c r="CV10" s="318"/>
      <c r="CW10" s="318"/>
      <c r="CX10" s="318"/>
      <c r="CY10" s="318"/>
      <c r="CZ10" s="318"/>
      <c r="DA10" s="318"/>
      <c r="DB10" s="318"/>
      <c r="DC10" s="253">
        <f t="shared" si="15"/>
        <v>0</v>
      </c>
      <c r="DD10" s="318"/>
      <c r="DE10" s="253">
        <f t="shared" si="16"/>
        <v>0</v>
      </c>
      <c r="DF10" s="318"/>
      <c r="DG10" s="318"/>
      <c r="DH10" s="318"/>
      <c r="DI10" s="318"/>
      <c r="DJ10" s="318"/>
      <c r="DK10" s="318"/>
      <c r="DL10" s="318"/>
      <c r="DM10" s="242"/>
      <c r="DN10" s="242"/>
    </row>
    <row r="11" spans="2:118" s="28" customFormat="1" ht="12" customHeight="1">
      <c r="B11" s="169" t="s">
        <v>104</v>
      </c>
      <c r="C11" s="37" t="s">
        <v>101</v>
      </c>
      <c r="D11" s="37" t="s">
        <v>59</v>
      </c>
      <c r="E11" s="308">
        <f t="shared" si="17"/>
        <v>0</v>
      </c>
      <c r="F11" s="236">
        <f t="shared" si="18"/>
        <v>0</v>
      </c>
      <c r="G11" s="236">
        <f t="shared" si="19"/>
        <v>0</v>
      </c>
      <c r="H11" s="236">
        <f t="shared" si="20"/>
        <v>0</v>
      </c>
      <c r="I11" s="236">
        <f t="shared" si="21"/>
        <v>0</v>
      </c>
      <c r="J11" s="236">
        <f t="shared" si="22"/>
        <v>0</v>
      </c>
      <c r="K11" s="236">
        <f t="shared" si="23"/>
        <v>0</v>
      </c>
      <c r="L11" s="236">
        <f t="shared" si="24"/>
        <v>0</v>
      </c>
      <c r="M11" s="236">
        <f t="shared" si="25"/>
        <v>0</v>
      </c>
      <c r="N11" s="236">
        <f t="shared" si="26"/>
        <v>0</v>
      </c>
      <c r="O11" s="309">
        <f t="shared" si="27"/>
        <v>0</v>
      </c>
      <c r="P11" s="220"/>
      <c r="Q11" s="221"/>
      <c r="R11" s="237">
        <f t="shared" si="28"/>
        <v>0</v>
      </c>
      <c r="S11" s="221"/>
      <c r="T11" s="237">
        <f t="shared" si="29"/>
        <v>0</v>
      </c>
      <c r="U11" s="221"/>
      <c r="V11" s="233"/>
      <c r="W11" s="221"/>
      <c r="X11" s="221"/>
      <c r="Y11" s="233"/>
      <c r="Z11" s="222"/>
      <c r="AA11" s="220"/>
      <c r="AB11" s="221"/>
      <c r="AC11" s="237">
        <f t="shared" si="30"/>
        <v>0</v>
      </c>
      <c r="AD11" s="221"/>
      <c r="AE11" s="237">
        <f t="shared" si="31"/>
        <v>0</v>
      </c>
      <c r="AF11" s="221"/>
      <c r="AG11" s="233"/>
      <c r="AH11" s="221"/>
      <c r="AI11" s="221"/>
      <c r="AJ11" s="233"/>
      <c r="AK11" s="222"/>
      <c r="AL11" s="220"/>
      <c r="AM11" s="221"/>
      <c r="AN11" s="237">
        <f t="shared" si="32"/>
        <v>0</v>
      </c>
      <c r="AO11" s="221"/>
      <c r="AP11" s="237">
        <f t="shared" si="33"/>
        <v>0</v>
      </c>
      <c r="AQ11" s="221"/>
      <c r="AR11" s="233"/>
      <c r="AS11" s="221"/>
      <c r="AT11" s="221"/>
      <c r="AU11" s="233"/>
      <c r="AV11" s="222"/>
      <c r="AW11" s="220"/>
      <c r="AX11" s="221"/>
      <c r="AY11" s="237">
        <f t="shared" si="34"/>
        <v>0</v>
      </c>
      <c r="AZ11" s="221"/>
      <c r="BA11" s="237">
        <f t="shared" si="35"/>
        <v>0</v>
      </c>
      <c r="BB11" s="221"/>
      <c r="BC11" s="233"/>
      <c r="BD11" s="221"/>
      <c r="BE11" s="221"/>
      <c r="BF11" s="233"/>
      <c r="BG11" s="222"/>
      <c r="BI11" s="255" t="str">
        <f t="shared" si="8"/>
        <v>06</v>
      </c>
      <c r="BJ11" s="318"/>
      <c r="BK11" s="253">
        <f t="shared" si="36"/>
        <v>0</v>
      </c>
      <c r="BL11" s="318"/>
      <c r="BM11" s="253">
        <f t="shared" si="9"/>
        <v>0</v>
      </c>
      <c r="BN11" s="247"/>
      <c r="BO11" s="250"/>
      <c r="BP11" s="318"/>
      <c r="BQ11" s="318"/>
      <c r="BR11" s="318"/>
      <c r="BS11" s="318"/>
      <c r="BT11" s="318"/>
      <c r="BU11" s="318"/>
      <c r="BV11" s="253">
        <f t="shared" si="10"/>
        <v>0</v>
      </c>
      <c r="BW11" s="318"/>
      <c r="BX11" s="253">
        <f t="shared" si="37"/>
        <v>0</v>
      </c>
      <c r="BY11" s="318"/>
      <c r="BZ11" s="318"/>
      <c r="CA11" s="318"/>
      <c r="CB11" s="318"/>
      <c r="CC11" s="318"/>
      <c r="CD11" s="318"/>
      <c r="CE11" s="318"/>
      <c r="CF11" s="318"/>
      <c r="CG11" s="253">
        <f t="shared" si="11"/>
        <v>0</v>
      </c>
      <c r="CH11" s="318"/>
      <c r="CI11" s="253">
        <f t="shared" si="12"/>
        <v>0</v>
      </c>
      <c r="CJ11" s="318"/>
      <c r="CK11" s="318"/>
      <c r="CL11" s="318"/>
      <c r="CM11" s="318"/>
      <c r="CN11" s="318"/>
      <c r="CO11" s="318"/>
      <c r="CP11" s="318"/>
      <c r="CQ11" s="318"/>
      <c r="CR11" s="253">
        <f t="shared" si="13"/>
        <v>0</v>
      </c>
      <c r="CS11" s="318"/>
      <c r="CT11" s="253">
        <f t="shared" si="14"/>
        <v>0</v>
      </c>
      <c r="CU11" s="318"/>
      <c r="CV11" s="318"/>
      <c r="CW11" s="318"/>
      <c r="CX11" s="318"/>
      <c r="CY11" s="318"/>
      <c r="CZ11" s="318"/>
      <c r="DA11" s="318"/>
      <c r="DB11" s="318"/>
      <c r="DC11" s="253">
        <f t="shared" si="15"/>
        <v>0</v>
      </c>
      <c r="DD11" s="318"/>
      <c r="DE11" s="253">
        <f t="shared" si="16"/>
        <v>0</v>
      </c>
      <c r="DF11" s="318"/>
      <c r="DG11" s="318"/>
      <c r="DH11" s="318"/>
      <c r="DI11" s="318"/>
      <c r="DJ11" s="318"/>
      <c r="DK11" s="318"/>
      <c r="DL11" s="318"/>
      <c r="DM11" s="242"/>
      <c r="DN11" s="242"/>
    </row>
    <row r="12" spans="2:118" s="27" customFormat="1" ht="24">
      <c r="B12" s="214" t="s">
        <v>234</v>
      </c>
      <c r="C12" s="37" t="s">
        <v>71</v>
      </c>
      <c r="D12" s="37" t="s">
        <v>60</v>
      </c>
      <c r="E12" s="308">
        <f t="shared" si="17"/>
        <v>0</v>
      </c>
      <c r="F12" s="236">
        <f t="shared" si="18"/>
        <v>0</v>
      </c>
      <c r="G12" s="236">
        <f t="shared" si="19"/>
        <v>0</v>
      </c>
      <c r="H12" s="236">
        <f t="shared" si="20"/>
        <v>0</v>
      </c>
      <c r="I12" s="236">
        <f t="shared" si="21"/>
        <v>0</v>
      </c>
      <c r="J12" s="236">
        <f t="shared" si="22"/>
        <v>0</v>
      </c>
      <c r="K12" s="236">
        <f t="shared" si="23"/>
        <v>0</v>
      </c>
      <c r="L12" s="236">
        <f t="shared" si="24"/>
        <v>0</v>
      </c>
      <c r="M12" s="236">
        <f t="shared" si="25"/>
        <v>0</v>
      </c>
      <c r="N12" s="236">
        <f t="shared" si="26"/>
        <v>0</v>
      </c>
      <c r="O12" s="309">
        <f t="shared" si="27"/>
        <v>0</v>
      </c>
      <c r="P12" s="220"/>
      <c r="Q12" s="221"/>
      <c r="R12" s="237">
        <f t="shared" si="28"/>
        <v>0</v>
      </c>
      <c r="S12" s="221"/>
      <c r="T12" s="237">
        <f t="shared" si="29"/>
        <v>0</v>
      </c>
      <c r="U12" s="221"/>
      <c r="V12" s="233"/>
      <c r="W12" s="221"/>
      <c r="X12" s="221"/>
      <c r="Y12" s="233"/>
      <c r="Z12" s="222"/>
      <c r="AA12" s="220"/>
      <c r="AB12" s="221"/>
      <c r="AC12" s="237">
        <f t="shared" si="30"/>
        <v>0</v>
      </c>
      <c r="AD12" s="221"/>
      <c r="AE12" s="237">
        <f t="shared" si="31"/>
        <v>0</v>
      </c>
      <c r="AF12" s="221"/>
      <c r="AG12" s="233"/>
      <c r="AH12" s="221"/>
      <c r="AI12" s="221"/>
      <c r="AJ12" s="233"/>
      <c r="AK12" s="222"/>
      <c r="AL12" s="220"/>
      <c r="AM12" s="221"/>
      <c r="AN12" s="237">
        <f t="shared" si="32"/>
        <v>0</v>
      </c>
      <c r="AO12" s="221"/>
      <c r="AP12" s="237">
        <f t="shared" si="33"/>
        <v>0</v>
      </c>
      <c r="AQ12" s="221"/>
      <c r="AR12" s="233"/>
      <c r="AS12" s="221"/>
      <c r="AT12" s="221"/>
      <c r="AU12" s="233"/>
      <c r="AV12" s="222"/>
      <c r="AW12" s="220"/>
      <c r="AX12" s="221"/>
      <c r="AY12" s="237">
        <f t="shared" si="34"/>
        <v>0</v>
      </c>
      <c r="AZ12" s="221"/>
      <c r="BA12" s="237">
        <f t="shared" si="35"/>
        <v>0</v>
      </c>
      <c r="BB12" s="221"/>
      <c r="BC12" s="233"/>
      <c r="BD12" s="221"/>
      <c r="BE12" s="221"/>
      <c r="BF12" s="233"/>
      <c r="BG12" s="222"/>
      <c r="BI12" s="255" t="str">
        <f t="shared" si="8"/>
        <v>07</v>
      </c>
      <c r="BJ12" s="318"/>
      <c r="BK12" s="253">
        <f t="shared" si="36"/>
        <v>0</v>
      </c>
      <c r="BL12" s="318"/>
      <c r="BM12" s="253">
        <f t="shared" si="9"/>
        <v>0</v>
      </c>
      <c r="BN12" s="247"/>
      <c r="BO12" s="250"/>
      <c r="BP12" s="318"/>
      <c r="BQ12" s="318"/>
      <c r="BR12" s="318"/>
      <c r="BS12" s="318"/>
      <c r="BT12" s="318"/>
      <c r="BU12" s="318"/>
      <c r="BV12" s="253">
        <f t="shared" si="10"/>
        <v>0</v>
      </c>
      <c r="BW12" s="318"/>
      <c r="BX12" s="253">
        <f t="shared" si="37"/>
        <v>0</v>
      </c>
      <c r="BY12" s="318"/>
      <c r="BZ12" s="318"/>
      <c r="CA12" s="318"/>
      <c r="CB12" s="318"/>
      <c r="CC12" s="318"/>
      <c r="CD12" s="318"/>
      <c r="CE12" s="318"/>
      <c r="CF12" s="318"/>
      <c r="CG12" s="253">
        <f t="shared" si="11"/>
        <v>0</v>
      </c>
      <c r="CH12" s="318"/>
      <c r="CI12" s="253">
        <f t="shared" si="12"/>
        <v>0</v>
      </c>
      <c r="CJ12" s="318"/>
      <c r="CK12" s="318"/>
      <c r="CL12" s="318"/>
      <c r="CM12" s="318"/>
      <c r="CN12" s="318"/>
      <c r="CO12" s="318"/>
      <c r="CP12" s="318"/>
      <c r="CQ12" s="318"/>
      <c r="CR12" s="253">
        <f t="shared" si="13"/>
        <v>0</v>
      </c>
      <c r="CS12" s="318"/>
      <c r="CT12" s="253">
        <f t="shared" si="14"/>
        <v>0</v>
      </c>
      <c r="CU12" s="318"/>
      <c r="CV12" s="318"/>
      <c r="CW12" s="318"/>
      <c r="CX12" s="318"/>
      <c r="CY12" s="318"/>
      <c r="CZ12" s="318"/>
      <c r="DA12" s="318"/>
      <c r="DB12" s="318"/>
      <c r="DC12" s="253">
        <f t="shared" si="15"/>
        <v>0</v>
      </c>
      <c r="DD12" s="318"/>
      <c r="DE12" s="253">
        <f t="shared" si="16"/>
        <v>0</v>
      </c>
      <c r="DF12" s="318"/>
      <c r="DG12" s="318"/>
      <c r="DH12" s="318"/>
      <c r="DI12" s="318"/>
      <c r="DJ12" s="318"/>
      <c r="DK12" s="318"/>
      <c r="DL12" s="318"/>
      <c r="DM12" s="2"/>
      <c r="DN12" s="2"/>
    </row>
    <row r="13" spans="2:118" s="27" customFormat="1" ht="12" customHeight="1">
      <c r="B13" s="213" t="s">
        <v>72</v>
      </c>
      <c r="C13" s="37" t="s">
        <v>73</v>
      </c>
      <c r="D13" s="37" t="s">
        <v>61</v>
      </c>
      <c r="E13" s="308">
        <f t="shared" si="17"/>
        <v>0</v>
      </c>
      <c r="F13" s="236">
        <f t="shared" si="18"/>
        <v>0</v>
      </c>
      <c r="G13" s="236">
        <f t="shared" si="19"/>
        <v>0</v>
      </c>
      <c r="H13" s="236">
        <f t="shared" si="20"/>
        <v>0</v>
      </c>
      <c r="I13" s="236">
        <f t="shared" si="21"/>
        <v>0</v>
      </c>
      <c r="J13" s="236">
        <f t="shared" si="22"/>
        <v>0</v>
      </c>
      <c r="K13" s="236">
        <f t="shared" si="23"/>
        <v>0</v>
      </c>
      <c r="L13" s="236">
        <f t="shared" si="24"/>
        <v>0</v>
      </c>
      <c r="M13" s="236">
        <f t="shared" si="25"/>
        <v>0</v>
      </c>
      <c r="N13" s="236">
        <f t="shared" si="26"/>
        <v>0</v>
      </c>
      <c r="O13" s="309">
        <f t="shared" si="27"/>
        <v>0</v>
      </c>
      <c r="P13" s="220"/>
      <c r="Q13" s="221"/>
      <c r="R13" s="237">
        <f t="shared" si="28"/>
        <v>0</v>
      </c>
      <c r="S13" s="221"/>
      <c r="T13" s="237">
        <f t="shared" si="29"/>
        <v>0</v>
      </c>
      <c r="U13" s="221"/>
      <c r="V13" s="233"/>
      <c r="W13" s="221"/>
      <c r="X13" s="221"/>
      <c r="Y13" s="233"/>
      <c r="Z13" s="222"/>
      <c r="AA13" s="220"/>
      <c r="AB13" s="221"/>
      <c r="AC13" s="237">
        <f t="shared" si="30"/>
        <v>0</v>
      </c>
      <c r="AD13" s="221"/>
      <c r="AE13" s="237">
        <f t="shared" si="31"/>
        <v>0</v>
      </c>
      <c r="AF13" s="221"/>
      <c r="AG13" s="233"/>
      <c r="AH13" s="221"/>
      <c r="AI13" s="221"/>
      <c r="AJ13" s="233"/>
      <c r="AK13" s="222"/>
      <c r="AL13" s="220"/>
      <c r="AM13" s="221"/>
      <c r="AN13" s="237">
        <f t="shared" si="32"/>
        <v>0</v>
      </c>
      <c r="AO13" s="221"/>
      <c r="AP13" s="237">
        <f t="shared" si="33"/>
        <v>0</v>
      </c>
      <c r="AQ13" s="221"/>
      <c r="AR13" s="233"/>
      <c r="AS13" s="221"/>
      <c r="AT13" s="221"/>
      <c r="AU13" s="233"/>
      <c r="AV13" s="222"/>
      <c r="AW13" s="220"/>
      <c r="AX13" s="221"/>
      <c r="AY13" s="237">
        <f t="shared" si="34"/>
        <v>0</v>
      </c>
      <c r="AZ13" s="221"/>
      <c r="BA13" s="237">
        <f t="shared" si="35"/>
        <v>0</v>
      </c>
      <c r="BB13" s="221"/>
      <c r="BC13" s="233"/>
      <c r="BD13" s="221"/>
      <c r="BE13" s="221"/>
      <c r="BF13" s="233"/>
      <c r="BG13" s="222"/>
      <c r="BI13" s="255" t="str">
        <f t="shared" si="8"/>
        <v>08</v>
      </c>
      <c r="BJ13" s="318"/>
      <c r="BK13" s="253">
        <f t="shared" si="36"/>
        <v>0</v>
      </c>
      <c r="BL13" s="318"/>
      <c r="BM13" s="253">
        <f t="shared" si="9"/>
        <v>0</v>
      </c>
      <c r="BN13" s="247"/>
      <c r="BO13" s="250"/>
      <c r="BP13" s="318"/>
      <c r="BQ13" s="318"/>
      <c r="BR13" s="318"/>
      <c r="BS13" s="318"/>
      <c r="BT13" s="318"/>
      <c r="BU13" s="318"/>
      <c r="BV13" s="253">
        <f t="shared" si="10"/>
        <v>0</v>
      </c>
      <c r="BW13" s="318"/>
      <c r="BX13" s="253">
        <f t="shared" si="37"/>
        <v>0</v>
      </c>
      <c r="BY13" s="318"/>
      <c r="BZ13" s="318"/>
      <c r="CA13" s="318"/>
      <c r="CB13" s="318"/>
      <c r="CC13" s="318"/>
      <c r="CD13" s="318"/>
      <c r="CE13" s="318"/>
      <c r="CF13" s="318"/>
      <c r="CG13" s="253">
        <f t="shared" si="11"/>
        <v>0</v>
      </c>
      <c r="CH13" s="318"/>
      <c r="CI13" s="253">
        <f t="shared" si="12"/>
        <v>0</v>
      </c>
      <c r="CJ13" s="318"/>
      <c r="CK13" s="318"/>
      <c r="CL13" s="318"/>
      <c r="CM13" s="318"/>
      <c r="CN13" s="318"/>
      <c r="CO13" s="318"/>
      <c r="CP13" s="318"/>
      <c r="CQ13" s="318"/>
      <c r="CR13" s="253">
        <f t="shared" si="13"/>
        <v>0</v>
      </c>
      <c r="CS13" s="318"/>
      <c r="CT13" s="253">
        <f t="shared" si="14"/>
        <v>0</v>
      </c>
      <c r="CU13" s="318"/>
      <c r="CV13" s="318"/>
      <c r="CW13" s="318"/>
      <c r="CX13" s="318"/>
      <c r="CY13" s="318"/>
      <c r="CZ13" s="318"/>
      <c r="DA13" s="318"/>
      <c r="DB13" s="318"/>
      <c r="DC13" s="253">
        <f t="shared" si="15"/>
        <v>0</v>
      </c>
      <c r="DD13" s="318"/>
      <c r="DE13" s="253">
        <f t="shared" si="16"/>
        <v>0</v>
      </c>
      <c r="DF13" s="318"/>
      <c r="DG13" s="318"/>
      <c r="DH13" s="318"/>
      <c r="DI13" s="318"/>
      <c r="DJ13" s="318"/>
      <c r="DK13" s="318"/>
      <c r="DL13" s="318"/>
      <c r="DM13" s="2"/>
      <c r="DN13" s="2"/>
    </row>
    <row r="14" spans="2:118" s="28" customFormat="1" ht="12" customHeight="1">
      <c r="B14" s="170" t="s">
        <v>106</v>
      </c>
      <c r="C14" s="37" t="s">
        <v>107</v>
      </c>
      <c r="D14" s="37" t="s">
        <v>63</v>
      </c>
      <c r="E14" s="308">
        <f t="shared" si="17"/>
        <v>0</v>
      </c>
      <c r="F14" s="236">
        <f t="shared" si="18"/>
        <v>0</v>
      </c>
      <c r="G14" s="236">
        <f t="shared" si="19"/>
        <v>0</v>
      </c>
      <c r="H14" s="236">
        <f t="shared" si="20"/>
        <v>0</v>
      </c>
      <c r="I14" s="236">
        <f t="shared" si="21"/>
        <v>0</v>
      </c>
      <c r="J14" s="236">
        <f t="shared" si="22"/>
        <v>0</v>
      </c>
      <c r="K14" s="236">
        <f t="shared" si="23"/>
        <v>0</v>
      </c>
      <c r="L14" s="236">
        <f t="shared" si="24"/>
        <v>0</v>
      </c>
      <c r="M14" s="236">
        <f t="shared" si="25"/>
        <v>0</v>
      </c>
      <c r="N14" s="236">
        <f t="shared" si="26"/>
        <v>0</v>
      </c>
      <c r="O14" s="309">
        <f t="shared" si="27"/>
        <v>0</v>
      </c>
      <c r="P14" s="220"/>
      <c r="Q14" s="221"/>
      <c r="R14" s="237">
        <f t="shared" si="28"/>
        <v>0</v>
      </c>
      <c r="S14" s="221"/>
      <c r="T14" s="237">
        <f t="shared" si="29"/>
        <v>0</v>
      </c>
      <c r="U14" s="221"/>
      <c r="V14" s="233"/>
      <c r="W14" s="221"/>
      <c r="X14" s="221"/>
      <c r="Y14" s="233"/>
      <c r="Z14" s="222"/>
      <c r="AA14" s="220"/>
      <c r="AB14" s="221"/>
      <c r="AC14" s="237">
        <f t="shared" si="30"/>
        <v>0</v>
      </c>
      <c r="AD14" s="221"/>
      <c r="AE14" s="237">
        <f t="shared" si="31"/>
        <v>0</v>
      </c>
      <c r="AF14" s="221"/>
      <c r="AG14" s="233"/>
      <c r="AH14" s="221"/>
      <c r="AI14" s="221"/>
      <c r="AJ14" s="233"/>
      <c r="AK14" s="222"/>
      <c r="AL14" s="220"/>
      <c r="AM14" s="221"/>
      <c r="AN14" s="237">
        <f t="shared" si="32"/>
        <v>0</v>
      </c>
      <c r="AO14" s="221"/>
      <c r="AP14" s="237">
        <f t="shared" si="33"/>
        <v>0</v>
      </c>
      <c r="AQ14" s="221"/>
      <c r="AR14" s="233"/>
      <c r="AS14" s="221"/>
      <c r="AT14" s="221"/>
      <c r="AU14" s="233"/>
      <c r="AV14" s="222"/>
      <c r="AW14" s="220"/>
      <c r="AX14" s="221"/>
      <c r="AY14" s="237">
        <f t="shared" si="34"/>
        <v>0</v>
      </c>
      <c r="AZ14" s="221"/>
      <c r="BA14" s="237">
        <f t="shared" si="35"/>
        <v>0</v>
      </c>
      <c r="BB14" s="221"/>
      <c r="BC14" s="233"/>
      <c r="BD14" s="221"/>
      <c r="BE14" s="221"/>
      <c r="BF14" s="233"/>
      <c r="BG14" s="222"/>
      <c r="BI14" s="255" t="str">
        <f t="shared" si="8"/>
        <v>09</v>
      </c>
      <c r="BJ14" s="318"/>
      <c r="BK14" s="253">
        <f t="shared" si="36"/>
        <v>0</v>
      </c>
      <c r="BL14" s="318"/>
      <c r="BM14" s="253">
        <f t="shared" si="9"/>
        <v>0</v>
      </c>
      <c r="BN14" s="247"/>
      <c r="BO14" s="250"/>
      <c r="BP14" s="318"/>
      <c r="BQ14" s="318"/>
      <c r="BR14" s="318"/>
      <c r="BS14" s="318"/>
      <c r="BT14" s="318"/>
      <c r="BU14" s="318"/>
      <c r="BV14" s="253">
        <f t="shared" si="10"/>
        <v>0</v>
      </c>
      <c r="BW14" s="318"/>
      <c r="BX14" s="253">
        <f t="shared" si="37"/>
        <v>0</v>
      </c>
      <c r="BY14" s="318"/>
      <c r="BZ14" s="318"/>
      <c r="CA14" s="318"/>
      <c r="CB14" s="318"/>
      <c r="CC14" s="318"/>
      <c r="CD14" s="318"/>
      <c r="CE14" s="318"/>
      <c r="CF14" s="318"/>
      <c r="CG14" s="253">
        <f t="shared" si="11"/>
        <v>0</v>
      </c>
      <c r="CH14" s="318"/>
      <c r="CI14" s="253">
        <f t="shared" si="12"/>
        <v>0</v>
      </c>
      <c r="CJ14" s="318"/>
      <c r="CK14" s="318"/>
      <c r="CL14" s="318"/>
      <c r="CM14" s="318"/>
      <c r="CN14" s="318"/>
      <c r="CO14" s="318"/>
      <c r="CP14" s="318"/>
      <c r="CQ14" s="318"/>
      <c r="CR14" s="253">
        <f t="shared" si="13"/>
        <v>0</v>
      </c>
      <c r="CS14" s="318"/>
      <c r="CT14" s="253">
        <f t="shared" si="14"/>
        <v>0</v>
      </c>
      <c r="CU14" s="318"/>
      <c r="CV14" s="318"/>
      <c r="CW14" s="318"/>
      <c r="CX14" s="318"/>
      <c r="CY14" s="318"/>
      <c r="CZ14" s="318"/>
      <c r="DA14" s="318"/>
      <c r="DB14" s="318"/>
      <c r="DC14" s="253">
        <f t="shared" si="15"/>
        <v>0</v>
      </c>
      <c r="DD14" s="318"/>
      <c r="DE14" s="253">
        <f t="shared" si="16"/>
        <v>0</v>
      </c>
      <c r="DF14" s="318"/>
      <c r="DG14" s="318"/>
      <c r="DH14" s="318"/>
      <c r="DI14" s="318"/>
      <c r="DJ14" s="318"/>
      <c r="DK14" s="318"/>
      <c r="DL14" s="318"/>
      <c r="DM14" s="242"/>
      <c r="DN14" s="242"/>
    </row>
    <row r="15" spans="2:118" s="28" customFormat="1" ht="12" customHeight="1">
      <c r="B15" s="170" t="s">
        <v>74</v>
      </c>
      <c r="C15" s="37" t="s">
        <v>76</v>
      </c>
      <c r="D15" s="37" t="s">
        <v>64</v>
      </c>
      <c r="E15" s="308">
        <f t="shared" si="17"/>
        <v>0</v>
      </c>
      <c r="F15" s="236">
        <f t="shared" si="18"/>
        <v>0</v>
      </c>
      <c r="G15" s="236">
        <f t="shared" si="19"/>
        <v>0</v>
      </c>
      <c r="H15" s="236">
        <f t="shared" si="20"/>
        <v>0</v>
      </c>
      <c r="I15" s="236">
        <f t="shared" si="21"/>
        <v>0</v>
      </c>
      <c r="J15" s="236">
        <f t="shared" si="22"/>
        <v>0</v>
      </c>
      <c r="K15" s="236">
        <f t="shared" si="23"/>
        <v>0</v>
      </c>
      <c r="L15" s="236">
        <f t="shared" si="24"/>
        <v>0</v>
      </c>
      <c r="M15" s="236">
        <f t="shared" si="25"/>
        <v>0</v>
      </c>
      <c r="N15" s="236">
        <f t="shared" si="26"/>
        <v>0</v>
      </c>
      <c r="O15" s="309">
        <f t="shared" si="27"/>
        <v>0</v>
      </c>
      <c r="P15" s="220"/>
      <c r="Q15" s="221"/>
      <c r="R15" s="237">
        <f t="shared" si="28"/>
        <v>0</v>
      </c>
      <c r="S15" s="221"/>
      <c r="T15" s="237">
        <f t="shared" si="29"/>
        <v>0</v>
      </c>
      <c r="U15" s="221"/>
      <c r="V15" s="233"/>
      <c r="W15" s="221"/>
      <c r="X15" s="221"/>
      <c r="Y15" s="233"/>
      <c r="Z15" s="222"/>
      <c r="AA15" s="220"/>
      <c r="AB15" s="221"/>
      <c r="AC15" s="237">
        <f t="shared" si="30"/>
        <v>0</v>
      </c>
      <c r="AD15" s="221"/>
      <c r="AE15" s="237">
        <f t="shared" si="31"/>
        <v>0</v>
      </c>
      <c r="AF15" s="221"/>
      <c r="AG15" s="233"/>
      <c r="AH15" s="221"/>
      <c r="AI15" s="221"/>
      <c r="AJ15" s="233"/>
      <c r="AK15" s="222"/>
      <c r="AL15" s="220"/>
      <c r="AM15" s="221"/>
      <c r="AN15" s="237">
        <f t="shared" si="32"/>
        <v>0</v>
      </c>
      <c r="AO15" s="221"/>
      <c r="AP15" s="237">
        <f t="shared" si="33"/>
        <v>0</v>
      </c>
      <c r="AQ15" s="221"/>
      <c r="AR15" s="233"/>
      <c r="AS15" s="221"/>
      <c r="AT15" s="221"/>
      <c r="AU15" s="233"/>
      <c r="AV15" s="222"/>
      <c r="AW15" s="220"/>
      <c r="AX15" s="221"/>
      <c r="AY15" s="237">
        <f t="shared" si="34"/>
        <v>0</v>
      </c>
      <c r="AZ15" s="221"/>
      <c r="BA15" s="237">
        <f t="shared" si="35"/>
        <v>0</v>
      </c>
      <c r="BB15" s="221"/>
      <c r="BC15" s="233"/>
      <c r="BD15" s="221"/>
      <c r="BE15" s="221"/>
      <c r="BF15" s="233"/>
      <c r="BG15" s="222"/>
      <c r="BI15" s="255" t="str">
        <f t="shared" si="8"/>
        <v>10</v>
      </c>
      <c r="BJ15" s="318"/>
      <c r="BK15" s="253">
        <f t="shared" si="36"/>
        <v>0</v>
      </c>
      <c r="BL15" s="318"/>
      <c r="BM15" s="253">
        <f t="shared" si="9"/>
        <v>0</v>
      </c>
      <c r="BN15" s="247"/>
      <c r="BO15" s="250"/>
      <c r="BP15" s="318"/>
      <c r="BQ15" s="318"/>
      <c r="BR15" s="318"/>
      <c r="BS15" s="318"/>
      <c r="BT15" s="318"/>
      <c r="BU15" s="318"/>
      <c r="BV15" s="253">
        <f t="shared" si="10"/>
        <v>0</v>
      </c>
      <c r="BW15" s="318"/>
      <c r="BX15" s="253">
        <f t="shared" si="37"/>
        <v>0</v>
      </c>
      <c r="BY15" s="318"/>
      <c r="BZ15" s="318"/>
      <c r="CA15" s="318"/>
      <c r="CB15" s="318"/>
      <c r="CC15" s="318"/>
      <c r="CD15" s="318"/>
      <c r="CE15" s="318"/>
      <c r="CF15" s="318"/>
      <c r="CG15" s="253">
        <f t="shared" si="11"/>
        <v>0</v>
      </c>
      <c r="CH15" s="318"/>
      <c r="CI15" s="253">
        <f t="shared" si="12"/>
        <v>0</v>
      </c>
      <c r="CJ15" s="318"/>
      <c r="CK15" s="318"/>
      <c r="CL15" s="318"/>
      <c r="CM15" s="318"/>
      <c r="CN15" s="318"/>
      <c r="CO15" s="318"/>
      <c r="CP15" s="318"/>
      <c r="CQ15" s="318"/>
      <c r="CR15" s="253">
        <f t="shared" si="13"/>
        <v>0</v>
      </c>
      <c r="CS15" s="318"/>
      <c r="CT15" s="253">
        <f t="shared" si="14"/>
        <v>0</v>
      </c>
      <c r="CU15" s="318"/>
      <c r="CV15" s="318"/>
      <c r="CW15" s="318"/>
      <c r="CX15" s="318"/>
      <c r="CY15" s="318"/>
      <c r="CZ15" s="318"/>
      <c r="DA15" s="318"/>
      <c r="DB15" s="318"/>
      <c r="DC15" s="253">
        <f t="shared" si="15"/>
        <v>0</v>
      </c>
      <c r="DD15" s="318"/>
      <c r="DE15" s="253">
        <f t="shared" si="16"/>
        <v>0</v>
      </c>
      <c r="DF15" s="318"/>
      <c r="DG15" s="318"/>
      <c r="DH15" s="318"/>
      <c r="DI15" s="318"/>
      <c r="DJ15" s="318"/>
      <c r="DK15" s="318"/>
      <c r="DL15" s="318"/>
      <c r="DM15" s="242"/>
      <c r="DN15" s="242"/>
    </row>
    <row r="16" spans="2:118" s="27" customFormat="1" ht="36">
      <c r="B16" s="212" t="s">
        <v>230</v>
      </c>
      <c r="C16" s="37" t="s">
        <v>77</v>
      </c>
      <c r="D16" s="37" t="s">
        <v>65</v>
      </c>
      <c r="E16" s="308">
        <f t="shared" si="17"/>
        <v>0</v>
      </c>
      <c r="F16" s="236">
        <f t="shared" si="18"/>
        <v>0</v>
      </c>
      <c r="G16" s="236">
        <f t="shared" si="19"/>
        <v>0</v>
      </c>
      <c r="H16" s="236">
        <f t="shared" si="20"/>
        <v>0</v>
      </c>
      <c r="I16" s="236">
        <f t="shared" si="21"/>
        <v>0</v>
      </c>
      <c r="J16" s="236">
        <f t="shared" si="22"/>
        <v>0</v>
      </c>
      <c r="K16" s="236">
        <f t="shared" si="23"/>
        <v>0</v>
      </c>
      <c r="L16" s="236">
        <f t="shared" si="24"/>
        <v>0</v>
      </c>
      <c r="M16" s="236">
        <f t="shared" si="25"/>
        <v>0</v>
      </c>
      <c r="N16" s="236">
        <f t="shared" si="26"/>
        <v>0</v>
      </c>
      <c r="O16" s="309">
        <f t="shared" si="27"/>
        <v>0</v>
      </c>
      <c r="P16" s="220"/>
      <c r="Q16" s="221"/>
      <c r="R16" s="237">
        <f t="shared" si="28"/>
        <v>0</v>
      </c>
      <c r="S16" s="221"/>
      <c r="T16" s="237">
        <f t="shared" si="29"/>
        <v>0</v>
      </c>
      <c r="U16" s="221"/>
      <c r="V16" s="233"/>
      <c r="W16" s="221"/>
      <c r="X16" s="221"/>
      <c r="Y16" s="233"/>
      <c r="Z16" s="222"/>
      <c r="AA16" s="220"/>
      <c r="AB16" s="221"/>
      <c r="AC16" s="237">
        <f t="shared" si="30"/>
        <v>0</v>
      </c>
      <c r="AD16" s="221"/>
      <c r="AE16" s="237">
        <f t="shared" si="31"/>
        <v>0</v>
      </c>
      <c r="AF16" s="221"/>
      <c r="AG16" s="233"/>
      <c r="AH16" s="221"/>
      <c r="AI16" s="221"/>
      <c r="AJ16" s="233"/>
      <c r="AK16" s="222"/>
      <c r="AL16" s="220"/>
      <c r="AM16" s="221"/>
      <c r="AN16" s="237">
        <f t="shared" si="32"/>
        <v>0</v>
      </c>
      <c r="AO16" s="221"/>
      <c r="AP16" s="237">
        <f t="shared" si="33"/>
        <v>0</v>
      </c>
      <c r="AQ16" s="221"/>
      <c r="AR16" s="233"/>
      <c r="AS16" s="221"/>
      <c r="AT16" s="221"/>
      <c r="AU16" s="233"/>
      <c r="AV16" s="222"/>
      <c r="AW16" s="220"/>
      <c r="AX16" s="221"/>
      <c r="AY16" s="237">
        <f t="shared" si="34"/>
        <v>0</v>
      </c>
      <c r="AZ16" s="221"/>
      <c r="BA16" s="237">
        <f t="shared" si="35"/>
        <v>0</v>
      </c>
      <c r="BB16" s="221"/>
      <c r="BC16" s="233"/>
      <c r="BD16" s="221"/>
      <c r="BE16" s="221"/>
      <c r="BF16" s="233"/>
      <c r="BG16" s="222"/>
      <c r="BI16" s="255" t="str">
        <f t="shared" si="8"/>
        <v>11</v>
      </c>
      <c r="BJ16" s="318"/>
      <c r="BK16" s="253">
        <f t="shared" si="36"/>
        <v>0</v>
      </c>
      <c r="BL16" s="318"/>
      <c r="BM16" s="253">
        <f t="shared" si="9"/>
        <v>0</v>
      </c>
      <c r="BN16" s="247"/>
      <c r="BO16" s="250"/>
      <c r="BP16" s="318"/>
      <c r="BQ16" s="318"/>
      <c r="BR16" s="318"/>
      <c r="BS16" s="318"/>
      <c r="BT16" s="318"/>
      <c r="BU16" s="318"/>
      <c r="BV16" s="253">
        <f t="shared" si="10"/>
        <v>0</v>
      </c>
      <c r="BW16" s="318"/>
      <c r="BX16" s="253">
        <f t="shared" si="37"/>
        <v>0</v>
      </c>
      <c r="BY16" s="318"/>
      <c r="BZ16" s="318"/>
      <c r="CA16" s="318"/>
      <c r="CB16" s="318"/>
      <c r="CC16" s="318"/>
      <c r="CD16" s="318"/>
      <c r="CE16" s="318"/>
      <c r="CF16" s="318"/>
      <c r="CG16" s="253">
        <f t="shared" si="11"/>
        <v>0</v>
      </c>
      <c r="CH16" s="318"/>
      <c r="CI16" s="253">
        <f t="shared" si="12"/>
        <v>0</v>
      </c>
      <c r="CJ16" s="318"/>
      <c r="CK16" s="318"/>
      <c r="CL16" s="318"/>
      <c r="CM16" s="318"/>
      <c r="CN16" s="318"/>
      <c r="CO16" s="318"/>
      <c r="CP16" s="318"/>
      <c r="CQ16" s="318"/>
      <c r="CR16" s="253">
        <f t="shared" si="13"/>
        <v>0</v>
      </c>
      <c r="CS16" s="318"/>
      <c r="CT16" s="253">
        <f t="shared" si="14"/>
        <v>0</v>
      </c>
      <c r="CU16" s="318"/>
      <c r="CV16" s="318"/>
      <c r="CW16" s="318"/>
      <c r="CX16" s="318"/>
      <c r="CY16" s="318"/>
      <c r="CZ16" s="318"/>
      <c r="DA16" s="318"/>
      <c r="DB16" s="318"/>
      <c r="DC16" s="253">
        <f t="shared" si="15"/>
        <v>0</v>
      </c>
      <c r="DD16" s="318"/>
      <c r="DE16" s="253">
        <f t="shared" si="16"/>
        <v>0</v>
      </c>
      <c r="DF16" s="318"/>
      <c r="DG16" s="318"/>
      <c r="DH16" s="318"/>
      <c r="DI16" s="318"/>
      <c r="DJ16" s="318"/>
      <c r="DK16" s="318"/>
      <c r="DL16" s="318"/>
      <c r="DM16" s="2"/>
      <c r="DN16" s="2"/>
    </row>
    <row r="17" spans="2:118" s="27" customFormat="1" ht="36">
      <c r="B17" s="212" t="s">
        <v>231</v>
      </c>
      <c r="C17" s="37" t="s">
        <v>78</v>
      </c>
      <c r="D17" s="37" t="s">
        <v>66</v>
      </c>
      <c r="E17" s="308">
        <f t="shared" si="17"/>
        <v>0</v>
      </c>
      <c r="F17" s="236">
        <f t="shared" si="18"/>
        <v>0</v>
      </c>
      <c r="G17" s="236">
        <f>SUM(J17:L17)</f>
        <v>0</v>
      </c>
      <c r="H17" s="236">
        <f t="shared" si="20"/>
        <v>0</v>
      </c>
      <c r="I17" s="236">
        <f>SUM(M17:O17)</f>
        <v>0</v>
      </c>
      <c r="J17" s="236">
        <f t="shared" si="22"/>
        <v>0</v>
      </c>
      <c r="K17" s="236">
        <f t="shared" si="23"/>
        <v>0</v>
      </c>
      <c r="L17" s="236">
        <f t="shared" si="24"/>
        <v>0</v>
      </c>
      <c r="M17" s="236">
        <f t="shared" si="25"/>
        <v>0</v>
      </c>
      <c r="N17" s="236">
        <f t="shared" si="26"/>
        <v>0</v>
      </c>
      <c r="O17" s="309">
        <f t="shared" si="27"/>
        <v>0</v>
      </c>
      <c r="P17" s="220"/>
      <c r="Q17" s="221"/>
      <c r="R17" s="237">
        <f t="shared" si="28"/>
        <v>0</v>
      </c>
      <c r="S17" s="221"/>
      <c r="T17" s="237">
        <f t="shared" si="29"/>
        <v>0</v>
      </c>
      <c r="U17" s="221"/>
      <c r="V17" s="233"/>
      <c r="W17" s="221"/>
      <c r="X17" s="221"/>
      <c r="Y17" s="233"/>
      <c r="Z17" s="222"/>
      <c r="AA17" s="220"/>
      <c r="AB17" s="221"/>
      <c r="AC17" s="237">
        <f t="shared" si="30"/>
        <v>0</v>
      </c>
      <c r="AD17" s="221"/>
      <c r="AE17" s="237">
        <f t="shared" si="31"/>
        <v>0</v>
      </c>
      <c r="AF17" s="221"/>
      <c r="AG17" s="233"/>
      <c r="AH17" s="221"/>
      <c r="AI17" s="221"/>
      <c r="AJ17" s="233"/>
      <c r="AK17" s="222"/>
      <c r="AL17" s="220"/>
      <c r="AM17" s="221"/>
      <c r="AN17" s="237">
        <f t="shared" si="32"/>
        <v>0</v>
      </c>
      <c r="AO17" s="221"/>
      <c r="AP17" s="237">
        <f t="shared" si="33"/>
        <v>0</v>
      </c>
      <c r="AQ17" s="221"/>
      <c r="AR17" s="233"/>
      <c r="AS17" s="221"/>
      <c r="AT17" s="221"/>
      <c r="AU17" s="233"/>
      <c r="AV17" s="222"/>
      <c r="AW17" s="220"/>
      <c r="AX17" s="221"/>
      <c r="AY17" s="237">
        <f t="shared" si="34"/>
        <v>0</v>
      </c>
      <c r="AZ17" s="221"/>
      <c r="BA17" s="237">
        <f t="shared" si="35"/>
        <v>0</v>
      </c>
      <c r="BB17" s="221"/>
      <c r="BC17" s="233"/>
      <c r="BD17" s="221"/>
      <c r="BE17" s="221"/>
      <c r="BF17" s="233"/>
      <c r="BG17" s="222"/>
      <c r="BI17" s="255" t="str">
        <f t="shared" si="8"/>
        <v>12</v>
      </c>
      <c r="BJ17" s="318"/>
      <c r="BK17" s="253">
        <f t="shared" si="36"/>
        <v>0</v>
      </c>
      <c r="BL17" s="318"/>
      <c r="BM17" s="253">
        <f t="shared" si="9"/>
        <v>0</v>
      </c>
      <c r="BN17" s="247"/>
      <c r="BO17" s="250"/>
      <c r="BP17" s="318"/>
      <c r="BQ17" s="318"/>
      <c r="BR17" s="318"/>
      <c r="BS17" s="318"/>
      <c r="BT17" s="318"/>
      <c r="BU17" s="318"/>
      <c r="BV17" s="253">
        <f t="shared" si="10"/>
        <v>0</v>
      </c>
      <c r="BW17" s="318"/>
      <c r="BX17" s="253">
        <f t="shared" si="37"/>
        <v>0</v>
      </c>
      <c r="BY17" s="318"/>
      <c r="BZ17" s="318"/>
      <c r="CA17" s="318"/>
      <c r="CB17" s="318"/>
      <c r="CC17" s="318"/>
      <c r="CD17" s="318"/>
      <c r="CE17" s="318"/>
      <c r="CF17" s="318"/>
      <c r="CG17" s="253">
        <f t="shared" si="11"/>
        <v>0</v>
      </c>
      <c r="CH17" s="318"/>
      <c r="CI17" s="253">
        <f t="shared" si="12"/>
        <v>0</v>
      </c>
      <c r="CJ17" s="318"/>
      <c r="CK17" s="318"/>
      <c r="CL17" s="318"/>
      <c r="CM17" s="318"/>
      <c r="CN17" s="318"/>
      <c r="CO17" s="318"/>
      <c r="CP17" s="318"/>
      <c r="CQ17" s="318"/>
      <c r="CR17" s="253">
        <f t="shared" si="13"/>
        <v>0</v>
      </c>
      <c r="CS17" s="318"/>
      <c r="CT17" s="253">
        <f t="shared" si="14"/>
        <v>0</v>
      </c>
      <c r="CU17" s="318"/>
      <c r="CV17" s="318"/>
      <c r="CW17" s="318"/>
      <c r="CX17" s="318"/>
      <c r="CY17" s="318"/>
      <c r="CZ17" s="318"/>
      <c r="DA17" s="318"/>
      <c r="DB17" s="318"/>
      <c r="DC17" s="253">
        <f t="shared" si="15"/>
        <v>0</v>
      </c>
      <c r="DD17" s="318"/>
      <c r="DE17" s="253">
        <f t="shared" si="16"/>
        <v>0</v>
      </c>
      <c r="DF17" s="318"/>
      <c r="DG17" s="318"/>
      <c r="DH17" s="318"/>
      <c r="DI17" s="318"/>
      <c r="DJ17" s="318"/>
      <c r="DK17" s="318"/>
      <c r="DL17" s="318"/>
      <c r="DM17" s="2"/>
      <c r="DN17" s="2"/>
    </row>
    <row r="18" spans="2:118" s="28" customFormat="1" ht="12" customHeight="1" thickBot="1">
      <c r="B18" s="166" t="s">
        <v>75</v>
      </c>
      <c r="C18" s="229" t="s">
        <v>79</v>
      </c>
      <c r="D18" s="229" t="s">
        <v>67</v>
      </c>
      <c r="E18" s="310">
        <f t="shared" si="17"/>
        <v>0</v>
      </c>
      <c r="F18" s="311">
        <f t="shared" si="18"/>
        <v>0</v>
      </c>
      <c r="G18" s="311">
        <f t="shared" si="19"/>
        <v>0</v>
      </c>
      <c r="H18" s="311">
        <f t="shared" si="20"/>
        <v>0</v>
      </c>
      <c r="I18" s="311">
        <f t="shared" si="21"/>
        <v>0</v>
      </c>
      <c r="J18" s="311">
        <f t="shared" si="22"/>
        <v>0</v>
      </c>
      <c r="K18" s="311">
        <f t="shared" si="23"/>
        <v>0</v>
      </c>
      <c r="L18" s="311">
        <f t="shared" si="24"/>
        <v>0</v>
      </c>
      <c r="M18" s="311">
        <f t="shared" si="25"/>
        <v>0</v>
      </c>
      <c r="N18" s="311">
        <f t="shared" si="26"/>
        <v>0</v>
      </c>
      <c r="O18" s="312">
        <f t="shared" si="27"/>
        <v>0</v>
      </c>
      <c r="P18" s="223"/>
      <c r="Q18" s="224"/>
      <c r="R18" s="238">
        <f t="shared" si="28"/>
        <v>0</v>
      </c>
      <c r="S18" s="224"/>
      <c r="T18" s="238">
        <f>SUM(X18:Z18)</f>
        <v>0</v>
      </c>
      <c r="U18" s="224"/>
      <c r="V18" s="234"/>
      <c r="W18" s="224"/>
      <c r="X18" s="224"/>
      <c r="Y18" s="234"/>
      <c r="Z18" s="225"/>
      <c r="AA18" s="223"/>
      <c r="AB18" s="224"/>
      <c r="AC18" s="238">
        <f t="shared" si="30"/>
        <v>0</v>
      </c>
      <c r="AD18" s="224"/>
      <c r="AE18" s="238">
        <f>SUM(AI18:AK18)</f>
        <v>0</v>
      </c>
      <c r="AF18" s="224"/>
      <c r="AG18" s="234"/>
      <c r="AH18" s="224"/>
      <c r="AI18" s="224"/>
      <c r="AJ18" s="234"/>
      <c r="AK18" s="225"/>
      <c r="AL18" s="223"/>
      <c r="AM18" s="224"/>
      <c r="AN18" s="238">
        <f t="shared" si="32"/>
        <v>0</v>
      </c>
      <c r="AO18" s="224"/>
      <c r="AP18" s="238">
        <f>SUM(AT18:AV18)</f>
        <v>0</v>
      </c>
      <c r="AQ18" s="224"/>
      <c r="AR18" s="234"/>
      <c r="AS18" s="224"/>
      <c r="AT18" s="224"/>
      <c r="AU18" s="234"/>
      <c r="AV18" s="225"/>
      <c r="AW18" s="223"/>
      <c r="AX18" s="224"/>
      <c r="AY18" s="238">
        <f t="shared" si="34"/>
        <v>0</v>
      </c>
      <c r="AZ18" s="224"/>
      <c r="BA18" s="238">
        <f>SUM(BE18:BG18)</f>
        <v>0</v>
      </c>
      <c r="BB18" s="224"/>
      <c r="BC18" s="234"/>
      <c r="BD18" s="224"/>
      <c r="BE18" s="224"/>
      <c r="BF18" s="234"/>
      <c r="BG18" s="225"/>
      <c r="BI18" s="319" t="str">
        <f t="shared" si="8"/>
        <v>13</v>
      </c>
      <c r="BJ18" s="320"/>
      <c r="BK18" s="321">
        <f t="shared" si="36"/>
        <v>0</v>
      </c>
      <c r="BL18" s="320"/>
      <c r="BM18" s="321">
        <f t="shared" si="9"/>
        <v>0</v>
      </c>
      <c r="BN18" s="322"/>
      <c r="BO18" s="323"/>
      <c r="BP18" s="320"/>
      <c r="BQ18" s="320"/>
      <c r="BR18" s="320"/>
      <c r="BS18" s="320"/>
      <c r="BT18" s="320"/>
      <c r="BU18" s="320"/>
      <c r="BV18" s="321">
        <f t="shared" si="10"/>
        <v>0</v>
      </c>
      <c r="BW18" s="320"/>
      <c r="BX18" s="321">
        <f t="shared" si="37"/>
        <v>0</v>
      </c>
      <c r="BY18" s="320"/>
      <c r="BZ18" s="320"/>
      <c r="CA18" s="320"/>
      <c r="CB18" s="320"/>
      <c r="CC18" s="320"/>
      <c r="CD18" s="320"/>
      <c r="CE18" s="320"/>
      <c r="CF18" s="320"/>
      <c r="CG18" s="321">
        <f t="shared" si="11"/>
        <v>0</v>
      </c>
      <c r="CH18" s="320"/>
      <c r="CI18" s="321">
        <f t="shared" si="12"/>
        <v>0</v>
      </c>
      <c r="CJ18" s="320"/>
      <c r="CK18" s="320"/>
      <c r="CL18" s="320"/>
      <c r="CM18" s="320"/>
      <c r="CN18" s="320"/>
      <c r="CO18" s="320"/>
      <c r="CP18" s="320"/>
      <c r="CQ18" s="320"/>
      <c r="CR18" s="321">
        <f t="shared" si="13"/>
        <v>0</v>
      </c>
      <c r="CS18" s="320"/>
      <c r="CT18" s="321">
        <f t="shared" si="14"/>
        <v>0</v>
      </c>
      <c r="CU18" s="320"/>
      <c r="CV18" s="320"/>
      <c r="CW18" s="320"/>
      <c r="CX18" s="320"/>
      <c r="CY18" s="320"/>
      <c r="CZ18" s="320"/>
      <c r="DA18" s="320"/>
      <c r="DB18" s="320"/>
      <c r="DC18" s="321">
        <f t="shared" si="15"/>
        <v>0</v>
      </c>
      <c r="DD18" s="320"/>
      <c r="DE18" s="321">
        <f t="shared" si="16"/>
        <v>0</v>
      </c>
      <c r="DF18" s="320"/>
      <c r="DG18" s="320"/>
      <c r="DH18" s="320"/>
      <c r="DI18" s="320"/>
      <c r="DJ18" s="320"/>
      <c r="DK18" s="320"/>
      <c r="DL18" s="320"/>
      <c r="DM18" s="242"/>
      <c r="DN18" s="242"/>
    </row>
    <row r="19" spans="2:118" s="28" customFormat="1" ht="25.5">
      <c r="B19" s="286" t="s">
        <v>236</v>
      </c>
      <c r="C19" s="230"/>
      <c r="D19" s="230"/>
      <c r="E19" s="313">
        <f>'П-4_стр.2,3_Авто'!CB10</f>
        <v>0</v>
      </c>
      <c r="F19" s="314">
        <f>'П-4_стр.2,3_Авто'!CY10</f>
        <v>0</v>
      </c>
      <c r="G19" s="314">
        <f>'П-4_стр.2,3_Авто'!BQ32</f>
        <v>0</v>
      </c>
      <c r="H19" s="315" t="s">
        <v>237</v>
      </c>
      <c r="I19" s="314">
        <f>'П-4_стр.2,3_Авто'!CH32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42"/>
      <c r="DN19" s="242"/>
    </row>
    <row r="20" spans="2:118" s="18" customFormat="1" ht="20.25" customHeight="1">
      <c r="B20" s="239" t="s">
        <v>240</v>
      </c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</row>
    <row r="21" spans="2:118" s="18" customFormat="1" ht="13.5">
      <c r="B21" s="239" t="s">
        <v>241</v>
      </c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</row>
    <row r="22" spans="2:118" s="18" customFormat="1" ht="13.5">
      <c r="B22" s="239" t="s">
        <v>242</v>
      </c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</row>
    <row r="25" spans="2:118" ht="26.25" customHeight="1"/>
    <row r="48" spans="2:2">
      <c r="B48" s="1" t="s">
        <v>193</v>
      </c>
    </row>
  </sheetData>
  <sheetProtection password="CB6C" sheet="1" autoFilter="0"/>
  <autoFilter ref="A5:DN5"/>
  <mergeCells count="54">
    <mergeCell ref="B1:O1"/>
    <mergeCell ref="AW3:AW4"/>
    <mergeCell ref="E3:E4"/>
    <mergeCell ref="F3:F4"/>
    <mergeCell ref="G3:H3"/>
    <mergeCell ref="I3:I4"/>
    <mergeCell ref="U3:W3"/>
    <mergeCell ref="X3:Z3"/>
    <mergeCell ref="AE3:AE4"/>
    <mergeCell ref="AQ3:AS3"/>
    <mergeCell ref="AT3:AV3"/>
    <mergeCell ref="AI3:AK3"/>
    <mergeCell ref="BE3:BG3"/>
    <mergeCell ref="AL3:AL4"/>
    <mergeCell ref="AM3:AM4"/>
    <mergeCell ref="AN3:AO3"/>
    <mergeCell ref="AP3:AP4"/>
    <mergeCell ref="BB2:BG2"/>
    <mergeCell ref="BA3:BA4"/>
    <mergeCell ref="BB3:BD3"/>
    <mergeCell ref="AX3:AX4"/>
    <mergeCell ref="AY3:AZ3"/>
    <mergeCell ref="J3:L3"/>
    <mergeCell ref="M3:O3"/>
    <mergeCell ref="AF3:AH3"/>
    <mergeCell ref="P3:P4"/>
    <mergeCell ref="AA3:AA4"/>
    <mergeCell ref="AB3:AB4"/>
    <mergeCell ref="AC3:AD3"/>
    <mergeCell ref="Q3:Q4"/>
    <mergeCell ref="R3:S3"/>
    <mergeCell ref="T3:T4"/>
    <mergeCell ref="AF2:AK2"/>
    <mergeCell ref="AC2:AE2"/>
    <mergeCell ref="AL2:AM2"/>
    <mergeCell ref="AN2:AP2"/>
    <mergeCell ref="AQ2:AV2"/>
    <mergeCell ref="AW2:AX2"/>
    <mergeCell ref="AY2:BA2"/>
    <mergeCell ref="J2:O2"/>
    <mergeCell ref="P2:Q2"/>
    <mergeCell ref="R2:T2"/>
    <mergeCell ref="U2:Z2"/>
    <mergeCell ref="AA2:AB2"/>
    <mergeCell ref="BI2:BI3"/>
    <mergeCell ref="P1:Z1"/>
    <mergeCell ref="AA1:AK1"/>
    <mergeCell ref="AL1:AV1"/>
    <mergeCell ref="AW1:BG1"/>
    <mergeCell ref="B2:B4"/>
    <mergeCell ref="C2:C4"/>
    <mergeCell ref="D2:D4"/>
    <mergeCell ref="E2:F2"/>
    <mergeCell ref="G2:I2"/>
  </mergeCells>
  <pageMargins left="0.39370078740157483" right="0.31496062992125984" top="0.70866141732283472" bottom="0.31496062992125984" header="0.19685039370078741" footer="0.19685039370078741"/>
  <pageSetup paperSize="9" scale="91" orientation="landscape" blackAndWhite="1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6" tint="0.39997558519241921"/>
  </sheetPr>
  <dimension ref="A1:DN22"/>
  <sheetViews>
    <sheetView showZeros="0" zoomScaleNormal="100" zoomScaleSheetLayoutView="71" workbookViewId="0">
      <pane xSplit="4" ySplit="5" topLeftCell="AO6" activePane="bottomRight" state="frozen"/>
      <selection activeCell="DK44" sqref="DK44"/>
      <selection pane="topRight" activeCell="DK44" sqref="DK44"/>
      <selection pane="bottomLeft" activeCell="DK44" sqref="DK44"/>
      <selection pane="bottomRight" activeCell="BB7" sqref="BB7:BG19"/>
    </sheetView>
  </sheetViews>
  <sheetFormatPr defaultColWidth="0.85546875" defaultRowHeight="12.75"/>
  <cols>
    <col min="1" max="1" width="6.42578125" style="1" hidden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2.7109375" style="1" customWidth="1"/>
    <col min="61" max="61" width="24.7109375" style="248" customWidth="1"/>
    <col min="62" max="67" width="6.140625" style="248" customWidth="1"/>
    <col min="68" max="68" width="8.42578125" style="248" hidden="1" customWidth="1"/>
    <col min="69" max="70" width="6.140625" style="248" customWidth="1"/>
    <col min="71" max="71" width="8.42578125" style="248" hidden="1" customWidth="1"/>
    <col min="72" max="72" width="6.140625" style="248" customWidth="1"/>
    <col min="73" max="78" width="7.7109375" style="248" customWidth="1"/>
    <col min="79" max="79" width="8.42578125" style="248" hidden="1" customWidth="1"/>
    <col min="80" max="81" width="7.7109375" style="248" customWidth="1"/>
    <col min="82" max="82" width="8.42578125" style="248" hidden="1" customWidth="1"/>
    <col min="83" max="89" width="7.7109375" style="248" customWidth="1"/>
    <col min="90" max="90" width="8.42578125" style="248" hidden="1" customWidth="1"/>
    <col min="91" max="92" width="7.7109375" style="248" customWidth="1"/>
    <col min="93" max="93" width="8.42578125" style="248" hidden="1" customWidth="1"/>
    <col min="94" max="100" width="7.7109375" style="248" customWidth="1"/>
    <col min="101" max="101" width="8.42578125" style="248" hidden="1" customWidth="1"/>
    <col min="102" max="103" width="7.7109375" style="248" customWidth="1"/>
    <col min="104" max="104" width="8.42578125" style="248" hidden="1" customWidth="1"/>
    <col min="105" max="111" width="7.7109375" style="248" customWidth="1"/>
    <col min="112" max="112" width="8.42578125" style="248" hidden="1" customWidth="1"/>
    <col min="113" max="114" width="7.7109375" style="248" customWidth="1"/>
    <col min="115" max="115" width="8.42578125" style="248" hidden="1" customWidth="1"/>
    <col min="116" max="116" width="7.7109375" style="248" customWidth="1"/>
    <col min="117" max="16384" width="0.85546875" style="1"/>
  </cols>
  <sheetData>
    <row r="1" spans="2:118" s="209" customFormat="1" ht="18.75">
      <c r="B1" s="709" t="s">
        <v>193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I1" s="244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2:118" s="26" customFormat="1" ht="37.5" customHeight="1">
      <c r="B2" s="676" t="s">
        <v>39</v>
      </c>
      <c r="C2" s="684" t="s">
        <v>83</v>
      </c>
      <c r="D2" s="684" t="s">
        <v>35</v>
      </c>
      <c r="E2" s="685" t="s">
        <v>40</v>
      </c>
      <c r="F2" s="686"/>
      <c r="G2" s="684" t="s">
        <v>52</v>
      </c>
      <c r="H2" s="684"/>
      <c r="I2" s="684"/>
      <c r="J2" s="685" t="s">
        <v>48</v>
      </c>
      <c r="K2" s="686"/>
      <c r="L2" s="686"/>
      <c r="M2" s="686"/>
      <c r="N2" s="686"/>
      <c r="O2" s="686"/>
      <c r="P2" s="704" t="s">
        <v>40</v>
      </c>
      <c r="Q2" s="686"/>
      <c r="R2" s="684" t="s">
        <v>52</v>
      </c>
      <c r="S2" s="684"/>
      <c r="T2" s="684"/>
      <c r="U2" s="685" t="s">
        <v>48</v>
      </c>
      <c r="V2" s="686"/>
      <c r="W2" s="686"/>
      <c r="X2" s="686"/>
      <c r="Y2" s="686"/>
      <c r="Z2" s="705"/>
      <c r="AA2" s="704" t="s">
        <v>40</v>
      </c>
      <c r="AB2" s="686"/>
      <c r="AC2" s="684" t="s">
        <v>52</v>
      </c>
      <c r="AD2" s="684"/>
      <c r="AE2" s="684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6"/>
      <c r="AN2" s="684" t="s">
        <v>52</v>
      </c>
      <c r="AO2" s="684"/>
      <c r="AP2" s="684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6"/>
      <c r="AY2" s="684" t="s">
        <v>52</v>
      </c>
      <c r="AZ2" s="684"/>
      <c r="BA2" s="684"/>
      <c r="BB2" s="685" t="s">
        <v>48</v>
      </c>
      <c r="BC2" s="686"/>
      <c r="BD2" s="686"/>
      <c r="BE2" s="686"/>
      <c r="BF2" s="686"/>
      <c r="BG2" s="705"/>
      <c r="BI2" s="697" t="str">
        <f>CONCATENATE("Разница с
",B19)</f>
        <v>Разница с
СПРАВОЧНО:
из строки 03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КонцОрг
1 квартал -
гр.1</v>
      </c>
      <c r="BV2" s="246" t="str">
        <f t="shared" si="0"/>
        <v>КонцОрг
1 квартал -
гр.2</v>
      </c>
      <c r="BW2" s="246" t="str">
        <f t="shared" si="0"/>
        <v>КонцОрг
1 квартал -
гр.3</v>
      </c>
      <c r="BX2" s="246" t="str">
        <f t="shared" si="0"/>
        <v>КонцОрг
1 квартал -
гр.4</v>
      </c>
      <c r="BY2" s="246" t="str">
        <f t="shared" si="0"/>
        <v>КонцОрг
1 квартал -
гр.5</v>
      </c>
      <c r="BZ2" s="246" t="str">
        <f t="shared" si="0"/>
        <v>КонцОрг
1 квартал -
гр.6</v>
      </c>
      <c r="CA2" s="246" t="str">
        <f t="shared" si="0"/>
        <v>Концертные организации, самостоятельные коллективы
1 квартал -
гр.7</v>
      </c>
      <c r="CB2" s="246" t="str">
        <f t="shared" si="0"/>
        <v>КонцОрг
1 квартал -
гр.8</v>
      </c>
      <c r="CC2" s="246" t="str">
        <f t="shared" si="0"/>
        <v>КонцОрг
1 квартал -
гр.9</v>
      </c>
      <c r="CD2" s="246" t="str">
        <f t="shared" si="0"/>
        <v>Концертные организации, самостоятельные коллективы
1 квартал -
гр.10</v>
      </c>
      <c r="CE2" s="246" t="str">
        <f t="shared" si="0"/>
        <v>КонцОрг
1 квартал -
гр.11</v>
      </c>
      <c r="CF2" s="246" t="str">
        <f t="shared" si="0"/>
        <v>КонцОрг
2 квартал -
гр.1</v>
      </c>
      <c r="CG2" s="246" t="str">
        <f t="shared" si="0"/>
        <v>КонцОрг
2 квартал -
гр.2</v>
      </c>
      <c r="CH2" s="246" t="str">
        <f t="shared" si="0"/>
        <v>КонцОрг
2 квартал -
гр.3</v>
      </c>
      <c r="CI2" s="246" t="str">
        <f t="shared" si="0"/>
        <v>КонцОрг
2 квартал -
гр.4</v>
      </c>
      <c r="CJ2" s="246" t="str">
        <f t="shared" si="0"/>
        <v>КонцОрг
2 квартал -
гр.5</v>
      </c>
      <c r="CK2" s="246" t="str">
        <f t="shared" si="0"/>
        <v>КонцОрг
2 квартал -
гр.6</v>
      </c>
      <c r="CL2" s="246" t="str">
        <f t="shared" si="0"/>
        <v>Концертные организации, самостоятельные коллективы
2 квартал -
гр.7</v>
      </c>
      <c r="CM2" s="246" t="str">
        <f t="shared" si="0"/>
        <v>КонцОрг
2 квартал -
гр.8</v>
      </c>
      <c r="CN2" s="246" t="str">
        <f t="shared" si="0"/>
        <v>КонцОрг
2 квартал -
гр.9</v>
      </c>
      <c r="CO2" s="246" t="str">
        <f t="shared" si="0"/>
        <v>Концертные организации, самостоятельные коллективы
2 квартал -
гр.10</v>
      </c>
      <c r="CP2" s="246" t="str">
        <f t="shared" si="0"/>
        <v>КонцОрг
2 квартал -
гр.11</v>
      </c>
      <c r="CQ2" s="246" t="str">
        <f t="shared" si="0"/>
        <v>КонцОрг
3 квартал -
гр.1</v>
      </c>
      <c r="CR2" s="246" t="str">
        <f t="shared" si="0"/>
        <v>КонцОрг
3 квартал -
гр.2</v>
      </c>
      <c r="CS2" s="246" t="str">
        <f t="shared" si="0"/>
        <v>КонцОрг
3 квартал -
гр.3</v>
      </c>
      <c r="CT2" s="246" t="str">
        <f t="shared" si="0"/>
        <v>КонцОрг
3 квартал -
гр.4</v>
      </c>
      <c r="CU2" s="246" t="str">
        <f t="shared" si="0"/>
        <v>КонцОрг
3 квартал -
гр.5</v>
      </c>
      <c r="CV2" s="246" t="str">
        <f t="shared" si="0"/>
        <v>КонцОрг
3 квартал -
гр.6</v>
      </c>
      <c r="CW2" s="246" t="str">
        <f t="shared" si="0"/>
        <v>Концертные организации, самостоятельные коллективы
3 квартал -
гр.7</v>
      </c>
      <c r="CX2" s="246" t="str">
        <f t="shared" si="0"/>
        <v>КонцОрг
3 квартал -
гр.8</v>
      </c>
      <c r="CY2" s="246" t="str">
        <f t="shared" si="0"/>
        <v>КонцОрг
3 квартал -
гр.9</v>
      </c>
      <c r="CZ2" s="246" t="str">
        <f t="shared" si="0"/>
        <v>Концертные организации, самостоятельные коллективы
3 квартал -
гр.10</v>
      </c>
      <c r="DA2" s="246" t="str">
        <f t="shared" si="0"/>
        <v>КонцОрг
3 квартал -
гр.11</v>
      </c>
      <c r="DB2" s="246" t="str">
        <f t="shared" si="0"/>
        <v>КонцОрг
4 квартал -
гр.1</v>
      </c>
      <c r="DC2" s="246" t="str">
        <f t="shared" si="0"/>
        <v>КонцОрг
4 квартал -
гр.2</v>
      </c>
      <c r="DD2" s="246" t="str">
        <f t="shared" si="0"/>
        <v>КонцОрг
4 квартал -
гр.3</v>
      </c>
      <c r="DE2" s="246" t="str">
        <f t="shared" si="0"/>
        <v>КонцОрг
4 квартал -
гр.4</v>
      </c>
      <c r="DF2" s="246" t="str">
        <f t="shared" si="0"/>
        <v>КонцОрг
4 квартал -
гр.5</v>
      </c>
      <c r="DG2" s="246" t="str">
        <f t="shared" si="0"/>
        <v>КонцОрг
4 квартал -
гр.6</v>
      </c>
      <c r="DH2" s="246" t="str">
        <f t="shared" si="0"/>
        <v>Концертные организации, самостоятельные коллективы
4 квартал -
гр.7</v>
      </c>
      <c r="DI2" s="246" t="str">
        <f t="shared" si="0"/>
        <v>КонцОрг
4 квартал -
гр.8</v>
      </c>
      <c r="DJ2" s="246" t="str">
        <f t="shared" si="0"/>
        <v>КонцОрг
4 квартал -
гр.9</v>
      </c>
      <c r="DK2" s="246" t="str">
        <f t="shared" si="0"/>
        <v>Концертные организации, самостоятельные коллективы
4 квартал -
гр.10</v>
      </c>
      <c r="DL2" s="246" t="str">
        <f t="shared" si="0"/>
        <v>КонцОрг
4 квартал -
гр.11</v>
      </c>
      <c r="DM2" s="241"/>
      <c r="DN2" s="241"/>
    </row>
    <row r="3" spans="2:118" s="26" customFormat="1" ht="24" customHeight="1">
      <c r="B3" s="680"/>
      <c r="C3" s="684"/>
      <c r="D3" s="684"/>
      <c r="E3" s="688" t="s">
        <v>43</v>
      </c>
      <c r="F3" s="688" t="s">
        <v>44</v>
      </c>
      <c r="G3" s="685" t="s">
        <v>41</v>
      </c>
      <c r="H3" s="686"/>
      <c r="I3" s="688" t="s">
        <v>42</v>
      </c>
      <c r="J3" s="676" t="s">
        <v>49</v>
      </c>
      <c r="K3" s="677"/>
      <c r="L3" s="677"/>
      <c r="M3" s="676" t="s">
        <v>50</v>
      </c>
      <c r="N3" s="677"/>
      <c r="O3" s="677"/>
      <c r="P3" s="706" t="s">
        <v>43</v>
      </c>
      <c r="Q3" s="688" t="s">
        <v>44</v>
      </c>
      <c r="R3" s="685" t="s">
        <v>41</v>
      </c>
      <c r="S3" s="686"/>
      <c r="T3" s="688" t="s">
        <v>42</v>
      </c>
      <c r="U3" s="676" t="s">
        <v>49</v>
      </c>
      <c r="V3" s="677"/>
      <c r="W3" s="677"/>
      <c r="X3" s="676" t="s">
        <v>50</v>
      </c>
      <c r="Y3" s="677"/>
      <c r="Z3" s="708"/>
      <c r="AA3" s="706" t="s">
        <v>43</v>
      </c>
      <c r="AB3" s="688" t="s">
        <v>44</v>
      </c>
      <c r="AC3" s="685" t="s">
        <v>41</v>
      </c>
      <c r="AD3" s="686"/>
      <c r="AE3" s="688" t="s">
        <v>42</v>
      </c>
      <c r="AF3" s="676" t="s">
        <v>49</v>
      </c>
      <c r="AG3" s="677"/>
      <c r="AH3" s="677"/>
      <c r="AI3" s="676" t="s">
        <v>50</v>
      </c>
      <c r="AJ3" s="677"/>
      <c r="AK3" s="708"/>
      <c r="AL3" s="706" t="s">
        <v>43</v>
      </c>
      <c r="AM3" s="688" t="s">
        <v>44</v>
      </c>
      <c r="AN3" s="685" t="s">
        <v>41</v>
      </c>
      <c r="AO3" s="686"/>
      <c r="AP3" s="688" t="s">
        <v>42</v>
      </c>
      <c r="AQ3" s="676" t="s">
        <v>49</v>
      </c>
      <c r="AR3" s="677"/>
      <c r="AS3" s="677"/>
      <c r="AT3" s="676" t="s">
        <v>50</v>
      </c>
      <c r="AU3" s="677"/>
      <c r="AV3" s="708"/>
      <c r="AW3" s="706" t="s">
        <v>43</v>
      </c>
      <c r="AX3" s="688" t="s">
        <v>44</v>
      </c>
      <c r="AY3" s="685" t="s">
        <v>41</v>
      </c>
      <c r="AZ3" s="686"/>
      <c r="BA3" s="688" t="s">
        <v>42</v>
      </c>
      <c r="BB3" s="676" t="s">
        <v>49</v>
      </c>
      <c r="BC3" s="677"/>
      <c r="BD3" s="677"/>
      <c r="BE3" s="676" t="s">
        <v>50</v>
      </c>
      <c r="BF3" s="677"/>
      <c r="BG3" s="708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2:118" s="26" customFormat="1" ht="72.75" customHeight="1" thickBot="1">
      <c r="B4" s="682"/>
      <c r="C4" s="684"/>
      <c r="D4" s="684"/>
      <c r="E4" s="689"/>
      <c r="F4" s="689"/>
      <c r="G4" s="39" t="s">
        <v>45</v>
      </c>
      <c r="H4" s="38" t="s">
        <v>46</v>
      </c>
      <c r="I4" s="689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07"/>
      <c r="Q4" s="689"/>
      <c r="R4" s="39" t="s">
        <v>45</v>
      </c>
      <c r="S4" s="38" t="s">
        <v>46</v>
      </c>
      <c r="T4" s="689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07"/>
      <c r="AB4" s="689"/>
      <c r="AC4" s="39" t="s">
        <v>45</v>
      </c>
      <c r="AD4" s="38" t="s">
        <v>46</v>
      </c>
      <c r="AE4" s="689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07"/>
      <c r="AM4" s="689"/>
      <c r="AN4" s="39" t="s">
        <v>45</v>
      </c>
      <c r="AO4" s="38" t="s">
        <v>46</v>
      </c>
      <c r="AP4" s="689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07"/>
      <c r="AX4" s="689"/>
      <c r="AY4" s="39" t="s">
        <v>45</v>
      </c>
      <c r="AZ4" s="38" t="s">
        <v>46</v>
      </c>
      <c r="BA4" s="689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2:118" s="217" customFormat="1" ht="36.75" customHeight="1"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CONCATENATE("КонцОрг","
",P1," -
гр.",$E$5)</f>
        <v>КонцОрг
1 квартал -
гр.1</v>
      </c>
      <c r="Q5" s="218" t="str">
        <f>CONCATENATE("КонцОрг","
",P1," -
гр.",$F$5)</f>
        <v>КонцОрг
1 квартал -
гр.2</v>
      </c>
      <c r="R5" s="218" t="str">
        <f>CONCATENATE("КонцОрг","
",P1," -
гр.",$G$5)</f>
        <v>КонцОрг
1 квартал -
гр.3</v>
      </c>
      <c r="S5" s="218" t="str">
        <f>CONCATENATE("КонцОрг","
",P1," -
гр.",$H$5)</f>
        <v>КонцОрг
1 квартал -
гр.4</v>
      </c>
      <c r="T5" s="218" t="str">
        <f>CONCATENATE("КонцОрг","
",P1," -
гр.",$I$5)</f>
        <v>КонцОрг
1 квартал -
гр.5</v>
      </c>
      <c r="U5" s="218" t="str">
        <f>CONCATENATE("КонцОрг","
",P1," -
гр.",$J$5)</f>
        <v>КонцОрг
1 квартал -
гр.6</v>
      </c>
      <c r="V5" s="218" t="str">
        <f>CONCATENATE($B$1,"
",P1," -
гр.",$K$5)</f>
        <v>Концертные организации, самостоятельные коллективы
1 квартал -
гр.7</v>
      </c>
      <c r="W5" s="218" t="str">
        <f>CONCATENATE("КонцОрг","
",P1," -
гр.",$L$5)</f>
        <v>КонцОрг
1 квартал -
гр.8</v>
      </c>
      <c r="X5" s="218" t="str">
        <f>CONCATENATE("КонцОрг","
",P1," -
гр.",$M$5)</f>
        <v>КонцОрг
1 квартал -
гр.9</v>
      </c>
      <c r="Y5" s="218" t="str">
        <f>CONCATENATE($B$1,"
",P1," -
гр.",$N$5)</f>
        <v>Концертные организации, самостоятельные коллективы
1 квартал -
гр.10</v>
      </c>
      <c r="Z5" s="219" t="str">
        <f>CONCATENATE("КонцОрг","
",P1," -
гр.",$O$5)</f>
        <v>КонцОрг
1 квартал -
гр.11</v>
      </c>
      <c r="AA5" s="210" t="str">
        <f>CONCATENATE("КонцОрг","
",AA1," -
гр.",$E$5)</f>
        <v>КонцОрг
2 квартал -
гр.1</v>
      </c>
      <c r="AB5" s="218" t="str">
        <f>CONCATENATE("КонцОрг","
",AA1," -
гр.",$F$5)</f>
        <v>КонцОрг
2 квартал -
гр.2</v>
      </c>
      <c r="AC5" s="218" t="str">
        <f>CONCATENATE("КонцОрг","
",AA1," -
гр.",$G$5)</f>
        <v>КонцОрг
2 квартал -
гр.3</v>
      </c>
      <c r="AD5" s="218" t="str">
        <f>CONCATENATE("КонцОрг","
",AA1," -
гр.",$H$5)</f>
        <v>КонцОрг
2 квартал -
гр.4</v>
      </c>
      <c r="AE5" s="218" t="str">
        <f>CONCATENATE("КонцОрг","
",AA1," -
гр.",$I$5)</f>
        <v>КонцОрг
2 квартал -
гр.5</v>
      </c>
      <c r="AF5" s="218" t="str">
        <f>CONCATENATE("КонцОрг","
",AA1," -
гр.",$J$5)</f>
        <v>КонцОрг
2 квартал -
гр.6</v>
      </c>
      <c r="AG5" s="218" t="str">
        <f>CONCATENATE($B$1,"
",AA1," -
гр.",$K$5)</f>
        <v>Концертные организации, самостоятельные коллективы
2 квартал -
гр.7</v>
      </c>
      <c r="AH5" s="218" t="str">
        <f>CONCATENATE("КонцОрг","
",AA1," -
гр.",$L$5)</f>
        <v>КонцОрг
2 квартал -
гр.8</v>
      </c>
      <c r="AI5" s="218" t="str">
        <f>CONCATENATE("КонцОрг","
",AA1," -
гр.",$M$5)</f>
        <v>КонцОрг
2 квартал -
гр.9</v>
      </c>
      <c r="AJ5" s="218" t="str">
        <f>CONCATENATE($B$1,"
",AA1," -
гр.",$N$5)</f>
        <v>Концертные организации, самостоятельные коллективы
2 квартал -
гр.10</v>
      </c>
      <c r="AK5" s="219" t="str">
        <f>CONCATENATE("КонцОрг","
",AA1," -
гр.",$O$5)</f>
        <v>КонцОрг
2 квартал -
гр.11</v>
      </c>
      <c r="AL5" s="210" t="str">
        <f>CONCATENATE("КонцОрг","
",AL1," -
гр.",$E$5)</f>
        <v>КонцОрг
3 квартал -
гр.1</v>
      </c>
      <c r="AM5" s="218" t="str">
        <f>CONCATENATE("КонцОрг","
",AL1," -
гр.",$F$5)</f>
        <v>КонцОрг
3 квартал -
гр.2</v>
      </c>
      <c r="AN5" s="218" t="str">
        <f>CONCATENATE("КонцОрг","
",AL1," -
гр.",$G$5)</f>
        <v>КонцОрг
3 квартал -
гр.3</v>
      </c>
      <c r="AO5" s="218" t="str">
        <f>CONCATENATE("КонцОрг","
",AL1," -
гр.",$H$5)</f>
        <v>КонцОрг
3 квартал -
гр.4</v>
      </c>
      <c r="AP5" s="218" t="str">
        <f>CONCATENATE("КонцОрг","
",AL1," -
гр.",$I$5)</f>
        <v>КонцОрг
3 квартал -
гр.5</v>
      </c>
      <c r="AQ5" s="218" t="str">
        <f>CONCATENATE("КонцОрг","
",AL1," -
гр.",$J$5)</f>
        <v>КонцОрг
3 квартал -
гр.6</v>
      </c>
      <c r="AR5" s="218" t="str">
        <f>CONCATENATE($B$1,"
",AL1," -
гр.",$K$5)</f>
        <v>Концертные организации, самостоятельные коллективы
3 квартал -
гр.7</v>
      </c>
      <c r="AS5" s="218" t="str">
        <f>CONCATENATE("КонцОрг","
",AL1," -
гр.",$L$5)</f>
        <v>КонцОрг
3 квартал -
гр.8</v>
      </c>
      <c r="AT5" s="218" t="str">
        <f>CONCATENATE("КонцОрг","
",AL1," -
гр.",$M$5)</f>
        <v>КонцОрг
3 квартал -
гр.9</v>
      </c>
      <c r="AU5" s="218" t="str">
        <f>CONCATENATE($B$1,"
",AL1," -
гр.",$N$5)</f>
        <v>Концертные организации, самостоятельные коллективы
3 квартал -
гр.10</v>
      </c>
      <c r="AV5" s="219" t="str">
        <f>CONCATENATE("КонцОрг","
",AL1," -
гр.",$O$5)</f>
        <v>КонцОрг
3 квартал -
гр.11</v>
      </c>
      <c r="AW5" s="210" t="str">
        <f>CONCATENATE("КонцОрг","
",AW1," -
гр.",$E$5)</f>
        <v>КонцОрг
4 квартал -
гр.1</v>
      </c>
      <c r="AX5" s="218" t="str">
        <f>CONCATENATE("КонцОрг","
",AW1," -
гр.",$F$5)</f>
        <v>КонцОрг
4 квартал -
гр.2</v>
      </c>
      <c r="AY5" s="218" t="str">
        <f>CONCATENATE("КонцОрг","
",AW1," -
гр.",$G$5)</f>
        <v>КонцОрг
4 квартал -
гр.3</v>
      </c>
      <c r="AZ5" s="218" t="str">
        <f>CONCATENATE("КонцОрг","
",AW1," -
гр.",$H$5)</f>
        <v>КонцОрг
4 квартал -
гр.4</v>
      </c>
      <c r="BA5" s="218" t="str">
        <f>CONCATENATE("КонцОрг","
",AW1," -
гр.",$I$5)</f>
        <v>КонцОрг
4 квартал -
гр.5</v>
      </c>
      <c r="BB5" s="218" t="str">
        <f>CONCATENATE("КонцОрг","
",AW1," -
гр.",$J$5)</f>
        <v>КонцОрг
4 квартал -
гр.6</v>
      </c>
      <c r="BC5" s="218" t="str">
        <f>CONCATENATE($B$1,"
",AW1," -
гр.",$K$5)</f>
        <v>Концертные организации, самостоятельные коллективы
4 квартал -
гр.7</v>
      </c>
      <c r="BD5" s="218" t="str">
        <f>CONCATENATE("КонцОрг","
",AW1," -
гр.",$L$5)</f>
        <v>КонцОрг
4 квартал -
гр.8</v>
      </c>
      <c r="BE5" s="218" t="str">
        <f>CONCATENATE("КонцОрг","
",AW1," -
гр.",$M$5)</f>
        <v>КонцОрг
4 квартал -
гр.9</v>
      </c>
      <c r="BF5" s="218" t="str">
        <f>CONCATENATE($B$1,"
",AW1," -
гр.",$N$5)</f>
        <v>Концертные организации, самостоятельные коллективы
4 квартал -
гр.10</v>
      </c>
      <c r="BG5" s="219" t="str">
        <f>CONCATENATE("КонцОрг","
",AW1," -
гр.",$O$5)</f>
        <v>КонцОрг
4 квартал -
гр.11</v>
      </c>
      <c r="BI5" s="284" t="str">
        <f>CONCATENATE(D11," по отношению к ",D12,", ",D14,", ",D15)</f>
        <v>06 по отношению к 07, 09, 10</v>
      </c>
      <c r="BJ5" s="285">
        <f t="shared" ref="BJ5:CO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85">
        <f t="shared" si="1"/>
        <v>0</v>
      </c>
      <c r="BV5" s="285">
        <f t="shared" si="1"/>
        <v>0</v>
      </c>
      <c r="BW5" s="285">
        <f t="shared" si="1"/>
        <v>0</v>
      </c>
      <c r="BX5" s="285">
        <f t="shared" si="1"/>
        <v>0</v>
      </c>
      <c r="BY5" s="285">
        <f t="shared" si="1"/>
        <v>0</v>
      </c>
      <c r="BZ5" s="285">
        <f t="shared" si="1"/>
        <v>0</v>
      </c>
      <c r="CA5" s="285">
        <f t="shared" si="1"/>
        <v>0</v>
      </c>
      <c r="CB5" s="285">
        <f t="shared" si="1"/>
        <v>0</v>
      </c>
      <c r="CC5" s="285">
        <f t="shared" si="1"/>
        <v>0</v>
      </c>
      <c r="CD5" s="285">
        <f t="shared" si="1"/>
        <v>0</v>
      </c>
      <c r="CE5" s="285">
        <f t="shared" si="1"/>
        <v>0</v>
      </c>
      <c r="CF5" s="285">
        <f t="shared" si="1"/>
        <v>0</v>
      </c>
      <c r="CG5" s="285">
        <f t="shared" si="1"/>
        <v>0</v>
      </c>
      <c r="CH5" s="285">
        <f t="shared" si="1"/>
        <v>0</v>
      </c>
      <c r="CI5" s="285">
        <f t="shared" si="1"/>
        <v>0</v>
      </c>
      <c r="CJ5" s="285">
        <f t="shared" si="1"/>
        <v>0</v>
      </c>
      <c r="CK5" s="285">
        <f t="shared" si="1"/>
        <v>0</v>
      </c>
      <c r="CL5" s="285">
        <f t="shared" si="1"/>
        <v>0</v>
      </c>
      <c r="CM5" s="285">
        <f t="shared" si="1"/>
        <v>0</v>
      </c>
      <c r="CN5" s="285">
        <f t="shared" si="1"/>
        <v>0</v>
      </c>
      <c r="CO5" s="285">
        <f t="shared" si="1"/>
        <v>0</v>
      </c>
      <c r="CP5" s="285">
        <f t="shared" ref="CP5:DL5" si="2">IF(ROUND(AK11-SUM(AK12,AK14:AK15),5)&gt;=0,0,"Ошибка")</f>
        <v>0</v>
      </c>
      <c r="CQ5" s="285">
        <f t="shared" si="2"/>
        <v>0</v>
      </c>
      <c r="CR5" s="285">
        <f t="shared" si="2"/>
        <v>0</v>
      </c>
      <c r="CS5" s="285">
        <f t="shared" si="2"/>
        <v>0</v>
      </c>
      <c r="CT5" s="285">
        <f t="shared" si="2"/>
        <v>0</v>
      </c>
      <c r="CU5" s="285">
        <f t="shared" si="2"/>
        <v>0</v>
      </c>
      <c r="CV5" s="285">
        <f t="shared" si="2"/>
        <v>0</v>
      </c>
      <c r="CW5" s="285">
        <f t="shared" si="2"/>
        <v>0</v>
      </c>
      <c r="CX5" s="285">
        <f t="shared" si="2"/>
        <v>0</v>
      </c>
      <c r="CY5" s="285">
        <f t="shared" si="2"/>
        <v>0</v>
      </c>
      <c r="CZ5" s="285">
        <f t="shared" si="2"/>
        <v>0</v>
      </c>
      <c r="DA5" s="285">
        <f t="shared" si="2"/>
        <v>0</v>
      </c>
      <c r="DB5" s="285">
        <f t="shared" si="2"/>
        <v>0</v>
      </c>
      <c r="DC5" s="285">
        <f t="shared" si="2"/>
        <v>0</v>
      </c>
      <c r="DD5" s="285">
        <f t="shared" si="2"/>
        <v>0</v>
      </c>
      <c r="DE5" s="285">
        <f t="shared" si="2"/>
        <v>0</v>
      </c>
      <c r="DF5" s="285">
        <f t="shared" si="2"/>
        <v>0</v>
      </c>
      <c r="DG5" s="285">
        <f t="shared" si="2"/>
        <v>0</v>
      </c>
      <c r="DH5" s="285">
        <f t="shared" si="2"/>
        <v>0</v>
      </c>
      <c r="DI5" s="285">
        <f t="shared" si="2"/>
        <v>0</v>
      </c>
      <c r="DJ5" s="285">
        <f t="shared" si="2"/>
        <v>0</v>
      </c>
      <c r="DK5" s="285">
        <f t="shared" si="2"/>
        <v>0</v>
      </c>
      <c r="DL5" s="285">
        <f t="shared" si="2"/>
        <v>0</v>
      </c>
      <c r="DM5" s="47"/>
      <c r="DN5" s="47"/>
    </row>
    <row r="6" spans="2:118" s="27" customFormat="1" ht="24">
      <c r="B6" s="211" t="s">
        <v>232</v>
      </c>
      <c r="C6" s="37" t="s">
        <v>47</v>
      </c>
      <c r="D6" s="37" t="s">
        <v>6</v>
      </c>
      <c r="E6" s="308">
        <f t="shared" ref="E6:BG6" si="3">SUM(E7:E11,E16:E18)</f>
        <v>0</v>
      </c>
      <c r="F6" s="236">
        <f t="shared" si="3"/>
        <v>0</v>
      </c>
      <c r="G6" s="236">
        <f>SUM(G7:G11,G16:G18)</f>
        <v>0</v>
      </c>
      <c r="H6" s="236">
        <f t="shared" si="3"/>
        <v>0</v>
      </c>
      <c r="I6" s="236">
        <f>SUM(I7:I11,I16:I18)</f>
        <v>0</v>
      </c>
      <c r="J6" s="236">
        <f t="shared" si="3"/>
        <v>0</v>
      </c>
      <c r="K6" s="236">
        <f t="shared" si="3"/>
        <v>0</v>
      </c>
      <c r="L6" s="236">
        <f t="shared" si="3"/>
        <v>0</v>
      </c>
      <c r="M6" s="236">
        <f t="shared" si="3"/>
        <v>0</v>
      </c>
      <c r="N6" s="236">
        <f t="shared" si="3"/>
        <v>0</v>
      </c>
      <c r="O6" s="309">
        <f t="shared" si="3"/>
        <v>0</v>
      </c>
      <c r="P6" s="228">
        <f t="shared" si="3"/>
        <v>0</v>
      </c>
      <c r="Q6" s="226">
        <f t="shared" si="3"/>
        <v>0</v>
      </c>
      <c r="R6" s="236">
        <f t="shared" si="3"/>
        <v>0</v>
      </c>
      <c r="S6" s="226">
        <f t="shared" si="3"/>
        <v>0</v>
      </c>
      <c r="T6" s="236">
        <f t="shared" si="3"/>
        <v>0</v>
      </c>
      <c r="U6" s="226">
        <f t="shared" si="3"/>
        <v>0</v>
      </c>
      <c r="V6" s="235">
        <f t="shared" si="3"/>
        <v>0</v>
      </c>
      <c r="W6" s="226">
        <f t="shared" si="3"/>
        <v>0</v>
      </c>
      <c r="X6" s="226">
        <f t="shared" si="3"/>
        <v>0</v>
      </c>
      <c r="Y6" s="235">
        <f t="shared" si="3"/>
        <v>0</v>
      </c>
      <c r="Z6" s="227">
        <f t="shared" si="3"/>
        <v>0</v>
      </c>
      <c r="AA6" s="228">
        <f t="shared" si="3"/>
        <v>0</v>
      </c>
      <c r="AB6" s="226">
        <f t="shared" si="3"/>
        <v>0</v>
      </c>
      <c r="AC6" s="236">
        <f t="shared" si="3"/>
        <v>0</v>
      </c>
      <c r="AD6" s="226">
        <f t="shared" si="3"/>
        <v>0</v>
      </c>
      <c r="AE6" s="236">
        <f t="shared" si="3"/>
        <v>0</v>
      </c>
      <c r="AF6" s="226">
        <f t="shared" si="3"/>
        <v>0</v>
      </c>
      <c r="AG6" s="235">
        <f t="shared" si="3"/>
        <v>0</v>
      </c>
      <c r="AH6" s="226">
        <f t="shared" si="3"/>
        <v>0</v>
      </c>
      <c r="AI6" s="226">
        <f t="shared" si="3"/>
        <v>0</v>
      </c>
      <c r="AJ6" s="235">
        <f t="shared" si="3"/>
        <v>0</v>
      </c>
      <c r="AK6" s="227">
        <f t="shared" si="3"/>
        <v>0</v>
      </c>
      <c r="AL6" s="228">
        <f t="shared" si="3"/>
        <v>0</v>
      </c>
      <c r="AM6" s="226">
        <f t="shared" si="3"/>
        <v>0</v>
      </c>
      <c r="AN6" s="236">
        <f t="shared" si="3"/>
        <v>0</v>
      </c>
      <c r="AO6" s="226">
        <f t="shared" si="3"/>
        <v>0</v>
      </c>
      <c r="AP6" s="236">
        <f t="shared" si="3"/>
        <v>0</v>
      </c>
      <c r="AQ6" s="226">
        <f t="shared" si="3"/>
        <v>0</v>
      </c>
      <c r="AR6" s="235">
        <f t="shared" si="3"/>
        <v>0</v>
      </c>
      <c r="AS6" s="226">
        <f t="shared" si="3"/>
        <v>0</v>
      </c>
      <c r="AT6" s="226">
        <f t="shared" si="3"/>
        <v>0</v>
      </c>
      <c r="AU6" s="235">
        <f t="shared" si="3"/>
        <v>0</v>
      </c>
      <c r="AV6" s="227">
        <f t="shared" si="3"/>
        <v>0</v>
      </c>
      <c r="AW6" s="228">
        <f t="shared" si="3"/>
        <v>0</v>
      </c>
      <c r="AX6" s="226">
        <f t="shared" si="3"/>
        <v>0</v>
      </c>
      <c r="AY6" s="236">
        <f t="shared" si="3"/>
        <v>0</v>
      </c>
      <c r="AZ6" s="226">
        <f t="shared" si="3"/>
        <v>0</v>
      </c>
      <c r="BA6" s="236">
        <f t="shared" si="3"/>
        <v>0</v>
      </c>
      <c r="BB6" s="226">
        <f t="shared" si="3"/>
        <v>0</v>
      </c>
      <c r="BC6" s="235">
        <f t="shared" si="3"/>
        <v>0</v>
      </c>
      <c r="BD6" s="226">
        <f t="shared" si="3"/>
        <v>0</v>
      </c>
      <c r="BE6" s="226">
        <f t="shared" si="3"/>
        <v>0</v>
      </c>
      <c r="BF6" s="235">
        <f t="shared" si="3"/>
        <v>0</v>
      </c>
      <c r="BG6" s="227">
        <f t="shared" si="3"/>
        <v>0</v>
      </c>
      <c r="BI6" s="255" t="str">
        <f>CONCATENATE(D12," по отношению к ",D13)</f>
        <v>07 по отношению к 08</v>
      </c>
      <c r="BJ6" s="253">
        <f t="shared" ref="BJ6:CO6" si="4">IF(E12-E13&gt;=0,0,"Ошибка")</f>
        <v>0</v>
      </c>
      <c r="BK6" s="253">
        <f t="shared" si="4"/>
        <v>0</v>
      </c>
      <c r="BL6" s="253">
        <f t="shared" si="4"/>
        <v>0</v>
      </c>
      <c r="BM6" s="253">
        <f t="shared" si="4"/>
        <v>0</v>
      </c>
      <c r="BN6" s="253">
        <f t="shared" si="4"/>
        <v>0</v>
      </c>
      <c r="BO6" s="253">
        <f t="shared" si="4"/>
        <v>0</v>
      </c>
      <c r="BP6" s="253">
        <f t="shared" si="4"/>
        <v>0</v>
      </c>
      <c r="BQ6" s="253">
        <f t="shared" si="4"/>
        <v>0</v>
      </c>
      <c r="BR6" s="253">
        <f t="shared" si="4"/>
        <v>0</v>
      </c>
      <c r="BS6" s="253">
        <f t="shared" si="4"/>
        <v>0</v>
      </c>
      <c r="BT6" s="253">
        <f t="shared" si="4"/>
        <v>0</v>
      </c>
      <c r="BU6" s="253">
        <f t="shared" si="4"/>
        <v>0</v>
      </c>
      <c r="BV6" s="253">
        <f t="shared" si="4"/>
        <v>0</v>
      </c>
      <c r="BW6" s="253">
        <f t="shared" si="4"/>
        <v>0</v>
      </c>
      <c r="BX6" s="253">
        <f t="shared" si="4"/>
        <v>0</v>
      </c>
      <c r="BY6" s="253">
        <f t="shared" si="4"/>
        <v>0</v>
      </c>
      <c r="BZ6" s="253">
        <f t="shared" si="4"/>
        <v>0</v>
      </c>
      <c r="CA6" s="253">
        <f t="shared" si="4"/>
        <v>0</v>
      </c>
      <c r="CB6" s="253">
        <f t="shared" si="4"/>
        <v>0</v>
      </c>
      <c r="CC6" s="253">
        <f t="shared" si="4"/>
        <v>0</v>
      </c>
      <c r="CD6" s="253">
        <f t="shared" si="4"/>
        <v>0</v>
      </c>
      <c r="CE6" s="253">
        <f t="shared" si="4"/>
        <v>0</v>
      </c>
      <c r="CF6" s="253">
        <f t="shared" si="4"/>
        <v>0</v>
      </c>
      <c r="CG6" s="253">
        <f t="shared" si="4"/>
        <v>0</v>
      </c>
      <c r="CH6" s="253">
        <f t="shared" si="4"/>
        <v>0</v>
      </c>
      <c r="CI6" s="253">
        <f t="shared" si="4"/>
        <v>0</v>
      </c>
      <c r="CJ6" s="253">
        <f t="shared" si="4"/>
        <v>0</v>
      </c>
      <c r="CK6" s="253">
        <f t="shared" si="4"/>
        <v>0</v>
      </c>
      <c r="CL6" s="253">
        <f t="shared" si="4"/>
        <v>0</v>
      </c>
      <c r="CM6" s="253">
        <f t="shared" si="4"/>
        <v>0</v>
      </c>
      <c r="CN6" s="253">
        <f t="shared" si="4"/>
        <v>0</v>
      </c>
      <c r="CO6" s="253">
        <f t="shared" si="4"/>
        <v>0</v>
      </c>
      <c r="CP6" s="253">
        <f t="shared" ref="CP6:DL6" si="5">IF(AK12-AK13&gt;=0,0,"Ошибка")</f>
        <v>0</v>
      </c>
      <c r="CQ6" s="253">
        <f t="shared" si="5"/>
        <v>0</v>
      </c>
      <c r="CR6" s="253">
        <f t="shared" si="5"/>
        <v>0</v>
      </c>
      <c r="CS6" s="253">
        <f t="shared" si="5"/>
        <v>0</v>
      </c>
      <c r="CT6" s="253">
        <f t="shared" si="5"/>
        <v>0</v>
      </c>
      <c r="CU6" s="253">
        <f t="shared" si="5"/>
        <v>0</v>
      </c>
      <c r="CV6" s="253">
        <f t="shared" si="5"/>
        <v>0</v>
      </c>
      <c r="CW6" s="253">
        <f t="shared" si="5"/>
        <v>0</v>
      </c>
      <c r="CX6" s="253">
        <f t="shared" si="5"/>
        <v>0</v>
      </c>
      <c r="CY6" s="253">
        <f t="shared" si="5"/>
        <v>0</v>
      </c>
      <c r="CZ6" s="253">
        <f t="shared" si="5"/>
        <v>0</v>
      </c>
      <c r="DA6" s="253">
        <f t="shared" si="5"/>
        <v>0</v>
      </c>
      <c r="DB6" s="253">
        <f t="shared" si="5"/>
        <v>0</v>
      </c>
      <c r="DC6" s="253">
        <f t="shared" si="5"/>
        <v>0</v>
      </c>
      <c r="DD6" s="253">
        <f t="shared" si="5"/>
        <v>0</v>
      </c>
      <c r="DE6" s="253">
        <f t="shared" si="5"/>
        <v>0</v>
      </c>
      <c r="DF6" s="253">
        <f t="shared" si="5"/>
        <v>0</v>
      </c>
      <c r="DG6" s="253">
        <f t="shared" si="5"/>
        <v>0</v>
      </c>
      <c r="DH6" s="253">
        <f t="shared" si="5"/>
        <v>0</v>
      </c>
      <c r="DI6" s="253">
        <f t="shared" si="5"/>
        <v>0</v>
      </c>
      <c r="DJ6" s="253">
        <f t="shared" si="5"/>
        <v>0</v>
      </c>
      <c r="DK6" s="253">
        <f t="shared" si="5"/>
        <v>0</v>
      </c>
      <c r="DL6" s="253">
        <f t="shared" si="5"/>
        <v>0</v>
      </c>
      <c r="DM6" s="2"/>
      <c r="DN6" s="2"/>
    </row>
    <row r="7" spans="2:118" s="27" customFormat="1" ht="24">
      <c r="B7" s="212" t="s">
        <v>233</v>
      </c>
      <c r="C7" s="37" t="s">
        <v>55</v>
      </c>
      <c r="D7" s="37" t="s">
        <v>7</v>
      </c>
      <c r="E7" s="308">
        <f>ROUND(SUM(P7,AA7,AL7,AW7),0)</f>
        <v>0</v>
      </c>
      <c r="F7" s="236">
        <f>ROUND(SUM(Q7,AB7,AM7,AX7),0)</f>
        <v>0</v>
      </c>
      <c r="G7" s="236">
        <f>SUM(J7:L7)</f>
        <v>0</v>
      </c>
      <c r="H7" s="236">
        <f t="shared" ref="H7:O18" si="6">ROUND(SUM(S7,AD7,AO7,AZ7),1)</f>
        <v>0</v>
      </c>
      <c r="I7" s="236">
        <f>SUM(M7:O7)</f>
        <v>0</v>
      </c>
      <c r="J7" s="236">
        <f t="shared" si="6"/>
        <v>0</v>
      </c>
      <c r="K7" s="236">
        <f t="shared" si="6"/>
        <v>0</v>
      </c>
      <c r="L7" s="236">
        <f t="shared" si="6"/>
        <v>0</v>
      </c>
      <c r="M7" s="236">
        <f t="shared" si="6"/>
        <v>0</v>
      </c>
      <c r="N7" s="236">
        <f t="shared" si="6"/>
        <v>0</v>
      </c>
      <c r="O7" s="309">
        <f t="shared" si="6"/>
        <v>0</v>
      </c>
      <c r="P7" s="220"/>
      <c r="Q7" s="221"/>
      <c r="R7" s="237">
        <f>SUM(U7:W7)</f>
        <v>0</v>
      </c>
      <c r="S7" s="221"/>
      <c r="T7" s="237">
        <f>SUM(X7:Z7)</f>
        <v>0</v>
      </c>
      <c r="U7" s="221"/>
      <c r="V7" s="233"/>
      <c r="W7" s="221"/>
      <c r="X7" s="221"/>
      <c r="Y7" s="233"/>
      <c r="Z7" s="222"/>
      <c r="AA7" s="220"/>
      <c r="AB7" s="221"/>
      <c r="AC7" s="237">
        <f>SUM(AF7:AH7)</f>
        <v>0</v>
      </c>
      <c r="AD7" s="221"/>
      <c r="AE7" s="237">
        <f>SUM(AI7:AK7)</f>
        <v>0</v>
      </c>
      <c r="AF7" s="221"/>
      <c r="AG7" s="233"/>
      <c r="AH7" s="221"/>
      <c r="AI7" s="221"/>
      <c r="AJ7" s="233"/>
      <c r="AK7" s="222"/>
      <c r="AL7" s="220"/>
      <c r="AM7" s="221"/>
      <c r="AN7" s="237">
        <f>SUM(AQ7:AS7)</f>
        <v>0</v>
      </c>
      <c r="AO7" s="221"/>
      <c r="AP7" s="237">
        <f>SUM(AT7:AV7)</f>
        <v>0</v>
      </c>
      <c r="AQ7" s="221"/>
      <c r="AR7" s="233"/>
      <c r="AS7" s="221"/>
      <c r="AT7" s="221"/>
      <c r="AU7" s="233"/>
      <c r="AV7" s="222"/>
      <c r="AW7" s="220"/>
      <c r="AX7" s="221"/>
      <c r="AY7" s="237">
        <f>SUM(BB7:BD7)</f>
        <v>0</v>
      </c>
      <c r="AZ7" s="221"/>
      <c r="BA7" s="237">
        <f>SUM(BE7:BG7)</f>
        <v>0</v>
      </c>
      <c r="BB7" s="221"/>
      <c r="BC7" s="233"/>
      <c r="BD7" s="221"/>
      <c r="BE7" s="221"/>
      <c r="BF7" s="233"/>
      <c r="BG7" s="222"/>
      <c r="BI7" s="255" t="str">
        <f t="shared" ref="BI7:BI18" si="7">D7</f>
        <v>02</v>
      </c>
      <c r="BJ7" s="318"/>
      <c r="BK7" s="253">
        <f>IF(ROUND((E7-F7),5)&gt;=0,0,"Ошибка!")</f>
        <v>0</v>
      </c>
      <c r="BL7" s="318"/>
      <c r="BM7" s="253">
        <f t="shared" ref="BM7:BM18" si="8">IF(ROUND((G7-H7),5)&gt;=0,0,"Ошибка!")</f>
        <v>0</v>
      </c>
      <c r="BN7" s="247"/>
      <c r="BO7" s="250"/>
      <c r="BP7" s="318"/>
      <c r="BQ7" s="318"/>
      <c r="BR7" s="318"/>
      <c r="BS7" s="318"/>
      <c r="BT7" s="318"/>
      <c r="BU7" s="318"/>
      <c r="BV7" s="253">
        <f t="shared" ref="BV7:BV18" si="9">IF(ROUND((P7-Q7),5)&gt;=0,0,"Ошибка!")</f>
        <v>0</v>
      </c>
      <c r="BW7" s="318"/>
      <c r="BX7" s="253">
        <f>IF(ROUND((R7-S7),5)&gt;=0,0,"Ошибка!")</f>
        <v>0</v>
      </c>
      <c r="BY7" s="318"/>
      <c r="BZ7" s="318"/>
      <c r="CA7" s="318"/>
      <c r="CB7" s="318"/>
      <c r="CC7" s="318"/>
      <c r="CD7" s="318"/>
      <c r="CE7" s="318"/>
      <c r="CF7" s="318"/>
      <c r="CG7" s="253">
        <f t="shared" ref="CG7:CG18" si="10">IF(ROUND((AA7-AB7),5)&gt;=0,0,"Ошибка!")</f>
        <v>0</v>
      </c>
      <c r="CH7" s="318"/>
      <c r="CI7" s="253">
        <f t="shared" ref="CI7:CI18" si="11">IF(ROUND((AC7-AD7),5)&gt;=0,0,"Ошибка!")</f>
        <v>0</v>
      </c>
      <c r="CJ7" s="318"/>
      <c r="CK7" s="318"/>
      <c r="CL7" s="318"/>
      <c r="CM7" s="318"/>
      <c r="CN7" s="318"/>
      <c r="CO7" s="318"/>
      <c r="CP7" s="318"/>
      <c r="CQ7" s="318"/>
      <c r="CR7" s="253">
        <f t="shared" ref="CR7:CR18" si="12">IF(ROUND((AL7-AM7),5)&gt;=0,0,"Ошибка!")</f>
        <v>0</v>
      </c>
      <c r="CS7" s="318"/>
      <c r="CT7" s="253">
        <f t="shared" ref="CT7:CT18" si="13">IF(ROUND((AN7-AO7),5)&gt;=0,0,"Ошибка!")</f>
        <v>0</v>
      </c>
      <c r="CU7" s="318"/>
      <c r="CV7" s="318"/>
      <c r="CW7" s="318"/>
      <c r="CX7" s="318"/>
      <c r="CY7" s="318"/>
      <c r="CZ7" s="318"/>
      <c r="DA7" s="318"/>
      <c r="DB7" s="318"/>
      <c r="DC7" s="253">
        <f t="shared" ref="DC7:DC18" si="14">IF(ROUND((AW7-AX7),5)&gt;=0,0,"Ошибка!")</f>
        <v>0</v>
      </c>
      <c r="DD7" s="318"/>
      <c r="DE7" s="253">
        <f t="shared" ref="DE7:DE18" si="15">IF(ROUND((AY7-AZ7),5)&gt;=0,0,"Ошибка!")</f>
        <v>0</v>
      </c>
      <c r="DF7" s="318"/>
      <c r="DG7" s="318"/>
      <c r="DH7" s="318"/>
      <c r="DI7" s="318"/>
      <c r="DJ7" s="318"/>
      <c r="DK7" s="318"/>
      <c r="DL7" s="318"/>
      <c r="DM7" s="2"/>
      <c r="DN7" s="2"/>
    </row>
    <row r="8" spans="2:118" s="27" customFormat="1" ht="36">
      <c r="B8" s="212" t="s">
        <v>229</v>
      </c>
      <c r="C8" s="37" t="s">
        <v>58</v>
      </c>
      <c r="D8" s="37" t="s">
        <v>8</v>
      </c>
      <c r="E8" s="308">
        <f t="shared" ref="E8:F18" si="16">ROUND(SUM(P8,AA8,AL8,AW8),0)</f>
        <v>0</v>
      </c>
      <c r="F8" s="236">
        <f t="shared" si="16"/>
        <v>0</v>
      </c>
      <c r="G8" s="236">
        <f t="shared" ref="G8:G18" si="17">SUM(J8:L8)</f>
        <v>0</v>
      </c>
      <c r="H8" s="236">
        <f t="shared" si="6"/>
        <v>0</v>
      </c>
      <c r="I8" s="236">
        <f t="shared" ref="I8:I18" si="18">SUM(M8:O8)</f>
        <v>0</v>
      </c>
      <c r="J8" s="236">
        <f t="shared" si="6"/>
        <v>0</v>
      </c>
      <c r="K8" s="236">
        <f t="shared" si="6"/>
        <v>0</v>
      </c>
      <c r="L8" s="236">
        <f t="shared" si="6"/>
        <v>0</v>
      </c>
      <c r="M8" s="236">
        <f t="shared" si="6"/>
        <v>0</v>
      </c>
      <c r="N8" s="236">
        <f t="shared" si="6"/>
        <v>0</v>
      </c>
      <c r="O8" s="309">
        <f t="shared" si="6"/>
        <v>0</v>
      </c>
      <c r="P8" s="220"/>
      <c r="Q8" s="221"/>
      <c r="R8" s="237">
        <f t="shared" ref="R8:R18" si="19">SUM(U8:W8)</f>
        <v>0</v>
      </c>
      <c r="S8" s="221"/>
      <c r="T8" s="237">
        <f t="shared" ref="T8:T17" si="20">SUM(X8:Z8)</f>
        <v>0</v>
      </c>
      <c r="U8" s="221"/>
      <c r="V8" s="233"/>
      <c r="W8" s="221"/>
      <c r="X8" s="221"/>
      <c r="Y8" s="233"/>
      <c r="Z8" s="222"/>
      <c r="AA8" s="220"/>
      <c r="AB8" s="221"/>
      <c r="AC8" s="237">
        <f t="shared" ref="AC8:AC18" si="21">SUM(AF8:AH8)</f>
        <v>0</v>
      </c>
      <c r="AD8" s="221"/>
      <c r="AE8" s="237">
        <f t="shared" ref="AE8:AE17" si="22">SUM(AI8:AK8)</f>
        <v>0</v>
      </c>
      <c r="AF8" s="221"/>
      <c r="AG8" s="233"/>
      <c r="AH8" s="221"/>
      <c r="AI8" s="221"/>
      <c r="AJ8" s="233"/>
      <c r="AK8" s="222"/>
      <c r="AL8" s="220"/>
      <c r="AM8" s="221"/>
      <c r="AN8" s="237">
        <f t="shared" ref="AN8:AN18" si="23">SUM(AQ8:AS8)</f>
        <v>0</v>
      </c>
      <c r="AO8" s="221"/>
      <c r="AP8" s="237">
        <f t="shared" ref="AP8:AP17" si="24">SUM(AT8:AV8)</f>
        <v>0</v>
      </c>
      <c r="AQ8" s="221"/>
      <c r="AR8" s="233"/>
      <c r="AS8" s="221"/>
      <c r="AT8" s="221"/>
      <c r="AU8" s="233"/>
      <c r="AV8" s="222"/>
      <c r="AW8" s="220"/>
      <c r="AX8" s="221"/>
      <c r="AY8" s="237">
        <f t="shared" ref="AY8:AY18" si="25">SUM(BB8:BD8)</f>
        <v>0</v>
      </c>
      <c r="AZ8" s="221"/>
      <c r="BA8" s="237">
        <f t="shared" ref="BA8:BA17" si="26">SUM(BE8:BG8)</f>
        <v>0</v>
      </c>
      <c r="BB8" s="221"/>
      <c r="BC8" s="233"/>
      <c r="BD8" s="221"/>
      <c r="BE8" s="221"/>
      <c r="BF8" s="233"/>
      <c r="BG8" s="222"/>
      <c r="BI8" s="255" t="str">
        <f t="shared" si="7"/>
        <v>03</v>
      </c>
      <c r="BJ8" s="318"/>
      <c r="BK8" s="253">
        <f t="shared" ref="BK8:BK18" si="27">IF(ROUND((E8-F8),5)&gt;=0,0,"Ошибка!")</f>
        <v>0</v>
      </c>
      <c r="BL8" s="318"/>
      <c r="BM8" s="253">
        <f t="shared" si="8"/>
        <v>0</v>
      </c>
      <c r="BN8" s="247"/>
      <c r="BO8" s="250"/>
      <c r="BP8" s="318"/>
      <c r="BQ8" s="318"/>
      <c r="BR8" s="318"/>
      <c r="BS8" s="318"/>
      <c r="BT8" s="318"/>
      <c r="BU8" s="318"/>
      <c r="BV8" s="253">
        <f t="shared" si="9"/>
        <v>0</v>
      </c>
      <c r="BW8" s="318"/>
      <c r="BX8" s="253">
        <f t="shared" ref="BX8:BX18" si="28">IF(ROUND((R8-S8),5)&gt;=0,0,"Ошибка!")</f>
        <v>0</v>
      </c>
      <c r="BY8" s="318"/>
      <c r="BZ8" s="318"/>
      <c r="CA8" s="318"/>
      <c r="CB8" s="318"/>
      <c r="CC8" s="318"/>
      <c r="CD8" s="318"/>
      <c r="CE8" s="318"/>
      <c r="CF8" s="318"/>
      <c r="CG8" s="253">
        <f t="shared" si="10"/>
        <v>0</v>
      </c>
      <c r="CH8" s="318"/>
      <c r="CI8" s="253">
        <f t="shared" si="11"/>
        <v>0</v>
      </c>
      <c r="CJ8" s="318"/>
      <c r="CK8" s="318"/>
      <c r="CL8" s="318"/>
      <c r="CM8" s="318"/>
      <c r="CN8" s="318"/>
      <c r="CO8" s="318"/>
      <c r="CP8" s="318"/>
      <c r="CQ8" s="318"/>
      <c r="CR8" s="253">
        <f t="shared" si="12"/>
        <v>0</v>
      </c>
      <c r="CS8" s="318"/>
      <c r="CT8" s="253">
        <f t="shared" si="13"/>
        <v>0</v>
      </c>
      <c r="CU8" s="318"/>
      <c r="CV8" s="318"/>
      <c r="CW8" s="318"/>
      <c r="CX8" s="318"/>
      <c r="CY8" s="318"/>
      <c r="CZ8" s="318"/>
      <c r="DA8" s="318"/>
      <c r="DB8" s="318"/>
      <c r="DC8" s="253">
        <f t="shared" si="14"/>
        <v>0</v>
      </c>
      <c r="DD8" s="318"/>
      <c r="DE8" s="253">
        <f t="shared" si="15"/>
        <v>0</v>
      </c>
      <c r="DF8" s="318"/>
      <c r="DG8" s="318"/>
      <c r="DH8" s="318"/>
      <c r="DI8" s="318"/>
      <c r="DJ8" s="318"/>
      <c r="DK8" s="318"/>
      <c r="DL8" s="318"/>
      <c r="DM8" s="2"/>
      <c r="DN8" s="2"/>
    </row>
    <row r="9" spans="2:118" s="28" customFormat="1" ht="12" customHeight="1">
      <c r="B9" s="169" t="s">
        <v>102</v>
      </c>
      <c r="C9" s="37" t="s">
        <v>99</v>
      </c>
      <c r="D9" s="37" t="s">
        <v>9</v>
      </c>
      <c r="E9" s="308">
        <f t="shared" si="16"/>
        <v>0</v>
      </c>
      <c r="F9" s="236">
        <f t="shared" si="16"/>
        <v>0</v>
      </c>
      <c r="G9" s="236">
        <f t="shared" si="17"/>
        <v>0</v>
      </c>
      <c r="H9" s="236">
        <f t="shared" si="6"/>
        <v>0</v>
      </c>
      <c r="I9" s="236">
        <f>SUM(M9:O9)</f>
        <v>0</v>
      </c>
      <c r="J9" s="236">
        <f t="shared" si="6"/>
        <v>0</v>
      </c>
      <c r="K9" s="236">
        <f t="shared" si="6"/>
        <v>0</v>
      </c>
      <c r="L9" s="236">
        <f t="shared" si="6"/>
        <v>0</v>
      </c>
      <c r="M9" s="236">
        <f t="shared" si="6"/>
        <v>0</v>
      </c>
      <c r="N9" s="236">
        <f t="shared" si="6"/>
        <v>0</v>
      </c>
      <c r="O9" s="309">
        <f t="shared" si="6"/>
        <v>0</v>
      </c>
      <c r="P9" s="220"/>
      <c r="Q9" s="221"/>
      <c r="R9" s="237">
        <f t="shared" si="19"/>
        <v>0</v>
      </c>
      <c r="S9" s="221"/>
      <c r="T9" s="237">
        <f t="shared" si="20"/>
        <v>0</v>
      </c>
      <c r="U9" s="221"/>
      <c r="V9" s="233"/>
      <c r="W9" s="221"/>
      <c r="X9" s="221"/>
      <c r="Y9" s="233"/>
      <c r="Z9" s="222"/>
      <c r="AA9" s="220"/>
      <c r="AB9" s="221"/>
      <c r="AC9" s="237">
        <f t="shared" si="21"/>
        <v>0</v>
      </c>
      <c r="AD9" s="221"/>
      <c r="AE9" s="237">
        <f t="shared" si="22"/>
        <v>0</v>
      </c>
      <c r="AF9" s="221"/>
      <c r="AG9" s="233"/>
      <c r="AH9" s="221"/>
      <c r="AI9" s="221"/>
      <c r="AJ9" s="233"/>
      <c r="AK9" s="222"/>
      <c r="AL9" s="220"/>
      <c r="AM9" s="221"/>
      <c r="AN9" s="237">
        <f t="shared" si="23"/>
        <v>0</v>
      </c>
      <c r="AO9" s="221"/>
      <c r="AP9" s="237">
        <f t="shared" si="24"/>
        <v>0</v>
      </c>
      <c r="AQ9" s="221"/>
      <c r="AR9" s="233"/>
      <c r="AS9" s="221"/>
      <c r="AT9" s="221"/>
      <c r="AU9" s="233"/>
      <c r="AV9" s="222"/>
      <c r="AW9" s="220"/>
      <c r="AX9" s="221"/>
      <c r="AY9" s="237">
        <f t="shared" si="25"/>
        <v>0</v>
      </c>
      <c r="AZ9" s="221"/>
      <c r="BA9" s="237">
        <f t="shared" si="26"/>
        <v>0</v>
      </c>
      <c r="BB9" s="221"/>
      <c r="BC9" s="233"/>
      <c r="BD9" s="221"/>
      <c r="BE9" s="221"/>
      <c r="BF9" s="233"/>
      <c r="BG9" s="222"/>
      <c r="BI9" s="255" t="str">
        <f t="shared" si="7"/>
        <v>04</v>
      </c>
      <c r="BJ9" s="318"/>
      <c r="BK9" s="253">
        <f t="shared" si="27"/>
        <v>0</v>
      </c>
      <c r="BL9" s="318"/>
      <c r="BM9" s="253">
        <f t="shared" si="8"/>
        <v>0</v>
      </c>
      <c r="BN9" s="247"/>
      <c r="BO9" s="250"/>
      <c r="BP9" s="318"/>
      <c r="BQ9" s="318"/>
      <c r="BR9" s="318"/>
      <c r="BS9" s="318"/>
      <c r="BT9" s="318"/>
      <c r="BU9" s="318"/>
      <c r="BV9" s="253">
        <f t="shared" si="9"/>
        <v>0</v>
      </c>
      <c r="BW9" s="318"/>
      <c r="BX9" s="253">
        <f t="shared" si="28"/>
        <v>0</v>
      </c>
      <c r="BY9" s="318"/>
      <c r="BZ9" s="318"/>
      <c r="CA9" s="318"/>
      <c r="CB9" s="318"/>
      <c r="CC9" s="318"/>
      <c r="CD9" s="318"/>
      <c r="CE9" s="318"/>
      <c r="CF9" s="318"/>
      <c r="CG9" s="253">
        <f t="shared" si="10"/>
        <v>0</v>
      </c>
      <c r="CH9" s="318"/>
      <c r="CI9" s="253">
        <f t="shared" si="11"/>
        <v>0</v>
      </c>
      <c r="CJ9" s="318"/>
      <c r="CK9" s="318"/>
      <c r="CL9" s="318"/>
      <c r="CM9" s="318"/>
      <c r="CN9" s="318"/>
      <c r="CO9" s="318"/>
      <c r="CP9" s="318"/>
      <c r="CQ9" s="318"/>
      <c r="CR9" s="253">
        <f t="shared" si="12"/>
        <v>0</v>
      </c>
      <c r="CS9" s="318"/>
      <c r="CT9" s="253">
        <f t="shared" si="13"/>
        <v>0</v>
      </c>
      <c r="CU9" s="318"/>
      <c r="CV9" s="318"/>
      <c r="CW9" s="318"/>
      <c r="CX9" s="318"/>
      <c r="CY9" s="318"/>
      <c r="CZ9" s="318"/>
      <c r="DA9" s="318"/>
      <c r="DB9" s="318"/>
      <c r="DC9" s="253">
        <f t="shared" si="14"/>
        <v>0</v>
      </c>
      <c r="DD9" s="318"/>
      <c r="DE9" s="253">
        <f t="shared" si="15"/>
        <v>0</v>
      </c>
      <c r="DF9" s="318"/>
      <c r="DG9" s="318"/>
      <c r="DH9" s="318"/>
      <c r="DI9" s="318"/>
      <c r="DJ9" s="318"/>
      <c r="DK9" s="318"/>
      <c r="DL9" s="318"/>
      <c r="DM9" s="242"/>
      <c r="DN9" s="242"/>
    </row>
    <row r="10" spans="2:118" s="28" customFormat="1" ht="12" customHeight="1">
      <c r="B10" s="169" t="s">
        <v>103</v>
      </c>
      <c r="C10" s="37" t="s">
        <v>100</v>
      </c>
      <c r="D10" s="37" t="s">
        <v>10</v>
      </c>
      <c r="E10" s="308">
        <f t="shared" si="16"/>
        <v>0</v>
      </c>
      <c r="F10" s="236">
        <f t="shared" si="16"/>
        <v>0</v>
      </c>
      <c r="G10" s="236">
        <f t="shared" si="17"/>
        <v>0</v>
      </c>
      <c r="H10" s="236">
        <f t="shared" si="6"/>
        <v>0</v>
      </c>
      <c r="I10" s="236">
        <f>SUM(M10:O10)</f>
        <v>0</v>
      </c>
      <c r="J10" s="236">
        <f t="shared" si="6"/>
        <v>0</v>
      </c>
      <c r="K10" s="236">
        <f t="shared" si="6"/>
        <v>0</v>
      </c>
      <c r="L10" s="236">
        <f t="shared" si="6"/>
        <v>0</v>
      </c>
      <c r="M10" s="236">
        <f t="shared" si="6"/>
        <v>0</v>
      </c>
      <c r="N10" s="236">
        <f t="shared" si="6"/>
        <v>0</v>
      </c>
      <c r="O10" s="309">
        <f t="shared" si="6"/>
        <v>0</v>
      </c>
      <c r="P10" s="220"/>
      <c r="Q10" s="221"/>
      <c r="R10" s="237">
        <f t="shared" si="19"/>
        <v>0</v>
      </c>
      <c r="S10" s="221"/>
      <c r="T10" s="237">
        <f t="shared" si="20"/>
        <v>0</v>
      </c>
      <c r="U10" s="221"/>
      <c r="V10" s="233"/>
      <c r="W10" s="221"/>
      <c r="X10" s="221"/>
      <c r="Y10" s="233"/>
      <c r="Z10" s="222"/>
      <c r="AA10" s="220"/>
      <c r="AB10" s="221"/>
      <c r="AC10" s="237">
        <f t="shared" si="21"/>
        <v>0</v>
      </c>
      <c r="AD10" s="221"/>
      <c r="AE10" s="237">
        <f t="shared" si="22"/>
        <v>0</v>
      </c>
      <c r="AF10" s="221"/>
      <c r="AG10" s="233"/>
      <c r="AH10" s="221"/>
      <c r="AI10" s="221"/>
      <c r="AJ10" s="233"/>
      <c r="AK10" s="222"/>
      <c r="AL10" s="220"/>
      <c r="AM10" s="221"/>
      <c r="AN10" s="237">
        <f t="shared" si="23"/>
        <v>0</v>
      </c>
      <c r="AO10" s="221"/>
      <c r="AP10" s="237">
        <f t="shared" si="24"/>
        <v>0</v>
      </c>
      <c r="AQ10" s="221"/>
      <c r="AR10" s="233"/>
      <c r="AS10" s="221"/>
      <c r="AT10" s="221"/>
      <c r="AU10" s="233"/>
      <c r="AV10" s="222"/>
      <c r="AW10" s="220"/>
      <c r="AX10" s="221"/>
      <c r="AY10" s="237">
        <f t="shared" si="25"/>
        <v>0</v>
      </c>
      <c r="AZ10" s="221"/>
      <c r="BA10" s="237">
        <f t="shared" si="26"/>
        <v>0</v>
      </c>
      <c r="BB10" s="221"/>
      <c r="BC10" s="233"/>
      <c r="BD10" s="221"/>
      <c r="BE10" s="221"/>
      <c r="BF10" s="233"/>
      <c r="BG10" s="222"/>
      <c r="BI10" s="255" t="str">
        <f t="shared" si="7"/>
        <v>05</v>
      </c>
      <c r="BJ10" s="318"/>
      <c r="BK10" s="253">
        <f t="shared" si="27"/>
        <v>0</v>
      </c>
      <c r="BL10" s="318"/>
      <c r="BM10" s="253">
        <f t="shared" si="8"/>
        <v>0</v>
      </c>
      <c r="BN10" s="247"/>
      <c r="BO10" s="250"/>
      <c r="BP10" s="318"/>
      <c r="BQ10" s="318"/>
      <c r="BR10" s="318"/>
      <c r="BS10" s="318"/>
      <c r="BT10" s="318"/>
      <c r="BU10" s="318"/>
      <c r="BV10" s="253">
        <f t="shared" si="9"/>
        <v>0</v>
      </c>
      <c r="BW10" s="318"/>
      <c r="BX10" s="253">
        <f t="shared" si="28"/>
        <v>0</v>
      </c>
      <c r="BY10" s="318"/>
      <c r="BZ10" s="318"/>
      <c r="CA10" s="318"/>
      <c r="CB10" s="318"/>
      <c r="CC10" s="318"/>
      <c r="CD10" s="318"/>
      <c r="CE10" s="318"/>
      <c r="CF10" s="318"/>
      <c r="CG10" s="253">
        <f t="shared" si="10"/>
        <v>0</v>
      </c>
      <c r="CH10" s="318"/>
      <c r="CI10" s="253">
        <f t="shared" si="11"/>
        <v>0</v>
      </c>
      <c r="CJ10" s="318"/>
      <c r="CK10" s="318"/>
      <c r="CL10" s="318"/>
      <c r="CM10" s="318"/>
      <c r="CN10" s="318"/>
      <c r="CO10" s="318"/>
      <c r="CP10" s="318"/>
      <c r="CQ10" s="318"/>
      <c r="CR10" s="253">
        <f t="shared" si="12"/>
        <v>0</v>
      </c>
      <c r="CS10" s="318"/>
      <c r="CT10" s="253">
        <f t="shared" si="13"/>
        <v>0</v>
      </c>
      <c r="CU10" s="318"/>
      <c r="CV10" s="318"/>
      <c r="CW10" s="318"/>
      <c r="CX10" s="318"/>
      <c r="CY10" s="318"/>
      <c r="CZ10" s="318"/>
      <c r="DA10" s="318"/>
      <c r="DB10" s="318"/>
      <c r="DC10" s="253">
        <f t="shared" si="14"/>
        <v>0</v>
      </c>
      <c r="DD10" s="318"/>
      <c r="DE10" s="253">
        <f t="shared" si="15"/>
        <v>0</v>
      </c>
      <c r="DF10" s="318"/>
      <c r="DG10" s="318"/>
      <c r="DH10" s="318"/>
      <c r="DI10" s="318"/>
      <c r="DJ10" s="318"/>
      <c r="DK10" s="318"/>
      <c r="DL10" s="318"/>
      <c r="DM10" s="242"/>
      <c r="DN10" s="242"/>
    </row>
    <row r="11" spans="2:118" s="28" customFormat="1" ht="12" customHeight="1">
      <c r="B11" s="169" t="s">
        <v>104</v>
      </c>
      <c r="C11" s="37" t="s">
        <v>101</v>
      </c>
      <c r="D11" s="37" t="s">
        <v>59</v>
      </c>
      <c r="E11" s="308">
        <f t="shared" si="16"/>
        <v>0</v>
      </c>
      <c r="F11" s="236">
        <f t="shared" si="16"/>
        <v>0</v>
      </c>
      <c r="G11" s="236">
        <f>SUM(J11:L11)</f>
        <v>0</v>
      </c>
      <c r="H11" s="236">
        <f t="shared" si="6"/>
        <v>0</v>
      </c>
      <c r="I11" s="236">
        <f>SUM(M11:O11)</f>
        <v>0</v>
      </c>
      <c r="J11" s="236">
        <f t="shared" si="6"/>
        <v>0</v>
      </c>
      <c r="K11" s="236">
        <f t="shared" si="6"/>
        <v>0</v>
      </c>
      <c r="L11" s="236">
        <f t="shared" si="6"/>
        <v>0</v>
      </c>
      <c r="M11" s="236">
        <f t="shared" si="6"/>
        <v>0</v>
      </c>
      <c r="N11" s="236">
        <f t="shared" si="6"/>
        <v>0</v>
      </c>
      <c r="O11" s="309">
        <f t="shared" si="6"/>
        <v>0</v>
      </c>
      <c r="P11" s="220"/>
      <c r="Q11" s="221"/>
      <c r="R11" s="237">
        <f t="shared" si="19"/>
        <v>0</v>
      </c>
      <c r="S11" s="221"/>
      <c r="T11" s="237">
        <f t="shared" si="20"/>
        <v>0</v>
      </c>
      <c r="U11" s="221"/>
      <c r="V11" s="233"/>
      <c r="W11" s="221"/>
      <c r="X11" s="221"/>
      <c r="Y11" s="233"/>
      <c r="Z11" s="222"/>
      <c r="AA11" s="220"/>
      <c r="AB11" s="221"/>
      <c r="AC11" s="237">
        <f t="shared" si="21"/>
        <v>0</v>
      </c>
      <c r="AD11" s="221"/>
      <c r="AE11" s="237">
        <f t="shared" si="22"/>
        <v>0</v>
      </c>
      <c r="AF11" s="221"/>
      <c r="AG11" s="233"/>
      <c r="AH11" s="221"/>
      <c r="AI11" s="221"/>
      <c r="AJ11" s="233"/>
      <c r="AK11" s="222"/>
      <c r="AL11" s="220"/>
      <c r="AM11" s="221"/>
      <c r="AN11" s="237">
        <f t="shared" si="23"/>
        <v>0</v>
      </c>
      <c r="AO11" s="221"/>
      <c r="AP11" s="237">
        <f t="shared" si="24"/>
        <v>0</v>
      </c>
      <c r="AQ11" s="221"/>
      <c r="AR11" s="233"/>
      <c r="AS11" s="221"/>
      <c r="AT11" s="221"/>
      <c r="AU11" s="233"/>
      <c r="AV11" s="222"/>
      <c r="AW11" s="220"/>
      <c r="AX11" s="221"/>
      <c r="AY11" s="237">
        <f t="shared" si="25"/>
        <v>0</v>
      </c>
      <c r="AZ11" s="221"/>
      <c r="BA11" s="237">
        <f t="shared" si="26"/>
        <v>0</v>
      </c>
      <c r="BB11" s="221"/>
      <c r="BC11" s="233"/>
      <c r="BD11" s="221"/>
      <c r="BE11" s="221"/>
      <c r="BF11" s="233"/>
      <c r="BG11" s="222"/>
      <c r="BI11" s="255" t="str">
        <f t="shared" si="7"/>
        <v>06</v>
      </c>
      <c r="BJ11" s="318"/>
      <c r="BK11" s="253">
        <f t="shared" si="27"/>
        <v>0</v>
      </c>
      <c r="BL11" s="318"/>
      <c r="BM11" s="253">
        <f t="shared" si="8"/>
        <v>0</v>
      </c>
      <c r="BN11" s="247"/>
      <c r="BO11" s="250"/>
      <c r="BP11" s="318"/>
      <c r="BQ11" s="318"/>
      <c r="BR11" s="318"/>
      <c r="BS11" s="318"/>
      <c r="BT11" s="318"/>
      <c r="BU11" s="318"/>
      <c r="BV11" s="253">
        <f t="shared" si="9"/>
        <v>0</v>
      </c>
      <c r="BW11" s="318"/>
      <c r="BX11" s="253">
        <f t="shared" si="28"/>
        <v>0</v>
      </c>
      <c r="BY11" s="318"/>
      <c r="BZ11" s="318"/>
      <c r="CA11" s="318"/>
      <c r="CB11" s="318"/>
      <c r="CC11" s="318"/>
      <c r="CD11" s="318"/>
      <c r="CE11" s="318"/>
      <c r="CF11" s="318"/>
      <c r="CG11" s="253">
        <f t="shared" si="10"/>
        <v>0</v>
      </c>
      <c r="CH11" s="318"/>
      <c r="CI11" s="253">
        <f t="shared" si="11"/>
        <v>0</v>
      </c>
      <c r="CJ11" s="318"/>
      <c r="CK11" s="318"/>
      <c r="CL11" s="318"/>
      <c r="CM11" s="318"/>
      <c r="CN11" s="318"/>
      <c r="CO11" s="318"/>
      <c r="CP11" s="318"/>
      <c r="CQ11" s="318"/>
      <c r="CR11" s="253">
        <f t="shared" si="12"/>
        <v>0</v>
      </c>
      <c r="CS11" s="318"/>
      <c r="CT11" s="253">
        <f t="shared" si="13"/>
        <v>0</v>
      </c>
      <c r="CU11" s="318"/>
      <c r="CV11" s="318"/>
      <c r="CW11" s="318"/>
      <c r="CX11" s="318"/>
      <c r="CY11" s="318"/>
      <c r="CZ11" s="318"/>
      <c r="DA11" s="318"/>
      <c r="DB11" s="318"/>
      <c r="DC11" s="253">
        <f t="shared" si="14"/>
        <v>0</v>
      </c>
      <c r="DD11" s="318"/>
      <c r="DE11" s="253">
        <f t="shared" si="15"/>
        <v>0</v>
      </c>
      <c r="DF11" s="318"/>
      <c r="DG11" s="318"/>
      <c r="DH11" s="318"/>
      <c r="DI11" s="318"/>
      <c r="DJ11" s="318"/>
      <c r="DK11" s="318"/>
      <c r="DL11" s="318"/>
      <c r="DM11" s="242"/>
      <c r="DN11" s="242"/>
    </row>
    <row r="12" spans="2:118" s="27" customFormat="1" ht="24">
      <c r="B12" s="214" t="s">
        <v>234</v>
      </c>
      <c r="C12" s="37" t="s">
        <v>71</v>
      </c>
      <c r="D12" s="37" t="s">
        <v>60</v>
      </c>
      <c r="E12" s="308">
        <f t="shared" si="16"/>
        <v>0</v>
      </c>
      <c r="F12" s="236">
        <f t="shared" si="16"/>
        <v>0</v>
      </c>
      <c r="G12" s="236">
        <f t="shared" si="17"/>
        <v>0</v>
      </c>
      <c r="H12" s="236">
        <f t="shared" si="6"/>
        <v>0</v>
      </c>
      <c r="I12" s="236">
        <f t="shared" si="18"/>
        <v>0</v>
      </c>
      <c r="J12" s="236">
        <f t="shared" si="6"/>
        <v>0</v>
      </c>
      <c r="K12" s="236">
        <f t="shared" si="6"/>
        <v>0</v>
      </c>
      <c r="L12" s="236">
        <f t="shared" si="6"/>
        <v>0</v>
      </c>
      <c r="M12" s="236">
        <f t="shared" si="6"/>
        <v>0</v>
      </c>
      <c r="N12" s="236">
        <f t="shared" si="6"/>
        <v>0</v>
      </c>
      <c r="O12" s="309">
        <f t="shared" si="6"/>
        <v>0</v>
      </c>
      <c r="P12" s="220"/>
      <c r="Q12" s="221"/>
      <c r="R12" s="237">
        <f t="shared" si="19"/>
        <v>0</v>
      </c>
      <c r="S12" s="221"/>
      <c r="T12" s="237">
        <f t="shared" si="20"/>
        <v>0</v>
      </c>
      <c r="U12" s="221"/>
      <c r="V12" s="233"/>
      <c r="W12" s="221"/>
      <c r="X12" s="221"/>
      <c r="Y12" s="233"/>
      <c r="Z12" s="222"/>
      <c r="AA12" s="220"/>
      <c r="AB12" s="221"/>
      <c r="AC12" s="237">
        <f t="shared" si="21"/>
        <v>0</v>
      </c>
      <c r="AD12" s="221"/>
      <c r="AE12" s="237">
        <f t="shared" si="22"/>
        <v>0</v>
      </c>
      <c r="AF12" s="221"/>
      <c r="AG12" s="233"/>
      <c r="AH12" s="221"/>
      <c r="AI12" s="221"/>
      <c r="AJ12" s="233"/>
      <c r="AK12" s="222"/>
      <c r="AL12" s="220"/>
      <c r="AM12" s="221"/>
      <c r="AN12" s="237">
        <f t="shared" si="23"/>
        <v>0</v>
      </c>
      <c r="AO12" s="221"/>
      <c r="AP12" s="237">
        <f t="shared" si="24"/>
        <v>0</v>
      </c>
      <c r="AQ12" s="221"/>
      <c r="AR12" s="233"/>
      <c r="AS12" s="221"/>
      <c r="AT12" s="221"/>
      <c r="AU12" s="233"/>
      <c r="AV12" s="222"/>
      <c r="AW12" s="220"/>
      <c r="AX12" s="221"/>
      <c r="AY12" s="237">
        <f t="shared" si="25"/>
        <v>0</v>
      </c>
      <c r="AZ12" s="221"/>
      <c r="BA12" s="237">
        <f t="shared" si="26"/>
        <v>0</v>
      </c>
      <c r="BB12" s="221"/>
      <c r="BC12" s="233"/>
      <c r="BD12" s="221"/>
      <c r="BE12" s="221"/>
      <c r="BF12" s="233"/>
      <c r="BG12" s="222"/>
      <c r="BI12" s="255" t="str">
        <f t="shared" si="7"/>
        <v>07</v>
      </c>
      <c r="BJ12" s="318"/>
      <c r="BK12" s="253">
        <f t="shared" si="27"/>
        <v>0</v>
      </c>
      <c r="BL12" s="318"/>
      <c r="BM12" s="253">
        <f t="shared" si="8"/>
        <v>0</v>
      </c>
      <c r="BN12" s="247"/>
      <c r="BO12" s="250"/>
      <c r="BP12" s="318"/>
      <c r="BQ12" s="318"/>
      <c r="BR12" s="318"/>
      <c r="BS12" s="318"/>
      <c r="BT12" s="318"/>
      <c r="BU12" s="318"/>
      <c r="BV12" s="253">
        <f t="shared" si="9"/>
        <v>0</v>
      </c>
      <c r="BW12" s="318"/>
      <c r="BX12" s="253">
        <f t="shared" si="28"/>
        <v>0</v>
      </c>
      <c r="BY12" s="318"/>
      <c r="BZ12" s="318"/>
      <c r="CA12" s="318"/>
      <c r="CB12" s="318"/>
      <c r="CC12" s="318"/>
      <c r="CD12" s="318"/>
      <c r="CE12" s="318"/>
      <c r="CF12" s="318"/>
      <c r="CG12" s="253">
        <f t="shared" si="10"/>
        <v>0</v>
      </c>
      <c r="CH12" s="318"/>
      <c r="CI12" s="253">
        <f t="shared" si="11"/>
        <v>0</v>
      </c>
      <c r="CJ12" s="318"/>
      <c r="CK12" s="318"/>
      <c r="CL12" s="318"/>
      <c r="CM12" s="318"/>
      <c r="CN12" s="318"/>
      <c r="CO12" s="318"/>
      <c r="CP12" s="318"/>
      <c r="CQ12" s="318"/>
      <c r="CR12" s="253">
        <f t="shared" si="12"/>
        <v>0</v>
      </c>
      <c r="CS12" s="318"/>
      <c r="CT12" s="253">
        <f t="shared" si="13"/>
        <v>0</v>
      </c>
      <c r="CU12" s="318"/>
      <c r="CV12" s="318"/>
      <c r="CW12" s="318"/>
      <c r="CX12" s="318"/>
      <c r="CY12" s="318"/>
      <c r="CZ12" s="318"/>
      <c r="DA12" s="318"/>
      <c r="DB12" s="318"/>
      <c r="DC12" s="253">
        <f t="shared" si="14"/>
        <v>0</v>
      </c>
      <c r="DD12" s="318"/>
      <c r="DE12" s="253">
        <f t="shared" si="15"/>
        <v>0</v>
      </c>
      <c r="DF12" s="318"/>
      <c r="DG12" s="318"/>
      <c r="DH12" s="318"/>
      <c r="DI12" s="318"/>
      <c r="DJ12" s="318"/>
      <c r="DK12" s="318"/>
      <c r="DL12" s="318"/>
      <c r="DM12" s="2"/>
      <c r="DN12" s="2"/>
    </row>
    <row r="13" spans="2:118" s="27" customFormat="1" ht="12" customHeight="1">
      <c r="B13" s="213" t="s">
        <v>72</v>
      </c>
      <c r="C13" s="37" t="s">
        <v>73</v>
      </c>
      <c r="D13" s="37" t="s">
        <v>61</v>
      </c>
      <c r="E13" s="308">
        <f t="shared" si="16"/>
        <v>0</v>
      </c>
      <c r="F13" s="236">
        <f t="shared" si="16"/>
        <v>0</v>
      </c>
      <c r="G13" s="236">
        <f t="shared" si="17"/>
        <v>0</v>
      </c>
      <c r="H13" s="236">
        <f t="shared" si="6"/>
        <v>0</v>
      </c>
      <c r="I13" s="236">
        <f t="shared" si="18"/>
        <v>0</v>
      </c>
      <c r="J13" s="236">
        <f t="shared" si="6"/>
        <v>0</v>
      </c>
      <c r="K13" s="236">
        <f t="shared" si="6"/>
        <v>0</v>
      </c>
      <c r="L13" s="236">
        <f t="shared" si="6"/>
        <v>0</v>
      </c>
      <c r="M13" s="236">
        <f t="shared" si="6"/>
        <v>0</v>
      </c>
      <c r="N13" s="236">
        <f t="shared" si="6"/>
        <v>0</v>
      </c>
      <c r="O13" s="309">
        <f t="shared" si="6"/>
        <v>0</v>
      </c>
      <c r="P13" s="220"/>
      <c r="Q13" s="221"/>
      <c r="R13" s="237">
        <f t="shared" si="19"/>
        <v>0</v>
      </c>
      <c r="S13" s="221"/>
      <c r="T13" s="237">
        <f t="shared" si="20"/>
        <v>0</v>
      </c>
      <c r="U13" s="221"/>
      <c r="V13" s="233"/>
      <c r="W13" s="221"/>
      <c r="X13" s="221"/>
      <c r="Y13" s="233"/>
      <c r="Z13" s="222"/>
      <c r="AA13" s="220"/>
      <c r="AB13" s="221"/>
      <c r="AC13" s="237">
        <f t="shared" si="21"/>
        <v>0</v>
      </c>
      <c r="AD13" s="221"/>
      <c r="AE13" s="237">
        <f t="shared" si="22"/>
        <v>0</v>
      </c>
      <c r="AF13" s="221"/>
      <c r="AG13" s="233"/>
      <c r="AH13" s="221"/>
      <c r="AI13" s="221"/>
      <c r="AJ13" s="233"/>
      <c r="AK13" s="222"/>
      <c r="AL13" s="220"/>
      <c r="AM13" s="221"/>
      <c r="AN13" s="237">
        <f t="shared" si="23"/>
        <v>0</v>
      </c>
      <c r="AO13" s="221"/>
      <c r="AP13" s="237">
        <f t="shared" si="24"/>
        <v>0</v>
      </c>
      <c r="AQ13" s="221"/>
      <c r="AR13" s="233"/>
      <c r="AS13" s="221"/>
      <c r="AT13" s="221"/>
      <c r="AU13" s="233"/>
      <c r="AV13" s="222"/>
      <c r="AW13" s="220"/>
      <c r="AX13" s="221"/>
      <c r="AY13" s="237">
        <f t="shared" si="25"/>
        <v>0</v>
      </c>
      <c r="AZ13" s="221"/>
      <c r="BA13" s="237">
        <f t="shared" si="26"/>
        <v>0</v>
      </c>
      <c r="BB13" s="221"/>
      <c r="BC13" s="233"/>
      <c r="BD13" s="221"/>
      <c r="BE13" s="221"/>
      <c r="BF13" s="233"/>
      <c r="BG13" s="222"/>
      <c r="BI13" s="255" t="str">
        <f t="shared" si="7"/>
        <v>08</v>
      </c>
      <c r="BJ13" s="318"/>
      <c r="BK13" s="253">
        <f t="shared" si="27"/>
        <v>0</v>
      </c>
      <c r="BL13" s="318"/>
      <c r="BM13" s="253">
        <f t="shared" si="8"/>
        <v>0</v>
      </c>
      <c r="BN13" s="247"/>
      <c r="BO13" s="250"/>
      <c r="BP13" s="318"/>
      <c r="BQ13" s="318"/>
      <c r="BR13" s="318"/>
      <c r="BS13" s="318"/>
      <c r="BT13" s="318"/>
      <c r="BU13" s="318"/>
      <c r="BV13" s="253">
        <f t="shared" si="9"/>
        <v>0</v>
      </c>
      <c r="BW13" s="318"/>
      <c r="BX13" s="253">
        <f t="shared" si="28"/>
        <v>0</v>
      </c>
      <c r="BY13" s="318"/>
      <c r="BZ13" s="318"/>
      <c r="CA13" s="318"/>
      <c r="CB13" s="318"/>
      <c r="CC13" s="318"/>
      <c r="CD13" s="318"/>
      <c r="CE13" s="318"/>
      <c r="CF13" s="318"/>
      <c r="CG13" s="253">
        <f t="shared" si="10"/>
        <v>0</v>
      </c>
      <c r="CH13" s="318"/>
      <c r="CI13" s="253">
        <f t="shared" si="11"/>
        <v>0</v>
      </c>
      <c r="CJ13" s="318"/>
      <c r="CK13" s="318"/>
      <c r="CL13" s="318"/>
      <c r="CM13" s="318"/>
      <c r="CN13" s="318"/>
      <c r="CO13" s="318"/>
      <c r="CP13" s="318"/>
      <c r="CQ13" s="318"/>
      <c r="CR13" s="253">
        <f t="shared" si="12"/>
        <v>0</v>
      </c>
      <c r="CS13" s="318"/>
      <c r="CT13" s="253">
        <f t="shared" si="13"/>
        <v>0</v>
      </c>
      <c r="CU13" s="318"/>
      <c r="CV13" s="318"/>
      <c r="CW13" s="318"/>
      <c r="CX13" s="318"/>
      <c r="CY13" s="318"/>
      <c r="CZ13" s="318"/>
      <c r="DA13" s="318"/>
      <c r="DB13" s="318"/>
      <c r="DC13" s="253">
        <f t="shared" si="14"/>
        <v>0</v>
      </c>
      <c r="DD13" s="318"/>
      <c r="DE13" s="253">
        <f t="shared" si="15"/>
        <v>0</v>
      </c>
      <c r="DF13" s="318"/>
      <c r="DG13" s="318"/>
      <c r="DH13" s="318"/>
      <c r="DI13" s="318"/>
      <c r="DJ13" s="318"/>
      <c r="DK13" s="318"/>
      <c r="DL13" s="318"/>
      <c r="DM13" s="2"/>
      <c r="DN13" s="2"/>
    </row>
    <row r="14" spans="2:118" s="28" customFormat="1" ht="12" customHeight="1">
      <c r="B14" s="170" t="s">
        <v>106</v>
      </c>
      <c r="C14" s="37" t="s">
        <v>107</v>
      </c>
      <c r="D14" s="37" t="s">
        <v>63</v>
      </c>
      <c r="E14" s="308">
        <f t="shared" si="16"/>
        <v>0</v>
      </c>
      <c r="F14" s="236">
        <f t="shared" si="16"/>
        <v>0</v>
      </c>
      <c r="G14" s="236">
        <f t="shared" si="17"/>
        <v>0</v>
      </c>
      <c r="H14" s="236">
        <f t="shared" si="6"/>
        <v>0</v>
      </c>
      <c r="I14" s="236">
        <f t="shared" si="18"/>
        <v>0</v>
      </c>
      <c r="J14" s="236">
        <f t="shared" si="6"/>
        <v>0</v>
      </c>
      <c r="K14" s="236">
        <f t="shared" si="6"/>
        <v>0</v>
      </c>
      <c r="L14" s="236">
        <f t="shared" si="6"/>
        <v>0</v>
      </c>
      <c r="M14" s="236">
        <f t="shared" si="6"/>
        <v>0</v>
      </c>
      <c r="N14" s="236">
        <f t="shared" si="6"/>
        <v>0</v>
      </c>
      <c r="O14" s="309">
        <f t="shared" si="6"/>
        <v>0</v>
      </c>
      <c r="P14" s="220"/>
      <c r="Q14" s="221"/>
      <c r="R14" s="237">
        <f t="shared" si="19"/>
        <v>0</v>
      </c>
      <c r="S14" s="221"/>
      <c r="T14" s="237">
        <f t="shared" si="20"/>
        <v>0</v>
      </c>
      <c r="U14" s="221"/>
      <c r="V14" s="233"/>
      <c r="W14" s="221"/>
      <c r="X14" s="221"/>
      <c r="Y14" s="233"/>
      <c r="Z14" s="222"/>
      <c r="AA14" s="220"/>
      <c r="AB14" s="221"/>
      <c r="AC14" s="237">
        <f t="shared" si="21"/>
        <v>0</v>
      </c>
      <c r="AD14" s="221"/>
      <c r="AE14" s="237">
        <f t="shared" si="22"/>
        <v>0</v>
      </c>
      <c r="AF14" s="221"/>
      <c r="AG14" s="233"/>
      <c r="AH14" s="221"/>
      <c r="AI14" s="221"/>
      <c r="AJ14" s="233"/>
      <c r="AK14" s="222"/>
      <c r="AL14" s="220"/>
      <c r="AM14" s="221"/>
      <c r="AN14" s="237">
        <f t="shared" si="23"/>
        <v>0</v>
      </c>
      <c r="AO14" s="221"/>
      <c r="AP14" s="237">
        <f t="shared" si="24"/>
        <v>0</v>
      </c>
      <c r="AQ14" s="221"/>
      <c r="AR14" s="233"/>
      <c r="AS14" s="221"/>
      <c r="AT14" s="221"/>
      <c r="AU14" s="233"/>
      <c r="AV14" s="222"/>
      <c r="AW14" s="220"/>
      <c r="AX14" s="221"/>
      <c r="AY14" s="237">
        <f t="shared" si="25"/>
        <v>0</v>
      </c>
      <c r="AZ14" s="221"/>
      <c r="BA14" s="237">
        <f t="shared" si="26"/>
        <v>0</v>
      </c>
      <c r="BB14" s="221"/>
      <c r="BC14" s="233"/>
      <c r="BD14" s="221"/>
      <c r="BE14" s="221"/>
      <c r="BF14" s="233"/>
      <c r="BG14" s="222"/>
      <c r="BI14" s="255" t="str">
        <f t="shared" si="7"/>
        <v>09</v>
      </c>
      <c r="BJ14" s="318"/>
      <c r="BK14" s="253">
        <f t="shared" si="27"/>
        <v>0</v>
      </c>
      <c r="BL14" s="318"/>
      <c r="BM14" s="253">
        <f t="shared" si="8"/>
        <v>0</v>
      </c>
      <c r="BN14" s="247"/>
      <c r="BO14" s="250"/>
      <c r="BP14" s="318"/>
      <c r="BQ14" s="318"/>
      <c r="BR14" s="318"/>
      <c r="BS14" s="318"/>
      <c r="BT14" s="318"/>
      <c r="BU14" s="318"/>
      <c r="BV14" s="253">
        <f t="shared" si="9"/>
        <v>0</v>
      </c>
      <c r="BW14" s="318"/>
      <c r="BX14" s="253">
        <f t="shared" si="28"/>
        <v>0</v>
      </c>
      <c r="BY14" s="318"/>
      <c r="BZ14" s="318"/>
      <c r="CA14" s="318"/>
      <c r="CB14" s="318"/>
      <c r="CC14" s="318"/>
      <c r="CD14" s="318"/>
      <c r="CE14" s="318"/>
      <c r="CF14" s="318"/>
      <c r="CG14" s="253">
        <f t="shared" si="10"/>
        <v>0</v>
      </c>
      <c r="CH14" s="318"/>
      <c r="CI14" s="253">
        <f t="shared" si="11"/>
        <v>0</v>
      </c>
      <c r="CJ14" s="318"/>
      <c r="CK14" s="318"/>
      <c r="CL14" s="318"/>
      <c r="CM14" s="318"/>
      <c r="CN14" s="318"/>
      <c r="CO14" s="318"/>
      <c r="CP14" s="318"/>
      <c r="CQ14" s="318"/>
      <c r="CR14" s="253">
        <f t="shared" si="12"/>
        <v>0</v>
      </c>
      <c r="CS14" s="318"/>
      <c r="CT14" s="253">
        <f t="shared" si="13"/>
        <v>0</v>
      </c>
      <c r="CU14" s="318"/>
      <c r="CV14" s="318"/>
      <c r="CW14" s="318"/>
      <c r="CX14" s="318"/>
      <c r="CY14" s="318"/>
      <c r="CZ14" s="318"/>
      <c r="DA14" s="318"/>
      <c r="DB14" s="318"/>
      <c r="DC14" s="253">
        <f t="shared" si="14"/>
        <v>0</v>
      </c>
      <c r="DD14" s="318"/>
      <c r="DE14" s="253">
        <f t="shared" si="15"/>
        <v>0</v>
      </c>
      <c r="DF14" s="318"/>
      <c r="DG14" s="318"/>
      <c r="DH14" s="318"/>
      <c r="DI14" s="318"/>
      <c r="DJ14" s="318"/>
      <c r="DK14" s="318"/>
      <c r="DL14" s="318"/>
      <c r="DM14" s="242"/>
      <c r="DN14" s="242"/>
    </row>
    <row r="15" spans="2:118" s="28" customFormat="1" ht="12" customHeight="1">
      <c r="B15" s="170" t="s">
        <v>74</v>
      </c>
      <c r="C15" s="37" t="s">
        <v>76</v>
      </c>
      <c r="D15" s="37" t="s">
        <v>64</v>
      </c>
      <c r="E15" s="308">
        <f t="shared" si="16"/>
        <v>0</v>
      </c>
      <c r="F15" s="236">
        <f t="shared" si="16"/>
        <v>0</v>
      </c>
      <c r="G15" s="236">
        <f t="shared" si="17"/>
        <v>0</v>
      </c>
      <c r="H15" s="236">
        <f t="shared" si="6"/>
        <v>0</v>
      </c>
      <c r="I15" s="236">
        <f t="shared" si="18"/>
        <v>0</v>
      </c>
      <c r="J15" s="236">
        <f t="shared" si="6"/>
        <v>0</v>
      </c>
      <c r="K15" s="236">
        <f t="shared" si="6"/>
        <v>0</v>
      </c>
      <c r="L15" s="236">
        <f t="shared" si="6"/>
        <v>0</v>
      </c>
      <c r="M15" s="236">
        <f t="shared" si="6"/>
        <v>0</v>
      </c>
      <c r="N15" s="236">
        <f t="shared" si="6"/>
        <v>0</v>
      </c>
      <c r="O15" s="309">
        <f t="shared" si="6"/>
        <v>0</v>
      </c>
      <c r="P15" s="220"/>
      <c r="Q15" s="221"/>
      <c r="R15" s="237">
        <f t="shared" si="19"/>
        <v>0</v>
      </c>
      <c r="S15" s="221"/>
      <c r="T15" s="237">
        <f t="shared" si="20"/>
        <v>0</v>
      </c>
      <c r="U15" s="221"/>
      <c r="V15" s="233"/>
      <c r="W15" s="221"/>
      <c r="X15" s="221"/>
      <c r="Y15" s="233"/>
      <c r="Z15" s="222"/>
      <c r="AA15" s="220"/>
      <c r="AB15" s="221"/>
      <c r="AC15" s="237">
        <f t="shared" si="21"/>
        <v>0</v>
      </c>
      <c r="AD15" s="221"/>
      <c r="AE15" s="237">
        <f t="shared" si="22"/>
        <v>0</v>
      </c>
      <c r="AF15" s="221"/>
      <c r="AG15" s="233"/>
      <c r="AH15" s="221"/>
      <c r="AI15" s="221"/>
      <c r="AJ15" s="233"/>
      <c r="AK15" s="222"/>
      <c r="AL15" s="220"/>
      <c r="AM15" s="221"/>
      <c r="AN15" s="237">
        <f t="shared" si="23"/>
        <v>0</v>
      </c>
      <c r="AO15" s="221"/>
      <c r="AP15" s="237">
        <f t="shared" si="24"/>
        <v>0</v>
      </c>
      <c r="AQ15" s="221"/>
      <c r="AR15" s="233"/>
      <c r="AS15" s="221"/>
      <c r="AT15" s="221"/>
      <c r="AU15" s="233"/>
      <c r="AV15" s="222"/>
      <c r="AW15" s="220"/>
      <c r="AX15" s="221"/>
      <c r="AY15" s="237">
        <f t="shared" si="25"/>
        <v>0</v>
      </c>
      <c r="AZ15" s="221"/>
      <c r="BA15" s="237">
        <f t="shared" si="26"/>
        <v>0</v>
      </c>
      <c r="BB15" s="221"/>
      <c r="BC15" s="233"/>
      <c r="BD15" s="221"/>
      <c r="BE15" s="221"/>
      <c r="BF15" s="233"/>
      <c r="BG15" s="222"/>
      <c r="BI15" s="255" t="str">
        <f t="shared" si="7"/>
        <v>10</v>
      </c>
      <c r="BJ15" s="318"/>
      <c r="BK15" s="253">
        <f t="shared" si="27"/>
        <v>0</v>
      </c>
      <c r="BL15" s="318"/>
      <c r="BM15" s="253">
        <f t="shared" si="8"/>
        <v>0</v>
      </c>
      <c r="BN15" s="247"/>
      <c r="BO15" s="250"/>
      <c r="BP15" s="318"/>
      <c r="BQ15" s="318"/>
      <c r="BR15" s="318"/>
      <c r="BS15" s="318"/>
      <c r="BT15" s="318"/>
      <c r="BU15" s="318"/>
      <c r="BV15" s="253">
        <f t="shared" si="9"/>
        <v>0</v>
      </c>
      <c r="BW15" s="318"/>
      <c r="BX15" s="253">
        <f t="shared" si="28"/>
        <v>0</v>
      </c>
      <c r="BY15" s="318"/>
      <c r="BZ15" s="318"/>
      <c r="CA15" s="318"/>
      <c r="CB15" s="318"/>
      <c r="CC15" s="318"/>
      <c r="CD15" s="318"/>
      <c r="CE15" s="318"/>
      <c r="CF15" s="318"/>
      <c r="CG15" s="253">
        <f t="shared" si="10"/>
        <v>0</v>
      </c>
      <c r="CH15" s="318"/>
      <c r="CI15" s="253">
        <f t="shared" si="11"/>
        <v>0</v>
      </c>
      <c r="CJ15" s="318"/>
      <c r="CK15" s="318"/>
      <c r="CL15" s="318"/>
      <c r="CM15" s="318"/>
      <c r="CN15" s="318"/>
      <c r="CO15" s="318"/>
      <c r="CP15" s="318"/>
      <c r="CQ15" s="318"/>
      <c r="CR15" s="253">
        <f t="shared" si="12"/>
        <v>0</v>
      </c>
      <c r="CS15" s="318"/>
      <c r="CT15" s="253">
        <f t="shared" si="13"/>
        <v>0</v>
      </c>
      <c r="CU15" s="318"/>
      <c r="CV15" s="318"/>
      <c r="CW15" s="318"/>
      <c r="CX15" s="318"/>
      <c r="CY15" s="318"/>
      <c r="CZ15" s="318"/>
      <c r="DA15" s="318"/>
      <c r="DB15" s="318"/>
      <c r="DC15" s="253">
        <f t="shared" si="14"/>
        <v>0</v>
      </c>
      <c r="DD15" s="318"/>
      <c r="DE15" s="253">
        <f t="shared" si="15"/>
        <v>0</v>
      </c>
      <c r="DF15" s="318"/>
      <c r="DG15" s="318"/>
      <c r="DH15" s="318"/>
      <c r="DI15" s="318"/>
      <c r="DJ15" s="318"/>
      <c r="DK15" s="318"/>
      <c r="DL15" s="318"/>
      <c r="DM15" s="242"/>
      <c r="DN15" s="242"/>
    </row>
    <row r="16" spans="2:118" s="27" customFormat="1" ht="36">
      <c r="B16" s="212" t="s">
        <v>230</v>
      </c>
      <c r="C16" s="37" t="s">
        <v>77</v>
      </c>
      <c r="D16" s="37" t="s">
        <v>65</v>
      </c>
      <c r="E16" s="308">
        <f t="shared" si="16"/>
        <v>0</v>
      </c>
      <c r="F16" s="236">
        <f t="shared" si="16"/>
        <v>0</v>
      </c>
      <c r="G16" s="236">
        <f t="shared" si="17"/>
        <v>0</v>
      </c>
      <c r="H16" s="236">
        <f t="shared" si="6"/>
        <v>0</v>
      </c>
      <c r="I16" s="236">
        <f t="shared" si="18"/>
        <v>0</v>
      </c>
      <c r="J16" s="236">
        <f t="shared" si="6"/>
        <v>0</v>
      </c>
      <c r="K16" s="236">
        <f t="shared" si="6"/>
        <v>0</v>
      </c>
      <c r="L16" s="236">
        <f t="shared" si="6"/>
        <v>0</v>
      </c>
      <c r="M16" s="236">
        <f t="shared" si="6"/>
        <v>0</v>
      </c>
      <c r="N16" s="236">
        <f t="shared" si="6"/>
        <v>0</v>
      </c>
      <c r="O16" s="309">
        <f t="shared" si="6"/>
        <v>0</v>
      </c>
      <c r="P16" s="220"/>
      <c r="Q16" s="221"/>
      <c r="R16" s="237">
        <f t="shared" si="19"/>
        <v>0</v>
      </c>
      <c r="S16" s="221"/>
      <c r="T16" s="237">
        <f t="shared" si="20"/>
        <v>0</v>
      </c>
      <c r="U16" s="221"/>
      <c r="V16" s="233"/>
      <c r="W16" s="221"/>
      <c r="X16" s="221"/>
      <c r="Y16" s="233"/>
      <c r="Z16" s="222"/>
      <c r="AA16" s="220"/>
      <c r="AB16" s="221"/>
      <c r="AC16" s="237">
        <f t="shared" si="21"/>
        <v>0</v>
      </c>
      <c r="AD16" s="221"/>
      <c r="AE16" s="237">
        <f t="shared" si="22"/>
        <v>0</v>
      </c>
      <c r="AF16" s="221"/>
      <c r="AG16" s="233"/>
      <c r="AH16" s="221"/>
      <c r="AI16" s="221"/>
      <c r="AJ16" s="233"/>
      <c r="AK16" s="222"/>
      <c r="AL16" s="220"/>
      <c r="AM16" s="221"/>
      <c r="AN16" s="237">
        <f t="shared" si="23"/>
        <v>0</v>
      </c>
      <c r="AO16" s="221"/>
      <c r="AP16" s="237">
        <f t="shared" si="24"/>
        <v>0</v>
      </c>
      <c r="AQ16" s="221"/>
      <c r="AR16" s="233"/>
      <c r="AS16" s="221"/>
      <c r="AT16" s="221"/>
      <c r="AU16" s="233"/>
      <c r="AV16" s="222"/>
      <c r="AW16" s="220"/>
      <c r="AX16" s="221"/>
      <c r="AY16" s="237">
        <f t="shared" si="25"/>
        <v>0</v>
      </c>
      <c r="AZ16" s="221"/>
      <c r="BA16" s="237">
        <f t="shared" si="26"/>
        <v>0</v>
      </c>
      <c r="BB16" s="221"/>
      <c r="BC16" s="233"/>
      <c r="BD16" s="221"/>
      <c r="BE16" s="221"/>
      <c r="BF16" s="233"/>
      <c r="BG16" s="222"/>
      <c r="BI16" s="255" t="str">
        <f t="shared" si="7"/>
        <v>11</v>
      </c>
      <c r="BJ16" s="318"/>
      <c r="BK16" s="253">
        <f t="shared" si="27"/>
        <v>0</v>
      </c>
      <c r="BL16" s="318"/>
      <c r="BM16" s="253">
        <f t="shared" si="8"/>
        <v>0</v>
      </c>
      <c r="BN16" s="247"/>
      <c r="BO16" s="250"/>
      <c r="BP16" s="318"/>
      <c r="BQ16" s="318"/>
      <c r="BR16" s="318"/>
      <c r="BS16" s="318"/>
      <c r="BT16" s="318"/>
      <c r="BU16" s="318"/>
      <c r="BV16" s="253">
        <f t="shared" si="9"/>
        <v>0</v>
      </c>
      <c r="BW16" s="318"/>
      <c r="BX16" s="253">
        <f t="shared" si="28"/>
        <v>0</v>
      </c>
      <c r="BY16" s="318"/>
      <c r="BZ16" s="318"/>
      <c r="CA16" s="318"/>
      <c r="CB16" s="318"/>
      <c r="CC16" s="318"/>
      <c r="CD16" s="318"/>
      <c r="CE16" s="318"/>
      <c r="CF16" s="318"/>
      <c r="CG16" s="253">
        <f t="shared" si="10"/>
        <v>0</v>
      </c>
      <c r="CH16" s="318"/>
      <c r="CI16" s="253">
        <f t="shared" si="11"/>
        <v>0</v>
      </c>
      <c r="CJ16" s="318"/>
      <c r="CK16" s="318"/>
      <c r="CL16" s="318"/>
      <c r="CM16" s="318"/>
      <c r="CN16" s="318"/>
      <c r="CO16" s="318"/>
      <c r="CP16" s="318"/>
      <c r="CQ16" s="318"/>
      <c r="CR16" s="253">
        <f t="shared" si="12"/>
        <v>0</v>
      </c>
      <c r="CS16" s="318"/>
      <c r="CT16" s="253">
        <f t="shared" si="13"/>
        <v>0</v>
      </c>
      <c r="CU16" s="318"/>
      <c r="CV16" s="318"/>
      <c r="CW16" s="318"/>
      <c r="CX16" s="318"/>
      <c r="CY16" s="318"/>
      <c r="CZ16" s="318"/>
      <c r="DA16" s="318"/>
      <c r="DB16" s="318"/>
      <c r="DC16" s="253">
        <f t="shared" si="14"/>
        <v>0</v>
      </c>
      <c r="DD16" s="318"/>
      <c r="DE16" s="253">
        <f t="shared" si="15"/>
        <v>0</v>
      </c>
      <c r="DF16" s="318"/>
      <c r="DG16" s="318"/>
      <c r="DH16" s="318"/>
      <c r="DI16" s="318"/>
      <c r="DJ16" s="318"/>
      <c r="DK16" s="318"/>
      <c r="DL16" s="318"/>
      <c r="DM16" s="2"/>
      <c r="DN16" s="2"/>
    </row>
    <row r="17" spans="2:118" s="27" customFormat="1" ht="36">
      <c r="B17" s="212" t="s">
        <v>231</v>
      </c>
      <c r="C17" s="37" t="s">
        <v>78</v>
      </c>
      <c r="D17" s="37" t="s">
        <v>66</v>
      </c>
      <c r="E17" s="308">
        <f t="shared" si="16"/>
        <v>0</v>
      </c>
      <c r="F17" s="236">
        <f t="shared" si="16"/>
        <v>0</v>
      </c>
      <c r="G17" s="236">
        <f>SUM(J17:L17)</f>
        <v>0</v>
      </c>
      <c r="H17" s="236">
        <f t="shared" si="6"/>
        <v>0</v>
      </c>
      <c r="I17" s="236">
        <f>SUM(M17:O17)</f>
        <v>0</v>
      </c>
      <c r="J17" s="236">
        <f t="shared" si="6"/>
        <v>0</v>
      </c>
      <c r="K17" s="236">
        <f t="shared" si="6"/>
        <v>0</v>
      </c>
      <c r="L17" s="236">
        <f t="shared" si="6"/>
        <v>0</v>
      </c>
      <c r="M17" s="236">
        <f t="shared" si="6"/>
        <v>0</v>
      </c>
      <c r="N17" s="236">
        <f t="shared" si="6"/>
        <v>0</v>
      </c>
      <c r="O17" s="309">
        <f t="shared" si="6"/>
        <v>0</v>
      </c>
      <c r="P17" s="220"/>
      <c r="Q17" s="221"/>
      <c r="R17" s="237">
        <f t="shared" si="19"/>
        <v>0</v>
      </c>
      <c r="S17" s="221"/>
      <c r="T17" s="237">
        <f t="shared" si="20"/>
        <v>0</v>
      </c>
      <c r="U17" s="221"/>
      <c r="V17" s="233"/>
      <c r="W17" s="221"/>
      <c r="X17" s="221"/>
      <c r="Y17" s="233"/>
      <c r="Z17" s="222"/>
      <c r="AA17" s="220"/>
      <c r="AB17" s="221"/>
      <c r="AC17" s="237">
        <f t="shared" si="21"/>
        <v>0</v>
      </c>
      <c r="AD17" s="221"/>
      <c r="AE17" s="237">
        <f t="shared" si="22"/>
        <v>0</v>
      </c>
      <c r="AF17" s="221"/>
      <c r="AG17" s="233"/>
      <c r="AH17" s="221"/>
      <c r="AI17" s="221"/>
      <c r="AJ17" s="233"/>
      <c r="AK17" s="222"/>
      <c r="AL17" s="220"/>
      <c r="AM17" s="221"/>
      <c r="AN17" s="237">
        <f t="shared" si="23"/>
        <v>0</v>
      </c>
      <c r="AO17" s="221"/>
      <c r="AP17" s="237">
        <f t="shared" si="24"/>
        <v>0</v>
      </c>
      <c r="AQ17" s="221"/>
      <c r="AR17" s="233"/>
      <c r="AS17" s="221"/>
      <c r="AT17" s="221"/>
      <c r="AU17" s="233"/>
      <c r="AV17" s="222"/>
      <c r="AW17" s="220"/>
      <c r="AX17" s="221"/>
      <c r="AY17" s="237">
        <f t="shared" si="25"/>
        <v>0</v>
      </c>
      <c r="AZ17" s="221"/>
      <c r="BA17" s="237">
        <f t="shared" si="26"/>
        <v>0</v>
      </c>
      <c r="BB17" s="221"/>
      <c r="BC17" s="233"/>
      <c r="BD17" s="221"/>
      <c r="BE17" s="221"/>
      <c r="BF17" s="233"/>
      <c r="BG17" s="222"/>
      <c r="BI17" s="255" t="str">
        <f t="shared" si="7"/>
        <v>12</v>
      </c>
      <c r="BJ17" s="318"/>
      <c r="BK17" s="253">
        <f t="shared" si="27"/>
        <v>0</v>
      </c>
      <c r="BL17" s="318"/>
      <c r="BM17" s="253">
        <f t="shared" si="8"/>
        <v>0</v>
      </c>
      <c r="BN17" s="247"/>
      <c r="BO17" s="250"/>
      <c r="BP17" s="318"/>
      <c r="BQ17" s="318"/>
      <c r="BR17" s="318"/>
      <c r="BS17" s="318"/>
      <c r="BT17" s="318"/>
      <c r="BU17" s="318"/>
      <c r="BV17" s="253">
        <f t="shared" si="9"/>
        <v>0</v>
      </c>
      <c r="BW17" s="318"/>
      <c r="BX17" s="253">
        <f t="shared" si="28"/>
        <v>0</v>
      </c>
      <c r="BY17" s="318"/>
      <c r="BZ17" s="318"/>
      <c r="CA17" s="318"/>
      <c r="CB17" s="318"/>
      <c r="CC17" s="318"/>
      <c r="CD17" s="318"/>
      <c r="CE17" s="318"/>
      <c r="CF17" s="318"/>
      <c r="CG17" s="253">
        <f t="shared" si="10"/>
        <v>0</v>
      </c>
      <c r="CH17" s="318"/>
      <c r="CI17" s="253">
        <f t="shared" si="11"/>
        <v>0</v>
      </c>
      <c r="CJ17" s="318"/>
      <c r="CK17" s="318"/>
      <c r="CL17" s="318"/>
      <c r="CM17" s="318"/>
      <c r="CN17" s="318"/>
      <c r="CO17" s="318"/>
      <c r="CP17" s="318"/>
      <c r="CQ17" s="318"/>
      <c r="CR17" s="253">
        <f t="shared" si="12"/>
        <v>0</v>
      </c>
      <c r="CS17" s="318"/>
      <c r="CT17" s="253">
        <f t="shared" si="13"/>
        <v>0</v>
      </c>
      <c r="CU17" s="318"/>
      <c r="CV17" s="318"/>
      <c r="CW17" s="318"/>
      <c r="CX17" s="318"/>
      <c r="CY17" s="318"/>
      <c r="CZ17" s="318"/>
      <c r="DA17" s="318"/>
      <c r="DB17" s="318"/>
      <c r="DC17" s="253">
        <f t="shared" si="14"/>
        <v>0</v>
      </c>
      <c r="DD17" s="318"/>
      <c r="DE17" s="253">
        <f t="shared" si="15"/>
        <v>0</v>
      </c>
      <c r="DF17" s="318"/>
      <c r="DG17" s="318"/>
      <c r="DH17" s="318"/>
      <c r="DI17" s="318"/>
      <c r="DJ17" s="318"/>
      <c r="DK17" s="318"/>
      <c r="DL17" s="318"/>
      <c r="DM17" s="2"/>
      <c r="DN17" s="2"/>
    </row>
    <row r="18" spans="2:118" s="28" customFormat="1" ht="12" customHeight="1" thickBot="1">
      <c r="B18" s="166" t="s">
        <v>75</v>
      </c>
      <c r="C18" s="229" t="s">
        <v>79</v>
      </c>
      <c r="D18" s="229" t="s">
        <v>67</v>
      </c>
      <c r="E18" s="310">
        <f t="shared" si="16"/>
        <v>0</v>
      </c>
      <c r="F18" s="311">
        <f t="shared" si="16"/>
        <v>0</v>
      </c>
      <c r="G18" s="311">
        <f t="shared" si="17"/>
        <v>0</v>
      </c>
      <c r="H18" s="311">
        <f t="shared" si="6"/>
        <v>0</v>
      </c>
      <c r="I18" s="311">
        <f t="shared" si="18"/>
        <v>0</v>
      </c>
      <c r="J18" s="311">
        <f t="shared" si="6"/>
        <v>0</v>
      </c>
      <c r="K18" s="311">
        <f t="shared" si="6"/>
        <v>0</v>
      </c>
      <c r="L18" s="311">
        <f t="shared" si="6"/>
        <v>0</v>
      </c>
      <c r="M18" s="311">
        <f t="shared" si="6"/>
        <v>0</v>
      </c>
      <c r="N18" s="311">
        <f t="shared" si="6"/>
        <v>0</v>
      </c>
      <c r="O18" s="312">
        <f t="shared" si="6"/>
        <v>0</v>
      </c>
      <c r="P18" s="223"/>
      <c r="Q18" s="224"/>
      <c r="R18" s="238">
        <f t="shared" si="19"/>
        <v>0</v>
      </c>
      <c r="S18" s="224"/>
      <c r="T18" s="238">
        <f>SUM(X18:Z18)</f>
        <v>0</v>
      </c>
      <c r="U18" s="224"/>
      <c r="V18" s="234"/>
      <c r="W18" s="224"/>
      <c r="X18" s="224"/>
      <c r="Y18" s="234"/>
      <c r="Z18" s="225"/>
      <c r="AA18" s="223"/>
      <c r="AB18" s="224"/>
      <c r="AC18" s="238">
        <f t="shared" si="21"/>
        <v>0</v>
      </c>
      <c r="AD18" s="224"/>
      <c r="AE18" s="238">
        <f>SUM(AI18:AK18)</f>
        <v>0</v>
      </c>
      <c r="AF18" s="224"/>
      <c r="AG18" s="234"/>
      <c r="AH18" s="224"/>
      <c r="AI18" s="224"/>
      <c r="AJ18" s="234"/>
      <c r="AK18" s="225"/>
      <c r="AL18" s="223"/>
      <c r="AM18" s="224"/>
      <c r="AN18" s="238">
        <f t="shared" si="23"/>
        <v>0</v>
      </c>
      <c r="AO18" s="224"/>
      <c r="AP18" s="238">
        <f>SUM(AT18:AV18)</f>
        <v>0</v>
      </c>
      <c r="AQ18" s="224"/>
      <c r="AR18" s="234"/>
      <c r="AS18" s="224"/>
      <c r="AT18" s="224"/>
      <c r="AU18" s="234"/>
      <c r="AV18" s="225"/>
      <c r="AW18" s="223"/>
      <c r="AX18" s="224"/>
      <c r="AY18" s="238">
        <f t="shared" si="25"/>
        <v>0</v>
      </c>
      <c r="AZ18" s="224"/>
      <c r="BA18" s="238">
        <f>SUM(BE18:BG18)</f>
        <v>0</v>
      </c>
      <c r="BB18" s="224"/>
      <c r="BC18" s="234"/>
      <c r="BD18" s="224"/>
      <c r="BE18" s="224"/>
      <c r="BF18" s="234"/>
      <c r="BG18" s="225"/>
      <c r="BI18" s="319" t="str">
        <f t="shared" si="7"/>
        <v>13</v>
      </c>
      <c r="BJ18" s="320"/>
      <c r="BK18" s="321">
        <f t="shared" si="27"/>
        <v>0</v>
      </c>
      <c r="BL18" s="320"/>
      <c r="BM18" s="321">
        <f t="shared" si="8"/>
        <v>0</v>
      </c>
      <c r="BN18" s="322"/>
      <c r="BO18" s="323"/>
      <c r="BP18" s="320"/>
      <c r="BQ18" s="320"/>
      <c r="BR18" s="320"/>
      <c r="BS18" s="320"/>
      <c r="BT18" s="320"/>
      <c r="BU18" s="320"/>
      <c r="BV18" s="321">
        <f t="shared" si="9"/>
        <v>0</v>
      </c>
      <c r="BW18" s="320"/>
      <c r="BX18" s="321">
        <f t="shared" si="28"/>
        <v>0</v>
      </c>
      <c r="BY18" s="320"/>
      <c r="BZ18" s="320"/>
      <c r="CA18" s="320"/>
      <c r="CB18" s="320"/>
      <c r="CC18" s="320"/>
      <c r="CD18" s="320"/>
      <c r="CE18" s="320"/>
      <c r="CF18" s="320"/>
      <c r="CG18" s="321">
        <f t="shared" si="10"/>
        <v>0</v>
      </c>
      <c r="CH18" s="320"/>
      <c r="CI18" s="321">
        <f t="shared" si="11"/>
        <v>0</v>
      </c>
      <c r="CJ18" s="320"/>
      <c r="CK18" s="320"/>
      <c r="CL18" s="320"/>
      <c r="CM18" s="320"/>
      <c r="CN18" s="320"/>
      <c r="CO18" s="320"/>
      <c r="CP18" s="320"/>
      <c r="CQ18" s="320"/>
      <c r="CR18" s="321">
        <f t="shared" si="12"/>
        <v>0</v>
      </c>
      <c r="CS18" s="320"/>
      <c r="CT18" s="321">
        <f t="shared" si="13"/>
        <v>0</v>
      </c>
      <c r="CU18" s="320"/>
      <c r="CV18" s="320"/>
      <c r="CW18" s="320"/>
      <c r="CX18" s="320"/>
      <c r="CY18" s="320"/>
      <c r="CZ18" s="320"/>
      <c r="DA18" s="320"/>
      <c r="DB18" s="320"/>
      <c r="DC18" s="321">
        <f t="shared" si="14"/>
        <v>0</v>
      </c>
      <c r="DD18" s="320"/>
      <c r="DE18" s="321">
        <f t="shared" si="15"/>
        <v>0</v>
      </c>
      <c r="DF18" s="320"/>
      <c r="DG18" s="320"/>
      <c r="DH18" s="320"/>
      <c r="DI18" s="320"/>
      <c r="DJ18" s="320"/>
      <c r="DK18" s="320"/>
      <c r="DL18" s="320"/>
      <c r="DM18" s="242"/>
      <c r="DN18" s="242"/>
    </row>
    <row r="19" spans="2:118" s="28" customFormat="1" ht="25.5">
      <c r="B19" s="286" t="s">
        <v>267</v>
      </c>
      <c r="C19" s="230"/>
      <c r="D19" s="230"/>
      <c r="E19" s="287">
        <f>'П-4_стр.2,3_Авто'!CB12</f>
        <v>0</v>
      </c>
      <c r="F19" s="288">
        <f>'П-4_стр.2,3_Авто'!CY12</f>
        <v>0</v>
      </c>
      <c r="G19" s="288">
        <f>'П-4_стр.2,3_Авто'!BQ34</f>
        <v>0</v>
      </c>
      <c r="H19" s="232" t="s">
        <v>237</v>
      </c>
      <c r="I19" s="288">
        <f>'П-4_стр.2,3_Авто'!CH34</f>
        <v>0</v>
      </c>
      <c r="J19" s="232" t="s">
        <v>237</v>
      </c>
      <c r="K19" s="232" t="s">
        <v>237</v>
      </c>
      <c r="L19" s="232" t="s">
        <v>237</v>
      </c>
      <c r="M19" s="232" t="s">
        <v>237</v>
      </c>
      <c r="N19" s="232" t="s">
        <v>237</v>
      </c>
      <c r="O19" s="232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42"/>
      <c r="DN19" s="242"/>
    </row>
    <row r="20" spans="2:118" s="18" customFormat="1" ht="13.5">
      <c r="B20" s="239" t="s">
        <v>240</v>
      </c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</row>
    <row r="21" spans="2:118" s="18" customFormat="1" ht="12" customHeight="1">
      <c r="B21" s="239" t="s">
        <v>241</v>
      </c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</row>
    <row r="22" spans="2:118" s="18" customFormat="1" ht="12" customHeight="1">
      <c r="B22" s="239" t="s">
        <v>242</v>
      </c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</row>
  </sheetData>
  <sheetProtection password="CB6C" sheet="1" autoFilter="0"/>
  <autoFilter ref="A5:DN5"/>
  <mergeCells count="54">
    <mergeCell ref="B1:O1"/>
    <mergeCell ref="AW3:AW4"/>
    <mergeCell ref="E3:E4"/>
    <mergeCell ref="F3:F4"/>
    <mergeCell ref="G3:H3"/>
    <mergeCell ref="I3:I4"/>
    <mergeCell ref="U3:W3"/>
    <mergeCell ref="X3:Z3"/>
    <mergeCell ref="AE3:AE4"/>
    <mergeCell ref="AQ3:AS3"/>
    <mergeCell ref="AT3:AV3"/>
    <mergeCell ref="AI3:AK3"/>
    <mergeCell ref="BE3:BG3"/>
    <mergeCell ref="AL3:AL4"/>
    <mergeCell ref="AM3:AM4"/>
    <mergeCell ref="AN3:AO3"/>
    <mergeCell ref="AP3:AP4"/>
    <mergeCell ref="BB2:BG2"/>
    <mergeCell ref="BA3:BA4"/>
    <mergeCell ref="BB3:BD3"/>
    <mergeCell ref="AX3:AX4"/>
    <mergeCell ref="AY3:AZ3"/>
    <mergeCell ref="J3:L3"/>
    <mergeCell ref="M3:O3"/>
    <mergeCell ref="AF3:AH3"/>
    <mergeCell ref="P3:P4"/>
    <mergeCell ref="AA3:AA4"/>
    <mergeCell ref="AB3:AB4"/>
    <mergeCell ref="AC3:AD3"/>
    <mergeCell ref="Q3:Q4"/>
    <mergeCell ref="R3:S3"/>
    <mergeCell ref="T3:T4"/>
    <mergeCell ref="AF2:AK2"/>
    <mergeCell ref="AC2:AE2"/>
    <mergeCell ref="AL2:AM2"/>
    <mergeCell ref="AN2:AP2"/>
    <mergeCell ref="AQ2:AV2"/>
    <mergeCell ref="AW2:AX2"/>
    <mergeCell ref="AY2:BA2"/>
    <mergeCell ref="J2:O2"/>
    <mergeCell ref="P2:Q2"/>
    <mergeCell ref="R2:T2"/>
    <mergeCell ref="U2:Z2"/>
    <mergeCell ref="AA2:AB2"/>
    <mergeCell ref="BI2:BI3"/>
    <mergeCell ref="P1:Z1"/>
    <mergeCell ref="AA1:AK1"/>
    <mergeCell ref="AL1:AV1"/>
    <mergeCell ref="AW1:BG1"/>
    <mergeCell ref="B2:B4"/>
    <mergeCell ref="C2:C4"/>
    <mergeCell ref="D2:D4"/>
    <mergeCell ref="E2:F2"/>
    <mergeCell ref="G2:I2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6" tint="0.39997558519241921"/>
  </sheetPr>
  <dimension ref="A1:DL338"/>
  <sheetViews>
    <sheetView showZeros="0" zoomScale="90" zoomScaleNormal="90" zoomScaleSheetLayoutView="71" workbookViewId="0">
      <pane xSplit="4" ySplit="5" topLeftCell="E45" activePane="bottomRight" state="frozen"/>
      <selection activeCell="DK44" sqref="DK44"/>
      <selection pane="topRight" activeCell="DK44" sqref="DK44"/>
      <selection pane="bottomLeft" activeCell="DK44" sqref="DK44"/>
      <selection pane="bottomRight" activeCell="B1" sqref="B1:O19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9" t="s">
        <v>155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28"/>
      <c r="P1" s="698" t="s">
        <v>189</v>
      </c>
      <c r="Q1" s="699"/>
      <c r="R1" s="699"/>
      <c r="S1" s="699"/>
      <c r="T1" s="699"/>
      <c r="U1" s="699"/>
      <c r="V1" s="699"/>
      <c r="W1" s="699"/>
      <c r="X1" s="699"/>
      <c r="Y1" s="699"/>
      <c r="Z1" s="700"/>
      <c r="AA1" s="701" t="s">
        <v>190</v>
      </c>
      <c r="AB1" s="702"/>
      <c r="AC1" s="702"/>
      <c r="AD1" s="702"/>
      <c r="AE1" s="702"/>
      <c r="AF1" s="702"/>
      <c r="AG1" s="702"/>
      <c r="AH1" s="702"/>
      <c r="AI1" s="702"/>
      <c r="AJ1" s="702"/>
      <c r="AK1" s="703"/>
      <c r="AL1" s="701" t="s">
        <v>191</v>
      </c>
      <c r="AM1" s="702"/>
      <c r="AN1" s="702"/>
      <c r="AO1" s="702"/>
      <c r="AP1" s="702"/>
      <c r="AQ1" s="702"/>
      <c r="AR1" s="702"/>
      <c r="AS1" s="702"/>
      <c r="AT1" s="702"/>
      <c r="AU1" s="702"/>
      <c r="AV1" s="703"/>
      <c r="AW1" s="701" t="s">
        <v>192</v>
      </c>
      <c r="AX1" s="702"/>
      <c r="AY1" s="702"/>
      <c r="AZ1" s="702"/>
      <c r="BA1" s="702"/>
      <c r="BB1" s="702"/>
      <c r="BC1" s="702"/>
      <c r="BD1" s="702"/>
      <c r="BE1" s="702"/>
      <c r="BF1" s="702"/>
      <c r="BG1" s="703"/>
      <c r="BH1" s="375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8" t="s">
        <v>245</v>
      </c>
      <c r="B2" s="721" t="s">
        <v>39</v>
      </c>
      <c r="C2" s="721" t="s">
        <v>83</v>
      </c>
      <c r="D2" s="721" t="s">
        <v>35</v>
      </c>
      <c r="E2" s="685" t="s">
        <v>40</v>
      </c>
      <c r="F2" s="687"/>
      <c r="G2" s="685" t="s">
        <v>52</v>
      </c>
      <c r="H2" s="686"/>
      <c r="I2" s="687"/>
      <c r="J2" s="685" t="s">
        <v>48</v>
      </c>
      <c r="K2" s="686"/>
      <c r="L2" s="686"/>
      <c r="M2" s="686"/>
      <c r="N2" s="686"/>
      <c r="O2" s="705"/>
      <c r="P2" s="704" t="s">
        <v>40</v>
      </c>
      <c r="Q2" s="687"/>
      <c r="R2" s="685" t="s">
        <v>52</v>
      </c>
      <c r="S2" s="686"/>
      <c r="T2" s="687"/>
      <c r="U2" s="685" t="s">
        <v>48</v>
      </c>
      <c r="V2" s="686"/>
      <c r="W2" s="686"/>
      <c r="X2" s="686"/>
      <c r="Y2" s="686"/>
      <c r="Z2" s="705"/>
      <c r="AA2" s="704" t="s">
        <v>40</v>
      </c>
      <c r="AB2" s="687"/>
      <c r="AC2" s="685" t="s">
        <v>52</v>
      </c>
      <c r="AD2" s="686"/>
      <c r="AE2" s="687"/>
      <c r="AF2" s="685" t="s">
        <v>48</v>
      </c>
      <c r="AG2" s="686"/>
      <c r="AH2" s="686"/>
      <c r="AI2" s="686"/>
      <c r="AJ2" s="686"/>
      <c r="AK2" s="705"/>
      <c r="AL2" s="704" t="s">
        <v>40</v>
      </c>
      <c r="AM2" s="687"/>
      <c r="AN2" s="685" t="s">
        <v>52</v>
      </c>
      <c r="AO2" s="686"/>
      <c r="AP2" s="687"/>
      <c r="AQ2" s="685" t="s">
        <v>48</v>
      </c>
      <c r="AR2" s="686"/>
      <c r="AS2" s="686"/>
      <c r="AT2" s="686"/>
      <c r="AU2" s="686"/>
      <c r="AV2" s="705"/>
      <c r="AW2" s="704" t="s">
        <v>40</v>
      </c>
      <c r="AX2" s="687"/>
      <c r="AY2" s="685" t="s">
        <v>52</v>
      </c>
      <c r="AZ2" s="686"/>
      <c r="BA2" s="687"/>
      <c r="BB2" s="685" t="s">
        <v>48</v>
      </c>
      <c r="BC2" s="686"/>
      <c r="BD2" s="686"/>
      <c r="BE2" s="686"/>
      <c r="BF2" s="686"/>
      <c r="BG2" s="705"/>
      <c r="BH2" s="376"/>
      <c r="BI2" s="697" t="str">
        <f>CONCATENATE("Разница с
",B19)</f>
        <v>Разница с
СПРАВОЧНО:
из строки 04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Музеи
1 квартал -
гр.1</v>
      </c>
      <c r="BV2" s="246" t="str">
        <f t="shared" si="0"/>
        <v>Музеи
1 квартал -
гр.2</v>
      </c>
      <c r="BW2" s="246" t="str">
        <f t="shared" si="0"/>
        <v>Музеи
1 квартал -
гр.3</v>
      </c>
      <c r="BX2" s="246" t="str">
        <f t="shared" si="0"/>
        <v>Музеи
1 квартал -
гр.4</v>
      </c>
      <c r="BY2" s="246" t="str">
        <f t="shared" si="0"/>
        <v>Музеи
1 квартал -
гр.5</v>
      </c>
      <c r="BZ2" s="246" t="str">
        <f t="shared" si="0"/>
        <v>Музеи
1 квартал -
гр.6</v>
      </c>
      <c r="CA2" s="246" t="str">
        <f t="shared" si="0"/>
        <v>Музеи
1 квартал -
гр.7</v>
      </c>
      <c r="CB2" s="246" t="str">
        <f t="shared" si="0"/>
        <v>Музеи
1 квартал -
гр.8</v>
      </c>
      <c r="CC2" s="246" t="str">
        <f t="shared" si="0"/>
        <v>Музеи
1 квартал -
гр.9</v>
      </c>
      <c r="CD2" s="246" t="str">
        <f t="shared" si="0"/>
        <v>Музеи
1 квартал -
гр.10</v>
      </c>
      <c r="CE2" s="246" t="str">
        <f t="shared" si="0"/>
        <v>Музеи
1 квартал -
гр.11</v>
      </c>
      <c r="CF2" s="246" t="str">
        <f t="shared" si="0"/>
        <v>Музеи
2 квартал -
гр.1</v>
      </c>
      <c r="CG2" s="246" t="str">
        <f t="shared" si="0"/>
        <v>Музеи
2 квартал -
гр.2</v>
      </c>
      <c r="CH2" s="246" t="str">
        <f t="shared" si="0"/>
        <v>Музеи
2 квартал -
гр.3</v>
      </c>
      <c r="CI2" s="246" t="str">
        <f t="shared" si="0"/>
        <v>Музеи
2 квартал -
гр.4</v>
      </c>
      <c r="CJ2" s="246" t="str">
        <f t="shared" si="0"/>
        <v>Музеи
2 квартал -
гр.5</v>
      </c>
      <c r="CK2" s="246" t="str">
        <f t="shared" si="0"/>
        <v>Музеи
2 квартал -
гр.6</v>
      </c>
      <c r="CL2" s="246" t="str">
        <f t="shared" si="0"/>
        <v>Музеи
2 квартал -
гр.7</v>
      </c>
      <c r="CM2" s="246" t="str">
        <f t="shared" si="0"/>
        <v>Музеи
2 квартал -
гр.8</v>
      </c>
      <c r="CN2" s="246" t="str">
        <f t="shared" si="0"/>
        <v>Музеи
2 квартал -
гр.9</v>
      </c>
      <c r="CO2" s="246" t="str">
        <f t="shared" si="0"/>
        <v>Музеи
2 квартал -
гр.10</v>
      </c>
      <c r="CP2" s="246" t="str">
        <f t="shared" si="0"/>
        <v>Музеи
2 квартал -
гр.11</v>
      </c>
      <c r="CQ2" s="246" t="str">
        <f t="shared" si="0"/>
        <v>Музеи
3 квартал -
гр.1</v>
      </c>
      <c r="CR2" s="246" t="str">
        <f t="shared" si="0"/>
        <v>Музеи
3 квартал -
гр.2</v>
      </c>
      <c r="CS2" s="246" t="str">
        <f t="shared" si="0"/>
        <v>Музеи
3 квартал -
гр.3</v>
      </c>
      <c r="CT2" s="246" t="str">
        <f t="shared" si="0"/>
        <v>Музеи
3 квартал -
гр.4</v>
      </c>
      <c r="CU2" s="246" t="str">
        <f t="shared" si="0"/>
        <v>Музеи
3 квартал -
гр.5</v>
      </c>
      <c r="CV2" s="246" t="str">
        <f t="shared" si="0"/>
        <v>Музеи
3 квартал -
гр.6</v>
      </c>
      <c r="CW2" s="246" t="str">
        <f t="shared" si="0"/>
        <v>Музеи
3 квартал -
гр.7</v>
      </c>
      <c r="CX2" s="246" t="str">
        <f t="shared" si="0"/>
        <v>Музеи
3 квартал -
гр.8</v>
      </c>
      <c r="CY2" s="246" t="str">
        <f t="shared" si="0"/>
        <v>Музеи
3 квартал -
гр.9</v>
      </c>
      <c r="CZ2" s="246" t="str">
        <f t="shared" si="0"/>
        <v>Музеи
3 квартал -
гр.10</v>
      </c>
      <c r="DA2" s="246" t="str">
        <f t="shared" si="0"/>
        <v>Музеи
3 квартал -
гр.11</v>
      </c>
      <c r="DB2" s="246" t="str">
        <f t="shared" si="0"/>
        <v>Музеи
4 квартал -
гр.1</v>
      </c>
      <c r="DC2" s="246" t="str">
        <f t="shared" si="0"/>
        <v>Музеи
4 квартал -
гр.2</v>
      </c>
      <c r="DD2" s="246" t="str">
        <f t="shared" si="0"/>
        <v>Музеи
4 квартал -
гр.3</v>
      </c>
      <c r="DE2" s="246" t="str">
        <f t="shared" si="0"/>
        <v>Музеи
4 квартал -
гр.4</v>
      </c>
      <c r="DF2" s="246" t="str">
        <f t="shared" si="0"/>
        <v>Музеи
4 квартал -
гр.5</v>
      </c>
      <c r="DG2" s="246" t="str">
        <f t="shared" si="0"/>
        <v>Музеи
4 квартал -
гр.6</v>
      </c>
      <c r="DH2" s="246" t="str">
        <f t="shared" si="0"/>
        <v>Музеи
4 квартал -
гр.7</v>
      </c>
      <c r="DI2" s="246" t="str">
        <f t="shared" si="0"/>
        <v>Музеи
4 квартал -
гр.8</v>
      </c>
      <c r="DJ2" s="246" t="str">
        <f t="shared" si="0"/>
        <v>Музеи
4 квартал -
гр.9</v>
      </c>
      <c r="DK2" s="246" t="str">
        <f t="shared" si="0"/>
        <v>Музеи
4 квартал -
гр.10</v>
      </c>
      <c r="DL2" s="246" t="str">
        <f t="shared" si="0"/>
        <v>Музеи
4 квартал -
гр.11</v>
      </c>
    </row>
    <row r="3" spans="1:116" s="26" customFormat="1" ht="24" customHeight="1">
      <c r="A3" s="719"/>
      <c r="B3" s="722"/>
      <c r="C3" s="722"/>
      <c r="D3" s="722"/>
      <c r="E3" s="724" t="s">
        <v>43</v>
      </c>
      <c r="F3" s="724" t="s">
        <v>44</v>
      </c>
      <c r="G3" s="685" t="s">
        <v>41</v>
      </c>
      <c r="H3" s="687"/>
      <c r="I3" s="724" t="s">
        <v>42</v>
      </c>
      <c r="J3" s="685" t="s">
        <v>49</v>
      </c>
      <c r="K3" s="686"/>
      <c r="L3" s="687"/>
      <c r="M3" s="685" t="s">
        <v>50</v>
      </c>
      <c r="N3" s="686"/>
      <c r="O3" s="705"/>
      <c r="P3" s="726" t="s">
        <v>43</v>
      </c>
      <c r="Q3" s="724" t="s">
        <v>44</v>
      </c>
      <c r="R3" s="685" t="s">
        <v>41</v>
      </c>
      <c r="S3" s="687"/>
      <c r="T3" s="724" t="s">
        <v>42</v>
      </c>
      <c r="U3" s="685" t="s">
        <v>49</v>
      </c>
      <c r="V3" s="686"/>
      <c r="W3" s="687"/>
      <c r="X3" s="685" t="s">
        <v>50</v>
      </c>
      <c r="Y3" s="686"/>
      <c r="Z3" s="705"/>
      <c r="AA3" s="726" t="s">
        <v>43</v>
      </c>
      <c r="AB3" s="724" t="s">
        <v>44</v>
      </c>
      <c r="AC3" s="685" t="s">
        <v>41</v>
      </c>
      <c r="AD3" s="687"/>
      <c r="AE3" s="724" t="s">
        <v>42</v>
      </c>
      <c r="AF3" s="685" t="s">
        <v>49</v>
      </c>
      <c r="AG3" s="686"/>
      <c r="AH3" s="687"/>
      <c r="AI3" s="685" t="s">
        <v>50</v>
      </c>
      <c r="AJ3" s="686"/>
      <c r="AK3" s="705"/>
      <c r="AL3" s="726" t="s">
        <v>43</v>
      </c>
      <c r="AM3" s="724" t="s">
        <v>44</v>
      </c>
      <c r="AN3" s="685" t="s">
        <v>41</v>
      </c>
      <c r="AO3" s="687"/>
      <c r="AP3" s="724" t="s">
        <v>42</v>
      </c>
      <c r="AQ3" s="685" t="s">
        <v>49</v>
      </c>
      <c r="AR3" s="686"/>
      <c r="AS3" s="687"/>
      <c r="AT3" s="685" t="s">
        <v>50</v>
      </c>
      <c r="AU3" s="686"/>
      <c r="AV3" s="705"/>
      <c r="AW3" s="726" t="s">
        <v>43</v>
      </c>
      <c r="AX3" s="724" t="s">
        <v>44</v>
      </c>
      <c r="AY3" s="685" t="s">
        <v>41</v>
      </c>
      <c r="AZ3" s="687"/>
      <c r="BA3" s="724" t="s">
        <v>42</v>
      </c>
      <c r="BB3" s="685" t="s">
        <v>49</v>
      </c>
      <c r="BC3" s="686"/>
      <c r="BD3" s="687"/>
      <c r="BE3" s="685" t="s">
        <v>50</v>
      </c>
      <c r="BF3" s="686"/>
      <c r="BG3" s="705"/>
      <c r="BH3" s="376"/>
      <c r="BI3" s="697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20"/>
      <c r="B4" s="723"/>
      <c r="C4" s="723"/>
      <c r="D4" s="723"/>
      <c r="E4" s="725"/>
      <c r="F4" s="725"/>
      <c r="G4" s="39" t="s">
        <v>45</v>
      </c>
      <c r="H4" s="38" t="s">
        <v>46</v>
      </c>
      <c r="I4" s="725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7"/>
      <c r="Q4" s="725"/>
      <c r="R4" s="39" t="s">
        <v>45</v>
      </c>
      <c r="S4" s="38" t="s">
        <v>46</v>
      </c>
      <c r="T4" s="725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7"/>
      <c r="AB4" s="725"/>
      <c r="AC4" s="39" t="s">
        <v>45</v>
      </c>
      <c r="AD4" s="38" t="s">
        <v>46</v>
      </c>
      <c r="AE4" s="725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7"/>
      <c r="AM4" s="725"/>
      <c r="AN4" s="39" t="s">
        <v>45</v>
      </c>
      <c r="AO4" s="38" t="s">
        <v>46</v>
      </c>
      <c r="AP4" s="725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7"/>
      <c r="AX4" s="725"/>
      <c r="AY4" s="39" t="s">
        <v>45</v>
      </c>
      <c r="AZ4" s="38" t="s">
        <v>46</v>
      </c>
      <c r="BA4" s="725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6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Музеи
1 квартал -
гр.1</v>
      </c>
      <c r="Q5" s="218" t="str">
        <f>CONCATENATE($B$1,"
",P1," -
гр.",$F$5)</f>
        <v>Музеи
1 квартал -
гр.2</v>
      </c>
      <c r="R5" s="218" t="str">
        <f>CONCATENATE($B$1,"
",P1," -
гр.",$G$5)</f>
        <v>Музеи
1 квартал -
гр.3</v>
      </c>
      <c r="S5" s="218" t="str">
        <f>CONCATENATE($B$1,"
",P1," -
гр.",$H$5)</f>
        <v>Музеи
1 квартал -
гр.4</v>
      </c>
      <c r="T5" s="218" t="str">
        <f>CONCATENATE($B$1,"
",P1," -
гр.",$I$5)</f>
        <v>Музеи
1 квартал -
гр.5</v>
      </c>
      <c r="U5" s="218" t="str">
        <f>CONCATENATE($B$1,"
",P1," -
гр.",$J$5)</f>
        <v>Музеи
1 квартал -
гр.6</v>
      </c>
      <c r="V5" s="218" t="str">
        <f>CONCATENATE($B$1,"
",P1," -
гр.",$K$5)</f>
        <v>Музеи
1 квартал -
гр.7</v>
      </c>
      <c r="W5" s="218" t="str">
        <f>CONCATENATE($B$1,"
",P1," -
гр.",$L$5)</f>
        <v>Музеи
1 квартал -
гр.8</v>
      </c>
      <c r="X5" s="218" t="str">
        <f>CONCATENATE($B$1,"
",P1," -
гр.",$M$5)</f>
        <v>Музеи
1 квартал -
гр.9</v>
      </c>
      <c r="Y5" s="218" t="str">
        <f>CONCATENATE($B$1,"
",P1," -
гр.",$N$5)</f>
        <v>Музеи
1 квартал -
гр.10</v>
      </c>
      <c r="Z5" s="219" t="str">
        <f>CONCATENATE($B$1,"
",P1," -
гр.",$O$5)</f>
        <v>Музеи
1 квартал -
гр.11</v>
      </c>
      <c r="AA5" s="210" t="str">
        <f>CONCATENATE($B$1,"
",AA1," -
гр.",$E$5)</f>
        <v>Музеи
2 квартал -
гр.1</v>
      </c>
      <c r="AB5" s="218" t="str">
        <f>CONCATENATE($B$1,"
",AA1," -
гр.",$F$5)</f>
        <v>Музеи
2 квартал -
гр.2</v>
      </c>
      <c r="AC5" s="218" t="str">
        <f>CONCATENATE($B$1,"
",AA1," -
гр.",$G$5)</f>
        <v>Музеи
2 квартал -
гр.3</v>
      </c>
      <c r="AD5" s="218" t="str">
        <f>CONCATENATE($B$1,"
",AA1," -
гр.",$H$5)</f>
        <v>Музеи
2 квартал -
гр.4</v>
      </c>
      <c r="AE5" s="218" t="str">
        <f>CONCATENATE($B$1,"
",AA1," -
гр.",$I$5)</f>
        <v>Музеи
2 квартал -
гр.5</v>
      </c>
      <c r="AF5" s="218" t="str">
        <f>CONCATENATE($B$1,"
",AA1," -
гр.",$J$5)</f>
        <v>Музеи
2 квартал -
гр.6</v>
      </c>
      <c r="AG5" s="218" t="str">
        <f>CONCATENATE($B$1,"
",AA1," -
гр.",$K$5)</f>
        <v>Музеи
2 квартал -
гр.7</v>
      </c>
      <c r="AH5" s="218" t="str">
        <f>CONCATENATE($B$1,"
",AA1," -
гр.",$L$5)</f>
        <v>Музеи
2 квартал -
гр.8</v>
      </c>
      <c r="AI5" s="218" t="str">
        <f>CONCATENATE($B$1,"
",AA1," -
гр.",$M$5)</f>
        <v>Музеи
2 квартал -
гр.9</v>
      </c>
      <c r="AJ5" s="218" t="str">
        <f>CONCATENATE($B$1,"
",AA1," -
гр.",$N$5)</f>
        <v>Музеи
2 квартал -
гр.10</v>
      </c>
      <c r="AK5" s="219" t="str">
        <f>CONCATENATE($B$1,"
",AA1," -
гр.",$O$5)</f>
        <v>Музеи
2 квартал -
гр.11</v>
      </c>
      <c r="AL5" s="210" t="str">
        <f>CONCATENATE($B$1,"
",AL1," -
гр.",$E$5)</f>
        <v>Музеи
3 квартал -
гр.1</v>
      </c>
      <c r="AM5" s="218" t="str">
        <f>CONCATENATE($B$1,"
",AL1," -
гр.",$F$5)</f>
        <v>Музеи
3 квартал -
гр.2</v>
      </c>
      <c r="AN5" s="218" t="str">
        <f>CONCATENATE($B$1,"
",AL1," -
гр.",$G$5)</f>
        <v>Музеи
3 квартал -
гр.3</v>
      </c>
      <c r="AO5" s="218" t="str">
        <f>CONCATENATE($B$1,"
",AL1," -
гр.",$H$5)</f>
        <v>Музеи
3 квартал -
гр.4</v>
      </c>
      <c r="AP5" s="218" t="str">
        <f>CONCATENATE($B$1,"
",AL1," -
гр.",$I$5)</f>
        <v>Музеи
3 квартал -
гр.5</v>
      </c>
      <c r="AQ5" s="218" t="str">
        <f>CONCATENATE($B$1,"
",AL1," -
гр.",$J$5)</f>
        <v>Музеи
3 квартал -
гр.6</v>
      </c>
      <c r="AR5" s="218" t="str">
        <f>CONCATENATE($B$1,"
",AL1," -
гр.",$K$5)</f>
        <v>Музеи
3 квартал -
гр.7</v>
      </c>
      <c r="AS5" s="218" t="str">
        <f>CONCATENATE($B$1,"
",AL1," -
гр.",$L$5)</f>
        <v>Музеи
3 квартал -
гр.8</v>
      </c>
      <c r="AT5" s="218" t="str">
        <f>CONCATENATE($B$1,"
",AL1," -
гр.",$M$5)</f>
        <v>Музеи
3 квартал -
гр.9</v>
      </c>
      <c r="AU5" s="218" t="str">
        <f>CONCATENATE($B$1,"
",AL1," -
гр.",$N$5)</f>
        <v>Музеи
3 квартал -
гр.10</v>
      </c>
      <c r="AV5" s="219" t="str">
        <f>CONCATENATE($B$1,"
",AL1," -
гр.",$O$5)</f>
        <v>Музеи
3 квартал -
гр.11</v>
      </c>
      <c r="AW5" s="210" t="str">
        <f>CONCATENATE($B$1,"
",AW1," -
гр.",$E$5)</f>
        <v>Музеи
4 квартал -
гр.1</v>
      </c>
      <c r="AX5" s="218" t="str">
        <f>CONCATENATE($B$1,"
",AW1," -
гр.",$F$5)</f>
        <v>Музеи
4 квартал -
гр.2</v>
      </c>
      <c r="AY5" s="218" t="str">
        <f>CONCATENATE($B$1,"
",AW1," -
гр.",$G$5)</f>
        <v>Музеи
4 квартал -
гр.3</v>
      </c>
      <c r="AZ5" s="218" t="str">
        <f>CONCATENATE($B$1,"
",AW1," -
гр.",$H$5)</f>
        <v>Музеи
4 квартал -
гр.4</v>
      </c>
      <c r="BA5" s="218" t="str">
        <f>CONCATENATE($B$1,"
",AW1," -
гр.",$I$5)</f>
        <v>Музеи
4 квартал -
гр.5</v>
      </c>
      <c r="BB5" s="218" t="str">
        <f>CONCATENATE($B$1,"
",AW1," -
гр.",$J$5)</f>
        <v>Музеи
4 квартал -
гр.6</v>
      </c>
      <c r="BC5" s="218" t="str">
        <f>CONCATENATE($B$1,"
",AW1," -
гр.",$K$5)</f>
        <v>Музеи
4 квартал -
гр.7</v>
      </c>
      <c r="BD5" s="218" t="str">
        <f>CONCATENATE($B$1,"
",AW1," -
гр.",$L$5)</f>
        <v>Музеи
4 квартал -
гр.8</v>
      </c>
      <c r="BE5" s="218" t="str">
        <f>CONCATENATE($B$1,"
",AW1," -
гр.",$M$5)</f>
        <v>Музеи
4 квартал -
гр.9</v>
      </c>
      <c r="BF5" s="218" t="str">
        <f>CONCATENATE($B$1,"
",AW1," -
гр.",$N$5)</f>
        <v>Музеи
4 квартал -
гр.10</v>
      </c>
      <c r="BG5" s="219" t="str">
        <f>CONCATENATE($B$1,"
",AW1," -
гр.",$O$5)</f>
        <v>Музеи
4 квартал -
гр.11</v>
      </c>
      <c r="BH5" s="379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.75" customHeight="1">
      <c r="A6" s="273" t="str">
        <f>CONCATENATE("Свод - ",B1)</f>
        <v>Свод - Музеи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16</v>
      </c>
      <c r="F6" s="276">
        <f t="shared" si="2"/>
        <v>0</v>
      </c>
      <c r="G6" s="276">
        <f>SUM(G7:G11,G16:G18)</f>
        <v>899.5</v>
      </c>
      <c r="H6" s="276">
        <f t="shared" si="2"/>
        <v>0</v>
      </c>
      <c r="I6" s="276">
        <f>SUM(I7:I11,I16:I18)</f>
        <v>0</v>
      </c>
      <c r="J6" s="276">
        <f t="shared" si="2"/>
        <v>899.5</v>
      </c>
      <c r="K6" s="276">
        <f t="shared" si="2"/>
        <v>0</v>
      </c>
      <c r="L6" s="276">
        <f t="shared" si="2"/>
        <v>0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9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.75" customHeight="1">
      <c r="A7" s="273" t="str">
        <f t="shared" ref="A7:A19" si="4">A6</f>
        <v>Свод - Музеи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1</v>
      </c>
      <c r="F7" s="276">
        <f t="shared" ref="F7:O18" si="5">SUMIF($B$21:$B$328,$B7,F$21:F$328)</f>
        <v>0</v>
      </c>
      <c r="G7" s="276">
        <f>SUM(J7:L7)</f>
        <v>91.4</v>
      </c>
      <c r="H7" s="276">
        <f t="shared" si="5"/>
        <v>0</v>
      </c>
      <c r="I7" s="276">
        <f>SUM(M7:O7)</f>
        <v>0</v>
      </c>
      <c r="J7" s="276">
        <f t="shared" si="5"/>
        <v>91.4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9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53">
        <f t="shared" ref="BK7:BK18" si="8">IF(ROUND((E7-F7),5)&gt;=0,0,"Ошибка!")</f>
        <v>0</v>
      </c>
      <c r="BL7" s="248"/>
      <c r="BM7" s="253">
        <f t="shared" ref="BM7:BM18" si="9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.75" customHeight="1">
      <c r="A8" s="273" t="str">
        <f t="shared" si="4"/>
        <v>Свод - Музеи</v>
      </c>
      <c r="B8" s="277" t="s">
        <v>229</v>
      </c>
      <c r="C8" s="275" t="s">
        <v>58</v>
      </c>
      <c r="D8" s="275" t="s">
        <v>8</v>
      </c>
      <c r="E8" s="301">
        <f t="shared" ref="E8:E17" si="10">SUMIF($B$21:$B$328,$B8,E$21:E$328)</f>
        <v>8</v>
      </c>
      <c r="F8" s="276">
        <f t="shared" si="5"/>
        <v>0</v>
      </c>
      <c r="G8" s="276">
        <f t="shared" ref="G8:G16" si="11">SUM(J8:L8)</f>
        <v>468.2</v>
      </c>
      <c r="H8" s="276">
        <f t="shared" si="5"/>
        <v>0</v>
      </c>
      <c r="I8" s="276">
        <f t="shared" ref="I8:I16" si="12">SUM(M8:O8)</f>
        <v>0</v>
      </c>
      <c r="J8" s="276">
        <f t="shared" si="5"/>
        <v>468.2</v>
      </c>
      <c r="K8" s="276">
        <f t="shared" si="5"/>
        <v>0</v>
      </c>
      <c r="L8" s="276">
        <f t="shared" si="5"/>
        <v>0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9">
        <f t="shared" si="6"/>
        <v>0</v>
      </c>
      <c r="BI8" s="255" t="str">
        <f t="shared" si="7"/>
        <v>03</v>
      </c>
      <c r="BJ8" s="248"/>
      <c r="BK8" s="253">
        <f t="shared" si="8"/>
        <v>0</v>
      </c>
      <c r="BL8" s="248"/>
      <c r="BM8" s="253">
        <f t="shared" si="9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.75" customHeight="1">
      <c r="A9" s="273" t="str">
        <f t="shared" si="4"/>
        <v>Свод - Музеи</v>
      </c>
      <c r="B9" s="278" t="s">
        <v>102</v>
      </c>
      <c r="C9" s="275" t="s">
        <v>99</v>
      </c>
      <c r="D9" s="275" t="s">
        <v>9</v>
      </c>
      <c r="E9" s="301">
        <f t="shared" si="10"/>
        <v>0</v>
      </c>
      <c r="F9" s="276">
        <f t="shared" si="5"/>
        <v>0</v>
      </c>
      <c r="G9" s="276">
        <f t="shared" si="11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9">
        <f t="shared" si="6"/>
        <v>0</v>
      </c>
      <c r="BI9" s="255" t="str">
        <f t="shared" si="7"/>
        <v>04</v>
      </c>
      <c r="BJ9" s="248"/>
      <c r="BK9" s="253">
        <f t="shared" si="8"/>
        <v>0</v>
      </c>
      <c r="BL9" s="248"/>
      <c r="BM9" s="253">
        <f t="shared" si="9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.75" customHeight="1">
      <c r="A10" s="273" t="str">
        <f t="shared" si="4"/>
        <v>Свод - Музеи</v>
      </c>
      <c r="B10" s="278" t="s">
        <v>103</v>
      </c>
      <c r="C10" s="275" t="s">
        <v>100</v>
      </c>
      <c r="D10" s="275" t="s">
        <v>10</v>
      </c>
      <c r="E10" s="301">
        <f t="shared" si="10"/>
        <v>0</v>
      </c>
      <c r="F10" s="276">
        <f t="shared" si="5"/>
        <v>0</v>
      </c>
      <c r="G10" s="276">
        <f t="shared" si="11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9">
        <f t="shared" si="6"/>
        <v>0</v>
      </c>
      <c r="BI10" s="255" t="str">
        <f t="shared" si="7"/>
        <v>05</v>
      </c>
      <c r="BJ10" s="248"/>
      <c r="BK10" s="253">
        <f t="shared" si="8"/>
        <v>0</v>
      </c>
      <c r="BL10" s="248"/>
      <c r="BM10" s="253">
        <f t="shared" si="9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.75" customHeight="1">
      <c r="A11" s="273" t="str">
        <f t="shared" si="4"/>
        <v>Свод - Музеи</v>
      </c>
      <c r="B11" s="278" t="s">
        <v>104</v>
      </c>
      <c r="C11" s="275" t="s">
        <v>101</v>
      </c>
      <c r="D11" s="275" t="s">
        <v>59</v>
      </c>
      <c r="E11" s="301">
        <f t="shared" si="10"/>
        <v>5</v>
      </c>
      <c r="F11" s="276">
        <f t="shared" si="5"/>
        <v>0</v>
      </c>
      <c r="G11" s="276">
        <f>SUM(J11:L11)</f>
        <v>213.5</v>
      </c>
      <c r="H11" s="276">
        <f t="shared" si="5"/>
        <v>0</v>
      </c>
      <c r="I11" s="276">
        <f>SUM(M11:O11)</f>
        <v>0</v>
      </c>
      <c r="J11" s="276">
        <f>SUMIF($B$21:$B$328,$B11,J$21:J$328)</f>
        <v>213.5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9">
        <f t="shared" si="6"/>
        <v>0</v>
      </c>
      <c r="BI11" s="255" t="str">
        <f t="shared" si="7"/>
        <v>06</v>
      </c>
      <c r="BJ11" s="248"/>
      <c r="BK11" s="253">
        <f t="shared" si="8"/>
        <v>0</v>
      </c>
      <c r="BL11" s="248"/>
      <c r="BM11" s="253">
        <f t="shared" si="9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.75" customHeight="1">
      <c r="A12" s="273" t="str">
        <f t="shared" si="4"/>
        <v>Свод - Музеи</v>
      </c>
      <c r="B12" s="279" t="s">
        <v>234</v>
      </c>
      <c r="C12" s="275" t="s">
        <v>71</v>
      </c>
      <c r="D12" s="275" t="s">
        <v>60</v>
      </c>
      <c r="E12" s="301">
        <f t="shared" si="10"/>
        <v>0</v>
      </c>
      <c r="F12" s="276">
        <f t="shared" si="5"/>
        <v>0</v>
      </c>
      <c r="G12" s="276">
        <f t="shared" si="11"/>
        <v>0</v>
      </c>
      <c r="H12" s="276">
        <f t="shared" si="5"/>
        <v>0</v>
      </c>
      <c r="I12" s="276">
        <f t="shared" si="12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9">
        <f t="shared" si="6"/>
        <v>0</v>
      </c>
      <c r="BI12" s="255" t="str">
        <f t="shared" si="7"/>
        <v>07</v>
      </c>
      <c r="BJ12" s="248"/>
      <c r="BK12" s="253">
        <f t="shared" si="8"/>
        <v>0</v>
      </c>
      <c r="BL12" s="248"/>
      <c r="BM12" s="253">
        <f t="shared" si="9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.75" customHeight="1">
      <c r="A13" s="273" t="str">
        <f t="shared" si="4"/>
        <v>Свод - Музеи</v>
      </c>
      <c r="B13" s="280" t="s">
        <v>72</v>
      </c>
      <c r="C13" s="275" t="s">
        <v>73</v>
      </c>
      <c r="D13" s="275" t="s">
        <v>61</v>
      </c>
      <c r="E13" s="301">
        <f t="shared" si="10"/>
        <v>0</v>
      </c>
      <c r="F13" s="276">
        <f t="shared" si="5"/>
        <v>0</v>
      </c>
      <c r="G13" s="276">
        <f t="shared" si="11"/>
        <v>0</v>
      </c>
      <c r="H13" s="276">
        <f t="shared" si="5"/>
        <v>0</v>
      </c>
      <c r="I13" s="276">
        <f t="shared" si="12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9">
        <f t="shared" si="6"/>
        <v>0</v>
      </c>
      <c r="BI13" s="255" t="str">
        <f t="shared" si="7"/>
        <v>08</v>
      </c>
      <c r="BJ13" s="248"/>
      <c r="BK13" s="253">
        <f t="shared" si="8"/>
        <v>0</v>
      </c>
      <c r="BL13" s="248"/>
      <c r="BM13" s="253">
        <f t="shared" si="9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.75" customHeight="1">
      <c r="A14" s="273" t="str">
        <f t="shared" si="4"/>
        <v>Свод - Музеи</v>
      </c>
      <c r="B14" s="281" t="s">
        <v>106</v>
      </c>
      <c r="C14" s="275" t="s">
        <v>107</v>
      </c>
      <c r="D14" s="275" t="s">
        <v>63</v>
      </c>
      <c r="E14" s="301">
        <f t="shared" si="10"/>
        <v>0</v>
      </c>
      <c r="F14" s="276">
        <f t="shared" si="5"/>
        <v>0</v>
      </c>
      <c r="G14" s="276">
        <f t="shared" si="11"/>
        <v>0</v>
      </c>
      <c r="H14" s="276">
        <f t="shared" si="5"/>
        <v>0</v>
      </c>
      <c r="I14" s="276">
        <f t="shared" si="12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9">
        <f t="shared" si="6"/>
        <v>0</v>
      </c>
      <c r="BI14" s="255" t="str">
        <f t="shared" si="7"/>
        <v>09</v>
      </c>
      <c r="BJ14" s="248"/>
      <c r="BK14" s="253">
        <f t="shared" si="8"/>
        <v>0</v>
      </c>
      <c r="BL14" s="248"/>
      <c r="BM14" s="253">
        <f t="shared" si="9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.75" customHeight="1">
      <c r="A15" s="273" t="str">
        <f t="shared" si="4"/>
        <v>Свод - Музеи</v>
      </c>
      <c r="B15" s="281" t="s">
        <v>74</v>
      </c>
      <c r="C15" s="275" t="s">
        <v>76</v>
      </c>
      <c r="D15" s="275" t="s">
        <v>64</v>
      </c>
      <c r="E15" s="301">
        <f t="shared" si="10"/>
        <v>0</v>
      </c>
      <c r="F15" s="276">
        <f t="shared" si="5"/>
        <v>0</v>
      </c>
      <c r="G15" s="276">
        <f t="shared" si="11"/>
        <v>0</v>
      </c>
      <c r="H15" s="276">
        <f t="shared" si="5"/>
        <v>0</v>
      </c>
      <c r="I15" s="276">
        <f t="shared" si="12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9">
        <f t="shared" si="6"/>
        <v>0</v>
      </c>
      <c r="BI15" s="255" t="str">
        <f t="shared" si="7"/>
        <v>10</v>
      </c>
      <c r="BJ15" s="248"/>
      <c r="BK15" s="253">
        <f t="shared" si="8"/>
        <v>0</v>
      </c>
      <c r="BL15" s="248"/>
      <c r="BM15" s="253">
        <f t="shared" si="9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.75" customHeight="1">
      <c r="A16" s="273" t="str">
        <f t="shared" si="4"/>
        <v>Свод - Музеи</v>
      </c>
      <c r="B16" s="277" t="s">
        <v>230</v>
      </c>
      <c r="C16" s="275" t="s">
        <v>77</v>
      </c>
      <c r="D16" s="275" t="s">
        <v>65</v>
      </c>
      <c r="E16" s="301">
        <f t="shared" si="10"/>
        <v>0</v>
      </c>
      <c r="F16" s="276">
        <f t="shared" si="5"/>
        <v>0</v>
      </c>
      <c r="G16" s="276">
        <f t="shared" si="11"/>
        <v>0</v>
      </c>
      <c r="H16" s="276">
        <f t="shared" si="5"/>
        <v>0</v>
      </c>
      <c r="I16" s="276">
        <f t="shared" si="12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9">
        <f t="shared" si="6"/>
        <v>0</v>
      </c>
      <c r="BI16" s="255" t="str">
        <f t="shared" si="7"/>
        <v>11</v>
      </c>
      <c r="BJ16" s="248"/>
      <c r="BK16" s="253">
        <f t="shared" si="8"/>
        <v>0</v>
      </c>
      <c r="BL16" s="248"/>
      <c r="BM16" s="253">
        <f t="shared" si="9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.75" customHeight="1">
      <c r="A17" s="273" t="str">
        <f t="shared" si="4"/>
        <v>Свод - Музеи</v>
      </c>
      <c r="B17" s="277" t="s">
        <v>231</v>
      </c>
      <c r="C17" s="275" t="s">
        <v>78</v>
      </c>
      <c r="D17" s="275" t="s">
        <v>66</v>
      </c>
      <c r="E17" s="301">
        <f t="shared" si="10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9">
        <f t="shared" si="6"/>
        <v>0</v>
      </c>
      <c r="BI17" s="255" t="str">
        <f t="shared" si="7"/>
        <v>12</v>
      </c>
      <c r="BJ17" s="248"/>
      <c r="BK17" s="253">
        <f t="shared" si="8"/>
        <v>0</v>
      </c>
      <c r="BL17" s="248"/>
      <c r="BM17" s="253">
        <f t="shared" si="9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ht="13.5" customHeight="1" thickBot="1">
      <c r="A18" s="273" t="str">
        <f t="shared" si="4"/>
        <v>Свод - Музеи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2</v>
      </c>
      <c r="F18" s="304">
        <f t="shared" si="5"/>
        <v>0</v>
      </c>
      <c r="G18" s="304">
        <f>SUM(J18:L18)</f>
        <v>126.4</v>
      </c>
      <c r="H18" s="304">
        <f>SUMIF($B$21:$B$328,$B18,H$21:H$328)</f>
        <v>0</v>
      </c>
      <c r="I18" s="304">
        <f>SUM(M18:O18)</f>
        <v>0</v>
      </c>
      <c r="J18" s="304">
        <f t="shared" si="5"/>
        <v>126.4</v>
      </c>
      <c r="K18" s="304">
        <f t="shared" si="5"/>
        <v>0</v>
      </c>
      <c r="L18" s="304">
        <f t="shared" si="5"/>
        <v>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9">
        <f t="shared" si="6"/>
        <v>0</v>
      </c>
      <c r="BI18" s="319" t="str">
        <f t="shared" si="7"/>
        <v>13</v>
      </c>
      <c r="BJ18" s="320"/>
      <c r="BK18" s="321">
        <f t="shared" si="8"/>
        <v>0</v>
      </c>
      <c r="BL18" s="320"/>
      <c r="BM18" s="321">
        <f t="shared" si="9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26.25" customHeight="1">
      <c r="A19" s="273" t="str">
        <f t="shared" si="4"/>
        <v>Свод - Музеи</v>
      </c>
      <c r="B19" s="289" t="s">
        <v>268</v>
      </c>
      <c r="C19" s="230"/>
      <c r="D19" s="230"/>
      <c r="E19" s="306">
        <f>'П-4_стр.2,3_Авто'!CB13</f>
        <v>16</v>
      </c>
      <c r="F19" s="307">
        <f>'П-4_стр.2,3_Авто'!CY13</f>
        <v>0</v>
      </c>
      <c r="G19" s="307">
        <f>'П-4_стр.2,3_Авто'!BQ35</f>
        <v>899.5</v>
      </c>
      <c r="H19" s="316" t="s">
        <v>237</v>
      </c>
      <c r="I19" s="307">
        <f>'П-4_стр.2,3_Авто'!CH35</f>
        <v>0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7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7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МО "Музейное объединение"</v>
      </c>
      <c r="B21" s="712" t="s">
        <v>360</v>
      </c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4"/>
      <c r="P21" s="715" t="str">
        <f>CONCATENATE(P$1," - ",$B21)</f>
        <v>1 квартал - МО "Музейное объединение"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7"/>
      <c r="AA21" s="715" t="str">
        <f>CONCATENATE(AA$1," - ",$B21)</f>
        <v>2 квартал - МО "Музейное объединение"</v>
      </c>
      <c r="AB21" s="716"/>
      <c r="AC21" s="716"/>
      <c r="AD21" s="716"/>
      <c r="AE21" s="716"/>
      <c r="AF21" s="716"/>
      <c r="AG21" s="716"/>
      <c r="AH21" s="716"/>
      <c r="AI21" s="716"/>
      <c r="AJ21" s="716"/>
      <c r="AK21" s="717"/>
      <c r="AL21" s="715" t="str">
        <f>CONCATENATE(AL$1," - ",$B21)</f>
        <v>3 квартал - МО "Музейное объединение"</v>
      </c>
      <c r="AM21" s="716"/>
      <c r="AN21" s="716"/>
      <c r="AO21" s="716"/>
      <c r="AP21" s="716"/>
      <c r="AQ21" s="716"/>
      <c r="AR21" s="716"/>
      <c r="AS21" s="716"/>
      <c r="AT21" s="716"/>
      <c r="AU21" s="716"/>
      <c r="AV21" s="717"/>
      <c r="AW21" s="715" t="str">
        <f>CONCATENATE(AW$1," - ",$B21)</f>
        <v>4 квартал - МО "Музейное объединение"</v>
      </c>
      <c r="AX21" s="716"/>
      <c r="AY21" s="716"/>
      <c r="AZ21" s="716"/>
      <c r="BA21" s="716"/>
      <c r="BB21" s="716"/>
      <c r="BC21" s="716"/>
      <c r="BD21" s="716"/>
      <c r="BE21" s="716"/>
      <c r="BF21" s="716"/>
      <c r="BG21" s="717"/>
      <c r="BH21" s="379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3">IF(ROUND(E27-SUM(E28,E30:E31),5)&gt;=0,0,"Ошибка")</f>
        <v>0</v>
      </c>
      <c r="BK21" s="285">
        <f t="shared" si="13"/>
        <v>0</v>
      </c>
      <c r="BL21" s="285">
        <f t="shared" si="13"/>
        <v>0</v>
      </c>
      <c r="BM21" s="285">
        <f t="shared" si="13"/>
        <v>0</v>
      </c>
      <c r="BN21" s="285">
        <f t="shared" si="13"/>
        <v>0</v>
      </c>
      <c r="BO21" s="285">
        <f t="shared" si="13"/>
        <v>0</v>
      </c>
      <c r="BP21" s="285">
        <f t="shared" si="13"/>
        <v>0</v>
      </c>
      <c r="BQ21" s="285">
        <f t="shared" si="13"/>
        <v>0</v>
      </c>
      <c r="BR21" s="285">
        <f t="shared" si="13"/>
        <v>0</v>
      </c>
      <c r="BS21" s="285">
        <f t="shared" si="13"/>
        <v>0</v>
      </c>
      <c r="BT21" s="285">
        <f t="shared" si="13"/>
        <v>0</v>
      </c>
      <c r="BU21" s="285">
        <f t="shared" si="13"/>
        <v>0</v>
      </c>
      <c r="BV21" s="285">
        <f t="shared" si="13"/>
        <v>0</v>
      </c>
      <c r="BW21" s="285">
        <f t="shared" si="13"/>
        <v>0</v>
      </c>
      <c r="BX21" s="285">
        <f t="shared" si="13"/>
        <v>0</v>
      </c>
      <c r="BY21" s="285">
        <f t="shared" si="13"/>
        <v>0</v>
      </c>
      <c r="BZ21" s="285">
        <f t="shared" si="13"/>
        <v>0</v>
      </c>
      <c r="CA21" s="285">
        <f t="shared" si="13"/>
        <v>0</v>
      </c>
      <c r="CB21" s="285">
        <f t="shared" si="13"/>
        <v>0</v>
      </c>
      <c r="CC21" s="285">
        <f t="shared" si="13"/>
        <v>0</v>
      </c>
      <c r="CD21" s="285">
        <f t="shared" si="13"/>
        <v>0</v>
      </c>
      <c r="CE21" s="285">
        <f t="shared" si="13"/>
        <v>0</v>
      </c>
      <c r="CF21" s="285">
        <f t="shared" si="13"/>
        <v>0</v>
      </c>
      <c r="CG21" s="285">
        <f t="shared" si="13"/>
        <v>0</v>
      </c>
      <c r="CH21" s="285">
        <f t="shared" si="13"/>
        <v>0</v>
      </c>
      <c r="CI21" s="285">
        <f t="shared" si="13"/>
        <v>0</v>
      </c>
      <c r="CJ21" s="285">
        <f t="shared" si="13"/>
        <v>0</v>
      </c>
      <c r="CK21" s="285">
        <f t="shared" si="13"/>
        <v>0</v>
      </c>
      <c r="CL21" s="285">
        <f t="shared" si="13"/>
        <v>0</v>
      </c>
      <c r="CM21" s="285">
        <f t="shared" si="13"/>
        <v>0</v>
      </c>
      <c r="CN21" s="285">
        <f t="shared" si="13"/>
        <v>0</v>
      </c>
      <c r="CO21" s="285">
        <f t="shared" si="13"/>
        <v>0</v>
      </c>
      <c r="CP21" s="285">
        <f t="shared" ref="CP21:DL21" si="14">IF(ROUND(AK27-SUM(AK28,AK30:AK31),5)&gt;=0,0,"Ошибка")</f>
        <v>0</v>
      </c>
      <c r="CQ21" s="285">
        <f t="shared" si="14"/>
        <v>0</v>
      </c>
      <c r="CR21" s="285">
        <f t="shared" si="14"/>
        <v>0</v>
      </c>
      <c r="CS21" s="285">
        <f t="shared" si="14"/>
        <v>0</v>
      </c>
      <c r="CT21" s="285">
        <f t="shared" si="14"/>
        <v>0</v>
      </c>
      <c r="CU21" s="285">
        <f t="shared" si="14"/>
        <v>0</v>
      </c>
      <c r="CV21" s="285">
        <f t="shared" si="14"/>
        <v>0</v>
      </c>
      <c r="CW21" s="285">
        <f t="shared" si="14"/>
        <v>0</v>
      </c>
      <c r="CX21" s="285">
        <f t="shared" si="14"/>
        <v>0</v>
      </c>
      <c r="CY21" s="285">
        <f t="shared" si="14"/>
        <v>0</v>
      </c>
      <c r="CZ21" s="285">
        <f t="shared" si="14"/>
        <v>0</v>
      </c>
      <c r="DA21" s="285">
        <f t="shared" si="14"/>
        <v>0</v>
      </c>
      <c r="DB21" s="285">
        <f t="shared" si="14"/>
        <v>0</v>
      </c>
      <c r="DC21" s="285">
        <f t="shared" si="14"/>
        <v>0</v>
      </c>
      <c r="DD21" s="285">
        <f t="shared" si="14"/>
        <v>0</v>
      </c>
      <c r="DE21" s="285">
        <f t="shared" si="14"/>
        <v>0</v>
      </c>
      <c r="DF21" s="285">
        <f t="shared" si="14"/>
        <v>0</v>
      </c>
      <c r="DG21" s="285">
        <f t="shared" si="14"/>
        <v>0</v>
      </c>
      <c r="DH21" s="285">
        <f t="shared" si="14"/>
        <v>0</v>
      </c>
      <c r="DI21" s="285">
        <f t="shared" si="14"/>
        <v>0</v>
      </c>
      <c r="DJ21" s="285">
        <f t="shared" si="14"/>
        <v>0</v>
      </c>
      <c r="DK21" s="285">
        <f t="shared" si="14"/>
        <v>0</v>
      </c>
      <c r="DL21" s="285">
        <f t="shared" si="14"/>
        <v>0</v>
      </c>
    </row>
    <row r="22" spans="1:116" s="27" customFormat="1" ht="24.75" customHeight="1">
      <c r="A22" s="272" t="str">
        <f>A21</f>
        <v>МО "Музейное объединение"</v>
      </c>
      <c r="B22" s="211" t="s">
        <v>232</v>
      </c>
      <c r="C22" s="37" t="s">
        <v>47</v>
      </c>
      <c r="D22" s="37" t="s">
        <v>6</v>
      </c>
      <c r="E22" s="308">
        <f t="shared" ref="E22:AJ22" si="15">SUM(E23:E27,E32:E34)</f>
        <v>16</v>
      </c>
      <c r="F22" s="236">
        <f t="shared" si="15"/>
        <v>0</v>
      </c>
      <c r="G22" s="236">
        <f>SUM(G23:G27,G32:G34)</f>
        <v>899.5</v>
      </c>
      <c r="H22" s="236">
        <f t="shared" si="15"/>
        <v>0</v>
      </c>
      <c r="I22" s="236">
        <f>SUM(I23:I27,I32:I34)</f>
        <v>0</v>
      </c>
      <c r="J22" s="236">
        <f t="shared" si="15"/>
        <v>899.5</v>
      </c>
      <c r="K22" s="236">
        <f t="shared" si="15"/>
        <v>0</v>
      </c>
      <c r="L22" s="236">
        <f t="shared" si="15"/>
        <v>0</v>
      </c>
      <c r="M22" s="236">
        <f t="shared" si="15"/>
        <v>0</v>
      </c>
      <c r="N22" s="236">
        <f t="shared" si="15"/>
        <v>0</v>
      </c>
      <c r="O22" s="236">
        <f t="shared" si="15"/>
        <v>0</v>
      </c>
      <c r="P22" s="228">
        <f t="shared" si="15"/>
        <v>16</v>
      </c>
      <c r="Q22" s="226">
        <f t="shared" si="15"/>
        <v>0</v>
      </c>
      <c r="R22" s="236">
        <f t="shared" si="15"/>
        <v>899.5</v>
      </c>
      <c r="S22" s="226">
        <f t="shared" si="15"/>
        <v>0</v>
      </c>
      <c r="T22" s="236">
        <f t="shared" si="15"/>
        <v>0</v>
      </c>
      <c r="U22" s="226">
        <f t="shared" si="15"/>
        <v>899.5</v>
      </c>
      <c r="V22" s="235">
        <f t="shared" si="15"/>
        <v>0</v>
      </c>
      <c r="W22" s="226">
        <f t="shared" si="15"/>
        <v>0</v>
      </c>
      <c r="X22" s="226">
        <f t="shared" si="15"/>
        <v>0</v>
      </c>
      <c r="Y22" s="235">
        <f t="shared" si="15"/>
        <v>0</v>
      </c>
      <c r="Z22" s="227">
        <f t="shared" si="15"/>
        <v>0</v>
      </c>
      <c r="AA22" s="228">
        <f t="shared" si="15"/>
        <v>0</v>
      </c>
      <c r="AB22" s="226">
        <f t="shared" si="15"/>
        <v>0</v>
      </c>
      <c r="AC22" s="236">
        <f t="shared" si="15"/>
        <v>0</v>
      </c>
      <c r="AD22" s="226">
        <f t="shared" si="15"/>
        <v>0</v>
      </c>
      <c r="AE22" s="236">
        <f t="shared" si="15"/>
        <v>0</v>
      </c>
      <c r="AF22" s="226">
        <f t="shared" si="15"/>
        <v>0</v>
      </c>
      <c r="AG22" s="235">
        <f t="shared" si="15"/>
        <v>0</v>
      </c>
      <c r="AH22" s="226">
        <f t="shared" si="15"/>
        <v>0</v>
      </c>
      <c r="AI22" s="226">
        <f t="shared" si="15"/>
        <v>0</v>
      </c>
      <c r="AJ22" s="235">
        <f t="shared" si="15"/>
        <v>0</v>
      </c>
      <c r="AK22" s="227">
        <f t="shared" ref="AK22:BG22" si="16">SUM(AK23:AK27,AK32:AK34)</f>
        <v>0</v>
      </c>
      <c r="AL22" s="228">
        <f t="shared" si="16"/>
        <v>0</v>
      </c>
      <c r="AM22" s="226">
        <f t="shared" si="16"/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 t="shared" si="16"/>
        <v>0</v>
      </c>
      <c r="AX22" s="226">
        <f t="shared" si="16"/>
        <v>0</v>
      </c>
      <c r="AY22" s="236">
        <f t="shared" si="16"/>
        <v>0</v>
      </c>
      <c r="AZ22" s="226">
        <f t="shared" si="16"/>
        <v>0</v>
      </c>
      <c r="BA22" s="236">
        <f t="shared" si="16"/>
        <v>0</v>
      </c>
      <c r="BB22" s="226">
        <f t="shared" si="16"/>
        <v>0</v>
      </c>
      <c r="BC22" s="235">
        <f t="shared" si="16"/>
        <v>0</v>
      </c>
      <c r="BD22" s="226">
        <f t="shared" si="16"/>
        <v>0</v>
      </c>
      <c r="BE22" s="226">
        <f t="shared" si="16"/>
        <v>0</v>
      </c>
      <c r="BF22" s="235">
        <f t="shared" si="16"/>
        <v>0</v>
      </c>
      <c r="BG22" s="227">
        <f t="shared" si="16"/>
        <v>0</v>
      </c>
      <c r="BH22" s="379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17">IF(E28-E29&gt;=0,0,"Ошибка")</f>
        <v>0</v>
      </c>
      <c r="BK22" s="253">
        <f t="shared" si="17"/>
        <v>0</v>
      </c>
      <c r="BL22" s="253">
        <f t="shared" si="17"/>
        <v>0</v>
      </c>
      <c r="BM22" s="253">
        <f t="shared" si="17"/>
        <v>0</v>
      </c>
      <c r="BN22" s="253">
        <f t="shared" si="17"/>
        <v>0</v>
      </c>
      <c r="BO22" s="253">
        <f t="shared" si="17"/>
        <v>0</v>
      </c>
      <c r="BP22" s="253">
        <f t="shared" si="17"/>
        <v>0</v>
      </c>
      <c r="BQ22" s="253">
        <f t="shared" si="17"/>
        <v>0</v>
      </c>
      <c r="BR22" s="253">
        <f t="shared" si="17"/>
        <v>0</v>
      </c>
      <c r="BS22" s="253">
        <f t="shared" si="17"/>
        <v>0</v>
      </c>
      <c r="BT22" s="253">
        <f t="shared" si="17"/>
        <v>0</v>
      </c>
      <c r="BU22" s="253">
        <f t="shared" si="17"/>
        <v>0</v>
      </c>
      <c r="BV22" s="253">
        <f t="shared" si="17"/>
        <v>0</v>
      </c>
      <c r="BW22" s="253">
        <f t="shared" si="17"/>
        <v>0</v>
      </c>
      <c r="BX22" s="253">
        <f t="shared" si="17"/>
        <v>0</v>
      </c>
      <c r="BY22" s="253">
        <f t="shared" si="17"/>
        <v>0</v>
      </c>
      <c r="BZ22" s="253">
        <f t="shared" si="17"/>
        <v>0</v>
      </c>
      <c r="CA22" s="253">
        <f t="shared" si="17"/>
        <v>0</v>
      </c>
      <c r="CB22" s="253">
        <f t="shared" si="17"/>
        <v>0</v>
      </c>
      <c r="CC22" s="253">
        <f t="shared" si="17"/>
        <v>0</v>
      </c>
      <c r="CD22" s="253">
        <f t="shared" si="17"/>
        <v>0</v>
      </c>
      <c r="CE22" s="253">
        <f t="shared" si="17"/>
        <v>0</v>
      </c>
      <c r="CF22" s="253">
        <f t="shared" si="17"/>
        <v>0</v>
      </c>
      <c r="CG22" s="253">
        <f t="shared" si="17"/>
        <v>0</v>
      </c>
      <c r="CH22" s="253">
        <f t="shared" si="17"/>
        <v>0</v>
      </c>
      <c r="CI22" s="253">
        <f t="shared" si="17"/>
        <v>0</v>
      </c>
      <c r="CJ22" s="253">
        <f t="shared" si="17"/>
        <v>0</v>
      </c>
      <c r="CK22" s="253">
        <f t="shared" si="17"/>
        <v>0</v>
      </c>
      <c r="CL22" s="253">
        <f t="shared" si="17"/>
        <v>0</v>
      </c>
      <c r="CM22" s="253">
        <f t="shared" si="17"/>
        <v>0</v>
      </c>
      <c r="CN22" s="253">
        <f t="shared" si="17"/>
        <v>0</v>
      </c>
      <c r="CO22" s="253">
        <f t="shared" si="17"/>
        <v>0</v>
      </c>
      <c r="CP22" s="253">
        <f t="shared" ref="CP22:DL22" si="18">IF(AK28-AK29&gt;=0,0,"Ошибка")</f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</row>
    <row r="23" spans="1:116" s="27" customFormat="1" ht="24.75" customHeight="1">
      <c r="A23" s="272" t="str">
        <f t="shared" ref="A23:A34" si="19">A22</f>
        <v>МО "Музейное объединение"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1</v>
      </c>
      <c r="F23" s="236">
        <f>ROUND(SUM(Q23,AB23,AM23,AX23),1)</f>
        <v>0</v>
      </c>
      <c r="G23" s="236">
        <f>SUM(J23:L23)</f>
        <v>91.4</v>
      </c>
      <c r="H23" s="236">
        <f>ROUND(SUM(S23,AD23,AO23,AZ23),1)</f>
        <v>0</v>
      </c>
      <c r="I23" s="236">
        <f>SUM(M23:O23)</f>
        <v>0</v>
      </c>
      <c r="J23" s="236">
        <f t="shared" ref="J23:J34" si="20">ROUND(SUM(U23,AF23,AQ23,BB23),1)</f>
        <v>91.4</v>
      </c>
      <c r="K23" s="236">
        <f t="shared" ref="K23:K34" si="21">ROUND(SUM(V23,AG23,AR23,BC23),1)</f>
        <v>0</v>
      </c>
      <c r="L23" s="236">
        <f t="shared" ref="L23:L34" si="22">ROUND(SUM(W23,AH23,AS23,BD23),1)</f>
        <v>0</v>
      </c>
      <c r="M23" s="236">
        <f t="shared" ref="M23:M34" si="23">ROUND(SUM(X23,AI23,AT23,BE23),1)</f>
        <v>0</v>
      </c>
      <c r="N23" s="236">
        <f t="shared" ref="N23:N34" si="24">ROUND(SUM(Y23,AJ23,AU23,BF23),1)</f>
        <v>0</v>
      </c>
      <c r="O23" s="236">
        <f t="shared" ref="O23:O33" si="25">ROUND(SUM(Z23,AK23,AV23,BG23),1)</f>
        <v>0</v>
      </c>
      <c r="P23" s="220">
        <v>1</v>
      </c>
      <c r="Q23" s="221"/>
      <c r="R23" s="237">
        <f>SUM(U23:W23)</f>
        <v>91.4</v>
      </c>
      <c r="S23" s="221"/>
      <c r="T23" s="237">
        <f>SUM(X23:Z23)</f>
        <v>0</v>
      </c>
      <c r="U23" s="221">
        <v>91.4</v>
      </c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9">
        <f t="shared" ref="BH23:BH34" si="26">IF((COUNTA(BJ23:DL23)-COUNTIF(BJ23:DL23,0))=0,0,CONCATENATE("Ошибки!-",COUNTA(BJ23:DL23)-COUNTIF(BJ23:DL23,0)))</f>
        <v>0</v>
      </c>
      <c r="BI23" s="255" t="str">
        <f t="shared" ref="BI23:BI34" si="27">D23</f>
        <v>02</v>
      </c>
      <c r="BJ23" s="318"/>
      <c r="BK23" s="253">
        <f>IF(ROUND((E23-F23),5)&gt;=0,0,"Ошибка!")</f>
        <v>0</v>
      </c>
      <c r="BL23" s="318"/>
      <c r="BM23" s="253">
        <f t="shared" ref="BM23:BM34" si="28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253">
        <f t="shared" ref="BV23:BV34" si="29">IF(ROUND((P23-Q23),5)&gt;=0,0,"Ошибка!")</f>
        <v>0</v>
      </c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253">
        <f t="shared" ref="CG23:CG34" si="30">IF(ROUND((AA23-AB23),5)&gt;=0,0,"Ошибка!")</f>
        <v>0</v>
      </c>
      <c r="CH23" s="318"/>
      <c r="CI23" s="253">
        <f t="shared" ref="CI23:CI34" si="31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253">
        <f t="shared" ref="CR23:CR34" si="32">IF(ROUND((AL23-AM23),5)&gt;=0,0,"Ошибка!")</f>
        <v>0</v>
      </c>
      <c r="CS23" s="318"/>
      <c r="CT23" s="253">
        <f t="shared" ref="CT23:CT34" si="33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253">
        <f t="shared" ref="DC23:DC34" si="34">IF(ROUND((AW23-AX23),5)&gt;=0,0,"Ошибка!")</f>
        <v>0</v>
      </c>
      <c r="DD23" s="318"/>
      <c r="DE23" s="253">
        <f t="shared" ref="DE23:DE34" si="35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.75" customHeight="1">
      <c r="A24" s="272" t="str">
        <f t="shared" si="19"/>
        <v>МО "Музейное объединение"</v>
      </c>
      <c r="B24" s="212" t="s">
        <v>229</v>
      </c>
      <c r="C24" s="37" t="s">
        <v>58</v>
      </c>
      <c r="D24" s="37" t="s">
        <v>8</v>
      </c>
      <c r="E24" s="308">
        <f t="shared" ref="E24:E34" si="36">ROUND(SUM(P24,AA24,AL24,AW24),0)</f>
        <v>8</v>
      </c>
      <c r="F24" s="236">
        <f t="shared" ref="F24:F34" si="37">ROUND(SUM(Q24,AB24,AM24,AX24),1)</f>
        <v>0</v>
      </c>
      <c r="G24" s="236">
        <f t="shared" ref="G24:G32" si="38">SUM(J24:L24)</f>
        <v>468.2</v>
      </c>
      <c r="H24" s="236">
        <f t="shared" ref="H24:H34" si="39">ROUND(SUM(S24,AD24,AO24,AZ24),1)</f>
        <v>0</v>
      </c>
      <c r="I24" s="236">
        <f t="shared" ref="I24:I32" si="40">SUM(M24:O24)</f>
        <v>0</v>
      </c>
      <c r="J24" s="236">
        <f t="shared" si="20"/>
        <v>468.2</v>
      </c>
      <c r="K24" s="236">
        <f t="shared" si="21"/>
        <v>0</v>
      </c>
      <c r="L24" s="236">
        <f t="shared" si="22"/>
        <v>0</v>
      </c>
      <c r="M24" s="236">
        <f t="shared" si="23"/>
        <v>0</v>
      </c>
      <c r="N24" s="236">
        <f t="shared" si="24"/>
        <v>0</v>
      </c>
      <c r="O24" s="236">
        <f t="shared" si="25"/>
        <v>0</v>
      </c>
      <c r="P24" s="220">
        <v>8</v>
      </c>
      <c r="Q24" s="221"/>
      <c r="R24" s="237">
        <f t="shared" ref="R24:R34" si="41">SUM(U24:W24)</f>
        <v>468.2</v>
      </c>
      <c r="S24" s="221"/>
      <c r="T24" s="237">
        <f t="shared" ref="T24:T33" si="42">SUM(X24:Z24)</f>
        <v>0</v>
      </c>
      <c r="U24" s="221">
        <v>468.2</v>
      </c>
      <c r="V24" s="233"/>
      <c r="W24" s="221"/>
      <c r="X24" s="221"/>
      <c r="Y24" s="233"/>
      <c r="Z24" s="221"/>
      <c r="AA24" s="220"/>
      <c r="AB24" s="221"/>
      <c r="AC24" s="237">
        <f t="shared" ref="AC24:AC34" si="43">SUM(AF24:AH24)</f>
        <v>0</v>
      </c>
      <c r="AD24" s="221"/>
      <c r="AE24" s="237">
        <f t="shared" ref="AE24:AE33" si="44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45">SUM(AQ24:AS24)</f>
        <v>0</v>
      </c>
      <c r="AO24" s="221"/>
      <c r="AP24" s="237">
        <f t="shared" ref="AP24:AP33" si="46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7">SUM(BB24:BD24)</f>
        <v>0</v>
      </c>
      <c r="AZ24" s="221"/>
      <c r="BA24" s="237">
        <f t="shared" ref="BA24:BA33" si="48">SUM(BE24:BG24)</f>
        <v>0</v>
      </c>
      <c r="BB24" s="221"/>
      <c r="BC24" s="233"/>
      <c r="BD24" s="221"/>
      <c r="BE24" s="221"/>
      <c r="BF24" s="233"/>
      <c r="BG24" s="221"/>
      <c r="BH24" s="379">
        <f t="shared" si="26"/>
        <v>0</v>
      </c>
      <c r="BI24" s="255" t="str">
        <f t="shared" si="27"/>
        <v>03</v>
      </c>
      <c r="BJ24" s="318"/>
      <c r="BK24" s="253">
        <f t="shared" ref="BK24:BK34" si="49">IF(ROUND((E24-F24),5)&gt;=0,0,"Ошибка!")</f>
        <v>0</v>
      </c>
      <c r="BL24" s="318"/>
      <c r="BM24" s="253">
        <f t="shared" si="28"/>
        <v>0</v>
      </c>
      <c r="BN24" s="247"/>
      <c r="BO24" s="250"/>
      <c r="BP24" s="318"/>
      <c r="BQ24" s="318"/>
      <c r="BR24" s="318"/>
      <c r="BS24" s="318"/>
      <c r="BT24" s="318"/>
      <c r="BU24" s="318"/>
      <c r="BV24" s="253">
        <f t="shared" si="29"/>
        <v>0</v>
      </c>
      <c r="BW24" s="318"/>
      <c r="BX24" s="253">
        <f t="shared" ref="BX24:BX34" si="50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253">
        <f t="shared" si="30"/>
        <v>0</v>
      </c>
      <c r="CH24" s="318"/>
      <c r="CI24" s="253">
        <f t="shared" si="31"/>
        <v>0</v>
      </c>
      <c r="CJ24" s="318"/>
      <c r="CK24" s="318"/>
      <c r="CL24" s="318"/>
      <c r="CM24" s="318"/>
      <c r="CN24" s="318"/>
      <c r="CO24" s="318"/>
      <c r="CP24" s="318"/>
      <c r="CQ24" s="318"/>
      <c r="CR24" s="253">
        <f t="shared" si="32"/>
        <v>0</v>
      </c>
      <c r="CS24" s="318"/>
      <c r="CT24" s="253">
        <f t="shared" si="33"/>
        <v>0</v>
      </c>
      <c r="CU24" s="318"/>
      <c r="CV24" s="318"/>
      <c r="CW24" s="318"/>
      <c r="CX24" s="318"/>
      <c r="CY24" s="318"/>
      <c r="CZ24" s="318"/>
      <c r="DA24" s="318"/>
      <c r="DB24" s="318"/>
      <c r="DC24" s="253">
        <f t="shared" si="34"/>
        <v>0</v>
      </c>
      <c r="DD24" s="318"/>
      <c r="DE24" s="253">
        <f t="shared" si="35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.75" customHeight="1">
      <c r="A25" s="272" t="str">
        <f t="shared" si="19"/>
        <v>МО "Музейное объединение"</v>
      </c>
      <c r="B25" s="169" t="s">
        <v>102</v>
      </c>
      <c r="C25" s="37" t="s">
        <v>99</v>
      </c>
      <c r="D25" s="37" t="s">
        <v>9</v>
      </c>
      <c r="E25" s="308">
        <f t="shared" si="36"/>
        <v>0</v>
      </c>
      <c r="F25" s="236">
        <f t="shared" si="37"/>
        <v>0</v>
      </c>
      <c r="G25" s="236">
        <f t="shared" si="38"/>
        <v>0</v>
      </c>
      <c r="H25" s="236">
        <f t="shared" si="39"/>
        <v>0</v>
      </c>
      <c r="I25" s="236">
        <f>SUM(M25:O25)</f>
        <v>0</v>
      </c>
      <c r="J25" s="236">
        <f t="shared" si="20"/>
        <v>0</v>
      </c>
      <c r="K25" s="236">
        <f t="shared" si="21"/>
        <v>0</v>
      </c>
      <c r="L25" s="236">
        <f t="shared" si="22"/>
        <v>0</v>
      </c>
      <c r="M25" s="236">
        <f t="shared" si="23"/>
        <v>0</v>
      </c>
      <c r="N25" s="236">
        <f t="shared" si="24"/>
        <v>0</v>
      </c>
      <c r="O25" s="236">
        <f t="shared" si="25"/>
        <v>0</v>
      </c>
      <c r="P25" s="220"/>
      <c r="Q25" s="221"/>
      <c r="R25" s="237">
        <f t="shared" si="41"/>
        <v>0</v>
      </c>
      <c r="S25" s="221"/>
      <c r="T25" s="237">
        <f t="shared" si="42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43"/>
        <v>0</v>
      </c>
      <c r="AD25" s="221"/>
      <c r="AE25" s="237">
        <f t="shared" si="44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45"/>
        <v>0</v>
      </c>
      <c r="AO25" s="221"/>
      <c r="AP25" s="237">
        <f t="shared" si="46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7"/>
        <v>0</v>
      </c>
      <c r="AZ25" s="221"/>
      <c r="BA25" s="237">
        <f t="shared" si="48"/>
        <v>0</v>
      </c>
      <c r="BB25" s="221"/>
      <c r="BC25" s="233"/>
      <c r="BD25" s="221"/>
      <c r="BE25" s="221"/>
      <c r="BF25" s="233"/>
      <c r="BG25" s="221"/>
      <c r="BH25" s="379">
        <f t="shared" si="26"/>
        <v>0</v>
      </c>
      <c r="BI25" s="255" t="str">
        <f t="shared" si="27"/>
        <v>04</v>
      </c>
      <c r="BJ25" s="318"/>
      <c r="BK25" s="253">
        <f t="shared" si="49"/>
        <v>0</v>
      </c>
      <c r="BL25" s="318"/>
      <c r="BM25" s="253">
        <f t="shared" si="28"/>
        <v>0</v>
      </c>
      <c r="BN25" s="247"/>
      <c r="BO25" s="250"/>
      <c r="BP25" s="318"/>
      <c r="BQ25" s="318"/>
      <c r="BR25" s="318"/>
      <c r="BS25" s="318"/>
      <c r="BT25" s="318"/>
      <c r="BU25" s="318"/>
      <c r="BV25" s="253">
        <f t="shared" si="29"/>
        <v>0</v>
      </c>
      <c r="BW25" s="318"/>
      <c r="BX25" s="253">
        <f t="shared" si="50"/>
        <v>0</v>
      </c>
      <c r="BY25" s="318"/>
      <c r="BZ25" s="318"/>
      <c r="CA25" s="318"/>
      <c r="CB25" s="318"/>
      <c r="CC25" s="318"/>
      <c r="CD25" s="318"/>
      <c r="CE25" s="318"/>
      <c r="CF25" s="318"/>
      <c r="CG25" s="253">
        <f t="shared" si="30"/>
        <v>0</v>
      </c>
      <c r="CH25" s="318"/>
      <c r="CI25" s="253">
        <f t="shared" si="31"/>
        <v>0</v>
      </c>
      <c r="CJ25" s="318"/>
      <c r="CK25" s="318"/>
      <c r="CL25" s="318"/>
      <c r="CM25" s="318"/>
      <c r="CN25" s="318"/>
      <c r="CO25" s="318"/>
      <c r="CP25" s="318"/>
      <c r="CQ25" s="318"/>
      <c r="CR25" s="253">
        <f t="shared" si="32"/>
        <v>0</v>
      </c>
      <c r="CS25" s="318"/>
      <c r="CT25" s="253">
        <f t="shared" si="33"/>
        <v>0</v>
      </c>
      <c r="CU25" s="318"/>
      <c r="CV25" s="318"/>
      <c r="CW25" s="318"/>
      <c r="CX25" s="318"/>
      <c r="CY25" s="318"/>
      <c r="CZ25" s="318"/>
      <c r="DA25" s="318"/>
      <c r="DB25" s="318"/>
      <c r="DC25" s="253">
        <f t="shared" si="34"/>
        <v>0</v>
      </c>
      <c r="DD25" s="318"/>
      <c r="DE25" s="253">
        <f t="shared" si="35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.75" customHeight="1">
      <c r="A26" s="272" t="str">
        <f t="shared" si="19"/>
        <v>МО "Музейное объединение"</v>
      </c>
      <c r="B26" s="169" t="s">
        <v>103</v>
      </c>
      <c r="C26" s="37" t="s">
        <v>100</v>
      </c>
      <c r="D26" s="37" t="s">
        <v>10</v>
      </c>
      <c r="E26" s="308">
        <f t="shared" si="36"/>
        <v>0</v>
      </c>
      <c r="F26" s="236">
        <f t="shared" si="37"/>
        <v>0</v>
      </c>
      <c r="G26" s="236">
        <f t="shared" si="38"/>
        <v>0</v>
      </c>
      <c r="H26" s="236">
        <f t="shared" si="39"/>
        <v>0</v>
      </c>
      <c r="I26" s="236">
        <f>SUM(M26:O26)</f>
        <v>0</v>
      </c>
      <c r="J26" s="236">
        <f t="shared" si="20"/>
        <v>0</v>
      </c>
      <c r="K26" s="236">
        <f t="shared" si="21"/>
        <v>0</v>
      </c>
      <c r="L26" s="236">
        <f t="shared" si="22"/>
        <v>0</v>
      </c>
      <c r="M26" s="236">
        <f t="shared" si="23"/>
        <v>0</v>
      </c>
      <c r="N26" s="236">
        <f t="shared" si="24"/>
        <v>0</v>
      </c>
      <c r="O26" s="236">
        <f t="shared" si="25"/>
        <v>0</v>
      </c>
      <c r="P26" s="220"/>
      <c r="Q26" s="221"/>
      <c r="R26" s="237">
        <f t="shared" si="41"/>
        <v>0</v>
      </c>
      <c r="S26" s="221"/>
      <c r="T26" s="237">
        <f t="shared" si="42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43"/>
        <v>0</v>
      </c>
      <c r="AD26" s="221"/>
      <c r="AE26" s="237">
        <f t="shared" si="44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45"/>
        <v>0</v>
      </c>
      <c r="AO26" s="221"/>
      <c r="AP26" s="237">
        <f t="shared" si="46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7"/>
        <v>0</v>
      </c>
      <c r="AZ26" s="221"/>
      <c r="BA26" s="237">
        <f t="shared" si="48"/>
        <v>0</v>
      </c>
      <c r="BB26" s="221"/>
      <c r="BC26" s="233"/>
      <c r="BD26" s="221"/>
      <c r="BE26" s="221"/>
      <c r="BF26" s="233"/>
      <c r="BG26" s="221"/>
      <c r="BH26" s="379">
        <f t="shared" si="26"/>
        <v>0</v>
      </c>
      <c r="BI26" s="255" t="str">
        <f t="shared" si="27"/>
        <v>05</v>
      </c>
      <c r="BJ26" s="318"/>
      <c r="BK26" s="253">
        <f t="shared" si="49"/>
        <v>0</v>
      </c>
      <c r="BL26" s="318"/>
      <c r="BM26" s="253">
        <f t="shared" si="28"/>
        <v>0</v>
      </c>
      <c r="BN26" s="247"/>
      <c r="BO26" s="250"/>
      <c r="BP26" s="318"/>
      <c r="BQ26" s="318"/>
      <c r="BR26" s="318"/>
      <c r="BS26" s="318"/>
      <c r="BT26" s="318"/>
      <c r="BU26" s="318"/>
      <c r="BV26" s="253">
        <f t="shared" si="29"/>
        <v>0</v>
      </c>
      <c r="BW26" s="318"/>
      <c r="BX26" s="253">
        <f t="shared" si="50"/>
        <v>0</v>
      </c>
      <c r="BY26" s="318"/>
      <c r="BZ26" s="318"/>
      <c r="CA26" s="318"/>
      <c r="CB26" s="318"/>
      <c r="CC26" s="318"/>
      <c r="CD26" s="318"/>
      <c r="CE26" s="318"/>
      <c r="CF26" s="318"/>
      <c r="CG26" s="253">
        <f t="shared" si="30"/>
        <v>0</v>
      </c>
      <c r="CH26" s="318"/>
      <c r="CI26" s="253">
        <f t="shared" si="31"/>
        <v>0</v>
      </c>
      <c r="CJ26" s="318"/>
      <c r="CK26" s="318"/>
      <c r="CL26" s="318"/>
      <c r="CM26" s="318"/>
      <c r="CN26" s="318"/>
      <c r="CO26" s="318"/>
      <c r="CP26" s="318"/>
      <c r="CQ26" s="318"/>
      <c r="CR26" s="253">
        <f t="shared" si="32"/>
        <v>0</v>
      </c>
      <c r="CS26" s="318"/>
      <c r="CT26" s="253">
        <f t="shared" si="33"/>
        <v>0</v>
      </c>
      <c r="CU26" s="318"/>
      <c r="CV26" s="318"/>
      <c r="CW26" s="318"/>
      <c r="CX26" s="318"/>
      <c r="CY26" s="318"/>
      <c r="CZ26" s="318"/>
      <c r="DA26" s="318"/>
      <c r="DB26" s="318"/>
      <c r="DC26" s="253">
        <f t="shared" si="34"/>
        <v>0</v>
      </c>
      <c r="DD26" s="318"/>
      <c r="DE26" s="253">
        <f t="shared" si="35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.75" customHeight="1">
      <c r="A27" s="272" t="str">
        <f t="shared" si="19"/>
        <v>МО "Музейное объединение"</v>
      </c>
      <c r="B27" s="169" t="s">
        <v>104</v>
      </c>
      <c r="C27" s="37" t="s">
        <v>101</v>
      </c>
      <c r="D27" s="37" t="s">
        <v>59</v>
      </c>
      <c r="E27" s="308">
        <f t="shared" si="36"/>
        <v>5</v>
      </c>
      <c r="F27" s="236">
        <f t="shared" si="37"/>
        <v>0</v>
      </c>
      <c r="G27" s="236">
        <f>SUM(J27:L27)</f>
        <v>213.5</v>
      </c>
      <c r="H27" s="236">
        <f t="shared" si="39"/>
        <v>0</v>
      </c>
      <c r="I27" s="236">
        <f>SUM(M27:O27)</f>
        <v>0</v>
      </c>
      <c r="J27" s="236">
        <f t="shared" si="20"/>
        <v>213.5</v>
      </c>
      <c r="K27" s="236">
        <f t="shared" si="21"/>
        <v>0</v>
      </c>
      <c r="L27" s="236">
        <f t="shared" si="22"/>
        <v>0</v>
      </c>
      <c r="M27" s="236">
        <f t="shared" si="23"/>
        <v>0</v>
      </c>
      <c r="N27" s="236">
        <f t="shared" si="24"/>
        <v>0</v>
      </c>
      <c r="O27" s="236">
        <f t="shared" si="25"/>
        <v>0</v>
      </c>
      <c r="P27" s="220">
        <v>5</v>
      </c>
      <c r="Q27" s="221"/>
      <c r="R27" s="237">
        <f t="shared" si="41"/>
        <v>213.5</v>
      </c>
      <c r="S27" s="221"/>
      <c r="T27" s="237">
        <f t="shared" si="42"/>
        <v>0</v>
      </c>
      <c r="U27" s="221">
        <v>213.5</v>
      </c>
      <c r="V27" s="233"/>
      <c r="W27" s="221"/>
      <c r="X27" s="221"/>
      <c r="Y27" s="233"/>
      <c r="Z27" s="221"/>
      <c r="AA27" s="220"/>
      <c r="AB27" s="221"/>
      <c r="AC27" s="237">
        <f t="shared" si="43"/>
        <v>0</v>
      </c>
      <c r="AD27" s="221"/>
      <c r="AE27" s="237">
        <f t="shared" si="44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45"/>
        <v>0</v>
      </c>
      <c r="AO27" s="221"/>
      <c r="AP27" s="237">
        <f t="shared" si="46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7"/>
        <v>0</v>
      </c>
      <c r="AZ27" s="221"/>
      <c r="BA27" s="237">
        <f t="shared" si="48"/>
        <v>0</v>
      </c>
      <c r="BB27" s="221"/>
      <c r="BC27" s="233"/>
      <c r="BD27" s="221"/>
      <c r="BE27" s="221"/>
      <c r="BF27" s="233"/>
      <c r="BG27" s="221"/>
      <c r="BH27" s="379">
        <f t="shared" si="26"/>
        <v>0</v>
      </c>
      <c r="BI27" s="255" t="str">
        <f t="shared" si="27"/>
        <v>06</v>
      </c>
      <c r="BJ27" s="318"/>
      <c r="BK27" s="253">
        <f t="shared" si="49"/>
        <v>0</v>
      </c>
      <c r="BL27" s="318"/>
      <c r="BM27" s="253">
        <f t="shared" si="28"/>
        <v>0</v>
      </c>
      <c r="BN27" s="247"/>
      <c r="BO27" s="250"/>
      <c r="BP27" s="318"/>
      <c r="BQ27" s="318"/>
      <c r="BR27" s="318"/>
      <c r="BS27" s="318"/>
      <c r="BT27" s="318"/>
      <c r="BU27" s="318"/>
      <c r="BV27" s="253">
        <f t="shared" si="29"/>
        <v>0</v>
      </c>
      <c r="BW27" s="318"/>
      <c r="BX27" s="253">
        <f t="shared" si="50"/>
        <v>0</v>
      </c>
      <c r="BY27" s="318"/>
      <c r="BZ27" s="318"/>
      <c r="CA27" s="318"/>
      <c r="CB27" s="318"/>
      <c r="CC27" s="318"/>
      <c r="CD27" s="318"/>
      <c r="CE27" s="318"/>
      <c r="CF27" s="318"/>
      <c r="CG27" s="253">
        <f t="shared" si="30"/>
        <v>0</v>
      </c>
      <c r="CH27" s="318"/>
      <c r="CI27" s="253">
        <f t="shared" si="31"/>
        <v>0</v>
      </c>
      <c r="CJ27" s="318"/>
      <c r="CK27" s="318"/>
      <c r="CL27" s="318"/>
      <c r="CM27" s="318"/>
      <c r="CN27" s="318"/>
      <c r="CO27" s="318"/>
      <c r="CP27" s="318"/>
      <c r="CQ27" s="318"/>
      <c r="CR27" s="253">
        <f t="shared" si="32"/>
        <v>0</v>
      </c>
      <c r="CS27" s="318"/>
      <c r="CT27" s="253">
        <f t="shared" si="33"/>
        <v>0</v>
      </c>
      <c r="CU27" s="318"/>
      <c r="CV27" s="318"/>
      <c r="CW27" s="318"/>
      <c r="CX27" s="318"/>
      <c r="CY27" s="318"/>
      <c r="CZ27" s="318"/>
      <c r="DA27" s="318"/>
      <c r="DB27" s="318"/>
      <c r="DC27" s="253">
        <f t="shared" si="34"/>
        <v>0</v>
      </c>
      <c r="DD27" s="318"/>
      <c r="DE27" s="253">
        <f t="shared" si="35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.75" customHeight="1">
      <c r="A28" s="272" t="str">
        <f t="shared" si="19"/>
        <v>МО "Музейное объединение"</v>
      </c>
      <c r="B28" s="214" t="s">
        <v>234</v>
      </c>
      <c r="C28" s="37" t="s">
        <v>71</v>
      </c>
      <c r="D28" s="37" t="s">
        <v>60</v>
      </c>
      <c r="E28" s="308">
        <f t="shared" si="36"/>
        <v>0</v>
      </c>
      <c r="F28" s="236">
        <f t="shared" si="37"/>
        <v>0</v>
      </c>
      <c r="G28" s="236">
        <f t="shared" si="38"/>
        <v>0</v>
      </c>
      <c r="H28" s="236">
        <f t="shared" si="39"/>
        <v>0</v>
      </c>
      <c r="I28" s="236">
        <f t="shared" si="40"/>
        <v>0</v>
      </c>
      <c r="J28" s="236">
        <f t="shared" si="20"/>
        <v>0</v>
      </c>
      <c r="K28" s="236">
        <f t="shared" si="21"/>
        <v>0</v>
      </c>
      <c r="L28" s="236">
        <f t="shared" si="22"/>
        <v>0</v>
      </c>
      <c r="M28" s="236">
        <f t="shared" si="23"/>
        <v>0</v>
      </c>
      <c r="N28" s="236">
        <f t="shared" si="24"/>
        <v>0</v>
      </c>
      <c r="O28" s="236">
        <f t="shared" si="25"/>
        <v>0</v>
      </c>
      <c r="P28" s="220"/>
      <c r="Q28" s="221"/>
      <c r="R28" s="237">
        <f t="shared" si="41"/>
        <v>0</v>
      </c>
      <c r="S28" s="221"/>
      <c r="T28" s="237">
        <f t="shared" si="42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43"/>
        <v>0</v>
      </c>
      <c r="AD28" s="221"/>
      <c r="AE28" s="237">
        <f t="shared" si="44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45"/>
        <v>0</v>
      </c>
      <c r="AO28" s="221"/>
      <c r="AP28" s="237">
        <f t="shared" si="46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7"/>
        <v>0</v>
      </c>
      <c r="AZ28" s="221"/>
      <c r="BA28" s="237">
        <f t="shared" si="48"/>
        <v>0</v>
      </c>
      <c r="BB28" s="221"/>
      <c r="BC28" s="233"/>
      <c r="BD28" s="221"/>
      <c r="BE28" s="221"/>
      <c r="BF28" s="233"/>
      <c r="BG28" s="221"/>
      <c r="BH28" s="379">
        <f t="shared" si="26"/>
        <v>0</v>
      </c>
      <c r="BI28" s="255" t="str">
        <f t="shared" si="27"/>
        <v>07</v>
      </c>
      <c r="BJ28" s="318"/>
      <c r="BK28" s="253">
        <f t="shared" si="49"/>
        <v>0</v>
      </c>
      <c r="BL28" s="318"/>
      <c r="BM28" s="253">
        <f t="shared" si="28"/>
        <v>0</v>
      </c>
      <c r="BN28" s="247"/>
      <c r="BO28" s="250"/>
      <c r="BP28" s="318"/>
      <c r="BQ28" s="318"/>
      <c r="BR28" s="318"/>
      <c r="BS28" s="318"/>
      <c r="BT28" s="318"/>
      <c r="BU28" s="318"/>
      <c r="BV28" s="253">
        <f t="shared" si="29"/>
        <v>0</v>
      </c>
      <c r="BW28" s="318"/>
      <c r="BX28" s="253">
        <f t="shared" si="50"/>
        <v>0</v>
      </c>
      <c r="BY28" s="318"/>
      <c r="BZ28" s="318"/>
      <c r="CA28" s="318"/>
      <c r="CB28" s="318"/>
      <c r="CC28" s="318"/>
      <c r="CD28" s="318"/>
      <c r="CE28" s="318"/>
      <c r="CF28" s="318"/>
      <c r="CG28" s="253">
        <f t="shared" si="30"/>
        <v>0</v>
      </c>
      <c r="CH28" s="318"/>
      <c r="CI28" s="253">
        <f t="shared" si="31"/>
        <v>0</v>
      </c>
      <c r="CJ28" s="318"/>
      <c r="CK28" s="318"/>
      <c r="CL28" s="318"/>
      <c r="CM28" s="318"/>
      <c r="CN28" s="318"/>
      <c r="CO28" s="318"/>
      <c r="CP28" s="318"/>
      <c r="CQ28" s="318"/>
      <c r="CR28" s="253">
        <f t="shared" si="32"/>
        <v>0</v>
      </c>
      <c r="CS28" s="318"/>
      <c r="CT28" s="253">
        <f t="shared" si="33"/>
        <v>0</v>
      </c>
      <c r="CU28" s="318"/>
      <c r="CV28" s="318"/>
      <c r="CW28" s="318"/>
      <c r="CX28" s="318"/>
      <c r="CY28" s="318"/>
      <c r="CZ28" s="318"/>
      <c r="DA28" s="318"/>
      <c r="DB28" s="318"/>
      <c r="DC28" s="253">
        <f t="shared" si="34"/>
        <v>0</v>
      </c>
      <c r="DD28" s="318"/>
      <c r="DE28" s="253">
        <f t="shared" si="35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.75" customHeight="1">
      <c r="A29" s="272" t="str">
        <f t="shared" si="19"/>
        <v>МО "Музейное объединение"</v>
      </c>
      <c r="B29" s="213" t="s">
        <v>72</v>
      </c>
      <c r="C29" s="37" t="s">
        <v>73</v>
      </c>
      <c r="D29" s="37" t="s">
        <v>61</v>
      </c>
      <c r="E29" s="308">
        <f t="shared" si="36"/>
        <v>0</v>
      </c>
      <c r="F29" s="236">
        <f t="shared" si="37"/>
        <v>0</v>
      </c>
      <c r="G29" s="236">
        <f t="shared" si="38"/>
        <v>0</v>
      </c>
      <c r="H29" s="236">
        <f t="shared" si="39"/>
        <v>0</v>
      </c>
      <c r="I29" s="236">
        <f t="shared" si="40"/>
        <v>0</v>
      </c>
      <c r="J29" s="236">
        <f t="shared" si="20"/>
        <v>0</v>
      </c>
      <c r="K29" s="236">
        <f t="shared" si="21"/>
        <v>0</v>
      </c>
      <c r="L29" s="236">
        <f t="shared" si="22"/>
        <v>0</v>
      </c>
      <c r="M29" s="236">
        <f t="shared" si="23"/>
        <v>0</v>
      </c>
      <c r="N29" s="236">
        <f t="shared" si="24"/>
        <v>0</v>
      </c>
      <c r="O29" s="236">
        <f t="shared" si="25"/>
        <v>0</v>
      </c>
      <c r="P29" s="220"/>
      <c r="Q29" s="221"/>
      <c r="R29" s="237">
        <f t="shared" si="41"/>
        <v>0</v>
      </c>
      <c r="S29" s="221"/>
      <c r="T29" s="237">
        <f t="shared" si="42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43"/>
        <v>0</v>
      </c>
      <c r="AD29" s="221"/>
      <c r="AE29" s="237">
        <f t="shared" si="44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45"/>
        <v>0</v>
      </c>
      <c r="AO29" s="221"/>
      <c r="AP29" s="237">
        <f t="shared" si="46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7"/>
        <v>0</v>
      </c>
      <c r="AZ29" s="221"/>
      <c r="BA29" s="237">
        <f t="shared" si="48"/>
        <v>0</v>
      </c>
      <c r="BB29" s="221"/>
      <c r="BC29" s="233"/>
      <c r="BD29" s="221"/>
      <c r="BE29" s="221"/>
      <c r="BF29" s="233"/>
      <c r="BG29" s="221"/>
      <c r="BH29" s="379">
        <f t="shared" si="26"/>
        <v>0</v>
      </c>
      <c r="BI29" s="255" t="str">
        <f t="shared" si="27"/>
        <v>08</v>
      </c>
      <c r="BJ29" s="318"/>
      <c r="BK29" s="253">
        <f t="shared" si="49"/>
        <v>0</v>
      </c>
      <c r="BL29" s="318"/>
      <c r="BM29" s="253">
        <f t="shared" si="28"/>
        <v>0</v>
      </c>
      <c r="BN29" s="247"/>
      <c r="BO29" s="250"/>
      <c r="BP29" s="318"/>
      <c r="BQ29" s="318"/>
      <c r="BR29" s="318"/>
      <c r="BS29" s="318"/>
      <c r="BT29" s="318"/>
      <c r="BU29" s="318"/>
      <c r="BV29" s="253">
        <f t="shared" si="29"/>
        <v>0</v>
      </c>
      <c r="BW29" s="318"/>
      <c r="BX29" s="253">
        <f t="shared" si="50"/>
        <v>0</v>
      </c>
      <c r="BY29" s="318"/>
      <c r="BZ29" s="318"/>
      <c r="CA29" s="318"/>
      <c r="CB29" s="318"/>
      <c r="CC29" s="318"/>
      <c r="CD29" s="318"/>
      <c r="CE29" s="318"/>
      <c r="CF29" s="318"/>
      <c r="CG29" s="253">
        <f t="shared" si="30"/>
        <v>0</v>
      </c>
      <c r="CH29" s="318"/>
      <c r="CI29" s="253">
        <f t="shared" si="31"/>
        <v>0</v>
      </c>
      <c r="CJ29" s="318"/>
      <c r="CK29" s="318"/>
      <c r="CL29" s="318"/>
      <c r="CM29" s="318"/>
      <c r="CN29" s="318"/>
      <c r="CO29" s="318"/>
      <c r="CP29" s="318"/>
      <c r="CQ29" s="318"/>
      <c r="CR29" s="253">
        <f t="shared" si="32"/>
        <v>0</v>
      </c>
      <c r="CS29" s="318"/>
      <c r="CT29" s="253">
        <f t="shared" si="33"/>
        <v>0</v>
      </c>
      <c r="CU29" s="318"/>
      <c r="CV29" s="318"/>
      <c r="CW29" s="318"/>
      <c r="CX29" s="318"/>
      <c r="CY29" s="318"/>
      <c r="CZ29" s="318"/>
      <c r="DA29" s="318"/>
      <c r="DB29" s="318"/>
      <c r="DC29" s="253">
        <f t="shared" si="34"/>
        <v>0</v>
      </c>
      <c r="DD29" s="318"/>
      <c r="DE29" s="253">
        <f t="shared" si="35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.75" customHeight="1">
      <c r="A30" s="272" t="str">
        <f t="shared" si="19"/>
        <v>МО "Музейное объединение"</v>
      </c>
      <c r="B30" s="170" t="s">
        <v>106</v>
      </c>
      <c r="C30" s="37" t="s">
        <v>107</v>
      </c>
      <c r="D30" s="37" t="s">
        <v>63</v>
      </c>
      <c r="E30" s="308">
        <f t="shared" si="36"/>
        <v>0</v>
      </c>
      <c r="F30" s="236">
        <f t="shared" si="37"/>
        <v>0</v>
      </c>
      <c r="G30" s="236">
        <f t="shared" si="38"/>
        <v>0</v>
      </c>
      <c r="H30" s="236">
        <f t="shared" si="39"/>
        <v>0</v>
      </c>
      <c r="I30" s="236">
        <f t="shared" si="40"/>
        <v>0</v>
      </c>
      <c r="J30" s="236">
        <f t="shared" si="20"/>
        <v>0</v>
      </c>
      <c r="K30" s="236">
        <f t="shared" si="21"/>
        <v>0</v>
      </c>
      <c r="L30" s="236">
        <f t="shared" si="22"/>
        <v>0</v>
      </c>
      <c r="M30" s="236">
        <f t="shared" si="23"/>
        <v>0</v>
      </c>
      <c r="N30" s="236">
        <f t="shared" si="24"/>
        <v>0</v>
      </c>
      <c r="O30" s="236">
        <f t="shared" si="25"/>
        <v>0</v>
      </c>
      <c r="P30" s="220"/>
      <c r="Q30" s="221"/>
      <c r="R30" s="237">
        <f t="shared" si="41"/>
        <v>0</v>
      </c>
      <c r="S30" s="221"/>
      <c r="T30" s="237">
        <f t="shared" si="42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43"/>
        <v>0</v>
      </c>
      <c r="AD30" s="221"/>
      <c r="AE30" s="237">
        <f t="shared" si="44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45"/>
        <v>0</v>
      </c>
      <c r="AO30" s="221"/>
      <c r="AP30" s="237">
        <f t="shared" si="46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7"/>
        <v>0</v>
      </c>
      <c r="AZ30" s="221"/>
      <c r="BA30" s="237">
        <f t="shared" si="48"/>
        <v>0</v>
      </c>
      <c r="BB30" s="221"/>
      <c r="BC30" s="233"/>
      <c r="BD30" s="221"/>
      <c r="BE30" s="221"/>
      <c r="BF30" s="233"/>
      <c r="BG30" s="221"/>
      <c r="BH30" s="379">
        <f t="shared" si="26"/>
        <v>0</v>
      </c>
      <c r="BI30" s="255" t="str">
        <f t="shared" si="27"/>
        <v>09</v>
      </c>
      <c r="BJ30" s="318"/>
      <c r="BK30" s="253">
        <f t="shared" si="49"/>
        <v>0</v>
      </c>
      <c r="BL30" s="318"/>
      <c r="BM30" s="253">
        <f t="shared" si="28"/>
        <v>0</v>
      </c>
      <c r="BN30" s="247"/>
      <c r="BO30" s="250"/>
      <c r="BP30" s="318"/>
      <c r="BQ30" s="318"/>
      <c r="BR30" s="318"/>
      <c r="BS30" s="318"/>
      <c r="BT30" s="318"/>
      <c r="BU30" s="318"/>
      <c r="BV30" s="253">
        <f t="shared" si="29"/>
        <v>0</v>
      </c>
      <c r="BW30" s="318"/>
      <c r="BX30" s="253">
        <f t="shared" si="50"/>
        <v>0</v>
      </c>
      <c r="BY30" s="318"/>
      <c r="BZ30" s="318"/>
      <c r="CA30" s="318"/>
      <c r="CB30" s="318"/>
      <c r="CC30" s="318"/>
      <c r="CD30" s="318"/>
      <c r="CE30" s="318"/>
      <c r="CF30" s="318"/>
      <c r="CG30" s="253">
        <f t="shared" si="30"/>
        <v>0</v>
      </c>
      <c r="CH30" s="318"/>
      <c r="CI30" s="253">
        <f t="shared" si="31"/>
        <v>0</v>
      </c>
      <c r="CJ30" s="318"/>
      <c r="CK30" s="318"/>
      <c r="CL30" s="318"/>
      <c r="CM30" s="318"/>
      <c r="CN30" s="318"/>
      <c r="CO30" s="318"/>
      <c r="CP30" s="318"/>
      <c r="CQ30" s="318"/>
      <c r="CR30" s="253">
        <f t="shared" si="32"/>
        <v>0</v>
      </c>
      <c r="CS30" s="318"/>
      <c r="CT30" s="253">
        <f t="shared" si="33"/>
        <v>0</v>
      </c>
      <c r="CU30" s="318"/>
      <c r="CV30" s="318"/>
      <c r="CW30" s="318"/>
      <c r="CX30" s="318"/>
      <c r="CY30" s="318"/>
      <c r="CZ30" s="318"/>
      <c r="DA30" s="318"/>
      <c r="DB30" s="318"/>
      <c r="DC30" s="253">
        <f t="shared" si="34"/>
        <v>0</v>
      </c>
      <c r="DD30" s="318"/>
      <c r="DE30" s="253">
        <f t="shared" si="35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.75" customHeight="1">
      <c r="A31" s="272" t="str">
        <f t="shared" si="19"/>
        <v>МО "Музейное объединение"</v>
      </c>
      <c r="B31" s="170" t="s">
        <v>74</v>
      </c>
      <c r="C31" s="37" t="s">
        <v>76</v>
      </c>
      <c r="D31" s="37" t="s">
        <v>64</v>
      </c>
      <c r="E31" s="308">
        <f t="shared" si="36"/>
        <v>0</v>
      </c>
      <c r="F31" s="236">
        <f t="shared" si="37"/>
        <v>0</v>
      </c>
      <c r="G31" s="236">
        <f t="shared" si="38"/>
        <v>0</v>
      </c>
      <c r="H31" s="236">
        <f t="shared" si="39"/>
        <v>0</v>
      </c>
      <c r="I31" s="236">
        <f t="shared" si="40"/>
        <v>0</v>
      </c>
      <c r="J31" s="236">
        <f t="shared" si="20"/>
        <v>0</v>
      </c>
      <c r="K31" s="236">
        <f t="shared" si="21"/>
        <v>0</v>
      </c>
      <c r="L31" s="236">
        <f t="shared" si="22"/>
        <v>0</v>
      </c>
      <c r="M31" s="236">
        <f t="shared" si="23"/>
        <v>0</v>
      </c>
      <c r="N31" s="236">
        <f t="shared" si="24"/>
        <v>0</v>
      </c>
      <c r="O31" s="236">
        <f t="shared" si="25"/>
        <v>0</v>
      </c>
      <c r="P31" s="220"/>
      <c r="Q31" s="221"/>
      <c r="R31" s="237">
        <f t="shared" si="41"/>
        <v>0</v>
      </c>
      <c r="S31" s="221"/>
      <c r="T31" s="237">
        <f t="shared" si="42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43"/>
        <v>0</v>
      </c>
      <c r="AD31" s="221"/>
      <c r="AE31" s="237">
        <f t="shared" si="44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45"/>
        <v>0</v>
      </c>
      <c r="AO31" s="221"/>
      <c r="AP31" s="237">
        <f t="shared" si="46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7"/>
        <v>0</v>
      </c>
      <c r="AZ31" s="221"/>
      <c r="BA31" s="237">
        <f t="shared" si="48"/>
        <v>0</v>
      </c>
      <c r="BB31" s="221"/>
      <c r="BC31" s="233"/>
      <c r="BD31" s="221"/>
      <c r="BE31" s="221"/>
      <c r="BF31" s="233"/>
      <c r="BG31" s="221"/>
      <c r="BH31" s="379">
        <f t="shared" si="26"/>
        <v>0</v>
      </c>
      <c r="BI31" s="255" t="str">
        <f t="shared" si="27"/>
        <v>10</v>
      </c>
      <c r="BJ31" s="318"/>
      <c r="BK31" s="253">
        <f t="shared" si="49"/>
        <v>0</v>
      </c>
      <c r="BL31" s="318"/>
      <c r="BM31" s="253">
        <f t="shared" si="28"/>
        <v>0</v>
      </c>
      <c r="BN31" s="247"/>
      <c r="BO31" s="250"/>
      <c r="BP31" s="318"/>
      <c r="BQ31" s="318"/>
      <c r="BR31" s="318"/>
      <c r="BS31" s="318"/>
      <c r="BT31" s="318"/>
      <c r="BU31" s="318"/>
      <c r="BV31" s="253">
        <f t="shared" si="29"/>
        <v>0</v>
      </c>
      <c r="BW31" s="318"/>
      <c r="BX31" s="253">
        <f t="shared" si="50"/>
        <v>0</v>
      </c>
      <c r="BY31" s="318"/>
      <c r="BZ31" s="318"/>
      <c r="CA31" s="318"/>
      <c r="CB31" s="318"/>
      <c r="CC31" s="318"/>
      <c r="CD31" s="318"/>
      <c r="CE31" s="318"/>
      <c r="CF31" s="318"/>
      <c r="CG31" s="253">
        <f t="shared" si="30"/>
        <v>0</v>
      </c>
      <c r="CH31" s="318"/>
      <c r="CI31" s="253">
        <f t="shared" si="31"/>
        <v>0</v>
      </c>
      <c r="CJ31" s="318"/>
      <c r="CK31" s="318"/>
      <c r="CL31" s="318"/>
      <c r="CM31" s="318"/>
      <c r="CN31" s="318"/>
      <c r="CO31" s="318"/>
      <c r="CP31" s="318"/>
      <c r="CQ31" s="318"/>
      <c r="CR31" s="253">
        <f t="shared" si="32"/>
        <v>0</v>
      </c>
      <c r="CS31" s="318"/>
      <c r="CT31" s="253">
        <f t="shared" si="33"/>
        <v>0</v>
      </c>
      <c r="CU31" s="318"/>
      <c r="CV31" s="318"/>
      <c r="CW31" s="318"/>
      <c r="CX31" s="318"/>
      <c r="CY31" s="318"/>
      <c r="CZ31" s="318"/>
      <c r="DA31" s="318"/>
      <c r="DB31" s="318"/>
      <c r="DC31" s="253">
        <f t="shared" si="34"/>
        <v>0</v>
      </c>
      <c r="DD31" s="318"/>
      <c r="DE31" s="253">
        <f t="shared" si="35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.75" customHeight="1">
      <c r="A32" s="272" t="str">
        <f t="shared" si="19"/>
        <v>МО "Музейное объединение"</v>
      </c>
      <c r="B32" s="212" t="s">
        <v>230</v>
      </c>
      <c r="C32" s="37" t="s">
        <v>77</v>
      </c>
      <c r="D32" s="37" t="s">
        <v>65</v>
      </c>
      <c r="E32" s="308">
        <f t="shared" si="36"/>
        <v>0</v>
      </c>
      <c r="F32" s="236">
        <f t="shared" si="37"/>
        <v>0</v>
      </c>
      <c r="G32" s="236">
        <f t="shared" si="38"/>
        <v>0</v>
      </c>
      <c r="H32" s="236">
        <f t="shared" si="39"/>
        <v>0</v>
      </c>
      <c r="I32" s="236">
        <f t="shared" si="40"/>
        <v>0</v>
      </c>
      <c r="J32" s="236">
        <f t="shared" si="20"/>
        <v>0</v>
      </c>
      <c r="K32" s="236">
        <f t="shared" si="21"/>
        <v>0</v>
      </c>
      <c r="L32" s="236">
        <f t="shared" si="22"/>
        <v>0</v>
      </c>
      <c r="M32" s="236">
        <f t="shared" si="23"/>
        <v>0</v>
      </c>
      <c r="N32" s="236">
        <f t="shared" si="24"/>
        <v>0</v>
      </c>
      <c r="O32" s="236">
        <f t="shared" si="25"/>
        <v>0</v>
      </c>
      <c r="P32" s="220"/>
      <c r="Q32" s="221"/>
      <c r="R32" s="237">
        <f t="shared" si="41"/>
        <v>0</v>
      </c>
      <c r="S32" s="221"/>
      <c r="T32" s="237">
        <f t="shared" si="42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43"/>
        <v>0</v>
      </c>
      <c r="AD32" s="221"/>
      <c r="AE32" s="237">
        <f t="shared" si="44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45"/>
        <v>0</v>
      </c>
      <c r="AO32" s="221"/>
      <c r="AP32" s="237">
        <f t="shared" si="46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7"/>
        <v>0</v>
      </c>
      <c r="AZ32" s="221"/>
      <c r="BA32" s="237">
        <f t="shared" si="48"/>
        <v>0</v>
      </c>
      <c r="BB32" s="221"/>
      <c r="BC32" s="233"/>
      <c r="BD32" s="221"/>
      <c r="BE32" s="221"/>
      <c r="BF32" s="233"/>
      <c r="BG32" s="221"/>
      <c r="BH32" s="379">
        <f t="shared" si="26"/>
        <v>0</v>
      </c>
      <c r="BI32" s="255" t="str">
        <f t="shared" si="27"/>
        <v>11</v>
      </c>
      <c r="BJ32" s="318"/>
      <c r="BK32" s="253">
        <f t="shared" si="49"/>
        <v>0</v>
      </c>
      <c r="BL32" s="318"/>
      <c r="BM32" s="253">
        <f t="shared" si="28"/>
        <v>0</v>
      </c>
      <c r="BN32" s="247"/>
      <c r="BO32" s="250"/>
      <c r="BP32" s="318"/>
      <c r="BQ32" s="318"/>
      <c r="BR32" s="318"/>
      <c r="BS32" s="318"/>
      <c r="BT32" s="318"/>
      <c r="BU32" s="318"/>
      <c r="BV32" s="253">
        <f t="shared" si="29"/>
        <v>0</v>
      </c>
      <c r="BW32" s="318"/>
      <c r="BX32" s="253">
        <f t="shared" si="50"/>
        <v>0</v>
      </c>
      <c r="BY32" s="318"/>
      <c r="BZ32" s="318"/>
      <c r="CA32" s="318"/>
      <c r="CB32" s="318"/>
      <c r="CC32" s="318"/>
      <c r="CD32" s="318"/>
      <c r="CE32" s="318"/>
      <c r="CF32" s="318"/>
      <c r="CG32" s="253">
        <f t="shared" si="30"/>
        <v>0</v>
      </c>
      <c r="CH32" s="318"/>
      <c r="CI32" s="253">
        <f t="shared" si="31"/>
        <v>0</v>
      </c>
      <c r="CJ32" s="318"/>
      <c r="CK32" s="318"/>
      <c r="CL32" s="318"/>
      <c r="CM32" s="318"/>
      <c r="CN32" s="318"/>
      <c r="CO32" s="318"/>
      <c r="CP32" s="318"/>
      <c r="CQ32" s="318"/>
      <c r="CR32" s="253">
        <f t="shared" si="32"/>
        <v>0</v>
      </c>
      <c r="CS32" s="318"/>
      <c r="CT32" s="253">
        <f t="shared" si="33"/>
        <v>0</v>
      </c>
      <c r="CU32" s="318"/>
      <c r="CV32" s="318"/>
      <c r="CW32" s="318"/>
      <c r="CX32" s="318"/>
      <c r="CY32" s="318"/>
      <c r="CZ32" s="318"/>
      <c r="DA32" s="318"/>
      <c r="DB32" s="318"/>
      <c r="DC32" s="253">
        <f t="shared" si="34"/>
        <v>0</v>
      </c>
      <c r="DD32" s="318"/>
      <c r="DE32" s="253">
        <f t="shared" si="35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.75" customHeight="1">
      <c r="A33" s="272" t="str">
        <f t="shared" si="19"/>
        <v>МО "Музейное объединение"</v>
      </c>
      <c r="B33" s="212" t="s">
        <v>231</v>
      </c>
      <c r="C33" s="37" t="s">
        <v>78</v>
      </c>
      <c r="D33" s="37" t="s">
        <v>66</v>
      </c>
      <c r="E33" s="308">
        <f t="shared" si="36"/>
        <v>0</v>
      </c>
      <c r="F33" s="236">
        <f t="shared" si="37"/>
        <v>0</v>
      </c>
      <c r="G33" s="236">
        <f>SUM(J33:L33)</f>
        <v>0</v>
      </c>
      <c r="H33" s="236">
        <f t="shared" si="39"/>
        <v>0</v>
      </c>
      <c r="I33" s="236">
        <f>SUM(M33:O33)</f>
        <v>0</v>
      </c>
      <c r="J33" s="236">
        <f t="shared" si="20"/>
        <v>0</v>
      </c>
      <c r="K33" s="236">
        <f t="shared" si="21"/>
        <v>0</v>
      </c>
      <c r="L33" s="236">
        <f t="shared" si="22"/>
        <v>0</v>
      </c>
      <c r="M33" s="236">
        <f t="shared" si="23"/>
        <v>0</v>
      </c>
      <c r="N33" s="236">
        <f t="shared" si="24"/>
        <v>0</v>
      </c>
      <c r="O33" s="236">
        <f t="shared" si="25"/>
        <v>0</v>
      </c>
      <c r="P33" s="220"/>
      <c r="Q33" s="221"/>
      <c r="R33" s="237">
        <f t="shared" si="41"/>
        <v>0</v>
      </c>
      <c r="S33" s="221"/>
      <c r="T33" s="237">
        <f t="shared" si="42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43"/>
        <v>0</v>
      </c>
      <c r="AD33" s="221"/>
      <c r="AE33" s="237">
        <f t="shared" si="44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45"/>
        <v>0</v>
      </c>
      <c r="AO33" s="221"/>
      <c r="AP33" s="237">
        <f t="shared" si="46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7"/>
        <v>0</v>
      </c>
      <c r="AZ33" s="221"/>
      <c r="BA33" s="237">
        <f t="shared" si="48"/>
        <v>0</v>
      </c>
      <c r="BB33" s="221"/>
      <c r="BC33" s="233"/>
      <c r="BD33" s="221"/>
      <c r="BE33" s="221"/>
      <c r="BF33" s="233"/>
      <c r="BG33" s="221"/>
      <c r="BH33" s="379">
        <f t="shared" si="26"/>
        <v>0</v>
      </c>
      <c r="BI33" s="255" t="str">
        <f t="shared" si="27"/>
        <v>12</v>
      </c>
      <c r="BJ33" s="318"/>
      <c r="BK33" s="253">
        <f t="shared" si="49"/>
        <v>0</v>
      </c>
      <c r="BL33" s="318"/>
      <c r="BM33" s="253">
        <f t="shared" si="28"/>
        <v>0</v>
      </c>
      <c r="BN33" s="247"/>
      <c r="BO33" s="250"/>
      <c r="BP33" s="318"/>
      <c r="BQ33" s="318"/>
      <c r="BR33" s="318"/>
      <c r="BS33" s="318"/>
      <c r="BT33" s="318"/>
      <c r="BU33" s="318"/>
      <c r="BV33" s="253">
        <f t="shared" si="29"/>
        <v>0</v>
      </c>
      <c r="BW33" s="318"/>
      <c r="BX33" s="253">
        <f t="shared" si="50"/>
        <v>0</v>
      </c>
      <c r="BY33" s="318"/>
      <c r="BZ33" s="318"/>
      <c r="CA33" s="318"/>
      <c r="CB33" s="318"/>
      <c r="CC33" s="318"/>
      <c r="CD33" s="318"/>
      <c r="CE33" s="318"/>
      <c r="CF33" s="318"/>
      <c r="CG33" s="253">
        <f t="shared" si="30"/>
        <v>0</v>
      </c>
      <c r="CH33" s="318"/>
      <c r="CI33" s="253">
        <f t="shared" si="31"/>
        <v>0</v>
      </c>
      <c r="CJ33" s="318"/>
      <c r="CK33" s="318"/>
      <c r="CL33" s="318"/>
      <c r="CM33" s="318"/>
      <c r="CN33" s="318"/>
      <c r="CO33" s="318"/>
      <c r="CP33" s="318"/>
      <c r="CQ33" s="318"/>
      <c r="CR33" s="253">
        <f t="shared" si="32"/>
        <v>0</v>
      </c>
      <c r="CS33" s="318"/>
      <c r="CT33" s="253">
        <f t="shared" si="33"/>
        <v>0</v>
      </c>
      <c r="CU33" s="318"/>
      <c r="CV33" s="318"/>
      <c r="CW33" s="318"/>
      <c r="CX33" s="318"/>
      <c r="CY33" s="318"/>
      <c r="CZ33" s="318"/>
      <c r="DA33" s="318"/>
      <c r="DB33" s="318"/>
      <c r="DC33" s="253">
        <f t="shared" si="34"/>
        <v>0</v>
      </c>
      <c r="DD33" s="318"/>
      <c r="DE33" s="253">
        <f t="shared" si="35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ht="13.5" customHeight="1" thickBot="1">
      <c r="A34" s="272" t="str">
        <f t="shared" si="19"/>
        <v>МО "Музейное объединение"</v>
      </c>
      <c r="B34" s="169" t="s">
        <v>75</v>
      </c>
      <c r="C34" s="37" t="s">
        <v>79</v>
      </c>
      <c r="D34" s="37" t="s">
        <v>67</v>
      </c>
      <c r="E34" s="308">
        <f t="shared" si="36"/>
        <v>2</v>
      </c>
      <c r="F34" s="236">
        <f t="shared" si="37"/>
        <v>0</v>
      </c>
      <c r="G34" s="236">
        <f>SUM(J34:L34)</f>
        <v>126.4</v>
      </c>
      <c r="H34" s="236">
        <f t="shared" si="39"/>
        <v>0</v>
      </c>
      <c r="I34" s="236">
        <f>SUM(M34:O34)</f>
        <v>0</v>
      </c>
      <c r="J34" s="236">
        <f t="shared" si="20"/>
        <v>126.4</v>
      </c>
      <c r="K34" s="236">
        <f t="shared" si="21"/>
        <v>0</v>
      </c>
      <c r="L34" s="236">
        <f t="shared" si="22"/>
        <v>0</v>
      </c>
      <c r="M34" s="236">
        <f t="shared" si="23"/>
        <v>0</v>
      </c>
      <c r="N34" s="236">
        <f t="shared" si="24"/>
        <v>0</v>
      </c>
      <c r="O34" s="236">
        <f>ROUND(SUM(Z34,AK34,AV34,BG34),1)</f>
        <v>0</v>
      </c>
      <c r="P34" s="223">
        <v>2</v>
      </c>
      <c r="Q34" s="224"/>
      <c r="R34" s="238">
        <f t="shared" si="41"/>
        <v>126.4</v>
      </c>
      <c r="S34" s="224"/>
      <c r="T34" s="238">
        <f>SUM(X34:Z34)</f>
        <v>0</v>
      </c>
      <c r="U34" s="224">
        <v>126.4</v>
      </c>
      <c r="V34" s="234"/>
      <c r="W34" s="224"/>
      <c r="X34" s="224"/>
      <c r="Y34" s="234"/>
      <c r="Z34" s="224"/>
      <c r="AA34" s="223"/>
      <c r="AB34" s="224"/>
      <c r="AC34" s="238">
        <f t="shared" si="43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45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7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9">
        <f t="shared" si="26"/>
        <v>0</v>
      </c>
      <c r="BI34" s="319" t="str">
        <f t="shared" si="27"/>
        <v>13</v>
      </c>
      <c r="BJ34" s="320"/>
      <c r="BK34" s="321">
        <f t="shared" si="49"/>
        <v>0</v>
      </c>
      <c r="BL34" s="320"/>
      <c r="BM34" s="321">
        <f t="shared" si="28"/>
        <v>0</v>
      </c>
      <c r="BN34" s="322"/>
      <c r="BO34" s="323"/>
      <c r="BP34" s="320"/>
      <c r="BQ34" s="320"/>
      <c r="BR34" s="320"/>
      <c r="BS34" s="320"/>
      <c r="BT34" s="320"/>
      <c r="BU34" s="320"/>
      <c r="BV34" s="321">
        <f t="shared" si="29"/>
        <v>0</v>
      </c>
      <c r="BW34" s="320"/>
      <c r="BX34" s="321">
        <f t="shared" si="50"/>
        <v>0</v>
      </c>
      <c r="BY34" s="320"/>
      <c r="BZ34" s="320"/>
      <c r="CA34" s="320"/>
      <c r="CB34" s="320"/>
      <c r="CC34" s="320"/>
      <c r="CD34" s="320"/>
      <c r="CE34" s="320"/>
      <c r="CF34" s="320"/>
      <c r="CG34" s="321">
        <f t="shared" si="30"/>
        <v>0</v>
      </c>
      <c r="CH34" s="320"/>
      <c r="CI34" s="321">
        <f t="shared" si="31"/>
        <v>0</v>
      </c>
      <c r="CJ34" s="320"/>
      <c r="CK34" s="320"/>
      <c r="CL34" s="320"/>
      <c r="CM34" s="320"/>
      <c r="CN34" s="320"/>
      <c r="CO34" s="320"/>
      <c r="CP34" s="320"/>
      <c r="CQ34" s="320"/>
      <c r="CR34" s="321">
        <f t="shared" si="32"/>
        <v>0</v>
      </c>
      <c r="CS34" s="320"/>
      <c r="CT34" s="321">
        <f t="shared" si="33"/>
        <v>0</v>
      </c>
      <c r="CU34" s="320"/>
      <c r="CV34" s="320"/>
      <c r="CW34" s="320"/>
      <c r="CX34" s="320"/>
      <c r="CY34" s="320"/>
      <c r="CZ34" s="320"/>
      <c r="DA34" s="320"/>
      <c r="DB34" s="320"/>
      <c r="DC34" s="321">
        <f t="shared" si="34"/>
        <v>0</v>
      </c>
      <c r="DD34" s="320"/>
      <c r="DE34" s="321">
        <f t="shared" si="35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12" t="s">
        <v>246</v>
      </c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4"/>
      <c r="P35" s="715" t="str">
        <f>CONCATENATE(P$1," - ",$B35)</f>
        <v>1 квартал - Внести наименование учреждения 2</v>
      </c>
      <c r="Q35" s="716"/>
      <c r="R35" s="716"/>
      <c r="S35" s="716"/>
      <c r="T35" s="716"/>
      <c r="U35" s="716"/>
      <c r="V35" s="716"/>
      <c r="W35" s="716"/>
      <c r="X35" s="716"/>
      <c r="Y35" s="716"/>
      <c r="Z35" s="717"/>
      <c r="AA35" s="715" t="str">
        <f>CONCATENATE(AA$1," - ",$B35)</f>
        <v>2 квартал - Внести наименование учреждения 2</v>
      </c>
      <c r="AB35" s="716"/>
      <c r="AC35" s="716"/>
      <c r="AD35" s="716"/>
      <c r="AE35" s="716"/>
      <c r="AF35" s="716"/>
      <c r="AG35" s="716"/>
      <c r="AH35" s="716"/>
      <c r="AI35" s="716"/>
      <c r="AJ35" s="716"/>
      <c r="AK35" s="717"/>
      <c r="AL35" s="715" t="str">
        <f>CONCATENATE(AL$1," - ",$B35)</f>
        <v>3 квартал - Внести наименование учреждения 2</v>
      </c>
      <c r="AM35" s="716"/>
      <c r="AN35" s="716"/>
      <c r="AO35" s="716"/>
      <c r="AP35" s="716"/>
      <c r="AQ35" s="716"/>
      <c r="AR35" s="716"/>
      <c r="AS35" s="716"/>
      <c r="AT35" s="716"/>
      <c r="AU35" s="716"/>
      <c r="AV35" s="717"/>
      <c r="AW35" s="715" t="str">
        <f>CONCATENATE(AW$1," - ",$B35)</f>
        <v>4 квартал - Внести наименование учреждения 2</v>
      </c>
      <c r="AX35" s="716"/>
      <c r="AY35" s="716"/>
      <c r="AZ35" s="716"/>
      <c r="BA35" s="716"/>
      <c r="BB35" s="716"/>
      <c r="BC35" s="716"/>
      <c r="BD35" s="716"/>
      <c r="BE35" s="716"/>
      <c r="BF35" s="716"/>
      <c r="BG35" s="717"/>
      <c r="BH35" s="379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51">IF(ROUND(E41-SUM(E42,E44:E45),5)&gt;=0,0,"Ошибка")</f>
        <v>0</v>
      </c>
      <c r="BK35" s="285">
        <f t="shared" si="51"/>
        <v>0</v>
      </c>
      <c r="BL35" s="285">
        <f t="shared" si="51"/>
        <v>0</v>
      </c>
      <c r="BM35" s="285">
        <f t="shared" si="51"/>
        <v>0</v>
      </c>
      <c r="BN35" s="285">
        <f t="shared" si="51"/>
        <v>0</v>
      </c>
      <c r="BO35" s="285">
        <f t="shared" si="51"/>
        <v>0</v>
      </c>
      <c r="BP35" s="285">
        <f t="shared" si="51"/>
        <v>0</v>
      </c>
      <c r="BQ35" s="285">
        <f t="shared" si="51"/>
        <v>0</v>
      </c>
      <c r="BR35" s="285">
        <f t="shared" si="51"/>
        <v>0</v>
      </c>
      <c r="BS35" s="285">
        <f t="shared" si="51"/>
        <v>0</v>
      </c>
      <c r="BT35" s="285">
        <f t="shared" si="51"/>
        <v>0</v>
      </c>
      <c r="BU35" s="285">
        <f t="shared" si="51"/>
        <v>0</v>
      </c>
      <c r="BV35" s="285">
        <f t="shared" si="51"/>
        <v>0</v>
      </c>
      <c r="BW35" s="285">
        <f t="shared" si="51"/>
        <v>0</v>
      </c>
      <c r="BX35" s="285">
        <f t="shared" si="51"/>
        <v>0</v>
      </c>
      <c r="BY35" s="285">
        <f t="shared" si="51"/>
        <v>0</v>
      </c>
      <c r="BZ35" s="285">
        <f t="shared" si="51"/>
        <v>0</v>
      </c>
      <c r="CA35" s="285">
        <f t="shared" si="51"/>
        <v>0</v>
      </c>
      <c r="CB35" s="285">
        <f t="shared" si="51"/>
        <v>0</v>
      </c>
      <c r="CC35" s="285">
        <f t="shared" si="51"/>
        <v>0</v>
      </c>
      <c r="CD35" s="285">
        <f t="shared" si="51"/>
        <v>0</v>
      </c>
      <c r="CE35" s="285">
        <f t="shared" si="51"/>
        <v>0</v>
      </c>
      <c r="CF35" s="285">
        <f t="shared" si="51"/>
        <v>0</v>
      </c>
      <c r="CG35" s="285">
        <f t="shared" si="51"/>
        <v>0</v>
      </c>
      <c r="CH35" s="285">
        <f t="shared" si="51"/>
        <v>0</v>
      </c>
      <c r="CI35" s="285">
        <f t="shared" si="51"/>
        <v>0</v>
      </c>
      <c r="CJ35" s="285">
        <f t="shared" si="51"/>
        <v>0</v>
      </c>
      <c r="CK35" s="285">
        <f t="shared" si="51"/>
        <v>0</v>
      </c>
      <c r="CL35" s="285">
        <f t="shared" si="51"/>
        <v>0</v>
      </c>
      <c r="CM35" s="285">
        <f t="shared" si="51"/>
        <v>0</v>
      </c>
      <c r="CN35" s="285">
        <f t="shared" si="51"/>
        <v>0</v>
      </c>
      <c r="CO35" s="285">
        <f t="shared" si="51"/>
        <v>0</v>
      </c>
      <c r="CP35" s="285">
        <f t="shared" ref="CP35:DL35" si="52">IF(ROUND(AK41-SUM(AK42,AK44:AK45),5)&gt;=0,0,"Ошибка")</f>
        <v>0</v>
      </c>
      <c r="CQ35" s="285">
        <f t="shared" si="52"/>
        <v>0</v>
      </c>
      <c r="CR35" s="285">
        <f t="shared" si="52"/>
        <v>0</v>
      </c>
      <c r="CS35" s="285">
        <f t="shared" si="52"/>
        <v>0</v>
      </c>
      <c r="CT35" s="285">
        <f t="shared" si="52"/>
        <v>0</v>
      </c>
      <c r="CU35" s="285">
        <f t="shared" si="52"/>
        <v>0</v>
      </c>
      <c r="CV35" s="285">
        <f t="shared" si="52"/>
        <v>0</v>
      </c>
      <c r="CW35" s="285">
        <f t="shared" si="52"/>
        <v>0</v>
      </c>
      <c r="CX35" s="285">
        <f t="shared" si="52"/>
        <v>0</v>
      </c>
      <c r="CY35" s="285">
        <f t="shared" si="52"/>
        <v>0</v>
      </c>
      <c r="CZ35" s="285">
        <f t="shared" si="52"/>
        <v>0</v>
      </c>
      <c r="DA35" s="285">
        <f t="shared" si="52"/>
        <v>0</v>
      </c>
      <c r="DB35" s="285">
        <f t="shared" si="52"/>
        <v>0</v>
      </c>
      <c r="DC35" s="285">
        <f t="shared" si="52"/>
        <v>0</v>
      </c>
      <c r="DD35" s="285">
        <f t="shared" si="52"/>
        <v>0</v>
      </c>
      <c r="DE35" s="285">
        <f t="shared" si="52"/>
        <v>0</v>
      </c>
      <c r="DF35" s="285">
        <f t="shared" si="52"/>
        <v>0</v>
      </c>
      <c r="DG35" s="285">
        <f t="shared" si="52"/>
        <v>0</v>
      </c>
      <c r="DH35" s="285">
        <f t="shared" si="52"/>
        <v>0</v>
      </c>
      <c r="DI35" s="285">
        <f t="shared" si="52"/>
        <v>0</v>
      </c>
      <c r="DJ35" s="285">
        <f t="shared" si="52"/>
        <v>0</v>
      </c>
      <c r="DK35" s="285">
        <f t="shared" si="52"/>
        <v>0</v>
      </c>
      <c r="DL35" s="285">
        <f t="shared" si="52"/>
        <v>0</v>
      </c>
    </row>
    <row r="36" spans="1:116" s="27" customFormat="1" ht="24.75" customHeight="1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53">SUM(J37:J41,J46:J48)</f>
        <v>0</v>
      </c>
      <c r="K36" s="236">
        <f t="shared" si="53"/>
        <v>0</v>
      </c>
      <c r="L36" s="236">
        <f t="shared" si="53"/>
        <v>0</v>
      </c>
      <c r="M36" s="236">
        <f t="shared" si="53"/>
        <v>0</v>
      </c>
      <c r="N36" s="236">
        <f t="shared" si="53"/>
        <v>0</v>
      </c>
      <c r="O36" s="236">
        <f t="shared" si="53"/>
        <v>0</v>
      </c>
      <c r="P36" s="228">
        <f t="shared" ref="P36:AJ36" si="54">SUM(P37:P41,P46:P48)</f>
        <v>0</v>
      </c>
      <c r="Q36" s="226">
        <f t="shared" si="54"/>
        <v>0</v>
      </c>
      <c r="R36" s="236">
        <f t="shared" si="54"/>
        <v>0</v>
      </c>
      <c r="S36" s="226">
        <f t="shared" si="54"/>
        <v>0</v>
      </c>
      <c r="T36" s="236">
        <f t="shared" si="54"/>
        <v>0</v>
      </c>
      <c r="U36" s="226">
        <f t="shared" si="54"/>
        <v>0</v>
      </c>
      <c r="V36" s="235">
        <f t="shared" si="54"/>
        <v>0</v>
      </c>
      <c r="W36" s="226">
        <f t="shared" si="54"/>
        <v>0</v>
      </c>
      <c r="X36" s="226">
        <f t="shared" si="54"/>
        <v>0</v>
      </c>
      <c r="Y36" s="235">
        <f t="shared" si="54"/>
        <v>0</v>
      </c>
      <c r="Z36" s="227">
        <f t="shared" si="54"/>
        <v>0</v>
      </c>
      <c r="AA36" s="228">
        <f t="shared" si="54"/>
        <v>0</v>
      </c>
      <c r="AB36" s="226">
        <f t="shared" si="54"/>
        <v>0</v>
      </c>
      <c r="AC36" s="236">
        <f t="shared" si="54"/>
        <v>0</v>
      </c>
      <c r="AD36" s="226">
        <f t="shared" si="54"/>
        <v>0</v>
      </c>
      <c r="AE36" s="236">
        <f t="shared" si="54"/>
        <v>0</v>
      </c>
      <c r="AF36" s="226">
        <f t="shared" si="54"/>
        <v>0</v>
      </c>
      <c r="AG36" s="235">
        <f t="shared" si="54"/>
        <v>0</v>
      </c>
      <c r="AH36" s="226">
        <f t="shared" si="54"/>
        <v>0</v>
      </c>
      <c r="AI36" s="226">
        <f t="shared" si="54"/>
        <v>0</v>
      </c>
      <c r="AJ36" s="235">
        <f t="shared" si="54"/>
        <v>0</v>
      </c>
      <c r="AK36" s="227">
        <f t="shared" ref="AK36:BG36" si="55">SUM(AK37:AK41,AK46:AK48)</f>
        <v>0</v>
      </c>
      <c r="AL36" s="228">
        <f t="shared" si="55"/>
        <v>0</v>
      </c>
      <c r="AM36" s="226">
        <f t="shared" si="55"/>
        <v>0</v>
      </c>
      <c r="AN36" s="236">
        <f t="shared" si="55"/>
        <v>0</v>
      </c>
      <c r="AO36" s="226">
        <f t="shared" si="55"/>
        <v>0</v>
      </c>
      <c r="AP36" s="236">
        <f t="shared" si="55"/>
        <v>0</v>
      </c>
      <c r="AQ36" s="226">
        <f t="shared" si="55"/>
        <v>0</v>
      </c>
      <c r="AR36" s="235">
        <f t="shared" si="55"/>
        <v>0</v>
      </c>
      <c r="AS36" s="226">
        <f t="shared" si="55"/>
        <v>0</v>
      </c>
      <c r="AT36" s="226">
        <f t="shared" si="55"/>
        <v>0</v>
      </c>
      <c r="AU36" s="235">
        <f t="shared" si="55"/>
        <v>0</v>
      </c>
      <c r="AV36" s="227">
        <f t="shared" si="55"/>
        <v>0</v>
      </c>
      <c r="AW36" s="228">
        <f t="shared" si="55"/>
        <v>0</v>
      </c>
      <c r="AX36" s="226">
        <f t="shared" si="55"/>
        <v>0</v>
      </c>
      <c r="AY36" s="236">
        <f t="shared" si="55"/>
        <v>0</v>
      </c>
      <c r="AZ36" s="226">
        <f t="shared" si="55"/>
        <v>0</v>
      </c>
      <c r="BA36" s="236">
        <f t="shared" si="55"/>
        <v>0</v>
      </c>
      <c r="BB36" s="226">
        <f t="shared" si="55"/>
        <v>0</v>
      </c>
      <c r="BC36" s="235">
        <f t="shared" si="55"/>
        <v>0</v>
      </c>
      <c r="BD36" s="226">
        <f t="shared" si="55"/>
        <v>0</v>
      </c>
      <c r="BE36" s="226">
        <f t="shared" si="55"/>
        <v>0</v>
      </c>
      <c r="BF36" s="235">
        <f t="shared" si="55"/>
        <v>0</v>
      </c>
      <c r="BG36" s="227">
        <f t="shared" si="55"/>
        <v>0</v>
      </c>
      <c r="BH36" s="379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56">IF(E42-E43&gt;=0,0,"Ошибка")</f>
        <v>0</v>
      </c>
      <c r="BK36" s="253">
        <f t="shared" si="56"/>
        <v>0</v>
      </c>
      <c r="BL36" s="253">
        <f t="shared" si="56"/>
        <v>0</v>
      </c>
      <c r="BM36" s="253">
        <f t="shared" si="56"/>
        <v>0</v>
      </c>
      <c r="BN36" s="253">
        <f t="shared" si="56"/>
        <v>0</v>
      </c>
      <c r="BO36" s="253">
        <f t="shared" si="56"/>
        <v>0</v>
      </c>
      <c r="BP36" s="253">
        <f t="shared" si="56"/>
        <v>0</v>
      </c>
      <c r="BQ36" s="253">
        <f t="shared" si="56"/>
        <v>0</v>
      </c>
      <c r="BR36" s="253">
        <f t="shared" si="56"/>
        <v>0</v>
      </c>
      <c r="BS36" s="253">
        <f t="shared" si="56"/>
        <v>0</v>
      </c>
      <c r="BT36" s="253">
        <f t="shared" si="56"/>
        <v>0</v>
      </c>
      <c r="BU36" s="253">
        <f t="shared" si="56"/>
        <v>0</v>
      </c>
      <c r="BV36" s="253">
        <f t="shared" si="56"/>
        <v>0</v>
      </c>
      <c r="BW36" s="253">
        <f t="shared" si="56"/>
        <v>0</v>
      </c>
      <c r="BX36" s="253">
        <f t="shared" si="56"/>
        <v>0</v>
      </c>
      <c r="BY36" s="253">
        <f t="shared" si="56"/>
        <v>0</v>
      </c>
      <c r="BZ36" s="253">
        <f t="shared" si="56"/>
        <v>0</v>
      </c>
      <c r="CA36" s="253">
        <f t="shared" si="56"/>
        <v>0</v>
      </c>
      <c r="CB36" s="253">
        <f t="shared" si="56"/>
        <v>0</v>
      </c>
      <c r="CC36" s="253">
        <f t="shared" si="56"/>
        <v>0</v>
      </c>
      <c r="CD36" s="253">
        <f t="shared" si="56"/>
        <v>0</v>
      </c>
      <c r="CE36" s="253">
        <f t="shared" si="56"/>
        <v>0</v>
      </c>
      <c r="CF36" s="253">
        <f t="shared" si="56"/>
        <v>0</v>
      </c>
      <c r="CG36" s="253">
        <f t="shared" si="56"/>
        <v>0</v>
      </c>
      <c r="CH36" s="253">
        <f t="shared" si="56"/>
        <v>0</v>
      </c>
      <c r="CI36" s="253">
        <f t="shared" si="56"/>
        <v>0</v>
      </c>
      <c r="CJ36" s="253">
        <f t="shared" si="56"/>
        <v>0</v>
      </c>
      <c r="CK36" s="253">
        <f t="shared" si="56"/>
        <v>0</v>
      </c>
      <c r="CL36" s="253">
        <f t="shared" si="56"/>
        <v>0</v>
      </c>
      <c r="CM36" s="253">
        <f t="shared" si="56"/>
        <v>0</v>
      </c>
      <c r="CN36" s="253">
        <f t="shared" si="56"/>
        <v>0</v>
      </c>
      <c r="CO36" s="253">
        <f t="shared" si="56"/>
        <v>0</v>
      </c>
      <c r="CP36" s="253">
        <f t="shared" ref="CP36:DL36" si="57">IF(AK42-AK43&gt;=0,0,"Ошибка")</f>
        <v>0</v>
      </c>
      <c r="CQ36" s="253">
        <f t="shared" si="57"/>
        <v>0</v>
      </c>
      <c r="CR36" s="253">
        <f t="shared" si="57"/>
        <v>0</v>
      </c>
      <c r="CS36" s="253">
        <f t="shared" si="57"/>
        <v>0</v>
      </c>
      <c r="CT36" s="253">
        <f t="shared" si="57"/>
        <v>0</v>
      </c>
      <c r="CU36" s="253">
        <f t="shared" si="57"/>
        <v>0</v>
      </c>
      <c r="CV36" s="253">
        <f t="shared" si="57"/>
        <v>0</v>
      </c>
      <c r="CW36" s="253">
        <f t="shared" si="57"/>
        <v>0</v>
      </c>
      <c r="CX36" s="253">
        <f t="shared" si="57"/>
        <v>0</v>
      </c>
      <c r="CY36" s="253">
        <f t="shared" si="57"/>
        <v>0</v>
      </c>
      <c r="CZ36" s="253">
        <f t="shared" si="57"/>
        <v>0</v>
      </c>
      <c r="DA36" s="253">
        <f t="shared" si="57"/>
        <v>0</v>
      </c>
      <c r="DB36" s="253">
        <f t="shared" si="57"/>
        <v>0</v>
      </c>
      <c r="DC36" s="253">
        <f t="shared" si="57"/>
        <v>0</v>
      </c>
      <c r="DD36" s="253">
        <f t="shared" si="57"/>
        <v>0</v>
      </c>
      <c r="DE36" s="253">
        <f t="shared" si="57"/>
        <v>0</v>
      </c>
      <c r="DF36" s="253">
        <f t="shared" si="57"/>
        <v>0</v>
      </c>
      <c r="DG36" s="253">
        <f t="shared" si="57"/>
        <v>0</v>
      </c>
      <c r="DH36" s="253">
        <f t="shared" si="57"/>
        <v>0</v>
      </c>
      <c r="DI36" s="253">
        <f t="shared" si="57"/>
        <v>0</v>
      </c>
      <c r="DJ36" s="253">
        <f t="shared" si="57"/>
        <v>0</v>
      </c>
      <c r="DK36" s="253">
        <f t="shared" si="57"/>
        <v>0</v>
      </c>
      <c r="DL36" s="253">
        <f t="shared" si="57"/>
        <v>0</v>
      </c>
    </row>
    <row r="37" spans="1:116" s="27" customFormat="1" ht="24.75" customHeight="1">
      <c r="A37" s="272" t="str">
        <f t="shared" ref="A37:A48" si="5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59">SUM(J37:L37)</f>
        <v>0</v>
      </c>
      <c r="H37" s="236">
        <f>ROUND(SUM(S37,AD37,AO37,AZ37),1)</f>
        <v>0</v>
      </c>
      <c r="I37" s="236">
        <f t="shared" ref="I37:I48" si="60">SUM(M37:O37)</f>
        <v>0</v>
      </c>
      <c r="J37" s="236">
        <f t="shared" ref="J37:J48" si="61">ROUND(SUM(U37,AF37,AQ37,BB37),1)</f>
        <v>0</v>
      </c>
      <c r="K37" s="236">
        <f t="shared" ref="K37:K48" si="62">ROUND(SUM(V37,AG37,AR37,BC37),1)</f>
        <v>0</v>
      </c>
      <c r="L37" s="236">
        <f t="shared" ref="L37:L48" si="63">ROUND(SUM(W37,AH37,AS37,BD37),1)</f>
        <v>0</v>
      </c>
      <c r="M37" s="236">
        <f t="shared" ref="M37:M48" si="64">ROUND(SUM(X37,AI37,AT37,BE37),1)</f>
        <v>0</v>
      </c>
      <c r="N37" s="236">
        <f t="shared" ref="N37:N48" si="65">ROUND(SUM(Y37,AJ37,AU37,BF37),1)</f>
        <v>0</v>
      </c>
      <c r="O37" s="236">
        <f t="shared" ref="O37:O47" si="66">ROUND(SUM(Z37,AK37,AV37,BG37),1)</f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9">
        <f t="shared" ref="BH37:BH49" si="67">IF((COUNTA(BJ37:DL37)-COUNTIF(BJ37:DL37,0))=0,0,CONCATENATE("Ошибки!-",COUNTA(BJ37:DL37)-COUNTIF(BJ37:DL37,0)))</f>
        <v>0</v>
      </c>
      <c r="BI37" s="255" t="str">
        <f t="shared" ref="BI37:BI48" si="68">D37</f>
        <v>02</v>
      </c>
      <c r="BJ37" s="318"/>
      <c r="BK37" s="253">
        <f>IF(ROUND((E37-F37),5)&gt;=0,0,"Ошибка!")</f>
        <v>0</v>
      </c>
      <c r="BL37" s="318"/>
      <c r="BM37" s="253">
        <f t="shared" ref="BM37:BM48" si="69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253">
        <f t="shared" ref="BV37:BV48" si="70">IF(ROUND((P37-Q37),5)&gt;=0,0,"Ошибка!")</f>
        <v>0</v>
      </c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253">
        <f t="shared" ref="CG37:CG48" si="71">IF(ROUND((AA37-AB37),5)&gt;=0,0,"Ошибка!")</f>
        <v>0</v>
      </c>
      <c r="CH37" s="318"/>
      <c r="CI37" s="253">
        <f t="shared" ref="CI37:CI48" si="72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253">
        <f t="shared" ref="CR37:CR48" si="73">IF(ROUND((AL37-AM37),5)&gt;=0,0,"Ошибка!")</f>
        <v>0</v>
      </c>
      <c r="CS37" s="318"/>
      <c r="CT37" s="253">
        <f t="shared" ref="CT37:CT48" si="74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253">
        <f t="shared" ref="DC37:DC48" si="75">IF(ROUND((AW37-AX37),5)&gt;=0,0,"Ошибка!")</f>
        <v>0</v>
      </c>
      <c r="DD37" s="318"/>
      <c r="DE37" s="253">
        <f t="shared" ref="DE37:DE48" si="76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.75" customHeight="1">
      <c r="A38" s="272" t="str">
        <f t="shared" si="5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77">ROUND(SUM(P38,AA38,AL38,AW38),0)</f>
        <v>0</v>
      </c>
      <c r="F38" s="236">
        <f t="shared" ref="F38:F48" si="78">ROUND(SUM(Q38,AB38,AM38,AX38),1)</f>
        <v>0</v>
      </c>
      <c r="G38" s="236">
        <f t="shared" si="59"/>
        <v>0</v>
      </c>
      <c r="H38" s="236">
        <f t="shared" ref="H38:H48" si="79">ROUND(SUM(S38,AD38,AO38,AZ38),1)</f>
        <v>0</v>
      </c>
      <c r="I38" s="236">
        <f t="shared" si="60"/>
        <v>0</v>
      </c>
      <c r="J38" s="236">
        <f t="shared" si="61"/>
        <v>0</v>
      </c>
      <c r="K38" s="236">
        <f t="shared" si="62"/>
        <v>0</v>
      </c>
      <c r="L38" s="236">
        <f t="shared" si="63"/>
        <v>0</v>
      </c>
      <c r="M38" s="236">
        <f t="shared" si="64"/>
        <v>0</v>
      </c>
      <c r="N38" s="236">
        <f t="shared" si="65"/>
        <v>0</v>
      </c>
      <c r="O38" s="236">
        <f t="shared" si="66"/>
        <v>0</v>
      </c>
      <c r="P38" s="220"/>
      <c r="Q38" s="221"/>
      <c r="R38" s="237">
        <f t="shared" ref="R38:R48" si="80">SUM(U38:W38)</f>
        <v>0</v>
      </c>
      <c r="S38" s="221"/>
      <c r="T38" s="237">
        <f t="shared" ref="T38:T47" si="81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82">SUM(AF38:AH38)</f>
        <v>0</v>
      </c>
      <c r="AD38" s="221"/>
      <c r="AE38" s="237">
        <f t="shared" ref="AE38:AE47" si="83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84">SUM(AQ38:AS38)</f>
        <v>0</v>
      </c>
      <c r="AO38" s="221"/>
      <c r="AP38" s="237">
        <f t="shared" ref="AP38:AP47" si="85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86">SUM(BB38:BD38)</f>
        <v>0</v>
      </c>
      <c r="AZ38" s="221"/>
      <c r="BA38" s="237">
        <f t="shared" ref="BA38:BA47" si="87">SUM(BE38:BG38)</f>
        <v>0</v>
      </c>
      <c r="BB38" s="221"/>
      <c r="BC38" s="233"/>
      <c r="BD38" s="221"/>
      <c r="BE38" s="221"/>
      <c r="BF38" s="233"/>
      <c r="BG38" s="221"/>
      <c r="BH38" s="379">
        <f t="shared" si="67"/>
        <v>0</v>
      </c>
      <c r="BI38" s="255" t="str">
        <f t="shared" si="68"/>
        <v>03</v>
      </c>
      <c r="BJ38" s="318"/>
      <c r="BK38" s="253">
        <f t="shared" ref="BK38:BK48" si="88">IF(ROUND((E38-F38),5)&gt;=0,0,"Ошибка!")</f>
        <v>0</v>
      </c>
      <c r="BL38" s="318"/>
      <c r="BM38" s="253">
        <f t="shared" si="69"/>
        <v>0</v>
      </c>
      <c r="BN38" s="247"/>
      <c r="BO38" s="250"/>
      <c r="BP38" s="318"/>
      <c r="BQ38" s="318"/>
      <c r="BR38" s="318"/>
      <c r="BS38" s="318"/>
      <c r="BT38" s="318"/>
      <c r="BU38" s="318"/>
      <c r="BV38" s="253">
        <f t="shared" si="70"/>
        <v>0</v>
      </c>
      <c r="BW38" s="318"/>
      <c r="BX38" s="253">
        <f t="shared" ref="BX38:BX48" si="89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253">
        <f t="shared" si="71"/>
        <v>0</v>
      </c>
      <c r="CH38" s="318"/>
      <c r="CI38" s="253">
        <f t="shared" si="72"/>
        <v>0</v>
      </c>
      <c r="CJ38" s="318"/>
      <c r="CK38" s="318"/>
      <c r="CL38" s="318"/>
      <c r="CM38" s="318"/>
      <c r="CN38" s="318"/>
      <c r="CO38" s="318"/>
      <c r="CP38" s="318"/>
      <c r="CQ38" s="318"/>
      <c r="CR38" s="253">
        <f t="shared" si="73"/>
        <v>0</v>
      </c>
      <c r="CS38" s="318"/>
      <c r="CT38" s="253">
        <f t="shared" si="74"/>
        <v>0</v>
      </c>
      <c r="CU38" s="318"/>
      <c r="CV38" s="318"/>
      <c r="CW38" s="318"/>
      <c r="CX38" s="318"/>
      <c r="CY38" s="318"/>
      <c r="CZ38" s="318"/>
      <c r="DA38" s="318"/>
      <c r="DB38" s="318"/>
      <c r="DC38" s="253">
        <f t="shared" si="75"/>
        <v>0</v>
      </c>
      <c r="DD38" s="318"/>
      <c r="DE38" s="253">
        <f t="shared" si="76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.75" customHeight="1">
      <c r="A39" s="272" t="str">
        <f t="shared" si="5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77"/>
        <v>0</v>
      </c>
      <c r="F39" s="236">
        <f t="shared" si="78"/>
        <v>0</v>
      </c>
      <c r="G39" s="236">
        <f t="shared" si="59"/>
        <v>0</v>
      </c>
      <c r="H39" s="236">
        <f t="shared" si="79"/>
        <v>0</v>
      </c>
      <c r="I39" s="236">
        <f t="shared" si="60"/>
        <v>0</v>
      </c>
      <c r="J39" s="236">
        <f t="shared" si="61"/>
        <v>0</v>
      </c>
      <c r="K39" s="236">
        <f t="shared" si="62"/>
        <v>0</v>
      </c>
      <c r="L39" s="236">
        <f t="shared" si="63"/>
        <v>0</v>
      </c>
      <c r="M39" s="236">
        <f t="shared" si="64"/>
        <v>0</v>
      </c>
      <c r="N39" s="236">
        <f t="shared" si="65"/>
        <v>0</v>
      </c>
      <c r="O39" s="236">
        <f t="shared" si="66"/>
        <v>0</v>
      </c>
      <c r="P39" s="220"/>
      <c r="Q39" s="221"/>
      <c r="R39" s="237">
        <f t="shared" si="80"/>
        <v>0</v>
      </c>
      <c r="S39" s="221"/>
      <c r="T39" s="237">
        <f t="shared" si="81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82"/>
        <v>0</v>
      </c>
      <c r="AD39" s="221"/>
      <c r="AE39" s="237">
        <f t="shared" si="83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84"/>
        <v>0</v>
      </c>
      <c r="AO39" s="221"/>
      <c r="AP39" s="237">
        <f t="shared" si="85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86"/>
        <v>0</v>
      </c>
      <c r="AZ39" s="221"/>
      <c r="BA39" s="237">
        <f t="shared" si="87"/>
        <v>0</v>
      </c>
      <c r="BB39" s="221"/>
      <c r="BC39" s="233"/>
      <c r="BD39" s="221"/>
      <c r="BE39" s="221"/>
      <c r="BF39" s="233"/>
      <c r="BG39" s="221"/>
      <c r="BH39" s="379">
        <f t="shared" si="67"/>
        <v>0</v>
      </c>
      <c r="BI39" s="255" t="str">
        <f t="shared" si="68"/>
        <v>04</v>
      </c>
      <c r="BJ39" s="318"/>
      <c r="BK39" s="253">
        <f t="shared" si="88"/>
        <v>0</v>
      </c>
      <c r="BL39" s="318"/>
      <c r="BM39" s="253">
        <f t="shared" si="69"/>
        <v>0</v>
      </c>
      <c r="BN39" s="247"/>
      <c r="BO39" s="250"/>
      <c r="BP39" s="318"/>
      <c r="BQ39" s="318"/>
      <c r="BR39" s="318"/>
      <c r="BS39" s="318"/>
      <c r="BT39" s="318"/>
      <c r="BU39" s="318"/>
      <c r="BV39" s="253">
        <f t="shared" si="70"/>
        <v>0</v>
      </c>
      <c r="BW39" s="318"/>
      <c r="BX39" s="253">
        <f t="shared" si="89"/>
        <v>0</v>
      </c>
      <c r="BY39" s="318"/>
      <c r="BZ39" s="318"/>
      <c r="CA39" s="318"/>
      <c r="CB39" s="318"/>
      <c r="CC39" s="318"/>
      <c r="CD39" s="318"/>
      <c r="CE39" s="318"/>
      <c r="CF39" s="318"/>
      <c r="CG39" s="253">
        <f t="shared" si="71"/>
        <v>0</v>
      </c>
      <c r="CH39" s="318"/>
      <c r="CI39" s="253">
        <f t="shared" si="72"/>
        <v>0</v>
      </c>
      <c r="CJ39" s="318"/>
      <c r="CK39" s="318"/>
      <c r="CL39" s="318"/>
      <c r="CM39" s="318"/>
      <c r="CN39" s="318"/>
      <c r="CO39" s="318"/>
      <c r="CP39" s="318"/>
      <c r="CQ39" s="318"/>
      <c r="CR39" s="253">
        <f t="shared" si="73"/>
        <v>0</v>
      </c>
      <c r="CS39" s="318"/>
      <c r="CT39" s="253">
        <f t="shared" si="74"/>
        <v>0</v>
      </c>
      <c r="CU39" s="318"/>
      <c r="CV39" s="318"/>
      <c r="CW39" s="318"/>
      <c r="CX39" s="318"/>
      <c r="CY39" s="318"/>
      <c r="CZ39" s="318"/>
      <c r="DA39" s="318"/>
      <c r="DB39" s="318"/>
      <c r="DC39" s="253">
        <f t="shared" si="75"/>
        <v>0</v>
      </c>
      <c r="DD39" s="318"/>
      <c r="DE39" s="253">
        <f t="shared" si="76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.75" customHeight="1">
      <c r="A40" s="272" t="str">
        <f t="shared" si="5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77"/>
        <v>0</v>
      </c>
      <c r="F40" s="236">
        <f t="shared" si="78"/>
        <v>0</v>
      </c>
      <c r="G40" s="236">
        <f t="shared" si="59"/>
        <v>0</v>
      </c>
      <c r="H40" s="236">
        <f t="shared" si="79"/>
        <v>0</v>
      </c>
      <c r="I40" s="236">
        <f t="shared" si="60"/>
        <v>0</v>
      </c>
      <c r="J40" s="236">
        <f t="shared" si="61"/>
        <v>0</v>
      </c>
      <c r="K40" s="236">
        <f t="shared" si="62"/>
        <v>0</v>
      </c>
      <c r="L40" s="236">
        <f t="shared" si="63"/>
        <v>0</v>
      </c>
      <c r="M40" s="236">
        <f t="shared" si="64"/>
        <v>0</v>
      </c>
      <c r="N40" s="236">
        <f t="shared" si="65"/>
        <v>0</v>
      </c>
      <c r="O40" s="236">
        <f t="shared" si="66"/>
        <v>0</v>
      </c>
      <c r="P40" s="220"/>
      <c r="Q40" s="221"/>
      <c r="R40" s="237">
        <f t="shared" si="80"/>
        <v>0</v>
      </c>
      <c r="S40" s="221"/>
      <c r="T40" s="237">
        <f t="shared" si="81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82"/>
        <v>0</v>
      </c>
      <c r="AD40" s="221"/>
      <c r="AE40" s="237">
        <f t="shared" si="83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84"/>
        <v>0</v>
      </c>
      <c r="AO40" s="221"/>
      <c r="AP40" s="237">
        <f t="shared" si="85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86"/>
        <v>0</v>
      </c>
      <c r="AZ40" s="221"/>
      <c r="BA40" s="237">
        <f t="shared" si="87"/>
        <v>0</v>
      </c>
      <c r="BB40" s="221"/>
      <c r="BC40" s="233"/>
      <c r="BD40" s="221"/>
      <c r="BE40" s="221"/>
      <c r="BF40" s="233"/>
      <c r="BG40" s="221"/>
      <c r="BH40" s="379">
        <f t="shared" si="67"/>
        <v>0</v>
      </c>
      <c r="BI40" s="255" t="str">
        <f t="shared" si="68"/>
        <v>05</v>
      </c>
      <c r="BJ40" s="318"/>
      <c r="BK40" s="253">
        <f t="shared" si="88"/>
        <v>0</v>
      </c>
      <c r="BL40" s="318"/>
      <c r="BM40" s="253">
        <f t="shared" si="69"/>
        <v>0</v>
      </c>
      <c r="BN40" s="247"/>
      <c r="BO40" s="250"/>
      <c r="BP40" s="318"/>
      <c r="BQ40" s="318"/>
      <c r="BR40" s="318"/>
      <c r="BS40" s="318"/>
      <c r="BT40" s="318"/>
      <c r="BU40" s="318"/>
      <c r="BV40" s="253">
        <f t="shared" si="70"/>
        <v>0</v>
      </c>
      <c r="BW40" s="318"/>
      <c r="BX40" s="253">
        <f t="shared" si="89"/>
        <v>0</v>
      </c>
      <c r="BY40" s="318"/>
      <c r="BZ40" s="318"/>
      <c r="CA40" s="318"/>
      <c r="CB40" s="318"/>
      <c r="CC40" s="318"/>
      <c r="CD40" s="318"/>
      <c r="CE40" s="318"/>
      <c r="CF40" s="318"/>
      <c r="CG40" s="253">
        <f t="shared" si="71"/>
        <v>0</v>
      </c>
      <c r="CH40" s="318"/>
      <c r="CI40" s="253">
        <f t="shared" si="72"/>
        <v>0</v>
      </c>
      <c r="CJ40" s="318"/>
      <c r="CK40" s="318"/>
      <c r="CL40" s="318"/>
      <c r="CM40" s="318"/>
      <c r="CN40" s="318"/>
      <c r="CO40" s="318"/>
      <c r="CP40" s="318"/>
      <c r="CQ40" s="318"/>
      <c r="CR40" s="253">
        <f t="shared" si="73"/>
        <v>0</v>
      </c>
      <c r="CS40" s="318"/>
      <c r="CT40" s="253">
        <f t="shared" si="74"/>
        <v>0</v>
      </c>
      <c r="CU40" s="318"/>
      <c r="CV40" s="318"/>
      <c r="CW40" s="318"/>
      <c r="CX40" s="318"/>
      <c r="CY40" s="318"/>
      <c r="CZ40" s="318"/>
      <c r="DA40" s="318"/>
      <c r="DB40" s="318"/>
      <c r="DC40" s="253">
        <f t="shared" si="75"/>
        <v>0</v>
      </c>
      <c r="DD40" s="318"/>
      <c r="DE40" s="253">
        <f t="shared" si="76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.75" customHeight="1">
      <c r="A41" s="272" t="str">
        <f t="shared" si="5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77"/>
        <v>0</v>
      </c>
      <c r="F41" s="236">
        <f t="shared" si="78"/>
        <v>0</v>
      </c>
      <c r="G41" s="236">
        <f t="shared" si="59"/>
        <v>0</v>
      </c>
      <c r="H41" s="236">
        <f t="shared" si="79"/>
        <v>0</v>
      </c>
      <c r="I41" s="236">
        <f t="shared" si="60"/>
        <v>0</v>
      </c>
      <c r="J41" s="236">
        <f t="shared" si="61"/>
        <v>0</v>
      </c>
      <c r="K41" s="236">
        <f t="shared" si="62"/>
        <v>0</v>
      </c>
      <c r="L41" s="236">
        <f t="shared" si="63"/>
        <v>0</v>
      </c>
      <c r="M41" s="236">
        <f t="shared" si="64"/>
        <v>0</v>
      </c>
      <c r="N41" s="236">
        <f t="shared" si="65"/>
        <v>0</v>
      </c>
      <c r="O41" s="236">
        <f t="shared" si="66"/>
        <v>0</v>
      </c>
      <c r="P41" s="220"/>
      <c r="Q41" s="221"/>
      <c r="R41" s="237">
        <f t="shared" si="80"/>
        <v>0</v>
      </c>
      <c r="S41" s="221"/>
      <c r="T41" s="237">
        <f t="shared" si="81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82"/>
        <v>0</v>
      </c>
      <c r="AD41" s="221"/>
      <c r="AE41" s="237">
        <f t="shared" si="83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84"/>
        <v>0</v>
      </c>
      <c r="AO41" s="221"/>
      <c r="AP41" s="237">
        <f t="shared" si="85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86"/>
        <v>0</v>
      </c>
      <c r="AZ41" s="221"/>
      <c r="BA41" s="237">
        <f t="shared" si="87"/>
        <v>0</v>
      </c>
      <c r="BB41" s="221"/>
      <c r="BC41" s="233"/>
      <c r="BD41" s="221"/>
      <c r="BE41" s="221"/>
      <c r="BF41" s="233"/>
      <c r="BG41" s="221"/>
      <c r="BH41" s="379">
        <f t="shared" si="67"/>
        <v>0</v>
      </c>
      <c r="BI41" s="255" t="str">
        <f t="shared" si="68"/>
        <v>06</v>
      </c>
      <c r="BJ41" s="318"/>
      <c r="BK41" s="253">
        <f t="shared" si="88"/>
        <v>0</v>
      </c>
      <c r="BL41" s="318"/>
      <c r="BM41" s="253">
        <f t="shared" si="69"/>
        <v>0</v>
      </c>
      <c r="BN41" s="247"/>
      <c r="BO41" s="250"/>
      <c r="BP41" s="318"/>
      <c r="BQ41" s="318"/>
      <c r="BR41" s="318"/>
      <c r="BS41" s="318"/>
      <c r="BT41" s="318"/>
      <c r="BU41" s="318"/>
      <c r="BV41" s="253">
        <f t="shared" si="70"/>
        <v>0</v>
      </c>
      <c r="BW41" s="318"/>
      <c r="BX41" s="253">
        <f t="shared" si="89"/>
        <v>0</v>
      </c>
      <c r="BY41" s="318"/>
      <c r="BZ41" s="318"/>
      <c r="CA41" s="318"/>
      <c r="CB41" s="318"/>
      <c r="CC41" s="318"/>
      <c r="CD41" s="318"/>
      <c r="CE41" s="318"/>
      <c r="CF41" s="318"/>
      <c r="CG41" s="253">
        <f t="shared" si="71"/>
        <v>0</v>
      </c>
      <c r="CH41" s="318"/>
      <c r="CI41" s="253">
        <f t="shared" si="72"/>
        <v>0</v>
      </c>
      <c r="CJ41" s="318"/>
      <c r="CK41" s="318"/>
      <c r="CL41" s="318"/>
      <c r="CM41" s="318"/>
      <c r="CN41" s="318"/>
      <c r="CO41" s="318"/>
      <c r="CP41" s="318"/>
      <c r="CQ41" s="318"/>
      <c r="CR41" s="253">
        <f t="shared" si="73"/>
        <v>0</v>
      </c>
      <c r="CS41" s="318"/>
      <c r="CT41" s="253">
        <f t="shared" si="74"/>
        <v>0</v>
      </c>
      <c r="CU41" s="318"/>
      <c r="CV41" s="318"/>
      <c r="CW41" s="318"/>
      <c r="CX41" s="318"/>
      <c r="CY41" s="318"/>
      <c r="CZ41" s="318"/>
      <c r="DA41" s="318"/>
      <c r="DB41" s="318"/>
      <c r="DC41" s="253">
        <f t="shared" si="75"/>
        <v>0</v>
      </c>
      <c r="DD41" s="318"/>
      <c r="DE41" s="253">
        <f t="shared" si="76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.75" customHeight="1">
      <c r="A42" s="272" t="str">
        <f t="shared" si="5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77"/>
        <v>0</v>
      </c>
      <c r="F42" s="236">
        <f t="shared" si="78"/>
        <v>0</v>
      </c>
      <c r="G42" s="236">
        <f t="shared" si="59"/>
        <v>0</v>
      </c>
      <c r="H42" s="236">
        <f t="shared" si="79"/>
        <v>0</v>
      </c>
      <c r="I42" s="236">
        <f t="shared" si="60"/>
        <v>0</v>
      </c>
      <c r="J42" s="236">
        <f t="shared" si="61"/>
        <v>0</v>
      </c>
      <c r="K42" s="236">
        <f t="shared" si="62"/>
        <v>0</v>
      </c>
      <c r="L42" s="236">
        <f t="shared" si="63"/>
        <v>0</v>
      </c>
      <c r="M42" s="236">
        <f t="shared" si="64"/>
        <v>0</v>
      </c>
      <c r="N42" s="236">
        <f t="shared" si="65"/>
        <v>0</v>
      </c>
      <c r="O42" s="236">
        <f t="shared" si="66"/>
        <v>0</v>
      </c>
      <c r="P42" s="220"/>
      <c r="Q42" s="221"/>
      <c r="R42" s="237">
        <f t="shared" si="80"/>
        <v>0</v>
      </c>
      <c r="S42" s="221"/>
      <c r="T42" s="237">
        <f t="shared" si="81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82"/>
        <v>0</v>
      </c>
      <c r="AD42" s="221"/>
      <c r="AE42" s="237">
        <f t="shared" si="83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84"/>
        <v>0</v>
      </c>
      <c r="AO42" s="221"/>
      <c r="AP42" s="237">
        <f t="shared" si="85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86"/>
        <v>0</v>
      </c>
      <c r="AZ42" s="221"/>
      <c r="BA42" s="237">
        <f t="shared" si="87"/>
        <v>0</v>
      </c>
      <c r="BB42" s="221"/>
      <c r="BC42" s="233"/>
      <c r="BD42" s="221"/>
      <c r="BE42" s="221"/>
      <c r="BF42" s="233"/>
      <c r="BG42" s="221"/>
      <c r="BH42" s="379">
        <f t="shared" si="67"/>
        <v>0</v>
      </c>
      <c r="BI42" s="255" t="str">
        <f t="shared" si="68"/>
        <v>07</v>
      </c>
      <c r="BJ42" s="318"/>
      <c r="BK42" s="253">
        <f t="shared" si="88"/>
        <v>0</v>
      </c>
      <c r="BL42" s="318"/>
      <c r="BM42" s="253">
        <f t="shared" si="69"/>
        <v>0</v>
      </c>
      <c r="BN42" s="247"/>
      <c r="BO42" s="250"/>
      <c r="BP42" s="318"/>
      <c r="BQ42" s="318"/>
      <c r="BR42" s="318"/>
      <c r="BS42" s="318"/>
      <c r="BT42" s="318"/>
      <c r="BU42" s="318"/>
      <c r="BV42" s="253">
        <f t="shared" si="70"/>
        <v>0</v>
      </c>
      <c r="BW42" s="318"/>
      <c r="BX42" s="253">
        <f t="shared" si="89"/>
        <v>0</v>
      </c>
      <c r="BY42" s="318"/>
      <c r="BZ42" s="318"/>
      <c r="CA42" s="318"/>
      <c r="CB42" s="318"/>
      <c r="CC42" s="318"/>
      <c r="CD42" s="318"/>
      <c r="CE42" s="318"/>
      <c r="CF42" s="318"/>
      <c r="CG42" s="253">
        <f t="shared" si="71"/>
        <v>0</v>
      </c>
      <c r="CH42" s="318"/>
      <c r="CI42" s="253">
        <f t="shared" si="72"/>
        <v>0</v>
      </c>
      <c r="CJ42" s="318"/>
      <c r="CK42" s="318"/>
      <c r="CL42" s="318"/>
      <c r="CM42" s="318"/>
      <c r="CN42" s="318"/>
      <c r="CO42" s="318"/>
      <c r="CP42" s="318"/>
      <c r="CQ42" s="318"/>
      <c r="CR42" s="253">
        <f t="shared" si="73"/>
        <v>0</v>
      </c>
      <c r="CS42" s="318"/>
      <c r="CT42" s="253">
        <f t="shared" si="74"/>
        <v>0</v>
      </c>
      <c r="CU42" s="318"/>
      <c r="CV42" s="318"/>
      <c r="CW42" s="318"/>
      <c r="CX42" s="318"/>
      <c r="CY42" s="318"/>
      <c r="CZ42" s="318"/>
      <c r="DA42" s="318"/>
      <c r="DB42" s="318"/>
      <c r="DC42" s="253">
        <f t="shared" si="75"/>
        <v>0</v>
      </c>
      <c r="DD42" s="318"/>
      <c r="DE42" s="253">
        <f t="shared" si="76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.75" customHeight="1">
      <c r="A43" s="272" t="str">
        <f t="shared" si="5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77"/>
        <v>0</v>
      </c>
      <c r="F43" s="236">
        <f t="shared" si="78"/>
        <v>0</v>
      </c>
      <c r="G43" s="236">
        <f t="shared" si="59"/>
        <v>0</v>
      </c>
      <c r="H43" s="236">
        <f t="shared" si="79"/>
        <v>0</v>
      </c>
      <c r="I43" s="236">
        <f t="shared" si="60"/>
        <v>0</v>
      </c>
      <c r="J43" s="236">
        <f t="shared" si="61"/>
        <v>0</v>
      </c>
      <c r="K43" s="236">
        <f t="shared" si="62"/>
        <v>0</v>
      </c>
      <c r="L43" s="236">
        <f t="shared" si="63"/>
        <v>0</v>
      </c>
      <c r="M43" s="236">
        <f t="shared" si="64"/>
        <v>0</v>
      </c>
      <c r="N43" s="236">
        <f t="shared" si="65"/>
        <v>0</v>
      </c>
      <c r="O43" s="236">
        <f t="shared" si="66"/>
        <v>0</v>
      </c>
      <c r="P43" s="220"/>
      <c r="Q43" s="221"/>
      <c r="R43" s="237">
        <f t="shared" si="80"/>
        <v>0</v>
      </c>
      <c r="S43" s="221"/>
      <c r="T43" s="237">
        <f t="shared" si="81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82"/>
        <v>0</v>
      </c>
      <c r="AD43" s="221"/>
      <c r="AE43" s="237">
        <f t="shared" si="83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84"/>
        <v>0</v>
      </c>
      <c r="AO43" s="221"/>
      <c r="AP43" s="237">
        <f t="shared" si="85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86"/>
        <v>0</v>
      </c>
      <c r="AZ43" s="221"/>
      <c r="BA43" s="237">
        <f t="shared" si="87"/>
        <v>0</v>
      </c>
      <c r="BB43" s="221"/>
      <c r="BC43" s="233"/>
      <c r="BD43" s="221"/>
      <c r="BE43" s="221"/>
      <c r="BF43" s="233"/>
      <c r="BG43" s="221"/>
      <c r="BH43" s="379">
        <f t="shared" si="67"/>
        <v>0</v>
      </c>
      <c r="BI43" s="255" t="str">
        <f t="shared" si="68"/>
        <v>08</v>
      </c>
      <c r="BJ43" s="318"/>
      <c r="BK43" s="253">
        <f t="shared" si="88"/>
        <v>0</v>
      </c>
      <c r="BL43" s="318"/>
      <c r="BM43" s="253">
        <f t="shared" si="69"/>
        <v>0</v>
      </c>
      <c r="BN43" s="247"/>
      <c r="BO43" s="250"/>
      <c r="BP43" s="318"/>
      <c r="BQ43" s="318"/>
      <c r="BR43" s="318"/>
      <c r="BS43" s="318"/>
      <c r="BT43" s="318"/>
      <c r="BU43" s="318"/>
      <c r="BV43" s="253">
        <f t="shared" si="70"/>
        <v>0</v>
      </c>
      <c r="BW43" s="318"/>
      <c r="BX43" s="253">
        <f t="shared" si="89"/>
        <v>0</v>
      </c>
      <c r="BY43" s="318"/>
      <c r="BZ43" s="318"/>
      <c r="CA43" s="318"/>
      <c r="CB43" s="318"/>
      <c r="CC43" s="318"/>
      <c r="CD43" s="318"/>
      <c r="CE43" s="318"/>
      <c r="CF43" s="318"/>
      <c r="CG43" s="253">
        <f t="shared" si="71"/>
        <v>0</v>
      </c>
      <c r="CH43" s="318"/>
      <c r="CI43" s="253">
        <f t="shared" si="72"/>
        <v>0</v>
      </c>
      <c r="CJ43" s="318"/>
      <c r="CK43" s="318"/>
      <c r="CL43" s="318"/>
      <c r="CM43" s="318"/>
      <c r="CN43" s="318"/>
      <c r="CO43" s="318"/>
      <c r="CP43" s="318"/>
      <c r="CQ43" s="318"/>
      <c r="CR43" s="253">
        <f t="shared" si="73"/>
        <v>0</v>
      </c>
      <c r="CS43" s="318"/>
      <c r="CT43" s="253">
        <f t="shared" si="74"/>
        <v>0</v>
      </c>
      <c r="CU43" s="318"/>
      <c r="CV43" s="318"/>
      <c r="CW43" s="318"/>
      <c r="CX43" s="318"/>
      <c r="CY43" s="318"/>
      <c r="CZ43" s="318"/>
      <c r="DA43" s="318"/>
      <c r="DB43" s="318"/>
      <c r="DC43" s="253">
        <f t="shared" si="75"/>
        <v>0</v>
      </c>
      <c r="DD43" s="318"/>
      <c r="DE43" s="253">
        <f t="shared" si="76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.75" customHeight="1">
      <c r="A44" s="272" t="str">
        <f t="shared" si="5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77"/>
        <v>0</v>
      </c>
      <c r="F44" s="236">
        <f t="shared" si="78"/>
        <v>0</v>
      </c>
      <c r="G44" s="236">
        <f t="shared" si="59"/>
        <v>0</v>
      </c>
      <c r="H44" s="236">
        <f t="shared" si="79"/>
        <v>0</v>
      </c>
      <c r="I44" s="236">
        <f t="shared" si="60"/>
        <v>0</v>
      </c>
      <c r="J44" s="236">
        <f t="shared" si="61"/>
        <v>0</v>
      </c>
      <c r="K44" s="236">
        <f t="shared" si="62"/>
        <v>0</v>
      </c>
      <c r="L44" s="236">
        <f t="shared" si="63"/>
        <v>0</v>
      </c>
      <c r="M44" s="236">
        <f t="shared" si="64"/>
        <v>0</v>
      </c>
      <c r="N44" s="236">
        <f t="shared" si="65"/>
        <v>0</v>
      </c>
      <c r="O44" s="236">
        <f t="shared" si="66"/>
        <v>0</v>
      </c>
      <c r="P44" s="220"/>
      <c r="Q44" s="221"/>
      <c r="R44" s="237">
        <f t="shared" si="80"/>
        <v>0</v>
      </c>
      <c r="S44" s="221"/>
      <c r="T44" s="237">
        <f t="shared" si="81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82"/>
        <v>0</v>
      </c>
      <c r="AD44" s="221"/>
      <c r="AE44" s="237">
        <f t="shared" si="83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84"/>
        <v>0</v>
      </c>
      <c r="AO44" s="221"/>
      <c r="AP44" s="237">
        <f t="shared" si="85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86"/>
        <v>0</v>
      </c>
      <c r="AZ44" s="221"/>
      <c r="BA44" s="237">
        <f t="shared" si="87"/>
        <v>0</v>
      </c>
      <c r="BB44" s="221"/>
      <c r="BC44" s="233"/>
      <c r="BD44" s="221"/>
      <c r="BE44" s="221"/>
      <c r="BF44" s="233"/>
      <c r="BG44" s="221"/>
      <c r="BH44" s="379">
        <f t="shared" si="67"/>
        <v>0</v>
      </c>
      <c r="BI44" s="255" t="str">
        <f t="shared" si="68"/>
        <v>09</v>
      </c>
      <c r="BJ44" s="318"/>
      <c r="BK44" s="253">
        <f t="shared" si="88"/>
        <v>0</v>
      </c>
      <c r="BL44" s="318"/>
      <c r="BM44" s="253">
        <f t="shared" si="69"/>
        <v>0</v>
      </c>
      <c r="BN44" s="247"/>
      <c r="BO44" s="250"/>
      <c r="BP44" s="318"/>
      <c r="BQ44" s="318"/>
      <c r="BR44" s="318"/>
      <c r="BS44" s="318"/>
      <c r="BT44" s="318"/>
      <c r="BU44" s="318"/>
      <c r="BV44" s="253">
        <f t="shared" si="70"/>
        <v>0</v>
      </c>
      <c r="BW44" s="318"/>
      <c r="BX44" s="253">
        <f t="shared" si="89"/>
        <v>0</v>
      </c>
      <c r="BY44" s="318"/>
      <c r="BZ44" s="318"/>
      <c r="CA44" s="318"/>
      <c r="CB44" s="318"/>
      <c r="CC44" s="318"/>
      <c r="CD44" s="318"/>
      <c r="CE44" s="318"/>
      <c r="CF44" s="318"/>
      <c r="CG44" s="253">
        <f t="shared" si="71"/>
        <v>0</v>
      </c>
      <c r="CH44" s="318"/>
      <c r="CI44" s="253">
        <f t="shared" si="72"/>
        <v>0</v>
      </c>
      <c r="CJ44" s="318"/>
      <c r="CK44" s="318"/>
      <c r="CL44" s="318"/>
      <c r="CM44" s="318"/>
      <c r="CN44" s="318"/>
      <c r="CO44" s="318"/>
      <c r="CP44" s="318"/>
      <c r="CQ44" s="318"/>
      <c r="CR44" s="253">
        <f t="shared" si="73"/>
        <v>0</v>
      </c>
      <c r="CS44" s="318"/>
      <c r="CT44" s="253">
        <f t="shared" si="74"/>
        <v>0</v>
      </c>
      <c r="CU44" s="318"/>
      <c r="CV44" s="318"/>
      <c r="CW44" s="318"/>
      <c r="CX44" s="318"/>
      <c r="CY44" s="318"/>
      <c r="CZ44" s="318"/>
      <c r="DA44" s="318"/>
      <c r="DB44" s="318"/>
      <c r="DC44" s="253">
        <f t="shared" si="75"/>
        <v>0</v>
      </c>
      <c r="DD44" s="318"/>
      <c r="DE44" s="253">
        <f t="shared" si="76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.75" customHeight="1">
      <c r="A45" s="272" t="str">
        <f t="shared" si="5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77"/>
        <v>0</v>
      </c>
      <c r="F45" s="236">
        <f t="shared" si="78"/>
        <v>0</v>
      </c>
      <c r="G45" s="236">
        <f t="shared" si="59"/>
        <v>0</v>
      </c>
      <c r="H45" s="236">
        <f t="shared" si="79"/>
        <v>0</v>
      </c>
      <c r="I45" s="236">
        <f t="shared" si="60"/>
        <v>0</v>
      </c>
      <c r="J45" s="236">
        <f t="shared" si="61"/>
        <v>0</v>
      </c>
      <c r="K45" s="236">
        <f t="shared" si="62"/>
        <v>0</v>
      </c>
      <c r="L45" s="236">
        <f t="shared" si="63"/>
        <v>0</v>
      </c>
      <c r="M45" s="236">
        <f t="shared" si="64"/>
        <v>0</v>
      </c>
      <c r="N45" s="236">
        <f t="shared" si="65"/>
        <v>0</v>
      </c>
      <c r="O45" s="236">
        <f t="shared" si="66"/>
        <v>0</v>
      </c>
      <c r="P45" s="220"/>
      <c r="Q45" s="221"/>
      <c r="R45" s="237">
        <f t="shared" si="80"/>
        <v>0</v>
      </c>
      <c r="S45" s="221"/>
      <c r="T45" s="237">
        <f t="shared" si="81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82"/>
        <v>0</v>
      </c>
      <c r="AD45" s="221"/>
      <c r="AE45" s="237">
        <f t="shared" si="83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84"/>
        <v>0</v>
      </c>
      <c r="AO45" s="221"/>
      <c r="AP45" s="237">
        <f t="shared" si="85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86"/>
        <v>0</v>
      </c>
      <c r="AZ45" s="221"/>
      <c r="BA45" s="237">
        <f t="shared" si="87"/>
        <v>0</v>
      </c>
      <c r="BB45" s="221"/>
      <c r="BC45" s="233"/>
      <c r="BD45" s="221"/>
      <c r="BE45" s="221"/>
      <c r="BF45" s="233"/>
      <c r="BG45" s="221"/>
      <c r="BH45" s="379">
        <f t="shared" si="67"/>
        <v>0</v>
      </c>
      <c r="BI45" s="255" t="str">
        <f t="shared" si="68"/>
        <v>10</v>
      </c>
      <c r="BJ45" s="318"/>
      <c r="BK45" s="253">
        <f t="shared" si="88"/>
        <v>0</v>
      </c>
      <c r="BL45" s="318"/>
      <c r="BM45" s="253">
        <f t="shared" si="69"/>
        <v>0</v>
      </c>
      <c r="BN45" s="247"/>
      <c r="BO45" s="250"/>
      <c r="BP45" s="318"/>
      <c r="BQ45" s="318"/>
      <c r="BR45" s="318"/>
      <c r="BS45" s="318"/>
      <c r="BT45" s="318"/>
      <c r="BU45" s="318"/>
      <c r="BV45" s="253">
        <f t="shared" si="70"/>
        <v>0</v>
      </c>
      <c r="BW45" s="318"/>
      <c r="BX45" s="253">
        <f t="shared" si="89"/>
        <v>0</v>
      </c>
      <c r="BY45" s="318"/>
      <c r="BZ45" s="318"/>
      <c r="CA45" s="318"/>
      <c r="CB45" s="318"/>
      <c r="CC45" s="318"/>
      <c r="CD45" s="318"/>
      <c r="CE45" s="318"/>
      <c r="CF45" s="318"/>
      <c r="CG45" s="253">
        <f t="shared" si="71"/>
        <v>0</v>
      </c>
      <c r="CH45" s="318"/>
      <c r="CI45" s="253">
        <f t="shared" si="72"/>
        <v>0</v>
      </c>
      <c r="CJ45" s="318"/>
      <c r="CK45" s="318"/>
      <c r="CL45" s="318"/>
      <c r="CM45" s="318"/>
      <c r="CN45" s="318"/>
      <c r="CO45" s="318"/>
      <c r="CP45" s="318"/>
      <c r="CQ45" s="318"/>
      <c r="CR45" s="253">
        <f t="shared" si="73"/>
        <v>0</v>
      </c>
      <c r="CS45" s="318"/>
      <c r="CT45" s="253">
        <f t="shared" si="74"/>
        <v>0</v>
      </c>
      <c r="CU45" s="318"/>
      <c r="CV45" s="318"/>
      <c r="CW45" s="318"/>
      <c r="CX45" s="318"/>
      <c r="CY45" s="318"/>
      <c r="CZ45" s="318"/>
      <c r="DA45" s="318"/>
      <c r="DB45" s="318"/>
      <c r="DC45" s="253">
        <f t="shared" si="75"/>
        <v>0</v>
      </c>
      <c r="DD45" s="318"/>
      <c r="DE45" s="253">
        <f t="shared" si="76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.75" customHeight="1">
      <c r="A46" s="272" t="str">
        <f t="shared" si="5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77"/>
        <v>0</v>
      </c>
      <c r="F46" s="236">
        <f t="shared" si="78"/>
        <v>0</v>
      </c>
      <c r="G46" s="236">
        <f t="shared" si="59"/>
        <v>0</v>
      </c>
      <c r="H46" s="236">
        <f t="shared" si="79"/>
        <v>0</v>
      </c>
      <c r="I46" s="236">
        <f t="shared" si="60"/>
        <v>0</v>
      </c>
      <c r="J46" s="236">
        <f t="shared" si="61"/>
        <v>0</v>
      </c>
      <c r="K46" s="236">
        <f t="shared" si="62"/>
        <v>0</v>
      </c>
      <c r="L46" s="236">
        <f t="shared" si="63"/>
        <v>0</v>
      </c>
      <c r="M46" s="236">
        <f t="shared" si="64"/>
        <v>0</v>
      </c>
      <c r="N46" s="236">
        <f t="shared" si="65"/>
        <v>0</v>
      </c>
      <c r="O46" s="236">
        <f t="shared" si="66"/>
        <v>0</v>
      </c>
      <c r="P46" s="220"/>
      <c r="Q46" s="221"/>
      <c r="R46" s="237">
        <f t="shared" si="80"/>
        <v>0</v>
      </c>
      <c r="S46" s="221"/>
      <c r="T46" s="237">
        <f t="shared" si="81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82"/>
        <v>0</v>
      </c>
      <c r="AD46" s="221"/>
      <c r="AE46" s="237">
        <f t="shared" si="83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84"/>
        <v>0</v>
      </c>
      <c r="AO46" s="221"/>
      <c r="AP46" s="237">
        <f t="shared" si="85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86"/>
        <v>0</v>
      </c>
      <c r="AZ46" s="221"/>
      <c r="BA46" s="237">
        <f t="shared" si="87"/>
        <v>0</v>
      </c>
      <c r="BB46" s="221"/>
      <c r="BC46" s="233"/>
      <c r="BD46" s="221"/>
      <c r="BE46" s="221"/>
      <c r="BF46" s="233"/>
      <c r="BG46" s="221"/>
      <c r="BH46" s="379">
        <f t="shared" si="67"/>
        <v>0</v>
      </c>
      <c r="BI46" s="255" t="str">
        <f t="shared" si="68"/>
        <v>11</v>
      </c>
      <c r="BJ46" s="318"/>
      <c r="BK46" s="253">
        <f t="shared" si="88"/>
        <v>0</v>
      </c>
      <c r="BL46" s="318"/>
      <c r="BM46" s="253">
        <f t="shared" si="69"/>
        <v>0</v>
      </c>
      <c r="BN46" s="247"/>
      <c r="BO46" s="250"/>
      <c r="BP46" s="318"/>
      <c r="BQ46" s="318"/>
      <c r="BR46" s="318"/>
      <c r="BS46" s="318"/>
      <c r="BT46" s="318"/>
      <c r="BU46" s="318"/>
      <c r="BV46" s="253">
        <f t="shared" si="70"/>
        <v>0</v>
      </c>
      <c r="BW46" s="318"/>
      <c r="BX46" s="253">
        <f t="shared" si="89"/>
        <v>0</v>
      </c>
      <c r="BY46" s="318"/>
      <c r="BZ46" s="318"/>
      <c r="CA46" s="318"/>
      <c r="CB46" s="318"/>
      <c r="CC46" s="318"/>
      <c r="CD46" s="318"/>
      <c r="CE46" s="318"/>
      <c r="CF46" s="318"/>
      <c r="CG46" s="253">
        <f t="shared" si="71"/>
        <v>0</v>
      </c>
      <c r="CH46" s="318"/>
      <c r="CI46" s="253">
        <f t="shared" si="72"/>
        <v>0</v>
      </c>
      <c r="CJ46" s="318"/>
      <c r="CK46" s="318"/>
      <c r="CL46" s="318"/>
      <c r="CM46" s="318"/>
      <c r="CN46" s="318"/>
      <c r="CO46" s="318"/>
      <c r="CP46" s="318"/>
      <c r="CQ46" s="318"/>
      <c r="CR46" s="253">
        <f t="shared" si="73"/>
        <v>0</v>
      </c>
      <c r="CS46" s="318"/>
      <c r="CT46" s="253">
        <f t="shared" si="74"/>
        <v>0</v>
      </c>
      <c r="CU46" s="318"/>
      <c r="CV46" s="318"/>
      <c r="CW46" s="318"/>
      <c r="CX46" s="318"/>
      <c r="CY46" s="318"/>
      <c r="CZ46" s="318"/>
      <c r="DA46" s="318"/>
      <c r="DB46" s="318"/>
      <c r="DC46" s="253">
        <f t="shared" si="75"/>
        <v>0</v>
      </c>
      <c r="DD46" s="318"/>
      <c r="DE46" s="253">
        <f t="shared" si="76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.75" customHeight="1">
      <c r="A47" s="272" t="str">
        <f t="shared" si="5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77"/>
        <v>0</v>
      </c>
      <c r="F47" s="236">
        <f t="shared" si="78"/>
        <v>0</v>
      </c>
      <c r="G47" s="236">
        <f t="shared" si="59"/>
        <v>0</v>
      </c>
      <c r="H47" s="236">
        <f t="shared" si="79"/>
        <v>0</v>
      </c>
      <c r="I47" s="236">
        <f t="shared" si="60"/>
        <v>0</v>
      </c>
      <c r="J47" s="236">
        <f t="shared" si="61"/>
        <v>0</v>
      </c>
      <c r="K47" s="236">
        <f t="shared" si="62"/>
        <v>0</v>
      </c>
      <c r="L47" s="236">
        <f t="shared" si="63"/>
        <v>0</v>
      </c>
      <c r="M47" s="236">
        <f t="shared" si="64"/>
        <v>0</v>
      </c>
      <c r="N47" s="236">
        <f t="shared" si="65"/>
        <v>0</v>
      </c>
      <c r="O47" s="236">
        <f t="shared" si="66"/>
        <v>0</v>
      </c>
      <c r="P47" s="220"/>
      <c r="Q47" s="221"/>
      <c r="R47" s="237">
        <f t="shared" si="80"/>
        <v>0</v>
      </c>
      <c r="S47" s="221"/>
      <c r="T47" s="237">
        <f t="shared" si="81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82"/>
        <v>0</v>
      </c>
      <c r="AD47" s="221"/>
      <c r="AE47" s="237">
        <f t="shared" si="83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84"/>
        <v>0</v>
      </c>
      <c r="AO47" s="221"/>
      <c r="AP47" s="237">
        <f t="shared" si="85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86"/>
        <v>0</v>
      </c>
      <c r="AZ47" s="221"/>
      <c r="BA47" s="237">
        <f t="shared" si="87"/>
        <v>0</v>
      </c>
      <c r="BB47" s="221"/>
      <c r="BC47" s="233"/>
      <c r="BD47" s="221"/>
      <c r="BE47" s="221"/>
      <c r="BF47" s="233"/>
      <c r="BG47" s="221"/>
      <c r="BH47" s="379">
        <f t="shared" si="67"/>
        <v>0</v>
      </c>
      <c r="BI47" s="255" t="str">
        <f t="shared" si="68"/>
        <v>12</v>
      </c>
      <c r="BJ47" s="318"/>
      <c r="BK47" s="253">
        <f t="shared" si="88"/>
        <v>0</v>
      </c>
      <c r="BL47" s="318"/>
      <c r="BM47" s="253">
        <f t="shared" si="69"/>
        <v>0</v>
      </c>
      <c r="BN47" s="247"/>
      <c r="BO47" s="250"/>
      <c r="BP47" s="318"/>
      <c r="BQ47" s="318"/>
      <c r="BR47" s="318"/>
      <c r="BS47" s="318"/>
      <c r="BT47" s="318"/>
      <c r="BU47" s="318"/>
      <c r="BV47" s="253">
        <f t="shared" si="70"/>
        <v>0</v>
      </c>
      <c r="BW47" s="318"/>
      <c r="BX47" s="253">
        <f t="shared" si="89"/>
        <v>0</v>
      </c>
      <c r="BY47" s="318"/>
      <c r="BZ47" s="318"/>
      <c r="CA47" s="318"/>
      <c r="CB47" s="318"/>
      <c r="CC47" s="318"/>
      <c r="CD47" s="318"/>
      <c r="CE47" s="318"/>
      <c r="CF47" s="318"/>
      <c r="CG47" s="253">
        <f t="shared" si="71"/>
        <v>0</v>
      </c>
      <c r="CH47" s="318"/>
      <c r="CI47" s="253">
        <f t="shared" si="72"/>
        <v>0</v>
      </c>
      <c r="CJ47" s="318"/>
      <c r="CK47" s="318"/>
      <c r="CL47" s="318"/>
      <c r="CM47" s="318"/>
      <c r="CN47" s="318"/>
      <c r="CO47" s="318"/>
      <c r="CP47" s="318"/>
      <c r="CQ47" s="318"/>
      <c r="CR47" s="253">
        <f t="shared" si="73"/>
        <v>0</v>
      </c>
      <c r="CS47" s="318"/>
      <c r="CT47" s="253">
        <f t="shared" si="74"/>
        <v>0</v>
      </c>
      <c r="CU47" s="318"/>
      <c r="CV47" s="318"/>
      <c r="CW47" s="318"/>
      <c r="CX47" s="318"/>
      <c r="CY47" s="318"/>
      <c r="CZ47" s="318"/>
      <c r="DA47" s="318"/>
      <c r="DB47" s="318"/>
      <c r="DC47" s="253">
        <f t="shared" si="75"/>
        <v>0</v>
      </c>
      <c r="DD47" s="318"/>
      <c r="DE47" s="253">
        <f t="shared" si="76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ht="13.5" customHeight="1" thickBot="1">
      <c r="A48" s="272" t="str">
        <f t="shared" si="5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77"/>
        <v>0</v>
      </c>
      <c r="F48" s="236">
        <f t="shared" si="78"/>
        <v>0</v>
      </c>
      <c r="G48" s="236">
        <f t="shared" si="59"/>
        <v>0</v>
      </c>
      <c r="H48" s="236">
        <f t="shared" si="79"/>
        <v>0</v>
      </c>
      <c r="I48" s="236">
        <f t="shared" si="60"/>
        <v>0</v>
      </c>
      <c r="J48" s="236">
        <f t="shared" si="61"/>
        <v>0</v>
      </c>
      <c r="K48" s="236">
        <f t="shared" si="62"/>
        <v>0</v>
      </c>
      <c r="L48" s="236">
        <f t="shared" si="63"/>
        <v>0</v>
      </c>
      <c r="M48" s="236">
        <f t="shared" si="64"/>
        <v>0</v>
      </c>
      <c r="N48" s="236">
        <f t="shared" si="65"/>
        <v>0</v>
      </c>
      <c r="O48" s="236">
        <f>ROUND(SUM(Z48,AK48,AV48,BG48),1)</f>
        <v>0</v>
      </c>
      <c r="P48" s="223"/>
      <c r="Q48" s="224"/>
      <c r="R48" s="238">
        <f t="shared" si="80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82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84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86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9">
        <f t="shared" si="67"/>
        <v>0</v>
      </c>
      <c r="BI48" s="319" t="str">
        <f t="shared" si="68"/>
        <v>13</v>
      </c>
      <c r="BJ48" s="320"/>
      <c r="BK48" s="321">
        <f t="shared" si="88"/>
        <v>0</v>
      </c>
      <c r="BL48" s="320"/>
      <c r="BM48" s="321">
        <f t="shared" si="69"/>
        <v>0</v>
      </c>
      <c r="BN48" s="322"/>
      <c r="BO48" s="323"/>
      <c r="BP48" s="320"/>
      <c r="BQ48" s="320"/>
      <c r="BR48" s="320"/>
      <c r="BS48" s="320"/>
      <c r="BT48" s="320"/>
      <c r="BU48" s="320"/>
      <c r="BV48" s="321">
        <f t="shared" si="70"/>
        <v>0</v>
      </c>
      <c r="BW48" s="320"/>
      <c r="BX48" s="321">
        <f t="shared" si="89"/>
        <v>0</v>
      </c>
      <c r="BY48" s="320"/>
      <c r="BZ48" s="320"/>
      <c r="CA48" s="320"/>
      <c r="CB48" s="320"/>
      <c r="CC48" s="320"/>
      <c r="CD48" s="320"/>
      <c r="CE48" s="320"/>
      <c r="CF48" s="320"/>
      <c r="CG48" s="321">
        <f t="shared" si="71"/>
        <v>0</v>
      </c>
      <c r="CH48" s="320"/>
      <c r="CI48" s="321">
        <f t="shared" si="72"/>
        <v>0</v>
      </c>
      <c r="CJ48" s="320"/>
      <c r="CK48" s="320"/>
      <c r="CL48" s="320"/>
      <c r="CM48" s="320"/>
      <c r="CN48" s="320"/>
      <c r="CO48" s="320"/>
      <c r="CP48" s="320"/>
      <c r="CQ48" s="320"/>
      <c r="CR48" s="321">
        <f t="shared" si="73"/>
        <v>0</v>
      </c>
      <c r="CS48" s="320"/>
      <c r="CT48" s="321">
        <f t="shared" si="74"/>
        <v>0</v>
      </c>
      <c r="CU48" s="320"/>
      <c r="CV48" s="320"/>
      <c r="CW48" s="320"/>
      <c r="CX48" s="320"/>
      <c r="CY48" s="320"/>
      <c r="CZ48" s="320"/>
      <c r="DA48" s="320"/>
      <c r="DB48" s="320"/>
      <c r="DC48" s="321">
        <f t="shared" si="75"/>
        <v>0</v>
      </c>
      <c r="DD48" s="320"/>
      <c r="DE48" s="321">
        <f t="shared" si="76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12" t="s">
        <v>247</v>
      </c>
      <c r="C49" s="713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4"/>
      <c r="P49" s="715" t="str">
        <f>CONCATENATE(P$1," - ",$B49)</f>
        <v>1 квартал - Внести наименование учреждения 3</v>
      </c>
      <c r="Q49" s="716"/>
      <c r="R49" s="716"/>
      <c r="S49" s="716"/>
      <c r="T49" s="716"/>
      <c r="U49" s="716"/>
      <c r="V49" s="716"/>
      <c r="W49" s="716"/>
      <c r="X49" s="716"/>
      <c r="Y49" s="716"/>
      <c r="Z49" s="717"/>
      <c r="AA49" s="715" t="str">
        <f>CONCATENATE(AA$1," - ",$B49)</f>
        <v>2 квартал - Внести наименование учреждения 3</v>
      </c>
      <c r="AB49" s="716"/>
      <c r="AC49" s="716"/>
      <c r="AD49" s="716"/>
      <c r="AE49" s="716"/>
      <c r="AF49" s="716"/>
      <c r="AG49" s="716"/>
      <c r="AH49" s="716"/>
      <c r="AI49" s="716"/>
      <c r="AJ49" s="716"/>
      <c r="AK49" s="717"/>
      <c r="AL49" s="715" t="str">
        <f>CONCATENATE(AL$1," - ",$B49)</f>
        <v>3 квартал - Внести наименование учреждения 3</v>
      </c>
      <c r="AM49" s="716"/>
      <c r="AN49" s="716"/>
      <c r="AO49" s="716"/>
      <c r="AP49" s="716"/>
      <c r="AQ49" s="716"/>
      <c r="AR49" s="716"/>
      <c r="AS49" s="716"/>
      <c r="AT49" s="716"/>
      <c r="AU49" s="716"/>
      <c r="AV49" s="717"/>
      <c r="AW49" s="715" t="str">
        <f>CONCATENATE(AW$1," - ",$B49)</f>
        <v>4 квартал - Внести наименование учреждения 3</v>
      </c>
      <c r="AX49" s="716"/>
      <c r="AY49" s="716"/>
      <c r="AZ49" s="716"/>
      <c r="BA49" s="716"/>
      <c r="BB49" s="716"/>
      <c r="BC49" s="716"/>
      <c r="BD49" s="716"/>
      <c r="BE49" s="716"/>
      <c r="BF49" s="716"/>
      <c r="BG49" s="717"/>
      <c r="BH49" s="379">
        <f t="shared" si="67"/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90">IF(ROUND(E55-SUM(E56,E58:E59),5)&gt;=0,0,"Ошибка")</f>
        <v>0</v>
      </c>
      <c r="BK49" s="285">
        <f t="shared" si="90"/>
        <v>0</v>
      </c>
      <c r="BL49" s="285">
        <f t="shared" si="90"/>
        <v>0</v>
      </c>
      <c r="BM49" s="285">
        <f t="shared" si="90"/>
        <v>0</v>
      </c>
      <c r="BN49" s="285">
        <f t="shared" si="90"/>
        <v>0</v>
      </c>
      <c r="BO49" s="285">
        <f t="shared" si="90"/>
        <v>0</v>
      </c>
      <c r="BP49" s="285">
        <f t="shared" si="90"/>
        <v>0</v>
      </c>
      <c r="BQ49" s="285">
        <f t="shared" si="90"/>
        <v>0</v>
      </c>
      <c r="BR49" s="285">
        <f t="shared" si="90"/>
        <v>0</v>
      </c>
      <c r="BS49" s="285">
        <f t="shared" si="90"/>
        <v>0</v>
      </c>
      <c r="BT49" s="285">
        <f t="shared" si="90"/>
        <v>0</v>
      </c>
      <c r="BU49" s="285">
        <f t="shared" si="90"/>
        <v>0</v>
      </c>
      <c r="BV49" s="285">
        <f t="shared" si="90"/>
        <v>0</v>
      </c>
      <c r="BW49" s="285">
        <f t="shared" si="90"/>
        <v>0</v>
      </c>
      <c r="BX49" s="285">
        <f t="shared" si="90"/>
        <v>0</v>
      </c>
      <c r="BY49" s="285">
        <f t="shared" si="90"/>
        <v>0</v>
      </c>
      <c r="BZ49" s="285">
        <f t="shared" si="90"/>
        <v>0</v>
      </c>
      <c r="CA49" s="285">
        <f t="shared" si="90"/>
        <v>0</v>
      </c>
      <c r="CB49" s="285">
        <f t="shared" si="90"/>
        <v>0</v>
      </c>
      <c r="CC49" s="285">
        <f t="shared" si="90"/>
        <v>0</v>
      </c>
      <c r="CD49" s="285">
        <f t="shared" si="90"/>
        <v>0</v>
      </c>
      <c r="CE49" s="285">
        <f t="shared" si="90"/>
        <v>0</v>
      </c>
      <c r="CF49" s="285">
        <f t="shared" si="90"/>
        <v>0</v>
      </c>
      <c r="CG49" s="285">
        <f t="shared" si="90"/>
        <v>0</v>
      </c>
      <c r="CH49" s="285">
        <f t="shared" si="90"/>
        <v>0</v>
      </c>
      <c r="CI49" s="285">
        <f t="shared" si="90"/>
        <v>0</v>
      </c>
      <c r="CJ49" s="285">
        <f t="shared" si="90"/>
        <v>0</v>
      </c>
      <c r="CK49" s="285">
        <f t="shared" si="90"/>
        <v>0</v>
      </c>
      <c r="CL49" s="285">
        <f t="shared" si="90"/>
        <v>0</v>
      </c>
      <c r="CM49" s="285">
        <f t="shared" si="90"/>
        <v>0</v>
      </c>
      <c r="CN49" s="285">
        <f t="shared" si="90"/>
        <v>0</v>
      </c>
      <c r="CO49" s="285">
        <f t="shared" si="90"/>
        <v>0</v>
      </c>
      <c r="CP49" s="285">
        <f t="shared" ref="CP49:DL49" si="91">IF(ROUND(AK55-SUM(AK56,AK58:AK59),5)&gt;=0,0,"Ошибка")</f>
        <v>0</v>
      </c>
      <c r="CQ49" s="285">
        <f t="shared" si="91"/>
        <v>0</v>
      </c>
      <c r="CR49" s="285">
        <f t="shared" si="91"/>
        <v>0</v>
      </c>
      <c r="CS49" s="285">
        <f t="shared" si="91"/>
        <v>0</v>
      </c>
      <c r="CT49" s="285">
        <f t="shared" si="91"/>
        <v>0</v>
      </c>
      <c r="CU49" s="285">
        <f t="shared" si="91"/>
        <v>0</v>
      </c>
      <c r="CV49" s="285">
        <f t="shared" si="91"/>
        <v>0</v>
      </c>
      <c r="CW49" s="285">
        <f t="shared" si="91"/>
        <v>0</v>
      </c>
      <c r="CX49" s="285">
        <f t="shared" si="91"/>
        <v>0</v>
      </c>
      <c r="CY49" s="285">
        <f t="shared" si="91"/>
        <v>0</v>
      </c>
      <c r="CZ49" s="285">
        <f t="shared" si="91"/>
        <v>0</v>
      </c>
      <c r="DA49" s="285">
        <f t="shared" si="91"/>
        <v>0</v>
      </c>
      <c r="DB49" s="285">
        <f t="shared" si="91"/>
        <v>0</v>
      </c>
      <c r="DC49" s="285">
        <f t="shared" si="91"/>
        <v>0</v>
      </c>
      <c r="DD49" s="285">
        <f t="shared" si="91"/>
        <v>0</v>
      </c>
      <c r="DE49" s="285">
        <f t="shared" si="91"/>
        <v>0</v>
      </c>
      <c r="DF49" s="285">
        <f t="shared" si="91"/>
        <v>0</v>
      </c>
      <c r="DG49" s="285">
        <f t="shared" si="91"/>
        <v>0</v>
      </c>
      <c r="DH49" s="285">
        <f t="shared" si="91"/>
        <v>0</v>
      </c>
      <c r="DI49" s="285">
        <f t="shared" si="91"/>
        <v>0</v>
      </c>
      <c r="DJ49" s="285">
        <f t="shared" si="91"/>
        <v>0</v>
      </c>
      <c r="DK49" s="285">
        <f t="shared" si="91"/>
        <v>0</v>
      </c>
      <c r="DL49" s="285">
        <f t="shared" si="91"/>
        <v>0</v>
      </c>
    </row>
    <row r="50" spans="1:116" s="27" customFormat="1" ht="24.75" customHeight="1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92">SUM(J51:J55,J60:J62)</f>
        <v>0</v>
      </c>
      <c r="K50" s="236">
        <f t="shared" si="92"/>
        <v>0</v>
      </c>
      <c r="L50" s="236">
        <f t="shared" si="92"/>
        <v>0</v>
      </c>
      <c r="M50" s="236">
        <f t="shared" si="92"/>
        <v>0</v>
      </c>
      <c r="N50" s="236">
        <f t="shared" si="92"/>
        <v>0</v>
      </c>
      <c r="O50" s="236">
        <f t="shared" si="92"/>
        <v>0</v>
      </c>
      <c r="P50" s="228">
        <f t="shared" ref="P50:AJ50" si="93">SUM(P51:P55,P60:P62)</f>
        <v>0</v>
      </c>
      <c r="Q50" s="226">
        <f t="shared" si="93"/>
        <v>0</v>
      </c>
      <c r="R50" s="236">
        <f t="shared" si="93"/>
        <v>0</v>
      </c>
      <c r="S50" s="226">
        <f t="shared" si="93"/>
        <v>0</v>
      </c>
      <c r="T50" s="236">
        <f t="shared" si="93"/>
        <v>0</v>
      </c>
      <c r="U50" s="226">
        <f t="shared" si="93"/>
        <v>0</v>
      </c>
      <c r="V50" s="235">
        <f t="shared" si="93"/>
        <v>0</v>
      </c>
      <c r="W50" s="226">
        <f t="shared" si="93"/>
        <v>0</v>
      </c>
      <c r="X50" s="226">
        <f t="shared" si="93"/>
        <v>0</v>
      </c>
      <c r="Y50" s="235">
        <f t="shared" si="93"/>
        <v>0</v>
      </c>
      <c r="Z50" s="227">
        <f t="shared" si="93"/>
        <v>0</v>
      </c>
      <c r="AA50" s="228">
        <f t="shared" si="93"/>
        <v>0</v>
      </c>
      <c r="AB50" s="226">
        <f t="shared" si="93"/>
        <v>0</v>
      </c>
      <c r="AC50" s="236">
        <f t="shared" si="93"/>
        <v>0</v>
      </c>
      <c r="AD50" s="226">
        <f t="shared" si="93"/>
        <v>0</v>
      </c>
      <c r="AE50" s="236">
        <f t="shared" si="93"/>
        <v>0</v>
      </c>
      <c r="AF50" s="226">
        <f t="shared" si="93"/>
        <v>0</v>
      </c>
      <c r="AG50" s="235">
        <f t="shared" si="93"/>
        <v>0</v>
      </c>
      <c r="AH50" s="226">
        <f t="shared" si="93"/>
        <v>0</v>
      </c>
      <c r="AI50" s="226">
        <f t="shared" si="93"/>
        <v>0</v>
      </c>
      <c r="AJ50" s="235">
        <f t="shared" si="93"/>
        <v>0</v>
      </c>
      <c r="AK50" s="227">
        <f t="shared" ref="AK50:BG50" si="94">SUM(AK51:AK55,AK60:AK62)</f>
        <v>0</v>
      </c>
      <c r="AL50" s="228">
        <f t="shared" si="94"/>
        <v>0</v>
      </c>
      <c r="AM50" s="226">
        <f t="shared" si="94"/>
        <v>0</v>
      </c>
      <c r="AN50" s="236">
        <f t="shared" si="94"/>
        <v>0</v>
      </c>
      <c r="AO50" s="226">
        <f t="shared" si="94"/>
        <v>0</v>
      </c>
      <c r="AP50" s="236">
        <f t="shared" si="94"/>
        <v>0</v>
      </c>
      <c r="AQ50" s="226">
        <f t="shared" si="94"/>
        <v>0</v>
      </c>
      <c r="AR50" s="235">
        <f t="shared" si="94"/>
        <v>0</v>
      </c>
      <c r="AS50" s="226">
        <f t="shared" si="94"/>
        <v>0</v>
      </c>
      <c r="AT50" s="226">
        <f t="shared" si="94"/>
        <v>0</v>
      </c>
      <c r="AU50" s="235">
        <f t="shared" si="94"/>
        <v>0</v>
      </c>
      <c r="AV50" s="227">
        <f t="shared" si="94"/>
        <v>0</v>
      </c>
      <c r="AW50" s="228">
        <f t="shared" si="94"/>
        <v>0</v>
      </c>
      <c r="AX50" s="226">
        <f t="shared" si="94"/>
        <v>0</v>
      </c>
      <c r="AY50" s="236">
        <f t="shared" si="94"/>
        <v>0</v>
      </c>
      <c r="AZ50" s="226">
        <f t="shared" si="94"/>
        <v>0</v>
      </c>
      <c r="BA50" s="236">
        <f t="shared" si="94"/>
        <v>0</v>
      </c>
      <c r="BB50" s="226">
        <f t="shared" si="94"/>
        <v>0</v>
      </c>
      <c r="BC50" s="235">
        <f t="shared" si="94"/>
        <v>0</v>
      </c>
      <c r="BD50" s="226">
        <f t="shared" si="94"/>
        <v>0</v>
      </c>
      <c r="BE50" s="226">
        <f t="shared" si="94"/>
        <v>0</v>
      </c>
      <c r="BF50" s="235">
        <f t="shared" si="94"/>
        <v>0</v>
      </c>
      <c r="BG50" s="227">
        <f t="shared" si="94"/>
        <v>0</v>
      </c>
      <c r="BH50" s="379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95">IF(E56-E57&gt;=0,0,"Ошибка")</f>
        <v>0</v>
      </c>
      <c r="BK50" s="253">
        <f t="shared" si="95"/>
        <v>0</v>
      </c>
      <c r="BL50" s="253">
        <f t="shared" si="95"/>
        <v>0</v>
      </c>
      <c r="BM50" s="253">
        <f t="shared" si="95"/>
        <v>0</v>
      </c>
      <c r="BN50" s="253">
        <f t="shared" si="95"/>
        <v>0</v>
      </c>
      <c r="BO50" s="253">
        <f t="shared" si="95"/>
        <v>0</v>
      </c>
      <c r="BP50" s="253">
        <f t="shared" si="95"/>
        <v>0</v>
      </c>
      <c r="BQ50" s="253">
        <f t="shared" si="95"/>
        <v>0</v>
      </c>
      <c r="BR50" s="253">
        <f t="shared" si="95"/>
        <v>0</v>
      </c>
      <c r="BS50" s="253">
        <f t="shared" si="95"/>
        <v>0</v>
      </c>
      <c r="BT50" s="253">
        <f t="shared" si="95"/>
        <v>0</v>
      </c>
      <c r="BU50" s="253">
        <f t="shared" si="95"/>
        <v>0</v>
      </c>
      <c r="BV50" s="253">
        <f t="shared" si="95"/>
        <v>0</v>
      </c>
      <c r="BW50" s="253">
        <f t="shared" si="95"/>
        <v>0</v>
      </c>
      <c r="BX50" s="253">
        <f t="shared" si="95"/>
        <v>0</v>
      </c>
      <c r="BY50" s="253">
        <f t="shared" si="95"/>
        <v>0</v>
      </c>
      <c r="BZ50" s="253">
        <f t="shared" si="95"/>
        <v>0</v>
      </c>
      <c r="CA50" s="253">
        <f t="shared" si="95"/>
        <v>0</v>
      </c>
      <c r="CB50" s="253">
        <f t="shared" si="95"/>
        <v>0</v>
      </c>
      <c r="CC50" s="253">
        <f t="shared" si="95"/>
        <v>0</v>
      </c>
      <c r="CD50" s="253">
        <f t="shared" si="95"/>
        <v>0</v>
      </c>
      <c r="CE50" s="253">
        <f t="shared" si="95"/>
        <v>0</v>
      </c>
      <c r="CF50" s="253">
        <f t="shared" si="95"/>
        <v>0</v>
      </c>
      <c r="CG50" s="253">
        <f t="shared" si="95"/>
        <v>0</v>
      </c>
      <c r="CH50" s="253">
        <f t="shared" si="95"/>
        <v>0</v>
      </c>
      <c r="CI50" s="253">
        <f t="shared" si="95"/>
        <v>0</v>
      </c>
      <c r="CJ50" s="253">
        <f t="shared" si="95"/>
        <v>0</v>
      </c>
      <c r="CK50" s="253">
        <f t="shared" si="95"/>
        <v>0</v>
      </c>
      <c r="CL50" s="253">
        <f t="shared" si="95"/>
        <v>0</v>
      </c>
      <c r="CM50" s="253">
        <f t="shared" si="95"/>
        <v>0</v>
      </c>
      <c r="CN50" s="253">
        <f t="shared" si="95"/>
        <v>0</v>
      </c>
      <c r="CO50" s="253">
        <f t="shared" si="95"/>
        <v>0</v>
      </c>
      <c r="CP50" s="253">
        <f t="shared" ref="CP50:DL50" si="96">IF(AK56-AK57&gt;=0,0,"Ошибка")</f>
        <v>0</v>
      </c>
      <c r="CQ50" s="253">
        <f t="shared" si="96"/>
        <v>0</v>
      </c>
      <c r="CR50" s="253">
        <f t="shared" si="96"/>
        <v>0</v>
      </c>
      <c r="CS50" s="253">
        <f t="shared" si="96"/>
        <v>0</v>
      </c>
      <c r="CT50" s="253">
        <f t="shared" si="96"/>
        <v>0</v>
      </c>
      <c r="CU50" s="253">
        <f t="shared" si="96"/>
        <v>0</v>
      </c>
      <c r="CV50" s="253">
        <f t="shared" si="96"/>
        <v>0</v>
      </c>
      <c r="CW50" s="253">
        <f t="shared" si="96"/>
        <v>0</v>
      </c>
      <c r="CX50" s="253">
        <f t="shared" si="96"/>
        <v>0</v>
      </c>
      <c r="CY50" s="253">
        <f t="shared" si="96"/>
        <v>0</v>
      </c>
      <c r="CZ50" s="253">
        <f t="shared" si="96"/>
        <v>0</v>
      </c>
      <c r="DA50" s="253">
        <f t="shared" si="96"/>
        <v>0</v>
      </c>
      <c r="DB50" s="253">
        <f t="shared" si="96"/>
        <v>0</v>
      </c>
      <c r="DC50" s="253">
        <f t="shared" si="96"/>
        <v>0</v>
      </c>
      <c r="DD50" s="253">
        <f t="shared" si="96"/>
        <v>0</v>
      </c>
      <c r="DE50" s="253">
        <f t="shared" si="96"/>
        <v>0</v>
      </c>
      <c r="DF50" s="253">
        <f t="shared" si="96"/>
        <v>0</v>
      </c>
      <c r="DG50" s="253">
        <f t="shared" si="96"/>
        <v>0</v>
      </c>
      <c r="DH50" s="253">
        <f t="shared" si="96"/>
        <v>0</v>
      </c>
      <c r="DI50" s="253">
        <f t="shared" si="96"/>
        <v>0</v>
      </c>
      <c r="DJ50" s="253">
        <f t="shared" si="96"/>
        <v>0</v>
      </c>
      <c r="DK50" s="253">
        <f t="shared" si="96"/>
        <v>0</v>
      </c>
      <c r="DL50" s="253">
        <f t="shared" si="96"/>
        <v>0</v>
      </c>
    </row>
    <row r="51" spans="1:116" s="27" customFormat="1" ht="24.75" customHeight="1">
      <c r="A51" s="272" t="str">
        <f t="shared" ref="A51:A62" si="97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98">SUM(J51:L51)</f>
        <v>0</v>
      </c>
      <c r="H51" s="236">
        <f>ROUND(SUM(S51,AD51,AO51,AZ51),1)</f>
        <v>0</v>
      </c>
      <c r="I51" s="236">
        <f t="shared" ref="I51:I62" si="99">SUM(M51:O51)</f>
        <v>0</v>
      </c>
      <c r="J51" s="236">
        <f t="shared" ref="J51:J62" si="100">ROUND(SUM(U51,AF51,AQ51,BB51),1)</f>
        <v>0</v>
      </c>
      <c r="K51" s="236">
        <f t="shared" ref="K51:K62" si="101">ROUND(SUM(V51,AG51,AR51,BC51),1)</f>
        <v>0</v>
      </c>
      <c r="L51" s="236">
        <f t="shared" ref="L51:L62" si="102">ROUND(SUM(W51,AH51,AS51,BD51),1)</f>
        <v>0</v>
      </c>
      <c r="M51" s="236">
        <f t="shared" ref="M51:M62" si="103">ROUND(SUM(X51,AI51,AT51,BE51),1)</f>
        <v>0</v>
      </c>
      <c r="N51" s="236">
        <f t="shared" ref="N51:N62" si="104">ROUND(SUM(Y51,AJ51,AU51,BF51),1)</f>
        <v>0</v>
      </c>
      <c r="O51" s="236">
        <f t="shared" ref="O51:O61" si="105">ROUND(SUM(Z51,AK51,AV51,BG51),1)</f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9">
        <f t="shared" ref="BH51:BH63" si="106">IF((COUNTA(BJ51:DL51)-COUNTIF(BJ51:DL51,0))=0,0,CONCATENATE("Ошибки!-",COUNTA(BJ51:DL51)-COUNTIF(BJ51:DL51,0)))</f>
        <v>0</v>
      </c>
      <c r="BI51" s="255" t="str">
        <f t="shared" ref="BI51:BI62" si="107">D51</f>
        <v>02</v>
      </c>
      <c r="BJ51" s="318"/>
      <c r="BK51" s="253">
        <f>IF(ROUND((E51-F51),5)&gt;=0,0,"Ошибка!")</f>
        <v>0</v>
      </c>
      <c r="BL51" s="318"/>
      <c r="BM51" s="253">
        <f t="shared" ref="BM51:BM62" si="108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253">
        <f t="shared" ref="BV51:BV62" si="109">IF(ROUND((P51-Q51),5)&gt;=0,0,"Ошибка!")</f>
        <v>0</v>
      </c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253">
        <f t="shared" ref="CG51:CG62" si="110">IF(ROUND((AA51-AB51),5)&gt;=0,0,"Ошибка!")</f>
        <v>0</v>
      </c>
      <c r="CH51" s="318"/>
      <c r="CI51" s="253">
        <f t="shared" ref="CI51:CI62" si="111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253">
        <f t="shared" ref="CR51:CR62" si="112">IF(ROUND((AL51-AM51),5)&gt;=0,0,"Ошибка!")</f>
        <v>0</v>
      </c>
      <c r="CS51" s="318"/>
      <c r="CT51" s="253">
        <f t="shared" ref="CT51:CT62" si="113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253">
        <f t="shared" ref="DC51:DC62" si="114">IF(ROUND((AW51-AX51),5)&gt;=0,0,"Ошибка!")</f>
        <v>0</v>
      </c>
      <c r="DD51" s="318"/>
      <c r="DE51" s="253">
        <f t="shared" ref="DE51:DE62" si="115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.75" customHeight="1">
      <c r="A52" s="272" t="str">
        <f t="shared" si="97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116">ROUND(SUM(P52,AA52,AL52,AW52),0)</f>
        <v>0</v>
      </c>
      <c r="F52" s="236">
        <f t="shared" ref="F52:F62" si="117">ROUND(SUM(Q52,AB52,AM52,AX52),1)</f>
        <v>0</v>
      </c>
      <c r="G52" s="236">
        <f t="shared" si="98"/>
        <v>0</v>
      </c>
      <c r="H52" s="236">
        <f t="shared" ref="H52:H62" si="118">ROUND(SUM(S52,AD52,AO52,AZ52),1)</f>
        <v>0</v>
      </c>
      <c r="I52" s="236">
        <f t="shared" si="99"/>
        <v>0</v>
      </c>
      <c r="J52" s="236">
        <f t="shared" si="100"/>
        <v>0</v>
      </c>
      <c r="K52" s="236">
        <f t="shared" si="101"/>
        <v>0</v>
      </c>
      <c r="L52" s="236">
        <f t="shared" si="102"/>
        <v>0</v>
      </c>
      <c r="M52" s="236">
        <f t="shared" si="103"/>
        <v>0</v>
      </c>
      <c r="N52" s="236">
        <f t="shared" si="104"/>
        <v>0</v>
      </c>
      <c r="O52" s="236">
        <f t="shared" si="105"/>
        <v>0</v>
      </c>
      <c r="P52" s="220"/>
      <c r="Q52" s="221"/>
      <c r="R52" s="237">
        <f t="shared" ref="R52:R62" si="119">SUM(U52:W52)</f>
        <v>0</v>
      </c>
      <c r="S52" s="221"/>
      <c r="T52" s="237">
        <f t="shared" ref="T52:T61" si="120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21">SUM(AF52:AH52)</f>
        <v>0</v>
      </c>
      <c r="AD52" s="221"/>
      <c r="AE52" s="237">
        <f t="shared" ref="AE52:AE61" si="122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23">SUM(AQ52:AS52)</f>
        <v>0</v>
      </c>
      <c r="AO52" s="221"/>
      <c r="AP52" s="237">
        <f t="shared" ref="AP52:AP61" si="124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25">SUM(BB52:BD52)</f>
        <v>0</v>
      </c>
      <c r="AZ52" s="221"/>
      <c r="BA52" s="237">
        <f t="shared" ref="BA52:BA61" si="126">SUM(BE52:BG52)</f>
        <v>0</v>
      </c>
      <c r="BB52" s="221"/>
      <c r="BC52" s="233"/>
      <c r="BD52" s="221"/>
      <c r="BE52" s="221"/>
      <c r="BF52" s="233"/>
      <c r="BG52" s="221"/>
      <c r="BH52" s="379">
        <f t="shared" si="106"/>
        <v>0</v>
      </c>
      <c r="BI52" s="255" t="str">
        <f t="shared" si="107"/>
        <v>03</v>
      </c>
      <c r="BJ52" s="318"/>
      <c r="BK52" s="253">
        <f t="shared" ref="BK52:BK62" si="127">IF(ROUND((E52-F52),5)&gt;=0,0,"Ошибка!")</f>
        <v>0</v>
      </c>
      <c r="BL52" s="318"/>
      <c r="BM52" s="253">
        <f t="shared" si="108"/>
        <v>0</v>
      </c>
      <c r="BN52" s="247"/>
      <c r="BO52" s="250"/>
      <c r="BP52" s="318"/>
      <c r="BQ52" s="318"/>
      <c r="BR52" s="318"/>
      <c r="BS52" s="318"/>
      <c r="BT52" s="318"/>
      <c r="BU52" s="318"/>
      <c r="BV52" s="253">
        <f t="shared" si="109"/>
        <v>0</v>
      </c>
      <c r="BW52" s="318"/>
      <c r="BX52" s="253">
        <f t="shared" ref="BX52:BX62" si="128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253">
        <f t="shared" si="110"/>
        <v>0</v>
      </c>
      <c r="CH52" s="318"/>
      <c r="CI52" s="253">
        <f t="shared" si="111"/>
        <v>0</v>
      </c>
      <c r="CJ52" s="318"/>
      <c r="CK52" s="318"/>
      <c r="CL52" s="318"/>
      <c r="CM52" s="318"/>
      <c r="CN52" s="318"/>
      <c r="CO52" s="318"/>
      <c r="CP52" s="318"/>
      <c r="CQ52" s="318"/>
      <c r="CR52" s="253">
        <f t="shared" si="112"/>
        <v>0</v>
      </c>
      <c r="CS52" s="318"/>
      <c r="CT52" s="253">
        <f t="shared" si="113"/>
        <v>0</v>
      </c>
      <c r="CU52" s="318"/>
      <c r="CV52" s="318"/>
      <c r="CW52" s="318"/>
      <c r="CX52" s="318"/>
      <c r="CY52" s="318"/>
      <c r="CZ52" s="318"/>
      <c r="DA52" s="318"/>
      <c r="DB52" s="318"/>
      <c r="DC52" s="253">
        <f t="shared" si="114"/>
        <v>0</v>
      </c>
      <c r="DD52" s="318"/>
      <c r="DE52" s="253">
        <f t="shared" si="115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.75" customHeight="1">
      <c r="A53" s="272" t="str">
        <f t="shared" si="97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116"/>
        <v>0</v>
      </c>
      <c r="F53" s="236">
        <f t="shared" si="117"/>
        <v>0</v>
      </c>
      <c r="G53" s="236">
        <f t="shared" si="98"/>
        <v>0</v>
      </c>
      <c r="H53" s="236">
        <f t="shared" si="118"/>
        <v>0</v>
      </c>
      <c r="I53" s="236">
        <f t="shared" si="99"/>
        <v>0</v>
      </c>
      <c r="J53" s="236">
        <f t="shared" si="100"/>
        <v>0</v>
      </c>
      <c r="K53" s="236">
        <f t="shared" si="101"/>
        <v>0</v>
      </c>
      <c r="L53" s="236">
        <f t="shared" si="102"/>
        <v>0</v>
      </c>
      <c r="M53" s="236">
        <f t="shared" si="103"/>
        <v>0</v>
      </c>
      <c r="N53" s="236">
        <f t="shared" si="104"/>
        <v>0</v>
      </c>
      <c r="O53" s="236">
        <f t="shared" si="105"/>
        <v>0</v>
      </c>
      <c r="P53" s="220"/>
      <c r="Q53" s="221"/>
      <c r="R53" s="237">
        <f t="shared" si="119"/>
        <v>0</v>
      </c>
      <c r="S53" s="221"/>
      <c r="T53" s="237">
        <f t="shared" si="120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21"/>
        <v>0</v>
      </c>
      <c r="AD53" s="221"/>
      <c r="AE53" s="237">
        <f t="shared" si="122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23"/>
        <v>0</v>
      </c>
      <c r="AO53" s="221"/>
      <c r="AP53" s="237">
        <f t="shared" si="124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25"/>
        <v>0</v>
      </c>
      <c r="AZ53" s="221"/>
      <c r="BA53" s="237">
        <f t="shared" si="126"/>
        <v>0</v>
      </c>
      <c r="BB53" s="221"/>
      <c r="BC53" s="233"/>
      <c r="BD53" s="221"/>
      <c r="BE53" s="221"/>
      <c r="BF53" s="233"/>
      <c r="BG53" s="221"/>
      <c r="BH53" s="379">
        <f t="shared" si="106"/>
        <v>0</v>
      </c>
      <c r="BI53" s="255" t="str">
        <f t="shared" si="107"/>
        <v>04</v>
      </c>
      <c r="BJ53" s="318"/>
      <c r="BK53" s="253">
        <f t="shared" si="127"/>
        <v>0</v>
      </c>
      <c r="BL53" s="318"/>
      <c r="BM53" s="253">
        <f t="shared" si="108"/>
        <v>0</v>
      </c>
      <c r="BN53" s="247"/>
      <c r="BO53" s="250"/>
      <c r="BP53" s="318"/>
      <c r="BQ53" s="318"/>
      <c r="BR53" s="318"/>
      <c r="BS53" s="318"/>
      <c r="BT53" s="318"/>
      <c r="BU53" s="318"/>
      <c r="BV53" s="253">
        <f t="shared" si="109"/>
        <v>0</v>
      </c>
      <c r="BW53" s="318"/>
      <c r="BX53" s="253">
        <f t="shared" si="128"/>
        <v>0</v>
      </c>
      <c r="BY53" s="318"/>
      <c r="BZ53" s="318"/>
      <c r="CA53" s="318"/>
      <c r="CB53" s="318"/>
      <c r="CC53" s="318"/>
      <c r="CD53" s="318"/>
      <c r="CE53" s="318"/>
      <c r="CF53" s="318"/>
      <c r="CG53" s="253">
        <f t="shared" si="110"/>
        <v>0</v>
      </c>
      <c r="CH53" s="318"/>
      <c r="CI53" s="253">
        <f t="shared" si="111"/>
        <v>0</v>
      </c>
      <c r="CJ53" s="318"/>
      <c r="CK53" s="318"/>
      <c r="CL53" s="318"/>
      <c r="CM53" s="318"/>
      <c r="CN53" s="318"/>
      <c r="CO53" s="318"/>
      <c r="CP53" s="318"/>
      <c r="CQ53" s="318"/>
      <c r="CR53" s="253">
        <f t="shared" si="112"/>
        <v>0</v>
      </c>
      <c r="CS53" s="318"/>
      <c r="CT53" s="253">
        <f t="shared" si="113"/>
        <v>0</v>
      </c>
      <c r="CU53" s="318"/>
      <c r="CV53" s="318"/>
      <c r="CW53" s="318"/>
      <c r="CX53" s="318"/>
      <c r="CY53" s="318"/>
      <c r="CZ53" s="318"/>
      <c r="DA53" s="318"/>
      <c r="DB53" s="318"/>
      <c r="DC53" s="253">
        <f t="shared" si="114"/>
        <v>0</v>
      </c>
      <c r="DD53" s="318"/>
      <c r="DE53" s="253">
        <f t="shared" si="115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.75" customHeight="1">
      <c r="A54" s="272" t="str">
        <f t="shared" si="97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116"/>
        <v>0</v>
      </c>
      <c r="F54" s="236">
        <f t="shared" si="117"/>
        <v>0</v>
      </c>
      <c r="G54" s="236">
        <f t="shared" si="98"/>
        <v>0</v>
      </c>
      <c r="H54" s="236">
        <f t="shared" si="118"/>
        <v>0</v>
      </c>
      <c r="I54" s="236">
        <f t="shared" si="99"/>
        <v>0</v>
      </c>
      <c r="J54" s="236">
        <f t="shared" si="100"/>
        <v>0</v>
      </c>
      <c r="K54" s="236">
        <f t="shared" si="101"/>
        <v>0</v>
      </c>
      <c r="L54" s="236">
        <f t="shared" si="102"/>
        <v>0</v>
      </c>
      <c r="M54" s="236">
        <f t="shared" si="103"/>
        <v>0</v>
      </c>
      <c r="N54" s="236">
        <f t="shared" si="104"/>
        <v>0</v>
      </c>
      <c r="O54" s="236">
        <f t="shared" si="105"/>
        <v>0</v>
      </c>
      <c r="P54" s="220"/>
      <c r="Q54" s="221"/>
      <c r="R54" s="237">
        <f t="shared" si="119"/>
        <v>0</v>
      </c>
      <c r="S54" s="221"/>
      <c r="T54" s="237">
        <f t="shared" si="120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21"/>
        <v>0</v>
      </c>
      <c r="AD54" s="221"/>
      <c r="AE54" s="237">
        <f t="shared" si="122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23"/>
        <v>0</v>
      </c>
      <c r="AO54" s="221"/>
      <c r="AP54" s="237">
        <f t="shared" si="124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25"/>
        <v>0</v>
      </c>
      <c r="AZ54" s="221"/>
      <c r="BA54" s="237">
        <f t="shared" si="126"/>
        <v>0</v>
      </c>
      <c r="BB54" s="221"/>
      <c r="BC54" s="233"/>
      <c r="BD54" s="221"/>
      <c r="BE54" s="221"/>
      <c r="BF54" s="233"/>
      <c r="BG54" s="221"/>
      <c r="BH54" s="379">
        <f t="shared" si="106"/>
        <v>0</v>
      </c>
      <c r="BI54" s="255" t="str">
        <f t="shared" si="107"/>
        <v>05</v>
      </c>
      <c r="BJ54" s="318"/>
      <c r="BK54" s="253">
        <f t="shared" si="127"/>
        <v>0</v>
      </c>
      <c r="BL54" s="318"/>
      <c r="BM54" s="253">
        <f t="shared" si="108"/>
        <v>0</v>
      </c>
      <c r="BN54" s="247"/>
      <c r="BO54" s="250"/>
      <c r="BP54" s="318"/>
      <c r="BQ54" s="318"/>
      <c r="BR54" s="318"/>
      <c r="BS54" s="318"/>
      <c r="BT54" s="318"/>
      <c r="BU54" s="318"/>
      <c r="BV54" s="253">
        <f t="shared" si="109"/>
        <v>0</v>
      </c>
      <c r="BW54" s="318"/>
      <c r="BX54" s="253">
        <f t="shared" si="128"/>
        <v>0</v>
      </c>
      <c r="BY54" s="318"/>
      <c r="BZ54" s="318"/>
      <c r="CA54" s="318"/>
      <c r="CB54" s="318"/>
      <c r="CC54" s="318"/>
      <c r="CD54" s="318"/>
      <c r="CE54" s="318"/>
      <c r="CF54" s="318"/>
      <c r="CG54" s="253">
        <f t="shared" si="110"/>
        <v>0</v>
      </c>
      <c r="CH54" s="318"/>
      <c r="CI54" s="253">
        <f t="shared" si="111"/>
        <v>0</v>
      </c>
      <c r="CJ54" s="318"/>
      <c r="CK54" s="318"/>
      <c r="CL54" s="318"/>
      <c r="CM54" s="318"/>
      <c r="CN54" s="318"/>
      <c r="CO54" s="318"/>
      <c r="CP54" s="318"/>
      <c r="CQ54" s="318"/>
      <c r="CR54" s="253">
        <f t="shared" si="112"/>
        <v>0</v>
      </c>
      <c r="CS54" s="318"/>
      <c r="CT54" s="253">
        <f t="shared" si="113"/>
        <v>0</v>
      </c>
      <c r="CU54" s="318"/>
      <c r="CV54" s="318"/>
      <c r="CW54" s="318"/>
      <c r="CX54" s="318"/>
      <c r="CY54" s="318"/>
      <c r="CZ54" s="318"/>
      <c r="DA54" s="318"/>
      <c r="DB54" s="318"/>
      <c r="DC54" s="253">
        <f t="shared" si="114"/>
        <v>0</v>
      </c>
      <c r="DD54" s="318"/>
      <c r="DE54" s="253">
        <f t="shared" si="115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.75" customHeight="1">
      <c r="A55" s="272" t="str">
        <f t="shared" si="97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116"/>
        <v>0</v>
      </c>
      <c r="F55" s="236">
        <f t="shared" si="117"/>
        <v>0</v>
      </c>
      <c r="G55" s="236">
        <f t="shared" si="98"/>
        <v>0</v>
      </c>
      <c r="H55" s="236">
        <f t="shared" si="118"/>
        <v>0</v>
      </c>
      <c r="I55" s="236">
        <f t="shared" si="99"/>
        <v>0</v>
      </c>
      <c r="J55" s="236">
        <f t="shared" si="100"/>
        <v>0</v>
      </c>
      <c r="K55" s="236">
        <f t="shared" si="101"/>
        <v>0</v>
      </c>
      <c r="L55" s="236">
        <f t="shared" si="102"/>
        <v>0</v>
      </c>
      <c r="M55" s="236">
        <f t="shared" si="103"/>
        <v>0</v>
      </c>
      <c r="N55" s="236">
        <f t="shared" si="104"/>
        <v>0</v>
      </c>
      <c r="O55" s="236">
        <f t="shared" si="105"/>
        <v>0</v>
      </c>
      <c r="P55" s="220"/>
      <c r="Q55" s="221"/>
      <c r="R55" s="237">
        <f t="shared" si="119"/>
        <v>0</v>
      </c>
      <c r="S55" s="221"/>
      <c r="T55" s="237">
        <f t="shared" si="120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21"/>
        <v>0</v>
      </c>
      <c r="AD55" s="221"/>
      <c r="AE55" s="237">
        <f t="shared" si="122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23"/>
        <v>0</v>
      </c>
      <c r="AO55" s="221"/>
      <c r="AP55" s="237">
        <f t="shared" si="124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25"/>
        <v>0</v>
      </c>
      <c r="AZ55" s="221"/>
      <c r="BA55" s="237">
        <f t="shared" si="126"/>
        <v>0</v>
      </c>
      <c r="BB55" s="221"/>
      <c r="BC55" s="233"/>
      <c r="BD55" s="221"/>
      <c r="BE55" s="221"/>
      <c r="BF55" s="233"/>
      <c r="BG55" s="221"/>
      <c r="BH55" s="379">
        <f t="shared" si="106"/>
        <v>0</v>
      </c>
      <c r="BI55" s="255" t="str">
        <f t="shared" si="107"/>
        <v>06</v>
      </c>
      <c r="BJ55" s="318"/>
      <c r="BK55" s="253">
        <f t="shared" si="127"/>
        <v>0</v>
      </c>
      <c r="BL55" s="318"/>
      <c r="BM55" s="253">
        <f t="shared" si="108"/>
        <v>0</v>
      </c>
      <c r="BN55" s="247"/>
      <c r="BO55" s="250"/>
      <c r="BP55" s="318"/>
      <c r="BQ55" s="318"/>
      <c r="BR55" s="318"/>
      <c r="BS55" s="318"/>
      <c r="BT55" s="318"/>
      <c r="BU55" s="318"/>
      <c r="BV55" s="253">
        <f t="shared" si="109"/>
        <v>0</v>
      </c>
      <c r="BW55" s="318"/>
      <c r="BX55" s="253">
        <f t="shared" si="128"/>
        <v>0</v>
      </c>
      <c r="BY55" s="318"/>
      <c r="BZ55" s="318"/>
      <c r="CA55" s="318"/>
      <c r="CB55" s="318"/>
      <c r="CC55" s="318"/>
      <c r="CD55" s="318"/>
      <c r="CE55" s="318"/>
      <c r="CF55" s="318"/>
      <c r="CG55" s="253">
        <f t="shared" si="110"/>
        <v>0</v>
      </c>
      <c r="CH55" s="318"/>
      <c r="CI55" s="253">
        <f t="shared" si="111"/>
        <v>0</v>
      </c>
      <c r="CJ55" s="318"/>
      <c r="CK55" s="318"/>
      <c r="CL55" s="318"/>
      <c r="CM55" s="318"/>
      <c r="CN55" s="318"/>
      <c r="CO55" s="318"/>
      <c r="CP55" s="318"/>
      <c r="CQ55" s="318"/>
      <c r="CR55" s="253">
        <f t="shared" si="112"/>
        <v>0</v>
      </c>
      <c r="CS55" s="318"/>
      <c r="CT55" s="253">
        <f t="shared" si="113"/>
        <v>0</v>
      </c>
      <c r="CU55" s="318"/>
      <c r="CV55" s="318"/>
      <c r="CW55" s="318"/>
      <c r="CX55" s="318"/>
      <c r="CY55" s="318"/>
      <c r="CZ55" s="318"/>
      <c r="DA55" s="318"/>
      <c r="DB55" s="318"/>
      <c r="DC55" s="253">
        <f t="shared" si="114"/>
        <v>0</v>
      </c>
      <c r="DD55" s="318"/>
      <c r="DE55" s="253">
        <f t="shared" si="115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.75" customHeight="1">
      <c r="A56" s="272" t="str">
        <f t="shared" si="97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116"/>
        <v>0</v>
      </c>
      <c r="F56" s="236">
        <f t="shared" si="117"/>
        <v>0</v>
      </c>
      <c r="G56" s="236">
        <f t="shared" si="98"/>
        <v>0</v>
      </c>
      <c r="H56" s="236">
        <f t="shared" si="118"/>
        <v>0</v>
      </c>
      <c r="I56" s="236">
        <f t="shared" si="99"/>
        <v>0</v>
      </c>
      <c r="J56" s="236">
        <f t="shared" si="100"/>
        <v>0</v>
      </c>
      <c r="K56" s="236">
        <f t="shared" si="101"/>
        <v>0</v>
      </c>
      <c r="L56" s="236">
        <f t="shared" si="102"/>
        <v>0</v>
      </c>
      <c r="M56" s="236">
        <f t="shared" si="103"/>
        <v>0</v>
      </c>
      <c r="N56" s="236">
        <f t="shared" si="104"/>
        <v>0</v>
      </c>
      <c r="O56" s="236">
        <f t="shared" si="105"/>
        <v>0</v>
      </c>
      <c r="P56" s="220"/>
      <c r="Q56" s="221"/>
      <c r="R56" s="237">
        <f t="shared" si="119"/>
        <v>0</v>
      </c>
      <c r="S56" s="221"/>
      <c r="T56" s="237">
        <f t="shared" si="120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21"/>
        <v>0</v>
      </c>
      <c r="AD56" s="221"/>
      <c r="AE56" s="237">
        <f t="shared" si="122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23"/>
        <v>0</v>
      </c>
      <c r="AO56" s="221"/>
      <c r="AP56" s="237">
        <f t="shared" si="124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25"/>
        <v>0</v>
      </c>
      <c r="AZ56" s="221"/>
      <c r="BA56" s="237">
        <f t="shared" si="126"/>
        <v>0</v>
      </c>
      <c r="BB56" s="221"/>
      <c r="BC56" s="233"/>
      <c r="BD56" s="221"/>
      <c r="BE56" s="221"/>
      <c r="BF56" s="233"/>
      <c r="BG56" s="221"/>
      <c r="BH56" s="379">
        <f t="shared" si="106"/>
        <v>0</v>
      </c>
      <c r="BI56" s="255" t="str">
        <f t="shared" si="107"/>
        <v>07</v>
      </c>
      <c r="BJ56" s="318"/>
      <c r="BK56" s="253">
        <f t="shared" si="127"/>
        <v>0</v>
      </c>
      <c r="BL56" s="318"/>
      <c r="BM56" s="253">
        <f t="shared" si="108"/>
        <v>0</v>
      </c>
      <c r="BN56" s="247"/>
      <c r="BO56" s="250"/>
      <c r="BP56" s="318"/>
      <c r="BQ56" s="318"/>
      <c r="BR56" s="318"/>
      <c r="BS56" s="318"/>
      <c r="BT56" s="318"/>
      <c r="BU56" s="318"/>
      <c r="BV56" s="253">
        <f t="shared" si="109"/>
        <v>0</v>
      </c>
      <c r="BW56" s="318"/>
      <c r="BX56" s="253">
        <f t="shared" si="128"/>
        <v>0</v>
      </c>
      <c r="BY56" s="318"/>
      <c r="BZ56" s="318"/>
      <c r="CA56" s="318"/>
      <c r="CB56" s="318"/>
      <c r="CC56" s="318"/>
      <c r="CD56" s="318"/>
      <c r="CE56" s="318"/>
      <c r="CF56" s="318"/>
      <c r="CG56" s="253">
        <f t="shared" si="110"/>
        <v>0</v>
      </c>
      <c r="CH56" s="318"/>
      <c r="CI56" s="253">
        <f t="shared" si="111"/>
        <v>0</v>
      </c>
      <c r="CJ56" s="318"/>
      <c r="CK56" s="318"/>
      <c r="CL56" s="318"/>
      <c r="CM56" s="318"/>
      <c r="CN56" s="318"/>
      <c r="CO56" s="318"/>
      <c r="CP56" s="318"/>
      <c r="CQ56" s="318"/>
      <c r="CR56" s="253">
        <f t="shared" si="112"/>
        <v>0</v>
      </c>
      <c r="CS56" s="318"/>
      <c r="CT56" s="253">
        <f t="shared" si="113"/>
        <v>0</v>
      </c>
      <c r="CU56" s="318"/>
      <c r="CV56" s="318"/>
      <c r="CW56" s="318"/>
      <c r="CX56" s="318"/>
      <c r="CY56" s="318"/>
      <c r="CZ56" s="318"/>
      <c r="DA56" s="318"/>
      <c r="DB56" s="318"/>
      <c r="DC56" s="253">
        <f t="shared" si="114"/>
        <v>0</v>
      </c>
      <c r="DD56" s="318"/>
      <c r="DE56" s="253">
        <f t="shared" si="115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.75" customHeight="1">
      <c r="A57" s="272" t="str">
        <f t="shared" si="97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116"/>
        <v>0</v>
      </c>
      <c r="F57" s="236">
        <f t="shared" si="117"/>
        <v>0</v>
      </c>
      <c r="G57" s="236">
        <f t="shared" si="98"/>
        <v>0</v>
      </c>
      <c r="H57" s="236">
        <f t="shared" si="118"/>
        <v>0</v>
      </c>
      <c r="I57" s="236">
        <f t="shared" si="99"/>
        <v>0</v>
      </c>
      <c r="J57" s="236">
        <f t="shared" si="100"/>
        <v>0</v>
      </c>
      <c r="K57" s="236">
        <f t="shared" si="101"/>
        <v>0</v>
      </c>
      <c r="L57" s="236">
        <f t="shared" si="102"/>
        <v>0</v>
      </c>
      <c r="M57" s="236">
        <f t="shared" si="103"/>
        <v>0</v>
      </c>
      <c r="N57" s="236">
        <f t="shared" si="104"/>
        <v>0</v>
      </c>
      <c r="O57" s="236">
        <f t="shared" si="105"/>
        <v>0</v>
      </c>
      <c r="P57" s="220"/>
      <c r="Q57" s="221"/>
      <c r="R57" s="237">
        <f t="shared" si="119"/>
        <v>0</v>
      </c>
      <c r="S57" s="221"/>
      <c r="T57" s="237">
        <f t="shared" si="120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21"/>
        <v>0</v>
      </c>
      <c r="AD57" s="221"/>
      <c r="AE57" s="237">
        <f t="shared" si="122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23"/>
        <v>0</v>
      </c>
      <c r="AO57" s="221"/>
      <c r="AP57" s="237">
        <f t="shared" si="124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25"/>
        <v>0</v>
      </c>
      <c r="AZ57" s="221"/>
      <c r="BA57" s="237">
        <f t="shared" si="126"/>
        <v>0</v>
      </c>
      <c r="BB57" s="221"/>
      <c r="BC57" s="233"/>
      <c r="BD57" s="221"/>
      <c r="BE57" s="221"/>
      <c r="BF57" s="233"/>
      <c r="BG57" s="221"/>
      <c r="BH57" s="379">
        <f t="shared" si="106"/>
        <v>0</v>
      </c>
      <c r="BI57" s="255" t="str">
        <f t="shared" si="107"/>
        <v>08</v>
      </c>
      <c r="BJ57" s="318"/>
      <c r="BK57" s="253">
        <f t="shared" si="127"/>
        <v>0</v>
      </c>
      <c r="BL57" s="318"/>
      <c r="BM57" s="253">
        <f t="shared" si="108"/>
        <v>0</v>
      </c>
      <c r="BN57" s="247"/>
      <c r="BO57" s="250"/>
      <c r="BP57" s="318"/>
      <c r="BQ57" s="318"/>
      <c r="BR57" s="318"/>
      <c r="BS57" s="318"/>
      <c r="BT57" s="318"/>
      <c r="BU57" s="318"/>
      <c r="BV57" s="253">
        <f t="shared" si="109"/>
        <v>0</v>
      </c>
      <c r="BW57" s="318"/>
      <c r="BX57" s="253">
        <f t="shared" si="128"/>
        <v>0</v>
      </c>
      <c r="BY57" s="318"/>
      <c r="BZ57" s="318"/>
      <c r="CA57" s="318"/>
      <c r="CB57" s="318"/>
      <c r="CC57" s="318"/>
      <c r="CD57" s="318"/>
      <c r="CE57" s="318"/>
      <c r="CF57" s="318"/>
      <c r="CG57" s="253">
        <f t="shared" si="110"/>
        <v>0</v>
      </c>
      <c r="CH57" s="318"/>
      <c r="CI57" s="253">
        <f t="shared" si="111"/>
        <v>0</v>
      </c>
      <c r="CJ57" s="318"/>
      <c r="CK57" s="318"/>
      <c r="CL57" s="318"/>
      <c r="CM57" s="318"/>
      <c r="CN57" s="318"/>
      <c r="CO57" s="318"/>
      <c r="CP57" s="318"/>
      <c r="CQ57" s="318"/>
      <c r="CR57" s="253">
        <f t="shared" si="112"/>
        <v>0</v>
      </c>
      <c r="CS57" s="318"/>
      <c r="CT57" s="253">
        <f t="shared" si="113"/>
        <v>0</v>
      </c>
      <c r="CU57" s="318"/>
      <c r="CV57" s="318"/>
      <c r="CW57" s="318"/>
      <c r="CX57" s="318"/>
      <c r="CY57" s="318"/>
      <c r="CZ57" s="318"/>
      <c r="DA57" s="318"/>
      <c r="DB57" s="318"/>
      <c r="DC57" s="253">
        <f t="shared" si="114"/>
        <v>0</v>
      </c>
      <c r="DD57" s="318"/>
      <c r="DE57" s="253">
        <f t="shared" si="115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.75" customHeight="1">
      <c r="A58" s="272" t="str">
        <f t="shared" si="97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116"/>
        <v>0</v>
      </c>
      <c r="F58" s="236">
        <f t="shared" si="117"/>
        <v>0</v>
      </c>
      <c r="G58" s="236">
        <f t="shared" si="98"/>
        <v>0</v>
      </c>
      <c r="H58" s="236">
        <f t="shared" si="118"/>
        <v>0</v>
      </c>
      <c r="I58" s="236">
        <f t="shared" si="99"/>
        <v>0</v>
      </c>
      <c r="J58" s="236">
        <f t="shared" si="100"/>
        <v>0</v>
      </c>
      <c r="K58" s="236">
        <f t="shared" si="101"/>
        <v>0</v>
      </c>
      <c r="L58" s="236">
        <f t="shared" si="102"/>
        <v>0</v>
      </c>
      <c r="M58" s="236">
        <f t="shared" si="103"/>
        <v>0</v>
      </c>
      <c r="N58" s="236">
        <f t="shared" si="104"/>
        <v>0</v>
      </c>
      <c r="O58" s="236">
        <f t="shared" si="105"/>
        <v>0</v>
      </c>
      <c r="P58" s="220"/>
      <c r="Q58" s="221"/>
      <c r="R58" s="237">
        <f t="shared" si="119"/>
        <v>0</v>
      </c>
      <c r="S58" s="221"/>
      <c r="T58" s="237">
        <f t="shared" si="120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21"/>
        <v>0</v>
      </c>
      <c r="AD58" s="221"/>
      <c r="AE58" s="237">
        <f t="shared" si="122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23"/>
        <v>0</v>
      </c>
      <c r="AO58" s="221"/>
      <c r="AP58" s="237">
        <f t="shared" si="124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25"/>
        <v>0</v>
      </c>
      <c r="AZ58" s="221"/>
      <c r="BA58" s="237">
        <f t="shared" si="126"/>
        <v>0</v>
      </c>
      <c r="BB58" s="221"/>
      <c r="BC58" s="233"/>
      <c r="BD58" s="221"/>
      <c r="BE58" s="221"/>
      <c r="BF58" s="233"/>
      <c r="BG58" s="221"/>
      <c r="BH58" s="379">
        <f t="shared" si="106"/>
        <v>0</v>
      </c>
      <c r="BI58" s="255" t="str">
        <f t="shared" si="107"/>
        <v>09</v>
      </c>
      <c r="BJ58" s="318"/>
      <c r="BK58" s="253">
        <f t="shared" si="127"/>
        <v>0</v>
      </c>
      <c r="BL58" s="318"/>
      <c r="BM58" s="253">
        <f t="shared" si="108"/>
        <v>0</v>
      </c>
      <c r="BN58" s="247"/>
      <c r="BO58" s="250"/>
      <c r="BP58" s="318"/>
      <c r="BQ58" s="318"/>
      <c r="BR58" s="318"/>
      <c r="BS58" s="318"/>
      <c r="BT58" s="318"/>
      <c r="BU58" s="318"/>
      <c r="BV58" s="253">
        <f t="shared" si="109"/>
        <v>0</v>
      </c>
      <c r="BW58" s="318"/>
      <c r="BX58" s="253">
        <f t="shared" si="128"/>
        <v>0</v>
      </c>
      <c r="BY58" s="318"/>
      <c r="BZ58" s="318"/>
      <c r="CA58" s="318"/>
      <c r="CB58" s="318"/>
      <c r="CC58" s="318"/>
      <c r="CD58" s="318"/>
      <c r="CE58" s="318"/>
      <c r="CF58" s="318"/>
      <c r="CG58" s="253">
        <f t="shared" si="110"/>
        <v>0</v>
      </c>
      <c r="CH58" s="318"/>
      <c r="CI58" s="253">
        <f t="shared" si="111"/>
        <v>0</v>
      </c>
      <c r="CJ58" s="318"/>
      <c r="CK58" s="318"/>
      <c r="CL58" s="318"/>
      <c r="CM58" s="318"/>
      <c r="CN58" s="318"/>
      <c r="CO58" s="318"/>
      <c r="CP58" s="318"/>
      <c r="CQ58" s="318"/>
      <c r="CR58" s="253">
        <f t="shared" si="112"/>
        <v>0</v>
      </c>
      <c r="CS58" s="318"/>
      <c r="CT58" s="253">
        <f t="shared" si="113"/>
        <v>0</v>
      </c>
      <c r="CU58" s="318"/>
      <c r="CV58" s="318"/>
      <c r="CW58" s="318"/>
      <c r="CX58" s="318"/>
      <c r="CY58" s="318"/>
      <c r="CZ58" s="318"/>
      <c r="DA58" s="318"/>
      <c r="DB58" s="318"/>
      <c r="DC58" s="253">
        <f t="shared" si="114"/>
        <v>0</v>
      </c>
      <c r="DD58" s="318"/>
      <c r="DE58" s="253">
        <f t="shared" si="115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.75" customHeight="1">
      <c r="A59" s="272" t="str">
        <f t="shared" si="97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116"/>
        <v>0</v>
      </c>
      <c r="F59" s="236">
        <f t="shared" si="117"/>
        <v>0</v>
      </c>
      <c r="G59" s="236">
        <f t="shared" si="98"/>
        <v>0</v>
      </c>
      <c r="H59" s="236">
        <f t="shared" si="118"/>
        <v>0</v>
      </c>
      <c r="I59" s="236">
        <f t="shared" si="99"/>
        <v>0</v>
      </c>
      <c r="J59" s="236">
        <f t="shared" si="100"/>
        <v>0</v>
      </c>
      <c r="K59" s="236">
        <f t="shared" si="101"/>
        <v>0</v>
      </c>
      <c r="L59" s="236">
        <f t="shared" si="102"/>
        <v>0</v>
      </c>
      <c r="M59" s="236">
        <f t="shared" si="103"/>
        <v>0</v>
      </c>
      <c r="N59" s="236">
        <f t="shared" si="104"/>
        <v>0</v>
      </c>
      <c r="O59" s="236">
        <f t="shared" si="105"/>
        <v>0</v>
      </c>
      <c r="P59" s="220"/>
      <c r="Q59" s="221"/>
      <c r="R59" s="237">
        <f t="shared" si="119"/>
        <v>0</v>
      </c>
      <c r="S59" s="221"/>
      <c r="T59" s="237">
        <f t="shared" si="120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21"/>
        <v>0</v>
      </c>
      <c r="AD59" s="221"/>
      <c r="AE59" s="237">
        <f t="shared" si="122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23"/>
        <v>0</v>
      </c>
      <c r="AO59" s="221"/>
      <c r="AP59" s="237">
        <f t="shared" si="124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25"/>
        <v>0</v>
      </c>
      <c r="AZ59" s="221"/>
      <c r="BA59" s="237">
        <f t="shared" si="126"/>
        <v>0</v>
      </c>
      <c r="BB59" s="221"/>
      <c r="BC59" s="233"/>
      <c r="BD59" s="221"/>
      <c r="BE59" s="221"/>
      <c r="BF59" s="233"/>
      <c r="BG59" s="221"/>
      <c r="BH59" s="379">
        <f t="shared" si="106"/>
        <v>0</v>
      </c>
      <c r="BI59" s="255" t="str">
        <f t="shared" si="107"/>
        <v>10</v>
      </c>
      <c r="BJ59" s="318"/>
      <c r="BK59" s="253">
        <f t="shared" si="127"/>
        <v>0</v>
      </c>
      <c r="BL59" s="318"/>
      <c r="BM59" s="253">
        <f t="shared" si="108"/>
        <v>0</v>
      </c>
      <c r="BN59" s="247"/>
      <c r="BO59" s="250"/>
      <c r="BP59" s="318"/>
      <c r="BQ59" s="318"/>
      <c r="BR59" s="318"/>
      <c r="BS59" s="318"/>
      <c r="BT59" s="318"/>
      <c r="BU59" s="318"/>
      <c r="BV59" s="253">
        <f t="shared" si="109"/>
        <v>0</v>
      </c>
      <c r="BW59" s="318"/>
      <c r="BX59" s="253">
        <f t="shared" si="128"/>
        <v>0</v>
      </c>
      <c r="BY59" s="318"/>
      <c r="BZ59" s="318"/>
      <c r="CA59" s="318"/>
      <c r="CB59" s="318"/>
      <c r="CC59" s="318"/>
      <c r="CD59" s="318"/>
      <c r="CE59" s="318"/>
      <c r="CF59" s="318"/>
      <c r="CG59" s="253">
        <f t="shared" si="110"/>
        <v>0</v>
      </c>
      <c r="CH59" s="318"/>
      <c r="CI59" s="253">
        <f t="shared" si="111"/>
        <v>0</v>
      </c>
      <c r="CJ59" s="318"/>
      <c r="CK59" s="318"/>
      <c r="CL59" s="318"/>
      <c r="CM59" s="318"/>
      <c r="CN59" s="318"/>
      <c r="CO59" s="318"/>
      <c r="CP59" s="318"/>
      <c r="CQ59" s="318"/>
      <c r="CR59" s="253">
        <f t="shared" si="112"/>
        <v>0</v>
      </c>
      <c r="CS59" s="318"/>
      <c r="CT59" s="253">
        <f t="shared" si="113"/>
        <v>0</v>
      </c>
      <c r="CU59" s="318"/>
      <c r="CV59" s="318"/>
      <c r="CW59" s="318"/>
      <c r="CX59" s="318"/>
      <c r="CY59" s="318"/>
      <c r="CZ59" s="318"/>
      <c r="DA59" s="318"/>
      <c r="DB59" s="318"/>
      <c r="DC59" s="253">
        <f t="shared" si="114"/>
        <v>0</v>
      </c>
      <c r="DD59" s="318"/>
      <c r="DE59" s="253">
        <f t="shared" si="115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.75" customHeight="1">
      <c r="A60" s="272" t="str">
        <f t="shared" si="97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116"/>
        <v>0</v>
      </c>
      <c r="F60" s="236">
        <f t="shared" si="117"/>
        <v>0</v>
      </c>
      <c r="G60" s="236">
        <f t="shared" si="98"/>
        <v>0</v>
      </c>
      <c r="H60" s="236">
        <f t="shared" si="118"/>
        <v>0</v>
      </c>
      <c r="I60" s="236">
        <f t="shared" si="99"/>
        <v>0</v>
      </c>
      <c r="J60" s="236">
        <f t="shared" si="100"/>
        <v>0</v>
      </c>
      <c r="K60" s="236">
        <f t="shared" si="101"/>
        <v>0</v>
      </c>
      <c r="L60" s="236">
        <f t="shared" si="102"/>
        <v>0</v>
      </c>
      <c r="M60" s="236">
        <f t="shared" si="103"/>
        <v>0</v>
      </c>
      <c r="N60" s="236">
        <f t="shared" si="104"/>
        <v>0</v>
      </c>
      <c r="O60" s="236">
        <f t="shared" si="105"/>
        <v>0</v>
      </c>
      <c r="P60" s="220"/>
      <c r="Q60" s="221"/>
      <c r="R60" s="237">
        <f t="shared" si="119"/>
        <v>0</v>
      </c>
      <c r="S60" s="221"/>
      <c r="T60" s="237">
        <f t="shared" si="120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21"/>
        <v>0</v>
      </c>
      <c r="AD60" s="221"/>
      <c r="AE60" s="237">
        <f t="shared" si="122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23"/>
        <v>0</v>
      </c>
      <c r="AO60" s="221"/>
      <c r="AP60" s="237">
        <f t="shared" si="124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25"/>
        <v>0</v>
      </c>
      <c r="AZ60" s="221"/>
      <c r="BA60" s="237">
        <f t="shared" si="126"/>
        <v>0</v>
      </c>
      <c r="BB60" s="221"/>
      <c r="BC60" s="233"/>
      <c r="BD60" s="221"/>
      <c r="BE60" s="221"/>
      <c r="BF60" s="233"/>
      <c r="BG60" s="221"/>
      <c r="BH60" s="379">
        <f t="shared" si="106"/>
        <v>0</v>
      </c>
      <c r="BI60" s="255" t="str">
        <f t="shared" si="107"/>
        <v>11</v>
      </c>
      <c r="BJ60" s="318"/>
      <c r="BK60" s="253">
        <f t="shared" si="127"/>
        <v>0</v>
      </c>
      <c r="BL60" s="318"/>
      <c r="BM60" s="253">
        <f t="shared" si="108"/>
        <v>0</v>
      </c>
      <c r="BN60" s="247"/>
      <c r="BO60" s="250"/>
      <c r="BP60" s="318"/>
      <c r="BQ60" s="318"/>
      <c r="BR60" s="318"/>
      <c r="BS60" s="318"/>
      <c r="BT60" s="318"/>
      <c r="BU60" s="318"/>
      <c r="BV60" s="253">
        <f t="shared" si="109"/>
        <v>0</v>
      </c>
      <c r="BW60" s="318"/>
      <c r="BX60" s="253">
        <f t="shared" si="128"/>
        <v>0</v>
      </c>
      <c r="BY60" s="318"/>
      <c r="BZ60" s="318"/>
      <c r="CA60" s="318"/>
      <c r="CB60" s="318"/>
      <c r="CC60" s="318"/>
      <c r="CD60" s="318"/>
      <c r="CE60" s="318"/>
      <c r="CF60" s="318"/>
      <c r="CG60" s="253">
        <f t="shared" si="110"/>
        <v>0</v>
      </c>
      <c r="CH60" s="318"/>
      <c r="CI60" s="253">
        <f t="shared" si="111"/>
        <v>0</v>
      </c>
      <c r="CJ60" s="318"/>
      <c r="CK60" s="318"/>
      <c r="CL60" s="318"/>
      <c r="CM60" s="318"/>
      <c r="CN60" s="318"/>
      <c r="CO60" s="318"/>
      <c r="CP60" s="318"/>
      <c r="CQ60" s="318"/>
      <c r="CR60" s="253">
        <f t="shared" si="112"/>
        <v>0</v>
      </c>
      <c r="CS60" s="318"/>
      <c r="CT60" s="253">
        <f t="shared" si="113"/>
        <v>0</v>
      </c>
      <c r="CU60" s="318"/>
      <c r="CV60" s="318"/>
      <c r="CW60" s="318"/>
      <c r="CX60" s="318"/>
      <c r="CY60" s="318"/>
      <c r="CZ60" s="318"/>
      <c r="DA60" s="318"/>
      <c r="DB60" s="318"/>
      <c r="DC60" s="253">
        <f t="shared" si="114"/>
        <v>0</v>
      </c>
      <c r="DD60" s="318"/>
      <c r="DE60" s="253">
        <f t="shared" si="115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.75" customHeight="1">
      <c r="A61" s="272" t="str">
        <f t="shared" si="97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116"/>
        <v>0</v>
      </c>
      <c r="F61" s="236">
        <f t="shared" si="117"/>
        <v>0</v>
      </c>
      <c r="G61" s="236">
        <f t="shared" si="98"/>
        <v>0</v>
      </c>
      <c r="H61" s="236">
        <f t="shared" si="118"/>
        <v>0</v>
      </c>
      <c r="I61" s="236">
        <f t="shared" si="99"/>
        <v>0</v>
      </c>
      <c r="J61" s="236">
        <f t="shared" si="100"/>
        <v>0</v>
      </c>
      <c r="K61" s="236">
        <f t="shared" si="101"/>
        <v>0</v>
      </c>
      <c r="L61" s="236">
        <f t="shared" si="102"/>
        <v>0</v>
      </c>
      <c r="M61" s="236">
        <f t="shared" si="103"/>
        <v>0</v>
      </c>
      <c r="N61" s="236">
        <f t="shared" si="104"/>
        <v>0</v>
      </c>
      <c r="O61" s="236">
        <f t="shared" si="105"/>
        <v>0</v>
      </c>
      <c r="P61" s="220"/>
      <c r="Q61" s="221"/>
      <c r="R61" s="237">
        <f t="shared" si="119"/>
        <v>0</v>
      </c>
      <c r="S61" s="221"/>
      <c r="T61" s="237">
        <f t="shared" si="120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21"/>
        <v>0</v>
      </c>
      <c r="AD61" s="221"/>
      <c r="AE61" s="237">
        <f t="shared" si="122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23"/>
        <v>0</v>
      </c>
      <c r="AO61" s="221"/>
      <c r="AP61" s="237">
        <f t="shared" si="124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25"/>
        <v>0</v>
      </c>
      <c r="AZ61" s="221"/>
      <c r="BA61" s="237">
        <f t="shared" si="126"/>
        <v>0</v>
      </c>
      <c r="BB61" s="221"/>
      <c r="BC61" s="233"/>
      <c r="BD61" s="221"/>
      <c r="BE61" s="221"/>
      <c r="BF61" s="233"/>
      <c r="BG61" s="221"/>
      <c r="BH61" s="379">
        <f t="shared" si="106"/>
        <v>0</v>
      </c>
      <c r="BI61" s="255" t="str">
        <f t="shared" si="107"/>
        <v>12</v>
      </c>
      <c r="BJ61" s="318"/>
      <c r="BK61" s="253">
        <f t="shared" si="127"/>
        <v>0</v>
      </c>
      <c r="BL61" s="318"/>
      <c r="BM61" s="253">
        <f t="shared" si="108"/>
        <v>0</v>
      </c>
      <c r="BN61" s="247"/>
      <c r="BO61" s="250"/>
      <c r="BP61" s="318"/>
      <c r="BQ61" s="318"/>
      <c r="BR61" s="318"/>
      <c r="BS61" s="318"/>
      <c r="BT61" s="318"/>
      <c r="BU61" s="318"/>
      <c r="BV61" s="253">
        <f t="shared" si="109"/>
        <v>0</v>
      </c>
      <c r="BW61" s="318"/>
      <c r="BX61" s="253">
        <f t="shared" si="128"/>
        <v>0</v>
      </c>
      <c r="BY61" s="318"/>
      <c r="BZ61" s="318"/>
      <c r="CA61" s="318"/>
      <c r="CB61" s="318"/>
      <c r="CC61" s="318"/>
      <c r="CD61" s="318"/>
      <c r="CE61" s="318"/>
      <c r="CF61" s="318"/>
      <c r="CG61" s="253">
        <f t="shared" si="110"/>
        <v>0</v>
      </c>
      <c r="CH61" s="318"/>
      <c r="CI61" s="253">
        <f t="shared" si="111"/>
        <v>0</v>
      </c>
      <c r="CJ61" s="318"/>
      <c r="CK61" s="318"/>
      <c r="CL61" s="318"/>
      <c r="CM61" s="318"/>
      <c r="CN61" s="318"/>
      <c r="CO61" s="318"/>
      <c r="CP61" s="318"/>
      <c r="CQ61" s="318"/>
      <c r="CR61" s="253">
        <f t="shared" si="112"/>
        <v>0</v>
      </c>
      <c r="CS61" s="318"/>
      <c r="CT61" s="253">
        <f t="shared" si="113"/>
        <v>0</v>
      </c>
      <c r="CU61" s="318"/>
      <c r="CV61" s="318"/>
      <c r="CW61" s="318"/>
      <c r="CX61" s="318"/>
      <c r="CY61" s="318"/>
      <c r="CZ61" s="318"/>
      <c r="DA61" s="318"/>
      <c r="DB61" s="318"/>
      <c r="DC61" s="253">
        <f t="shared" si="114"/>
        <v>0</v>
      </c>
      <c r="DD61" s="318"/>
      <c r="DE61" s="253">
        <f t="shared" si="115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ht="13.5" customHeight="1" thickBot="1">
      <c r="A62" s="272" t="str">
        <f t="shared" si="97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116"/>
        <v>0</v>
      </c>
      <c r="F62" s="236">
        <f t="shared" si="117"/>
        <v>0</v>
      </c>
      <c r="G62" s="236">
        <f t="shared" si="98"/>
        <v>0</v>
      </c>
      <c r="H62" s="236">
        <f t="shared" si="118"/>
        <v>0</v>
      </c>
      <c r="I62" s="236">
        <f t="shared" si="99"/>
        <v>0</v>
      </c>
      <c r="J62" s="236">
        <f t="shared" si="100"/>
        <v>0</v>
      </c>
      <c r="K62" s="236">
        <f t="shared" si="101"/>
        <v>0</v>
      </c>
      <c r="L62" s="236">
        <f t="shared" si="102"/>
        <v>0</v>
      </c>
      <c r="M62" s="236">
        <f t="shared" si="103"/>
        <v>0</v>
      </c>
      <c r="N62" s="236">
        <f t="shared" si="104"/>
        <v>0</v>
      </c>
      <c r="O62" s="236">
        <f>ROUND(SUM(Z62,AK62,AV62,BG62),1)</f>
        <v>0</v>
      </c>
      <c r="P62" s="223"/>
      <c r="Q62" s="224"/>
      <c r="R62" s="238">
        <f t="shared" si="119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21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23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25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9">
        <f t="shared" si="106"/>
        <v>0</v>
      </c>
      <c r="BI62" s="319" t="str">
        <f t="shared" si="107"/>
        <v>13</v>
      </c>
      <c r="BJ62" s="320"/>
      <c r="BK62" s="321">
        <f t="shared" si="127"/>
        <v>0</v>
      </c>
      <c r="BL62" s="320"/>
      <c r="BM62" s="321">
        <f t="shared" si="108"/>
        <v>0</v>
      </c>
      <c r="BN62" s="322"/>
      <c r="BO62" s="323"/>
      <c r="BP62" s="320"/>
      <c r="BQ62" s="320"/>
      <c r="BR62" s="320"/>
      <c r="BS62" s="320"/>
      <c r="BT62" s="320"/>
      <c r="BU62" s="320"/>
      <c r="BV62" s="321">
        <f t="shared" si="109"/>
        <v>0</v>
      </c>
      <c r="BW62" s="320"/>
      <c r="BX62" s="321">
        <f t="shared" si="128"/>
        <v>0</v>
      </c>
      <c r="BY62" s="320"/>
      <c r="BZ62" s="320"/>
      <c r="CA62" s="320"/>
      <c r="CB62" s="320"/>
      <c r="CC62" s="320"/>
      <c r="CD62" s="320"/>
      <c r="CE62" s="320"/>
      <c r="CF62" s="320"/>
      <c r="CG62" s="321">
        <f t="shared" si="110"/>
        <v>0</v>
      </c>
      <c r="CH62" s="320"/>
      <c r="CI62" s="321">
        <f t="shared" si="111"/>
        <v>0</v>
      </c>
      <c r="CJ62" s="320"/>
      <c r="CK62" s="320"/>
      <c r="CL62" s="320"/>
      <c r="CM62" s="320"/>
      <c r="CN62" s="320"/>
      <c r="CO62" s="320"/>
      <c r="CP62" s="320"/>
      <c r="CQ62" s="320"/>
      <c r="CR62" s="321">
        <f t="shared" si="112"/>
        <v>0</v>
      </c>
      <c r="CS62" s="320"/>
      <c r="CT62" s="321">
        <f t="shared" si="113"/>
        <v>0</v>
      </c>
      <c r="CU62" s="320"/>
      <c r="CV62" s="320"/>
      <c r="CW62" s="320"/>
      <c r="CX62" s="320"/>
      <c r="CY62" s="320"/>
      <c r="CZ62" s="320"/>
      <c r="DA62" s="320"/>
      <c r="DB62" s="320"/>
      <c r="DC62" s="321">
        <f t="shared" si="114"/>
        <v>0</v>
      </c>
      <c r="DD62" s="320"/>
      <c r="DE62" s="321">
        <f t="shared" si="115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customHeight="1">
      <c r="A63" s="271" t="str">
        <f>B63</f>
        <v>Внести наименование учреждения 4</v>
      </c>
      <c r="B63" s="712" t="s">
        <v>248</v>
      </c>
      <c r="C63" s="713"/>
      <c r="D63" s="713"/>
      <c r="E63" s="713"/>
      <c r="F63" s="713"/>
      <c r="G63" s="713"/>
      <c r="H63" s="713"/>
      <c r="I63" s="713"/>
      <c r="J63" s="713"/>
      <c r="K63" s="713"/>
      <c r="L63" s="713"/>
      <c r="M63" s="713"/>
      <c r="N63" s="713"/>
      <c r="O63" s="714"/>
      <c r="P63" s="715" t="str">
        <f>CONCATENATE(P$1," - ",$B63)</f>
        <v>1 квартал - Внести наименование учреждения 4</v>
      </c>
      <c r="Q63" s="716"/>
      <c r="R63" s="716"/>
      <c r="S63" s="716"/>
      <c r="T63" s="716"/>
      <c r="U63" s="716"/>
      <c r="V63" s="716"/>
      <c r="W63" s="716"/>
      <c r="X63" s="716"/>
      <c r="Y63" s="716"/>
      <c r="Z63" s="717"/>
      <c r="AA63" s="715" t="str">
        <f>CONCATENATE(AA$1," - ",$B63)</f>
        <v>2 квартал - Внести наименование учреждения 4</v>
      </c>
      <c r="AB63" s="716"/>
      <c r="AC63" s="716"/>
      <c r="AD63" s="716"/>
      <c r="AE63" s="716"/>
      <c r="AF63" s="716"/>
      <c r="AG63" s="716"/>
      <c r="AH63" s="716"/>
      <c r="AI63" s="716"/>
      <c r="AJ63" s="716"/>
      <c r="AK63" s="717"/>
      <c r="AL63" s="715" t="str">
        <f>CONCATENATE(AL$1," - ",$B63)</f>
        <v>3 квартал - Внести наименование учреждения 4</v>
      </c>
      <c r="AM63" s="716"/>
      <c r="AN63" s="716"/>
      <c r="AO63" s="716"/>
      <c r="AP63" s="716"/>
      <c r="AQ63" s="716"/>
      <c r="AR63" s="716"/>
      <c r="AS63" s="716"/>
      <c r="AT63" s="716"/>
      <c r="AU63" s="716"/>
      <c r="AV63" s="717"/>
      <c r="AW63" s="715" t="str">
        <f>CONCATENATE(AW$1," - ",$B63)</f>
        <v>4 квартал - Внести наименование учреждения 4</v>
      </c>
      <c r="AX63" s="716"/>
      <c r="AY63" s="716"/>
      <c r="AZ63" s="716"/>
      <c r="BA63" s="716"/>
      <c r="BB63" s="716"/>
      <c r="BC63" s="716"/>
      <c r="BD63" s="716"/>
      <c r="BE63" s="716"/>
      <c r="BF63" s="716"/>
      <c r="BG63" s="717"/>
      <c r="BH63" s="379">
        <f t="shared" si="106"/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29">IF(ROUND(E69-SUM(E70,E72:E73),5)&gt;=0,0,"Ошибка")</f>
        <v>0</v>
      </c>
      <c r="BK63" s="285">
        <f t="shared" si="129"/>
        <v>0</v>
      </c>
      <c r="BL63" s="285">
        <f t="shared" si="129"/>
        <v>0</v>
      </c>
      <c r="BM63" s="285">
        <f t="shared" si="129"/>
        <v>0</v>
      </c>
      <c r="BN63" s="285">
        <f t="shared" si="129"/>
        <v>0</v>
      </c>
      <c r="BO63" s="285">
        <f t="shared" si="129"/>
        <v>0</v>
      </c>
      <c r="BP63" s="285">
        <f t="shared" si="129"/>
        <v>0</v>
      </c>
      <c r="BQ63" s="285">
        <f t="shared" si="129"/>
        <v>0</v>
      </c>
      <c r="BR63" s="285">
        <f t="shared" si="129"/>
        <v>0</v>
      </c>
      <c r="BS63" s="285">
        <f t="shared" si="129"/>
        <v>0</v>
      </c>
      <c r="BT63" s="285">
        <f t="shared" si="129"/>
        <v>0</v>
      </c>
      <c r="BU63" s="285">
        <f t="shared" si="129"/>
        <v>0</v>
      </c>
      <c r="BV63" s="285">
        <f t="shared" si="129"/>
        <v>0</v>
      </c>
      <c r="BW63" s="285">
        <f t="shared" si="129"/>
        <v>0</v>
      </c>
      <c r="BX63" s="285">
        <f t="shared" si="129"/>
        <v>0</v>
      </c>
      <c r="BY63" s="285">
        <f t="shared" si="129"/>
        <v>0</v>
      </c>
      <c r="BZ63" s="285">
        <f t="shared" si="129"/>
        <v>0</v>
      </c>
      <c r="CA63" s="285">
        <f t="shared" si="129"/>
        <v>0</v>
      </c>
      <c r="CB63" s="285">
        <f t="shared" si="129"/>
        <v>0</v>
      </c>
      <c r="CC63" s="285">
        <f t="shared" si="129"/>
        <v>0</v>
      </c>
      <c r="CD63" s="285">
        <f t="shared" si="129"/>
        <v>0</v>
      </c>
      <c r="CE63" s="285">
        <f t="shared" si="129"/>
        <v>0</v>
      </c>
      <c r="CF63" s="285">
        <f t="shared" si="129"/>
        <v>0</v>
      </c>
      <c r="CG63" s="285">
        <f t="shared" si="129"/>
        <v>0</v>
      </c>
      <c r="CH63" s="285">
        <f t="shared" si="129"/>
        <v>0</v>
      </c>
      <c r="CI63" s="285">
        <f t="shared" si="129"/>
        <v>0</v>
      </c>
      <c r="CJ63" s="285">
        <f t="shared" si="129"/>
        <v>0</v>
      </c>
      <c r="CK63" s="285">
        <f t="shared" si="129"/>
        <v>0</v>
      </c>
      <c r="CL63" s="285">
        <f t="shared" si="129"/>
        <v>0</v>
      </c>
      <c r="CM63" s="285">
        <f t="shared" si="129"/>
        <v>0</v>
      </c>
      <c r="CN63" s="285">
        <f t="shared" si="129"/>
        <v>0</v>
      </c>
      <c r="CO63" s="285">
        <f t="shared" si="129"/>
        <v>0</v>
      </c>
      <c r="CP63" s="285">
        <f t="shared" ref="CP63:DL63" si="130">IF(ROUND(AK69-SUM(AK70,AK72:AK73),5)&gt;=0,0,"Ошибка")</f>
        <v>0</v>
      </c>
      <c r="CQ63" s="285">
        <f t="shared" si="130"/>
        <v>0</v>
      </c>
      <c r="CR63" s="285">
        <f t="shared" si="130"/>
        <v>0</v>
      </c>
      <c r="CS63" s="285">
        <f t="shared" si="130"/>
        <v>0</v>
      </c>
      <c r="CT63" s="285">
        <f t="shared" si="130"/>
        <v>0</v>
      </c>
      <c r="CU63" s="285">
        <f t="shared" si="130"/>
        <v>0</v>
      </c>
      <c r="CV63" s="285">
        <f t="shared" si="130"/>
        <v>0</v>
      </c>
      <c r="CW63" s="285">
        <f t="shared" si="130"/>
        <v>0</v>
      </c>
      <c r="CX63" s="285">
        <f t="shared" si="130"/>
        <v>0</v>
      </c>
      <c r="CY63" s="285">
        <f t="shared" si="130"/>
        <v>0</v>
      </c>
      <c r="CZ63" s="285">
        <f t="shared" si="130"/>
        <v>0</v>
      </c>
      <c r="DA63" s="285">
        <f t="shared" si="130"/>
        <v>0</v>
      </c>
      <c r="DB63" s="285">
        <f t="shared" si="130"/>
        <v>0</v>
      </c>
      <c r="DC63" s="285">
        <f t="shared" si="130"/>
        <v>0</v>
      </c>
      <c r="DD63" s="285">
        <f t="shared" si="130"/>
        <v>0</v>
      </c>
      <c r="DE63" s="285">
        <f t="shared" si="130"/>
        <v>0</v>
      </c>
      <c r="DF63" s="285">
        <f t="shared" si="130"/>
        <v>0</v>
      </c>
      <c r="DG63" s="285">
        <f t="shared" si="130"/>
        <v>0</v>
      </c>
      <c r="DH63" s="285">
        <f t="shared" si="130"/>
        <v>0</v>
      </c>
      <c r="DI63" s="285">
        <f t="shared" si="130"/>
        <v>0</v>
      </c>
      <c r="DJ63" s="285">
        <f t="shared" si="130"/>
        <v>0</v>
      </c>
      <c r="DK63" s="285">
        <f t="shared" si="130"/>
        <v>0</v>
      </c>
      <c r="DL63" s="285">
        <f t="shared" si="130"/>
        <v>0</v>
      </c>
    </row>
    <row r="64" spans="1:116" s="27" customFormat="1" ht="24.75" customHeight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31">SUM(J65:J69,J74:J76)</f>
        <v>0</v>
      </c>
      <c r="K64" s="236">
        <f t="shared" si="131"/>
        <v>0</v>
      </c>
      <c r="L64" s="236">
        <f t="shared" si="131"/>
        <v>0</v>
      </c>
      <c r="M64" s="236">
        <f t="shared" si="131"/>
        <v>0</v>
      </c>
      <c r="N64" s="236">
        <f t="shared" si="131"/>
        <v>0</v>
      </c>
      <c r="O64" s="236">
        <f t="shared" si="131"/>
        <v>0</v>
      </c>
      <c r="P64" s="228">
        <f t="shared" ref="P64:AJ64" si="132">SUM(P65:P69,P74:P76)</f>
        <v>0</v>
      </c>
      <c r="Q64" s="226">
        <f t="shared" si="132"/>
        <v>0</v>
      </c>
      <c r="R64" s="236">
        <f t="shared" si="132"/>
        <v>0</v>
      </c>
      <c r="S64" s="226">
        <f t="shared" si="132"/>
        <v>0</v>
      </c>
      <c r="T64" s="236">
        <f t="shared" si="132"/>
        <v>0</v>
      </c>
      <c r="U64" s="226">
        <f t="shared" si="132"/>
        <v>0</v>
      </c>
      <c r="V64" s="235">
        <f t="shared" si="132"/>
        <v>0</v>
      </c>
      <c r="W64" s="226">
        <f t="shared" si="132"/>
        <v>0</v>
      </c>
      <c r="X64" s="226">
        <f t="shared" si="132"/>
        <v>0</v>
      </c>
      <c r="Y64" s="235">
        <f t="shared" si="132"/>
        <v>0</v>
      </c>
      <c r="Z64" s="227">
        <f t="shared" si="132"/>
        <v>0</v>
      </c>
      <c r="AA64" s="228">
        <f t="shared" si="132"/>
        <v>0</v>
      </c>
      <c r="AB64" s="226">
        <f t="shared" si="132"/>
        <v>0</v>
      </c>
      <c r="AC64" s="236">
        <f t="shared" si="132"/>
        <v>0</v>
      </c>
      <c r="AD64" s="226">
        <f t="shared" si="132"/>
        <v>0</v>
      </c>
      <c r="AE64" s="236">
        <f t="shared" si="132"/>
        <v>0</v>
      </c>
      <c r="AF64" s="226">
        <f t="shared" si="132"/>
        <v>0</v>
      </c>
      <c r="AG64" s="235">
        <f t="shared" si="132"/>
        <v>0</v>
      </c>
      <c r="AH64" s="226">
        <f t="shared" si="132"/>
        <v>0</v>
      </c>
      <c r="AI64" s="226">
        <f t="shared" si="132"/>
        <v>0</v>
      </c>
      <c r="AJ64" s="235">
        <f t="shared" si="132"/>
        <v>0</v>
      </c>
      <c r="AK64" s="227">
        <f t="shared" ref="AK64:BG64" si="133">SUM(AK65:AK69,AK74:AK76)</f>
        <v>0</v>
      </c>
      <c r="AL64" s="228">
        <f t="shared" si="133"/>
        <v>0</v>
      </c>
      <c r="AM64" s="226">
        <f t="shared" si="133"/>
        <v>0</v>
      </c>
      <c r="AN64" s="236">
        <f t="shared" si="133"/>
        <v>0</v>
      </c>
      <c r="AO64" s="226">
        <f t="shared" si="133"/>
        <v>0</v>
      </c>
      <c r="AP64" s="236">
        <f t="shared" si="133"/>
        <v>0</v>
      </c>
      <c r="AQ64" s="226">
        <f t="shared" si="133"/>
        <v>0</v>
      </c>
      <c r="AR64" s="235">
        <f t="shared" si="133"/>
        <v>0</v>
      </c>
      <c r="AS64" s="226">
        <f t="shared" si="133"/>
        <v>0</v>
      </c>
      <c r="AT64" s="226">
        <f t="shared" si="133"/>
        <v>0</v>
      </c>
      <c r="AU64" s="235">
        <f t="shared" si="133"/>
        <v>0</v>
      </c>
      <c r="AV64" s="227">
        <f t="shared" si="133"/>
        <v>0</v>
      </c>
      <c r="AW64" s="228">
        <f t="shared" si="133"/>
        <v>0</v>
      </c>
      <c r="AX64" s="226">
        <f t="shared" si="133"/>
        <v>0</v>
      </c>
      <c r="AY64" s="236">
        <f t="shared" si="133"/>
        <v>0</v>
      </c>
      <c r="AZ64" s="226">
        <f t="shared" si="133"/>
        <v>0</v>
      </c>
      <c r="BA64" s="236">
        <f t="shared" si="133"/>
        <v>0</v>
      </c>
      <c r="BB64" s="226">
        <f t="shared" si="133"/>
        <v>0</v>
      </c>
      <c r="BC64" s="235">
        <f t="shared" si="133"/>
        <v>0</v>
      </c>
      <c r="BD64" s="226">
        <f t="shared" si="133"/>
        <v>0</v>
      </c>
      <c r="BE64" s="226">
        <f t="shared" si="133"/>
        <v>0</v>
      </c>
      <c r="BF64" s="235">
        <f t="shared" si="133"/>
        <v>0</v>
      </c>
      <c r="BG64" s="227">
        <f t="shared" si="133"/>
        <v>0</v>
      </c>
      <c r="BH64" s="379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34">IF(E70-E71&gt;=0,0,"Ошибка")</f>
        <v>0</v>
      </c>
      <c r="BK64" s="253">
        <f t="shared" si="134"/>
        <v>0</v>
      </c>
      <c r="BL64" s="253">
        <f t="shared" si="134"/>
        <v>0</v>
      </c>
      <c r="BM64" s="253">
        <f t="shared" si="134"/>
        <v>0</v>
      </c>
      <c r="BN64" s="253">
        <f t="shared" si="134"/>
        <v>0</v>
      </c>
      <c r="BO64" s="253">
        <f t="shared" si="134"/>
        <v>0</v>
      </c>
      <c r="BP64" s="253">
        <f t="shared" si="134"/>
        <v>0</v>
      </c>
      <c r="BQ64" s="253">
        <f t="shared" si="134"/>
        <v>0</v>
      </c>
      <c r="BR64" s="253">
        <f t="shared" si="134"/>
        <v>0</v>
      </c>
      <c r="BS64" s="253">
        <f t="shared" si="134"/>
        <v>0</v>
      </c>
      <c r="BT64" s="253">
        <f t="shared" si="134"/>
        <v>0</v>
      </c>
      <c r="BU64" s="253">
        <f t="shared" si="134"/>
        <v>0</v>
      </c>
      <c r="BV64" s="253">
        <f t="shared" si="134"/>
        <v>0</v>
      </c>
      <c r="BW64" s="253">
        <f t="shared" si="134"/>
        <v>0</v>
      </c>
      <c r="BX64" s="253">
        <f t="shared" si="134"/>
        <v>0</v>
      </c>
      <c r="BY64" s="253">
        <f t="shared" si="134"/>
        <v>0</v>
      </c>
      <c r="BZ64" s="253">
        <f t="shared" si="134"/>
        <v>0</v>
      </c>
      <c r="CA64" s="253">
        <f t="shared" si="134"/>
        <v>0</v>
      </c>
      <c r="CB64" s="253">
        <f t="shared" si="134"/>
        <v>0</v>
      </c>
      <c r="CC64" s="253">
        <f t="shared" si="134"/>
        <v>0</v>
      </c>
      <c r="CD64" s="253">
        <f t="shared" si="134"/>
        <v>0</v>
      </c>
      <c r="CE64" s="253">
        <f t="shared" si="134"/>
        <v>0</v>
      </c>
      <c r="CF64" s="253">
        <f t="shared" si="134"/>
        <v>0</v>
      </c>
      <c r="CG64" s="253">
        <f t="shared" si="134"/>
        <v>0</v>
      </c>
      <c r="CH64" s="253">
        <f t="shared" si="134"/>
        <v>0</v>
      </c>
      <c r="CI64" s="253">
        <f t="shared" si="134"/>
        <v>0</v>
      </c>
      <c r="CJ64" s="253">
        <f t="shared" si="134"/>
        <v>0</v>
      </c>
      <c r="CK64" s="253">
        <f t="shared" si="134"/>
        <v>0</v>
      </c>
      <c r="CL64" s="253">
        <f t="shared" si="134"/>
        <v>0</v>
      </c>
      <c r="CM64" s="253">
        <f t="shared" si="134"/>
        <v>0</v>
      </c>
      <c r="CN64" s="253">
        <f t="shared" si="134"/>
        <v>0</v>
      </c>
      <c r="CO64" s="253">
        <f t="shared" si="134"/>
        <v>0</v>
      </c>
      <c r="CP64" s="253">
        <f t="shared" ref="CP64:DL64" si="135">IF(AK70-AK71&gt;=0,0,"Ошибка")</f>
        <v>0</v>
      </c>
      <c r="CQ64" s="253">
        <f t="shared" si="135"/>
        <v>0</v>
      </c>
      <c r="CR64" s="253">
        <f t="shared" si="135"/>
        <v>0</v>
      </c>
      <c r="CS64" s="253">
        <f t="shared" si="135"/>
        <v>0</v>
      </c>
      <c r="CT64" s="253">
        <f t="shared" si="135"/>
        <v>0</v>
      </c>
      <c r="CU64" s="253">
        <f t="shared" si="135"/>
        <v>0</v>
      </c>
      <c r="CV64" s="253">
        <f t="shared" si="135"/>
        <v>0</v>
      </c>
      <c r="CW64" s="253">
        <f t="shared" si="135"/>
        <v>0</v>
      </c>
      <c r="CX64" s="253">
        <f t="shared" si="135"/>
        <v>0</v>
      </c>
      <c r="CY64" s="253">
        <f t="shared" si="135"/>
        <v>0</v>
      </c>
      <c r="CZ64" s="253">
        <f t="shared" si="135"/>
        <v>0</v>
      </c>
      <c r="DA64" s="253">
        <f t="shared" si="135"/>
        <v>0</v>
      </c>
      <c r="DB64" s="253">
        <f t="shared" si="135"/>
        <v>0</v>
      </c>
      <c r="DC64" s="253">
        <f t="shared" si="135"/>
        <v>0</v>
      </c>
      <c r="DD64" s="253">
        <f t="shared" si="135"/>
        <v>0</v>
      </c>
      <c r="DE64" s="253">
        <f t="shared" si="135"/>
        <v>0</v>
      </c>
      <c r="DF64" s="253">
        <f t="shared" si="135"/>
        <v>0</v>
      </c>
      <c r="DG64" s="253">
        <f t="shared" si="135"/>
        <v>0</v>
      </c>
      <c r="DH64" s="253">
        <f t="shared" si="135"/>
        <v>0</v>
      </c>
      <c r="DI64" s="253">
        <f t="shared" si="135"/>
        <v>0</v>
      </c>
      <c r="DJ64" s="253">
        <f t="shared" si="135"/>
        <v>0</v>
      </c>
      <c r="DK64" s="253">
        <f t="shared" si="135"/>
        <v>0</v>
      </c>
      <c r="DL64" s="253">
        <f t="shared" si="135"/>
        <v>0</v>
      </c>
    </row>
    <row r="65" spans="1:116" s="27" customFormat="1" ht="24.75" customHeight="1">
      <c r="A65" s="272" t="str">
        <f t="shared" ref="A65:A76" si="136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37">SUM(J65:L65)</f>
        <v>0</v>
      </c>
      <c r="H65" s="236">
        <f>ROUND(SUM(S65,AD65,AO65,AZ65),1)</f>
        <v>0</v>
      </c>
      <c r="I65" s="236">
        <f t="shared" ref="I65:I76" si="138">SUM(M65:O65)</f>
        <v>0</v>
      </c>
      <c r="J65" s="236">
        <f t="shared" ref="J65:J76" si="139">ROUND(SUM(U65,AF65,AQ65,BB65),1)</f>
        <v>0</v>
      </c>
      <c r="K65" s="236">
        <f t="shared" ref="K65:K76" si="140">ROUND(SUM(V65,AG65,AR65,BC65),1)</f>
        <v>0</v>
      </c>
      <c r="L65" s="236">
        <f t="shared" ref="L65:L76" si="141">ROUND(SUM(W65,AH65,AS65,BD65),1)</f>
        <v>0</v>
      </c>
      <c r="M65" s="236">
        <f t="shared" ref="M65:M76" si="142">ROUND(SUM(X65,AI65,AT65,BE65),1)</f>
        <v>0</v>
      </c>
      <c r="N65" s="236">
        <f t="shared" ref="N65:N76" si="143">ROUND(SUM(Y65,AJ65,AU65,BF65),1)</f>
        <v>0</v>
      </c>
      <c r="O65" s="236">
        <f t="shared" ref="O65:O75" si="144">ROUND(SUM(Z65,AK65,AV65,BG65),1)</f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9">
        <f t="shared" ref="BH65:BH77" si="145">IF((COUNTA(BJ65:DL65)-COUNTIF(BJ65:DL65,0))=0,0,CONCATENATE("Ошибки!-",COUNTA(BJ65:DL65)-COUNTIF(BJ65:DL65,0)))</f>
        <v>0</v>
      </c>
      <c r="BI65" s="255" t="str">
        <f t="shared" ref="BI65:BI76" si="146">D65</f>
        <v>02</v>
      </c>
      <c r="BJ65" s="318"/>
      <c r="BK65" s="253">
        <f>IF(ROUND((E65-F65),5)&gt;=0,0,"Ошибка!")</f>
        <v>0</v>
      </c>
      <c r="BL65" s="318"/>
      <c r="BM65" s="253">
        <f t="shared" ref="BM65:BM76" si="147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253">
        <f t="shared" ref="BV65:BV76" si="148">IF(ROUND((P65-Q65),5)&gt;=0,0,"Ошибка!")</f>
        <v>0</v>
      </c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253">
        <f t="shared" ref="CG65:CG76" si="149">IF(ROUND((AA65-AB65),5)&gt;=0,0,"Ошибка!")</f>
        <v>0</v>
      </c>
      <c r="CH65" s="318"/>
      <c r="CI65" s="253">
        <f t="shared" ref="CI65:CI76" si="150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253">
        <f t="shared" ref="CR65:CR76" si="151">IF(ROUND((AL65-AM65),5)&gt;=0,0,"Ошибка!")</f>
        <v>0</v>
      </c>
      <c r="CS65" s="318"/>
      <c r="CT65" s="253">
        <f t="shared" ref="CT65:CT76" si="152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253">
        <f t="shared" ref="DC65:DC76" si="153">IF(ROUND((AW65-AX65),5)&gt;=0,0,"Ошибка!")</f>
        <v>0</v>
      </c>
      <c r="DD65" s="318"/>
      <c r="DE65" s="253">
        <f t="shared" ref="DE65:DE76" si="154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.75" customHeight="1">
      <c r="A66" s="272" t="str">
        <f t="shared" si="136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55">ROUND(SUM(P66,AA66,AL66,AW66),0)</f>
        <v>0</v>
      </c>
      <c r="F66" s="236">
        <f t="shared" ref="F66:F76" si="156">ROUND(SUM(Q66,AB66,AM66,AX66),1)</f>
        <v>0</v>
      </c>
      <c r="G66" s="236">
        <f t="shared" si="137"/>
        <v>0</v>
      </c>
      <c r="H66" s="236">
        <f t="shared" ref="H66:H76" si="157">ROUND(SUM(S66,AD66,AO66,AZ66),1)</f>
        <v>0</v>
      </c>
      <c r="I66" s="236">
        <f t="shared" si="138"/>
        <v>0</v>
      </c>
      <c r="J66" s="236">
        <f t="shared" si="139"/>
        <v>0</v>
      </c>
      <c r="K66" s="236">
        <f t="shared" si="140"/>
        <v>0</v>
      </c>
      <c r="L66" s="236">
        <f t="shared" si="141"/>
        <v>0</v>
      </c>
      <c r="M66" s="236">
        <f t="shared" si="142"/>
        <v>0</v>
      </c>
      <c r="N66" s="236">
        <f t="shared" si="143"/>
        <v>0</v>
      </c>
      <c r="O66" s="236">
        <f t="shared" si="144"/>
        <v>0</v>
      </c>
      <c r="P66" s="220"/>
      <c r="Q66" s="221"/>
      <c r="R66" s="237">
        <f t="shared" ref="R66:R76" si="158">SUM(U66:W66)</f>
        <v>0</v>
      </c>
      <c r="S66" s="221"/>
      <c r="T66" s="237">
        <f t="shared" ref="T66:T75" si="159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60">SUM(AF66:AH66)</f>
        <v>0</v>
      </c>
      <c r="AD66" s="221"/>
      <c r="AE66" s="237">
        <f t="shared" ref="AE66:AE75" si="161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62">SUM(AQ66:AS66)</f>
        <v>0</v>
      </c>
      <c r="AO66" s="221"/>
      <c r="AP66" s="237">
        <f t="shared" ref="AP66:AP75" si="163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64">SUM(BB66:BD66)</f>
        <v>0</v>
      </c>
      <c r="AZ66" s="221"/>
      <c r="BA66" s="237">
        <f t="shared" ref="BA66:BA75" si="165">SUM(BE66:BG66)</f>
        <v>0</v>
      </c>
      <c r="BB66" s="221"/>
      <c r="BC66" s="233"/>
      <c r="BD66" s="221"/>
      <c r="BE66" s="221"/>
      <c r="BF66" s="233"/>
      <c r="BG66" s="221"/>
      <c r="BH66" s="379">
        <f t="shared" si="145"/>
        <v>0</v>
      </c>
      <c r="BI66" s="255" t="str">
        <f t="shared" si="146"/>
        <v>03</v>
      </c>
      <c r="BJ66" s="318"/>
      <c r="BK66" s="253">
        <f t="shared" ref="BK66:BK76" si="166">IF(ROUND((E66-F66),5)&gt;=0,0,"Ошибка!")</f>
        <v>0</v>
      </c>
      <c r="BL66" s="318"/>
      <c r="BM66" s="253">
        <f t="shared" si="147"/>
        <v>0</v>
      </c>
      <c r="BN66" s="247"/>
      <c r="BO66" s="250"/>
      <c r="BP66" s="318"/>
      <c r="BQ66" s="318"/>
      <c r="BR66" s="318"/>
      <c r="BS66" s="318"/>
      <c r="BT66" s="318"/>
      <c r="BU66" s="318"/>
      <c r="BV66" s="253">
        <f t="shared" si="148"/>
        <v>0</v>
      </c>
      <c r="BW66" s="318"/>
      <c r="BX66" s="253">
        <f t="shared" ref="BX66:BX76" si="167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253">
        <f t="shared" si="149"/>
        <v>0</v>
      </c>
      <c r="CH66" s="318"/>
      <c r="CI66" s="253">
        <f t="shared" si="150"/>
        <v>0</v>
      </c>
      <c r="CJ66" s="318"/>
      <c r="CK66" s="318"/>
      <c r="CL66" s="318"/>
      <c r="CM66" s="318"/>
      <c r="CN66" s="318"/>
      <c r="CO66" s="318"/>
      <c r="CP66" s="318"/>
      <c r="CQ66" s="318"/>
      <c r="CR66" s="253">
        <f t="shared" si="151"/>
        <v>0</v>
      </c>
      <c r="CS66" s="318"/>
      <c r="CT66" s="253">
        <f t="shared" si="152"/>
        <v>0</v>
      </c>
      <c r="CU66" s="318"/>
      <c r="CV66" s="318"/>
      <c r="CW66" s="318"/>
      <c r="CX66" s="318"/>
      <c r="CY66" s="318"/>
      <c r="CZ66" s="318"/>
      <c r="DA66" s="318"/>
      <c r="DB66" s="318"/>
      <c r="DC66" s="253">
        <f t="shared" si="153"/>
        <v>0</v>
      </c>
      <c r="DD66" s="318"/>
      <c r="DE66" s="253">
        <f t="shared" si="154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.75" customHeight="1">
      <c r="A67" s="272" t="str">
        <f t="shared" si="136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55"/>
        <v>0</v>
      </c>
      <c r="F67" s="236">
        <f t="shared" si="156"/>
        <v>0</v>
      </c>
      <c r="G67" s="236">
        <f t="shared" si="137"/>
        <v>0</v>
      </c>
      <c r="H67" s="236">
        <f t="shared" si="157"/>
        <v>0</v>
      </c>
      <c r="I67" s="236">
        <f t="shared" si="138"/>
        <v>0</v>
      </c>
      <c r="J67" s="236">
        <f t="shared" si="139"/>
        <v>0</v>
      </c>
      <c r="K67" s="236">
        <f t="shared" si="140"/>
        <v>0</v>
      </c>
      <c r="L67" s="236">
        <f t="shared" si="141"/>
        <v>0</v>
      </c>
      <c r="M67" s="236">
        <f t="shared" si="142"/>
        <v>0</v>
      </c>
      <c r="N67" s="236">
        <f t="shared" si="143"/>
        <v>0</v>
      </c>
      <c r="O67" s="236">
        <f t="shared" si="144"/>
        <v>0</v>
      </c>
      <c r="P67" s="220"/>
      <c r="Q67" s="221"/>
      <c r="R67" s="237">
        <f t="shared" si="158"/>
        <v>0</v>
      </c>
      <c r="S67" s="221"/>
      <c r="T67" s="237">
        <f t="shared" si="159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60"/>
        <v>0</v>
      </c>
      <c r="AD67" s="221"/>
      <c r="AE67" s="237">
        <f t="shared" si="161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62"/>
        <v>0</v>
      </c>
      <c r="AO67" s="221"/>
      <c r="AP67" s="237">
        <f t="shared" si="163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64"/>
        <v>0</v>
      </c>
      <c r="AZ67" s="221"/>
      <c r="BA67" s="237">
        <f t="shared" si="165"/>
        <v>0</v>
      </c>
      <c r="BB67" s="221"/>
      <c r="BC67" s="233"/>
      <c r="BD67" s="221"/>
      <c r="BE67" s="221"/>
      <c r="BF67" s="233"/>
      <c r="BG67" s="221"/>
      <c r="BH67" s="379">
        <f t="shared" si="145"/>
        <v>0</v>
      </c>
      <c r="BI67" s="255" t="str">
        <f t="shared" si="146"/>
        <v>04</v>
      </c>
      <c r="BJ67" s="318"/>
      <c r="BK67" s="253">
        <f t="shared" si="166"/>
        <v>0</v>
      </c>
      <c r="BL67" s="318"/>
      <c r="BM67" s="253">
        <f t="shared" si="147"/>
        <v>0</v>
      </c>
      <c r="BN67" s="247"/>
      <c r="BO67" s="250"/>
      <c r="BP67" s="318"/>
      <c r="BQ67" s="318"/>
      <c r="BR67" s="318"/>
      <c r="BS67" s="318"/>
      <c r="BT67" s="318"/>
      <c r="BU67" s="318"/>
      <c r="BV67" s="253">
        <f t="shared" si="148"/>
        <v>0</v>
      </c>
      <c r="BW67" s="318"/>
      <c r="BX67" s="253">
        <f t="shared" si="167"/>
        <v>0</v>
      </c>
      <c r="BY67" s="318"/>
      <c r="BZ67" s="318"/>
      <c r="CA67" s="318"/>
      <c r="CB67" s="318"/>
      <c r="CC67" s="318"/>
      <c r="CD67" s="318"/>
      <c r="CE67" s="318"/>
      <c r="CF67" s="318"/>
      <c r="CG67" s="253">
        <f t="shared" si="149"/>
        <v>0</v>
      </c>
      <c r="CH67" s="318"/>
      <c r="CI67" s="253">
        <f t="shared" si="150"/>
        <v>0</v>
      </c>
      <c r="CJ67" s="318"/>
      <c r="CK67" s="318"/>
      <c r="CL67" s="318"/>
      <c r="CM67" s="318"/>
      <c r="CN67" s="318"/>
      <c r="CO67" s="318"/>
      <c r="CP67" s="318"/>
      <c r="CQ67" s="318"/>
      <c r="CR67" s="253">
        <f t="shared" si="151"/>
        <v>0</v>
      </c>
      <c r="CS67" s="318"/>
      <c r="CT67" s="253">
        <f t="shared" si="152"/>
        <v>0</v>
      </c>
      <c r="CU67" s="318"/>
      <c r="CV67" s="318"/>
      <c r="CW67" s="318"/>
      <c r="CX67" s="318"/>
      <c r="CY67" s="318"/>
      <c r="CZ67" s="318"/>
      <c r="DA67" s="318"/>
      <c r="DB67" s="318"/>
      <c r="DC67" s="253">
        <f t="shared" si="153"/>
        <v>0</v>
      </c>
      <c r="DD67" s="318"/>
      <c r="DE67" s="253">
        <f t="shared" si="154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.75" customHeight="1">
      <c r="A68" s="272" t="str">
        <f t="shared" si="136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55"/>
        <v>0</v>
      </c>
      <c r="F68" s="236">
        <f t="shared" si="156"/>
        <v>0</v>
      </c>
      <c r="G68" s="236">
        <f t="shared" si="137"/>
        <v>0</v>
      </c>
      <c r="H68" s="236">
        <f t="shared" si="157"/>
        <v>0</v>
      </c>
      <c r="I68" s="236">
        <f t="shared" si="138"/>
        <v>0</v>
      </c>
      <c r="J68" s="236">
        <f t="shared" si="139"/>
        <v>0</v>
      </c>
      <c r="K68" s="236">
        <f t="shared" si="140"/>
        <v>0</v>
      </c>
      <c r="L68" s="236">
        <f t="shared" si="141"/>
        <v>0</v>
      </c>
      <c r="M68" s="236">
        <f t="shared" si="142"/>
        <v>0</v>
      </c>
      <c r="N68" s="236">
        <f t="shared" si="143"/>
        <v>0</v>
      </c>
      <c r="O68" s="236">
        <f t="shared" si="144"/>
        <v>0</v>
      </c>
      <c r="P68" s="220"/>
      <c r="Q68" s="221"/>
      <c r="R68" s="237">
        <f t="shared" si="158"/>
        <v>0</v>
      </c>
      <c r="S68" s="221"/>
      <c r="T68" s="237">
        <f t="shared" si="159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60"/>
        <v>0</v>
      </c>
      <c r="AD68" s="221"/>
      <c r="AE68" s="237">
        <f t="shared" si="161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62"/>
        <v>0</v>
      </c>
      <c r="AO68" s="221"/>
      <c r="AP68" s="237">
        <f t="shared" si="163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64"/>
        <v>0</v>
      </c>
      <c r="AZ68" s="221"/>
      <c r="BA68" s="237">
        <f t="shared" si="165"/>
        <v>0</v>
      </c>
      <c r="BB68" s="221"/>
      <c r="BC68" s="233"/>
      <c r="BD68" s="221"/>
      <c r="BE68" s="221"/>
      <c r="BF68" s="233"/>
      <c r="BG68" s="221"/>
      <c r="BH68" s="379">
        <f t="shared" si="145"/>
        <v>0</v>
      </c>
      <c r="BI68" s="255" t="str">
        <f t="shared" si="146"/>
        <v>05</v>
      </c>
      <c r="BJ68" s="318"/>
      <c r="BK68" s="253">
        <f t="shared" si="166"/>
        <v>0</v>
      </c>
      <c r="BL68" s="318"/>
      <c r="BM68" s="253">
        <f t="shared" si="147"/>
        <v>0</v>
      </c>
      <c r="BN68" s="247"/>
      <c r="BO68" s="250"/>
      <c r="BP68" s="318"/>
      <c r="BQ68" s="318"/>
      <c r="BR68" s="318"/>
      <c r="BS68" s="318"/>
      <c r="BT68" s="318"/>
      <c r="BU68" s="318"/>
      <c r="BV68" s="253">
        <f t="shared" si="148"/>
        <v>0</v>
      </c>
      <c r="BW68" s="318"/>
      <c r="BX68" s="253">
        <f t="shared" si="167"/>
        <v>0</v>
      </c>
      <c r="BY68" s="318"/>
      <c r="BZ68" s="318"/>
      <c r="CA68" s="318"/>
      <c r="CB68" s="318"/>
      <c r="CC68" s="318"/>
      <c r="CD68" s="318"/>
      <c r="CE68" s="318"/>
      <c r="CF68" s="318"/>
      <c r="CG68" s="253">
        <f t="shared" si="149"/>
        <v>0</v>
      </c>
      <c r="CH68" s="318"/>
      <c r="CI68" s="253">
        <f t="shared" si="150"/>
        <v>0</v>
      </c>
      <c r="CJ68" s="318"/>
      <c r="CK68" s="318"/>
      <c r="CL68" s="318"/>
      <c r="CM68" s="318"/>
      <c r="CN68" s="318"/>
      <c r="CO68" s="318"/>
      <c r="CP68" s="318"/>
      <c r="CQ68" s="318"/>
      <c r="CR68" s="253">
        <f t="shared" si="151"/>
        <v>0</v>
      </c>
      <c r="CS68" s="318"/>
      <c r="CT68" s="253">
        <f t="shared" si="152"/>
        <v>0</v>
      </c>
      <c r="CU68" s="318"/>
      <c r="CV68" s="318"/>
      <c r="CW68" s="318"/>
      <c r="CX68" s="318"/>
      <c r="CY68" s="318"/>
      <c r="CZ68" s="318"/>
      <c r="DA68" s="318"/>
      <c r="DB68" s="318"/>
      <c r="DC68" s="253">
        <f t="shared" si="153"/>
        <v>0</v>
      </c>
      <c r="DD68" s="318"/>
      <c r="DE68" s="253">
        <f t="shared" si="154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.75" customHeight="1">
      <c r="A69" s="272" t="str">
        <f t="shared" si="136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55"/>
        <v>0</v>
      </c>
      <c r="F69" s="236">
        <f t="shared" si="156"/>
        <v>0</v>
      </c>
      <c r="G69" s="236">
        <f t="shared" si="137"/>
        <v>0</v>
      </c>
      <c r="H69" s="236">
        <f t="shared" si="157"/>
        <v>0</v>
      </c>
      <c r="I69" s="236">
        <f t="shared" si="138"/>
        <v>0</v>
      </c>
      <c r="J69" s="236">
        <f t="shared" si="139"/>
        <v>0</v>
      </c>
      <c r="K69" s="236">
        <f t="shared" si="140"/>
        <v>0</v>
      </c>
      <c r="L69" s="236">
        <f t="shared" si="141"/>
        <v>0</v>
      </c>
      <c r="M69" s="236">
        <f t="shared" si="142"/>
        <v>0</v>
      </c>
      <c r="N69" s="236">
        <f t="shared" si="143"/>
        <v>0</v>
      </c>
      <c r="O69" s="236">
        <f t="shared" si="144"/>
        <v>0</v>
      </c>
      <c r="P69" s="220"/>
      <c r="Q69" s="221"/>
      <c r="R69" s="237">
        <f t="shared" si="158"/>
        <v>0</v>
      </c>
      <c r="S69" s="221"/>
      <c r="T69" s="237">
        <f t="shared" si="159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60"/>
        <v>0</v>
      </c>
      <c r="AD69" s="221"/>
      <c r="AE69" s="237">
        <f t="shared" si="161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62"/>
        <v>0</v>
      </c>
      <c r="AO69" s="221"/>
      <c r="AP69" s="237">
        <f t="shared" si="163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64"/>
        <v>0</v>
      </c>
      <c r="AZ69" s="221"/>
      <c r="BA69" s="237">
        <f t="shared" si="165"/>
        <v>0</v>
      </c>
      <c r="BB69" s="221"/>
      <c r="BC69" s="233"/>
      <c r="BD69" s="221"/>
      <c r="BE69" s="221"/>
      <c r="BF69" s="233"/>
      <c r="BG69" s="221"/>
      <c r="BH69" s="379">
        <f t="shared" si="145"/>
        <v>0</v>
      </c>
      <c r="BI69" s="255" t="str">
        <f t="shared" si="146"/>
        <v>06</v>
      </c>
      <c r="BJ69" s="318"/>
      <c r="BK69" s="253">
        <f t="shared" si="166"/>
        <v>0</v>
      </c>
      <c r="BL69" s="318"/>
      <c r="BM69" s="253">
        <f t="shared" si="147"/>
        <v>0</v>
      </c>
      <c r="BN69" s="247"/>
      <c r="BO69" s="250"/>
      <c r="BP69" s="318"/>
      <c r="BQ69" s="318"/>
      <c r="BR69" s="318"/>
      <c r="BS69" s="318"/>
      <c r="BT69" s="318"/>
      <c r="BU69" s="318"/>
      <c r="BV69" s="253">
        <f t="shared" si="148"/>
        <v>0</v>
      </c>
      <c r="BW69" s="318"/>
      <c r="BX69" s="253">
        <f t="shared" si="167"/>
        <v>0</v>
      </c>
      <c r="BY69" s="318"/>
      <c r="BZ69" s="318"/>
      <c r="CA69" s="318"/>
      <c r="CB69" s="318"/>
      <c r="CC69" s="318"/>
      <c r="CD69" s="318"/>
      <c r="CE69" s="318"/>
      <c r="CF69" s="318"/>
      <c r="CG69" s="253">
        <f t="shared" si="149"/>
        <v>0</v>
      </c>
      <c r="CH69" s="318"/>
      <c r="CI69" s="253">
        <f t="shared" si="150"/>
        <v>0</v>
      </c>
      <c r="CJ69" s="318"/>
      <c r="CK69" s="318"/>
      <c r="CL69" s="318"/>
      <c r="CM69" s="318"/>
      <c r="CN69" s="318"/>
      <c r="CO69" s="318"/>
      <c r="CP69" s="318"/>
      <c r="CQ69" s="318"/>
      <c r="CR69" s="253">
        <f t="shared" si="151"/>
        <v>0</v>
      </c>
      <c r="CS69" s="318"/>
      <c r="CT69" s="253">
        <f t="shared" si="152"/>
        <v>0</v>
      </c>
      <c r="CU69" s="318"/>
      <c r="CV69" s="318"/>
      <c r="CW69" s="318"/>
      <c r="CX69" s="318"/>
      <c r="CY69" s="318"/>
      <c r="CZ69" s="318"/>
      <c r="DA69" s="318"/>
      <c r="DB69" s="318"/>
      <c r="DC69" s="253">
        <f t="shared" si="153"/>
        <v>0</v>
      </c>
      <c r="DD69" s="318"/>
      <c r="DE69" s="253">
        <f t="shared" si="154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.75" customHeight="1">
      <c r="A70" s="272" t="str">
        <f t="shared" si="136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55"/>
        <v>0</v>
      </c>
      <c r="F70" s="236">
        <f t="shared" si="156"/>
        <v>0</v>
      </c>
      <c r="G70" s="236">
        <f t="shared" si="137"/>
        <v>0</v>
      </c>
      <c r="H70" s="236">
        <f t="shared" si="157"/>
        <v>0</v>
      </c>
      <c r="I70" s="236">
        <f t="shared" si="138"/>
        <v>0</v>
      </c>
      <c r="J70" s="236">
        <f t="shared" si="139"/>
        <v>0</v>
      </c>
      <c r="K70" s="236">
        <f t="shared" si="140"/>
        <v>0</v>
      </c>
      <c r="L70" s="236">
        <f t="shared" si="141"/>
        <v>0</v>
      </c>
      <c r="M70" s="236">
        <f t="shared" si="142"/>
        <v>0</v>
      </c>
      <c r="N70" s="236">
        <f t="shared" si="143"/>
        <v>0</v>
      </c>
      <c r="O70" s="236">
        <f t="shared" si="144"/>
        <v>0</v>
      </c>
      <c r="P70" s="220"/>
      <c r="Q70" s="221"/>
      <c r="R70" s="237">
        <f t="shared" si="158"/>
        <v>0</v>
      </c>
      <c r="S70" s="221"/>
      <c r="T70" s="237">
        <f t="shared" si="159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60"/>
        <v>0</v>
      </c>
      <c r="AD70" s="221"/>
      <c r="AE70" s="237">
        <f t="shared" si="161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62"/>
        <v>0</v>
      </c>
      <c r="AO70" s="221"/>
      <c r="AP70" s="237">
        <f t="shared" si="163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64"/>
        <v>0</v>
      </c>
      <c r="AZ70" s="221"/>
      <c r="BA70" s="237">
        <f t="shared" si="165"/>
        <v>0</v>
      </c>
      <c r="BB70" s="221"/>
      <c r="BC70" s="233"/>
      <c r="BD70" s="221"/>
      <c r="BE70" s="221"/>
      <c r="BF70" s="233"/>
      <c r="BG70" s="221"/>
      <c r="BH70" s="379">
        <f t="shared" si="145"/>
        <v>0</v>
      </c>
      <c r="BI70" s="255" t="str">
        <f t="shared" si="146"/>
        <v>07</v>
      </c>
      <c r="BJ70" s="318"/>
      <c r="BK70" s="253">
        <f t="shared" si="166"/>
        <v>0</v>
      </c>
      <c r="BL70" s="318"/>
      <c r="BM70" s="253">
        <f t="shared" si="147"/>
        <v>0</v>
      </c>
      <c r="BN70" s="247"/>
      <c r="BO70" s="250"/>
      <c r="BP70" s="318"/>
      <c r="BQ70" s="318"/>
      <c r="BR70" s="318"/>
      <c r="BS70" s="318"/>
      <c r="BT70" s="318"/>
      <c r="BU70" s="318"/>
      <c r="BV70" s="253">
        <f t="shared" si="148"/>
        <v>0</v>
      </c>
      <c r="BW70" s="318"/>
      <c r="BX70" s="253">
        <f t="shared" si="167"/>
        <v>0</v>
      </c>
      <c r="BY70" s="318"/>
      <c r="BZ70" s="318"/>
      <c r="CA70" s="318"/>
      <c r="CB70" s="318"/>
      <c r="CC70" s="318"/>
      <c r="CD70" s="318"/>
      <c r="CE70" s="318"/>
      <c r="CF70" s="318"/>
      <c r="CG70" s="253">
        <f t="shared" si="149"/>
        <v>0</v>
      </c>
      <c r="CH70" s="318"/>
      <c r="CI70" s="253">
        <f t="shared" si="150"/>
        <v>0</v>
      </c>
      <c r="CJ70" s="318"/>
      <c r="CK70" s="318"/>
      <c r="CL70" s="318"/>
      <c r="CM70" s="318"/>
      <c r="CN70" s="318"/>
      <c r="CO70" s="318"/>
      <c r="CP70" s="318"/>
      <c r="CQ70" s="318"/>
      <c r="CR70" s="253">
        <f t="shared" si="151"/>
        <v>0</v>
      </c>
      <c r="CS70" s="318"/>
      <c r="CT70" s="253">
        <f t="shared" si="152"/>
        <v>0</v>
      </c>
      <c r="CU70" s="318"/>
      <c r="CV70" s="318"/>
      <c r="CW70" s="318"/>
      <c r="CX70" s="318"/>
      <c r="CY70" s="318"/>
      <c r="CZ70" s="318"/>
      <c r="DA70" s="318"/>
      <c r="DB70" s="318"/>
      <c r="DC70" s="253">
        <f t="shared" si="153"/>
        <v>0</v>
      </c>
      <c r="DD70" s="318"/>
      <c r="DE70" s="253">
        <f t="shared" si="154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.75" customHeight="1">
      <c r="A71" s="272" t="str">
        <f t="shared" si="136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55"/>
        <v>0</v>
      </c>
      <c r="F71" s="236">
        <f t="shared" si="156"/>
        <v>0</v>
      </c>
      <c r="G71" s="236">
        <f t="shared" si="137"/>
        <v>0</v>
      </c>
      <c r="H71" s="236">
        <f t="shared" si="157"/>
        <v>0</v>
      </c>
      <c r="I71" s="236">
        <f t="shared" si="138"/>
        <v>0</v>
      </c>
      <c r="J71" s="236">
        <f t="shared" si="139"/>
        <v>0</v>
      </c>
      <c r="K71" s="236">
        <f t="shared" si="140"/>
        <v>0</v>
      </c>
      <c r="L71" s="236">
        <f t="shared" si="141"/>
        <v>0</v>
      </c>
      <c r="M71" s="236">
        <f t="shared" si="142"/>
        <v>0</v>
      </c>
      <c r="N71" s="236">
        <f t="shared" si="143"/>
        <v>0</v>
      </c>
      <c r="O71" s="236">
        <f t="shared" si="144"/>
        <v>0</v>
      </c>
      <c r="P71" s="220"/>
      <c r="Q71" s="221"/>
      <c r="R71" s="237">
        <f t="shared" si="158"/>
        <v>0</v>
      </c>
      <c r="S71" s="221"/>
      <c r="T71" s="237">
        <f t="shared" si="159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60"/>
        <v>0</v>
      </c>
      <c r="AD71" s="221"/>
      <c r="AE71" s="237">
        <f t="shared" si="161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62"/>
        <v>0</v>
      </c>
      <c r="AO71" s="221"/>
      <c r="AP71" s="237">
        <f t="shared" si="163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64"/>
        <v>0</v>
      </c>
      <c r="AZ71" s="221"/>
      <c r="BA71" s="237">
        <f t="shared" si="165"/>
        <v>0</v>
      </c>
      <c r="BB71" s="221"/>
      <c r="BC71" s="233"/>
      <c r="BD71" s="221"/>
      <c r="BE71" s="221"/>
      <c r="BF71" s="233"/>
      <c r="BG71" s="221"/>
      <c r="BH71" s="379">
        <f t="shared" si="145"/>
        <v>0</v>
      </c>
      <c r="BI71" s="255" t="str">
        <f t="shared" si="146"/>
        <v>08</v>
      </c>
      <c r="BJ71" s="318"/>
      <c r="BK71" s="253">
        <f t="shared" si="166"/>
        <v>0</v>
      </c>
      <c r="BL71" s="318"/>
      <c r="BM71" s="253">
        <f t="shared" si="147"/>
        <v>0</v>
      </c>
      <c r="BN71" s="247"/>
      <c r="BO71" s="250"/>
      <c r="BP71" s="318"/>
      <c r="BQ71" s="318"/>
      <c r="BR71" s="318"/>
      <c r="BS71" s="318"/>
      <c r="BT71" s="318"/>
      <c r="BU71" s="318"/>
      <c r="BV71" s="253">
        <f t="shared" si="148"/>
        <v>0</v>
      </c>
      <c r="BW71" s="318"/>
      <c r="BX71" s="253">
        <f t="shared" si="167"/>
        <v>0</v>
      </c>
      <c r="BY71" s="318"/>
      <c r="BZ71" s="318"/>
      <c r="CA71" s="318"/>
      <c r="CB71" s="318"/>
      <c r="CC71" s="318"/>
      <c r="CD71" s="318"/>
      <c r="CE71" s="318"/>
      <c r="CF71" s="318"/>
      <c r="CG71" s="253">
        <f t="shared" si="149"/>
        <v>0</v>
      </c>
      <c r="CH71" s="318"/>
      <c r="CI71" s="253">
        <f t="shared" si="150"/>
        <v>0</v>
      </c>
      <c r="CJ71" s="318"/>
      <c r="CK71" s="318"/>
      <c r="CL71" s="318"/>
      <c r="CM71" s="318"/>
      <c r="CN71" s="318"/>
      <c r="CO71" s="318"/>
      <c r="CP71" s="318"/>
      <c r="CQ71" s="318"/>
      <c r="CR71" s="253">
        <f t="shared" si="151"/>
        <v>0</v>
      </c>
      <c r="CS71" s="318"/>
      <c r="CT71" s="253">
        <f t="shared" si="152"/>
        <v>0</v>
      </c>
      <c r="CU71" s="318"/>
      <c r="CV71" s="318"/>
      <c r="CW71" s="318"/>
      <c r="CX71" s="318"/>
      <c r="CY71" s="318"/>
      <c r="CZ71" s="318"/>
      <c r="DA71" s="318"/>
      <c r="DB71" s="318"/>
      <c r="DC71" s="253">
        <f t="shared" si="153"/>
        <v>0</v>
      </c>
      <c r="DD71" s="318"/>
      <c r="DE71" s="253">
        <f t="shared" si="154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.75" customHeight="1">
      <c r="A72" s="272" t="str">
        <f t="shared" si="136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55"/>
        <v>0</v>
      </c>
      <c r="F72" s="236">
        <f t="shared" si="156"/>
        <v>0</v>
      </c>
      <c r="G72" s="236">
        <f t="shared" si="137"/>
        <v>0</v>
      </c>
      <c r="H72" s="236">
        <f t="shared" si="157"/>
        <v>0</v>
      </c>
      <c r="I72" s="236">
        <f t="shared" si="138"/>
        <v>0</v>
      </c>
      <c r="J72" s="236">
        <f t="shared" si="139"/>
        <v>0</v>
      </c>
      <c r="K72" s="236">
        <f t="shared" si="140"/>
        <v>0</v>
      </c>
      <c r="L72" s="236">
        <f t="shared" si="141"/>
        <v>0</v>
      </c>
      <c r="M72" s="236">
        <f t="shared" si="142"/>
        <v>0</v>
      </c>
      <c r="N72" s="236">
        <f t="shared" si="143"/>
        <v>0</v>
      </c>
      <c r="O72" s="236">
        <f t="shared" si="144"/>
        <v>0</v>
      </c>
      <c r="P72" s="220"/>
      <c r="Q72" s="221"/>
      <c r="R72" s="237">
        <f t="shared" si="158"/>
        <v>0</v>
      </c>
      <c r="S72" s="221"/>
      <c r="T72" s="237">
        <f t="shared" si="159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60"/>
        <v>0</v>
      </c>
      <c r="AD72" s="221"/>
      <c r="AE72" s="237">
        <f t="shared" si="161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62"/>
        <v>0</v>
      </c>
      <c r="AO72" s="221"/>
      <c r="AP72" s="237">
        <f t="shared" si="163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64"/>
        <v>0</v>
      </c>
      <c r="AZ72" s="221"/>
      <c r="BA72" s="237">
        <f t="shared" si="165"/>
        <v>0</v>
      </c>
      <c r="BB72" s="221"/>
      <c r="BC72" s="233"/>
      <c r="BD72" s="221"/>
      <c r="BE72" s="221"/>
      <c r="BF72" s="233"/>
      <c r="BG72" s="221"/>
      <c r="BH72" s="379">
        <f t="shared" si="145"/>
        <v>0</v>
      </c>
      <c r="BI72" s="255" t="str">
        <f t="shared" si="146"/>
        <v>09</v>
      </c>
      <c r="BJ72" s="318"/>
      <c r="BK72" s="253">
        <f t="shared" si="166"/>
        <v>0</v>
      </c>
      <c r="BL72" s="318"/>
      <c r="BM72" s="253">
        <f t="shared" si="147"/>
        <v>0</v>
      </c>
      <c r="BN72" s="247"/>
      <c r="BO72" s="250"/>
      <c r="BP72" s="318"/>
      <c r="BQ72" s="318"/>
      <c r="BR72" s="318"/>
      <c r="BS72" s="318"/>
      <c r="BT72" s="318"/>
      <c r="BU72" s="318"/>
      <c r="BV72" s="253">
        <f t="shared" si="148"/>
        <v>0</v>
      </c>
      <c r="BW72" s="318"/>
      <c r="BX72" s="253">
        <f t="shared" si="167"/>
        <v>0</v>
      </c>
      <c r="BY72" s="318"/>
      <c r="BZ72" s="318"/>
      <c r="CA72" s="318"/>
      <c r="CB72" s="318"/>
      <c r="CC72" s="318"/>
      <c r="CD72" s="318"/>
      <c r="CE72" s="318"/>
      <c r="CF72" s="318"/>
      <c r="CG72" s="253">
        <f t="shared" si="149"/>
        <v>0</v>
      </c>
      <c r="CH72" s="318"/>
      <c r="CI72" s="253">
        <f t="shared" si="150"/>
        <v>0</v>
      </c>
      <c r="CJ72" s="318"/>
      <c r="CK72" s="318"/>
      <c r="CL72" s="318"/>
      <c r="CM72" s="318"/>
      <c r="CN72" s="318"/>
      <c r="CO72" s="318"/>
      <c r="CP72" s="318"/>
      <c r="CQ72" s="318"/>
      <c r="CR72" s="253">
        <f t="shared" si="151"/>
        <v>0</v>
      </c>
      <c r="CS72" s="318"/>
      <c r="CT72" s="253">
        <f t="shared" si="152"/>
        <v>0</v>
      </c>
      <c r="CU72" s="318"/>
      <c r="CV72" s="318"/>
      <c r="CW72" s="318"/>
      <c r="CX72" s="318"/>
      <c r="CY72" s="318"/>
      <c r="CZ72" s="318"/>
      <c r="DA72" s="318"/>
      <c r="DB72" s="318"/>
      <c r="DC72" s="253">
        <f t="shared" si="153"/>
        <v>0</v>
      </c>
      <c r="DD72" s="318"/>
      <c r="DE72" s="253">
        <f t="shared" si="154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.75" customHeight="1">
      <c r="A73" s="272" t="str">
        <f t="shared" si="136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55"/>
        <v>0</v>
      </c>
      <c r="F73" s="236">
        <f t="shared" si="156"/>
        <v>0</v>
      </c>
      <c r="G73" s="236">
        <f t="shared" si="137"/>
        <v>0</v>
      </c>
      <c r="H73" s="236">
        <f t="shared" si="157"/>
        <v>0</v>
      </c>
      <c r="I73" s="236">
        <f t="shared" si="138"/>
        <v>0</v>
      </c>
      <c r="J73" s="236">
        <f t="shared" si="139"/>
        <v>0</v>
      </c>
      <c r="K73" s="236">
        <f t="shared" si="140"/>
        <v>0</v>
      </c>
      <c r="L73" s="236">
        <f t="shared" si="141"/>
        <v>0</v>
      </c>
      <c r="M73" s="236">
        <f t="shared" si="142"/>
        <v>0</v>
      </c>
      <c r="N73" s="236">
        <f t="shared" si="143"/>
        <v>0</v>
      </c>
      <c r="O73" s="236">
        <f t="shared" si="144"/>
        <v>0</v>
      </c>
      <c r="P73" s="220"/>
      <c r="Q73" s="221"/>
      <c r="R73" s="237">
        <f t="shared" si="158"/>
        <v>0</v>
      </c>
      <c r="S73" s="221"/>
      <c r="T73" s="237">
        <f t="shared" si="159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60"/>
        <v>0</v>
      </c>
      <c r="AD73" s="221"/>
      <c r="AE73" s="237">
        <f t="shared" si="161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62"/>
        <v>0</v>
      </c>
      <c r="AO73" s="221"/>
      <c r="AP73" s="237">
        <f t="shared" si="163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64"/>
        <v>0</v>
      </c>
      <c r="AZ73" s="221"/>
      <c r="BA73" s="237">
        <f t="shared" si="165"/>
        <v>0</v>
      </c>
      <c r="BB73" s="221"/>
      <c r="BC73" s="233"/>
      <c r="BD73" s="221"/>
      <c r="BE73" s="221"/>
      <c r="BF73" s="233"/>
      <c r="BG73" s="221"/>
      <c r="BH73" s="379">
        <f t="shared" si="145"/>
        <v>0</v>
      </c>
      <c r="BI73" s="255" t="str">
        <f t="shared" si="146"/>
        <v>10</v>
      </c>
      <c r="BJ73" s="318"/>
      <c r="BK73" s="253">
        <f t="shared" si="166"/>
        <v>0</v>
      </c>
      <c r="BL73" s="318"/>
      <c r="BM73" s="253">
        <f t="shared" si="147"/>
        <v>0</v>
      </c>
      <c r="BN73" s="247"/>
      <c r="BO73" s="250"/>
      <c r="BP73" s="318"/>
      <c r="BQ73" s="318"/>
      <c r="BR73" s="318"/>
      <c r="BS73" s="318"/>
      <c r="BT73" s="318"/>
      <c r="BU73" s="318"/>
      <c r="BV73" s="253">
        <f t="shared" si="148"/>
        <v>0</v>
      </c>
      <c r="BW73" s="318"/>
      <c r="BX73" s="253">
        <f t="shared" si="167"/>
        <v>0</v>
      </c>
      <c r="BY73" s="318"/>
      <c r="BZ73" s="318"/>
      <c r="CA73" s="318"/>
      <c r="CB73" s="318"/>
      <c r="CC73" s="318"/>
      <c r="CD73" s="318"/>
      <c r="CE73" s="318"/>
      <c r="CF73" s="318"/>
      <c r="CG73" s="253">
        <f t="shared" si="149"/>
        <v>0</v>
      </c>
      <c r="CH73" s="318"/>
      <c r="CI73" s="253">
        <f t="shared" si="150"/>
        <v>0</v>
      </c>
      <c r="CJ73" s="318"/>
      <c r="CK73" s="318"/>
      <c r="CL73" s="318"/>
      <c r="CM73" s="318"/>
      <c r="CN73" s="318"/>
      <c r="CO73" s="318"/>
      <c r="CP73" s="318"/>
      <c r="CQ73" s="318"/>
      <c r="CR73" s="253">
        <f t="shared" si="151"/>
        <v>0</v>
      </c>
      <c r="CS73" s="318"/>
      <c r="CT73" s="253">
        <f t="shared" si="152"/>
        <v>0</v>
      </c>
      <c r="CU73" s="318"/>
      <c r="CV73" s="318"/>
      <c r="CW73" s="318"/>
      <c r="CX73" s="318"/>
      <c r="CY73" s="318"/>
      <c r="CZ73" s="318"/>
      <c r="DA73" s="318"/>
      <c r="DB73" s="318"/>
      <c r="DC73" s="253">
        <f t="shared" si="153"/>
        <v>0</v>
      </c>
      <c r="DD73" s="318"/>
      <c r="DE73" s="253">
        <f t="shared" si="154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.75" customHeight="1">
      <c r="A74" s="272" t="str">
        <f t="shared" si="136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55"/>
        <v>0</v>
      </c>
      <c r="F74" s="236">
        <f t="shared" si="156"/>
        <v>0</v>
      </c>
      <c r="G74" s="236">
        <f t="shared" si="137"/>
        <v>0</v>
      </c>
      <c r="H74" s="236">
        <f t="shared" si="157"/>
        <v>0</v>
      </c>
      <c r="I74" s="236">
        <f t="shared" si="138"/>
        <v>0</v>
      </c>
      <c r="J74" s="236">
        <f t="shared" si="139"/>
        <v>0</v>
      </c>
      <c r="K74" s="236">
        <f t="shared" si="140"/>
        <v>0</v>
      </c>
      <c r="L74" s="236">
        <f t="shared" si="141"/>
        <v>0</v>
      </c>
      <c r="M74" s="236">
        <f t="shared" si="142"/>
        <v>0</v>
      </c>
      <c r="N74" s="236">
        <f t="shared" si="143"/>
        <v>0</v>
      </c>
      <c r="O74" s="236">
        <f t="shared" si="144"/>
        <v>0</v>
      </c>
      <c r="P74" s="220"/>
      <c r="Q74" s="221"/>
      <c r="R74" s="237">
        <f t="shared" si="158"/>
        <v>0</v>
      </c>
      <c r="S74" s="221"/>
      <c r="T74" s="237">
        <f t="shared" si="159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60"/>
        <v>0</v>
      </c>
      <c r="AD74" s="221"/>
      <c r="AE74" s="237">
        <f t="shared" si="161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62"/>
        <v>0</v>
      </c>
      <c r="AO74" s="221"/>
      <c r="AP74" s="237">
        <f t="shared" si="163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64"/>
        <v>0</v>
      </c>
      <c r="AZ74" s="221"/>
      <c r="BA74" s="237">
        <f t="shared" si="165"/>
        <v>0</v>
      </c>
      <c r="BB74" s="221"/>
      <c r="BC74" s="233"/>
      <c r="BD74" s="221"/>
      <c r="BE74" s="221"/>
      <c r="BF74" s="233"/>
      <c r="BG74" s="221"/>
      <c r="BH74" s="379">
        <f t="shared" si="145"/>
        <v>0</v>
      </c>
      <c r="BI74" s="255" t="str">
        <f t="shared" si="146"/>
        <v>11</v>
      </c>
      <c r="BJ74" s="318"/>
      <c r="BK74" s="253">
        <f t="shared" si="166"/>
        <v>0</v>
      </c>
      <c r="BL74" s="318"/>
      <c r="BM74" s="253">
        <f t="shared" si="147"/>
        <v>0</v>
      </c>
      <c r="BN74" s="247"/>
      <c r="BO74" s="250"/>
      <c r="BP74" s="318"/>
      <c r="BQ74" s="318"/>
      <c r="BR74" s="318"/>
      <c r="BS74" s="318"/>
      <c r="BT74" s="318"/>
      <c r="BU74" s="318"/>
      <c r="BV74" s="253">
        <f t="shared" si="148"/>
        <v>0</v>
      </c>
      <c r="BW74" s="318"/>
      <c r="BX74" s="253">
        <f t="shared" si="167"/>
        <v>0</v>
      </c>
      <c r="BY74" s="318"/>
      <c r="BZ74" s="318"/>
      <c r="CA74" s="318"/>
      <c r="CB74" s="318"/>
      <c r="CC74" s="318"/>
      <c r="CD74" s="318"/>
      <c r="CE74" s="318"/>
      <c r="CF74" s="318"/>
      <c r="CG74" s="253">
        <f t="shared" si="149"/>
        <v>0</v>
      </c>
      <c r="CH74" s="318"/>
      <c r="CI74" s="253">
        <f t="shared" si="150"/>
        <v>0</v>
      </c>
      <c r="CJ74" s="318"/>
      <c r="CK74" s="318"/>
      <c r="CL74" s="318"/>
      <c r="CM74" s="318"/>
      <c r="CN74" s="318"/>
      <c r="CO74" s="318"/>
      <c r="CP74" s="318"/>
      <c r="CQ74" s="318"/>
      <c r="CR74" s="253">
        <f t="shared" si="151"/>
        <v>0</v>
      </c>
      <c r="CS74" s="318"/>
      <c r="CT74" s="253">
        <f t="shared" si="152"/>
        <v>0</v>
      </c>
      <c r="CU74" s="318"/>
      <c r="CV74" s="318"/>
      <c r="CW74" s="318"/>
      <c r="CX74" s="318"/>
      <c r="CY74" s="318"/>
      <c r="CZ74" s="318"/>
      <c r="DA74" s="318"/>
      <c r="DB74" s="318"/>
      <c r="DC74" s="253">
        <f t="shared" si="153"/>
        <v>0</v>
      </c>
      <c r="DD74" s="318"/>
      <c r="DE74" s="253">
        <f t="shared" si="154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.75" customHeight="1">
      <c r="A75" s="272" t="str">
        <f t="shared" si="136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55"/>
        <v>0</v>
      </c>
      <c r="F75" s="236">
        <f t="shared" si="156"/>
        <v>0</v>
      </c>
      <c r="G75" s="236">
        <f t="shared" si="137"/>
        <v>0</v>
      </c>
      <c r="H75" s="236">
        <f t="shared" si="157"/>
        <v>0</v>
      </c>
      <c r="I75" s="236">
        <f t="shared" si="138"/>
        <v>0</v>
      </c>
      <c r="J75" s="236">
        <f t="shared" si="139"/>
        <v>0</v>
      </c>
      <c r="K75" s="236">
        <f t="shared" si="140"/>
        <v>0</v>
      </c>
      <c r="L75" s="236">
        <f t="shared" si="141"/>
        <v>0</v>
      </c>
      <c r="M75" s="236">
        <f t="shared" si="142"/>
        <v>0</v>
      </c>
      <c r="N75" s="236">
        <f t="shared" si="143"/>
        <v>0</v>
      </c>
      <c r="O75" s="236">
        <f t="shared" si="144"/>
        <v>0</v>
      </c>
      <c r="P75" s="220"/>
      <c r="Q75" s="221"/>
      <c r="R75" s="237">
        <f t="shared" si="158"/>
        <v>0</v>
      </c>
      <c r="S75" s="221"/>
      <c r="T75" s="237">
        <f t="shared" si="159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60"/>
        <v>0</v>
      </c>
      <c r="AD75" s="221"/>
      <c r="AE75" s="237">
        <f t="shared" si="161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62"/>
        <v>0</v>
      </c>
      <c r="AO75" s="221"/>
      <c r="AP75" s="237">
        <f t="shared" si="163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64"/>
        <v>0</v>
      </c>
      <c r="AZ75" s="221"/>
      <c r="BA75" s="237">
        <f t="shared" si="165"/>
        <v>0</v>
      </c>
      <c r="BB75" s="221"/>
      <c r="BC75" s="233"/>
      <c r="BD75" s="221"/>
      <c r="BE75" s="221"/>
      <c r="BF75" s="233"/>
      <c r="BG75" s="221"/>
      <c r="BH75" s="379">
        <f t="shared" si="145"/>
        <v>0</v>
      </c>
      <c r="BI75" s="255" t="str">
        <f t="shared" si="146"/>
        <v>12</v>
      </c>
      <c r="BJ75" s="318"/>
      <c r="BK75" s="253">
        <f t="shared" si="166"/>
        <v>0</v>
      </c>
      <c r="BL75" s="318"/>
      <c r="BM75" s="253">
        <f t="shared" si="147"/>
        <v>0</v>
      </c>
      <c r="BN75" s="247"/>
      <c r="BO75" s="250"/>
      <c r="BP75" s="318"/>
      <c r="BQ75" s="318"/>
      <c r="BR75" s="318"/>
      <c r="BS75" s="318"/>
      <c r="BT75" s="318"/>
      <c r="BU75" s="318"/>
      <c r="BV75" s="253">
        <f t="shared" si="148"/>
        <v>0</v>
      </c>
      <c r="BW75" s="318"/>
      <c r="BX75" s="253">
        <f t="shared" si="167"/>
        <v>0</v>
      </c>
      <c r="BY75" s="318"/>
      <c r="BZ75" s="318"/>
      <c r="CA75" s="318"/>
      <c r="CB75" s="318"/>
      <c r="CC75" s="318"/>
      <c r="CD75" s="318"/>
      <c r="CE75" s="318"/>
      <c r="CF75" s="318"/>
      <c r="CG75" s="253">
        <f t="shared" si="149"/>
        <v>0</v>
      </c>
      <c r="CH75" s="318"/>
      <c r="CI75" s="253">
        <f t="shared" si="150"/>
        <v>0</v>
      </c>
      <c r="CJ75" s="318"/>
      <c r="CK75" s="318"/>
      <c r="CL75" s="318"/>
      <c r="CM75" s="318"/>
      <c r="CN75" s="318"/>
      <c r="CO75" s="318"/>
      <c r="CP75" s="318"/>
      <c r="CQ75" s="318"/>
      <c r="CR75" s="253">
        <f t="shared" si="151"/>
        <v>0</v>
      </c>
      <c r="CS75" s="318"/>
      <c r="CT75" s="253">
        <f t="shared" si="152"/>
        <v>0</v>
      </c>
      <c r="CU75" s="318"/>
      <c r="CV75" s="318"/>
      <c r="CW75" s="318"/>
      <c r="CX75" s="318"/>
      <c r="CY75" s="318"/>
      <c r="CZ75" s="318"/>
      <c r="DA75" s="318"/>
      <c r="DB75" s="318"/>
      <c r="DC75" s="253">
        <f t="shared" si="153"/>
        <v>0</v>
      </c>
      <c r="DD75" s="318"/>
      <c r="DE75" s="253">
        <f t="shared" si="154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ht="13.5" customHeight="1" thickBot="1">
      <c r="A76" s="272" t="str">
        <f t="shared" si="136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55"/>
        <v>0</v>
      </c>
      <c r="F76" s="236">
        <f t="shared" si="156"/>
        <v>0</v>
      </c>
      <c r="G76" s="236">
        <f t="shared" si="137"/>
        <v>0</v>
      </c>
      <c r="H76" s="236">
        <f t="shared" si="157"/>
        <v>0</v>
      </c>
      <c r="I76" s="236">
        <f t="shared" si="138"/>
        <v>0</v>
      </c>
      <c r="J76" s="236">
        <f t="shared" si="139"/>
        <v>0</v>
      </c>
      <c r="K76" s="236">
        <f t="shared" si="140"/>
        <v>0</v>
      </c>
      <c r="L76" s="236">
        <f t="shared" si="141"/>
        <v>0</v>
      </c>
      <c r="M76" s="236">
        <f t="shared" si="142"/>
        <v>0</v>
      </c>
      <c r="N76" s="236">
        <f t="shared" si="143"/>
        <v>0</v>
      </c>
      <c r="O76" s="236">
        <f>ROUND(SUM(Z76,AK76,AV76,BG76),1)</f>
        <v>0</v>
      </c>
      <c r="P76" s="223"/>
      <c r="Q76" s="224"/>
      <c r="R76" s="238">
        <f t="shared" si="158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60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62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64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9">
        <f t="shared" si="145"/>
        <v>0</v>
      </c>
      <c r="BI76" s="319" t="str">
        <f t="shared" si="146"/>
        <v>13</v>
      </c>
      <c r="BJ76" s="320"/>
      <c r="BK76" s="321">
        <f t="shared" si="166"/>
        <v>0</v>
      </c>
      <c r="BL76" s="320"/>
      <c r="BM76" s="321">
        <f t="shared" si="147"/>
        <v>0</v>
      </c>
      <c r="BN76" s="322"/>
      <c r="BO76" s="323"/>
      <c r="BP76" s="320"/>
      <c r="BQ76" s="320"/>
      <c r="BR76" s="320"/>
      <c r="BS76" s="320"/>
      <c r="BT76" s="320"/>
      <c r="BU76" s="320"/>
      <c r="BV76" s="321">
        <f t="shared" si="148"/>
        <v>0</v>
      </c>
      <c r="BW76" s="320"/>
      <c r="BX76" s="321">
        <f t="shared" si="167"/>
        <v>0</v>
      </c>
      <c r="BY76" s="320"/>
      <c r="BZ76" s="320"/>
      <c r="CA76" s="320"/>
      <c r="CB76" s="320"/>
      <c r="CC76" s="320"/>
      <c r="CD76" s="320"/>
      <c r="CE76" s="320"/>
      <c r="CF76" s="320"/>
      <c r="CG76" s="321">
        <f t="shared" si="149"/>
        <v>0</v>
      </c>
      <c r="CH76" s="320"/>
      <c r="CI76" s="321">
        <f t="shared" si="150"/>
        <v>0</v>
      </c>
      <c r="CJ76" s="320"/>
      <c r="CK76" s="320"/>
      <c r="CL76" s="320"/>
      <c r="CM76" s="320"/>
      <c r="CN76" s="320"/>
      <c r="CO76" s="320"/>
      <c r="CP76" s="320"/>
      <c r="CQ76" s="320"/>
      <c r="CR76" s="321">
        <f t="shared" si="151"/>
        <v>0</v>
      </c>
      <c r="CS76" s="320"/>
      <c r="CT76" s="321">
        <f t="shared" si="152"/>
        <v>0</v>
      </c>
      <c r="CU76" s="320"/>
      <c r="CV76" s="320"/>
      <c r="CW76" s="320"/>
      <c r="CX76" s="320"/>
      <c r="CY76" s="320"/>
      <c r="CZ76" s="320"/>
      <c r="DA76" s="320"/>
      <c r="DB76" s="320"/>
      <c r="DC76" s="321">
        <f t="shared" si="153"/>
        <v>0</v>
      </c>
      <c r="DD76" s="320"/>
      <c r="DE76" s="321">
        <f t="shared" si="154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customHeight="1">
      <c r="A77" s="271" t="str">
        <f>B77</f>
        <v>Внести наименование учреждения 5</v>
      </c>
      <c r="B77" s="712" t="s">
        <v>249</v>
      </c>
      <c r="C77" s="713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4"/>
      <c r="P77" s="715" t="str">
        <f>CONCATENATE(P$1," - ",$B77)</f>
        <v>1 квартал - Внести наименование учреждения 5</v>
      </c>
      <c r="Q77" s="716"/>
      <c r="R77" s="716"/>
      <c r="S77" s="716"/>
      <c r="T77" s="716"/>
      <c r="U77" s="716"/>
      <c r="V77" s="716"/>
      <c r="W77" s="716"/>
      <c r="X77" s="716"/>
      <c r="Y77" s="716"/>
      <c r="Z77" s="717"/>
      <c r="AA77" s="715" t="str">
        <f>CONCATENATE(AA$1," - ",$B77)</f>
        <v>2 квартал - Внести наименование учреждения 5</v>
      </c>
      <c r="AB77" s="716"/>
      <c r="AC77" s="716"/>
      <c r="AD77" s="716"/>
      <c r="AE77" s="716"/>
      <c r="AF77" s="716"/>
      <c r="AG77" s="716"/>
      <c r="AH77" s="716"/>
      <c r="AI77" s="716"/>
      <c r="AJ77" s="716"/>
      <c r="AK77" s="717"/>
      <c r="AL77" s="715" t="str">
        <f>CONCATENATE(AL$1," - ",$B77)</f>
        <v>3 квартал - Внести наименование учреждения 5</v>
      </c>
      <c r="AM77" s="716"/>
      <c r="AN77" s="716"/>
      <c r="AO77" s="716"/>
      <c r="AP77" s="716"/>
      <c r="AQ77" s="716"/>
      <c r="AR77" s="716"/>
      <c r="AS77" s="716"/>
      <c r="AT77" s="716"/>
      <c r="AU77" s="716"/>
      <c r="AV77" s="717"/>
      <c r="AW77" s="715" t="str">
        <f>CONCATENATE(AW$1," - ",$B77)</f>
        <v>4 квартал - Внести наименование учреждения 5</v>
      </c>
      <c r="AX77" s="716"/>
      <c r="AY77" s="716"/>
      <c r="AZ77" s="716"/>
      <c r="BA77" s="716"/>
      <c r="BB77" s="716"/>
      <c r="BC77" s="716"/>
      <c r="BD77" s="716"/>
      <c r="BE77" s="716"/>
      <c r="BF77" s="716"/>
      <c r="BG77" s="717"/>
      <c r="BH77" s="379">
        <f t="shared" si="145"/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68">IF(ROUND(E83-SUM(E84,E86:E87),5)&gt;=0,0,"Ошибка")</f>
        <v>0</v>
      </c>
      <c r="BK77" s="285">
        <f t="shared" si="168"/>
        <v>0</v>
      </c>
      <c r="BL77" s="285">
        <f t="shared" si="168"/>
        <v>0</v>
      </c>
      <c r="BM77" s="285">
        <f t="shared" si="168"/>
        <v>0</v>
      </c>
      <c r="BN77" s="285">
        <f t="shared" si="168"/>
        <v>0</v>
      </c>
      <c r="BO77" s="285">
        <f t="shared" si="168"/>
        <v>0</v>
      </c>
      <c r="BP77" s="285">
        <f t="shared" si="168"/>
        <v>0</v>
      </c>
      <c r="BQ77" s="285">
        <f t="shared" si="168"/>
        <v>0</v>
      </c>
      <c r="BR77" s="285">
        <f t="shared" si="168"/>
        <v>0</v>
      </c>
      <c r="BS77" s="285">
        <f t="shared" si="168"/>
        <v>0</v>
      </c>
      <c r="BT77" s="285">
        <f t="shared" si="168"/>
        <v>0</v>
      </c>
      <c r="BU77" s="285">
        <f t="shared" si="168"/>
        <v>0</v>
      </c>
      <c r="BV77" s="285">
        <f t="shared" si="168"/>
        <v>0</v>
      </c>
      <c r="BW77" s="285">
        <f t="shared" si="168"/>
        <v>0</v>
      </c>
      <c r="BX77" s="285">
        <f t="shared" si="168"/>
        <v>0</v>
      </c>
      <c r="BY77" s="285">
        <f t="shared" si="168"/>
        <v>0</v>
      </c>
      <c r="BZ77" s="285">
        <f t="shared" si="168"/>
        <v>0</v>
      </c>
      <c r="CA77" s="285">
        <f t="shared" si="168"/>
        <v>0</v>
      </c>
      <c r="CB77" s="285">
        <f t="shared" si="168"/>
        <v>0</v>
      </c>
      <c r="CC77" s="285">
        <f t="shared" si="168"/>
        <v>0</v>
      </c>
      <c r="CD77" s="285">
        <f t="shared" si="168"/>
        <v>0</v>
      </c>
      <c r="CE77" s="285">
        <f t="shared" si="168"/>
        <v>0</v>
      </c>
      <c r="CF77" s="285">
        <f t="shared" si="168"/>
        <v>0</v>
      </c>
      <c r="CG77" s="285">
        <f t="shared" si="168"/>
        <v>0</v>
      </c>
      <c r="CH77" s="285">
        <f t="shared" si="168"/>
        <v>0</v>
      </c>
      <c r="CI77" s="285">
        <f t="shared" si="168"/>
        <v>0</v>
      </c>
      <c r="CJ77" s="285">
        <f t="shared" si="168"/>
        <v>0</v>
      </c>
      <c r="CK77" s="285">
        <f t="shared" si="168"/>
        <v>0</v>
      </c>
      <c r="CL77" s="285">
        <f t="shared" si="168"/>
        <v>0</v>
      </c>
      <c r="CM77" s="285">
        <f t="shared" si="168"/>
        <v>0</v>
      </c>
      <c r="CN77" s="285">
        <f t="shared" si="168"/>
        <v>0</v>
      </c>
      <c r="CO77" s="285">
        <f t="shared" si="168"/>
        <v>0</v>
      </c>
      <c r="CP77" s="285">
        <f t="shared" ref="CP77:DL77" si="169">IF(ROUND(AK83-SUM(AK84,AK86:AK87),5)&gt;=0,0,"Ошибка")</f>
        <v>0</v>
      </c>
      <c r="CQ77" s="285">
        <f t="shared" si="169"/>
        <v>0</v>
      </c>
      <c r="CR77" s="285">
        <f t="shared" si="169"/>
        <v>0</v>
      </c>
      <c r="CS77" s="285">
        <f t="shared" si="169"/>
        <v>0</v>
      </c>
      <c r="CT77" s="285">
        <f t="shared" si="169"/>
        <v>0</v>
      </c>
      <c r="CU77" s="285">
        <f t="shared" si="169"/>
        <v>0</v>
      </c>
      <c r="CV77" s="285">
        <f t="shared" si="169"/>
        <v>0</v>
      </c>
      <c r="CW77" s="285">
        <f t="shared" si="169"/>
        <v>0</v>
      </c>
      <c r="CX77" s="285">
        <f t="shared" si="169"/>
        <v>0</v>
      </c>
      <c r="CY77" s="285">
        <f t="shared" si="169"/>
        <v>0</v>
      </c>
      <c r="CZ77" s="285">
        <f t="shared" si="169"/>
        <v>0</v>
      </c>
      <c r="DA77" s="285">
        <f t="shared" si="169"/>
        <v>0</v>
      </c>
      <c r="DB77" s="285">
        <f t="shared" si="169"/>
        <v>0</v>
      </c>
      <c r="DC77" s="285">
        <f t="shared" si="169"/>
        <v>0</v>
      </c>
      <c r="DD77" s="285">
        <f t="shared" si="169"/>
        <v>0</v>
      </c>
      <c r="DE77" s="285">
        <f t="shared" si="169"/>
        <v>0</v>
      </c>
      <c r="DF77" s="285">
        <f t="shared" si="169"/>
        <v>0</v>
      </c>
      <c r="DG77" s="285">
        <f t="shared" si="169"/>
        <v>0</v>
      </c>
      <c r="DH77" s="285">
        <f t="shared" si="169"/>
        <v>0</v>
      </c>
      <c r="DI77" s="285">
        <f t="shared" si="169"/>
        <v>0</v>
      </c>
      <c r="DJ77" s="285">
        <f t="shared" si="169"/>
        <v>0</v>
      </c>
      <c r="DK77" s="285">
        <f t="shared" si="169"/>
        <v>0</v>
      </c>
      <c r="DL77" s="285">
        <f t="shared" si="169"/>
        <v>0</v>
      </c>
    </row>
    <row r="78" spans="1:116" s="27" customFormat="1" ht="24.75" customHeight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70">SUM(J79:J83,J88:J90)</f>
        <v>0</v>
      </c>
      <c r="K78" s="236">
        <f t="shared" si="170"/>
        <v>0</v>
      </c>
      <c r="L78" s="236">
        <f t="shared" si="170"/>
        <v>0</v>
      </c>
      <c r="M78" s="236">
        <f t="shared" si="170"/>
        <v>0</v>
      </c>
      <c r="N78" s="236">
        <f t="shared" si="170"/>
        <v>0</v>
      </c>
      <c r="O78" s="236">
        <f t="shared" si="170"/>
        <v>0</v>
      </c>
      <c r="P78" s="228">
        <f t="shared" ref="P78:AJ78" si="171">SUM(P79:P83,P88:P90)</f>
        <v>0</v>
      </c>
      <c r="Q78" s="226">
        <f t="shared" si="171"/>
        <v>0</v>
      </c>
      <c r="R78" s="236">
        <f t="shared" si="171"/>
        <v>0</v>
      </c>
      <c r="S78" s="226">
        <f t="shared" si="171"/>
        <v>0</v>
      </c>
      <c r="T78" s="236">
        <f t="shared" si="171"/>
        <v>0</v>
      </c>
      <c r="U78" s="226">
        <f t="shared" si="171"/>
        <v>0</v>
      </c>
      <c r="V78" s="235">
        <f t="shared" si="171"/>
        <v>0</v>
      </c>
      <c r="W78" s="226">
        <f t="shared" si="171"/>
        <v>0</v>
      </c>
      <c r="X78" s="226">
        <f t="shared" si="171"/>
        <v>0</v>
      </c>
      <c r="Y78" s="235">
        <f t="shared" si="171"/>
        <v>0</v>
      </c>
      <c r="Z78" s="227">
        <f t="shared" si="171"/>
        <v>0</v>
      </c>
      <c r="AA78" s="228">
        <f t="shared" si="171"/>
        <v>0</v>
      </c>
      <c r="AB78" s="226">
        <f t="shared" si="171"/>
        <v>0</v>
      </c>
      <c r="AC78" s="236">
        <f t="shared" si="171"/>
        <v>0</v>
      </c>
      <c r="AD78" s="226">
        <f t="shared" si="171"/>
        <v>0</v>
      </c>
      <c r="AE78" s="236">
        <f t="shared" si="171"/>
        <v>0</v>
      </c>
      <c r="AF78" s="226">
        <f t="shared" si="171"/>
        <v>0</v>
      </c>
      <c r="AG78" s="235">
        <f t="shared" si="171"/>
        <v>0</v>
      </c>
      <c r="AH78" s="226">
        <f t="shared" si="171"/>
        <v>0</v>
      </c>
      <c r="AI78" s="226">
        <f t="shared" si="171"/>
        <v>0</v>
      </c>
      <c r="AJ78" s="235">
        <f t="shared" si="171"/>
        <v>0</v>
      </c>
      <c r="AK78" s="227">
        <f t="shared" ref="AK78:BG78" si="172">SUM(AK79:AK83,AK88:AK90)</f>
        <v>0</v>
      </c>
      <c r="AL78" s="228">
        <f t="shared" si="172"/>
        <v>0</v>
      </c>
      <c r="AM78" s="226">
        <f t="shared" si="172"/>
        <v>0</v>
      </c>
      <c r="AN78" s="236">
        <f t="shared" si="172"/>
        <v>0</v>
      </c>
      <c r="AO78" s="226">
        <f t="shared" si="172"/>
        <v>0</v>
      </c>
      <c r="AP78" s="236">
        <f t="shared" si="172"/>
        <v>0</v>
      </c>
      <c r="AQ78" s="226">
        <f t="shared" si="172"/>
        <v>0</v>
      </c>
      <c r="AR78" s="235">
        <f t="shared" si="172"/>
        <v>0</v>
      </c>
      <c r="AS78" s="226">
        <f t="shared" si="172"/>
        <v>0</v>
      </c>
      <c r="AT78" s="226">
        <f t="shared" si="172"/>
        <v>0</v>
      </c>
      <c r="AU78" s="235">
        <f t="shared" si="172"/>
        <v>0</v>
      </c>
      <c r="AV78" s="227">
        <f t="shared" si="172"/>
        <v>0</v>
      </c>
      <c r="AW78" s="228">
        <f t="shared" si="172"/>
        <v>0</v>
      </c>
      <c r="AX78" s="226">
        <f t="shared" si="172"/>
        <v>0</v>
      </c>
      <c r="AY78" s="236">
        <f t="shared" si="172"/>
        <v>0</v>
      </c>
      <c r="AZ78" s="226">
        <f t="shared" si="172"/>
        <v>0</v>
      </c>
      <c r="BA78" s="236">
        <f t="shared" si="172"/>
        <v>0</v>
      </c>
      <c r="BB78" s="226">
        <f t="shared" si="172"/>
        <v>0</v>
      </c>
      <c r="BC78" s="235">
        <f t="shared" si="172"/>
        <v>0</v>
      </c>
      <c r="BD78" s="226">
        <f t="shared" si="172"/>
        <v>0</v>
      </c>
      <c r="BE78" s="226">
        <f t="shared" si="172"/>
        <v>0</v>
      </c>
      <c r="BF78" s="235">
        <f t="shared" si="172"/>
        <v>0</v>
      </c>
      <c r="BG78" s="227">
        <f t="shared" si="172"/>
        <v>0</v>
      </c>
      <c r="BH78" s="379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73">IF(E84-E85&gt;=0,0,"Ошибка")</f>
        <v>0</v>
      </c>
      <c r="BK78" s="253">
        <f t="shared" si="173"/>
        <v>0</v>
      </c>
      <c r="BL78" s="253">
        <f t="shared" si="173"/>
        <v>0</v>
      </c>
      <c r="BM78" s="253">
        <f t="shared" si="173"/>
        <v>0</v>
      </c>
      <c r="BN78" s="253">
        <f t="shared" si="173"/>
        <v>0</v>
      </c>
      <c r="BO78" s="253">
        <f t="shared" si="173"/>
        <v>0</v>
      </c>
      <c r="BP78" s="253">
        <f t="shared" si="173"/>
        <v>0</v>
      </c>
      <c r="BQ78" s="253">
        <f t="shared" si="173"/>
        <v>0</v>
      </c>
      <c r="BR78" s="253">
        <f t="shared" si="173"/>
        <v>0</v>
      </c>
      <c r="BS78" s="253">
        <f t="shared" si="173"/>
        <v>0</v>
      </c>
      <c r="BT78" s="253">
        <f t="shared" si="173"/>
        <v>0</v>
      </c>
      <c r="BU78" s="253">
        <f t="shared" si="173"/>
        <v>0</v>
      </c>
      <c r="BV78" s="253">
        <f t="shared" si="173"/>
        <v>0</v>
      </c>
      <c r="BW78" s="253">
        <f t="shared" si="173"/>
        <v>0</v>
      </c>
      <c r="BX78" s="253">
        <f t="shared" si="173"/>
        <v>0</v>
      </c>
      <c r="BY78" s="253">
        <f t="shared" si="173"/>
        <v>0</v>
      </c>
      <c r="BZ78" s="253">
        <f t="shared" si="173"/>
        <v>0</v>
      </c>
      <c r="CA78" s="253">
        <f t="shared" si="173"/>
        <v>0</v>
      </c>
      <c r="CB78" s="253">
        <f t="shared" si="173"/>
        <v>0</v>
      </c>
      <c r="CC78" s="253">
        <f t="shared" si="173"/>
        <v>0</v>
      </c>
      <c r="CD78" s="253">
        <f t="shared" si="173"/>
        <v>0</v>
      </c>
      <c r="CE78" s="253">
        <f t="shared" si="173"/>
        <v>0</v>
      </c>
      <c r="CF78" s="253">
        <f t="shared" si="173"/>
        <v>0</v>
      </c>
      <c r="CG78" s="253">
        <f t="shared" si="173"/>
        <v>0</v>
      </c>
      <c r="CH78" s="253">
        <f t="shared" si="173"/>
        <v>0</v>
      </c>
      <c r="CI78" s="253">
        <f t="shared" si="173"/>
        <v>0</v>
      </c>
      <c r="CJ78" s="253">
        <f t="shared" si="173"/>
        <v>0</v>
      </c>
      <c r="CK78" s="253">
        <f t="shared" si="173"/>
        <v>0</v>
      </c>
      <c r="CL78" s="253">
        <f t="shared" si="173"/>
        <v>0</v>
      </c>
      <c r="CM78" s="253">
        <f t="shared" si="173"/>
        <v>0</v>
      </c>
      <c r="CN78" s="253">
        <f t="shared" si="173"/>
        <v>0</v>
      </c>
      <c r="CO78" s="253">
        <f t="shared" si="173"/>
        <v>0</v>
      </c>
      <c r="CP78" s="253">
        <f t="shared" ref="CP78:DL78" si="174">IF(AK84-AK85&gt;=0,0,"Ошибка")</f>
        <v>0</v>
      </c>
      <c r="CQ78" s="253">
        <f t="shared" si="174"/>
        <v>0</v>
      </c>
      <c r="CR78" s="253">
        <f t="shared" si="174"/>
        <v>0</v>
      </c>
      <c r="CS78" s="253">
        <f t="shared" si="174"/>
        <v>0</v>
      </c>
      <c r="CT78" s="253">
        <f t="shared" si="174"/>
        <v>0</v>
      </c>
      <c r="CU78" s="253">
        <f t="shared" si="174"/>
        <v>0</v>
      </c>
      <c r="CV78" s="253">
        <f t="shared" si="174"/>
        <v>0</v>
      </c>
      <c r="CW78" s="253">
        <f t="shared" si="174"/>
        <v>0</v>
      </c>
      <c r="CX78" s="253">
        <f t="shared" si="174"/>
        <v>0</v>
      </c>
      <c r="CY78" s="253">
        <f t="shared" si="174"/>
        <v>0</v>
      </c>
      <c r="CZ78" s="253">
        <f t="shared" si="174"/>
        <v>0</v>
      </c>
      <c r="DA78" s="253">
        <f t="shared" si="174"/>
        <v>0</v>
      </c>
      <c r="DB78" s="253">
        <f t="shared" si="174"/>
        <v>0</v>
      </c>
      <c r="DC78" s="253">
        <f t="shared" si="174"/>
        <v>0</v>
      </c>
      <c r="DD78" s="253">
        <f t="shared" si="174"/>
        <v>0</v>
      </c>
      <c r="DE78" s="253">
        <f t="shared" si="174"/>
        <v>0</v>
      </c>
      <c r="DF78" s="253">
        <f t="shared" si="174"/>
        <v>0</v>
      </c>
      <c r="DG78" s="253">
        <f t="shared" si="174"/>
        <v>0</v>
      </c>
      <c r="DH78" s="253">
        <f t="shared" si="174"/>
        <v>0</v>
      </c>
      <c r="DI78" s="253">
        <f t="shared" si="174"/>
        <v>0</v>
      </c>
      <c r="DJ78" s="253">
        <f t="shared" si="174"/>
        <v>0</v>
      </c>
      <c r="DK78" s="253">
        <f t="shared" si="174"/>
        <v>0</v>
      </c>
      <c r="DL78" s="253">
        <f t="shared" si="174"/>
        <v>0</v>
      </c>
    </row>
    <row r="79" spans="1:116" s="27" customFormat="1" ht="24.75" customHeight="1">
      <c r="A79" s="272" t="str">
        <f t="shared" ref="A79:A90" si="175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76">SUM(J79:L79)</f>
        <v>0</v>
      </c>
      <c r="H79" s="236">
        <f>ROUND(SUM(S79,AD79,AO79,AZ79),1)</f>
        <v>0</v>
      </c>
      <c r="I79" s="236">
        <f t="shared" ref="I79:I90" si="177">SUM(M79:O79)</f>
        <v>0</v>
      </c>
      <c r="J79" s="236">
        <f t="shared" ref="J79:J90" si="178">ROUND(SUM(U79,AF79,AQ79,BB79),1)</f>
        <v>0</v>
      </c>
      <c r="K79" s="236">
        <f t="shared" ref="K79:K90" si="179">ROUND(SUM(V79,AG79,AR79,BC79),1)</f>
        <v>0</v>
      </c>
      <c r="L79" s="236">
        <f t="shared" ref="L79:L90" si="180">ROUND(SUM(W79,AH79,AS79,BD79),1)</f>
        <v>0</v>
      </c>
      <c r="M79" s="236">
        <f t="shared" ref="M79:M90" si="181">ROUND(SUM(X79,AI79,AT79,BE79),1)</f>
        <v>0</v>
      </c>
      <c r="N79" s="236">
        <f t="shared" ref="N79:N90" si="182">ROUND(SUM(Y79,AJ79,AU79,BF79),1)</f>
        <v>0</v>
      </c>
      <c r="O79" s="236">
        <f t="shared" ref="O79:O89" si="183">ROUND(SUM(Z79,AK79,AV79,BG79),1)</f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9">
        <f t="shared" ref="BH79:BH91" si="184">IF((COUNTA(BJ79:DL79)-COUNTIF(BJ79:DL79,0))=0,0,CONCATENATE("Ошибки!-",COUNTA(BJ79:DL79)-COUNTIF(BJ79:DL79,0)))</f>
        <v>0</v>
      </c>
      <c r="BI79" s="255" t="str">
        <f t="shared" ref="BI79:BI90" si="185">D79</f>
        <v>02</v>
      </c>
      <c r="BJ79" s="318"/>
      <c r="BK79" s="253">
        <f>IF(ROUND((E79-F79),5)&gt;=0,0,"Ошибка!")</f>
        <v>0</v>
      </c>
      <c r="BL79" s="318"/>
      <c r="BM79" s="253">
        <f t="shared" ref="BM79:BM90" si="186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253">
        <f t="shared" ref="BV79:BV90" si="187">IF(ROUND((P79-Q79),5)&gt;=0,0,"Ошибка!")</f>
        <v>0</v>
      </c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253">
        <f t="shared" ref="CG79:CG90" si="188">IF(ROUND((AA79-AB79),5)&gt;=0,0,"Ошибка!")</f>
        <v>0</v>
      </c>
      <c r="CH79" s="318"/>
      <c r="CI79" s="253">
        <f t="shared" ref="CI79:CI90" si="189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253">
        <f t="shared" ref="CR79:CR90" si="190">IF(ROUND((AL79-AM79),5)&gt;=0,0,"Ошибка!")</f>
        <v>0</v>
      </c>
      <c r="CS79" s="318"/>
      <c r="CT79" s="253">
        <f t="shared" ref="CT79:CT90" si="191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253">
        <f t="shared" ref="DC79:DC90" si="192">IF(ROUND((AW79-AX79),5)&gt;=0,0,"Ошибка!")</f>
        <v>0</v>
      </c>
      <c r="DD79" s="318"/>
      <c r="DE79" s="253">
        <f t="shared" ref="DE79:DE90" si="193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.75" customHeight="1">
      <c r="A80" s="272" t="str">
        <f t="shared" si="175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94">ROUND(SUM(P80,AA80,AL80,AW80),0)</f>
        <v>0</v>
      </c>
      <c r="F80" s="236">
        <f t="shared" ref="F80:F90" si="195">ROUND(SUM(Q80,AB80,AM80,AX80),1)</f>
        <v>0</v>
      </c>
      <c r="G80" s="236">
        <f t="shared" si="176"/>
        <v>0</v>
      </c>
      <c r="H80" s="236">
        <f t="shared" ref="H80:H90" si="196">ROUND(SUM(S80,AD80,AO80,AZ80),1)</f>
        <v>0</v>
      </c>
      <c r="I80" s="236">
        <f t="shared" si="177"/>
        <v>0</v>
      </c>
      <c r="J80" s="236">
        <f t="shared" si="178"/>
        <v>0</v>
      </c>
      <c r="K80" s="236">
        <f t="shared" si="179"/>
        <v>0</v>
      </c>
      <c r="L80" s="236">
        <f t="shared" si="180"/>
        <v>0</v>
      </c>
      <c r="M80" s="236">
        <f t="shared" si="181"/>
        <v>0</v>
      </c>
      <c r="N80" s="236">
        <f t="shared" si="182"/>
        <v>0</v>
      </c>
      <c r="O80" s="236">
        <f t="shared" si="183"/>
        <v>0</v>
      </c>
      <c r="P80" s="220"/>
      <c r="Q80" s="221"/>
      <c r="R80" s="237">
        <f t="shared" ref="R80:R90" si="197">SUM(U80:W80)</f>
        <v>0</v>
      </c>
      <c r="S80" s="221"/>
      <c r="T80" s="237">
        <f t="shared" ref="T80:T89" si="198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99">SUM(AF80:AH80)</f>
        <v>0</v>
      </c>
      <c r="AD80" s="221"/>
      <c r="AE80" s="237">
        <f t="shared" ref="AE80:AE89" si="200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201">SUM(AQ80:AS80)</f>
        <v>0</v>
      </c>
      <c r="AO80" s="221"/>
      <c r="AP80" s="237">
        <f t="shared" ref="AP80:AP89" si="202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203">SUM(BB80:BD80)</f>
        <v>0</v>
      </c>
      <c r="AZ80" s="221"/>
      <c r="BA80" s="237">
        <f t="shared" ref="BA80:BA89" si="204">SUM(BE80:BG80)</f>
        <v>0</v>
      </c>
      <c r="BB80" s="221"/>
      <c r="BC80" s="233"/>
      <c r="BD80" s="221"/>
      <c r="BE80" s="221"/>
      <c r="BF80" s="233"/>
      <c r="BG80" s="221"/>
      <c r="BH80" s="379">
        <f t="shared" si="184"/>
        <v>0</v>
      </c>
      <c r="BI80" s="255" t="str">
        <f t="shared" si="185"/>
        <v>03</v>
      </c>
      <c r="BJ80" s="318"/>
      <c r="BK80" s="253">
        <f t="shared" ref="BK80:BK90" si="205">IF(ROUND((E80-F80),5)&gt;=0,0,"Ошибка!")</f>
        <v>0</v>
      </c>
      <c r="BL80" s="318"/>
      <c r="BM80" s="253">
        <f t="shared" si="186"/>
        <v>0</v>
      </c>
      <c r="BN80" s="247"/>
      <c r="BO80" s="250"/>
      <c r="BP80" s="318"/>
      <c r="BQ80" s="318"/>
      <c r="BR80" s="318"/>
      <c r="BS80" s="318"/>
      <c r="BT80" s="318"/>
      <c r="BU80" s="318"/>
      <c r="BV80" s="253">
        <f t="shared" si="187"/>
        <v>0</v>
      </c>
      <c r="BW80" s="318"/>
      <c r="BX80" s="253">
        <f t="shared" ref="BX80:BX90" si="20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253">
        <f t="shared" si="188"/>
        <v>0</v>
      </c>
      <c r="CH80" s="318"/>
      <c r="CI80" s="253">
        <f t="shared" si="189"/>
        <v>0</v>
      </c>
      <c r="CJ80" s="318"/>
      <c r="CK80" s="318"/>
      <c r="CL80" s="318"/>
      <c r="CM80" s="318"/>
      <c r="CN80" s="318"/>
      <c r="CO80" s="318"/>
      <c r="CP80" s="318"/>
      <c r="CQ80" s="318"/>
      <c r="CR80" s="253">
        <f t="shared" si="190"/>
        <v>0</v>
      </c>
      <c r="CS80" s="318"/>
      <c r="CT80" s="253">
        <f t="shared" si="191"/>
        <v>0</v>
      </c>
      <c r="CU80" s="318"/>
      <c r="CV80" s="318"/>
      <c r="CW80" s="318"/>
      <c r="CX80" s="318"/>
      <c r="CY80" s="318"/>
      <c r="CZ80" s="318"/>
      <c r="DA80" s="318"/>
      <c r="DB80" s="318"/>
      <c r="DC80" s="253">
        <f t="shared" si="192"/>
        <v>0</v>
      </c>
      <c r="DD80" s="318"/>
      <c r="DE80" s="253">
        <f t="shared" si="193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.75" customHeight="1">
      <c r="A81" s="272" t="str">
        <f t="shared" si="175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94"/>
        <v>0</v>
      </c>
      <c r="F81" s="236">
        <f t="shared" si="195"/>
        <v>0</v>
      </c>
      <c r="G81" s="236">
        <f t="shared" si="176"/>
        <v>0</v>
      </c>
      <c r="H81" s="236">
        <f t="shared" si="196"/>
        <v>0</v>
      </c>
      <c r="I81" s="236">
        <f t="shared" si="177"/>
        <v>0</v>
      </c>
      <c r="J81" s="236">
        <f t="shared" si="178"/>
        <v>0</v>
      </c>
      <c r="K81" s="236">
        <f t="shared" si="179"/>
        <v>0</v>
      </c>
      <c r="L81" s="236">
        <f t="shared" si="180"/>
        <v>0</v>
      </c>
      <c r="M81" s="236">
        <f t="shared" si="181"/>
        <v>0</v>
      </c>
      <c r="N81" s="236">
        <f t="shared" si="182"/>
        <v>0</v>
      </c>
      <c r="O81" s="236">
        <f t="shared" si="183"/>
        <v>0</v>
      </c>
      <c r="P81" s="220"/>
      <c r="Q81" s="221"/>
      <c r="R81" s="237">
        <f t="shared" si="197"/>
        <v>0</v>
      </c>
      <c r="S81" s="221"/>
      <c r="T81" s="237">
        <f t="shared" si="198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99"/>
        <v>0</v>
      </c>
      <c r="AD81" s="221"/>
      <c r="AE81" s="237">
        <f t="shared" si="200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201"/>
        <v>0</v>
      </c>
      <c r="AO81" s="221"/>
      <c r="AP81" s="237">
        <f t="shared" si="202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203"/>
        <v>0</v>
      </c>
      <c r="AZ81" s="221"/>
      <c r="BA81" s="237">
        <f t="shared" si="204"/>
        <v>0</v>
      </c>
      <c r="BB81" s="221"/>
      <c r="BC81" s="233"/>
      <c r="BD81" s="221"/>
      <c r="BE81" s="221"/>
      <c r="BF81" s="233"/>
      <c r="BG81" s="221"/>
      <c r="BH81" s="379">
        <f t="shared" si="184"/>
        <v>0</v>
      </c>
      <c r="BI81" s="255" t="str">
        <f t="shared" si="185"/>
        <v>04</v>
      </c>
      <c r="BJ81" s="318"/>
      <c r="BK81" s="253">
        <f t="shared" si="205"/>
        <v>0</v>
      </c>
      <c r="BL81" s="318"/>
      <c r="BM81" s="253">
        <f t="shared" si="186"/>
        <v>0</v>
      </c>
      <c r="BN81" s="247"/>
      <c r="BO81" s="250"/>
      <c r="BP81" s="318"/>
      <c r="BQ81" s="318"/>
      <c r="BR81" s="318"/>
      <c r="BS81" s="318"/>
      <c r="BT81" s="318"/>
      <c r="BU81" s="318"/>
      <c r="BV81" s="253">
        <f t="shared" si="187"/>
        <v>0</v>
      </c>
      <c r="BW81" s="318"/>
      <c r="BX81" s="253">
        <f t="shared" si="206"/>
        <v>0</v>
      </c>
      <c r="BY81" s="318"/>
      <c r="BZ81" s="318"/>
      <c r="CA81" s="318"/>
      <c r="CB81" s="318"/>
      <c r="CC81" s="318"/>
      <c r="CD81" s="318"/>
      <c r="CE81" s="318"/>
      <c r="CF81" s="318"/>
      <c r="CG81" s="253">
        <f t="shared" si="188"/>
        <v>0</v>
      </c>
      <c r="CH81" s="318"/>
      <c r="CI81" s="253">
        <f t="shared" si="189"/>
        <v>0</v>
      </c>
      <c r="CJ81" s="318"/>
      <c r="CK81" s="318"/>
      <c r="CL81" s="318"/>
      <c r="CM81" s="318"/>
      <c r="CN81" s="318"/>
      <c r="CO81" s="318"/>
      <c r="CP81" s="318"/>
      <c r="CQ81" s="318"/>
      <c r="CR81" s="253">
        <f t="shared" si="190"/>
        <v>0</v>
      </c>
      <c r="CS81" s="318"/>
      <c r="CT81" s="253">
        <f t="shared" si="191"/>
        <v>0</v>
      </c>
      <c r="CU81" s="318"/>
      <c r="CV81" s="318"/>
      <c r="CW81" s="318"/>
      <c r="CX81" s="318"/>
      <c r="CY81" s="318"/>
      <c r="CZ81" s="318"/>
      <c r="DA81" s="318"/>
      <c r="DB81" s="318"/>
      <c r="DC81" s="253">
        <f t="shared" si="192"/>
        <v>0</v>
      </c>
      <c r="DD81" s="318"/>
      <c r="DE81" s="253">
        <f t="shared" si="193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.75" customHeight="1">
      <c r="A82" s="272" t="str">
        <f t="shared" si="175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94"/>
        <v>0</v>
      </c>
      <c r="F82" s="236">
        <f t="shared" si="195"/>
        <v>0</v>
      </c>
      <c r="G82" s="236">
        <f t="shared" si="176"/>
        <v>0</v>
      </c>
      <c r="H82" s="236">
        <f t="shared" si="196"/>
        <v>0</v>
      </c>
      <c r="I82" s="236">
        <f t="shared" si="177"/>
        <v>0</v>
      </c>
      <c r="J82" s="236">
        <f t="shared" si="178"/>
        <v>0</v>
      </c>
      <c r="K82" s="236">
        <f t="shared" si="179"/>
        <v>0</v>
      </c>
      <c r="L82" s="236">
        <f t="shared" si="180"/>
        <v>0</v>
      </c>
      <c r="M82" s="236">
        <f t="shared" si="181"/>
        <v>0</v>
      </c>
      <c r="N82" s="236">
        <f t="shared" si="182"/>
        <v>0</v>
      </c>
      <c r="O82" s="236">
        <f t="shared" si="183"/>
        <v>0</v>
      </c>
      <c r="P82" s="220"/>
      <c r="Q82" s="221"/>
      <c r="R82" s="237">
        <f t="shared" si="197"/>
        <v>0</v>
      </c>
      <c r="S82" s="221"/>
      <c r="T82" s="237">
        <f t="shared" si="198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99"/>
        <v>0</v>
      </c>
      <c r="AD82" s="221"/>
      <c r="AE82" s="237">
        <f t="shared" si="200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201"/>
        <v>0</v>
      </c>
      <c r="AO82" s="221"/>
      <c r="AP82" s="237">
        <f t="shared" si="202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203"/>
        <v>0</v>
      </c>
      <c r="AZ82" s="221"/>
      <c r="BA82" s="237">
        <f t="shared" si="204"/>
        <v>0</v>
      </c>
      <c r="BB82" s="221"/>
      <c r="BC82" s="233"/>
      <c r="BD82" s="221"/>
      <c r="BE82" s="221"/>
      <c r="BF82" s="233"/>
      <c r="BG82" s="221"/>
      <c r="BH82" s="379">
        <f t="shared" si="184"/>
        <v>0</v>
      </c>
      <c r="BI82" s="255" t="str">
        <f t="shared" si="185"/>
        <v>05</v>
      </c>
      <c r="BJ82" s="318"/>
      <c r="BK82" s="253">
        <f t="shared" si="205"/>
        <v>0</v>
      </c>
      <c r="BL82" s="318"/>
      <c r="BM82" s="253">
        <f t="shared" si="186"/>
        <v>0</v>
      </c>
      <c r="BN82" s="247"/>
      <c r="BO82" s="250"/>
      <c r="BP82" s="318"/>
      <c r="BQ82" s="318"/>
      <c r="BR82" s="318"/>
      <c r="BS82" s="318"/>
      <c r="BT82" s="318"/>
      <c r="BU82" s="318"/>
      <c r="BV82" s="253">
        <f t="shared" si="187"/>
        <v>0</v>
      </c>
      <c r="BW82" s="318"/>
      <c r="BX82" s="253">
        <f t="shared" si="206"/>
        <v>0</v>
      </c>
      <c r="BY82" s="318"/>
      <c r="BZ82" s="318"/>
      <c r="CA82" s="318"/>
      <c r="CB82" s="318"/>
      <c r="CC82" s="318"/>
      <c r="CD82" s="318"/>
      <c r="CE82" s="318"/>
      <c r="CF82" s="318"/>
      <c r="CG82" s="253">
        <f t="shared" si="188"/>
        <v>0</v>
      </c>
      <c r="CH82" s="318"/>
      <c r="CI82" s="253">
        <f t="shared" si="189"/>
        <v>0</v>
      </c>
      <c r="CJ82" s="318"/>
      <c r="CK82" s="318"/>
      <c r="CL82" s="318"/>
      <c r="CM82" s="318"/>
      <c r="CN82" s="318"/>
      <c r="CO82" s="318"/>
      <c r="CP82" s="318"/>
      <c r="CQ82" s="318"/>
      <c r="CR82" s="253">
        <f t="shared" si="190"/>
        <v>0</v>
      </c>
      <c r="CS82" s="318"/>
      <c r="CT82" s="253">
        <f t="shared" si="191"/>
        <v>0</v>
      </c>
      <c r="CU82" s="318"/>
      <c r="CV82" s="318"/>
      <c r="CW82" s="318"/>
      <c r="CX82" s="318"/>
      <c r="CY82" s="318"/>
      <c r="CZ82" s="318"/>
      <c r="DA82" s="318"/>
      <c r="DB82" s="318"/>
      <c r="DC82" s="253">
        <f t="shared" si="192"/>
        <v>0</v>
      </c>
      <c r="DD82" s="318"/>
      <c r="DE82" s="253">
        <f t="shared" si="193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.75" customHeight="1">
      <c r="A83" s="272" t="str">
        <f t="shared" si="175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94"/>
        <v>0</v>
      </c>
      <c r="F83" s="236">
        <f t="shared" si="195"/>
        <v>0</v>
      </c>
      <c r="G83" s="236">
        <f t="shared" si="176"/>
        <v>0</v>
      </c>
      <c r="H83" s="236">
        <f t="shared" si="196"/>
        <v>0</v>
      </c>
      <c r="I83" s="236">
        <f t="shared" si="177"/>
        <v>0</v>
      </c>
      <c r="J83" s="236">
        <f t="shared" si="178"/>
        <v>0</v>
      </c>
      <c r="K83" s="236">
        <f t="shared" si="179"/>
        <v>0</v>
      </c>
      <c r="L83" s="236">
        <f t="shared" si="180"/>
        <v>0</v>
      </c>
      <c r="M83" s="236">
        <f t="shared" si="181"/>
        <v>0</v>
      </c>
      <c r="N83" s="236">
        <f t="shared" si="182"/>
        <v>0</v>
      </c>
      <c r="O83" s="236">
        <f t="shared" si="183"/>
        <v>0</v>
      </c>
      <c r="P83" s="220"/>
      <c r="Q83" s="221"/>
      <c r="R83" s="237">
        <f t="shared" si="197"/>
        <v>0</v>
      </c>
      <c r="S83" s="221"/>
      <c r="T83" s="237">
        <f t="shared" si="198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99"/>
        <v>0</v>
      </c>
      <c r="AD83" s="221"/>
      <c r="AE83" s="237">
        <f t="shared" si="200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201"/>
        <v>0</v>
      </c>
      <c r="AO83" s="221"/>
      <c r="AP83" s="237">
        <f t="shared" si="202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203"/>
        <v>0</v>
      </c>
      <c r="AZ83" s="221"/>
      <c r="BA83" s="237">
        <f t="shared" si="204"/>
        <v>0</v>
      </c>
      <c r="BB83" s="221"/>
      <c r="BC83" s="233"/>
      <c r="BD83" s="221"/>
      <c r="BE83" s="221"/>
      <c r="BF83" s="233"/>
      <c r="BG83" s="221"/>
      <c r="BH83" s="379">
        <f t="shared" si="184"/>
        <v>0</v>
      </c>
      <c r="BI83" s="255" t="str">
        <f t="shared" si="185"/>
        <v>06</v>
      </c>
      <c r="BJ83" s="318"/>
      <c r="BK83" s="253">
        <f t="shared" si="205"/>
        <v>0</v>
      </c>
      <c r="BL83" s="318"/>
      <c r="BM83" s="253">
        <f t="shared" si="186"/>
        <v>0</v>
      </c>
      <c r="BN83" s="247"/>
      <c r="BO83" s="250"/>
      <c r="BP83" s="318"/>
      <c r="BQ83" s="318"/>
      <c r="BR83" s="318"/>
      <c r="BS83" s="318"/>
      <c r="BT83" s="318"/>
      <c r="BU83" s="318"/>
      <c r="BV83" s="253">
        <f t="shared" si="187"/>
        <v>0</v>
      </c>
      <c r="BW83" s="318"/>
      <c r="BX83" s="253">
        <f t="shared" si="206"/>
        <v>0</v>
      </c>
      <c r="BY83" s="318"/>
      <c r="BZ83" s="318"/>
      <c r="CA83" s="318"/>
      <c r="CB83" s="318"/>
      <c r="CC83" s="318"/>
      <c r="CD83" s="318"/>
      <c r="CE83" s="318"/>
      <c r="CF83" s="318"/>
      <c r="CG83" s="253">
        <f t="shared" si="188"/>
        <v>0</v>
      </c>
      <c r="CH83" s="318"/>
      <c r="CI83" s="253">
        <f t="shared" si="189"/>
        <v>0</v>
      </c>
      <c r="CJ83" s="318"/>
      <c r="CK83" s="318"/>
      <c r="CL83" s="318"/>
      <c r="CM83" s="318"/>
      <c r="CN83" s="318"/>
      <c r="CO83" s="318"/>
      <c r="CP83" s="318"/>
      <c r="CQ83" s="318"/>
      <c r="CR83" s="253">
        <f t="shared" si="190"/>
        <v>0</v>
      </c>
      <c r="CS83" s="318"/>
      <c r="CT83" s="253">
        <f t="shared" si="191"/>
        <v>0</v>
      </c>
      <c r="CU83" s="318"/>
      <c r="CV83" s="318"/>
      <c r="CW83" s="318"/>
      <c r="CX83" s="318"/>
      <c r="CY83" s="318"/>
      <c r="CZ83" s="318"/>
      <c r="DA83" s="318"/>
      <c r="DB83" s="318"/>
      <c r="DC83" s="253">
        <f t="shared" si="192"/>
        <v>0</v>
      </c>
      <c r="DD83" s="318"/>
      <c r="DE83" s="253">
        <f t="shared" si="193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.75" customHeight="1">
      <c r="A84" s="272" t="str">
        <f t="shared" si="175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94"/>
        <v>0</v>
      </c>
      <c r="F84" s="236">
        <f t="shared" si="195"/>
        <v>0</v>
      </c>
      <c r="G84" s="236">
        <f t="shared" si="176"/>
        <v>0</v>
      </c>
      <c r="H84" s="236">
        <f t="shared" si="196"/>
        <v>0</v>
      </c>
      <c r="I84" s="236">
        <f t="shared" si="177"/>
        <v>0</v>
      </c>
      <c r="J84" s="236">
        <f t="shared" si="178"/>
        <v>0</v>
      </c>
      <c r="K84" s="236">
        <f t="shared" si="179"/>
        <v>0</v>
      </c>
      <c r="L84" s="236">
        <f t="shared" si="180"/>
        <v>0</v>
      </c>
      <c r="M84" s="236">
        <f t="shared" si="181"/>
        <v>0</v>
      </c>
      <c r="N84" s="236">
        <f t="shared" si="182"/>
        <v>0</v>
      </c>
      <c r="O84" s="236">
        <f t="shared" si="183"/>
        <v>0</v>
      </c>
      <c r="P84" s="220"/>
      <c r="Q84" s="221"/>
      <c r="R84" s="237">
        <f t="shared" si="197"/>
        <v>0</v>
      </c>
      <c r="S84" s="221"/>
      <c r="T84" s="237">
        <f t="shared" si="198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99"/>
        <v>0</v>
      </c>
      <c r="AD84" s="221"/>
      <c r="AE84" s="237">
        <f t="shared" si="200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201"/>
        <v>0</v>
      </c>
      <c r="AO84" s="221"/>
      <c r="AP84" s="237">
        <f t="shared" si="202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203"/>
        <v>0</v>
      </c>
      <c r="AZ84" s="221"/>
      <c r="BA84" s="237">
        <f t="shared" si="204"/>
        <v>0</v>
      </c>
      <c r="BB84" s="221"/>
      <c r="BC84" s="233"/>
      <c r="BD84" s="221"/>
      <c r="BE84" s="221"/>
      <c r="BF84" s="233"/>
      <c r="BG84" s="221"/>
      <c r="BH84" s="379">
        <f t="shared" si="184"/>
        <v>0</v>
      </c>
      <c r="BI84" s="255" t="str">
        <f t="shared" si="185"/>
        <v>07</v>
      </c>
      <c r="BJ84" s="318"/>
      <c r="BK84" s="253">
        <f t="shared" si="205"/>
        <v>0</v>
      </c>
      <c r="BL84" s="318"/>
      <c r="BM84" s="253">
        <f t="shared" si="186"/>
        <v>0</v>
      </c>
      <c r="BN84" s="247"/>
      <c r="BO84" s="250"/>
      <c r="BP84" s="318"/>
      <c r="BQ84" s="318"/>
      <c r="BR84" s="318"/>
      <c r="BS84" s="318"/>
      <c r="BT84" s="318"/>
      <c r="BU84" s="318"/>
      <c r="BV84" s="253">
        <f t="shared" si="187"/>
        <v>0</v>
      </c>
      <c r="BW84" s="318"/>
      <c r="BX84" s="253">
        <f t="shared" si="206"/>
        <v>0</v>
      </c>
      <c r="BY84" s="318"/>
      <c r="BZ84" s="318"/>
      <c r="CA84" s="318"/>
      <c r="CB84" s="318"/>
      <c r="CC84" s="318"/>
      <c r="CD84" s="318"/>
      <c r="CE84" s="318"/>
      <c r="CF84" s="318"/>
      <c r="CG84" s="253">
        <f t="shared" si="188"/>
        <v>0</v>
      </c>
      <c r="CH84" s="318"/>
      <c r="CI84" s="253">
        <f t="shared" si="189"/>
        <v>0</v>
      </c>
      <c r="CJ84" s="318"/>
      <c r="CK84" s="318"/>
      <c r="CL84" s="318"/>
      <c r="CM84" s="318"/>
      <c r="CN84" s="318"/>
      <c r="CO84" s="318"/>
      <c r="CP84" s="318"/>
      <c r="CQ84" s="318"/>
      <c r="CR84" s="253">
        <f t="shared" si="190"/>
        <v>0</v>
      </c>
      <c r="CS84" s="318"/>
      <c r="CT84" s="253">
        <f t="shared" si="191"/>
        <v>0</v>
      </c>
      <c r="CU84" s="318"/>
      <c r="CV84" s="318"/>
      <c r="CW84" s="318"/>
      <c r="CX84" s="318"/>
      <c r="CY84" s="318"/>
      <c r="CZ84" s="318"/>
      <c r="DA84" s="318"/>
      <c r="DB84" s="318"/>
      <c r="DC84" s="253">
        <f t="shared" si="192"/>
        <v>0</v>
      </c>
      <c r="DD84" s="318"/>
      <c r="DE84" s="253">
        <f t="shared" si="193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.75" customHeight="1">
      <c r="A85" s="272" t="str">
        <f t="shared" si="175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94"/>
        <v>0</v>
      </c>
      <c r="F85" s="236">
        <f t="shared" si="195"/>
        <v>0</v>
      </c>
      <c r="G85" s="236">
        <f t="shared" si="176"/>
        <v>0</v>
      </c>
      <c r="H85" s="236">
        <f t="shared" si="196"/>
        <v>0</v>
      </c>
      <c r="I85" s="236">
        <f t="shared" si="177"/>
        <v>0</v>
      </c>
      <c r="J85" s="236">
        <f t="shared" si="178"/>
        <v>0</v>
      </c>
      <c r="K85" s="236">
        <f t="shared" si="179"/>
        <v>0</v>
      </c>
      <c r="L85" s="236">
        <f t="shared" si="180"/>
        <v>0</v>
      </c>
      <c r="M85" s="236">
        <f t="shared" si="181"/>
        <v>0</v>
      </c>
      <c r="N85" s="236">
        <f t="shared" si="182"/>
        <v>0</v>
      </c>
      <c r="O85" s="236">
        <f t="shared" si="183"/>
        <v>0</v>
      </c>
      <c r="P85" s="220"/>
      <c r="Q85" s="221"/>
      <c r="R85" s="237">
        <f t="shared" si="197"/>
        <v>0</v>
      </c>
      <c r="S85" s="221"/>
      <c r="T85" s="237">
        <f t="shared" si="198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99"/>
        <v>0</v>
      </c>
      <c r="AD85" s="221"/>
      <c r="AE85" s="237">
        <f t="shared" si="200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201"/>
        <v>0</v>
      </c>
      <c r="AO85" s="221"/>
      <c r="AP85" s="237">
        <f t="shared" si="202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203"/>
        <v>0</v>
      </c>
      <c r="AZ85" s="221"/>
      <c r="BA85" s="237">
        <f t="shared" si="204"/>
        <v>0</v>
      </c>
      <c r="BB85" s="221"/>
      <c r="BC85" s="233"/>
      <c r="BD85" s="221"/>
      <c r="BE85" s="221"/>
      <c r="BF85" s="233"/>
      <c r="BG85" s="221"/>
      <c r="BH85" s="379">
        <f t="shared" si="184"/>
        <v>0</v>
      </c>
      <c r="BI85" s="255" t="str">
        <f t="shared" si="185"/>
        <v>08</v>
      </c>
      <c r="BJ85" s="318"/>
      <c r="BK85" s="253">
        <f t="shared" si="205"/>
        <v>0</v>
      </c>
      <c r="BL85" s="318"/>
      <c r="BM85" s="253">
        <f t="shared" si="186"/>
        <v>0</v>
      </c>
      <c r="BN85" s="247"/>
      <c r="BO85" s="250"/>
      <c r="BP85" s="318"/>
      <c r="BQ85" s="318"/>
      <c r="BR85" s="318"/>
      <c r="BS85" s="318"/>
      <c r="BT85" s="318"/>
      <c r="BU85" s="318"/>
      <c r="BV85" s="253">
        <f t="shared" si="187"/>
        <v>0</v>
      </c>
      <c r="BW85" s="318"/>
      <c r="BX85" s="253">
        <f t="shared" si="206"/>
        <v>0</v>
      </c>
      <c r="BY85" s="318"/>
      <c r="BZ85" s="318"/>
      <c r="CA85" s="318"/>
      <c r="CB85" s="318"/>
      <c r="CC85" s="318"/>
      <c r="CD85" s="318"/>
      <c r="CE85" s="318"/>
      <c r="CF85" s="318"/>
      <c r="CG85" s="253">
        <f t="shared" si="188"/>
        <v>0</v>
      </c>
      <c r="CH85" s="318"/>
      <c r="CI85" s="253">
        <f t="shared" si="189"/>
        <v>0</v>
      </c>
      <c r="CJ85" s="318"/>
      <c r="CK85" s="318"/>
      <c r="CL85" s="318"/>
      <c r="CM85" s="318"/>
      <c r="CN85" s="318"/>
      <c r="CO85" s="318"/>
      <c r="CP85" s="318"/>
      <c r="CQ85" s="318"/>
      <c r="CR85" s="253">
        <f t="shared" si="190"/>
        <v>0</v>
      </c>
      <c r="CS85" s="318"/>
      <c r="CT85" s="253">
        <f t="shared" si="191"/>
        <v>0</v>
      </c>
      <c r="CU85" s="318"/>
      <c r="CV85" s="318"/>
      <c r="CW85" s="318"/>
      <c r="CX85" s="318"/>
      <c r="CY85" s="318"/>
      <c r="CZ85" s="318"/>
      <c r="DA85" s="318"/>
      <c r="DB85" s="318"/>
      <c r="DC85" s="253">
        <f t="shared" si="192"/>
        <v>0</v>
      </c>
      <c r="DD85" s="318"/>
      <c r="DE85" s="253">
        <f t="shared" si="193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.75" customHeight="1">
      <c r="A86" s="272" t="str">
        <f t="shared" si="175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94"/>
        <v>0</v>
      </c>
      <c r="F86" s="236">
        <f t="shared" si="195"/>
        <v>0</v>
      </c>
      <c r="G86" s="236">
        <f t="shared" si="176"/>
        <v>0</v>
      </c>
      <c r="H86" s="236">
        <f t="shared" si="196"/>
        <v>0</v>
      </c>
      <c r="I86" s="236">
        <f t="shared" si="177"/>
        <v>0</v>
      </c>
      <c r="J86" s="236">
        <f t="shared" si="178"/>
        <v>0</v>
      </c>
      <c r="K86" s="236">
        <f t="shared" si="179"/>
        <v>0</v>
      </c>
      <c r="L86" s="236">
        <f t="shared" si="180"/>
        <v>0</v>
      </c>
      <c r="M86" s="236">
        <f t="shared" si="181"/>
        <v>0</v>
      </c>
      <c r="N86" s="236">
        <f t="shared" si="182"/>
        <v>0</v>
      </c>
      <c r="O86" s="236">
        <f t="shared" si="183"/>
        <v>0</v>
      </c>
      <c r="P86" s="220"/>
      <c r="Q86" s="221"/>
      <c r="R86" s="237">
        <f t="shared" si="197"/>
        <v>0</v>
      </c>
      <c r="S86" s="221"/>
      <c r="T86" s="237">
        <f t="shared" si="198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99"/>
        <v>0</v>
      </c>
      <c r="AD86" s="221"/>
      <c r="AE86" s="237">
        <f t="shared" si="200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201"/>
        <v>0</v>
      </c>
      <c r="AO86" s="221"/>
      <c r="AP86" s="237">
        <f t="shared" si="202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203"/>
        <v>0</v>
      </c>
      <c r="AZ86" s="221"/>
      <c r="BA86" s="237">
        <f t="shared" si="204"/>
        <v>0</v>
      </c>
      <c r="BB86" s="221"/>
      <c r="BC86" s="233"/>
      <c r="BD86" s="221"/>
      <c r="BE86" s="221"/>
      <c r="BF86" s="233"/>
      <c r="BG86" s="221"/>
      <c r="BH86" s="379">
        <f t="shared" si="184"/>
        <v>0</v>
      </c>
      <c r="BI86" s="255" t="str">
        <f t="shared" si="185"/>
        <v>09</v>
      </c>
      <c r="BJ86" s="318"/>
      <c r="BK86" s="253">
        <f t="shared" si="205"/>
        <v>0</v>
      </c>
      <c r="BL86" s="318"/>
      <c r="BM86" s="253">
        <f t="shared" si="186"/>
        <v>0</v>
      </c>
      <c r="BN86" s="247"/>
      <c r="BO86" s="250"/>
      <c r="BP86" s="318"/>
      <c r="BQ86" s="318"/>
      <c r="BR86" s="318"/>
      <c r="BS86" s="318"/>
      <c r="BT86" s="318"/>
      <c r="BU86" s="318"/>
      <c r="BV86" s="253">
        <f t="shared" si="187"/>
        <v>0</v>
      </c>
      <c r="BW86" s="318"/>
      <c r="BX86" s="253">
        <f t="shared" si="206"/>
        <v>0</v>
      </c>
      <c r="BY86" s="318"/>
      <c r="BZ86" s="318"/>
      <c r="CA86" s="318"/>
      <c r="CB86" s="318"/>
      <c r="CC86" s="318"/>
      <c r="CD86" s="318"/>
      <c r="CE86" s="318"/>
      <c r="CF86" s="318"/>
      <c r="CG86" s="253">
        <f t="shared" si="188"/>
        <v>0</v>
      </c>
      <c r="CH86" s="318"/>
      <c r="CI86" s="253">
        <f t="shared" si="189"/>
        <v>0</v>
      </c>
      <c r="CJ86" s="318"/>
      <c r="CK86" s="318"/>
      <c r="CL86" s="318"/>
      <c r="CM86" s="318"/>
      <c r="CN86" s="318"/>
      <c r="CO86" s="318"/>
      <c r="CP86" s="318"/>
      <c r="CQ86" s="318"/>
      <c r="CR86" s="253">
        <f t="shared" si="190"/>
        <v>0</v>
      </c>
      <c r="CS86" s="318"/>
      <c r="CT86" s="253">
        <f t="shared" si="191"/>
        <v>0</v>
      </c>
      <c r="CU86" s="318"/>
      <c r="CV86" s="318"/>
      <c r="CW86" s="318"/>
      <c r="CX86" s="318"/>
      <c r="CY86" s="318"/>
      <c r="CZ86" s="318"/>
      <c r="DA86" s="318"/>
      <c r="DB86" s="318"/>
      <c r="DC86" s="253">
        <f t="shared" si="192"/>
        <v>0</v>
      </c>
      <c r="DD86" s="318"/>
      <c r="DE86" s="253">
        <f t="shared" si="193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.75" customHeight="1">
      <c r="A87" s="272" t="str">
        <f t="shared" si="175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94"/>
        <v>0</v>
      </c>
      <c r="F87" s="236">
        <f t="shared" si="195"/>
        <v>0</v>
      </c>
      <c r="G87" s="236">
        <f t="shared" si="176"/>
        <v>0</v>
      </c>
      <c r="H87" s="236">
        <f t="shared" si="196"/>
        <v>0</v>
      </c>
      <c r="I87" s="236">
        <f t="shared" si="177"/>
        <v>0</v>
      </c>
      <c r="J87" s="236">
        <f t="shared" si="178"/>
        <v>0</v>
      </c>
      <c r="K87" s="236">
        <f t="shared" si="179"/>
        <v>0</v>
      </c>
      <c r="L87" s="236">
        <f t="shared" si="180"/>
        <v>0</v>
      </c>
      <c r="M87" s="236">
        <f t="shared" si="181"/>
        <v>0</v>
      </c>
      <c r="N87" s="236">
        <f t="shared" si="182"/>
        <v>0</v>
      </c>
      <c r="O87" s="236">
        <f t="shared" si="183"/>
        <v>0</v>
      </c>
      <c r="P87" s="220"/>
      <c r="Q87" s="221"/>
      <c r="R87" s="237">
        <f t="shared" si="197"/>
        <v>0</v>
      </c>
      <c r="S87" s="221"/>
      <c r="T87" s="237">
        <f t="shared" si="198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99"/>
        <v>0</v>
      </c>
      <c r="AD87" s="221"/>
      <c r="AE87" s="237">
        <f t="shared" si="200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201"/>
        <v>0</v>
      </c>
      <c r="AO87" s="221"/>
      <c r="AP87" s="237">
        <f t="shared" si="202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203"/>
        <v>0</v>
      </c>
      <c r="AZ87" s="221"/>
      <c r="BA87" s="237">
        <f t="shared" si="204"/>
        <v>0</v>
      </c>
      <c r="BB87" s="221"/>
      <c r="BC87" s="233"/>
      <c r="BD87" s="221"/>
      <c r="BE87" s="221"/>
      <c r="BF87" s="233"/>
      <c r="BG87" s="221"/>
      <c r="BH87" s="379">
        <f t="shared" si="184"/>
        <v>0</v>
      </c>
      <c r="BI87" s="255" t="str">
        <f t="shared" si="185"/>
        <v>10</v>
      </c>
      <c r="BJ87" s="318"/>
      <c r="BK87" s="253">
        <f t="shared" si="205"/>
        <v>0</v>
      </c>
      <c r="BL87" s="318"/>
      <c r="BM87" s="253">
        <f t="shared" si="186"/>
        <v>0</v>
      </c>
      <c r="BN87" s="247"/>
      <c r="BO87" s="250"/>
      <c r="BP87" s="318"/>
      <c r="BQ87" s="318"/>
      <c r="BR87" s="318"/>
      <c r="BS87" s="318"/>
      <c r="BT87" s="318"/>
      <c r="BU87" s="318"/>
      <c r="BV87" s="253">
        <f t="shared" si="187"/>
        <v>0</v>
      </c>
      <c r="BW87" s="318"/>
      <c r="BX87" s="253">
        <f t="shared" si="206"/>
        <v>0</v>
      </c>
      <c r="BY87" s="318"/>
      <c r="BZ87" s="318"/>
      <c r="CA87" s="318"/>
      <c r="CB87" s="318"/>
      <c r="CC87" s="318"/>
      <c r="CD87" s="318"/>
      <c r="CE87" s="318"/>
      <c r="CF87" s="318"/>
      <c r="CG87" s="253">
        <f t="shared" si="188"/>
        <v>0</v>
      </c>
      <c r="CH87" s="318"/>
      <c r="CI87" s="253">
        <f t="shared" si="189"/>
        <v>0</v>
      </c>
      <c r="CJ87" s="318"/>
      <c r="CK87" s="318"/>
      <c r="CL87" s="318"/>
      <c r="CM87" s="318"/>
      <c r="CN87" s="318"/>
      <c r="CO87" s="318"/>
      <c r="CP87" s="318"/>
      <c r="CQ87" s="318"/>
      <c r="CR87" s="253">
        <f t="shared" si="190"/>
        <v>0</v>
      </c>
      <c r="CS87" s="318"/>
      <c r="CT87" s="253">
        <f t="shared" si="191"/>
        <v>0</v>
      </c>
      <c r="CU87" s="318"/>
      <c r="CV87" s="318"/>
      <c r="CW87" s="318"/>
      <c r="CX87" s="318"/>
      <c r="CY87" s="318"/>
      <c r="CZ87" s="318"/>
      <c r="DA87" s="318"/>
      <c r="DB87" s="318"/>
      <c r="DC87" s="253">
        <f t="shared" si="192"/>
        <v>0</v>
      </c>
      <c r="DD87" s="318"/>
      <c r="DE87" s="253">
        <f t="shared" si="193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.75" customHeight="1">
      <c r="A88" s="272" t="str">
        <f t="shared" si="175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94"/>
        <v>0</v>
      </c>
      <c r="F88" s="236">
        <f t="shared" si="195"/>
        <v>0</v>
      </c>
      <c r="G88" s="236">
        <f t="shared" si="176"/>
        <v>0</v>
      </c>
      <c r="H88" s="236">
        <f t="shared" si="196"/>
        <v>0</v>
      </c>
      <c r="I88" s="236">
        <f t="shared" si="177"/>
        <v>0</v>
      </c>
      <c r="J88" s="236">
        <f t="shared" si="178"/>
        <v>0</v>
      </c>
      <c r="K88" s="236">
        <f t="shared" si="179"/>
        <v>0</v>
      </c>
      <c r="L88" s="236">
        <f t="shared" si="180"/>
        <v>0</v>
      </c>
      <c r="M88" s="236">
        <f t="shared" si="181"/>
        <v>0</v>
      </c>
      <c r="N88" s="236">
        <f t="shared" si="182"/>
        <v>0</v>
      </c>
      <c r="O88" s="236">
        <f t="shared" si="183"/>
        <v>0</v>
      </c>
      <c r="P88" s="220"/>
      <c r="Q88" s="221"/>
      <c r="R88" s="237">
        <f t="shared" si="197"/>
        <v>0</v>
      </c>
      <c r="S88" s="221"/>
      <c r="T88" s="237">
        <f t="shared" si="198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99"/>
        <v>0</v>
      </c>
      <c r="AD88" s="221"/>
      <c r="AE88" s="237">
        <f t="shared" si="200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201"/>
        <v>0</v>
      </c>
      <c r="AO88" s="221"/>
      <c r="AP88" s="237">
        <f t="shared" si="202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203"/>
        <v>0</v>
      </c>
      <c r="AZ88" s="221"/>
      <c r="BA88" s="237">
        <f t="shared" si="204"/>
        <v>0</v>
      </c>
      <c r="BB88" s="221"/>
      <c r="BC88" s="233"/>
      <c r="BD88" s="221"/>
      <c r="BE88" s="221"/>
      <c r="BF88" s="233"/>
      <c r="BG88" s="221"/>
      <c r="BH88" s="379">
        <f t="shared" si="184"/>
        <v>0</v>
      </c>
      <c r="BI88" s="255" t="str">
        <f t="shared" si="185"/>
        <v>11</v>
      </c>
      <c r="BJ88" s="318"/>
      <c r="BK88" s="253">
        <f t="shared" si="205"/>
        <v>0</v>
      </c>
      <c r="BL88" s="318"/>
      <c r="BM88" s="253">
        <f t="shared" si="186"/>
        <v>0</v>
      </c>
      <c r="BN88" s="247"/>
      <c r="BO88" s="250"/>
      <c r="BP88" s="318"/>
      <c r="BQ88" s="318"/>
      <c r="BR88" s="318"/>
      <c r="BS88" s="318"/>
      <c r="BT88" s="318"/>
      <c r="BU88" s="318"/>
      <c r="BV88" s="253">
        <f t="shared" si="187"/>
        <v>0</v>
      </c>
      <c r="BW88" s="318"/>
      <c r="BX88" s="253">
        <f t="shared" si="206"/>
        <v>0</v>
      </c>
      <c r="BY88" s="318"/>
      <c r="BZ88" s="318"/>
      <c r="CA88" s="318"/>
      <c r="CB88" s="318"/>
      <c r="CC88" s="318"/>
      <c r="CD88" s="318"/>
      <c r="CE88" s="318"/>
      <c r="CF88" s="318"/>
      <c r="CG88" s="253">
        <f t="shared" si="188"/>
        <v>0</v>
      </c>
      <c r="CH88" s="318"/>
      <c r="CI88" s="253">
        <f t="shared" si="189"/>
        <v>0</v>
      </c>
      <c r="CJ88" s="318"/>
      <c r="CK88" s="318"/>
      <c r="CL88" s="318"/>
      <c r="CM88" s="318"/>
      <c r="CN88" s="318"/>
      <c r="CO88" s="318"/>
      <c r="CP88" s="318"/>
      <c r="CQ88" s="318"/>
      <c r="CR88" s="253">
        <f t="shared" si="190"/>
        <v>0</v>
      </c>
      <c r="CS88" s="318"/>
      <c r="CT88" s="253">
        <f t="shared" si="191"/>
        <v>0</v>
      </c>
      <c r="CU88" s="318"/>
      <c r="CV88" s="318"/>
      <c r="CW88" s="318"/>
      <c r="CX88" s="318"/>
      <c r="CY88" s="318"/>
      <c r="CZ88" s="318"/>
      <c r="DA88" s="318"/>
      <c r="DB88" s="318"/>
      <c r="DC88" s="253">
        <f t="shared" si="192"/>
        <v>0</v>
      </c>
      <c r="DD88" s="318"/>
      <c r="DE88" s="253">
        <f t="shared" si="193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.75" customHeight="1">
      <c r="A89" s="272" t="str">
        <f t="shared" si="175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94"/>
        <v>0</v>
      </c>
      <c r="F89" s="236">
        <f t="shared" si="195"/>
        <v>0</v>
      </c>
      <c r="G89" s="236">
        <f t="shared" si="176"/>
        <v>0</v>
      </c>
      <c r="H89" s="236">
        <f t="shared" si="196"/>
        <v>0</v>
      </c>
      <c r="I89" s="236">
        <f t="shared" si="177"/>
        <v>0</v>
      </c>
      <c r="J89" s="236">
        <f t="shared" si="178"/>
        <v>0</v>
      </c>
      <c r="K89" s="236">
        <f t="shared" si="179"/>
        <v>0</v>
      </c>
      <c r="L89" s="236">
        <f t="shared" si="180"/>
        <v>0</v>
      </c>
      <c r="M89" s="236">
        <f t="shared" si="181"/>
        <v>0</v>
      </c>
      <c r="N89" s="236">
        <f t="shared" si="182"/>
        <v>0</v>
      </c>
      <c r="O89" s="236">
        <f t="shared" si="183"/>
        <v>0</v>
      </c>
      <c r="P89" s="220"/>
      <c r="Q89" s="221"/>
      <c r="R89" s="237">
        <f t="shared" si="197"/>
        <v>0</v>
      </c>
      <c r="S89" s="221"/>
      <c r="T89" s="237">
        <f t="shared" si="198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99"/>
        <v>0</v>
      </c>
      <c r="AD89" s="221"/>
      <c r="AE89" s="237">
        <f t="shared" si="200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201"/>
        <v>0</v>
      </c>
      <c r="AO89" s="221"/>
      <c r="AP89" s="237">
        <f t="shared" si="202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203"/>
        <v>0</v>
      </c>
      <c r="AZ89" s="221"/>
      <c r="BA89" s="237">
        <f t="shared" si="204"/>
        <v>0</v>
      </c>
      <c r="BB89" s="221"/>
      <c r="BC89" s="233"/>
      <c r="BD89" s="221"/>
      <c r="BE89" s="221"/>
      <c r="BF89" s="233"/>
      <c r="BG89" s="221"/>
      <c r="BH89" s="379">
        <f t="shared" si="184"/>
        <v>0</v>
      </c>
      <c r="BI89" s="255" t="str">
        <f t="shared" si="185"/>
        <v>12</v>
      </c>
      <c r="BJ89" s="318"/>
      <c r="BK89" s="253">
        <f t="shared" si="205"/>
        <v>0</v>
      </c>
      <c r="BL89" s="318"/>
      <c r="BM89" s="253">
        <f t="shared" si="186"/>
        <v>0</v>
      </c>
      <c r="BN89" s="247"/>
      <c r="BO89" s="250"/>
      <c r="BP89" s="318"/>
      <c r="BQ89" s="318"/>
      <c r="BR89" s="318"/>
      <c r="BS89" s="318"/>
      <c r="BT89" s="318"/>
      <c r="BU89" s="318"/>
      <c r="BV89" s="253">
        <f t="shared" si="187"/>
        <v>0</v>
      </c>
      <c r="BW89" s="318"/>
      <c r="BX89" s="253">
        <f t="shared" si="206"/>
        <v>0</v>
      </c>
      <c r="BY89" s="318"/>
      <c r="BZ89" s="318"/>
      <c r="CA89" s="318"/>
      <c r="CB89" s="318"/>
      <c r="CC89" s="318"/>
      <c r="CD89" s="318"/>
      <c r="CE89" s="318"/>
      <c r="CF89" s="318"/>
      <c r="CG89" s="253">
        <f t="shared" si="188"/>
        <v>0</v>
      </c>
      <c r="CH89" s="318"/>
      <c r="CI89" s="253">
        <f t="shared" si="189"/>
        <v>0</v>
      </c>
      <c r="CJ89" s="318"/>
      <c r="CK89" s="318"/>
      <c r="CL89" s="318"/>
      <c r="CM89" s="318"/>
      <c r="CN89" s="318"/>
      <c r="CO89" s="318"/>
      <c r="CP89" s="318"/>
      <c r="CQ89" s="318"/>
      <c r="CR89" s="253">
        <f t="shared" si="190"/>
        <v>0</v>
      </c>
      <c r="CS89" s="318"/>
      <c r="CT89" s="253">
        <f t="shared" si="191"/>
        <v>0</v>
      </c>
      <c r="CU89" s="318"/>
      <c r="CV89" s="318"/>
      <c r="CW89" s="318"/>
      <c r="CX89" s="318"/>
      <c r="CY89" s="318"/>
      <c r="CZ89" s="318"/>
      <c r="DA89" s="318"/>
      <c r="DB89" s="318"/>
      <c r="DC89" s="253">
        <f t="shared" si="192"/>
        <v>0</v>
      </c>
      <c r="DD89" s="318"/>
      <c r="DE89" s="253">
        <f t="shared" si="193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ht="13.5" customHeight="1" thickBot="1">
      <c r="A90" s="272" t="str">
        <f t="shared" si="175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94"/>
        <v>0</v>
      </c>
      <c r="F90" s="236">
        <f t="shared" si="195"/>
        <v>0</v>
      </c>
      <c r="G90" s="236">
        <f t="shared" si="176"/>
        <v>0</v>
      </c>
      <c r="H90" s="236">
        <f t="shared" si="196"/>
        <v>0</v>
      </c>
      <c r="I90" s="236">
        <f t="shared" si="177"/>
        <v>0</v>
      </c>
      <c r="J90" s="236">
        <f t="shared" si="178"/>
        <v>0</v>
      </c>
      <c r="K90" s="236">
        <f t="shared" si="179"/>
        <v>0</v>
      </c>
      <c r="L90" s="236">
        <f t="shared" si="180"/>
        <v>0</v>
      </c>
      <c r="M90" s="236">
        <f t="shared" si="181"/>
        <v>0</v>
      </c>
      <c r="N90" s="236">
        <f t="shared" si="182"/>
        <v>0</v>
      </c>
      <c r="O90" s="236">
        <f>ROUND(SUM(Z90,AK90,AV90,BG90),1)</f>
        <v>0</v>
      </c>
      <c r="P90" s="223"/>
      <c r="Q90" s="224"/>
      <c r="R90" s="238">
        <f t="shared" si="197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99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201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203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9">
        <f t="shared" si="184"/>
        <v>0</v>
      </c>
      <c r="BI90" s="319" t="str">
        <f t="shared" si="185"/>
        <v>13</v>
      </c>
      <c r="BJ90" s="320"/>
      <c r="BK90" s="321">
        <f t="shared" si="205"/>
        <v>0</v>
      </c>
      <c r="BL90" s="320"/>
      <c r="BM90" s="321">
        <f t="shared" si="186"/>
        <v>0</v>
      </c>
      <c r="BN90" s="322"/>
      <c r="BO90" s="323"/>
      <c r="BP90" s="320"/>
      <c r="BQ90" s="320"/>
      <c r="BR90" s="320"/>
      <c r="BS90" s="320"/>
      <c r="BT90" s="320"/>
      <c r="BU90" s="320"/>
      <c r="BV90" s="321">
        <f t="shared" si="187"/>
        <v>0</v>
      </c>
      <c r="BW90" s="320"/>
      <c r="BX90" s="321">
        <f t="shared" si="20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1">
        <f t="shared" si="188"/>
        <v>0</v>
      </c>
      <c r="CH90" s="320"/>
      <c r="CI90" s="321">
        <f t="shared" si="189"/>
        <v>0</v>
      </c>
      <c r="CJ90" s="320"/>
      <c r="CK90" s="320"/>
      <c r="CL90" s="320"/>
      <c r="CM90" s="320"/>
      <c r="CN90" s="320"/>
      <c r="CO90" s="320"/>
      <c r="CP90" s="320"/>
      <c r="CQ90" s="320"/>
      <c r="CR90" s="321">
        <f t="shared" si="190"/>
        <v>0</v>
      </c>
      <c r="CS90" s="320"/>
      <c r="CT90" s="321">
        <f t="shared" si="191"/>
        <v>0</v>
      </c>
      <c r="CU90" s="320"/>
      <c r="CV90" s="320"/>
      <c r="CW90" s="320"/>
      <c r="CX90" s="320"/>
      <c r="CY90" s="320"/>
      <c r="CZ90" s="320"/>
      <c r="DA90" s="320"/>
      <c r="DB90" s="320"/>
      <c r="DC90" s="321">
        <f t="shared" si="192"/>
        <v>0</v>
      </c>
      <c r="DD90" s="320"/>
      <c r="DE90" s="321">
        <f t="shared" si="193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customHeight="1">
      <c r="A91" s="271" t="str">
        <f>B91</f>
        <v>Внести наименование учреждения 6</v>
      </c>
      <c r="B91" s="712" t="s">
        <v>250</v>
      </c>
      <c r="C91" s="713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4"/>
      <c r="P91" s="715" t="str">
        <f>CONCATENATE(P$1," - ",$B91)</f>
        <v>1 квартал - Внести наименование учреждения 6</v>
      </c>
      <c r="Q91" s="716"/>
      <c r="R91" s="716"/>
      <c r="S91" s="716"/>
      <c r="T91" s="716"/>
      <c r="U91" s="716"/>
      <c r="V91" s="716"/>
      <c r="W91" s="716"/>
      <c r="X91" s="716"/>
      <c r="Y91" s="716"/>
      <c r="Z91" s="717"/>
      <c r="AA91" s="715" t="str">
        <f>CONCATENATE(AA$1," - ",$B91)</f>
        <v>2 квартал - Внести наименование учреждения 6</v>
      </c>
      <c r="AB91" s="716"/>
      <c r="AC91" s="716"/>
      <c r="AD91" s="716"/>
      <c r="AE91" s="716"/>
      <c r="AF91" s="716"/>
      <c r="AG91" s="716"/>
      <c r="AH91" s="716"/>
      <c r="AI91" s="716"/>
      <c r="AJ91" s="716"/>
      <c r="AK91" s="717"/>
      <c r="AL91" s="715" t="str">
        <f>CONCATENATE(AL$1," - ",$B91)</f>
        <v>3 квартал - Внести наименование учреждения 6</v>
      </c>
      <c r="AM91" s="716"/>
      <c r="AN91" s="716"/>
      <c r="AO91" s="716"/>
      <c r="AP91" s="716"/>
      <c r="AQ91" s="716"/>
      <c r="AR91" s="716"/>
      <c r="AS91" s="716"/>
      <c r="AT91" s="716"/>
      <c r="AU91" s="716"/>
      <c r="AV91" s="717"/>
      <c r="AW91" s="715" t="str">
        <f>CONCATENATE(AW$1," - ",$B91)</f>
        <v>4 квартал - Внести наименование учреждения 6</v>
      </c>
      <c r="AX91" s="716"/>
      <c r="AY91" s="716"/>
      <c r="AZ91" s="716"/>
      <c r="BA91" s="716"/>
      <c r="BB91" s="716"/>
      <c r="BC91" s="716"/>
      <c r="BD91" s="716"/>
      <c r="BE91" s="716"/>
      <c r="BF91" s="716"/>
      <c r="BG91" s="717"/>
      <c r="BH91" s="379">
        <f t="shared" si="184"/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207">IF(ROUND(E97-SUM(E98,E100:E101),5)&gt;=0,0,"Ошибка")</f>
        <v>0</v>
      </c>
      <c r="BK91" s="285">
        <f t="shared" si="207"/>
        <v>0</v>
      </c>
      <c r="BL91" s="285">
        <f t="shared" si="207"/>
        <v>0</v>
      </c>
      <c r="BM91" s="285">
        <f t="shared" si="207"/>
        <v>0</v>
      </c>
      <c r="BN91" s="285">
        <f t="shared" si="207"/>
        <v>0</v>
      </c>
      <c r="BO91" s="285">
        <f t="shared" si="207"/>
        <v>0</v>
      </c>
      <c r="BP91" s="285">
        <f t="shared" si="207"/>
        <v>0</v>
      </c>
      <c r="BQ91" s="285">
        <f t="shared" si="207"/>
        <v>0</v>
      </c>
      <c r="BR91" s="285">
        <f t="shared" si="207"/>
        <v>0</v>
      </c>
      <c r="BS91" s="285">
        <f t="shared" si="207"/>
        <v>0</v>
      </c>
      <c r="BT91" s="285">
        <f t="shared" si="207"/>
        <v>0</v>
      </c>
      <c r="BU91" s="285">
        <f t="shared" si="207"/>
        <v>0</v>
      </c>
      <c r="BV91" s="285">
        <f t="shared" si="207"/>
        <v>0</v>
      </c>
      <c r="BW91" s="285">
        <f t="shared" si="207"/>
        <v>0</v>
      </c>
      <c r="BX91" s="285">
        <f t="shared" si="207"/>
        <v>0</v>
      </c>
      <c r="BY91" s="285">
        <f t="shared" si="207"/>
        <v>0</v>
      </c>
      <c r="BZ91" s="285">
        <f t="shared" si="207"/>
        <v>0</v>
      </c>
      <c r="CA91" s="285">
        <f t="shared" si="207"/>
        <v>0</v>
      </c>
      <c r="CB91" s="285">
        <f t="shared" si="207"/>
        <v>0</v>
      </c>
      <c r="CC91" s="285">
        <f t="shared" si="207"/>
        <v>0</v>
      </c>
      <c r="CD91" s="285">
        <f t="shared" si="207"/>
        <v>0</v>
      </c>
      <c r="CE91" s="285">
        <f t="shared" si="207"/>
        <v>0</v>
      </c>
      <c r="CF91" s="285">
        <f t="shared" si="207"/>
        <v>0</v>
      </c>
      <c r="CG91" s="285">
        <f t="shared" si="207"/>
        <v>0</v>
      </c>
      <c r="CH91" s="285">
        <f t="shared" si="207"/>
        <v>0</v>
      </c>
      <c r="CI91" s="285">
        <f t="shared" si="207"/>
        <v>0</v>
      </c>
      <c r="CJ91" s="285">
        <f t="shared" si="207"/>
        <v>0</v>
      </c>
      <c r="CK91" s="285">
        <f t="shared" si="207"/>
        <v>0</v>
      </c>
      <c r="CL91" s="285">
        <f t="shared" si="207"/>
        <v>0</v>
      </c>
      <c r="CM91" s="285">
        <f t="shared" si="207"/>
        <v>0</v>
      </c>
      <c r="CN91" s="285">
        <f t="shared" si="207"/>
        <v>0</v>
      </c>
      <c r="CO91" s="285">
        <f t="shared" si="207"/>
        <v>0</v>
      </c>
      <c r="CP91" s="285">
        <f t="shared" ref="CP91:DL91" si="208">IF(ROUND(AK97-SUM(AK98,AK100:AK101),5)&gt;=0,0,"Ошибка")</f>
        <v>0</v>
      </c>
      <c r="CQ91" s="285">
        <f t="shared" si="208"/>
        <v>0</v>
      </c>
      <c r="CR91" s="285">
        <f t="shared" si="208"/>
        <v>0</v>
      </c>
      <c r="CS91" s="285">
        <f t="shared" si="208"/>
        <v>0</v>
      </c>
      <c r="CT91" s="285">
        <f t="shared" si="208"/>
        <v>0</v>
      </c>
      <c r="CU91" s="285">
        <f t="shared" si="208"/>
        <v>0</v>
      </c>
      <c r="CV91" s="285">
        <f t="shared" si="208"/>
        <v>0</v>
      </c>
      <c r="CW91" s="285">
        <f t="shared" si="208"/>
        <v>0</v>
      </c>
      <c r="CX91" s="285">
        <f t="shared" si="208"/>
        <v>0</v>
      </c>
      <c r="CY91" s="285">
        <f t="shared" si="208"/>
        <v>0</v>
      </c>
      <c r="CZ91" s="285">
        <f t="shared" si="208"/>
        <v>0</v>
      </c>
      <c r="DA91" s="285">
        <f t="shared" si="208"/>
        <v>0</v>
      </c>
      <c r="DB91" s="285">
        <f t="shared" si="208"/>
        <v>0</v>
      </c>
      <c r="DC91" s="285">
        <f t="shared" si="208"/>
        <v>0</v>
      </c>
      <c r="DD91" s="285">
        <f t="shared" si="208"/>
        <v>0</v>
      </c>
      <c r="DE91" s="285">
        <f t="shared" si="208"/>
        <v>0</v>
      </c>
      <c r="DF91" s="285">
        <f t="shared" si="208"/>
        <v>0</v>
      </c>
      <c r="DG91" s="285">
        <f t="shared" si="208"/>
        <v>0</v>
      </c>
      <c r="DH91" s="285">
        <f t="shared" si="208"/>
        <v>0</v>
      </c>
      <c r="DI91" s="285">
        <f t="shared" si="208"/>
        <v>0</v>
      </c>
      <c r="DJ91" s="285">
        <f t="shared" si="208"/>
        <v>0</v>
      </c>
      <c r="DK91" s="285">
        <f t="shared" si="208"/>
        <v>0</v>
      </c>
      <c r="DL91" s="285">
        <f t="shared" si="208"/>
        <v>0</v>
      </c>
    </row>
    <row r="92" spans="1:116" s="27" customFormat="1" ht="24.75" customHeight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209">SUM(J93:J97,J102:J104)</f>
        <v>0</v>
      </c>
      <c r="K92" s="236">
        <f t="shared" si="209"/>
        <v>0</v>
      </c>
      <c r="L92" s="236">
        <f t="shared" si="209"/>
        <v>0</v>
      </c>
      <c r="M92" s="236">
        <f t="shared" si="209"/>
        <v>0</v>
      </c>
      <c r="N92" s="236">
        <f t="shared" si="209"/>
        <v>0</v>
      </c>
      <c r="O92" s="236">
        <f t="shared" si="209"/>
        <v>0</v>
      </c>
      <c r="P92" s="228">
        <f t="shared" ref="P92:AJ92" si="210">SUM(P93:P97,P102:P104)</f>
        <v>0</v>
      </c>
      <c r="Q92" s="226">
        <f t="shared" si="210"/>
        <v>0</v>
      </c>
      <c r="R92" s="236">
        <f t="shared" si="210"/>
        <v>0</v>
      </c>
      <c r="S92" s="226">
        <f t="shared" si="210"/>
        <v>0</v>
      </c>
      <c r="T92" s="236">
        <f t="shared" si="210"/>
        <v>0</v>
      </c>
      <c r="U92" s="226">
        <f t="shared" si="210"/>
        <v>0</v>
      </c>
      <c r="V92" s="235">
        <f t="shared" si="210"/>
        <v>0</v>
      </c>
      <c r="W92" s="226">
        <f t="shared" si="210"/>
        <v>0</v>
      </c>
      <c r="X92" s="226">
        <f t="shared" si="210"/>
        <v>0</v>
      </c>
      <c r="Y92" s="235">
        <f t="shared" si="210"/>
        <v>0</v>
      </c>
      <c r="Z92" s="227">
        <f t="shared" si="210"/>
        <v>0</v>
      </c>
      <c r="AA92" s="228">
        <f t="shared" si="210"/>
        <v>0</v>
      </c>
      <c r="AB92" s="226">
        <f t="shared" si="210"/>
        <v>0</v>
      </c>
      <c r="AC92" s="236">
        <f t="shared" si="210"/>
        <v>0</v>
      </c>
      <c r="AD92" s="226">
        <f t="shared" si="210"/>
        <v>0</v>
      </c>
      <c r="AE92" s="236">
        <f t="shared" si="210"/>
        <v>0</v>
      </c>
      <c r="AF92" s="226">
        <f t="shared" si="210"/>
        <v>0</v>
      </c>
      <c r="AG92" s="235">
        <f t="shared" si="210"/>
        <v>0</v>
      </c>
      <c r="AH92" s="226">
        <f t="shared" si="210"/>
        <v>0</v>
      </c>
      <c r="AI92" s="226">
        <f t="shared" si="210"/>
        <v>0</v>
      </c>
      <c r="AJ92" s="235">
        <f t="shared" si="210"/>
        <v>0</v>
      </c>
      <c r="AK92" s="227">
        <f t="shared" ref="AK92:BG92" si="211">SUM(AK93:AK97,AK102:AK104)</f>
        <v>0</v>
      </c>
      <c r="AL92" s="228">
        <f t="shared" si="211"/>
        <v>0</v>
      </c>
      <c r="AM92" s="226">
        <f t="shared" si="211"/>
        <v>0</v>
      </c>
      <c r="AN92" s="236">
        <f t="shared" si="211"/>
        <v>0</v>
      </c>
      <c r="AO92" s="226">
        <f t="shared" si="211"/>
        <v>0</v>
      </c>
      <c r="AP92" s="236">
        <f t="shared" si="211"/>
        <v>0</v>
      </c>
      <c r="AQ92" s="226">
        <f t="shared" si="211"/>
        <v>0</v>
      </c>
      <c r="AR92" s="235">
        <f t="shared" si="211"/>
        <v>0</v>
      </c>
      <c r="AS92" s="226">
        <f t="shared" si="211"/>
        <v>0</v>
      </c>
      <c r="AT92" s="226">
        <f t="shared" si="211"/>
        <v>0</v>
      </c>
      <c r="AU92" s="235">
        <f t="shared" si="211"/>
        <v>0</v>
      </c>
      <c r="AV92" s="227">
        <f t="shared" si="211"/>
        <v>0</v>
      </c>
      <c r="AW92" s="228">
        <f t="shared" si="211"/>
        <v>0</v>
      </c>
      <c r="AX92" s="226">
        <f t="shared" si="211"/>
        <v>0</v>
      </c>
      <c r="AY92" s="236">
        <f t="shared" si="211"/>
        <v>0</v>
      </c>
      <c r="AZ92" s="226">
        <f t="shared" si="211"/>
        <v>0</v>
      </c>
      <c r="BA92" s="236">
        <f t="shared" si="211"/>
        <v>0</v>
      </c>
      <c r="BB92" s="226">
        <f t="shared" si="211"/>
        <v>0</v>
      </c>
      <c r="BC92" s="235">
        <f t="shared" si="211"/>
        <v>0</v>
      </c>
      <c r="BD92" s="226">
        <f t="shared" si="211"/>
        <v>0</v>
      </c>
      <c r="BE92" s="226">
        <f t="shared" si="211"/>
        <v>0</v>
      </c>
      <c r="BF92" s="235">
        <f t="shared" si="211"/>
        <v>0</v>
      </c>
      <c r="BG92" s="227">
        <f t="shared" si="211"/>
        <v>0</v>
      </c>
      <c r="BH92" s="379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212">IF(E98-E99&gt;=0,0,"Ошибка")</f>
        <v>0</v>
      </c>
      <c r="BK92" s="253">
        <f t="shared" si="212"/>
        <v>0</v>
      </c>
      <c r="BL92" s="253">
        <f t="shared" si="212"/>
        <v>0</v>
      </c>
      <c r="BM92" s="253">
        <f t="shared" si="212"/>
        <v>0</v>
      </c>
      <c r="BN92" s="253">
        <f t="shared" si="212"/>
        <v>0</v>
      </c>
      <c r="BO92" s="253">
        <f t="shared" si="212"/>
        <v>0</v>
      </c>
      <c r="BP92" s="253">
        <f t="shared" si="212"/>
        <v>0</v>
      </c>
      <c r="BQ92" s="253">
        <f t="shared" si="212"/>
        <v>0</v>
      </c>
      <c r="BR92" s="253">
        <f t="shared" si="212"/>
        <v>0</v>
      </c>
      <c r="BS92" s="253">
        <f t="shared" si="212"/>
        <v>0</v>
      </c>
      <c r="BT92" s="253">
        <f t="shared" si="212"/>
        <v>0</v>
      </c>
      <c r="BU92" s="253">
        <f t="shared" si="212"/>
        <v>0</v>
      </c>
      <c r="BV92" s="253">
        <f t="shared" si="212"/>
        <v>0</v>
      </c>
      <c r="BW92" s="253">
        <f t="shared" si="212"/>
        <v>0</v>
      </c>
      <c r="BX92" s="253">
        <f t="shared" si="212"/>
        <v>0</v>
      </c>
      <c r="BY92" s="253">
        <f t="shared" si="212"/>
        <v>0</v>
      </c>
      <c r="BZ92" s="253">
        <f t="shared" si="212"/>
        <v>0</v>
      </c>
      <c r="CA92" s="253">
        <f t="shared" si="212"/>
        <v>0</v>
      </c>
      <c r="CB92" s="253">
        <f t="shared" si="212"/>
        <v>0</v>
      </c>
      <c r="CC92" s="253">
        <f t="shared" si="212"/>
        <v>0</v>
      </c>
      <c r="CD92" s="253">
        <f t="shared" si="212"/>
        <v>0</v>
      </c>
      <c r="CE92" s="253">
        <f t="shared" si="212"/>
        <v>0</v>
      </c>
      <c r="CF92" s="253">
        <f t="shared" si="212"/>
        <v>0</v>
      </c>
      <c r="CG92" s="253">
        <f t="shared" si="212"/>
        <v>0</v>
      </c>
      <c r="CH92" s="253">
        <f t="shared" si="212"/>
        <v>0</v>
      </c>
      <c r="CI92" s="253">
        <f t="shared" si="212"/>
        <v>0</v>
      </c>
      <c r="CJ92" s="253">
        <f t="shared" si="212"/>
        <v>0</v>
      </c>
      <c r="CK92" s="253">
        <f t="shared" si="212"/>
        <v>0</v>
      </c>
      <c r="CL92" s="253">
        <f t="shared" si="212"/>
        <v>0</v>
      </c>
      <c r="CM92" s="253">
        <f t="shared" si="212"/>
        <v>0</v>
      </c>
      <c r="CN92" s="253">
        <f t="shared" si="212"/>
        <v>0</v>
      </c>
      <c r="CO92" s="253">
        <f t="shared" si="212"/>
        <v>0</v>
      </c>
      <c r="CP92" s="253">
        <f t="shared" ref="CP92:DL92" si="213">IF(AK98-AK99&gt;=0,0,"Ошибка")</f>
        <v>0</v>
      </c>
      <c r="CQ92" s="253">
        <f t="shared" si="213"/>
        <v>0</v>
      </c>
      <c r="CR92" s="253">
        <f t="shared" si="213"/>
        <v>0</v>
      </c>
      <c r="CS92" s="253">
        <f t="shared" si="213"/>
        <v>0</v>
      </c>
      <c r="CT92" s="253">
        <f t="shared" si="213"/>
        <v>0</v>
      </c>
      <c r="CU92" s="253">
        <f t="shared" si="213"/>
        <v>0</v>
      </c>
      <c r="CV92" s="253">
        <f t="shared" si="213"/>
        <v>0</v>
      </c>
      <c r="CW92" s="253">
        <f t="shared" si="213"/>
        <v>0</v>
      </c>
      <c r="CX92" s="253">
        <f t="shared" si="213"/>
        <v>0</v>
      </c>
      <c r="CY92" s="253">
        <f t="shared" si="213"/>
        <v>0</v>
      </c>
      <c r="CZ92" s="253">
        <f t="shared" si="213"/>
        <v>0</v>
      </c>
      <c r="DA92" s="253">
        <f t="shared" si="213"/>
        <v>0</v>
      </c>
      <c r="DB92" s="253">
        <f t="shared" si="213"/>
        <v>0</v>
      </c>
      <c r="DC92" s="253">
        <f t="shared" si="213"/>
        <v>0</v>
      </c>
      <c r="DD92" s="253">
        <f t="shared" si="213"/>
        <v>0</v>
      </c>
      <c r="DE92" s="253">
        <f t="shared" si="213"/>
        <v>0</v>
      </c>
      <c r="DF92" s="253">
        <f t="shared" si="213"/>
        <v>0</v>
      </c>
      <c r="DG92" s="253">
        <f t="shared" si="213"/>
        <v>0</v>
      </c>
      <c r="DH92" s="253">
        <f t="shared" si="213"/>
        <v>0</v>
      </c>
      <c r="DI92" s="253">
        <f t="shared" si="213"/>
        <v>0</v>
      </c>
      <c r="DJ92" s="253">
        <f t="shared" si="213"/>
        <v>0</v>
      </c>
      <c r="DK92" s="253">
        <f t="shared" si="213"/>
        <v>0</v>
      </c>
      <c r="DL92" s="253">
        <f t="shared" si="213"/>
        <v>0</v>
      </c>
    </row>
    <row r="93" spans="1:116" s="27" customFormat="1" ht="24.75" customHeight="1">
      <c r="A93" s="272" t="str">
        <f t="shared" ref="A93:A104" si="214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215">SUM(J93:L93)</f>
        <v>0</v>
      </c>
      <c r="H93" s="236">
        <f>ROUND(SUM(S93,AD93,AO93,AZ93),1)</f>
        <v>0</v>
      </c>
      <c r="I93" s="236">
        <f t="shared" ref="I93:I104" si="216">SUM(M93:O93)</f>
        <v>0</v>
      </c>
      <c r="J93" s="236">
        <f t="shared" ref="J93:J104" si="217">ROUND(SUM(U93,AF93,AQ93,BB93),1)</f>
        <v>0</v>
      </c>
      <c r="K93" s="236">
        <f t="shared" ref="K93:K104" si="218">ROUND(SUM(V93,AG93,AR93,BC93),1)</f>
        <v>0</v>
      </c>
      <c r="L93" s="236">
        <f t="shared" ref="L93:L104" si="219">ROUND(SUM(W93,AH93,AS93,BD93),1)</f>
        <v>0</v>
      </c>
      <c r="M93" s="236">
        <f t="shared" ref="M93:M104" si="220">ROUND(SUM(X93,AI93,AT93,BE93),1)</f>
        <v>0</v>
      </c>
      <c r="N93" s="236">
        <f t="shared" ref="N93:N104" si="221">ROUND(SUM(Y93,AJ93,AU93,BF93),1)</f>
        <v>0</v>
      </c>
      <c r="O93" s="236">
        <f t="shared" ref="O93:O103" si="222">ROUND(SUM(Z93,AK93,AV93,BG93),1)</f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9">
        <f t="shared" ref="BH93:BH105" si="223">IF((COUNTA(BJ93:DL93)-COUNTIF(BJ93:DL93,0))=0,0,CONCATENATE("Ошибки!-",COUNTA(BJ93:DL93)-COUNTIF(BJ93:DL93,0)))</f>
        <v>0</v>
      </c>
      <c r="BI93" s="255" t="str">
        <f t="shared" ref="BI93:BI104" si="224">D93</f>
        <v>02</v>
      </c>
      <c r="BJ93" s="318"/>
      <c r="BK93" s="253">
        <f>IF(ROUND((E93-F93),5)&gt;=0,0,"Ошибка!")</f>
        <v>0</v>
      </c>
      <c r="BL93" s="318"/>
      <c r="BM93" s="253">
        <f t="shared" ref="BM93:BM104" si="225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253">
        <f t="shared" ref="BV93:BV104" si="226">IF(ROUND((P93-Q93),5)&gt;=0,0,"Ошибка!")</f>
        <v>0</v>
      </c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253">
        <f t="shared" ref="CG93:CG104" si="227">IF(ROUND((AA93-AB93),5)&gt;=0,0,"Ошибка!")</f>
        <v>0</v>
      </c>
      <c r="CH93" s="318"/>
      <c r="CI93" s="253">
        <f t="shared" ref="CI93:CI104" si="228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253">
        <f t="shared" ref="CR93:CR104" si="229">IF(ROUND((AL93-AM93),5)&gt;=0,0,"Ошибка!")</f>
        <v>0</v>
      </c>
      <c r="CS93" s="318"/>
      <c r="CT93" s="253">
        <f t="shared" ref="CT93:CT104" si="230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253">
        <f t="shared" ref="DC93:DC104" si="231">IF(ROUND((AW93-AX93),5)&gt;=0,0,"Ошибка!")</f>
        <v>0</v>
      </c>
      <c r="DD93" s="318"/>
      <c r="DE93" s="253">
        <f t="shared" ref="DE93:DE104" si="232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.75" customHeight="1">
      <c r="A94" s="272" t="str">
        <f t="shared" si="214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233">ROUND(SUM(P94,AA94,AL94,AW94),0)</f>
        <v>0</v>
      </c>
      <c r="F94" s="236">
        <f t="shared" ref="F94:F104" si="234">ROUND(SUM(Q94,AB94,AM94,AX94),1)</f>
        <v>0</v>
      </c>
      <c r="G94" s="236">
        <f t="shared" si="215"/>
        <v>0</v>
      </c>
      <c r="H94" s="236">
        <f t="shared" ref="H94:H104" si="235">ROUND(SUM(S94,AD94,AO94,AZ94),1)</f>
        <v>0</v>
      </c>
      <c r="I94" s="236">
        <f t="shared" si="216"/>
        <v>0</v>
      </c>
      <c r="J94" s="236">
        <f t="shared" si="217"/>
        <v>0</v>
      </c>
      <c r="K94" s="236">
        <f t="shared" si="218"/>
        <v>0</v>
      </c>
      <c r="L94" s="236">
        <f t="shared" si="219"/>
        <v>0</v>
      </c>
      <c r="M94" s="236">
        <f t="shared" si="220"/>
        <v>0</v>
      </c>
      <c r="N94" s="236">
        <f t="shared" si="221"/>
        <v>0</v>
      </c>
      <c r="O94" s="236">
        <f t="shared" si="222"/>
        <v>0</v>
      </c>
      <c r="P94" s="220"/>
      <c r="Q94" s="221"/>
      <c r="R94" s="237">
        <f t="shared" ref="R94:R104" si="236">SUM(U94:W94)</f>
        <v>0</v>
      </c>
      <c r="S94" s="221"/>
      <c r="T94" s="237">
        <f t="shared" ref="T94:T103" si="237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238">SUM(AF94:AH94)</f>
        <v>0</v>
      </c>
      <c r="AD94" s="221"/>
      <c r="AE94" s="237">
        <f t="shared" ref="AE94:AE103" si="239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240">SUM(AQ94:AS94)</f>
        <v>0</v>
      </c>
      <c r="AO94" s="221"/>
      <c r="AP94" s="237">
        <f t="shared" ref="AP94:AP103" si="241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42">SUM(BB94:BD94)</f>
        <v>0</v>
      </c>
      <c r="AZ94" s="221"/>
      <c r="BA94" s="237">
        <f t="shared" ref="BA94:BA103" si="243">SUM(BE94:BG94)</f>
        <v>0</v>
      </c>
      <c r="BB94" s="221"/>
      <c r="BC94" s="233"/>
      <c r="BD94" s="221"/>
      <c r="BE94" s="221"/>
      <c r="BF94" s="233"/>
      <c r="BG94" s="221"/>
      <c r="BH94" s="379">
        <f t="shared" si="223"/>
        <v>0</v>
      </c>
      <c r="BI94" s="255" t="str">
        <f t="shared" si="224"/>
        <v>03</v>
      </c>
      <c r="BJ94" s="318"/>
      <c r="BK94" s="253">
        <f t="shared" ref="BK94:BK104" si="244">IF(ROUND((E94-F94),5)&gt;=0,0,"Ошибка!")</f>
        <v>0</v>
      </c>
      <c r="BL94" s="318"/>
      <c r="BM94" s="253">
        <f t="shared" si="225"/>
        <v>0</v>
      </c>
      <c r="BN94" s="247"/>
      <c r="BO94" s="250"/>
      <c r="BP94" s="318"/>
      <c r="BQ94" s="318"/>
      <c r="BR94" s="318"/>
      <c r="BS94" s="318"/>
      <c r="BT94" s="318"/>
      <c r="BU94" s="318"/>
      <c r="BV94" s="253">
        <f t="shared" si="226"/>
        <v>0</v>
      </c>
      <c r="BW94" s="318"/>
      <c r="BX94" s="253">
        <f t="shared" ref="BX94:BX104" si="245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253">
        <f t="shared" si="227"/>
        <v>0</v>
      </c>
      <c r="CH94" s="318"/>
      <c r="CI94" s="253">
        <f t="shared" si="228"/>
        <v>0</v>
      </c>
      <c r="CJ94" s="318"/>
      <c r="CK94" s="318"/>
      <c r="CL94" s="318"/>
      <c r="CM94" s="318"/>
      <c r="CN94" s="318"/>
      <c r="CO94" s="318"/>
      <c r="CP94" s="318"/>
      <c r="CQ94" s="318"/>
      <c r="CR94" s="253">
        <f t="shared" si="229"/>
        <v>0</v>
      </c>
      <c r="CS94" s="318"/>
      <c r="CT94" s="253">
        <f t="shared" si="230"/>
        <v>0</v>
      </c>
      <c r="CU94" s="318"/>
      <c r="CV94" s="318"/>
      <c r="CW94" s="318"/>
      <c r="CX94" s="318"/>
      <c r="CY94" s="318"/>
      <c r="CZ94" s="318"/>
      <c r="DA94" s="318"/>
      <c r="DB94" s="318"/>
      <c r="DC94" s="253">
        <f t="shared" si="231"/>
        <v>0</v>
      </c>
      <c r="DD94" s="318"/>
      <c r="DE94" s="253">
        <f t="shared" si="232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.75" customHeight="1">
      <c r="A95" s="272" t="str">
        <f t="shared" si="214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233"/>
        <v>0</v>
      </c>
      <c r="F95" s="236">
        <f t="shared" si="234"/>
        <v>0</v>
      </c>
      <c r="G95" s="236">
        <f t="shared" si="215"/>
        <v>0</v>
      </c>
      <c r="H95" s="236">
        <f t="shared" si="235"/>
        <v>0</v>
      </c>
      <c r="I95" s="236">
        <f t="shared" si="216"/>
        <v>0</v>
      </c>
      <c r="J95" s="236">
        <f t="shared" si="217"/>
        <v>0</v>
      </c>
      <c r="K95" s="236">
        <f t="shared" si="218"/>
        <v>0</v>
      </c>
      <c r="L95" s="236">
        <f t="shared" si="219"/>
        <v>0</v>
      </c>
      <c r="M95" s="236">
        <f t="shared" si="220"/>
        <v>0</v>
      </c>
      <c r="N95" s="236">
        <f t="shared" si="221"/>
        <v>0</v>
      </c>
      <c r="O95" s="236">
        <f t="shared" si="222"/>
        <v>0</v>
      </c>
      <c r="P95" s="220"/>
      <c r="Q95" s="221"/>
      <c r="R95" s="237">
        <f t="shared" si="236"/>
        <v>0</v>
      </c>
      <c r="S95" s="221"/>
      <c r="T95" s="237">
        <f t="shared" si="237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238"/>
        <v>0</v>
      </c>
      <c r="AD95" s="221"/>
      <c r="AE95" s="237">
        <f t="shared" si="239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240"/>
        <v>0</v>
      </c>
      <c r="AO95" s="221"/>
      <c r="AP95" s="237">
        <f t="shared" si="241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42"/>
        <v>0</v>
      </c>
      <c r="AZ95" s="221"/>
      <c r="BA95" s="237">
        <f t="shared" si="243"/>
        <v>0</v>
      </c>
      <c r="BB95" s="221"/>
      <c r="BC95" s="233"/>
      <c r="BD95" s="221"/>
      <c r="BE95" s="221"/>
      <c r="BF95" s="233"/>
      <c r="BG95" s="221"/>
      <c r="BH95" s="379">
        <f t="shared" si="223"/>
        <v>0</v>
      </c>
      <c r="BI95" s="255" t="str">
        <f t="shared" si="224"/>
        <v>04</v>
      </c>
      <c r="BJ95" s="318"/>
      <c r="BK95" s="253">
        <f t="shared" si="244"/>
        <v>0</v>
      </c>
      <c r="BL95" s="318"/>
      <c r="BM95" s="253">
        <f t="shared" si="225"/>
        <v>0</v>
      </c>
      <c r="BN95" s="247"/>
      <c r="BO95" s="250"/>
      <c r="BP95" s="318"/>
      <c r="BQ95" s="318"/>
      <c r="BR95" s="318"/>
      <c r="BS95" s="318"/>
      <c r="BT95" s="318"/>
      <c r="BU95" s="318"/>
      <c r="BV95" s="253">
        <f t="shared" si="226"/>
        <v>0</v>
      </c>
      <c r="BW95" s="318"/>
      <c r="BX95" s="253">
        <f t="shared" si="245"/>
        <v>0</v>
      </c>
      <c r="BY95" s="318"/>
      <c r="BZ95" s="318"/>
      <c r="CA95" s="318"/>
      <c r="CB95" s="318"/>
      <c r="CC95" s="318"/>
      <c r="CD95" s="318"/>
      <c r="CE95" s="318"/>
      <c r="CF95" s="318"/>
      <c r="CG95" s="253">
        <f t="shared" si="227"/>
        <v>0</v>
      </c>
      <c r="CH95" s="318"/>
      <c r="CI95" s="253">
        <f t="shared" si="228"/>
        <v>0</v>
      </c>
      <c r="CJ95" s="318"/>
      <c r="CK95" s="318"/>
      <c r="CL95" s="318"/>
      <c r="CM95" s="318"/>
      <c r="CN95" s="318"/>
      <c r="CO95" s="318"/>
      <c r="CP95" s="318"/>
      <c r="CQ95" s="318"/>
      <c r="CR95" s="253">
        <f t="shared" si="229"/>
        <v>0</v>
      </c>
      <c r="CS95" s="318"/>
      <c r="CT95" s="253">
        <f t="shared" si="230"/>
        <v>0</v>
      </c>
      <c r="CU95" s="318"/>
      <c r="CV95" s="318"/>
      <c r="CW95" s="318"/>
      <c r="CX95" s="318"/>
      <c r="CY95" s="318"/>
      <c r="CZ95" s="318"/>
      <c r="DA95" s="318"/>
      <c r="DB95" s="318"/>
      <c r="DC95" s="253">
        <f t="shared" si="231"/>
        <v>0</v>
      </c>
      <c r="DD95" s="318"/>
      <c r="DE95" s="253">
        <f t="shared" si="232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.75" customHeight="1">
      <c r="A96" s="272" t="str">
        <f t="shared" si="214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233"/>
        <v>0</v>
      </c>
      <c r="F96" s="236">
        <f t="shared" si="234"/>
        <v>0</v>
      </c>
      <c r="G96" s="236">
        <f t="shared" si="215"/>
        <v>0</v>
      </c>
      <c r="H96" s="236">
        <f t="shared" si="235"/>
        <v>0</v>
      </c>
      <c r="I96" s="236">
        <f t="shared" si="216"/>
        <v>0</v>
      </c>
      <c r="J96" s="236">
        <f t="shared" si="217"/>
        <v>0</v>
      </c>
      <c r="K96" s="236">
        <f t="shared" si="218"/>
        <v>0</v>
      </c>
      <c r="L96" s="236">
        <f t="shared" si="219"/>
        <v>0</v>
      </c>
      <c r="M96" s="236">
        <f t="shared" si="220"/>
        <v>0</v>
      </c>
      <c r="N96" s="236">
        <f t="shared" si="221"/>
        <v>0</v>
      </c>
      <c r="O96" s="236">
        <f t="shared" si="222"/>
        <v>0</v>
      </c>
      <c r="P96" s="220"/>
      <c r="Q96" s="221"/>
      <c r="R96" s="237">
        <f t="shared" si="236"/>
        <v>0</v>
      </c>
      <c r="S96" s="221"/>
      <c r="T96" s="237">
        <f t="shared" si="237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238"/>
        <v>0</v>
      </c>
      <c r="AD96" s="221"/>
      <c r="AE96" s="237">
        <f t="shared" si="239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240"/>
        <v>0</v>
      </c>
      <c r="AO96" s="221"/>
      <c r="AP96" s="237">
        <f t="shared" si="241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42"/>
        <v>0</v>
      </c>
      <c r="AZ96" s="221"/>
      <c r="BA96" s="237">
        <f t="shared" si="243"/>
        <v>0</v>
      </c>
      <c r="BB96" s="221"/>
      <c r="BC96" s="233"/>
      <c r="BD96" s="221"/>
      <c r="BE96" s="221"/>
      <c r="BF96" s="233"/>
      <c r="BG96" s="221"/>
      <c r="BH96" s="379">
        <f t="shared" si="223"/>
        <v>0</v>
      </c>
      <c r="BI96" s="255" t="str">
        <f t="shared" si="224"/>
        <v>05</v>
      </c>
      <c r="BJ96" s="318"/>
      <c r="BK96" s="253">
        <f t="shared" si="244"/>
        <v>0</v>
      </c>
      <c r="BL96" s="318"/>
      <c r="BM96" s="253">
        <f t="shared" si="225"/>
        <v>0</v>
      </c>
      <c r="BN96" s="247"/>
      <c r="BO96" s="250"/>
      <c r="BP96" s="318"/>
      <c r="BQ96" s="318"/>
      <c r="BR96" s="318"/>
      <c r="BS96" s="318"/>
      <c r="BT96" s="318"/>
      <c r="BU96" s="318"/>
      <c r="BV96" s="253">
        <f t="shared" si="226"/>
        <v>0</v>
      </c>
      <c r="BW96" s="318"/>
      <c r="BX96" s="253">
        <f t="shared" si="245"/>
        <v>0</v>
      </c>
      <c r="BY96" s="318"/>
      <c r="BZ96" s="318"/>
      <c r="CA96" s="318"/>
      <c r="CB96" s="318"/>
      <c r="CC96" s="318"/>
      <c r="CD96" s="318"/>
      <c r="CE96" s="318"/>
      <c r="CF96" s="318"/>
      <c r="CG96" s="253">
        <f t="shared" si="227"/>
        <v>0</v>
      </c>
      <c r="CH96" s="318"/>
      <c r="CI96" s="253">
        <f t="shared" si="228"/>
        <v>0</v>
      </c>
      <c r="CJ96" s="318"/>
      <c r="CK96" s="318"/>
      <c r="CL96" s="318"/>
      <c r="CM96" s="318"/>
      <c r="CN96" s="318"/>
      <c r="CO96" s="318"/>
      <c r="CP96" s="318"/>
      <c r="CQ96" s="318"/>
      <c r="CR96" s="253">
        <f t="shared" si="229"/>
        <v>0</v>
      </c>
      <c r="CS96" s="318"/>
      <c r="CT96" s="253">
        <f t="shared" si="230"/>
        <v>0</v>
      </c>
      <c r="CU96" s="318"/>
      <c r="CV96" s="318"/>
      <c r="CW96" s="318"/>
      <c r="CX96" s="318"/>
      <c r="CY96" s="318"/>
      <c r="CZ96" s="318"/>
      <c r="DA96" s="318"/>
      <c r="DB96" s="318"/>
      <c r="DC96" s="253">
        <f t="shared" si="231"/>
        <v>0</v>
      </c>
      <c r="DD96" s="318"/>
      <c r="DE96" s="253">
        <f t="shared" si="232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.75" customHeight="1">
      <c r="A97" s="272" t="str">
        <f t="shared" si="214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233"/>
        <v>0</v>
      </c>
      <c r="F97" s="236">
        <f t="shared" si="234"/>
        <v>0</v>
      </c>
      <c r="G97" s="236">
        <f t="shared" si="215"/>
        <v>0</v>
      </c>
      <c r="H97" s="236">
        <f t="shared" si="235"/>
        <v>0</v>
      </c>
      <c r="I97" s="236">
        <f t="shared" si="216"/>
        <v>0</v>
      </c>
      <c r="J97" s="236">
        <f t="shared" si="217"/>
        <v>0</v>
      </c>
      <c r="K97" s="236">
        <f t="shared" si="218"/>
        <v>0</v>
      </c>
      <c r="L97" s="236">
        <f t="shared" si="219"/>
        <v>0</v>
      </c>
      <c r="M97" s="236">
        <f t="shared" si="220"/>
        <v>0</v>
      </c>
      <c r="N97" s="236">
        <f t="shared" si="221"/>
        <v>0</v>
      </c>
      <c r="O97" s="236">
        <f t="shared" si="222"/>
        <v>0</v>
      </c>
      <c r="P97" s="220"/>
      <c r="Q97" s="221"/>
      <c r="R97" s="237">
        <f t="shared" si="236"/>
        <v>0</v>
      </c>
      <c r="S97" s="221"/>
      <c r="T97" s="237">
        <f t="shared" si="237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238"/>
        <v>0</v>
      </c>
      <c r="AD97" s="221"/>
      <c r="AE97" s="237">
        <f t="shared" si="239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240"/>
        <v>0</v>
      </c>
      <c r="AO97" s="221"/>
      <c r="AP97" s="237">
        <f t="shared" si="241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42"/>
        <v>0</v>
      </c>
      <c r="AZ97" s="221"/>
      <c r="BA97" s="237">
        <f t="shared" si="243"/>
        <v>0</v>
      </c>
      <c r="BB97" s="221"/>
      <c r="BC97" s="233"/>
      <c r="BD97" s="221"/>
      <c r="BE97" s="221"/>
      <c r="BF97" s="233"/>
      <c r="BG97" s="221"/>
      <c r="BH97" s="379">
        <f t="shared" si="223"/>
        <v>0</v>
      </c>
      <c r="BI97" s="255" t="str">
        <f t="shared" si="224"/>
        <v>06</v>
      </c>
      <c r="BJ97" s="318"/>
      <c r="BK97" s="253">
        <f t="shared" si="244"/>
        <v>0</v>
      </c>
      <c r="BL97" s="318"/>
      <c r="BM97" s="253">
        <f t="shared" si="225"/>
        <v>0</v>
      </c>
      <c r="BN97" s="247"/>
      <c r="BO97" s="250"/>
      <c r="BP97" s="318"/>
      <c r="BQ97" s="318"/>
      <c r="BR97" s="318"/>
      <c r="BS97" s="318"/>
      <c r="BT97" s="318"/>
      <c r="BU97" s="318"/>
      <c r="BV97" s="253">
        <f t="shared" si="226"/>
        <v>0</v>
      </c>
      <c r="BW97" s="318"/>
      <c r="BX97" s="253">
        <f t="shared" si="245"/>
        <v>0</v>
      </c>
      <c r="BY97" s="318"/>
      <c r="BZ97" s="318"/>
      <c r="CA97" s="318"/>
      <c r="CB97" s="318"/>
      <c r="CC97" s="318"/>
      <c r="CD97" s="318"/>
      <c r="CE97" s="318"/>
      <c r="CF97" s="318"/>
      <c r="CG97" s="253">
        <f t="shared" si="227"/>
        <v>0</v>
      </c>
      <c r="CH97" s="318"/>
      <c r="CI97" s="253">
        <f t="shared" si="228"/>
        <v>0</v>
      </c>
      <c r="CJ97" s="318"/>
      <c r="CK97" s="318"/>
      <c r="CL97" s="318"/>
      <c r="CM97" s="318"/>
      <c r="CN97" s="318"/>
      <c r="CO97" s="318"/>
      <c r="CP97" s="318"/>
      <c r="CQ97" s="318"/>
      <c r="CR97" s="253">
        <f t="shared" si="229"/>
        <v>0</v>
      </c>
      <c r="CS97" s="318"/>
      <c r="CT97" s="253">
        <f t="shared" si="230"/>
        <v>0</v>
      </c>
      <c r="CU97" s="318"/>
      <c r="CV97" s="318"/>
      <c r="CW97" s="318"/>
      <c r="CX97" s="318"/>
      <c r="CY97" s="318"/>
      <c r="CZ97" s="318"/>
      <c r="DA97" s="318"/>
      <c r="DB97" s="318"/>
      <c r="DC97" s="253">
        <f t="shared" si="231"/>
        <v>0</v>
      </c>
      <c r="DD97" s="318"/>
      <c r="DE97" s="253">
        <f t="shared" si="232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.75" customHeight="1">
      <c r="A98" s="272" t="str">
        <f t="shared" si="214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233"/>
        <v>0</v>
      </c>
      <c r="F98" s="236">
        <f t="shared" si="234"/>
        <v>0</v>
      </c>
      <c r="G98" s="236">
        <f t="shared" si="215"/>
        <v>0</v>
      </c>
      <c r="H98" s="236">
        <f t="shared" si="235"/>
        <v>0</v>
      </c>
      <c r="I98" s="236">
        <f t="shared" si="216"/>
        <v>0</v>
      </c>
      <c r="J98" s="236">
        <f t="shared" si="217"/>
        <v>0</v>
      </c>
      <c r="K98" s="236">
        <f t="shared" si="218"/>
        <v>0</v>
      </c>
      <c r="L98" s="236">
        <f t="shared" si="219"/>
        <v>0</v>
      </c>
      <c r="M98" s="236">
        <f t="shared" si="220"/>
        <v>0</v>
      </c>
      <c r="N98" s="236">
        <f t="shared" si="221"/>
        <v>0</v>
      </c>
      <c r="O98" s="236">
        <f t="shared" si="222"/>
        <v>0</v>
      </c>
      <c r="P98" s="220"/>
      <c r="Q98" s="221"/>
      <c r="R98" s="237">
        <f t="shared" si="236"/>
        <v>0</v>
      </c>
      <c r="S98" s="221"/>
      <c r="T98" s="237">
        <f t="shared" si="237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238"/>
        <v>0</v>
      </c>
      <c r="AD98" s="221"/>
      <c r="AE98" s="237">
        <f t="shared" si="239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240"/>
        <v>0</v>
      </c>
      <c r="AO98" s="221"/>
      <c r="AP98" s="237">
        <f t="shared" si="241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42"/>
        <v>0</v>
      </c>
      <c r="AZ98" s="221"/>
      <c r="BA98" s="237">
        <f t="shared" si="243"/>
        <v>0</v>
      </c>
      <c r="BB98" s="221"/>
      <c r="BC98" s="233"/>
      <c r="BD98" s="221"/>
      <c r="BE98" s="221"/>
      <c r="BF98" s="233"/>
      <c r="BG98" s="221"/>
      <c r="BH98" s="379">
        <f t="shared" si="223"/>
        <v>0</v>
      </c>
      <c r="BI98" s="255" t="str">
        <f t="shared" si="224"/>
        <v>07</v>
      </c>
      <c r="BJ98" s="318"/>
      <c r="BK98" s="253">
        <f t="shared" si="244"/>
        <v>0</v>
      </c>
      <c r="BL98" s="318"/>
      <c r="BM98" s="253">
        <f t="shared" si="225"/>
        <v>0</v>
      </c>
      <c r="BN98" s="247"/>
      <c r="BO98" s="250"/>
      <c r="BP98" s="318"/>
      <c r="BQ98" s="318"/>
      <c r="BR98" s="318"/>
      <c r="BS98" s="318"/>
      <c r="BT98" s="318"/>
      <c r="BU98" s="318"/>
      <c r="BV98" s="253">
        <f t="shared" si="226"/>
        <v>0</v>
      </c>
      <c r="BW98" s="318"/>
      <c r="BX98" s="253">
        <f t="shared" si="245"/>
        <v>0</v>
      </c>
      <c r="BY98" s="318"/>
      <c r="BZ98" s="318"/>
      <c r="CA98" s="318"/>
      <c r="CB98" s="318"/>
      <c r="CC98" s="318"/>
      <c r="CD98" s="318"/>
      <c r="CE98" s="318"/>
      <c r="CF98" s="318"/>
      <c r="CG98" s="253">
        <f t="shared" si="227"/>
        <v>0</v>
      </c>
      <c r="CH98" s="318"/>
      <c r="CI98" s="253">
        <f t="shared" si="228"/>
        <v>0</v>
      </c>
      <c r="CJ98" s="318"/>
      <c r="CK98" s="318"/>
      <c r="CL98" s="318"/>
      <c r="CM98" s="318"/>
      <c r="CN98" s="318"/>
      <c r="CO98" s="318"/>
      <c r="CP98" s="318"/>
      <c r="CQ98" s="318"/>
      <c r="CR98" s="253">
        <f t="shared" si="229"/>
        <v>0</v>
      </c>
      <c r="CS98" s="318"/>
      <c r="CT98" s="253">
        <f t="shared" si="230"/>
        <v>0</v>
      </c>
      <c r="CU98" s="318"/>
      <c r="CV98" s="318"/>
      <c r="CW98" s="318"/>
      <c r="CX98" s="318"/>
      <c r="CY98" s="318"/>
      <c r="CZ98" s="318"/>
      <c r="DA98" s="318"/>
      <c r="DB98" s="318"/>
      <c r="DC98" s="253">
        <f t="shared" si="231"/>
        <v>0</v>
      </c>
      <c r="DD98" s="318"/>
      <c r="DE98" s="253">
        <f t="shared" si="232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.75" customHeight="1">
      <c r="A99" s="272" t="str">
        <f t="shared" si="214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233"/>
        <v>0</v>
      </c>
      <c r="F99" s="236">
        <f t="shared" si="234"/>
        <v>0</v>
      </c>
      <c r="G99" s="236">
        <f t="shared" si="215"/>
        <v>0</v>
      </c>
      <c r="H99" s="236">
        <f t="shared" si="235"/>
        <v>0</v>
      </c>
      <c r="I99" s="236">
        <f t="shared" si="216"/>
        <v>0</v>
      </c>
      <c r="J99" s="236">
        <f t="shared" si="217"/>
        <v>0</v>
      </c>
      <c r="K99" s="236">
        <f t="shared" si="218"/>
        <v>0</v>
      </c>
      <c r="L99" s="236">
        <f t="shared" si="219"/>
        <v>0</v>
      </c>
      <c r="M99" s="236">
        <f t="shared" si="220"/>
        <v>0</v>
      </c>
      <c r="N99" s="236">
        <f t="shared" si="221"/>
        <v>0</v>
      </c>
      <c r="O99" s="236">
        <f t="shared" si="222"/>
        <v>0</v>
      </c>
      <c r="P99" s="220"/>
      <c r="Q99" s="221"/>
      <c r="R99" s="237">
        <f t="shared" si="236"/>
        <v>0</v>
      </c>
      <c r="S99" s="221"/>
      <c r="T99" s="237">
        <f t="shared" si="237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238"/>
        <v>0</v>
      </c>
      <c r="AD99" s="221"/>
      <c r="AE99" s="237">
        <f t="shared" si="239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240"/>
        <v>0</v>
      </c>
      <c r="AO99" s="221"/>
      <c r="AP99" s="237">
        <f t="shared" si="241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42"/>
        <v>0</v>
      </c>
      <c r="AZ99" s="221"/>
      <c r="BA99" s="237">
        <f t="shared" si="243"/>
        <v>0</v>
      </c>
      <c r="BB99" s="221"/>
      <c r="BC99" s="233"/>
      <c r="BD99" s="221"/>
      <c r="BE99" s="221"/>
      <c r="BF99" s="233"/>
      <c r="BG99" s="221"/>
      <c r="BH99" s="379">
        <f t="shared" si="223"/>
        <v>0</v>
      </c>
      <c r="BI99" s="255" t="str">
        <f t="shared" si="224"/>
        <v>08</v>
      </c>
      <c r="BJ99" s="318"/>
      <c r="BK99" s="253">
        <f t="shared" si="244"/>
        <v>0</v>
      </c>
      <c r="BL99" s="318"/>
      <c r="BM99" s="253">
        <f t="shared" si="225"/>
        <v>0</v>
      </c>
      <c r="BN99" s="247"/>
      <c r="BO99" s="250"/>
      <c r="BP99" s="318"/>
      <c r="BQ99" s="318"/>
      <c r="BR99" s="318"/>
      <c r="BS99" s="318"/>
      <c r="BT99" s="318"/>
      <c r="BU99" s="318"/>
      <c r="BV99" s="253">
        <f t="shared" si="226"/>
        <v>0</v>
      </c>
      <c r="BW99" s="318"/>
      <c r="BX99" s="253">
        <f t="shared" si="245"/>
        <v>0</v>
      </c>
      <c r="BY99" s="318"/>
      <c r="BZ99" s="318"/>
      <c r="CA99" s="318"/>
      <c r="CB99" s="318"/>
      <c r="CC99" s="318"/>
      <c r="CD99" s="318"/>
      <c r="CE99" s="318"/>
      <c r="CF99" s="318"/>
      <c r="CG99" s="253">
        <f t="shared" si="227"/>
        <v>0</v>
      </c>
      <c r="CH99" s="318"/>
      <c r="CI99" s="253">
        <f t="shared" si="228"/>
        <v>0</v>
      </c>
      <c r="CJ99" s="318"/>
      <c r="CK99" s="318"/>
      <c r="CL99" s="318"/>
      <c r="CM99" s="318"/>
      <c r="CN99" s="318"/>
      <c r="CO99" s="318"/>
      <c r="CP99" s="318"/>
      <c r="CQ99" s="318"/>
      <c r="CR99" s="253">
        <f t="shared" si="229"/>
        <v>0</v>
      </c>
      <c r="CS99" s="318"/>
      <c r="CT99" s="253">
        <f t="shared" si="230"/>
        <v>0</v>
      </c>
      <c r="CU99" s="318"/>
      <c r="CV99" s="318"/>
      <c r="CW99" s="318"/>
      <c r="CX99" s="318"/>
      <c r="CY99" s="318"/>
      <c r="CZ99" s="318"/>
      <c r="DA99" s="318"/>
      <c r="DB99" s="318"/>
      <c r="DC99" s="253">
        <f t="shared" si="231"/>
        <v>0</v>
      </c>
      <c r="DD99" s="318"/>
      <c r="DE99" s="253">
        <f t="shared" si="232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.75" customHeight="1">
      <c r="A100" s="272" t="str">
        <f t="shared" si="214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233"/>
        <v>0</v>
      </c>
      <c r="F100" s="236">
        <f t="shared" si="234"/>
        <v>0</v>
      </c>
      <c r="G100" s="236">
        <f t="shared" si="215"/>
        <v>0</v>
      </c>
      <c r="H100" s="236">
        <f t="shared" si="235"/>
        <v>0</v>
      </c>
      <c r="I100" s="236">
        <f t="shared" si="216"/>
        <v>0</v>
      </c>
      <c r="J100" s="236">
        <f t="shared" si="217"/>
        <v>0</v>
      </c>
      <c r="K100" s="236">
        <f t="shared" si="218"/>
        <v>0</v>
      </c>
      <c r="L100" s="236">
        <f t="shared" si="219"/>
        <v>0</v>
      </c>
      <c r="M100" s="236">
        <f t="shared" si="220"/>
        <v>0</v>
      </c>
      <c r="N100" s="236">
        <f t="shared" si="221"/>
        <v>0</v>
      </c>
      <c r="O100" s="236">
        <f t="shared" si="222"/>
        <v>0</v>
      </c>
      <c r="P100" s="220"/>
      <c r="Q100" s="221"/>
      <c r="R100" s="237">
        <f t="shared" si="236"/>
        <v>0</v>
      </c>
      <c r="S100" s="221"/>
      <c r="T100" s="237">
        <f t="shared" si="237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238"/>
        <v>0</v>
      </c>
      <c r="AD100" s="221"/>
      <c r="AE100" s="237">
        <f t="shared" si="239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240"/>
        <v>0</v>
      </c>
      <c r="AO100" s="221"/>
      <c r="AP100" s="237">
        <f t="shared" si="241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42"/>
        <v>0</v>
      </c>
      <c r="AZ100" s="221"/>
      <c r="BA100" s="237">
        <f t="shared" si="243"/>
        <v>0</v>
      </c>
      <c r="BB100" s="221"/>
      <c r="BC100" s="233"/>
      <c r="BD100" s="221"/>
      <c r="BE100" s="221"/>
      <c r="BF100" s="233"/>
      <c r="BG100" s="221"/>
      <c r="BH100" s="379">
        <f t="shared" si="223"/>
        <v>0</v>
      </c>
      <c r="BI100" s="255" t="str">
        <f t="shared" si="224"/>
        <v>09</v>
      </c>
      <c r="BJ100" s="318"/>
      <c r="BK100" s="253">
        <f t="shared" si="244"/>
        <v>0</v>
      </c>
      <c r="BL100" s="318"/>
      <c r="BM100" s="253">
        <f t="shared" si="225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253">
        <f t="shared" si="226"/>
        <v>0</v>
      </c>
      <c r="BW100" s="318"/>
      <c r="BX100" s="253">
        <f t="shared" si="245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253">
        <f t="shared" si="227"/>
        <v>0</v>
      </c>
      <c r="CH100" s="318"/>
      <c r="CI100" s="253">
        <f t="shared" si="228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253">
        <f t="shared" si="229"/>
        <v>0</v>
      </c>
      <c r="CS100" s="318"/>
      <c r="CT100" s="253">
        <f t="shared" si="230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253">
        <f t="shared" si="231"/>
        <v>0</v>
      </c>
      <c r="DD100" s="318"/>
      <c r="DE100" s="253">
        <f t="shared" si="232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.75" customHeight="1">
      <c r="A101" s="272" t="str">
        <f t="shared" si="214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233"/>
        <v>0</v>
      </c>
      <c r="F101" s="236">
        <f t="shared" si="234"/>
        <v>0</v>
      </c>
      <c r="G101" s="236">
        <f t="shared" si="215"/>
        <v>0</v>
      </c>
      <c r="H101" s="236">
        <f t="shared" si="235"/>
        <v>0</v>
      </c>
      <c r="I101" s="236">
        <f t="shared" si="216"/>
        <v>0</v>
      </c>
      <c r="J101" s="236">
        <f t="shared" si="217"/>
        <v>0</v>
      </c>
      <c r="K101" s="236">
        <f t="shared" si="218"/>
        <v>0</v>
      </c>
      <c r="L101" s="236">
        <f t="shared" si="219"/>
        <v>0</v>
      </c>
      <c r="M101" s="236">
        <f t="shared" si="220"/>
        <v>0</v>
      </c>
      <c r="N101" s="236">
        <f t="shared" si="221"/>
        <v>0</v>
      </c>
      <c r="O101" s="236">
        <f t="shared" si="222"/>
        <v>0</v>
      </c>
      <c r="P101" s="220"/>
      <c r="Q101" s="221"/>
      <c r="R101" s="237">
        <f t="shared" si="236"/>
        <v>0</v>
      </c>
      <c r="S101" s="221"/>
      <c r="T101" s="237">
        <f t="shared" si="237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238"/>
        <v>0</v>
      </c>
      <c r="AD101" s="221"/>
      <c r="AE101" s="237">
        <f t="shared" si="239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240"/>
        <v>0</v>
      </c>
      <c r="AO101" s="221"/>
      <c r="AP101" s="237">
        <f t="shared" si="241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42"/>
        <v>0</v>
      </c>
      <c r="AZ101" s="221"/>
      <c r="BA101" s="237">
        <f t="shared" si="243"/>
        <v>0</v>
      </c>
      <c r="BB101" s="221"/>
      <c r="BC101" s="233"/>
      <c r="BD101" s="221"/>
      <c r="BE101" s="221"/>
      <c r="BF101" s="233"/>
      <c r="BG101" s="221"/>
      <c r="BH101" s="379">
        <f t="shared" si="223"/>
        <v>0</v>
      </c>
      <c r="BI101" s="255" t="str">
        <f t="shared" si="224"/>
        <v>10</v>
      </c>
      <c r="BJ101" s="318"/>
      <c r="BK101" s="253">
        <f t="shared" si="244"/>
        <v>0</v>
      </c>
      <c r="BL101" s="318"/>
      <c r="BM101" s="253">
        <f t="shared" si="225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253">
        <f t="shared" si="226"/>
        <v>0</v>
      </c>
      <c r="BW101" s="318"/>
      <c r="BX101" s="253">
        <f t="shared" si="245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253">
        <f t="shared" si="227"/>
        <v>0</v>
      </c>
      <c r="CH101" s="318"/>
      <c r="CI101" s="253">
        <f t="shared" si="228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253">
        <f t="shared" si="229"/>
        <v>0</v>
      </c>
      <c r="CS101" s="318"/>
      <c r="CT101" s="253">
        <f t="shared" si="230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253">
        <f t="shared" si="231"/>
        <v>0</v>
      </c>
      <c r="DD101" s="318"/>
      <c r="DE101" s="253">
        <f t="shared" si="232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.75" customHeight="1">
      <c r="A102" s="272" t="str">
        <f t="shared" si="214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233"/>
        <v>0</v>
      </c>
      <c r="F102" s="236">
        <f t="shared" si="234"/>
        <v>0</v>
      </c>
      <c r="G102" s="236">
        <f t="shared" si="215"/>
        <v>0</v>
      </c>
      <c r="H102" s="236">
        <f t="shared" si="235"/>
        <v>0</v>
      </c>
      <c r="I102" s="236">
        <f t="shared" si="216"/>
        <v>0</v>
      </c>
      <c r="J102" s="236">
        <f t="shared" si="217"/>
        <v>0</v>
      </c>
      <c r="K102" s="236">
        <f t="shared" si="218"/>
        <v>0</v>
      </c>
      <c r="L102" s="236">
        <f t="shared" si="219"/>
        <v>0</v>
      </c>
      <c r="M102" s="236">
        <f t="shared" si="220"/>
        <v>0</v>
      </c>
      <c r="N102" s="236">
        <f t="shared" si="221"/>
        <v>0</v>
      </c>
      <c r="O102" s="236">
        <f t="shared" si="222"/>
        <v>0</v>
      </c>
      <c r="P102" s="220"/>
      <c r="Q102" s="221"/>
      <c r="R102" s="237">
        <f t="shared" si="236"/>
        <v>0</v>
      </c>
      <c r="S102" s="221"/>
      <c r="T102" s="237">
        <f t="shared" si="237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238"/>
        <v>0</v>
      </c>
      <c r="AD102" s="221"/>
      <c r="AE102" s="237">
        <f t="shared" si="239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240"/>
        <v>0</v>
      </c>
      <c r="AO102" s="221"/>
      <c r="AP102" s="237">
        <f t="shared" si="241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42"/>
        <v>0</v>
      </c>
      <c r="AZ102" s="221"/>
      <c r="BA102" s="237">
        <f t="shared" si="243"/>
        <v>0</v>
      </c>
      <c r="BB102" s="221"/>
      <c r="BC102" s="233"/>
      <c r="BD102" s="221"/>
      <c r="BE102" s="221"/>
      <c r="BF102" s="233"/>
      <c r="BG102" s="221"/>
      <c r="BH102" s="379">
        <f t="shared" si="223"/>
        <v>0</v>
      </c>
      <c r="BI102" s="255" t="str">
        <f t="shared" si="224"/>
        <v>11</v>
      </c>
      <c r="BJ102" s="318"/>
      <c r="BK102" s="253">
        <f t="shared" si="244"/>
        <v>0</v>
      </c>
      <c r="BL102" s="318"/>
      <c r="BM102" s="253">
        <f t="shared" si="225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253">
        <f t="shared" si="226"/>
        <v>0</v>
      </c>
      <c r="BW102" s="318"/>
      <c r="BX102" s="253">
        <f t="shared" si="245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253">
        <f t="shared" si="227"/>
        <v>0</v>
      </c>
      <c r="CH102" s="318"/>
      <c r="CI102" s="253">
        <f t="shared" si="228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253">
        <f t="shared" si="229"/>
        <v>0</v>
      </c>
      <c r="CS102" s="318"/>
      <c r="CT102" s="253">
        <f t="shared" si="230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253">
        <f t="shared" si="231"/>
        <v>0</v>
      </c>
      <c r="DD102" s="318"/>
      <c r="DE102" s="253">
        <f t="shared" si="232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.75" customHeight="1">
      <c r="A103" s="272" t="str">
        <f t="shared" si="214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233"/>
        <v>0</v>
      </c>
      <c r="F103" s="236">
        <f t="shared" si="234"/>
        <v>0</v>
      </c>
      <c r="G103" s="236">
        <f t="shared" si="215"/>
        <v>0</v>
      </c>
      <c r="H103" s="236">
        <f t="shared" si="235"/>
        <v>0</v>
      </c>
      <c r="I103" s="236">
        <f t="shared" si="216"/>
        <v>0</v>
      </c>
      <c r="J103" s="236">
        <f t="shared" si="217"/>
        <v>0</v>
      </c>
      <c r="K103" s="236">
        <f t="shared" si="218"/>
        <v>0</v>
      </c>
      <c r="L103" s="236">
        <f t="shared" si="219"/>
        <v>0</v>
      </c>
      <c r="M103" s="236">
        <f t="shared" si="220"/>
        <v>0</v>
      </c>
      <c r="N103" s="236">
        <f t="shared" si="221"/>
        <v>0</v>
      </c>
      <c r="O103" s="236">
        <f t="shared" si="222"/>
        <v>0</v>
      </c>
      <c r="P103" s="220"/>
      <c r="Q103" s="221"/>
      <c r="R103" s="237">
        <f t="shared" si="236"/>
        <v>0</v>
      </c>
      <c r="S103" s="221"/>
      <c r="T103" s="237">
        <f t="shared" si="237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238"/>
        <v>0</v>
      </c>
      <c r="AD103" s="221"/>
      <c r="AE103" s="237">
        <f t="shared" si="239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240"/>
        <v>0</v>
      </c>
      <c r="AO103" s="221"/>
      <c r="AP103" s="237">
        <f t="shared" si="241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42"/>
        <v>0</v>
      </c>
      <c r="AZ103" s="221"/>
      <c r="BA103" s="237">
        <f t="shared" si="243"/>
        <v>0</v>
      </c>
      <c r="BB103" s="221"/>
      <c r="BC103" s="233"/>
      <c r="BD103" s="221"/>
      <c r="BE103" s="221"/>
      <c r="BF103" s="233"/>
      <c r="BG103" s="221"/>
      <c r="BH103" s="379">
        <f t="shared" si="223"/>
        <v>0</v>
      </c>
      <c r="BI103" s="255" t="str">
        <f t="shared" si="224"/>
        <v>12</v>
      </c>
      <c r="BJ103" s="318"/>
      <c r="BK103" s="253">
        <f t="shared" si="244"/>
        <v>0</v>
      </c>
      <c r="BL103" s="318"/>
      <c r="BM103" s="253">
        <f t="shared" si="225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253">
        <f t="shared" si="226"/>
        <v>0</v>
      </c>
      <c r="BW103" s="318"/>
      <c r="BX103" s="253">
        <f t="shared" si="245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253">
        <f t="shared" si="227"/>
        <v>0</v>
      </c>
      <c r="CH103" s="318"/>
      <c r="CI103" s="253">
        <f t="shared" si="228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253">
        <f t="shared" si="229"/>
        <v>0</v>
      </c>
      <c r="CS103" s="318"/>
      <c r="CT103" s="253">
        <f t="shared" si="230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253">
        <f t="shared" si="231"/>
        <v>0</v>
      </c>
      <c r="DD103" s="318"/>
      <c r="DE103" s="253">
        <f t="shared" si="232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ht="13.5" customHeight="1" thickBot="1">
      <c r="A104" s="272" t="str">
        <f t="shared" si="214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233"/>
        <v>0</v>
      </c>
      <c r="F104" s="236">
        <f t="shared" si="234"/>
        <v>0</v>
      </c>
      <c r="G104" s="236">
        <f t="shared" si="215"/>
        <v>0</v>
      </c>
      <c r="H104" s="236">
        <f t="shared" si="235"/>
        <v>0</v>
      </c>
      <c r="I104" s="236">
        <f t="shared" si="216"/>
        <v>0</v>
      </c>
      <c r="J104" s="236">
        <f t="shared" si="217"/>
        <v>0</v>
      </c>
      <c r="K104" s="236">
        <f t="shared" si="218"/>
        <v>0</v>
      </c>
      <c r="L104" s="236">
        <f t="shared" si="219"/>
        <v>0</v>
      </c>
      <c r="M104" s="236">
        <f t="shared" si="220"/>
        <v>0</v>
      </c>
      <c r="N104" s="236">
        <f t="shared" si="221"/>
        <v>0</v>
      </c>
      <c r="O104" s="236">
        <f>ROUND(SUM(Z104,AK104,AV104,BG104),1)</f>
        <v>0</v>
      </c>
      <c r="P104" s="223"/>
      <c r="Q104" s="224"/>
      <c r="R104" s="238">
        <f t="shared" si="236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238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240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42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9">
        <f t="shared" si="223"/>
        <v>0</v>
      </c>
      <c r="BI104" s="319" t="str">
        <f t="shared" si="224"/>
        <v>13</v>
      </c>
      <c r="BJ104" s="320"/>
      <c r="BK104" s="321">
        <f t="shared" si="244"/>
        <v>0</v>
      </c>
      <c r="BL104" s="320"/>
      <c r="BM104" s="321">
        <f t="shared" si="225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1">
        <f t="shared" si="226"/>
        <v>0</v>
      </c>
      <c r="BW104" s="320"/>
      <c r="BX104" s="321">
        <f t="shared" si="245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1">
        <f t="shared" si="227"/>
        <v>0</v>
      </c>
      <c r="CH104" s="320"/>
      <c r="CI104" s="321">
        <f t="shared" si="228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1">
        <f t="shared" si="229"/>
        <v>0</v>
      </c>
      <c r="CS104" s="320"/>
      <c r="CT104" s="321">
        <f t="shared" si="230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1">
        <f t="shared" si="231"/>
        <v>0</v>
      </c>
      <c r="DD104" s="320"/>
      <c r="DE104" s="321">
        <f t="shared" si="232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customHeight="1">
      <c r="A105" s="271" t="str">
        <f>B105</f>
        <v>Внести наименование учреждения 7</v>
      </c>
      <c r="B105" s="712" t="s">
        <v>251</v>
      </c>
      <c r="C105" s="713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4"/>
      <c r="P105" s="715" t="str">
        <f>CONCATENATE(P$1," - ",$B105)</f>
        <v>1 квартал - Внести наименование учреждения 7</v>
      </c>
      <c r="Q105" s="716"/>
      <c r="R105" s="716"/>
      <c r="S105" s="716"/>
      <c r="T105" s="716"/>
      <c r="U105" s="716"/>
      <c r="V105" s="716"/>
      <c r="W105" s="716"/>
      <c r="X105" s="716"/>
      <c r="Y105" s="716"/>
      <c r="Z105" s="717"/>
      <c r="AA105" s="715" t="str">
        <f>CONCATENATE(AA$1," - ",$B105)</f>
        <v>2 квартал - Внести наименование учреждения 7</v>
      </c>
      <c r="AB105" s="716"/>
      <c r="AC105" s="716"/>
      <c r="AD105" s="716"/>
      <c r="AE105" s="716"/>
      <c r="AF105" s="716"/>
      <c r="AG105" s="716"/>
      <c r="AH105" s="716"/>
      <c r="AI105" s="716"/>
      <c r="AJ105" s="716"/>
      <c r="AK105" s="717"/>
      <c r="AL105" s="715" t="str">
        <f>CONCATENATE(AL$1," - ",$B105)</f>
        <v>3 квартал - Внести наименование учреждения 7</v>
      </c>
      <c r="AM105" s="716"/>
      <c r="AN105" s="716"/>
      <c r="AO105" s="716"/>
      <c r="AP105" s="716"/>
      <c r="AQ105" s="716"/>
      <c r="AR105" s="716"/>
      <c r="AS105" s="716"/>
      <c r="AT105" s="716"/>
      <c r="AU105" s="716"/>
      <c r="AV105" s="717"/>
      <c r="AW105" s="715" t="str">
        <f>CONCATENATE(AW$1," - ",$B105)</f>
        <v>4 квартал - Внести наименование учреждения 7</v>
      </c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7"/>
      <c r="BH105" s="379">
        <f t="shared" si="223"/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46">IF(ROUND(E111-SUM(E112,E114:E115),5)&gt;=0,0,"Ошибка")</f>
        <v>0</v>
      </c>
      <c r="BK105" s="285">
        <f t="shared" si="246"/>
        <v>0</v>
      </c>
      <c r="BL105" s="285">
        <f t="shared" si="246"/>
        <v>0</v>
      </c>
      <c r="BM105" s="285">
        <f t="shared" si="246"/>
        <v>0</v>
      </c>
      <c r="BN105" s="285">
        <f t="shared" si="246"/>
        <v>0</v>
      </c>
      <c r="BO105" s="285">
        <f t="shared" si="246"/>
        <v>0</v>
      </c>
      <c r="BP105" s="285">
        <f t="shared" si="246"/>
        <v>0</v>
      </c>
      <c r="BQ105" s="285">
        <f t="shared" si="246"/>
        <v>0</v>
      </c>
      <c r="BR105" s="285">
        <f t="shared" si="246"/>
        <v>0</v>
      </c>
      <c r="BS105" s="285">
        <f t="shared" si="246"/>
        <v>0</v>
      </c>
      <c r="BT105" s="285">
        <f t="shared" si="246"/>
        <v>0</v>
      </c>
      <c r="BU105" s="285">
        <f t="shared" si="246"/>
        <v>0</v>
      </c>
      <c r="BV105" s="285">
        <f t="shared" si="246"/>
        <v>0</v>
      </c>
      <c r="BW105" s="285">
        <f t="shared" si="246"/>
        <v>0</v>
      </c>
      <c r="BX105" s="285">
        <f t="shared" si="246"/>
        <v>0</v>
      </c>
      <c r="BY105" s="285">
        <f t="shared" si="246"/>
        <v>0</v>
      </c>
      <c r="BZ105" s="285">
        <f t="shared" si="246"/>
        <v>0</v>
      </c>
      <c r="CA105" s="285">
        <f t="shared" si="246"/>
        <v>0</v>
      </c>
      <c r="CB105" s="285">
        <f t="shared" si="246"/>
        <v>0</v>
      </c>
      <c r="CC105" s="285">
        <f t="shared" si="246"/>
        <v>0</v>
      </c>
      <c r="CD105" s="285">
        <f t="shared" si="246"/>
        <v>0</v>
      </c>
      <c r="CE105" s="285">
        <f t="shared" si="246"/>
        <v>0</v>
      </c>
      <c r="CF105" s="285">
        <f t="shared" si="246"/>
        <v>0</v>
      </c>
      <c r="CG105" s="285">
        <f t="shared" si="246"/>
        <v>0</v>
      </c>
      <c r="CH105" s="285">
        <f t="shared" si="246"/>
        <v>0</v>
      </c>
      <c r="CI105" s="285">
        <f t="shared" si="246"/>
        <v>0</v>
      </c>
      <c r="CJ105" s="285">
        <f t="shared" si="246"/>
        <v>0</v>
      </c>
      <c r="CK105" s="285">
        <f t="shared" si="246"/>
        <v>0</v>
      </c>
      <c r="CL105" s="285">
        <f t="shared" si="246"/>
        <v>0</v>
      </c>
      <c r="CM105" s="285">
        <f t="shared" si="246"/>
        <v>0</v>
      </c>
      <c r="CN105" s="285">
        <f t="shared" si="246"/>
        <v>0</v>
      </c>
      <c r="CO105" s="285">
        <f t="shared" si="246"/>
        <v>0</v>
      </c>
      <c r="CP105" s="285">
        <f t="shared" ref="CP105:DL105" si="247">IF(ROUND(AK111-SUM(AK112,AK114:AK115),5)&gt;=0,0,"Ошибка")</f>
        <v>0</v>
      </c>
      <c r="CQ105" s="285">
        <f t="shared" si="247"/>
        <v>0</v>
      </c>
      <c r="CR105" s="285">
        <f t="shared" si="247"/>
        <v>0</v>
      </c>
      <c r="CS105" s="285">
        <f t="shared" si="247"/>
        <v>0</v>
      </c>
      <c r="CT105" s="285">
        <f t="shared" si="247"/>
        <v>0</v>
      </c>
      <c r="CU105" s="285">
        <f t="shared" si="247"/>
        <v>0</v>
      </c>
      <c r="CV105" s="285">
        <f t="shared" si="247"/>
        <v>0</v>
      </c>
      <c r="CW105" s="285">
        <f t="shared" si="247"/>
        <v>0</v>
      </c>
      <c r="CX105" s="285">
        <f t="shared" si="247"/>
        <v>0</v>
      </c>
      <c r="CY105" s="285">
        <f t="shared" si="247"/>
        <v>0</v>
      </c>
      <c r="CZ105" s="285">
        <f t="shared" si="247"/>
        <v>0</v>
      </c>
      <c r="DA105" s="285">
        <f t="shared" si="247"/>
        <v>0</v>
      </c>
      <c r="DB105" s="285">
        <f t="shared" si="247"/>
        <v>0</v>
      </c>
      <c r="DC105" s="285">
        <f t="shared" si="247"/>
        <v>0</v>
      </c>
      <c r="DD105" s="285">
        <f t="shared" si="247"/>
        <v>0</v>
      </c>
      <c r="DE105" s="285">
        <f t="shared" si="247"/>
        <v>0</v>
      </c>
      <c r="DF105" s="285">
        <f t="shared" si="247"/>
        <v>0</v>
      </c>
      <c r="DG105" s="285">
        <f t="shared" si="247"/>
        <v>0</v>
      </c>
      <c r="DH105" s="285">
        <f t="shared" si="247"/>
        <v>0</v>
      </c>
      <c r="DI105" s="285">
        <f t="shared" si="247"/>
        <v>0</v>
      </c>
      <c r="DJ105" s="285">
        <f t="shared" si="247"/>
        <v>0</v>
      </c>
      <c r="DK105" s="285">
        <f t="shared" si="247"/>
        <v>0</v>
      </c>
      <c r="DL105" s="285">
        <f t="shared" si="247"/>
        <v>0</v>
      </c>
    </row>
    <row r="106" spans="1:116" s="27" customFormat="1" ht="24.75" customHeight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48">SUM(J107:J111,J116:J118)</f>
        <v>0</v>
      </c>
      <c r="K106" s="236">
        <f t="shared" si="248"/>
        <v>0</v>
      </c>
      <c r="L106" s="236">
        <f t="shared" si="248"/>
        <v>0</v>
      </c>
      <c r="M106" s="236">
        <f t="shared" si="248"/>
        <v>0</v>
      </c>
      <c r="N106" s="236">
        <f t="shared" si="248"/>
        <v>0</v>
      </c>
      <c r="O106" s="236">
        <f t="shared" si="248"/>
        <v>0</v>
      </c>
      <c r="P106" s="228">
        <f t="shared" ref="P106:AJ106" si="249">SUM(P107:P111,P116:P118)</f>
        <v>0</v>
      </c>
      <c r="Q106" s="226">
        <f t="shared" si="249"/>
        <v>0</v>
      </c>
      <c r="R106" s="236">
        <f t="shared" si="249"/>
        <v>0</v>
      </c>
      <c r="S106" s="226">
        <f t="shared" si="249"/>
        <v>0</v>
      </c>
      <c r="T106" s="236">
        <f t="shared" si="249"/>
        <v>0</v>
      </c>
      <c r="U106" s="226">
        <f t="shared" si="249"/>
        <v>0</v>
      </c>
      <c r="V106" s="235">
        <f t="shared" si="249"/>
        <v>0</v>
      </c>
      <c r="W106" s="226">
        <f t="shared" si="249"/>
        <v>0</v>
      </c>
      <c r="X106" s="226">
        <f t="shared" si="249"/>
        <v>0</v>
      </c>
      <c r="Y106" s="235">
        <f t="shared" si="249"/>
        <v>0</v>
      </c>
      <c r="Z106" s="227">
        <f t="shared" si="249"/>
        <v>0</v>
      </c>
      <c r="AA106" s="228">
        <f t="shared" si="249"/>
        <v>0</v>
      </c>
      <c r="AB106" s="226">
        <f t="shared" si="249"/>
        <v>0</v>
      </c>
      <c r="AC106" s="236">
        <f t="shared" si="249"/>
        <v>0</v>
      </c>
      <c r="AD106" s="226">
        <f t="shared" si="249"/>
        <v>0</v>
      </c>
      <c r="AE106" s="236">
        <f t="shared" si="249"/>
        <v>0</v>
      </c>
      <c r="AF106" s="226">
        <f t="shared" si="249"/>
        <v>0</v>
      </c>
      <c r="AG106" s="235">
        <f t="shared" si="249"/>
        <v>0</v>
      </c>
      <c r="AH106" s="226">
        <f t="shared" si="249"/>
        <v>0</v>
      </c>
      <c r="AI106" s="226">
        <f t="shared" si="249"/>
        <v>0</v>
      </c>
      <c r="AJ106" s="235">
        <f t="shared" si="249"/>
        <v>0</v>
      </c>
      <c r="AK106" s="227">
        <f t="shared" ref="AK106:BG106" si="250">SUM(AK107:AK111,AK116:AK118)</f>
        <v>0</v>
      </c>
      <c r="AL106" s="228">
        <f t="shared" si="250"/>
        <v>0</v>
      </c>
      <c r="AM106" s="226">
        <f t="shared" si="250"/>
        <v>0</v>
      </c>
      <c r="AN106" s="236">
        <f t="shared" si="250"/>
        <v>0</v>
      </c>
      <c r="AO106" s="226">
        <f t="shared" si="250"/>
        <v>0</v>
      </c>
      <c r="AP106" s="236">
        <f t="shared" si="250"/>
        <v>0</v>
      </c>
      <c r="AQ106" s="226">
        <f t="shared" si="250"/>
        <v>0</v>
      </c>
      <c r="AR106" s="235">
        <f t="shared" si="250"/>
        <v>0</v>
      </c>
      <c r="AS106" s="226">
        <f t="shared" si="250"/>
        <v>0</v>
      </c>
      <c r="AT106" s="226">
        <f t="shared" si="250"/>
        <v>0</v>
      </c>
      <c r="AU106" s="235">
        <f t="shared" si="250"/>
        <v>0</v>
      </c>
      <c r="AV106" s="227">
        <f t="shared" si="250"/>
        <v>0</v>
      </c>
      <c r="AW106" s="228">
        <f t="shared" si="250"/>
        <v>0</v>
      </c>
      <c r="AX106" s="226">
        <f t="shared" si="250"/>
        <v>0</v>
      </c>
      <c r="AY106" s="236">
        <f t="shared" si="250"/>
        <v>0</v>
      </c>
      <c r="AZ106" s="226">
        <f t="shared" si="250"/>
        <v>0</v>
      </c>
      <c r="BA106" s="236">
        <f t="shared" si="250"/>
        <v>0</v>
      </c>
      <c r="BB106" s="226">
        <f t="shared" si="250"/>
        <v>0</v>
      </c>
      <c r="BC106" s="235">
        <f t="shared" si="250"/>
        <v>0</v>
      </c>
      <c r="BD106" s="226">
        <f t="shared" si="250"/>
        <v>0</v>
      </c>
      <c r="BE106" s="226">
        <f t="shared" si="250"/>
        <v>0</v>
      </c>
      <c r="BF106" s="235">
        <f t="shared" si="250"/>
        <v>0</v>
      </c>
      <c r="BG106" s="227">
        <f t="shared" si="250"/>
        <v>0</v>
      </c>
      <c r="BH106" s="379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51">IF(E112-E113&gt;=0,0,"Ошибка")</f>
        <v>0</v>
      </c>
      <c r="BK106" s="253">
        <f t="shared" si="251"/>
        <v>0</v>
      </c>
      <c r="BL106" s="253">
        <f t="shared" si="251"/>
        <v>0</v>
      </c>
      <c r="BM106" s="253">
        <f t="shared" si="251"/>
        <v>0</v>
      </c>
      <c r="BN106" s="253">
        <f t="shared" si="251"/>
        <v>0</v>
      </c>
      <c r="BO106" s="253">
        <f t="shared" si="251"/>
        <v>0</v>
      </c>
      <c r="BP106" s="253">
        <f t="shared" si="251"/>
        <v>0</v>
      </c>
      <c r="BQ106" s="253">
        <f t="shared" si="251"/>
        <v>0</v>
      </c>
      <c r="BR106" s="253">
        <f t="shared" si="251"/>
        <v>0</v>
      </c>
      <c r="BS106" s="253">
        <f t="shared" si="251"/>
        <v>0</v>
      </c>
      <c r="BT106" s="253">
        <f t="shared" si="251"/>
        <v>0</v>
      </c>
      <c r="BU106" s="253">
        <f t="shared" si="251"/>
        <v>0</v>
      </c>
      <c r="BV106" s="253">
        <f t="shared" si="251"/>
        <v>0</v>
      </c>
      <c r="BW106" s="253">
        <f t="shared" si="251"/>
        <v>0</v>
      </c>
      <c r="BX106" s="253">
        <f t="shared" si="251"/>
        <v>0</v>
      </c>
      <c r="BY106" s="253">
        <f t="shared" si="251"/>
        <v>0</v>
      </c>
      <c r="BZ106" s="253">
        <f t="shared" si="251"/>
        <v>0</v>
      </c>
      <c r="CA106" s="253">
        <f t="shared" si="251"/>
        <v>0</v>
      </c>
      <c r="CB106" s="253">
        <f t="shared" si="251"/>
        <v>0</v>
      </c>
      <c r="CC106" s="253">
        <f t="shared" si="251"/>
        <v>0</v>
      </c>
      <c r="CD106" s="253">
        <f t="shared" si="251"/>
        <v>0</v>
      </c>
      <c r="CE106" s="253">
        <f t="shared" si="251"/>
        <v>0</v>
      </c>
      <c r="CF106" s="253">
        <f t="shared" si="251"/>
        <v>0</v>
      </c>
      <c r="CG106" s="253">
        <f t="shared" si="251"/>
        <v>0</v>
      </c>
      <c r="CH106" s="253">
        <f t="shared" si="251"/>
        <v>0</v>
      </c>
      <c r="CI106" s="253">
        <f t="shared" si="251"/>
        <v>0</v>
      </c>
      <c r="CJ106" s="253">
        <f t="shared" si="251"/>
        <v>0</v>
      </c>
      <c r="CK106" s="253">
        <f t="shared" si="251"/>
        <v>0</v>
      </c>
      <c r="CL106" s="253">
        <f t="shared" si="251"/>
        <v>0</v>
      </c>
      <c r="CM106" s="253">
        <f t="shared" si="251"/>
        <v>0</v>
      </c>
      <c r="CN106" s="253">
        <f t="shared" si="251"/>
        <v>0</v>
      </c>
      <c r="CO106" s="253">
        <f t="shared" si="251"/>
        <v>0</v>
      </c>
      <c r="CP106" s="253">
        <f t="shared" ref="CP106:DL106" si="252">IF(AK112-AK113&gt;=0,0,"Ошибка")</f>
        <v>0</v>
      </c>
      <c r="CQ106" s="253">
        <f t="shared" si="252"/>
        <v>0</v>
      </c>
      <c r="CR106" s="253">
        <f t="shared" si="252"/>
        <v>0</v>
      </c>
      <c r="CS106" s="253">
        <f t="shared" si="252"/>
        <v>0</v>
      </c>
      <c r="CT106" s="253">
        <f t="shared" si="252"/>
        <v>0</v>
      </c>
      <c r="CU106" s="253">
        <f t="shared" si="252"/>
        <v>0</v>
      </c>
      <c r="CV106" s="253">
        <f t="shared" si="252"/>
        <v>0</v>
      </c>
      <c r="CW106" s="253">
        <f t="shared" si="252"/>
        <v>0</v>
      </c>
      <c r="CX106" s="253">
        <f t="shared" si="252"/>
        <v>0</v>
      </c>
      <c r="CY106" s="253">
        <f t="shared" si="252"/>
        <v>0</v>
      </c>
      <c r="CZ106" s="253">
        <f t="shared" si="252"/>
        <v>0</v>
      </c>
      <c r="DA106" s="253">
        <f t="shared" si="252"/>
        <v>0</v>
      </c>
      <c r="DB106" s="253">
        <f t="shared" si="252"/>
        <v>0</v>
      </c>
      <c r="DC106" s="253">
        <f t="shared" si="252"/>
        <v>0</v>
      </c>
      <c r="DD106" s="253">
        <f t="shared" si="252"/>
        <v>0</v>
      </c>
      <c r="DE106" s="253">
        <f t="shared" si="252"/>
        <v>0</v>
      </c>
      <c r="DF106" s="253">
        <f t="shared" si="252"/>
        <v>0</v>
      </c>
      <c r="DG106" s="253">
        <f t="shared" si="252"/>
        <v>0</v>
      </c>
      <c r="DH106" s="253">
        <f t="shared" si="252"/>
        <v>0</v>
      </c>
      <c r="DI106" s="253">
        <f t="shared" si="252"/>
        <v>0</v>
      </c>
      <c r="DJ106" s="253">
        <f t="shared" si="252"/>
        <v>0</v>
      </c>
      <c r="DK106" s="253">
        <f t="shared" si="252"/>
        <v>0</v>
      </c>
      <c r="DL106" s="253">
        <f t="shared" si="252"/>
        <v>0</v>
      </c>
    </row>
    <row r="107" spans="1:116" s="27" customFormat="1" ht="24.75" customHeight="1">
      <c r="A107" s="272" t="str">
        <f t="shared" ref="A107:A118" si="253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254">SUM(J107:L107)</f>
        <v>0</v>
      </c>
      <c r="H107" s="236">
        <f>ROUND(SUM(S107,AD107,AO107,AZ107),1)</f>
        <v>0</v>
      </c>
      <c r="I107" s="236">
        <f t="shared" ref="I107:I118" si="255">SUM(M107:O107)</f>
        <v>0</v>
      </c>
      <c r="J107" s="236">
        <f t="shared" ref="J107:J118" si="256">ROUND(SUM(U107,AF107,AQ107,BB107),1)</f>
        <v>0</v>
      </c>
      <c r="K107" s="236">
        <f t="shared" ref="K107:K118" si="257">ROUND(SUM(V107,AG107,AR107,BC107),1)</f>
        <v>0</v>
      </c>
      <c r="L107" s="236">
        <f t="shared" ref="L107:L118" si="258">ROUND(SUM(W107,AH107,AS107,BD107),1)</f>
        <v>0</v>
      </c>
      <c r="M107" s="236">
        <f t="shared" ref="M107:M118" si="259">ROUND(SUM(X107,AI107,AT107,BE107),1)</f>
        <v>0</v>
      </c>
      <c r="N107" s="236">
        <f t="shared" ref="N107:N118" si="260">ROUND(SUM(Y107,AJ107,AU107,BF107),1)</f>
        <v>0</v>
      </c>
      <c r="O107" s="236">
        <f t="shared" ref="O107:O117" si="261">ROUND(SUM(Z107,AK107,AV107,BG107),1)</f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9">
        <f t="shared" ref="BH107:BH119" si="262">IF((COUNTA(BJ107:DL107)-COUNTIF(BJ107:DL107,0))=0,0,CONCATENATE("Ошибки!-",COUNTA(BJ107:DL107)-COUNTIF(BJ107:DL107,0)))</f>
        <v>0</v>
      </c>
      <c r="BI107" s="255" t="str">
        <f t="shared" ref="BI107:BI118" si="263">D107</f>
        <v>02</v>
      </c>
      <c r="BJ107" s="318"/>
      <c r="BK107" s="253">
        <f>IF(ROUND((E107-F107),5)&gt;=0,0,"Ошибка!")</f>
        <v>0</v>
      </c>
      <c r="BL107" s="318"/>
      <c r="BM107" s="253">
        <f t="shared" ref="BM107:BM118" si="264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253">
        <f t="shared" ref="BV107:BV118" si="265">IF(ROUND((P107-Q107),5)&gt;=0,0,"Ошибка!")</f>
        <v>0</v>
      </c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253">
        <f t="shared" ref="CG107:CG118" si="266">IF(ROUND((AA107-AB107),5)&gt;=0,0,"Ошибка!")</f>
        <v>0</v>
      </c>
      <c r="CH107" s="318"/>
      <c r="CI107" s="253">
        <f t="shared" ref="CI107:CI118" si="267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253">
        <f t="shared" ref="CR107:CR118" si="268">IF(ROUND((AL107-AM107),5)&gt;=0,0,"Ошибка!")</f>
        <v>0</v>
      </c>
      <c r="CS107" s="318"/>
      <c r="CT107" s="253">
        <f t="shared" ref="CT107:CT118" si="26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253">
        <f t="shared" ref="DC107:DC118" si="270">IF(ROUND((AW107-AX107),5)&gt;=0,0,"Ошибка!")</f>
        <v>0</v>
      </c>
      <c r="DD107" s="318"/>
      <c r="DE107" s="253">
        <f t="shared" ref="DE107:DE118" si="271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.75" customHeight="1">
      <c r="A108" s="272" t="str">
        <f t="shared" si="253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72">ROUND(SUM(P108,AA108,AL108,AW108),0)</f>
        <v>0</v>
      </c>
      <c r="F108" s="236">
        <f t="shared" ref="F108:F118" si="273">ROUND(SUM(Q108,AB108,AM108,AX108),1)</f>
        <v>0</v>
      </c>
      <c r="G108" s="236">
        <f t="shared" si="254"/>
        <v>0</v>
      </c>
      <c r="H108" s="236">
        <f t="shared" ref="H108:H118" si="274">ROUND(SUM(S108,AD108,AO108,AZ108),1)</f>
        <v>0</v>
      </c>
      <c r="I108" s="236">
        <f t="shared" si="255"/>
        <v>0</v>
      </c>
      <c r="J108" s="236">
        <f t="shared" si="256"/>
        <v>0</v>
      </c>
      <c r="K108" s="236">
        <f t="shared" si="257"/>
        <v>0</v>
      </c>
      <c r="L108" s="236">
        <f t="shared" si="258"/>
        <v>0</v>
      </c>
      <c r="M108" s="236">
        <f t="shared" si="259"/>
        <v>0</v>
      </c>
      <c r="N108" s="236">
        <f t="shared" si="260"/>
        <v>0</v>
      </c>
      <c r="O108" s="236">
        <f t="shared" si="261"/>
        <v>0</v>
      </c>
      <c r="P108" s="220"/>
      <c r="Q108" s="221"/>
      <c r="R108" s="237">
        <f t="shared" ref="R108:R118" si="275">SUM(U108:W108)</f>
        <v>0</v>
      </c>
      <c r="S108" s="221"/>
      <c r="T108" s="237">
        <f t="shared" ref="T108:T117" si="276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77">SUM(AF108:AH108)</f>
        <v>0</v>
      </c>
      <c r="AD108" s="221"/>
      <c r="AE108" s="237">
        <f t="shared" ref="AE108:AE117" si="278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79">SUM(AQ108:AS108)</f>
        <v>0</v>
      </c>
      <c r="AO108" s="221"/>
      <c r="AP108" s="237">
        <f t="shared" ref="AP108:AP117" si="280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81">SUM(BB108:BD108)</f>
        <v>0</v>
      </c>
      <c r="AZ108" s="221"/>
      <c r="BA108" s="237">
        <f t="shared" ref="BA108:BA117" si="282">SUM(BE108:BG108)</f>
        <v>0</v>
      </c>
      <c r="BB108" s="221"/>
      <c r="BC108" s="233"/>
      <c r="BD108" s="221"/>
      <c r="BE108" s="221"/>
      <c r="BF108" s="233"/>
      <c r="BG108" s="221"/>
      <c r="BH108" s="379">
        <f t="shared" si="262"/>
        <v>0</v>
      </c>
      <c r="BI108" s="255" t="str">
        <f t="shared" si="263"/>
        <v>03</v>
      </c>
      <c r="BJ108" s="318"/>
      <c r="BK108" s="253">
        <f t="shared" ref="BK108:BK118" si="283">IF(ROUND((E108-F108),5)&gt;=0,0,"Ошибка!")</f>
        <v>0</v>
      </c>
      <c r="BL108" s="318"/>
      <c r="BM108" s="253">
        <f t="shared" si="264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253">
        <f t="shared" si="265"/>
        <v>0</v>
      </c>
      <c r="BW108" s="318"/>
      <c r="BX108" s="253">
        <f t="shared" ref="BX108:BX118" si="28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253">
        <f t="shared" si="266"/>
        <v>0</v>
      </c>
      <c r="CH108" s="318"/>
      <c r="CI108" s="253">
        <f t="shared" si="267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253">
        <f t="shared" si="268"/>
        <v>0</v>
      </c>
      <c r="CS108" s="318"/>
      <c r="CT108" s="253">
        <f t="shared" si="26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253">
        <f t="shared" si="270"/>
        <v>0</v>
      </c>
      <c r="DD108" s="318"/>
      <c r="DE108" s="253">
        <f t="shared" si="271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.75" customHeight="1">
      <c r="A109" s="272" t="str">
        <f t="shared" si="253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72"/>
        <v>0</v>
      </c>
      <c r="F109" s="236">
        <f t="shared" si="273"/>
        <v>0</v>
      </c>
      <c r="G109" s="236">
        <f t="shared" si="254"/>
        <v>0</v>
      </c>
      <c r="H109" s="236">
        <f t="shared" si="274"/>
        <v>0</v>
      </c>
      <c r="I109" s="236">
        <f t="shared" si="255"/>
        <v>0</v>
      </c>
      <c r="J109" s="236">
        <f t="shared" si="256"/>
        <v>0</v>
      </c>
      <c r="K109" s="236">
        <f t="shared" si="257"/>
        <v>0</v>
      </c>
      <c r="L109" s="236">
        <f t="shared" si="258"/>
        <v>0</v>
      </c>
      <c r="M109" s="236">
        <f t="shared" si="259"/>
        <v>0</v>
      </c>
      <c r="N109" s="236">
        <f t="shared" si="260"/>
        <v>0</v>
      </c>
      <c r="O109" s="236">
        <f t="shared" si="261"/>
        <v>0</v>
      </c>
      <c r="P109" s="220"/>
      <c r="Q109" s="221"/>
      <c r="R109" s="237">
        <f t="shared" si="275"/>
        <v>0</v>
      </c>
      <c r="S109" s="221"/>
      <c r="T109" s="237">
        <f t="shared" si="276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77"/>
        <v>0</v>
      </c>
      <c r="AD109" s="221"/>
      <c r="AE109" s="237">
        <f t="shared" si="278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79"/>
        <v>0</v>
      </c>
      <c r="AO109" s="221"/>
      <c r="AP109" s="237">
        <f t="shared" si="280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81"/>
        <v>0</v>
      </c>
      <c r="AZ109" s="221"/>
      <c r="BA109" s="237">
        <f t="shared" si="282"/>
        <v>0</v>
      </c>
      <c r="BB109" s="221"/>
      <c r="BC109" s="233"/>
      <c r="BD109" s="221"/>
      <c r="BE109" s="221"/>
      <c r="BF109" s="233"/>
      <c r="BG109" s="221"/>
      <c r="BH109" s="379">
        <f t="shared" si="262"/>
        <v>0</v>
      </c>
      <c r="BI109" s="255" t="str">
        <f t="shared" si="263"/>
        <v>04</v>
      </c>
      <c r="BJ109" s="318"/>
      <c r="BK109" s="253">
        <f t="shared" si="283"/>
        <v>0</v>
      </c>
      <c r="BL109" s="318"/>
      <c r="BM109" s="253">
        <f t="shared" si="264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253">
        <f t="shared" si="265"/>
        <v>0</v>
      </c>
      <c r="BW109" s="318"/>
      <c r="BX109" s="253">
        <f t="shared" si="28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253">
        <f t="shared" si="266"/>
        <v>0</v>
      </c>
      <c r="CH109" s="318"/>
      <c r="CI109" s="253">
        <f t="shared" si="267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253">
        <f t="shared" si="268"/>
        <v>0</v>
      </c>
      <c r="CS109" s="318"/>
      <c r="CT109" s="253">
        <f t="shared" si="26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253">
        <f t="shared" si="270"/>
        <v>0</v>
      </c>
      <c r="DD109" s="318"/>
      <c r="DE109" s="253">
        <f t="shared" si="271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.75" customHeight="1">
      <c r="A110" s="272" t="str">
        <f t="shared" si="253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72"/>
        <v>0</v>
      </c>
      <c r="F110" s="236">
        <f t="shared" si="273"/>
        <v>0</v>
      </c>
      <c r="G110" s="236">
        <f t="shared" si="254"/>
        <v>0</v>
      </c>
      <c r="H110" s="236">
        <f t="shared" si="274"/>
        <v>0</v>
      </c>
      <c r="I110" s="236">
        <f t="shared" si="255"/>
        <v>0</v>
      </c>
      <c r="J110" s="236">
        <f t="shared" si="256"/>
        <v>0</v>
      </c>
      <c r="K110" s="236">
        <f t="shared" si="257"/>
        <v>0</v>
      </c>
      <c r="L110" s="236">
        <f t="shared" si="258"/>
        <v>0</v>
      </c>
      <c r="M110" s="236">
        <f t="shared" si="259"/>
        <v>0</v>
      </c>
      <c r="N110" s="236">
        <f t="shared" si="260"/>
        <v>0</v>
      </c>
      <c r="O110" s="236">
        <f t="shared" si="261"/>
        <v>0</v>
      </c>
      <c r="P110" s="220"/>
      <c r="Q110" s="221"/>
      <c r="R110" s="237">
        <f t="shared" si="275"/>
        <v>0</v>
      </c>
      <c r="S110" s="221"/>
      <c r="T110" s="237">
        <f t="shared" si="276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77"/>
        <v>0</v>
      </c>
      <c r="AD110" s="221"/>
      <c r="AE110" s="237">
        <f t="shared" si="278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79"/>
        <v>0</v>
      </c>
      <c r="AO110" s="221"/>
      <c r="AP110" s="237">
        <f t="shared" si="280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81"/>
        <v>0</v>
      </c>
      <c r="AZ110" s="221"/>
      <c r="BA110" s="237">
        <f t="shared" si="282"/>
        <v>0</v>
      </c>
      <c r="BB110" s="221"/>
      <c r="BC110" s="233"/>
      <c r="BD110" s="221"/>
      <c r="BE110" s="221"/>
      <c r="BF110" s="233"/>
      <c r="BG110" s="221"/>
      <c r="BH110" s="379">
        <f t="shared" si="262"/>
        <v>0</v>
      </c>
      <c r="BI110" s="255" t="str">
        <f t="shared" si="263"/>
        <v>05</v>
      </c>
      <c r="BJ110" s="318"/>
      <c r="BK110" s="253">
        <f t="shared" si="283"/>
        <v>0</v>
      </c>
      <c r="BL110" s="318"/>
      <c r="BM110" s="253">
        <f t="shared" si="264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253">
        <f t="shared" si="265"/>
        <v>0</v>
      </c>
      <c r="BW110" s="318"/>
      <c r="BX110" s="253">
        <f t="shared" si="28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253">
        <f t="shared" si="266"/>
        <v>0</v>
      </c>
      <c r="CH110" s="318"/>
      <c r="CI110" s="253">
        <f t="shared" si="267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253">
        <f t="shared" si="268"/>
        <v>0</v>
      </c>
      <c r="CS110" s="318"/>
      <c r="CT110" s="253">
        <f t="shared" si="26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253">
        <f t="shared" si="270"/>
        <v>0</v>
      </c>
      <c r="DD110" s="318"/>
      <c r="DE110" s="253">
        <f t="shared" si="271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.75" customHeight="1">
      <c r="A111" s="272" t="str">
        <f t="shared" si="253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72"/>
        <v>0</v>
      </c>
      <c r="F111" s="236">
        <f t="shared" si="273"/>
        <v>0</v>
      </c>
      <c r="G111" s="236">
        <f t="shared" si="254"/>
        <v>0</v>
      </c>
      <c r="H111" s="236">
        <f t="shared" si="274"/>
        <v>0</v>
      </c>
      <c r="I111" s="236">
        <f t="shared" si="255"/>
        <v>0</v>
      </c>
      <c r="J111" s="236">
        <f t="shared" si="256"/>
        <v>0</v>
      </c>
      <c r="K111" s="236">
        <f t="shared" si="257"/>
        <v>0</v>
      </c>
      <c r="L111" s="236">
        <f t="shared" si="258"/>
        <v>0</v>
      </c>
      <c r="M111" s="236">
        <f t="shared" si="259"/>
        <v>0</v>
      </c>
      <c r="N111" s="236">
        <f t="shared" si="260"/>
        <v>0</v>
      </c>
      <c r="O111" s="236">
        <f t="shared" si="261"/>
        <v>0</v>
      </c>
      <c r="P111" s="220"/>
      <c r="Q111" s="221"/>
      <c r="R111" s="237">
        <f t="shared" si="275"/>
        <v>0</v>
      </c>
      <c r="S111" s="221"/>
      <c r="T111" s="237">
        <f t="shared" si="276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77"/>
        <v>0</v>
      </c>
      <c r="AD111" s="221"/>
      <c r="AE111" s="237">
        <f t="shared" si="278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79"/>
        <v>0</v>
      </c>
      <c r="AO111" s="221"/>
      <c r="AP111" s="237">
        <f t="shared" si="280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81"/>
        <v>0</v>
      </c>
      <c r="AZ111" s="221"/>
      <c r="BA111" s="237">
        <f t="shared" si="282"/>
        <v>0</v>
      </c>
      <c r="BB111" s="221"/>
      <c r="BC111" s="233"/>
      <c r="BD111" s="221"/>
      <c r="BE111" s="221"/>
      <c r="BF111" s="233"/>
      <c r="BG111" s="221"/>
      <c r="BH111" s="379">
        <f t="shared" si="262"/>
        <v>0</v>
      </c>
      <c r="BI111" s="255" t="str">
        <f t="shared" si="263"/>
        <v>06</v>
      </c>
      <c r="BJ111" s="318"/>
      <c r="BK111" s="253">
        <f t="shared" si="283"/>
        <v>0</v>
      </c>
      <c r="BL111" s="318"/>
      <c r="BM111" s="253">
        <f t="shared" si="264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253">
        <f t="shared" si="265"/>
        <v>0</v>
      </c>
      <c r="BW111" s="318"/>
      <c r="BX111" s="253">
        <f t="shared" si="28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253">
        <f t="shared" si="266"/>
        <v>0</v>
      </c>
      <c r="CH111" s="318"/>
      <c r="CI111" s="253">
        <f t="shared" si="267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253">
        <f t="shared" si="268"/>
        <v>0</v>
      </c>
      <c r="CS111" s="318"/>
      <c r="CT111" s="253">
        <f t="shared" si="26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253">
        <f t="shared" si="270"/>
        <v>0</v>
      </c>
      <c r="DD111" s="318"/>
      <c r="DE111" s="253">
        <f t="shared" si="271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.75" customHeight="1">
      <c r="A112" s="272" t="str">
        <f t="shared" si="253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72"/>
        <v>0</v>
      </c>
      <c r="F112" s="236">
        <f t="shared" si="273"/>
        <v>0</v>
      </c>
      <c r="G112" s="236">
        <f t="shared" si="254"/>
        <v>0</v>
      </c>
      <c r="H112" s="236">
        <f t="shared" si="274"/>
        <v>0</v>
      </c>
      <c r="I112" s="236">
        <f t="shared" si="255"/>
        <v>0</v>
      </c>
      <c r="J112" s="236">
        <f t="shared" si="256"/>
        <v>0</v>
      </c>
      <c r="K112" s="236">
        <f t="shared" si="257"/>
        <v>0</v>
      </c>
      <c r="L112" s="236">
        <f t="shared" si="258"/>
        <v>0</v>
      </c>
      <c r="M112" s="236">
        <f t="shared" si="259"/>
        <v>0</v>
      </c>
      <c r="N112" s="236">
        <f t="shared" si="260"/>
        <v>0</v>
      </c>
      <c r="O112" s="236">
        <f t="shared" si="261"/>
        <v>0</v>
      </c>
      <c r="P112" s="220"/>
      <c r="Q112" s="221"/>
      <c r="R112" s="237">
        <f t="shared" si="275"/>
        <v>0</v>
      </c>
      <c r="S112" s="221"/>
      <c r="T112" s="237">
        <f t="shared" si="276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77"/>
        <v>0</v>
      </c>
      <c r="AD112" s="221"/>
      <c r="AE112" s="237">
        <f t="shared" si="278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79"/>
        <v>0</v>
      </c>
      <c r="AO112" s="221"/>
      <c r="AP112" s="237">
        <f t="shared" si="280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81"/>
        <v>0</v>
      </c>
      <c r="AZ112" s="221"/>
      <c r="BA112" s="237">
        <f t="shared" si="282"/>
        <v>0</v>
      </c>
      <c r="BB112" s="221"/>
      <c r="BC112" s="233"/>
      <c r="BD112" s="221"/>
      <c r="BE112" s="221"/>
      <c r="BF112" s="233"/>
      <c r="BG112" s="221"/>
      <c r="BH112" s="379">
        <f t="shared" si="262"/>
        <v>0</v>
      </c>
      <c r="BI112" s="255" t="str">
        <f t="shared" si="263"/>
        <v>07</v>
      </c>
      <c r="BJ112" s="318"/>
      <c r="BK112" s="253">
        <f t="shared" si="283"/>
        <v>0</v>
      </c>
      <c r="BL112" s="318"/>
      <c r="BM112" s="253">
        <f t="shared" si="264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253">
        <f t="shared" si="265"/>
        <v>0</v>
      </c>
      <c r="BW112" s="318"/>
      <c r="BX112" s="253">
        <f t="shared" si="28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253">
        <f t="shared" si="266"/>
        <v>0</v>
      </c>
      <c r="CH112" s="318"/>
      <c r="CI112" s="253">
        <f t="shared" si="267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253">
        <f t="shared" si="268"/>
        <v>0</v>
      </c>
      <c r="CS112" s="318"/>
      <c r="CT112" s="253">
        <f t="shared" si="26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253">
        <f t="shared" si="270"/>
        <v>0</v>
      </c>
      <c r="DD112" s="318"/>
      <c r="DE112" s="253">
        <f t="shared" si="271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.75" customHeight="1">
      <c r="A113" s="272" t="str">
        <f t="shared" si="253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72"/>
        <v>0</v>
      </c>
      <c r="F113" s="236">
        <f t="shared" si="273"/>
        <v>0</v>
      </c>
      <c r="G113" s="236">
        <f t="shared" si="254"/>
        <v>0</v>
      </c>
      <c r="H113" s="236">
        <f t="shared" si="274"/>
        <v>0</v>
      </c>
      <c r="I113" s="236">
        <f t="shared" si="255"/>
        <v>0</v>
      </c>
      <c r="J113" s="236">
        <f t="shared" si="256"/>
        <v>0</v>
      </c>
      <c r="K113" s="236">
        <f t="shared" si="257"/>
        <v>0</v>
      </c>
      <c r="L113" s="236">
        <f t="shared" si="258"/>
        <v>0</v>
      </c>
      <c r="M113" s="236">
        <f t="shared" si="259"/>
        <v>0</v>
      </c>
      <c r="N113" s="236">
        <f t="shared" si="260"/>
        <v>0</v>
      </c>
      <c r="O113" s="236">
        <f t="shared" si="261"/>
        <v>0</v>
      </c>
      <c r="P113" s="220"/>
      <c r="Q113" s="221"/>
      <c r="R113" s="237">
        <f t="shared" si="275"/>
        <v>0</v>
      </c>
      <c r="S113" s="221"/>
      <c r="T113" s="237">
        <f t="shared" si="276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77"/>
        <v>0</v>
      </c>
      <c r="AD113" s="221"/>
      <c r="AE113" s="237">
        <f t="shared" si="278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79"/>
        <v>0</v>
      </c>
      <c r="AO113" s="221"/>
      <c r="AP113" s="237">
        <f t="shared" si="280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81"/>
        <v>0</v>
      </c>
      <c r="AZ113" s="221"/>
      <c r="BA113" s="237">
        <f t="shared" si="282"/>
        <v>0</v>
      </c>
      <c r="BB113" s="221"/>
      <c r="BC113" s="233"/>
      <c r="BD113" s="221"/>
      <c r="BE113" s="221"/>
      <c r="BF113" s="233"/>
      <c r="BG113" s="221"/>
      <c r="BH113" s="379">
        <f t="shared" si="262"/>
        <v>0</v>
      </c>
      <c r="BI113" s="255" t="str">
        <f t="shared" si="263"/>
        <v>08</v>
      </c>
      <c r="BJ113" s="318"/>
      <c r="BK113" s="253">
        <f t="shared" si="283"/>
        <v>0</v>
      </c>
      <c r="BL113" s="318"/>
      <c r="BM113" s="253">
        <f t="shared" si="264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253">
        <f t="shared" si="265"/>
        <v>0</v>
      </c>
      <c r="BW113" s="318"/>
      <c r="BX113" s="253">
        <f t="shared" si="28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253">
        <f t="shared" si="266"/>
        <v>0</v>
      </c>
      <c r="CH113" s="318"/>
      <c r="CI113" s="253">
        <f t="shared" si="267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253">
        <f t="shared" si="268"/>
        <v>0</v>
      </c>
      <c r="CS113" s="318"/>
      <c r="CT113" s="253">
        <f t="shared" si="26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253">
        <f t="shared" si="270"/>
        <v>0</v>
      </c>
      <c r="DD113" s="318"/>
      <c r="DE113" s="253">
        <f t="shared" si="271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.75" customHeight="1">
      <c r="A114" s="272" t="str">
        <f t="shared" si="253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72"/>
        <v>0</v>
      </c>
      <c r="F114" s="236">
        <f t="shared" si="273"/>
        <v>0</v>
      </c>
      <c r="G114" s="236">
        <f t="shared" si="254"/>
        <v>0</v>
      </c>
      <c r="H114" s="236">
        <f t="shared" si="274"/>
        <v>0</v>
      </c>
      <c r="I114" s="236">
        <f t="shared" si="255"/>
        <v>0</v>
      </c>
      <c r="J114" s="236">
        <f t="shared" si="256"/>
        <v>0</v>
      </c>
      <c r="K114" s="236">
        <f t="shared" si="257"/>
        <v>0</v>
      </c>
      <c r="L114" s="236">
        <f t="shared" si="258"/>
        <v>0</v>
      </c>
      <c r="M114" s="236">
        <f t="shared" si="259"/>
        <v>0</v>
      </c>
      <c r="N114" s="236">
        <f t="shared" si="260"/>
        <v>0</v>
      </c>
      <c r="O114" s="236">
        <f t="shared" si="261"/>
        <v>0</v>
      </c>
      <c r="P114" s="220"/>
      <c r="Q114" s="221"/>
      <c r="R114" s="237">
        <f t="shared" si="275"/>
        <v>0</v>
      </c>
      <c r="S114" s="221"/>
      <c r="T114" s="237">
        <f t="shared" si="276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77"/>
        <v>0</v>
      </c>
      <c r="AD114" s="221"/>
      <c r="AE114" s="237">
        <f t="shared" si="278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79"/>
        <v>0</v>
      </c>
      <c r="AO114" s="221"/>
      <c r="AP114" s="237">
        <f t="shared" si="280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81"/>
        <v>0</v>
      </c>
      <c r="AZ114" s="221"/>
      <c r="BA114" s="237">
        <f t="shared" si="282"/>
        <v>0</v>
      </c>
      <c r="BB114" s="221"/>
      <c r="BC114" s="233"/>
      <c r="BD114" s="221"/>
      <c r="BE114" s="221"/>
      <c r="BF114" s="233"/>
      <c r="BG114" s="221"/>
      <c r="BH114" s="379">
        <f t="shared" si="262"/>
        <v>0</v>
      </c>
      <c r="BI114" s="255" t="str">
        <f t="shared" si="263"/>
        <v>09</v>
      </c>
      <c r="BJ114" s="318"/>
      <c r="BK114" s="253">
        <f t="shared" si="283"/>
        <v>0</v>
      </c>
      <c r="BL114" s="318"/>
      <c r="BM114" s="253">
        <f t="shared" si="264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253">
        <f t="shared" si="265"/>
        <v>0</v>
      </c>
      <c r="BW114" s="318"/>
      <c r="BX114" s="253">
        <f t="shared" si="28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253">
        <f t="shared" si="266"/>
        <v>0</v>
      </c>
      <c r="CH114" s="318"/>
      <c r="CI114" s="253">
        <f t="shared" si="267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253">
        <f t="shared" si="268"/>
        <v>0</v>
      </c>
      <c r="CS114" s="318"/>
      <c r="CT114" s="253">
        <f t="shared" si="26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253">
        <f t="shared" si="270"/>
        <v>0</v>
      </c>
      <c r="DD114" s="318"/>
      <c r="DE114" s="253">
        <f t="shared" si="271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.75" customHeight="1">
      <c r="A115" s="272" t="str">
        <f t="shared" si="253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72"/>
        <v>0</v>
      </c>
      <c r="F115" s="236">
        <f t="shared" si="273"/>
        <v>0</v>
      </c>
      <c r="G115" s="236">
        <f t="shared" si="254"/>
        <v>0</v>
      </c>
      <c r="H115" s="236">
        <f t="shared" si="274"/>
        <v>0</v>
      </c>
      <c r="I115" s="236">
        <f t="shared" si="255"/>
        <v>0</v>
      </c>
      <c r="J115" s="236">
        <f t="shared" si="256"/>
        <v>0</v>
      </c>
      <c r="K115" s="236">
        <f t="shared" si="257"/>
        <v>0</v>
      </c>
      <c r="L115" s="236">
        <f t="shared" si="258"/>
        <v>0</v>
      </c>
      <c r="M115" s="236">
        <f t="shared" si="259"/>
        <v>0</v>
      </c>
      <c r="N115" s="236">
        <f t="shared" si="260"/>
        <v>0</v>
      </c>
      <c r="O115" s="236">
        <f t="shared" si="261"/>
        <v>0</v>
      </c>
      <c r="P115" s="220"/>
      <c r="Q115" s="221"/>
      <c r="R115" s="237">
        <f t="shared" si="275"/>
        <v>0</v>
      </c>
      <c r="S115" s="221"/>
      <c r="T115" s="237">
        <f t="shared" si="276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77"/>
        <v>0</v>
      </c>
      <c r="AD115" s="221"/>
      <c r="AE115" s="237">
        <f t="shared" si="278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79"/>
        <v>0</v>
      </c>
      <c r="AO115" s="221"/>
      <c r="AP115" s="237">
        <f t="shared" si="280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81"/>
        <v>0</v>
      </c>
      <c r="AZ115" s="221"/>
      <c r="BA115" s="237">
        <f t="shared" si="282"/>
        <v>0</v>
      </c>
      <c r="BB115" s="221"/>
      <c r="BC115" s="233"/>
      <c r="BD115" s="221"/>
      <c r="BE115" s="221"/>
      <c r="BF115" s="233"/>
      <c r="BG115" s="221"/>
      <c r="BH115" s="379">
        <f t="shared" si="262"/>
        <v>0</v>
      </c>
      <c r="BI115" s="255" t="str">
        <f t="shared" si="263"/>
        <v>10</v>
      </c>
      <c r="BJ115" s="318"/>
      <c r="BK115" s="253">
        <f t="shared" si="283"/>
        <v>0</v>
      </c>
      <c r="BL115" s="318"/>
      <c r="BM115" s="253">
        <f t="shared" si="264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253">
        <f t="shared" si="265"/>
        <v>0</v>
      </c>
      <c r="BW115" s="318"/>
      <c r="BX115" s="253">
        <f t="shared" si="28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253">
        <f t="shared" si="266"/>
        <v>0</v>
      </c>
      <c r="CH115" s="318"/>
      <c r="CI115" s="253">
        <f t="shared" si="267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253">
        <f t="shared" si="268"/>
        <v>0</v>
      </c>
      <c r="CS115" s="318"/>
      <c r="CT115" s="253">
        <f t="shared" si="26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253">
        <f t="shared" si="270"/>
        <v>0</v>
      </c>
      <c r="DD115" s="318"/>
      <c r="DE115" s="253">
        <f t="shared" si="271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.75" customHeight="1">
      <c r="A116" s="272" t="str">
        <f t="shared" si="253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72"/>
        <v>0</v>
      </c>
      <c r="F116" s="236">
        <f t="shared" si="273"/>
        <v>0</v>
      </c>
      <c r="G116" s="236">
        <f t="shared" si="254"/>
        <v>0</v>
      </c>
      <c r="H116" s="236">
        <f t="shared" si="274"/>
        <v>0</v>
      </c>
      <c r="I116" s="236">
        <f t="shared" si="255"/>
        <v>0</v>
      </c>
      <c r="J116" s="236">
        <f t="shared" si="256"/>
        <v>0</v>
      </c>
      <c r="K116" s="236">
        <f t="shared" si="257"/>
        <v>0</v>
      </c>
      <c r="L116" s="236">
        <f t="shared" si="258"/>
        <v>0</v>
      </c>
      <c r="M116" s="236">
        <f t="shared" si="259"/>
        <v>0</v>
      </c>
      <c r="N116" s="236">
        <f t="shared" si="260"/>
        <v>0</v>
      </c>
      <c r="O116" s="236">
        <f t="shared" si="261"/>
        <v>0</v>
      </c>
      <c r="P116" s="220"/>
      <c r="Q116" s="221"/>
      <c r="R116" s="237">
        <f t="shared" si="275"/>
        <v>0</v>
      </c>
      <c r="S116" s="221"/>
      <c r="T116" s="237">
        <f t="shared" si="276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77"/>
        <v>0</v>
      </c>
      <c r="AD116" s="221"/>
      <c r="AE116" s="237">
        <f t="shared" si="278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79"/>
        <v>0</v>
      </c>
      <c r="AO116" s="221"/>
      <c r="AP116" s="237">
        <f t="shared" si="280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81"/>
        <v>0</v>
      </c>
      <c r="AZ116" s="221"/>
      <c r="BA116" s="237">
        <f t="shared" si="282"/>
        <v>0</v>
      </c>
      <c r="BB116" s="221"/>
      <c r="BC116" s="233"/>
      <c r="BD116" s="221"/>
      <c r="BE116" s="221"/>
      <c r="BF116" s="233"/>
      <c r="BG116" s="221"/>
      <c r="BH116" s="379">
        <f t="shared" si="262"/>
        <v>0</v>
      </c>
      <c r="BI116" s="255" t="str">
        <f t="shared" si="263"/>
        <v>11</v>
      </c>
      <c r="BJ116" s="318"/>
      <c r="BK116" s="253">
        <f t="shared" si="283"/>
        <v>0</v>
      </c>
      <c r="BL116" s="318"/>
      <c r="BM116" s="253">
        <f t="shared" si="264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253">
        <f t="shared" si="265"/>
        <v>0</v>
      </c>
      <c r="BW116" s="318"/>
      <c r="BX116" s="253">
        <f t="shared" si="28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253">
        <f t="shared" si="266"/>
        <v>0</v>
      </c>
      <c r="CH116" s="318"/>
      <c r="CI116" s="253">
        <f t="shared" si="267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253">
        <f t="shared" si="268"/>
        <v>0</v>
      </c>
      <c r="CS116" s="318"/>
      <c r="CT116" s="253">
        <f t="shared" si="26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253">
        <f t="shared" si="270"/>
        <v>0</v>
      </c>
      <c r="DD116" s="318"/>
      <c r="DE116" s="253">
        <f t="shared" si="271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.75" customHeight="1">
      <c r="A117" s="272" t="str">
        <f t="shared" si="253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72"/>
        <v>0</v>
      </c>
      <c r="F117" s="236">
        <f t="shared" si="273"/>
        <v>0</v>
      </c>
      <c r="G117" s="236">
        <f t="shared" si="254"/>
        <v>0</v>
      </c>
      <c r="H117" s="236">
        <f t="shared" si="274"/>
        <v>0</v>
      </c>
      <c r="I117" s="236">
        <f t="shared" si="255"/>
        <v>0</v>
      </c>
      <c r="J117" s="236">
        <f t="shared" si="256"/>
        <v>0</v>
      </c>
      <c r="K117" s="236">
        <f t="shared" si="257"/>
        <v>0</v>
      </c>
      <c r="L117" s="236">
        <f t="shared" si="258"/>
        <v>0</v>
      </c>
      <c r="M117" s="236">
        <f t="shared" si="259"/>
        <v>0</v>
      </c>
      <c r="N117" s="236">
        <f t="shared" si="260"/>
        <v>0</v>
      </c>
      <c r="O117" s="236">
        <f t="shared" si="261"/>
        <v>0</v>
      </c>
      <c r="P117" s="220"/>
      <c r="Q117" s="221"/>
      <c r="R117" s="237">
        <f t="shared" si="275"/>
        <v>0</v>
      </c>
      <c r="S117" s="221"/>
      <c r="T117" s="237">
        <f t="shared" si="276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77"/>
        <v>0</v>
      </c>
      <c r="AD117" s="221"/>
      <c r="AE117" s="237">
        <f t="shared" si="278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79"/>
        <v>0</v>
      </c>
      <c r="AO117" s="221"/>
      <c r="AP117" s="237">
        <f t="shared" si="280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81"/>
        <v>0</v>
      </c>
      <c r="AZ117" s="221"/>
      <c r="BA117" s="237">
        <f t="shared" si="282"/>
        <v>0</v>
      </c>
      <c r="BB117" s="221"/>
      <c r="BC117" s="233"/>
      <c r="BD117" s="221"/>
      <c r="BE117" s="221"/>
      <c r="BF117" s="233"/>
      <c r="BG117" s="221"/>
      <c r="BH117" s="379">
        <f t="shared" si="262"/>
        <v>0</v>
      </c>
      <c r="BI117" s="255" t="str">
        <f t="shared" si="263"/>
        <v>12</v>
      </c>
      <c r="BJ117" s="318"/>
      <c r="BK117" s="253">
        <f t="shared" si="283"/>
        <v>0</v>
      </c>
      <c r="BL117" s="318"/>
      <c r="BM117" s="253">
        <f t="shared" si="264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253">
        <f t="shared" si="265"/>
        <v>0</v>
      </c>
      <c r="BW117" s="318"/>
      <c r="BX117" s="253">
        <f t="shared" si="28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253">
        <f t="shared" si="266"/>
        <v>0</v>
      </c>
      <c r="CH117" s="318"/>
      <c r="CI117" s="253">
        <f t="shared" si="267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253">
        <f t="shared" si="268"/>
        <v>0</v>
      </c>
      <c r="CS117" s="318"/>
      <c r="CT117" s="253">
        <f t="shared" si="26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253">
        <f t="shared" si="270"/>
        <v>0</v>
      </c>
      <c r="DD117" s="318"/>
      <c r="DE117" s="253">
        <f t="shared" si="271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ht="13.5" customHeight="1" thickBot="1">
      <c r="A118" s="272" t="str">
        <f t="shared" si="253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72"/>
        <v>0</v>
      </c>
      <c r="F118" s="236">
        <f t="shared" si="273"/>
        <v>0</v>
      </c>
      <c r="G118" s="236">
        <f t="shared" si="254"/>
        <v>0</v>
      </c>
      <c r="H118" s="236">
        <f t="shared" si="274"/>
        <v>0</v>
      </c>
      <c r="I118" s="236">
        <f t="shared" si="255"/>
        <v>0</v>
      </c>
      <c r="J118" s="236">
        <f t="shared" si="256"/>
        <v>0</v>
      </c>
      <c r="K118" s="236">
        <f t="shared" si="257"/>
        <v>0</v>
      </c>
      <c r="L118" s="236">
        <f t="shared" si="258"/>
        <v>0</v>
      </c>
      <c r="M118" s="236">
        <f t="shared" si="259"/>
        <v>0</v>
      </c>
      <c r="N118" s="236">
        <f t="shared" si="260"/>
        <v>0</v>
      </c>
      <c r="O118" s="236">
        <f>ROUND(SUM(Z118,AK118,AV118,BG118),1)</f>
        <v>0</v>
      </c>
      <c r="P118" s="223"/>
      <c r="Q118" s="224"/>
      <c r="R118" s="238">
        <f t="shared" si="275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77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79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81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9">
        <f t="shared" si="262"/>
        <v>0</v>
      </c>
      <c r="BI118" s="319" t="str">
        <f t="shared" si="263"/>
        <v>13</v>
      </c>
      <c r="BJ118" s="320"/>
      <c r="BK118" s="321">
        <f t="shared" si="283"/>
        <v>0</v>
      </c>
      <c r="BL118" s="320"/>
      <c r="BM118" s="321">
        <f t="shared" si="264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1">
        <f t="shared" si="265"/>
        <v>0</v>
      </c>
      <c r="BW118" s="320"/>
      <c r="BX118" s="321">
        <f t="shared" si="28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1">
        <f t="shared" si="266"/>
        <v>0</v>
      </c>
      <c r="CH118" s="320"/>
      <c r="CI118" s="321">
        <f t="shared" si="267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1">
        <f t="shared" si="268"/>
        <v>0</v>
      </c>
      <c r="CS118" s="320"/>
      <c r="CT118" s="321">
        <f t="shared" si="26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1">
        <f t="shared" si="270"/>
        <v>0</v>
      </c>
      <c r="DD118" s="320"/>
      <c r="DE118" s="321">
        <f t="shared" si="271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customHeight="1">
      <c r="A119" s="271" t="str">
        <f>B119</f>
        <v>Внести наименование учреждения 8</v>
      </c>
      <c r="B119" s="712" t="s">
        <v>252</v>
      </c>
      <c r="C119" s="713"/>
      <c r="D119" s="713"/>
      <c r="E119" s="713"/>
      <c r="F119" s="713"/>
      <c r="G119" s="713"/>
      <c r="H119" s="713"/>
      <c r="I119" s="713"/>
      <c r="J119" s="713"/>
      <c r="K119" s="713"/>
      <c r="L119" s="713"/>
      <c r="M119" s="713"/>
      <c r="N119" s="713"/>
      <c r="O119" s="714"/>
      <c r="P119" s="715" t="str">
        <f>CONCATENATE(P$1," - ",$B119)</f>
        <v>1 квартал - Внести наименование учреждения 8</v>
      </c>
      <c r="Q119" s="716"/>
      <c r="R119" s="716"/>
      <c r="S119" s="716"/>
      <c r="T119" s="716"/>
      <c r="U119" s="716"/>
      <c r="V119" s="716"/>
      <c r="W119" s="716"/>
      <c r="X119" s="716"/>
      <c r="Y119" s="716"/>
      <c r="Z119" s="717"/>
      <c r="AA119" s="715" t="str">
        <f>CONCATENATE(AA$1," - ",$B119)</f>
        <v>2 квартал - Внести наименование учреждения 8</v>
      </c>
      <c r="AB119" s="716"/>
      <c r="AC119" s="716"/>
      <c r="AD119" s="716"/>
      <c r="AE119" s="716"/>
      <c r="AF119" s="716"/>
      <c r="AG119" s="716"/>
      <c r="AH119" s="716"/>
      <c r="AI119" s="716"/>
      <c r="AJ119" s="716"/>
      <c r="AK119" s="717"/>
      <c r="AL119" s="715" t="str">
        <f>CONCATENATE(AL$1," - ",$B119)</f>
        <v>3 квартал - Внести наименование учреждения 8</v>
      </c>
      <c r="AM119" s="716"/>
      <c r="AN119" s="716"/>
      <c r="AO119" s="716"/>
      <c r="AP119" s="716"/>
      <c r="AQ119" s="716"/>
      <c r="AR119" s="716"/>
      <c r="AS119" s="716"/>
      <c r="AT119" s="716"/>
      <c r="AU119" s="716"/>
      <c r="AV119" s="717"/>
      <c r="AW119" s="715" t="str">
        <f>CONCATENATE(AW$1," - ",$B119)</f>
        <v>4 квартал - Внести наименование учреждения 8</v>
      </c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7"/>
      <c r="BH119" s="379">
        <f t="shared" si="262"/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85">IF(ROUND(E125-SUM(E126,E128:E129),5)&gt;=0,0,"Ошибка")</f>
        <v>0</v>
      </c>
      <c r="BK119" s="285">
        <f t="shared" si="285"/>
        <v>0</v>
      </c>
      <c r="BL119" s="285">
        <f t="shared" si="285"/>
        <v>0</v>
      </c>
      <c r="BM119" s="285">
        <f t="shared" si="285"/>
        <v>0</v>
      </c>
      <c r="BN119" s="285">
        <f t="shared" si="285"/>
        <v>0</v>
      </c>
      <c r="BO119" s="285">
        <f t="shared" si="285"/>
        <v>0</v>
      </c>
      <c r="BP119" s="285">
        <f t="shared" si="285"/>
        <v>0</v>
      </c>
      <c r="BQ119" s="285">
        <f t="shared" si="285"/>
        <v>0</v>
      </c>
      <c r="BR119" s="285">
        <f t="shared" si="285"/>
        <v>0</v>
      </c>
      <c r="BS119" s="285">
        <f t="shared" si="285"/>
        <v>0</v>
      </c>
      <c r="BT119" s="285">
        <f t="shared" si="285"/>
        <v>0</v>
      </c>
      <c r="BU119" s="285">
        <f t="shared" si="285"/>
        <v>0</v>
      </c>
      <c r="BV119" s="285">
        <f t="shared" si="285"/>
        <v>0</v>
      </c>
      <c r="BW119" s="285">
        <f t="shared" si="285"/>
        <v>0</v>
      </c>
      <c r="BX119" s="285">
        <f t="shared" si="285"/>
        <v>0</v>
      </c>
      <c r="BY119" s="285">
        <f t="shared" si="285"/>
        <v>0</v>
      </c>
      <c r="BZ119" s="285">
        <f t="shared" si="285"/>
        <v>0</v>
      </c>
      <c r="CA119" s="285">
        <f t="shared" si="285"/>
        <v>0</v>
      </c>
      <c r="CB119" s="285">
        <f t="shared" si="285"/>
        <v>0</v>
      </c>
      <c r="CC119" s="285">
        <f t="shared" si="285"/>
        <v>0</v>
      </c>
      <c r="CD119" s="285">
        <f t="shared" si="285"/>
        <v>0</v>
      </c>
      <c r="CE119" s="285">
        <f t="shared" si="285"/>
        <v>0</v>
      </c>
      <c r="CF119" s="285">
        <f t="shared" si="285"/>
        <v>0</v>
      </c>
      <c r="CG119" s="285">
        <f t="shared" si="285"/>
        <v>0</v>
      </c>
      <c r="CH119" s="285">
        <f t="shared" si="285"/>
        <v>0</v>
      </c>
      <c r="CI119" s="285">
        <f t="shared" si="285"/>
        <v>0</v>
      </c>
      <c r="CJ119" s="285">
        <f t="shared" si="285"/>
        <v>0</v>
      </c>
      <c r="CK119" s="285">
        <f t="shared" si="285"/>
        <v>0</v>
      </c>
      <c r="CL119" s="285">
        <f t="shared" si="285"/>
        <v>0</v>
      </c>
      <c r="CM119" s="285">
        <f t="shared" si="285"/>
        <v>0</v>
      </c>
      <c r="CN119" s="285">
        <f t="shared" si="285"/>
        <v>0</v>
      </c>
      <c r="CO119" s="285">
        <f t="shared" si="285"/>
        <v>0</v>
      </c>
      <c r="CP119" s="285">
        <f t="shared" ref="CP119:DL119" si="286">IF(ROUND(AK125-SUM(AK126,AK128:AK129),5)&gt;=0,0,"Ошибка")</f>
        <v>0</v>
      </c>
      <c r="CQ119" s="285">
        <f t="shared" si="286"/>
        <v>0</v>
      </c>
      <c r="CR119" s="285">
        <f t="shared" si="286"/>
        <v>0</v>
      </c>
      <c r="CS119" s="285">
        <f t="shared" si="286"/>
        <v>0</v>
      </c>
      <c r="CT119" s="285">
        <f t="shared" si="286"/>
        <v>0</v>
      </c>
      <c r="CU119" s="285">
        <f t="shared" si="286"/>
        <v>0</v>
      </c>
      <c r="CV119" s="285">
        <f t="shared" si="286"/>
        <v>0</v>
      </c>
      <c r="CW119" s="285">
        <f t="shared" si="286"/>
        <v>0</v>
      </c>
      <c r="CX119" s="285">
        <f t="shared" si="286"/>
        <v>0</v>
      </c>
      <c r="CY119" s="285">
        <f t="shared" si="286"/>
        <v>0</v>
      </c>
      <c r="CZ119" s="285">
        <f t="shared" si="286"/>
        <v>0</v>
      </c>
      <c r="DA119" s="285">
        <f t="shared" si="286"/>
        <v>0</v>
      </c>
      <c r="DB119" s="285">
        <f t="shared" si="286"/>
        <v>0</v>
      </c>
      <c r="DC119" s="285">
        <f t="shared" si="286"/>
        <v>0</v>
      </c>
      <c r="DD119" s="285">
        <f t="shared" si="286"/>
        <v>0</v>
      </c>
      <c r="DE119" s="285">
        <f t="shared" si="286"/>
        <v>0</v>
      </c>
      <c r="DF119" s="285">
        <f t="shared" si="286"/>
        <v>0</v>
      </c>
      <c r="DG119" s="285">
        <f t="shared" si="286"/>
        <v>0</v>
      </c>
      <c r="DH119" s="285">
        <f t="shared" si="286"/>
        <v>0</v>
      </c>
      <c r="DI119" s="285">
        <f t="shared" si="286"/>
        <v>0</v>
      </c>
      <c r="DJ119" s="285">
        <f t="shared" si="286"/>
        <v>0</v>
      </c>
      <c r="DK119" s="285">
        <f t="shared" si="286"/>
        <v>0</v>
      </c>
      <c r="DL119" s="285">
        <f t="shared" si="286"/>
        <v>0</v>
      </c>
    </row>
    <row r="120" spans="1:116" s="27" customFormat="1" ht="24.75" customHeight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87">SUM(J121:J125,J130:J132)</f>
        <v>0</v>
      </c>
      <c r="K120" s="236">
        <f t="shared" si="287"/>
        <v>0</v>
      </c>
      <c r="L120" s="236">
        <f t="shared" si="287"/>
        <v>0</v>
      </c>
      <c r="M120" s="236">
        <f t="shared" si="287"/>
        <v>0</v>
      </c>
      <c r="N120" s="236">
        <f t="shared" si="287"/>
        <v>0</v>
      </c>
      <c r="O120" s="236">
        <f t="shared" si="287"/>
        <v>0</v>
      </c>
      <c r="P120" s="228">
        <f t="shared" ref="P120:AJ120" si="288">SUM(P121:P125,P130:P132)</f>
        <v>0</v>
      </c>
      <c r="Q120" s="226">
        <f t="shared" si="288"/>
        <v>0</v>
      </c>
      <c r="R120" s="236">
        <f t="shared" si="288"/>
        <v>0</v>
      </c>
      <c r="S120" s="226">
        <f t="shared" si="288"/>
        <v>0</v>
      </c>
      <c r="T120" s="236">
        <f t="shared" si="288"/>
        <v>0</v>
      </c>
      <c r="U120" s="226">
        <f t="shared" si="288"/>
        <v>0</v>
      </c>
      <c r="V120" s="235">
        <f t="shared" si="288"/>
        <v>0</v>
      </c>
      <c r="W120" s="226">
        <f t="shared" si="288"/>
        <v>0</v>
      </c>
      <c r="X120" s="226">
        <f t="shared" si="288"/>
        <v>0</v>
      </c>
      <c r="Y120" s="235">
        <f t="shared" si="288"/>
        <v>0</v>
      </c>
      <c r="Z120" s="227">
        <f t="shared" si="288"/>
        <v>0</v>
      </c>
      <c r="AA120" s="228">
        <f t="shared" si="288"/>
        <v>0</v>
      </c>
      <c r="AB120" s="226">
        <f t="shared" si="288"/>
        <v>0</v>
      </c>
      <c r="AC120" s="236">
        <f t="shared" si="288"/>
        <v>0</v>
      </c>
      <c r="AD120" s="226">
        <f t="shared" si="288"/>
        <v>0</v>
      </c>
      <c r="AE120" s="236">
        <f t="shared" si="288"/>
        <v>0</v>
      </c>
      <c r="AF120" s="226">
        <f t="shared" si="288"/>
        <v>0</v>
      </c>
      <c r="AG120" s="235">
        <f t="shared" si="288"/>
        <v>0</v>
      </c>
      <c r="AH120" s="226">
        <f t="shared" si="288"/>
        <v>0</v>
      </c>
      <c r="AI120" s="226">
        <f t="shared" si="288"/>
        <v>0</v>
      </c>
      <c r="AJ120" s="235">
        <f t="shared" si="288"/>
        <v>0</v>
      </c>
      <c r="AK120" s="227">
        <f t="shared" ref="AK120:BG120" si="289">SUM(AK121:AK125,AK130:AK132)</f>
        <v>0</v>
      </c>
      <c r="AL120" s="228">
        <f t="shared" si="289"/>
        <v>0</v>
      </c>
      <c r="AM120" s="226">
        <f t="shared" si="289"/>
        <v>0</v>
      </c>
      <c r="AN120" s="236">
        <f t="shared" si="289"/>
        <v>0</v>
      </c>
      <c r="AO120" s="226">
        <f t="shared" si="289"/>
        <v>0</v>
      </c>
      <c r="AP120" s="236">
        <f t="shared" si="289"/>
        <v>0</v>
      </c>
      <c r="AQ120" s="226">
        <f t="shared" si="289"/>
        <v>0</v>
      </c>
      <c r="AR120" s="235">
        <f t="shared" si="289"/>
        <v>0</v>
      </c>
      <c r="AS120" s="226">
        <f t="shared" si="289"/>
        <v>0</v>
      </c>
      <c r="AT120" s="226">
        <f t="shared" si="289"/>
        <v>0</v>
      </c>
      <c r="AU120" s="235">
        <f t="shared" si="289"/>
        <v>0</v>
      </c>
      <c r="AV120" s="227">
        <f t="shared" si="289"/>
        <v>0</v>
      </c>
      <c r="AW120" s="228">
        <f t="shared" si="289"/>
        <v>0</v>
      </c>
      <c r="AX120" s="226">
        <f t="shared" si="289"/>
        <v>0</v>
      </c>
      <c r="AY120" s="236">
        <f t="shared" si="289"/>
        <v>0</v>
      </c>
      <c r="AZ120" s="226">
        <f t="shared" si="289"/>
        <v>0</v>
      </c>
      <c r="BA120" s="236">
        <f t="shared" si="289"/>
        <v>0</v>
      </c>
      <c r="BB120" s="226">
        <f t="shared" si="289"/>
        <v>0</v>
      </c>
      <c r="BC120" s="235">
        <f t="shared" si="289"/>
        <v>0</v>
      </c>
      <c r="BD120" s="226">
        <f t="shared" si="289"/>
        <v>0</v>
      </c>
      <c r="BE120" s="226">
        <f t="shared" si="289"/>
        <v>0</v>
      </c>
      <c r="BF120" s="235">
        <f t="shared" si="289"/>
        <v>0</v>
      </c>
      <c r="BG120" s="227">
        <f t="shared" si="289"/>
        <v>0</v>
      </c>
      <c r="BH120" s="379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90">IF(E126-E127&gt;=0,0,"Ошибка")</f>
        <v>0</v>
      </c>
      <c r="BK120" s="253">
        <f t="shared" si="290"/>
        <v>0</v>
      </c>
      <c r="BL120" s="253">
        <f t="shared" si="290"/>
        <v>0</v>
      </c>
      <c r="BM120" s="253">
        <f t="shared" si="290"/>
        <v>0</v>
      </c>
      <c r="BN120" s="253">
        <f t="shared" si="290"/>
        <v>0</v>
      </c>
      <c r="BO120" s="253">
        <f t="shared" si="290"/>
        <v>0</v>
      </c>
      <c r="BP120" s="253">
        <f t="shared" si="290"/>
        <v>0</v>
      </c>
      <c r="BQ120" s="253">
        <f t="shared" si="290"/>
        <v>0</v>
      </c>
      <c r="BR120" s="253">
        <f t="shared" si="290"/>
        <v>0</v>
      </c>
      <c r="BS120" s="253">
        <f t="shared" si="290"/>
        <v>0</v>
      </c>
      <c r="BT120" s="253">
        <f t="shared" si="290"/>
        <v>0</v>
      </c>
      <c r="BU120" s="253">
        <f t="shared" si="290"/>
        <v>0</v>
      </c>
      <c r="BV120" s="253">
        <f t="shared" si="290"/>
        <v>0</v>
      </c>
      <c r="BW120" s="253">
        <f t="shared" si="290"/>
        <v>0</v>
      </c>
      <c r="BX120" s="253">
        <f t="shared" si="290"/>
        <v>0</v>
      </c>
      <c r="BY120" s="253">
        <f t="shared" si="290"/>
        <v>0</v>
      </c>
      <c r="BZ120" s="253">
        <f t="shared" si="290"/>
        <v>0</v>
      </c>
      <c r="CA120" s="253">
        <f t="shared" si="290"/>
        <v>0</v>
      </c>
      <c r="CB120" s="253">
        <f t="shared" si="290"/>
        <v>0</v>
      </c>
      <c r="CC120" s="253">
        <f t="shared" si="290"/>
        <v>0</v>
      </c>
      <c r="CD120" s="253">
        <f t="shared" si="290"/>
        <v>0</v>
      </c>
      <c r="CE120" s="253">
        <f t="shared" si="290"/>
        <v>0</v>
      </c>
      <c r="CF120" s="253">
        <f t="shared" si="290"/>
        <v>0</v>
      </c>
      <c r="CG120" s="253">
        <f t="shared" si="290"/>
        <v>0</v>
      </c>
      <c r="CH120" s="253">
        <f t="shared" si="290"/>
        <v>0</v>
      </c>
      <c r="CI120" s="253">
        <f t="shared" si="290"/>
        <v>0</v>
      </c>
      <c r="CJ120" s="253">
        <f t="shared" si="290"/>
        <v>0</v>
      </c>
      <c r="CK120" s="253">
        <f t="shared" si="290"/>
        <v>0</v>
      </c>
      <c r="CL120" s="253">
        <f t="shared" si="290"/>
        <v>0</v>
      </c>
      <c r="CM120" s="253">
        <f t="shared" si="290"/>
        <v>0</v>
      </c>
      <c r="CN120" s="253">
        <f t="shared" si="290"/>
        <v>0</v>
      </c>
      <c r="CO120" s="253">
        <f t="shared" si="290"/>
        <v>0</v>
      </c>
      <c r="CP120" s="253">
        <f t="shared" ref="CP120:DL120" si="291">IF(AK126-AK127&gt;=0,0,"Ошибка")</f>
        <v>0</v>
      </c>
      <c r="CQ120" s="253">
        <f t="shared" si="291"/>
        <v>0</v>
      </c>
      <c r="CR120" s="253">
        <f t="shared" si="291"/>
        <v>0</v>
      </c>
      <c r="CS120" s="253">
        <f t="shared" si="291"/>
        <v>0</v>
      </c>
      <c r="CT120" s="253">
        <f t="shared" si="291"/>
        <v>0</v>
      </c>
      <c r="CU120" s="253">
        <f t="shared" si="291"/>
        <v>0</v>
      </c>
      <c r="CV120" s="253">
        <f t="shared" si="291"/>
        <v>0</v>
      </c>
      <c r="CW120" s="253">
        <f t="shared" si="291"/>
        <v>0</v>
      </c>
      <c r="CX120" s="253">
        <f t="shared" si="291"/>
        <v>0</v>
      </c>
      <c r="CY120" s="253">
        <f t="shared" si="291"/>
        <v>0</v>
      </c>
      <c r="CZ120" s="253">
        <f t="shared" si="291"/>
        <v>0</v>
      </c>
      <c r="DA120" s="253">
        <f t="shared" si="291"/>
        <v>0</v>
      </c>
      <c r="DB120" s="253">
        <f t="shared" si="291"/>
        <v>0</v>
      </c>
      <c r="DC120" s="253">
        <f t="shared" si="291"/>
        <v>0</v>
      </c>
      <c r="DD120" s="253">
        <f t="shared" si="291"/>
        <v>0</v>
      </c>
      <c r="DE120" s="253">
        <f t="shared" si="291"/>
        <v>0</v>
      </c>
      <c r="DF120" s="253">
        <f t="shared" si="291"/>
        <v>0</v>
      </c>
      <c r="DG120" s="253">
        <f t="shared" si="291"/>
        <v>0</v>
      </c>
      <c r="DH120" s="253">
        <f t="shared" si="291"/>
        <v>0</v>
      </c>
      <c r="DI120" s="253">
        <f t="shared" si="291"/>
        <v>0</v>
      </c>
      <c r="DJ120" s="253">
        <f t="shared" si="291"/>
        <v>0</v>
      </c>
      <c r="DK120" s="253">
        <f t="shared" si="291"/>
        <v>0</v>
      </c>
      <c r="DL120" s="253">
        <f t="shared" si="291"/>
        <v>0</v>
      </c>
    </row>
    <row r="121" spans="1:116" s="27" customFormat="1" ht="24.75" customHeight="1">
      <c r="A121" s="272" t="str">
        <f t="shared" ref="A121:A132" si="292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93">SUM(J121:L121)</f>
        <v>0</v>
      </c>
      <c r="H121" s="236">
        <f>ROUND(SUM(S121,AD121,AO121,AZ121),1)</f>
        <v>0</v>
      </c>
      <c r="I121" s="236">
        <f t="shared" ref="I121:I132" si="294">SUM(M121:O121)</f>
        <v>0</v>
      </c>
      <c r="J121" s="236">
        <f t="shared" ref="J121:J132" si="295">ROUND(SUM(U121,AF121,AQ121,BB121),1)</f>
        <v>0</v>
      </c>
      <c r="K121" s="236">
        <f t="shared" ref="K121:K132" si="296">ROUND(SUM(V121,AG121,AR121,BC121),1)</f>
        <v>0</v>
      </c>
      <c r="L121" s="236">
        <f t="shared" ref="L121:L132" si="297">ROUND(SUM(W121,AH121,AS121,BD121),1)</f>
        <v>0</v>
      </c>
      <c r="M121" s="236">
        <f t="shared" ref="M121:M132" si="298">ROUND(SUM(X121,AI121,AT121,BE121),1)</f>
        <v>0</v>
      </c>
      <c r="N121" s="236">
        <f t="shared" ref="N121:N132" si="299">ROUND(SUM(Y121,AJ121,AU121,BF121),1)</f>
        <v>0</v>
      </c>
      <c r="O121" s="236">
        <f t="shared" ref="O121:O131" si="300">ROUND(SUM(Z121,AK121,AV121,BG121),1)</f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9">
        <f t="shared" ref="BH121:BH133" si="301">IF((COUNTA(BJ121:DL121)-COUNTIF(BJ121:DL121,0))=0,0,CONCATENATE("Ошибки!-",COUNTA(BJ121:DL121)-COUNTIF(BJ121:DL121,0)))</f>
        <v>0</v>
      </c>
      <c r="BI121" s="255" t="str">
        <f t="shared" ref="BI121:BI132" si="302">D121</f>
        <v>02</v>
      </c>
      <c r="BJ121" s="318"/>
      <c r="BK121" s="253">
        <f>IF(ROUND((E121-F121),5)&gt;=0,0,"Ошибка!")</f>
        <v>0</v>
      </c>
      <c r="BL121" s="318"/>
      <c r="BM121" s="253">
        <f t="shared" ref="BM121:BM132" si="303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253">
        <f t="shared" ref="BV121:BV132" si="304">IF(ROUND((P121-Q121),5)&gt;=0,0,"Ошибка!")</f>
        <v>0</v>
      </c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253">
        <f t="shared" ref="CG121:CG132" si="305">IF(ROUND((AA121-AB121),5)&gt;=0,0,"Ошибка!")</f>
        <v>0</v>
      </c>
      <c r="CH121" s="318"/>
      <c r="CI121" s="253">
        <f t="shared" ref="CI121:CI132" si="306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253">
        <f t="shared" ref="CR121:CR132" si="307">IF(ROUND((AL121-AM121),5)&gt;=0,0,"Ошибка!")</f>
        <v>0</v>
      </c>
      <c r="CS121" s="318"/>
      <c r="CT121" s="253">
        <f t="shared" ref="CT121:CT132" si="308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253">
        <f t="shared" ref="DC121:DC132" si="309">IF(ROUND((AW121-AX121),5)&gt;=0,0,"Ошибка!")</f>
        <v>0</v>
      </c>
      <c r="DD121" s="318"/>
      <c r="DE121" s="253">
        <f t="shared" ref="DE121:DE132" si="310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.75" customHeight="1">
      <c r="A122" s="272" t="str">
        <f t="shared" si="292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311">ROUND(SUM(P122,AA122,AL122,AW122),0)</f>
        <v>0</v>
      </c>
      <c r="F122" s="236">
        <f t="shared" ref="F122:F132" si="312">ROUND(SUM(Q122,AB122,AM122,AX122),1)</f>
        <v>0</v>
      </c>
      <c r="G122" s="236">
        <f t="shared" si="293"/>
        <v>0</v>
      </c>
      <c r="H122" s="236">
        <f t="shared" ref="H122:H132" si="313">ROUND(SUM(S122,AD122,AO122,AZ122),1)</f>
        <v>0</v>
      </c>
      <c r="I122" s="236">
        <f t="shared" si="294"/>
        <v>0</v>
      </c>
      <c r="J122" s="236">
        <f t="shared" si="295"/>
        <v>0</v>
      </c>
      <c r="K122" s="236">
        <f t="shared" si="296"/>
        <v>0</v>
      </c>
      <c r="L122" s="236">
        <f t="shared" si="297"/>
        <v>0</v>
      </c>
      <c r="M122" s="236">
        <f t="shared" si="298"/>
        <v>0</v>
      </c>
      <c r="N122" s="236">
        <f t="shared" si="299"/>
        <v>0</v>
      </c>
      <c r="O122" s="236">
        <f t="shared" si="300"/>
        <v>0</v>
      </c>
      <c r="P122" s="220"/>
      <c r="Q122" s="221"/>
      <c r="R122" s="237">
        <f t="shared" ref="R122:R132" si="314">SUM(U122:W122)</f>
        <v>0</v>
      </c>
      <c r="S122" s="221"/>
      <c r="T122" s="237">
        <f t="shared" ref="T122:T131" si="315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316">SUM(AF122:AH122)</f>
        <v>0</v>
      </c>
      <c r="AD122" s="221"/>
      <c r="AE122" s="237">
        <f t="shared" ref="AE122:AE131" si="317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318">SUM(AQ122:AS122)</f>
        <v>0</v>
      </c>
      <c r="AO122" s="221"/>
      <c r="AP122" s="237">
        <f t="shared" ref="AP122:AP131" si="319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320">SUM(BB122:BD122)</f>
        <v>0</v>
      </c>
      <c r="AZ122" s="221"/>
      <c r="BA122" s="237">
        <f t="shared" ref="BA122:BA131" si="321">SUM(BE122:BG122)</f>
        <v>0</v>
      </c>
      <c r="BB122" s="221"/>
      <c r="BC122" s="233"/>
      <c r="BD122" s="221"/>
      <c r="BE122" s="221"/>
      <c r="BF122" s="233"/>
      <c r="BG122" s="221"/>
      <c r="BH122" s="379">
        <f t="shared" si="301"/>
        <v>0</v>
      </c>
      <c r="BI122" s="255" t="str">
        <f t="shared" si="302"/>
        <v>03</v>
      </c>
      <c r="BJ122" s="318"/>
      <c r="BK122" s="253">
        <f t="shared" ref="BK122:BK132" si="322">IF(ROUND((E122-F122),5)&gt;=0,0,"Ошибка!")</f>
        <v>0</v>
      </c>
      <c r="BL122" s="318"/>
      <c r="BM122" s="253">
        <f t="shared" si="303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253">
        <f t="shared" si="304"/>
        <v>0</v>
      </c>
      <c r="BW122" s="318"/>
      <c r="BX122" s="253">
        <f t="shared" ref="BX122:BX132" si="323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253">
        <f t="shared" si="305"/>
        <v>0</v>
      </c>
      <c r="CH122" s="318"/>
      <c r="CI122" s="253">
        <f t="shared" si="306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253">
        <f t="shared" si="307"/>
        <v>0</v>
      </c>
      <c r="CS122" s="318"/>
      <c r="CT122" s="253">
        <f t="shared" si="308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253">
        <f t="shared" si="309"/>
        <v>0</v>
      </c>
      <c r="DD122" s="318"/>
      <c r="DE122" s="253">
        <f t="shared" si="310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.75" customHeight="1">
      <c r="A123" s="272" t="str">
        <f t="shared" si="292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311"/>
        <v>0</v>
      </c>
      <c r="F123" s="236">
        <f t="shared" si="312"/>
        <v>0</v>
      </c>
      <c r="G123" s="236">
        <f t="shared" si="293"/>
        <v>0</v>
      </c>
      <c r="H123" s="236">
        <f t="shared" si="313"/>
        <v>0</v>
      </c>
      <c r="I123" s="236">
        <f t="shared" si="294"/>
        <v>0</v>
      </c>
      <c r="J123" s="236">
        <f t="shared" si="295"/>
        <v>0</v>
      </c>
      <c r="K123" s="236">
        <f t="shared" si="296"/>
        <v>0</v>
      </c>
      <c r="L123" s="236">
        <f t="shared" si="297"/>
        <v>0</v>
      </c>
      <c r="M123" s="236">
        <f t="shared" si="298"/>
        <v>0</v>
      </c>
      <c r="N123" s="236">
        <f t="shared" si="299"/>
        <v>0</v>
      </c>
      <c r="O123" s="236">
        <f t="shared" si="300"/>
        <v>0</v>
      </c>
      <c r="P123" s="220"/>
      <c r="Q123" s="221"/>
      <c r="R123" s="237">
        <f t="shared" si="314"/>
        <v>0</v>
      </c>
      <c r="S123" s="221"/>
      <c r="T123" s="237">
        <f t="shared" si="315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316"/>
        <v>0</v>
      </c>
      <c r="AD123" s="221"/>
      <c r="AE123" s="237">
        <f t="shared" si="317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318"/>
        <v>0</v>
      </c>
      <c r="AO123" s="221"/>
      <c r="AP123" s="237">
        <f t="shared" si="319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320"/>
        <v>0</v>
      </c>
      <c r="AZ123" s="221"/>
      <c r="BA123" s="237">
        <f t="shared" si="321"/>
        <v>0</v>
      </c>
      <c r="BB123" s="221"/>
      <c r="BC123" s="233"/>
      <c r="BD123" s="221"/>
      <c r="BE123" s="221"/>
      <c r="BF123" s="233"/>
      <c r="BG123" s="221"/>
      <c r="BH123" s="379">
        <f t="shared" si="301"/>
        <v>0</v>
      </c>
      <c r="BI123" s="255" t="str">
        <f t="shared" si="302"/>
        <v>04</v>
      </c>
      <c r="BJ123" s="318"/>
      <c r="BK123" s="253">
        <f t="shared" si="322"/>
        <v>0</v>
      </c>
      <c r="BL123" s="318"/>
      <c r="BM123" s="253">
        <f t="shared" si="303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253">
        <f t="shared" si="304"/>
        <v>0</v>
      </c>
      <c r="BW123" s="318"/>
      <c r="BX123" s="253">
        <f t="shared" si="323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253">
        <f t="shared" si="305"/>
        <v>0</v>
      </c>
      <c r="CH123" s="318"/>
      <c r="CI123" s="253">
        <f t="shared" si="306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253">
        <f t="shared" si="307"/>
        <v>0</v>
      </c>
      <c r="CS123" s="318"/>
      <c r="CT123" s="253">
        <f t="shared" si="308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253">
        <f t="shared" si="309"/>
        <v>0</v>
      </c>
      <c r="DD123" s="318"/>
      <c r="DE123" s="253">
        <f t="shared" si="310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.75" customHeight="1">
      <c r="A124" s="272" t="str">
        <f t="shared" si="292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311"/>
        <v>0</v>
      </c>
      <c r="F124" s="236">
        <f t="shared" si="312"/>
        <v>0</v>
      </c>
      <c r="G124" s="236">
        <f t="shared" si="293"/>
        <v>0</v>
      </c>
      <c r="H124" s="236">
        <f t="shared" si="313"/>
        <v>0</v>
      </c>
      <c r="I124" s="236">
        <f t="shared" si="294"/>
        <v>0</v>
      </c>
      <c r="J124" s="236">
        <f t="shared" si="295"/>
        <v>0</v>
      </c>
      <c r="K124" s="236">
        <f t="shared" si="296"/>
        <v>0</v>
      </c>
      <c r="L124" s="236">
        <f t="shared" si="297"/>
        <v>0</v>
      </c>
      <c r="M124" s="236">
        <f t="shared" si="298"/>
        <v>0</v>
      </c>
      <c r="N124" s="236">
        <f t="shared" si="299"/>
        <v>0</v>
      </c>
      <c r="O124" s="236">
        <f t="shared" si="300"/>
        <v>0</v>
      </c>
      <c r="P124" s="220"/>
      <c r="Q124" s="221"/>
      <c r="R124" s="237">
        <f t="shared" si="314"/>
        <v>0</v>
      </c>
      <c r="S124" s="221"/>
      <c r="T124" s="237">
        <f t="shared" si="315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316"/>
        <v>0</v>
      </c>
      <c r="AD124" s="221"/>
      <c r="AE124" s="237">
        <f t="shared" si="317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318"/>
        <v>0</v>
      </c>
      <c r="AO124" s="221"/>
      <c r="AP124" s="237">
        <f t="shared" si="319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320"/>
        <v>0</v>
      </c>
      <c r="AZ124" s="221"/>
      <c r="BA124" s="237">
        <f t="shared" si="321"/>
        <v>0</v>
      </c>
      <c r="BB124" s="221"/>
      <c r="BC124" s="233"/>
      <c r="BD124" s="221"/>
      <c r="BE124" s="221"/>
      <c r="BF124" s="233"/>
      <c r="BG124" s="221"/>
      <c r="BH124" s="379">
        <f t="shared" si="301"/>
        <v>0</v>
      </c>
      <c r="BI124" s="255" t="str">
        <f t="shared" si="302"/>
        <v>05</v>
      </c>
      <c r="BJ124" s="318"/>
      <c r="BK124" s="253">
        <f t="shared" si="322"/>
        <v>0</v>
      </c>
      <c r="BL124" s="318"/>
      <c r="BM124" s="253">
        <f t="shared" si="303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253">
        <f t="shared" si="304"/>
        <v>0</v>
      </c>
      <c r="BW124" s="318"/>
      <c r="BX124" s="253">
        <f t="shared" si="323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253">
        <f t="shared" si="305"/>
        <v>0</v>
      </c>
      <c r="CH124" s="318"/>
      <c r="CI124" s="253">
        <f t="shared" si="306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253">
        <f t="shared" si="307"/>
        <v>0</v>
      </c>
      <c r="CS124" s="318"/>
      <c r="CT124" s="253">
        <f t="shared" si="308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253">
        <f t="shared" si="309"/>
        <v>0</v>
      </c>
      <c r="DD124" s="318"/>
      <c r="DE124" s="253">
        <f t="shared" si="310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.75" customHeight="1">
      <c r="A125" s="272" t="str">
        <f t="shared" si="292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311"/>
        <v>0</v>
      </c>
      <c r="F125" s="236">
        <f t="shared" si="312"/>
        <v>0</v>
      </c>
      <c r="G125" s="236">
        <f t="shared" si="293"/>
        <v>0</v>
      </c>
      <c r="H125" s="236">
        <f t="shared" si="313"/>
        <v>0</v>
      </c>
      <c r="I125" s="236">
        <f t="shared" si="294"/>
        <v>0</v>
      </c>
      <c r="J125" s="236">
        <f t="shared" si="295"/>
        <v>0</v>
      </c>
      <c r="K125" s="236">
        <f t="shared" si="296"/>
        <v>0</v>
      </c>
      <c r="L125" s="236">
        <f t="shared" si="297"/>
        <v>0</v>
      </c>
      <c r="M125" s="236">
        <f t="shared" si="298"/>
        <v>0</v>
      </c>
      <c r="N125" s="236">
        <f t="shared" si="299"/>
        <v>0</v>
      </c>
      <c r="O125" s="236">
        <f t="shared" si="300"/>
        <v>0</v>
      </c>
      <c r="P125" s="220"/>
      <c r="Q125" s="221"/>
      <c r="R125" s="237">
        <f t="shared" si="314"/>
        <v>0</v>
      </c>
      <c r="S125" s="221"/>
      <c r="T125" s="237">
        <f t="shared" si="315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316"/>
        <v>0</v>
      </c>
      <c r="AD125" s="221"/>
      <c r="AE125" s="237">
        <f t="shared" si="317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318"/>
        <v>0</v>
      </c>
      <c r="AO125" s="221"/>
      <c r="AP125" s="237">
        <f t="shared" si="319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320"/>
        <v>0</v>
      </c>
      <c r="AZ125" s="221"/>
      <c r="BA125" s="237">
        <f t="shared" si="321"/>
        <v>0</v>
      </c>
      <c r="BB125" s="221"/>
      <c r="BC125" s="233"/>
      <c r="BD125" s="221"/>
      <c r="BE125" s="221"/>
      <c r="BF125" s="233"/>
      <c r="BG125" s="221"/>
      <c r="BH125" s="379">
        <f t="shared" si="301"/>
        <v>0</v>
      </c>
      <c r="BI125" s="255" t="str">
        <f t="shared" si="302"/>
        <v>06</v>
      </c>
      <c r="BJ125" s="318"/>
      <c r="BK125" s="253">
        <f t="shared" si="322"/>
        <v>0</v>
      </c>
      <c r="BL125" s="318"/>
      <c r="BM125" s="253">
        <f t="shared" si="303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253">
        <f t="shared" si="304"/>
        <v>0</v>
      </c>
      <c r="BW125" s="318"/>
      <c r="BX125" s="253">
        <f t="shared" si="323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253">
        <f t="shared" si="305"/>
        <v>0</v>
      </c>
      <c r="CH125" s="318"/>
      <c r="CI125" s="253">
        <f t="shared" si="306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253">
        <f t="shared" si="307"/>
        <v>0</v>
      </c>
      <c r="CS125" s="318"/>
      <c r="CT125" s="253">
        <f t="shared" si="308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253">
        <f t="shared" si="309"/>
        <v>0</v>
      </c>
      <c r="DD125" s="318"/>
      <c r="DE125" s="253">
        <f t="shared" si="310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.75" customHeight="1">
      <c r="A126" s="272" t="str">
        <f t="shared" si="292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311"/>
        <v>0</v>
      </c>
      <c r="F126" s="236">
        <f t="shared" si="312"/>
        <v>0</v>
      </c>
      <c r="G126" s="236">
        <f t="shared" si="293"/>
        <v>0</v>
      </c>
      <c r="H126" s="236">
        <f t="shared" si="313"/>
        <v>0</v>
      </c>
      <c r="I126" s="236">
        <f t="shared" si="294"/>
        <v>0</v>
      </c>
      <c r="J126" s="236">
        <f t="shared" si="295"/>
        <v>0</v>
      </c>
      <c r="K126" s="236">
        <f t="shared" si="296"/>
        <v>0</v>
      </c>
      <c r="L126" s="236">
        <f t="shared" si="297"/>
        <v>0</v>
      </c>
      <c r="M126" s="236">
        <f t="shared" si="298"/>
        <v>0</v>
      </c>
      <c r="N126" s="236">
        <f t="shared" si="299"/>
        <v>0</v>
      </c>
      <c r="O126" s="236">
        <f t="shared" si="300"/>
        <v>0</v>
      </c>
      <c r="P126" s="220"/>
      <c r="Q126" s="221"/>
      <c r="R126" s="237">
        <f t="shared" si="314"/>
        <v>0</v>
      </c>
      <c r="S126" s="221"/>
      <c r="T126" s="237">
        <f t="shared" si="315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316"/>
        <v>0</v>
      </c>
      <c r="AD126" s="221"/>
      <c r="AE126" s="237">
        <f t="shared" si="317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318"/>
        <v>0</v>
      </c>
      <c r="AO126" s="221"/>
      <c r="AP126" s="237">
        <f t="shared" si="319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320"/>
        <v>0</v>
      </c>
      <c r="AZ126" s="221"/>
      <c r="BA126" s="237">
        <f t="shared" si="321"/>
        <v>0</v>
      </c>
      <c r="BB126" s="221"/>
      <c r="BC126" s="233"/>
      <c r="BD126" s="221"/>
      <c r="BE126" s="221"/>
      <c r="BF126" s="233"/>
      <c r="BG126" s="221"/>
      <c r="BH126" s="379">
        <f t="shared" si="301"/>
        <v>0</v>
      </c>
      <c r="BI126" s="255" t="str">
        <f t="shared" si="302"/>
        <v>07</v>
      </c>
      <c r="BJ126" s="318"/>
      <c r="BK126" s="253">
        <f t="shared" si="322"/>
        <v>0</v>
      </c>
      <c r="BL126" s="318"/>
      <c r="BM126" s="253">
        <f t="shared" si="303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253">
        <f t="shared" si="304"/>
        <v>0</v>
      </c>
      <c r="BW126" s="318"/>
      <c r="BX126" s="253">
        <f t="shared" si="323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253">
        <f t="shared" si="305"/>
        <v>0</v>
      </c>
      <c r="CH126" s="318"/>
      <c r="CI126" s="253">
        <f t="shared" si="306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253">
        <f t="shared" si="307"/>
        <v>0</v>
      </c>
      <c r="CS126" s="318"/>
      <c r="CT126" s="253">
        <f t="shared" si="308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253">
        <f t="shared" si="309"/>
        <v>0</v>
      </c>
      <c r="DD126" s="318"/>
      <c r="DE126" s="253">
        <f t="shared" si="310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.75" customHeight="1">
      <c r="A127" s="272" t="str">
        <f t="shared" si="292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311"/>
        <v>0</v>
      </c>
      <c r="F127" s="236">
        <f t="shared" si="312"/>
        <v>0</v>
      </c>
      <c r="G127" s="236">
        <f t="shared" si="293"/>
        <v>0</v>
      </c>
      <c r="H127" s="236">
        <f t="shared" si="313"/>
        <v>0</v>
      </c>
      <c r="I127" s="236">
        <f t="shared" si="294"/>
        <v>0</v>
      </c>
      <c r="J127" s="236">
        <f t="shared" si="295"/>
        <v>0</v>
      </c>
      <c r="K127" s="236">
        <f t="shared" si="296"/>
        <v>0</v>
      </c>
      <c r="L127" s="236">
        <f t="shared" si="297"/>
        <v>0</v>
      </c>
      <c r="M127" s="236">
        <f t="shared" si="298"/>
        <v>0</v>
      </c>
      <c r="N127" s="236">
        <f t="shared" si="299"/>
        <v>0</v>
      </c>
      <c r="O127" s="236">
        <f t="shared" si="300"/>
        <v>0</v>
      </c>
      <c r="P127" s="220"/>
      <c r="Q127" s="221"/>
      <c r="R127" s="237">
        <f t="shared" si="314"/>
        <v>0</v>
      </c>
      <c r="S127" s="221"/>
      <c r="T127" s="237">
        <f t="shared" si="315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316"/>
        <v>0</v>
      </c>
      <c r="AD127" s="221"/>
      <c r="AE127" s="237">
        <f t="shared" si="317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318"/>
        <v>0</v>
      </c>
      <c r="AO127" s="221"/>
      <c r="AP127" s="237">
        <f t="shared" si="319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320"/>
        <v>0</v>
      </c>
      <c r="AZ127" s="221"/>
      <c r="BA127" s="237">
        <f t="shared" si="321"/>
        <v>0</v>
      </c>
      <c r="BB127" s="221"/>
      <c r="BC127" s="233"/>
      <c r="BD127" s="221"/>
      <c r="BE127" s="221"/>
      <c r="BF127" s="233"/>
      <c r="BG127" s="221"/>
      <c r="BH127" s="379">
        <f t="shared" si="301"/>
        <v>0</v>
      </c>
      <c r="BI127" s="255" t="str">
        <f t="shared" si="302"/>
        <v>08</v>
      </c>
      <c r="BJ127" s="318"/>
      <c r="BK127" s="253">
        <f t="shared" si="322"/>
        <v>0</v>
      </c>
      <c r="BL127" s="318"/>
      <c r="BM127" s="253">
        <f t="shared" si="303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253">
        <f t="shared" si="304"/>
        <v>0</v>
      </c>
      <c r="BW127" s="318"/>
      <c r="BX127" s="253">
        <f t="shared" si="323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253">
        <f t="shared" si="305"/>
        <v>0</v>
      </c>
      <c r="CH127" s="318"/>
      <c r="CI127" s="253">
        <f t="shared" si="306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253">
        <f t="shared" si="307"/>
        <v>0</v>
      </c>
      <c r="CS127" s="318"/>
      <c r="CT127" s="253">
        <f t="shared" si="308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253">
        <f t="shared" si="309"/>
        <v>0</v>
      </c>
      <c r="DD127" s="318"/>
      <c r="DE127" s="253">
        <f t="shared" si="310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.75" customHeight="1">
      <c r="A128" s="272" t="str">
        <f t="shared" si="292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311"/>
        <v>0</v>
      </c>
      <c r="F128" s="236">
        <f t="shared" si="312"/>
        <v>0</v>
      </c>
      <c r="G128" s="236">
        <f t="shared" si="293"/>
        <v>0</v>
      </c>
      <c r="H128" s="236">
        <f t="shared" si="313"/>
        <v>0</v>
      </c>
      <c r="I128" s="236">
        <f t="shared" si="294"/>
        <v>0</v>
      </c>
      <c r="J128" s="236">
        <f t="shared" si="295"/>
        <v>0</v>
      </c>
      <c r="K128" s="236">
        <f t="shared" si="296"/>
        <v>0</v>
      </c>
      <c r="L128" s="236">
        <f t="shared" si="297"/>
        <v>0</v>
      </c>
      <c r="M128" s="236">
        <f t="shared" si="298"/>
        <v>0</v>
      </c>
      <c r="N128" s="236">
        <f t="shared" si="299"/>
        <v>0</v>
      </c>
      <c r="O128" s="236">
        <f t="shared" si="300"/>
        <v>0</v>
      </c>
      <c r="P128" s="220"/>
      <c r="Q128" s="221"/>
      <c r="R128" s="237">
        <f t="shared" si="314"/>
        <v>0</v>
      </c>
      <c r="S128" s="221"/>
      <c r="T128" s="237">
        <f t="shared" si="315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316"/>
        <v>0</v>
      </c>
      <c r="AD128" s="221"/>
      <c r="AE128" s="237">
        <f t="shared" si="317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318"/>
        <v>0</v>
      </c>
      <c r="AO128" s="221"/>
      <c r="AP128" s="237">
        <f t="shared" si="319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320"/>
        <v>0</v>
      </c>
      <c r="AZ128" s="221"/>
      <c r="BA128" s="237">
        <f t="shared" si="321"/>
        <v>0</v>
      </c>
      <c r="BB128" s="221"/>
      <c r="BC128" s="233"/>
      <c r="BD128" s="221"/>
      <c r="BE128" s="221"/>
      <c r="BF128" s="233"/>
      <c r="BG128" s="221"/>
      <c r="BH128" s="379">
        <f t="shared" si="301"/>
        <v>0</v>
      </c>
      <c r="BI128" s="255" t="str">
        <f t="shared" si="302"/>
        <v>09</v>
      </c>
      <c r="BJ128" s="318"/>
      <c r="BK128" s="253">
        <f t="shared" si="322"/>
        <v>0</v>
      </c>
      <c r="BL128" s="318"/>
      <c r="BM128" s="253">
        <f t="shared" si="303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253">
        <f t="shared" si="304"/>
        <v>0</v>
      </c>
      <c r="BW128" s="318"/>
      <c r="BX128" s="253">
        <f t="shared" si="323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253">
        <f t="shared" si="305"/>
        <v>0</v>
      </c>
      <c r="CH128" s="318"/>
      <c r="CI128" s="253">
        <f t="shared" si="306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253">
        <f t="shared" si="307"/>
        <v>0</v>
      </c>
      <c r="CS128" s="318"/>
      <c r="CT128" s="253">
        <f t="shared" si="308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253">
        <f t="shared" si="309"/>
        <v>0</v>
      </c>
      <c r="DD128" s="318"/>
      <c r="DE128" s="253">
        <f t="shared" si="310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.75" customHeight="1">
      <c r="A129" s="272" t="str">
        <f t="shared" si="292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311"/>
        <v>0</v>
      </c>
      <c r="F129" s="236">
        <f t="shared" si="312"/>
        <v>0</v>
      </c>
      <c r="G129" s="236">
        <f t="shared" si="293"/>
        <v>0</v>
      </c>
      <c r="H129" s="236">
        <f t="shared" si="313"/>
        <v>0</v>
      </c>
      <c r="I129" s="236">
        <f t="shared" si="294"/>
        <v>0</v>
      </c>
      <c r="J129" s="236">
        <f t="shared" si="295"/>
        <v>0</v>
      </c>
      <c r="K129" s="236">
        <f t="shared" si="296"/>
        <v>0</v>
      </c>
      <c r="L129" s="236">
        <f t="shared" si="297"/>
        <v>0</v>
      </c>
      <c r="M129" s="236">
        <f t="shared" si="298"/>
        <v>0</v>
      </c>
      <c r="N129" s="236">
        <f t="shared" si="299"/>
        <v>0</v>
      </c>
      <c r="O129" s="236">
        <f t="shared" si="300"/>
        <v>0</v>
      </c>
      <c r="P129" s="220"/>
      <c r="Q129" s="221"/>
      <c r="R129" s="237">
        <f t="shared" si="314"/>
        <v>0</v>
      </c>
      <c r="S129" s="221"/>
      <c r="T129" s="237">
        <f t="shared" si="315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316"/>
        <v>0</v>
      </c>
      <c r="AD129" s="221"/>
      <c r="AE129" s="237">
        <f t="shared" si="317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318"/>
        <v>0</v>
      </c>
      <c r="AO129" s="221"/>
      <c r="AP129" s="237">
        <f t="shared" si="319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320"/>
        <v>0</v>
      </c>
      <c r="AZ129" s="221"/>
      <c r="BA129" s="237">
        <f t="shared" si="321"/>
        <v>0</v>
      </c>
      <c r="BB129" s="221"/>
      <c r="BC129" s="233"/>
      <c r="BD129" s="221"/>
      <c r="BE129" s="221"/>
      <c r="BF129" s="233"/>
      <c r="BG129" s="221"/>
      <c r="BH129" s="379">
        <f t="shared" si="301"/>
        <v>0</v>
      </c>
      <c r="BI129" s="255" t="str">
        <f t="shared" si="302"/>
        <v>10</v>
      </c>
      <c r="BJ129" s="318"/>
      <c r="BK129" s="253">
        <f t="shared" si="322"/>
        <v>0</v>
      </c>
      <c r="BL129" s="318"/>
      <c r="BM129" s="253">
        <f t="shared" si="303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253">
        <f t="shared" si="304"/>
        <v>0</v>
      </c>
      <c r="BW129" s="318"/>
      <c r="BX129" s="253">
        <f t="shared" si="323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253">
        <f t="shared" si="305"/>
        <v>0</v>
      </c>
      <c r="CH129" s="318"/>
      <c r="CI129" s="253">
        <f t="shared" si="306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253">
        <f t="shared" si="307"/>
        <v>0</v>
      </c>
      <c r="CS129" s="318"/>
      <c r="CT129" s="253">
        <f t="shared" si="308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253">
        <f t="shared" si="309"/>
        <v>0</v>
      </c>
      <c r="DD129" s="318"/>
      <c r="DE129" s="253">
        <f t="shared" si="310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.75" customHeight="1">
      <c r="A130" s="272" t="str">
        <f t="shared" si="292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311"/>
        <v>0</v>
      </c>
      <c r="F130" s="236">
        <f t="shared" si="312"/>
        <v>0</v>
      </c>
      <c r="G130" s="236">
        <f t="shared" si="293"/>
        <v>0</v>
      </c>
      <c r="H130" s="236">
        <f t="shared" si="313"/>
        <v>0</v>
      </c>
      <c r="I130" s="236">
        <f t="shared" si="294"/>
        <v>0</v>
      </c>
      <c r="J130" s="236">
        <f t="shared" si="295"/>
        <v>0</v>
      </c>
      <c r="K130" s="236">
        <f t="shared" si="296"/>
        <v>0</v>
      </c>
      <c r="L130" s="236">
        <f t="shared" si="297"/>
        <v>0</v>
      </c>
      <c r="M130" s="236">
        <f t="shared" si="298"/>
        <v>0</v>
      </c>
      <c r="N130" s="236">
        <f t="shared" si="299"/>
        <v>0</v>
      </c>
      <c r="O130" s="236">
        <f t="shared" si="300"/>
        <v>0</v>
      </c>
      <c r="P130" s="220"/>
      <c r="Q130" s="221"/>
      <c r="R130" s="237">
        <f t="shared" si="314"/>
        <v>0</v>
      </c>
      <c r="S130" s="221"/>
      <c r="T130" s="237">
        <f t="shared" si="315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316"/>
        <v>0</v>
      </c>
      <c r="AD130" s="221"/>
      <c r="AE130" s="237">
        <f t="shared" si="317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318"/>
        <v>0</v>
      </c>
      <c r="AO130" s="221"/>
      <c r="AP130" s="237">
        <f t="shared" si="319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320"/>
        <v>0</v>
      </c>
      <c r="AZ130" s="221"/>
      <c r="BA130" s="237">
        <f t="shared" si="321"/>
        <v>0</v>
      </c>
      <c r="BB130" s="221"/>
      <c r="BC130" s="233"/>
      <c r="BD130" s="221"/>
      <c r="BE130" s="221"/>
      <c r="BF130" s="233"/>
      <c r="BG130" s="221"/>
      <c r="BH130" s="379">
        <f t="shared" si="301"/>
        <v>0</v>
      </c>
      <c r="BI130" s="255" t="str">
        <f t="shared" si="302"/>
        <v>11</v>
      </c>
      <c r="BJ130" s="318"/>
      <c r="BK130" s="253">
        <f t="shared" si="322"/>
        <v>0</v>
      </c>
      <c r="BL130" s="318"/>
      <c r="BM130" s="253">
        <f t="shared" si="303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253">
        <f t="shared" si="304"/>
        <v>0</v>
      </c>
      <c r="BW130" s="318"/>
      <c r="BX130" s="253">
        <f t="shared" si="323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253">
        <f t="shared" si="305"/>
        <v>0</v>
      </c>
      <c r="CH130" s="318"/>
      <c r="CI130" s="253">
        <f t="shared" si="306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253">
        <f t="shared" si="307"/>
        <v>0</v>
      </c>
      <c r="CS130" s="318"/>
      <c r="CT130" s="253">
        <f t="shared" si="308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253">
        <f t="shared" si="309"/>
        <v>0</v>
      </c>
      <c r="DD130" s="318"/>
      <c r="DE130" s="253">
        <f t="shared" si="310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.75" customHeight="1">
      <c r="A131" s="272" t="str">
        <f t="shared" si="292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311"/>
        <v>0</v>
      </c>
      <c r="F131" s="236">
        <f t="shared" si="312"/>
        <v>0</v>
      </c>
      <c r="G131" s="236">
        <f t="shared" si="293"/>
        <v>0</v>
      </c>
      <c r="H131" s="236">
        <f t="shared" si="313"/>
        <v>0</v>
      </c>
      <c r="I131" s="236">
        <f t="shared" si="294"/>
        <v>0</v>
      </c>
      <c r="J131" s="236">
        <f t="shared" si="295"/>
        <v>0</v>
      </c>
      <c r="K131" s="236">
        <f t="shared" si="296"/>
        <v>0</v>
      </c>
      <c r="L131" s="236">
        <f t="shared" si="297"/>
        <v>0</v>
      </c>
      <c r="M131" s="236">
        <f t="shared" si="298"/>
        <v>0</v>
      </c>
      <c r="N131" s="236">
        <f t="shared" si="299"/>
        <v>0</v>
      </c>
      <c r="O131" s="236">
        <f t="shared" si="300"/>
        <v>0</v>
      </c>
      <c r="P131" s="220"/>
      <c r="Q131" s="221"/>
      <c r="R131" s="237">
        <f t="shared" si="314"/>
        <v>0</v>
      </c>
      <c r="S131" s="221"/>
      <c r="T131" s="237">
        <f t="shared" si="315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316"/>
        <v>0</v>
      </c>
      <c r="AD131" s="221"/>
      <c r="AE131" s="237">
        <f t="shared" si="317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318"/>
        <v>0</v>
      </c>
      <c r="AO131" s="221"/>
      <c r="AP131" s="237">
        <f t="shared" si="319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320"/>
        <v>0</v>
      </c>
      <c r="AZ131" s="221"/>
      <c r="BA131" s="237">
        <f t="shared" si="321"/>
        <v>0</v>
      </c>
      <c r="BB131" s="221"/>
      <c r="BC131" s="233"/>
      <c r="BD131" s="221"/>
      <c r="BE131" s="221"/>
      <c r="BF131" s="233"/>
      <c r="BG131" s="221"/>
      <c r="BH131" s="379">
        <f t="shared" si="301"/>
        <v>0</v>
      </c>
      <c r="BI131" s="255" t="str">
        <f t="shared" si="302"/>
        <v>12</v>
      </c>
      <c r="BJ131" s="318"/>
      <c r="BK131" s="253">
        <f t="shared" si="322"/>
        <v>0</v>
      </c>
      <c r="BL131" s="318"/>
      <c r="BM131" s="253">
        <f t="shared" si="303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253">
        <f t="shared" si="304"/>
        <v>0</v>
      </c>
      <c r="BW131" s="318"/>
      <c r="BX131" s="253">
        <f t="shared" si="323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253">
        <f t="shared" si="305"/>
        <v>0</v>
      </c>
      <c r="CH131" s="318"/>
      <c r="CI131" s="253">
        <f t="shared" si="306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253">
        <f t="shared" si="307"/>
        <v>0</v>
      </c>
      <c r="CS131" s="318"/>
      <c r="CT131" s="253">
        <f t="shared" si="308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253">
        <f t="shared" si="309"/>
        <v>0</v>
      </c>
      <c r="DD131" s="318"/>
      <c r="DE131" s="253">
        <f t="shared" si="310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ht="13.5" customHeight="1" thickBot="1">
      <c r="A132" s="272" t="str">
        <f t="shared" si="292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311"/>
        <v>0</v>
      </c>
      <c r="F132" s="236">
        <f t="shared" si="312"/>
        <v>0</v>
      </c>
      <c r="G132" s="236">
        <f t="shared" si="293"/>
        <v>0</v>
      </c>
      <c r="H132" s="236">
        <f t="shared" si="313"/>
        <v>0</v>
      </c>
      <c r="I132" s="236">
        <f t="shared" si="294"/>
        <v>0</v>
      </c>
      <c r="J132" s="236">
        <f t="shared" si="295"/>
        <v>0</v>
      </c>
      <c r="K132" s="236">
        <f t="shared" si="296"/>
        <v>0</v>
      </c>
      <c r="L132" s="236">
        <f t="shared" si="297"/>
        <v>0</v>
      </c>
      <c r="M132" s="236">
        <f t="shared" si="298"/>
        <v>0</v>
      </c>
      <c r="N132" s="236">
        <f t="shared" si="299"/>
        <v>0</v>
      </c>
      <c r="O132" s="236">
        <f>ROUND(SUM(Z132,AK132,AV132,BG132),1)</f>
        <v>0</v>
      </c>
      <c r="P132" s="223"/>
      <c r="Q132" s="224"/>
      <c r="R132" s="238">
        <f t="shared" si="314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316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318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320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9">
        <f t="shared" si="301"/>
        <v>0</v>
      </c>
      <c r="BI132" s="319" t="str">
        <f t="shared" si="302"/>
        <v>13</v>
      </c>
      <c r="BJ132" s="320"/>
      <c r="BK132" s="321">
        <f t="shared" si="322"/>
        <v>0</v>
      </c>
      <c r="BL132" s="320"/>
      <c r="BM132" s="321">
        <f t="shared" si="303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1">
        <f t="shared" si="304"/>
        <v>0</v>
      </c>
      <c r="BW132" s="320"/>
      <c r="BX132" s="321">
        <f t="shared" si="323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1">
        <f t="shared" si="305"/>
        <v>0</v>
      </c>
      <c r="CH132" s="320"/>
      <c r="CI132" s="321">
        <f t="shared" si="306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1">
        <f t="shared" si="307"/>
        <v>0</v>
      </c>
      <c r="CS132" s="320"/>
      <c r="CT132" s="321">
        <f t="shared" si="308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1">
        <f t="shared" si="309"/>
        <v>0</v>
      </c>
      <c r="DD132" s="320"/>
      <c r="DE132" s="321">
        <f t="shared" si="310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customHeight="1">
      <c r="A133" s="271" t="str">
        <f>B133</f>
        <v>Внести наименование учреждения 9</v>
      </c>
      <c r="B133" s="712" t="s">
        <v>253</v>
      </c>
      <c r="C133" s="713"/>
      <c r="D133" s="713"/>
      <c r="E133" s="713"/>
      <c r="F133" s="713"/>
      <c r="G133" s="713"/>
      <c r="H133" s="713"/>
      <c r="I133" s="713"/>
      <c r="J133" s="713"/>
      <c r="K133" s="713"/>
      <c r="L133" s="713"/>
      <c r="M133" s="713"/>
      <c r="N133" s="713"/>
      <c r="O133" s="714"/>
      <c r="P133" s="715" t="str">
        <f>CONCATENATE(P$1," - ",$B133)</f>
        <v>1 квартал - Внести наименование учреждения 9</v>
      </c>
      <c r="Q133" s="716"/>
      <c r="R133" s="716"/>
      <c r="S133" s="716"/>
      <c r="T133" s="716"/>
      <c r="U133" s="716"/>
      <c r="V133" s="716"/>
      <c r="W133" s="716"/>
      <c r="X133" s="716"/>
      <c r="Y133" s="716"/>
      <c r="Z133" s="717"/>
      <c r="AA133" s="715" t="str">
        <f>CONCATENATE(AA$1," - ",$B133)</f>
        <v>2 квартал - Внести наименование учреждения 9</v>
      </c>
      <c r="AB133" s="716"/>
      <c r="AC133" s="716"/>
      <c r="AD133" s="716"/>
      <c r="AE133" s="716"/>
      <c r="AF133" s="716"/>
      <c r="AG133" s="716"/>
      <c r="AH133" s="716"/>
      <c r="AI133" s="716"/>
      <c r="AJ133" s="716"/>
      <c r="AK133" s="717"/>
      <c r="AL133" s="715" t="str">
        <f>CONCATENATE(AL$1," - ",$B133)</f>
        <v>3 квартал - Внести наименование учреждения 9</v>
      </c>
      <c r="AM133" s="716"/>
      <c r="AN133" s="716"/>
      <c r="AO133" s="716"/>
      <c r="AP133" s="716"/>
      <c r="AQ133" s="716"/>
      <c r="AR133" s="716"/>
      <c r="AS133" s="716"/>
      <c r="AT133" s="716"/>
      <c r="AU133" s="716"/>
      <c r="AV133" s="717"/>
      <c r="AW133" s="715" t="str">
        <f>CONCATENATE(AW$1," - ",$B133)</f>
        <v>4 квартал - Внести наименование учреждения 9</v>
      </c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7"/>
      <c r="BH133" s="379">
        <f t="shared" si="301"/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324">IF(ROUND(E139-SUM(E140,E142:E143),5)&gt;=0,0,"Ошибка")</f>
        <v>0</v>
      </c>
      <c r="BK133" s="285">
        <f t="shared" si="324"/>
        <v>0</v>
      </c>
      <c r="BL133" s="285">
        <f t="shared" si="324"/>
        <v>0</v>
      </c>
      <c r="BM133" s="285">
        <f t="shared" si="324"/>
        <v>0</v>
      </c>
      <c r="BN133" s="285">
        <f t="shared" si="324"/>
        <v>0</v>
      </c>
      <c r="BO133" s="285">
        <f t="shared" si="324"/>
        <v>0</v>
      </c>
      <c r="BP133" s="285">
        <f t="shared" si="324"/>
        <v>0</v>
      </c>
      <c r="BQ133" s="285">
        <f t="shared" si="324"/>
        <v>0</v>
      </c>
      <c r="BR133" s="285">
        <f t="shared" si="324"/>
        <v>0</v>
      </c>
      <c r="BS133" s="285">
        <f t="shared" si="324"/>
        <v>0</v>
      </c>
      <c r="BT133" s="285">
        <f t="shared" si="324"/>
        <v>0</v>
      </c>
      <c r="BU133" s="285">
        <f t="shared" si="324"/>
        <v>0</v>
      </c>
      <c r="BV133" s="285">
        <f t="shared" si="324"/>
        <v>0</v>
      </c>
      <c r="BW133" s="285">
        <f t="shared" si="324"/>
        <v>0</v>
      </c>
      <c r="BX133" s="285">
        <f t="shared" si="324"/>
        <v>0</v>
      </c>
      <c r="BY133" s="285">
        <f t="shared" si="324"/>
        <v>0</v>
      </c>
      <c r="BZ133" s="285">
        <f t="shared" si="324"/>
        <v>0</v>
      </c>
      <c r="CA133" s="285">
        <f t="shared" si="324"/>
        <v>0</v>
      </c>
      <c r="CB133" s="285">
        <f t="shared" si="324"/>
        <v>0</v>
      </c>
      <c r="CC133" s="285">
        <f t="shared" si="324"/>
        <v>0</v>
      </c>
      <c r="CD133" s="285">
        <f t="shared" si="324"/>
        <v>0</v>
      </c>
      <c r="CE133" s="285">
        <f t="shared" si="324"/>
        <v>0</v>
      </c>
      <c r="CF133" s="285">
        <f t="shared" si="324"/>
        <v>0</v>
      </c>
      <c r="CG133" s="285">
        <f t="shared" si="324"/>
        <v>0</v>
      </c>
      <c r="CH133" s="285">
        <f t="shared" si="324"/>
        <v>0</v>
      </c>
      <c r="CI133" s="285">
        <f t="shared" si="324"/>
        <v>0</v>
      </c>
      <c r="CJ133" s="285">
        <f t="shared" si="324"/>
        <v>0</v>
      </c>
      <c r="CK133" s="285">
        <f t="shared" si="324"/>
        <v>0</v>
      </c>
      <c r="CL133" s="285">
        <f t="shared" si="324"/>
        <v>0</v>
      </c>
      <c r="CM133" s="285">
        <f t="shared" si="324"/>
        <v>0</v>
      </c>
      <c r="CN133" s="285">
        <f t="shared" si="324"/>
        <v>0</v>
      </c>
      <c r="CO133" s="285">
        <f t="shared" si="324"/>
        <v>0</v>
      </c>
      <c r="CP133" s="285">
        <f t="shared" ref="CP133:DL133" si="325">IF(ROUND(AK139-SUM(AK140,AK142:AK143),5)&gt;=0,0,"Ошибка")</f>
        <v>0</v>
      </c>
      <c r="CQ133" s="285">
        <f t="shared" si="325"/>
        <v>0</v>
      </c>
      <c r="CR133" s="285">
        <f t="shared" si="325"/>
        <v>0</v>
      </c>
      <c r="CS133" s="285">
        <f t="shared" si="325"/>
        <v>0</v>
      </c>
      <c r="CT133" s="285">
        <f t="shared" si="325"/>
        <v>0</v>
      </c>
      <c r="CU133" s="285">
        <f t="shared" si="325"/>
        <v>0</v>
      </c>
      <c r="CV133" s="285">
        <f t="shared" si="325"/>
        <v>0</v>
      </c>
      <c r="CW133" s="285">
        <f t="shared" si="325"/>
        <v>0</v>
      </c>
      <c r="CX133" s="285">
        <f t="shared" si="325"/>
        <v>0</v>
      </c>
      <c r="CY133" s="285">
        <f t="shared" si="325"/>
        <v>0</v>
      </c>
      <c r="CZ133" s="285">
        <f t="shared" si="325"/>
        <v>0</v>
      </c>
      <c r="DA133" s="285">
        <f t="shared" si="325"/>
        <v>0</v>
      </c>
      <c r="DB133" s="285">
        <f t="shared" si="325"/>
        <v>0</v>
      </c>
      <c r="DC133" s="285">
        <f t="shared" si="325"/>
        <v>0</v>
      </c>
      <c r="DD133" s="285">
        <f t="shared" si="325"/>
        <v>0</v>
      </c>
      <c r="DE133" s="285">
        <f t="shared" si="325"/>
        <v>0</v>
      </c>
      <c r="DF133" s="285">
        <f t="shared" si="325"/>
        <v>0</v>
      </c>
      <c r="DG133" s="285">
        <f t="shared" si="325"/>
        <v>0</v>
      </c>
      <c r="DH133" s="285">
        <f t="shared" si="325"/>
        <v>0</v>
      </c>
      <c r="DI133" s="285">
        <f t="shared" si="325"/>
        <v>0</v>
      </c>
      <c r="DJ133" s="285">
        <f t="shared" si="325"/>
        <v>0</v>
      </c>
      <c r="DK133" s="285">
        <f t="shared" si="325"/>
        <v>0</v>
      </c>
      <c r="DL133" s="285">
        <f t="shared" si="325"/>
        <v>0</v>
      </c>
    </row>
    <row r="134" spans="1:116" s="27" customFormat="1" ht="24.75" customHeight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326">SUM(J135:J139,J144:J146)</f>
        <v>0</v>
      </c>
      <c r="K134" s="236">
        <f t="shared" si="326"/>
        <v>0</v>
      </c>
      <c r="L134" s="236">
        <f t="shared" si="326"/>
        <v>0</v>
      </c>
      <c r="M134" s="236">
        <f t="shared" si="326"/>
        <v>0</v>
      </c>
      <c r="N134" s="236">
        <f t="shared" si="326"/>
        <v>0</v>
      </c>
      <c r="O134" s="236">
        <f t="shared" si="326"/>
        <v>0</v>
      </c>
      <c r="P134" s="228">
        <f t="shared" ref="P134:AJ134" si="327">SUM(P135:P139,P144:P146)</f>
        <v>0</v>
      </c>
      <c r="Q134" s="226">
        <f t="shared" si="327"/>
        <v>0</v>
      </c>
      <c r="R134" s="236">
        <f t="shared" si="327"/>
        <v>0</v>
      </c>
      <c r="S134" s="226">
        <f t="shared" si="327"/>
        <v>0</v>
      </c>
      <c r="T134" s="236">
        <f t="shared" si="327"/>
        <v>0</v>
      </c>
      <c r="U134" s="226">
        <f t="shared" si="327"/>
        <v>0</v>
      </c>
      <c r="V134" s="235">
        <f t="shared" si="327"/>
        <v>0</v>
      </c>
      <c r="W134" s="226">
        <f t="shared" si="327"/>
        <v>0</v>
      </c>
      <c r="X134" s="226">
        <f t="shared" si="327"/>
        <v>0</v>
      </c>
      <c r="Y134" s="235">
        <f t="shared" si="327"/>
        <v>0</v>
      </c>
      <c r="Z134" s="227">
        <f t="shared" si="327"/>
        <v>0</v>
      </c>
      <c r="AA134" s="228">
        <f t="shared" si="327"/>
        <v>0</v>
      </c>
      <c r="AB134" s="226">
        <f t="shared" si="327"/>
        <v>0</v>
      </c>
      <c r="AC134" s="236">
        <f t="shared" si="327"/>
        <v>0</v>
      </c>
      <c r="AD134" s="226">
        <f t="shared" si="327"/>
        <v>0</v>
      </c>
      <c r="AE134" s="236">
        <f t="shared" si="327"/>
        <v>0</v>
      </c>
      <c r="AF134" s="226">
        <f t="shared" si="327"/>
        <v>0</v>
      </c>
      <c r="AG134" s="235">
        <f t="shared" si="327"/>
        <v>0</v>
      </c>
      <c r="AH134" s="226">
        <f t="shared" si="327"/>
        <v>0</v>
      </c>
      <c r="AI134" s="226">
        <f t="shared" si="327"/>
        <v>0</v>
      </c>
      <c r="AJ134" s="235">
        <f t="shared" si="327"/>
        <v>0</v>
      </c>
      <c r="AK134" s="227">
        <f t="shared" ref="AK134:BG134" si="328">SUM(AK135:AK139,AK144:AK146)</f>
        <v>0</v>
      </c>
      <c r="AL134" s="228">
        <f t="shared" si="328"/>
        <v>0</v>
      </c>
      <c r="AM134" s="226">
        <f t="shared" si="328"/>
        <v>0</v>
      </c>
      <c r="AN134" s="236">
        <f t="shared" si="328"/>
        <v>0</v>
      </c>
      <c r="AO134" s="226">
        <f t="shared" si="328"/>
        <v>0</v>
      </c>
      <c r="AP134" s="236">
        <f t="shared" si="328"/>
        <v>0</v>
      </c>
      <c r="AQ134" s="226">
        <f t="shared" si="328"/>
        <v>0</v>
      </c>
      <c r="AR134" s="235">
        <f t="shared" si="328"/>
        <v>0</v>
      </c>
      <c r="AS134" s="226">
        <f t="shared" si="328"/>
        <v>0</v>
      </c>
      <c r="AT134" s="226">
        <f t="shared" si="328"/>
        <v>0</v>
      </c>
      <c r="AU134" s="235">
        <f t="shared" si="328"/>
        <v>0</v>
      </c>
      <c r="AV134" s="227">
        <f t="shared" si="328"/>
        <v>0</v>
      </c>
      <c r="AW134" s="228">
        <f t="shared" si="328"/>
        <v>0</v>
      </c>
      <c r="AX134" s="226">
        <f t="shared" si="328"/>
        <v>0</v>
      </c>
      <c r="AY134" s="236">
        <f t="shared" si="328"/>
        <v>0</v>
      </c>
      <c r="AZ134" s="226">
        <f t="shared" si="328"/>
        <v>0</v>
      </c>
      <c r="BA134" s="236">
        <f t="shared" si="328"/>
        <v>0</v>
      </c>
      <c r="BB134" s="226">
        <f t="shared" si="328"/>
        <v>0</v>
      </c>
      <c r="BC134" s="235">
        <f t="shared" si="328"/>
        <v>0</v>
      </c>
      <c r="BD134" s="226">
        <f t="shared" si="328"/>
        <v>0</v>
      </c>
      <c r="BE134" s="226">
        <f t="shared" si="328"/>
        <v>0</v>
      </c>
      <c r="BF134" s="235">
        <f t="shared" si="328"/>
        <v>0</v>
      </c>
      <c r="BG134" s="227">
        <f t="shared" si="328"/>
        <v>0</v>
      </c>
      <c r="BH134" s="379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329">IF(E140-E141&gt;=0,0,"Ошибка")</f>
        <v>0</v>
      </c>
      <c r="BK134" s="253">
        <f t="shared" si="329"/>
        <v>0</v>
      </c>
      <c r="BL134" s="253">
        <f t="shared" si="329"/>
        <v>0</v>
      </c>
      <c r="BM134" s="253">
        <f t="shared" si="329"/>
        <v>0</v>
      </c>
      <c r="BN134" s="253">
        <f t="shared" si="329"/>
        <v>0</v>
      </c>
      <c r="BO134" s="253">
        <f t="shared" si="329"/>
        <v>0</v>
      </c>
      <c r="BP134" s="253">
        <f t="shared" si="329"/>
        <v>0</v>
      </c>
      <c r="BQ134" s="253">
        <f t="shared" si="329"/>
        <v>0</v>
      </c>
      <c r="BR134" s="253">
        <f t="shared" si="329"/>
        <v>0</v>
      </c>
      <c r="BS134" s="253">
        <f t="shared" si="329"/>
        <v>0</v>
      </c>
      <c r="BT134" s="253">
        <f t="shared" si="329"/>
        <v>0</v>
      </c>
      <c r="BU134" s="253">
        <f t="shared" si="329"/>
        <v>0</v>
      </c>
      <c r="BV134" s="253">
        <f t="shared" si="329"/>
        <v>0</v>
      </c>
      <c r="BW134" s="253">
        <f t="shared" si="329"/>
        <v>0</v>
      </c>
      <c r="BX134" s="253">
        <f t="shared" si="329"/>
        <v>0</v>
      </c>
      <c r="BY134" s="253">
        <f t="shared" si="329"/>
        <v>0</v>
      </c>
      <c r="BZ134" s="253">
        <f t="shared" si="329"/>
        <v>0</v>
      </c>
      <c r="CA134" s="253">
        <f t="shared" si="329"/>
        <v>0</v>
      </c>
      <c r="CB134" s="253">
        <f t="shared" si="329"/>
        <v>0</v>
      </c>
      <c r="CC134" s="253">
        <f t="shared" si="329"/>
        <v>0</v>
      </c>
      <c r="CD134" s="253">
        <f t="shared" si="329"/>
        <v>0</v>
      </c>
      <c r="CE134" s="253">
        <f t="shared" si="329"/>
        <v>0</v>
      </c>
      <c r="CF134" s="253">
        <f t="shared" si="329"/>
        <v>0</v>
      </c>
      <c r="CG134" s="253">
        <f t="shared" si="329"/>
        <v>0</v>
      </c>
      <c r="CH134" s="253">
        <f t="shared" si="329"/>
        <v>0</v>
      </c>
      <c r="CI134" s="253">
        <f t="shared" si="329"/>
        <v>0</v>
      </c>
      <c r="CJ134" s="253">
        <f t="shared" si="329"/>
        <v>0</v>
      </c>
      <c r="CK134" s="253">
        <f t="shared" si="329"/>
        <v>0</v>
      </c>
      <c r="CL134" s="253">
        <f t="shared" si="329"/>
        <v>0</v>
      </c>
      <c r="CM134" s="253">
        <f t="shared" si="329"/>
        <v>0</v>
      </c>
      <c r="CN134" s="253">
        <f t="shared" si="329"/>
        <v>0</v>
      </c>
      <c r="CO134" s="253">
        <f t="shared" si="329"/>
        <v>0</v>
      </c>
      <c r="CP134" s="253">
        <f t="shared" ref="CP134:DL134" si="330">IF(AK140-AK141&gt;=0,0,"Ошибка")</f>
        <v>0</v>
      </c>
      <c r="CQ134" s="253">
        <f t="shared" si="330"/>
        <v>0</v>
      </c>
      <c r="CR134" s="253">
        <f t="shared" si="330"/>
        <v>0</v>
      </c>
      <c r="CS134" s="253">
        <f t="shared" si="330"/>
        <v>0</v>
      </c>
      <c r="CT134" s="253">
        <f t="shared" si="330"/>
        <v>0</v>
      </c>
      <c r="CU134" s="253">
        <f t="shared" si="330"/>
        <v>0</v>
      </c>
      <c r="CV134" s="253">
        <f t="shared" si="330"/>
        <v>0</v>
      </c>
      <c r="CW134" s="253">
        <f t="shared" si="330"/>
        <v>0</v>
      </c>
      <c r="CX134" s="253">
        <f t="shared" si="330"/>
        <v>0</v>
      </c>
      <c r="CY134" s="253">
        <f t="shared" si="330"/>
        <v>0</v>
      </c>
      <c r="CZ134" s="253">
        <f t="shared" si="330"/>
        <v>0</v>
      </c>
      <c r="DA134" s="253">
        <f t="shared" si="330"/>
        <v>0</v>
      </c>
      <c r="DB134" s="253">
        <f t="shared" si="330"/>
        <v>0</v>
      </c>
      <c r="DC134" s="253">
        <f t="shared" si="330"/>
        <v>0</v>
      </c>
      <c r="DD134" s="253">
        <f t="shared" si="330"/>
        <v>0</v>
      </c>
      <c r="DE134" s="253">
        <f t="shared" si="330"/>
        <v>0</v>
      </c>
      <c r="DF134" s="253">
        <f t="shared" si="330"/>
        <v>0</v>
      </c>
      <c r="DG134" s="253">
        <f t="shared" si="330"/>
        <v>0</v>
      </c>
      <c r="DH134" s="253">
        <f t="shared" si="330"/>
        <v>0</v>
      </c>
      <c r="DI134" s="253">
        <f t="shared" si="330"/>
        <v>0</v>
      </c>
      <c r="DJ134" s="253">
        <f t="shared" si="330"/>
        <v>0</v>
      </c>
      <c r="DK134" s="253">
        <f t="shared" si="330"/>
        <v>0</v>
      </c>
      <c r="DL134" s="253">
        <f t="shared" si="330"/>
        <v>0</v>
      </c>
    </row>
    <row r="135" spans="1:116" s="27" customFormat="1" ht="24.75" customHeight="1">
      <c r="A135" s="272" t="str">
        <f t="shared" ref="A135:A146" si="331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332">SUM(J135:L135)</f>
        <v>0</v>
      </c>
      <c r="H135" s="236">
        <f>ROUND(SUM(S135,AD135,AO135,AZ135),1)</f>
        <v>0</v>
      </c>
      <c r="I135" s="236">
        <f t="shared" ref="I135:I146" si="333">SUM(M135:O135)</f>
        <v>0</v>
      </c>
      <c r="J135" s="236">
        <f t="shared" ref="J135:J146" si="334">ROUND(SUM(U135,AF135,AQ135,BB135),1)</f>
        <v>0</v>
      </c>
      <c r="K135" s="236">
        <f t="shared" ref="K135:K146" si="335">ROUND(SUM(V135,AG135,AR135,BC135),1)</f>
        <v>0</v>
      </c>
      <c r="L135" s="236">
        <f t="shared" ref="L135:L146" si="336">ROUND(SUM(W135,AH135,AS135,BD135),1)</f>
        <v>0</v>
      </c>
      <c r="M135" s="236">
        <f t="shared" ref="M135:M146" si="337">ROUND(SUM(X135,AI135,AT135,BE135),1)</f>
        <v>0</v>
      </c>
      <c r="N135" s="236">
        <f t="shared" ref="N135:N146" si="338">ROUND(SUM(Y135,AJ135,AU135,BF135),1)</f>
        <v>0</v>
      </c>
      <c r="O135" s="236">
        <f t="shared" ref="O135:O145" si="339">ROUND(SUM(Z135,AK135,AV135,BG135),1)</f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9">
        <f t="shared" ref="BH135:BH147" si="340">IF((COUNTA(BJ135:DL135)-COUNTIF(BJ135:DL135,0))=0,0,CONCATENATE("Ошибки!-",COUNTA(BJ135:DL135)-COUNTIF(BJ135:DL135,0)))</f>
        <v>0</v>
      </c>
      <c r="BI135" s="255" t="str">
        <f t="shared" ref="BI135:BI146" si="341">D135</f>
        <v>02</v>
      </c>
      <c r="BJ135" s="318"/>
      <c r="BK135" s="253">
        <f>IF(ROUND((E135-F135),5)&gt;=0,0,"Ошибка!")</f>
        <v>0</v>
      </c>
      <c r="BL135" s="318"/>
      <c r="BM135" s="253">
        <f t="shared" ref="BM135:BM146" si="342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253">
        <f t="shared" ref="BV135:BV146" si="343">IF(ROUND((P135-Q135),5)&gt;=0,0,"Ошибка!")</f>
        <v>0</v>
      </c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253">
        <f t="shared" ref="CG135:CG146" si="344">IF(ROUND((AA135-AB135),5)&gt;=0,0,"Ошибка!")</f>
        <v>0</v>
      </c>
      <c r="CH135" s="318"/>
      <c r="CI135" s="253">
        <f t="shared" ref="CI135:CI146" si="345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253">
        <f t="shared" ref="CR135:CR146" si="346">IF(ROUND((AL135-AM135),5)&gt;=0,0,"Ошибка!")</f>
        <v>0</v>
      </c>
      <c r="CS135" s="318"/>
      <c r="CT135" s="253">
        <f t="shared" ref="CT135:CT146" si="347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253">
        <f t="shared" ref="DC135:DC146" si="348">IF(ROUND((AW135-AX135),5)&gt;=0,0,"Ошибка!")</f>
        <v>0</v>
      </c>
      <c r="DD135" s="318"/>
      <c r="DE135" s="253">
        <f t="shared" ref="DE135:DE146" si="349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.75" customHeight="1">
      <c r="A136" s="272" t="str">
        <f t="shared" si="331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350">ROUND(SUM(P136,AA136,AL136,AW136),0)</f>
        <v>0</v>
      </c>
      <c r="F136" s="236">
        <f t="shared" ref="F136:F146" si="351">ROUND(SUM(Q136,AB136,AM136,AX136),1)</f>
        <v>0</v>
      </c>
      <c r="G136" s="236">
        <f t="shared" si="332"/>
        <v>0</v>
      </c>
      <c r="H136" s="236">
        <f t="shared" ref="H136:H146" si="352">ROUND(SUM(S136,AD136,AO136,AZ136),1)</f>
        <v>0</v>
      </c>
      <c r="I136" s="236">
        <f t="shared" si="333"/>
        <v>0</v>
      </c>
      <c r="J136" s="236">
        <f t="shared" si="334"/>
        <v>0</v>
      </c>
      <c r="K136" s="236">
        <f t="shared" si="335"/>
        <v>0</v>
      </c>
      <c r="L136" s="236">
        <f t="shared" si="336"/>
        <v>0</v>
      </c>
      <c r="M136" s="236">
        <f t="shared" si="337"/>
        <v>0</v>
      </c>
      <c r="N136" s="236">
        <f t="shared" si="338"/>
        <v>0</v>
      </c>
      <c r="O136" s="236">
        <f t="shared" si="339"/>
        <v>0</v>
      </c>
      <c r="P136" s="220"/>
      <c r="Q136" s="221"/>
      <c r="R136" s="237">
        <f t="shared" ref="R136:R146" si="353">SUM(U136:W136)</f>
        <v>0</v>
      </c>
      <c r="S136" s="221"/>
      <c r="T136" s="237">
        <f t="shared" ref="T136:T145" si="354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355">SUM(AF136:AH136)</f>
        <v>0</v>
      </c>
      <c r="AD136" s="221"/>
      <c r="AE136" s="237">
        <f t="shared" ref="AE136:AE145" si="356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357">SUM(AQ136:AS136)</f>
        <v>0</v>
      </c>
      <c r="AO136" s="221"/>
      <c r="AP136" s="237">
        <f t="shared" ref="AP136:AP145" si="358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359">SUM(BB136:BD136)</f>
        <v>0</v>
      </c>
      <c r="AZ136" s="221"/>
      <c r="BA136" s="237">
        <f t="shared" ref="BA136:BA145" si="360">SUM(BE136:BG136)</f>
        <v>0</v>
      </c>
      <c r="BB136" s="221"/>
      <c r="BC136" s="233"/>
      <c r="BD136" s="221"/>
      <c r="BE136" s="221"/>
      <c r="BF136" s="233"/>
      <c r="BG136" s="221"/>
      <c r="BH136" s="379">
        <f t="shared" si="340"/>
        <v>0</v>
      </c>
      <c r="BI136" s="255" t="str">
        <f t="shared" si="341"/>
        <v>03</v>
      </c>
      <c r="BJ136" s="318"/>
      <c r="BK136" s="253">
        <f t="shared" ref="BK136:BK146" si="361">IF(ROUND((E136-F136),5)&gt;=0,0,"Ошибка!")</f>
        <v>0</v>
      </c>
      <c r="BL136" s="318"/>
      <c r="BM136" s="253">
        <f t="shared" si="342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253">
        <f t="shared" si="343"/>
        <v>0</v>
      </c>
      <c r="BW136" s="318"/>
      <c r="BX136" s="253">
        <f t="shared" ref="BX136:BX146" si="362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253">
        <f t="shared" si="344"/>
        <v>0</v>
      </c>
      <c r="CH136" s="318"/>
      <c r="CI136" s="253">
        <f t="shared" si="345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253">
        <f t="shared" si="346"/>
        <v>0</v>
      </c>
      <c r="CS136" s="318"/>
      <c r="CT136" s="253">
        <f t="shared" si="347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253">
        <f t="shared" si="348"/>
        <v>0</v>
      </c>
      <c r="DD136" s="318"/>
      <c r="DE136" s="253">
        <f t="shared" si="349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.75" customHeight="1">
      <c r="A137" s="272" t="str">
        <f t="shared" si="331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350"/>
        <v>0</v>
      </c>
      <c r="F137" s="236">
        <f t="shared" si="351"/>
        <v>0</v>
      </c>
      <c r="G137" s="236">
        <f t="shared" si="332"/>
        <v>0</v>
      </c>
      <c r="H137" s="236">
        <f t="shared" si="352"/>
        <v>0</v>
      </c>
      <c r="I137" s="236">
        <f t="shared" si="333"/>
        <v>0</v>
      </c>
      <c r="J137" s="236">
        <f t="shared" si="334"/>
        <v>0</v>
      </c>
      <c r="K137" s="236">
        <f t="shared" si="335"/>
        <v>0</v>
      </c>
      <c r="L137" s="236">
        <f t="shared" si="336"/>
        <v>0</v>
      </c>
      <c r="M137" s="236">
        <f t="shared" si="337"/>
        <v>0</v>
      </c>
      <c r="N137" s="236">
        <f t="shared" si="338"/>
        <v>0</v>
      </c>
      <c r="O137" s="236">
        <f t="shared" si="339"/>
        <v>0</v>
      </c>
      <c r="P137" s="220"/>
      <c r="Q137" s="221"/>
      <c r="R137" s="237">
        <f t="shared" si="353"/>
        <v>0</v>
      </c>
      <c r="S137" s="221"/>
      <c r="T137" s="237">
        <f t="shared" si="354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355"/>
        <v>0</v>
      </c>
      <c r="AD137" s="221"/>
      <c r="AE137" s="237">
        <f t="shared" si="356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357"/>
        <v>0</v>
      </c>
      <c r="AO137" s="221"/>
      <c r="AP137" s="237">
        <f t="shared" si="358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359"/>
        <v>0</v>
      </c>
      <c r="AZ137" s="221"/>
      <c r="BA137" s="237">
        <f t="shared" si="360"/>
        <v>0</v>
      </c>
      <c r="BB137" s="221"/>
      <c r="BC137" s="233"/>
      <c r="BD137" s="221"/>
      <c r="BE137" s="221"/>
      <c r="BF137" s="233"/>
      <c r="BG137" s="221"/>
      <c r="BH137" s="379">
        <f t="shared" si="340"/>
        <v>0</v>
      </c>
      <c r="BI137" s="255" t="str">
        <f t="shared" si="341"/>
        <v>04</v>
      </c>
      <c r="BJ137" s="318"/>
      <c r="BK137" s="253">
        <f t="shared" si="361"/>
        <v>0</v>
      </c>
      <c r="BL137" s="318"/>
      <c r="BM137" s="253">
        <f t="shared" si="342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253">
        <f t="shared" si="343"/>
        <v>0</v>
      </c>
      <c r="BW137" s="318"/>
      <c r="BX137" s="253">
        <f t="shared" si="362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253">
        <f t="shared" si="344"/>
        <v>0</v>
      </c>
      <c r="CH137" s="318"/>
      <c r="CI137" s="253">
        <f t="shared" si="345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253">
        <f t="shared" si="346"/>
        <v>0</v>
      </c>
      <c r="CS137" s="318"/>
      <c r="CT137" s="253">
        <f t="shared" si="347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253">
        <f t="shared" si="348"/>
        <v>0</v>
      </c>
      <c r="DD137" s="318"/>
      <c r="DE137" s="253">
        <f t="shared" si="349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.75" customHeight="1">
      <c r="A138" s="272" t="str">
        <f t="shared" si="331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350"/>
        <v>0</v>
      </c>
      <c r="F138" s="236">
        <f t="shared" si="351"/>
        <v>0</v>
      </c>
      <c r="G138" s="236">
        <f t="shared" si="332"/>
        <v>0</v>
      </c>
      <c r="H138" s="236">
        <f t="shared" si="352"/>
        <v>0</v>
      </c>
      <c r="I138" s="236">
        <f t="shared" si="333"/>
        <v>0</v>
      </c>
      <c r="J138" s="236">
        <f t="shared" si="334"/>
        <v>0</v>
      </c>
      <c r="K138" s="236">
        <f t="shared" si="335"/>
        <v>0</v>
      </c>
      <c r="L138" s="236">
        <f t="shared" si="336"/>
        <v>0</v>
      </c>
      <c r="M138" s="236">
        <f t="shared" si="337"/>
        <v>0</v>
      </c>
      <c r="N138" s="236">
        <f t="shared" si="338"/>
        <v>0</v>
      </c>
      <c r="O138" s="236">
        <f t="shared" si="339"/>
        <v>0</v>
      </c>
      <c r="P138" s="220"/>
      <c r="Q138" s="221"/>
      <c r="R138" s="237">
        <f t="shared" si="353"/>
        <v>0</v>
      </c>
      <c r="S138" s="221"/>
      <c r="T138" s="237">
        <f t="shared" si="354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355"/>
        <v>0</v>
      </c>
      <c r="AD138" s="221"/>
      <c r="AE138" s="237">
        <f t="shared" si="356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357"/>
        <v>0</v>
      </c>
      <c r="AO138" s="221"/>
      <c r="AP138" s="237">
        <f t="shared" si="358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359"/>
        <v>0</v>
      </c>
      <c r="AZ138" s="221"/>
      <c r="BA138" s="237">
        <f t="shared" si="360"/>
        <v>0</v>
      </c>
      <c r="BB138" s="221"/>
      <c r="BC138" s="233"/>
      <c r="BD138" s="221"/>
      <c r="BE138" s="221"/>
      <c r="BF138" s="233"/>
      <c r="BG138" s="221"/>
      <c r="BH138" s="379">
        <f t="shared" si="340"/>
        <v>0</v>
      </c>
      <c r="BI138" s="255" t="str">
        <f t="shared" si="341"/>
        <v>05</v>
      </c>
      <c r="BJ138" s="318"/>
      <c r="BK138" s="253">
        <f t="shared" si="361"/>
        <v>0</v>
      </c>
      <c r="BL138" s="318"/>
      <c r="BM138" s="253">
        <f t="shared" si="342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253">
        <f t="shared" si="343"/>
        <v>0</v>
      </c>
      <c r="BW138" s="318"/>
      <c r="BX138" s="253">
        <f t="shared" si="362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253">
        <f t="shared" si="344"/>
        <v>0</v>
      </c>
      <c r="CH138" s="318"/>
      <c r="CI138" s="253">
        <f t="shared" si="345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253">
        <f t="shared" si="346"/>
        <v>0</v>
      </c>
      <c r="CS138" s="318"/>
      <c r="CT138" s="253">
        <f t="shared" si="347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253">
        <f t="shared" si="348"/>
        <v>0</v>
      </c>
      <c r="DD138" s="318"/>
      <c r="DE138" s="253">
        <f t="shared" si="349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.75" customHeight="1">
      <c r="A139" s="272" t="str">
        <f t="shared" si="331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350"/>
        <v>0</v>
      </c>
      <c r="F139" s="236">
        <f t="shared" si="351"/>
        <v>0</v>
      </c>
      <c r="G139" s="236">
        <f t="shared" si="332"/>
        <v>0</v>
      </c>
      <c r="H139" s="236">
        <f t="shared" si="352"/>
        <v>0</v>
      </c>
      <c r="I139" s="236">
        <f t="shared" si="333"/>
        <v>0</v>
      </c>
      <c r="J139" s="236">
        <f t="shared" si="334"/>
        <v>0</v>
      </c>
      <c r="K139" s="236">
        <f t="shared" si="335"/>
        <v>0</v>
      </c>
      <c r="L139" s="236">
        <f t="shared" si="336"/>
        <v>0</v>
      </c>
      <c r="M139" s="236">
        <f t="shared" si="337"/>
        <v>0</v>
      </c>
      <c r="N139" s="236">
        <f t="shared" si="338"/>
        <v>0</v>
      </c>
      <c r="O139" s="236">
        <f t="shared" si="339"/>
        <v>0</v>
      </c>
      <c r="P139" s="220"/>
      <c r="Q139" s="221"/>
      <c r="R139" s="237">
        <f t="shared" si="353"/>
        <v>0</v>
      </c>
      <c r="S139" s="221"/>
      <c r="T139" s="237">
        <f t="shared" si="354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355"/>
        <v>0</v>
      </c>
      <c r="AD139" s="221"/>
      <c r="AE139" s="237">
        <f t="shared" si="356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357"/>
        <v>0</v>
      </c>
      <c r="AO139" s="221"/>
      <c r="AP139" s="237">
        <f t="shared" si="358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359"/>
        <v>0</v>
      </c>
      <c r="AZ139" s="221"/>
      <c r="BA139" s="237">
        <f t="shared" si="360"/>
        <v>0</v>
      </c>
      <c r="BB139" s="221"/>
      <c r="BC139" s="233"/>
      <c r="BD139" s="221"/>
      <c r="BE139" s="221"/>
      <c r="BF139" s="233"/>
      <c r="BG139" s="221"/>
      <c r="BH139" s="379">
        <f t="shared" si="340"/>
        <v>0</v>
      </c>
      <c r="BI139" s="255" t="str">
        <f t="shared" si="341"/>
        <v>06</v>
      </c>
      <c r="BJ139" s="318"/>
      <c r="BK139" s="253">
        <f t="shared" si="361"/>
        <v>0</v>
      </c>
      <c r="BL139" s="318"/>
      <c r="BM139" s="253">
        <f t="shared" si="342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253">
        <f t="shared" si="343"/>
        <v>0</v>
      </c>
      <c r="BW139" s="318"/>
      <c r="BX139" s="253">
        <f t="shared" si="362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253">
        <f t="shared" si="344"/>
        <v>0</v>
      </c>
      <c r="CH139" s="318"/>
      <c r="CI139" s="253">
        <f t="shared" si="345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253">
        <f t="shared" si="346"/>
        <v>0</v>
      </c>
      <c r="CS139" s="318"/>
      <c r="CT139" s="253">
        <f t="shared" si="347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253">
        <f t="shared" si="348"/>
        <v>0</v>
      </c>
      <c r="DD139" s="318"/>
      <c r="DE139" s="253">
        <f t="shared" si="349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.75" customHeight="1">
      <c r="A140" s="272" t="str">
        <f t="shared" si="331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350"/>
        <v>0</v>
      </c>
      <c r="F140" s="236">
        <f t="shared" si="351"/>
        <v>0</v>
      </c>
      <c r="G140" s="236">
        <f t="shared" si="332"/>
        <v>0</v>
      </c>
      <c r="H140" s="236">
        <f t="shared" si="352"/>
        <v>0</v>
      </c>
      <c r="I140" s="236">
        <f t="shared" si="333"/>
        <v>0</v>
      </c>
      <c r="J140" s="236">
        <f t="shared" si="334"/>
        <v>0</v>
      </c>
      <c r="K140" s="236">
        <f t="shared" si="335"/>
        <v>0</v>
      </c>
      <c r="L140" s="236">
        <f t="shared" si="336"/>
        <v>0</v>
      </c>
      <c r="M140" s="236">
        <f t="shared" si="337"/>
        <v>0</v>
      </c>
      <c r="N140" s="236">
        <f t="shared" si="338"/>
        <v>0</v>
      </c>
      <c r="O140" s="236">
        <f t="shared" si="339"/>
        <v>0</v>
      </c>
      <c r="P140" s="220"/>
      <c r="Q140" s="221"/>
      <c r="R140" s="237">
        <f t="shared" si="353"/>
        <v>0</v>
      </c>
      <c r="S140" s="221"/>
      <c r="T140" s="237">
        <f t="shared" si="354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355"/>
        <v>0</v>
      </c>
      <c r="AD140" s="221"/>
      <c r="AE140" s="237">
        <f t="shared" si="356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357"/>
        <v>0</v>
      </c>
      <c r="AO140" s="221"/>
      <c r="AP140" s="237">
        <f t="shared" si="358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359"/>
        <v>0</v>
      </c>
      <c r="AZ140" s="221"/>
      <c r="BA140" s="237">
        <f t="shared" si="360"/>
        <v>0</v>
      </c>
      <c r="BB140" s="221"/>
      <c r="BC140" s="233"/>
      <c r="BD140" s="221"/>
      <c r="BE140" s="221"/>
      <c r="BF140" s="233"/>
      <c r="BG140" s="221"/>
      <c r="BH140" s="379">
        <f t="shared" si="340"/>
        <v>0</v>
      </c>
      <c r="BI140" s="255" t="str">
        <f t="shared" si="341"/>
        <v>07</v>
      </c>
      <c r="BJ140" s="318"/>
      <c r="BK140" s="253">
        <f t="shared" si="361"/>
        <v>0</v>
      </c>
      <c r="BL140" s="318"/>
      <c r="BM140" s="253">
        <f t="shared" si="342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253">
        <f t="shared" si="343"/>
        <v>0</v>
      </c>
      <c r="BW140" s="318"/>
      <c r="BX140" s="253">
        <f t="shared" si="362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253">
        <f t="shared" si="344"/>
        <v>0</v>
      </c>
      <c r="CH140" s="318"/>
      <c r="CI140" s="253">
        <f t="shared" si="345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253">
        <f t="shared" si="346"/>
        <v>0</v>
      </c>
      <c r="CS140" s="318"/>
      <c r="CT140" s="253">
        <f t="shared" si="347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253">
        <f t="shared" si="348"/>
        <v>0</v>
      </c>
      <c r="DD140" s="318"/>
      <c r="DE140" s="253">
        <f t="shared" si="349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.75" customHeight="1">
      <c r="A141" s="272" t="str">
        <f t="shared" si="331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350"/>
        <v>0</v>
      </c>
      <c r="F141" s="236">
        <f t="shared" si="351"/>
        <v>0</v>
      </c>
      <c r="G141" s="236">
        <f t="shared" si="332"/>
        <v>0</v>
      </c>
      <c r="H141" s="236">
        <f t="shared" si="352"/>
        <v>0</v>
      </c>
      <c r="I141" s="236">
        <f t="shared" si="333"/>
        <v>0</v>
      </c>
      <c r="J141" s="236">
        <f t="shared" si="334"/>
        <v>0</v>
      </c>
      <c r="K141" s="236">
        <f t="shared" si="335"/>
        <v>0</v>
      </c>
      <c r="L141" s="236">
        <f t="shared" si="336"/>
        <v>0</v>
      </c>
      <c r="M141" s="236">
        <f t="shared" si="337"/>
        <v>0</v>
      </c>
      <c r="N141" s="236">
        <f t="shared" si="338"/>
        <v>0</v>
      </c>
      <c r="O141" s="236">
        <f t="shared" si="339"/>
        <v>0</v>
      </c>
      <c r="P141" s="220"/>
      <c r="Q141" s="221"/>
      <c r="R141" s="237">
        <f t="shared" si="353"/>
        <v>0</v>
      </c>
      <c r="S141" s="221"/>
      <c r="T141" s="237">
        <f t="shared" si="354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355"/>
        <v>0</v>
      </c>
      <c r="AD141" s="221"/>
      <c r="AE141" s="237">
        <f t="shared" si="356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357"/>
        <v>0</v>
      </c>
      <c r="AO141" s="221"/>
      <c r="AP141" s="237">
        <f t="shared" si="358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359"/>
        <v>0</v>
      </c>
      <c r="AZ141" s="221"/>
      <c r="BA141" s="237">
        <f t="shared" si="360"/>
        <v>0</v>
      </c>
      <c r="BB141" s="221"/>
      <c r="BC141" s="233"/>
      <c r="BD141" s="221"/>
      <c r="BE141" s="221"/>
      <c r="BF141" s="233"/>
      <c r="BG141" s="221"/>
      <c r="BH141" s="379">
        <f t="shared" si="340"/>
        <v>0</v>
      </c>
      <c r="BI141" s="255" t="str">
        <f t="shared" si="341"/>
        <v>08</v>
      </c>
      <c r="BJ141" s="318"/>
      <c r="BK141" s="253">
        <f t="shared" si="361"/>
        <v>0</v>
      </c>
      <c r="BL141" s="318"/>
      <c r="BM141" s="253">
        <f t="shared" si="342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253">
        <f t="shared" si="343"/>
        <v>0</v>
      </c>
      <c r="BW141" s="318"/>
      <c r="BX141" s="253">
        <f t="shared" si="362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253">
        <f t="shared" si="344"/>
        <v>0</v>
      </c>
      <c r="CH141" s="318"/>
      <c r="CI141" s="253">
        <f t="shared" si="345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253">
        <f t="shared" si="346"/>
        <v>0</v>
      </c>
      <c r="CS141" s="318"/>
      <c r="CT141" s="253">
        <f t="shared" si="347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253">
        <f t="shared" si="348"/>
        <v>0</v>
      </c>
      <c r="DD141" s="318"/>
      <c r="DE141" s="253">
        <f t="shared" si="349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.75" customHeight="1">
      <c r="A142" s="272" t="str">
        <f t="shared" si="331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350"/>
        <v>0</v>
      </c>
      <c r="F142" s="236">
        <f t="shared" si="351"/>
        <v>0</v>
      </c>
      <c r="G142" s="236">
        <f t="shared" si="332"/>
        <v>0</v>
      </c>
      <c r="H142" s="236">
        <f t="shared" si="352"/>
        <v>0</v>
      </c>
      <c r="I142" s="236">
        <f t="shared" si="333"/>
        <v>0</v>
      </c>
      <c r="J142" s="236">
        <f t="shared" si="334"/>
        <v>0</v>
      </c>
      <c r="K142" s="236">
        <f t="shared" si="335"/>
        <v>0</v>
      </c>
      <c r="L142" s="236">
        <f t="shared" si="336"/>
        <v>0</v>
      </c>
      <c r="M142" s="236">
        <f t="shared" si="337"/>
        <v>0</v>
      </c>
      <c r="N142" s="236">
        <f t="shared" si="338"/>
        <v>0</v>
      </c>
      <c r="O142" s="236">
        <f t="shared" si="339"/>
        <v>0</v>
      </c>
      <c r="P142" s="220"/>
      <c r="Q142" s="221"/>
      <c r="R142" s="237">
        <f t="shared" si="353"/>
        <v>0</v>
      </c>
      <c r="S142" s="221"/>
      <c r="T142" s="237">
        <f t="shared" si="354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355"/>
        <v>0</v>
      </c>
      <c r="AD142" s="221"/>
      <c r="AE142" s="237">
        <f t="shared" si="356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357"/>
        <v>0</v>
      </c>
      <c r="AO142" s="221"/>
      <c r="AP142" s="237">
        <f t="shared" si="358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359"/>
        <v>0</v>
      </c>
      <c r="AZ142" s="221"/>
      <c r="BA142" s="237">
        <f t="shared" si="360"/>
        <v>0</v>
      </c>
      <c r="BB142" s="221"/>
      <c r="BC142" s="233"/>
      <c r="BD142" s="221"/>
      <c r="BE142" s="221"/>
      <c r="BF142" s="233"/>
      <c r="BG142" s="221"/>
      <c r="BH142" s="379">
        <f t="shared" si="340"/>
        <v>0</v>
      </c>
      <c r="BI142" s="255" t="str">
        <f t="shared" si="341"/>
        <v>09</v>
      </c>
      <c r="BJ142" s="318"/>
      <c r="BK142" s="253">
        <f t="shared" si="361"/>
        <v>0</v>
      </c>
      <c r="BL142" s="318"/>
      <c r="BM142" s="253">
        <f t="shared" si="342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253">
        <f t="shared" si="343"/>
        <v>0</v>
      </c>
      <c r="BW142" s="318"/>
      <c r="BX142" s="253">
        <f t="shared" si="362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253">
        <f t="shared" si="344"/>
        <v>0</v>
      </c>
      <c r="CH142" s="318"/>
      <c r="CI142" s="253">
        <f t="shared" si="345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253">
        <f t="shared" si="346"/>
        <v>0</v>
      </c>
      <c r="CS142" s="318"/>
      <c r="CT142" s="253">
        <f t="shared" si="347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253">
        <f t="shared" si="348"/>
        <v>0</v>
      </c>
      <c r="DD142" s="318"/>
      <c r="DE142" s="253">
        <f t="shared" si="349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.75" customHeight="1">
      <c r="A143" s="272" t="str">
        <f t="shared" si="331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350"/>
        <v>0</v>
      </c>
      <c r="F143" s="236">
        <f t="shared" si="351"/>
        <v>0</v>
      </c>
      <c r="G143" s="236">
        <f t="shared" si="332"/>
        <v>0</v>
      </c>
      <c r="H143" s="236">
        <f t="shared" si="352"/>
        <v>0</v>
      </c>
      <c r="I143" s="236">
        <f t="shared" si="333"/>
        <v>0</v>
      </c>
      <c r="J143" s="236">
        <f t="shared" si="334"/>
        <v>0</v>
      </c>
      <c r="K143" s="236">
        <f t="shared" si="335"/>
        <v>0</v>
      </c>
      <c r="L143" s="236">
        <f t="shared" si="336"/>
        <v>0</v>
      </c>
      <c r="M143" s="236">
        <f t="shared" si="337"/>
        <v>0</v>
      </c>
      <c r="N143" s="236">
        <f t="shared" si="338"/>
        <v>0</v>
      </c>
      <c r="O143" s="236">
        <f t="shared" si="339"/>
        <v>0</v>
      </c>
      <c r="P143" s="220"/>
      <c r="Q143" s="221"/>
      <c r="R143" s="237">
        <f t="shared" si="353"/>
        <v>0</v>
      </c>
      <c r="S143" s="221"/>
      <c r="T143" s="237">
        <f t="shared" si="354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355"/>
        <v>0</v>
      </c>
      <c r="AD143" s="221"/>
      <c r="AE143" s="237">
        <f t="shared" si="356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357"/>
        <v>0</v>
      </c>
      <c r="AO143" s="221"/>
      <c r="AP143" s="237">
        <f t="shared" si="358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359"/>
        <v>0</v>
      </c>
      <c r="AZ143" s="221"/>
      <c r="BA143" s="237">
        <f t="shared" si="360"/>
        <v>0</v>
      </c>
      <c r="BB143" s="221"/>
      <c r="BC143" s="233"/>
      <c r="BD143" s="221"/>
      <c r="BE143" s="221"/>
      <c r="BF143" s="233"/>
      <c r="BG143" s="221"/>
      <c r="BH143" s="379">
        <f t="shared" si="340"/>
        <v>0</v>
      </c>
      <c r="BI143" s="255" t="str">
        <f t="shared" si="341"/>
        <v>10</v>
      </c>
      <c r="BJ143" s="318"/>
      <c r="BK143" s="253">
        <f t="shared" si="361"/>
        <v>0</v>
      </c>
      <c r="BL143" s="318"/>
      <c r="BM143" s="253">
        <f t="shared" si="342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253">
        <f t="shared" si="343"/>
        <v>0</v>
      </c>
      <c r="BW143" s="318"/>
      <c r="BX143" s="253">
        <f t="shared" si="362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253">
        <f t="shared" si="344"/>
        <v>0</v>
      </c>
      <c r="CH143" s="318"/>
      <c r="CI143" s="253">
        <f t="shared" si="345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253">
        <f t="shared" si="346"/>
        <v>0</v>
      </c>
      <c r="CS143" s="318"/>
      <c r="CT143" s="253">
        <f t="shared" si="347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253">
        <f t="shared" si="348"/>
        <v>0</v>
      </c>
      <c r="DD143" s="318"/>
      <c r="DE143" s="253">
        <f t="shared" si="349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.75" customHeight="1">
      <c r="A144" s="272" t="str">
        <f t="shared" si="331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350"/>
        <v>0</v>
      </c>
      <c r="F144" s="236">
        <f t="shared" si="351"/>
        <v>0</v>
      </c>
      <c r="G144" s="236">
        <f t="shared" si="332"/>
        <v>0</v>
      </c>
      <c r="H144" s="236">
        <f t="shared" si="352"/>
        <v>0</v>
      </c>
      <c r="I144" s="236">
        <f t="shared" si="333"/>
        <v>0</v>
      </c>
      <c r="J144" s="236">
        <f t="shared" si="334"/>
        <v>0</v>
      </c>
      <c r="K144" s="236">
        <f t="shared" si="335"/>
        <v>0</v>
      </c>
      <c r="L144" s="236">
        <f t="shared" si="336"/>
        <v>0</v>
      </c>
      <c r="M144" s="236">
        <f t="shared" si="337"/>
        <v>0</v>
      </c>
      <c r="N144" s="236">
        <f t="shared" si="338"/>
        <v>0</v>
      </c>
      <c r="O144" s="236">
        <f t="shared" si="339"/>
        <v>0</v>
      </c>
      <c r="P144" s="220"/>
      <c r="Q144" s="221"/>
      <c r="R144" s="237">
        <f t="shared" si="353"/>
        <v>0</v>
      </c>
      <c r="S144" s="221"/>
      <c r="T144" s="237">
        <f t="shared" si="354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355"/>
        <v>0</v>
      </c>
      <c r="AD144" s="221"/>
      <c r="AE144" s="237">
        <f t="shared" si="356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357"/>
        <v>0</v>
      </c>
      <c r="AO144" s="221"/>
      <c r="AP144" s="237">
        <f t="shared" si="358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359"/>
        <v>0</v>
      </c>
      <c r="AZ144" s="221"/>
      <c r="BA144" s="237">
        <f t="shared" si="360"/>
        <v>0</v>
      </c>
      <c r="BB144" s="221"/>
      <c r="BC144" s="233"/>
      <c r="BD144" s="221"/>
      <c r="BE144" s="221"/>
      <c r="BF144" s="233"/>
      <c r="BG144" s="221"/>
      <c r="BH144" s="379">
        <f t="shared" si="340"/>
        <v>0</v>
      </c>
      <c r="BI144" s="255" t="str">
        <f t="shared" si="341"/>
        <v>11</v>
      </c>
      <c r="BJ144" s="318"/>
      <c r="BK144" s="253">
        <f t="shared" si="361"/>
        <v>0</v>
      </c>
      <c r="BL144" s="318"/>
      <c r="BM144" s="253">
        <f t="shared" si="342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253">
        <f t="shared" si="343"/>
        <v>0</v>
      </c>
      <c r="BW144" s="318"/>
      <c r="BX144" s="253">
        <f t="shared" si="362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253">
        <f t="shared" si="344"/>
        <v>0</v>
      </c>
      <c r="CH144" s="318"/>
      <c r="CI144" s="253">
        <f t="shared" si="345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253">
        <f t="shared" si="346"/>
        <v>0</v>
      </c>
      <c r="CS144" s="318"/>
      <c r="CT144" s="253">
        <f t="shared" si="347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253">
        <f t="shared" si="348"/>
        <v>0</v>
      </c>
      <c r="DD144" s="318"/>
      <c r="DE144" s="253">
        <f t="shared" si="349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.75" customHeight="1">
      <c r="A145" s="272" t="str">
        <f t="shared" si="331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350"/>
        <v>0</v>
      </c>
      <c r="F145" s="236">
        <f t="shared" si="351"/>
        <v>0</v>
      </c>
      <c r="G145" s="236">
        <f t="shared" si="332"/>
        <v>0</v>
      </c>
      <c r="H145" s="236">
        <f t="shared" si="352"/>
        <v>0</v>
      </c>
      <c r="I145" s="236">
        <f t="shared" si="333"/>
        <v>0</v>
      </c>
      <c r="J145" s="236">
        <f t="shared" si="334"/>
        <v>0</v>
      </c>
      <c r="K145" s="236">
        <f t="shared" si="335"/>
        <v>0</v>
      </c>
      <c r="L145" s="236">
        <f t="shared" si="336"/>
        <v>0</v>
      </c>
      <c r="M145" s="236">
        <f t="shared" si="337"/>
        <v>0</v>
      </c>
      <c r="N145" s="236">
        <f t="shared" si="338"/>
        <v>0</v>
      </c>
      <c r="O145" s="236">
        <f t="shared" si="339"/>
        <v>0</v>
      </c>
      <c r="P145" s="220"/>
      <c r="Q145" s="221"/>
      <c r="R145" s="237">
        <f t="shared" si="353"/>
        <v>0</v>
      </c>
      <c r="S145" s="221"/>
      <c r="T145" s="237">
        <f t="shared" si="354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355"/>
        <v>0</v>
      </c>
      <c r="AD145" s="221"/>
      <c r="AE145" s="237">
        <f t="shared" si="356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357"/>
        <v>0</v>
      </c>
      <c r="AO145" s="221"/>
      <c r="AP145" s="237">
        <f t="shared" si="358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359"/>
        <v>0</v>
      </c>
      <c r="AZ145" s="221"/>
      <c r="BA145" s="237">
        <f t="shared" si="360"/>
        <v>0</v>
      </c>
      <c r="BB145" s="221"/>
      <c r="BC145" s="233"/>
      <c r="BD145" s="221"/>
      <c r="BE145" s="221"/>
      <c r="BF145" s="233"/>
      <c r="BG145" s="221"/>
      <c r="BH145" s="379">
        <f t="shared" si="340"/>
        <v>0</v>
      </c>
      <c r="BI145" s="255" t="str">
        <f t="shared" si="341"/>
        <v>12</v>
      </c>
      <c r="BJ145" s="318"/>
      <c r="BK145" s="253">
        <f t="shared" si="361"/>
        <v>0</v>
      </c>
      <c r="BL145" s="318"/>
      <c r="BM145" s="253">
        <f t="shared" si="342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253">
        <f t="shared" si="343"/>
        <v>0</v>
      </c>
      <c r="BW145" s="318"/>
      <c r="BX145" s="253">
        <f t="shared" si="362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253">
        <f t="shared" si="344"/>
        <v>0</v>
      </c>
      <c r="CH145" s="318"/>
      <c r="CI145" s="253">
        <f t="shared" si="345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253">
        <f t="shared" si="346"/>
        <v>0</v>
      </c>
      <c r="CS145" s="318"/>
      <c r="CT145" s="253">
        <f t="shared" si="347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253">
        <f t="shared" si="348"/>
        <v>0</v>
      </c>
      <c r="DD145" s="318"/>
      <c r="DE145" s="253">
        <f t="shared" si="349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ht="13.5" customHeight="1" thickBot="1">
      <c r="A146" s="272" t="str">
        <f t="shared" si="331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350"/>
        <v>0</v>
      </c>
      <c r="F146" s="236">
        <f t="shared" si="351"/>
        <v>0</v>
      </c>
      <c r="G146" s="236">
        <f t="shared" si="332"/>
        <v>0</v>
      </c>
      <c r="H146" s="236">
        <f t="shared" si="352"/>
        <v>0</v>
      </c>
      <c r="I146" s="236">
        <f t="shared" si="333"/>
        <v>0</v>
      </c>
      <c r="J146" s="236">
        <f t="shared" si="334"/>
        <v>0</v>
      </c>
      <c r="K146" s="236">
        <f t="shared" si="335"/>
        <v>0</v>
      </c>
      <c r="L146" s="236">
        <f t="shared" si="336"/>
        <v>0</v>
      </c>
      <c r="M146" s="236">
        <f t="shared" si="337"/>
        <v>0</v>
      </c>
      <c r="N146" s="236">
        <f t="shared" si="338"/>
        <v>0</v>
      </c>
      <c r="O146" s="236">
        <f>ROUND(SUM(Z146,AK146,AV146,BG146),1)</f>
        <v>0</v>
      </c>
      <c r="P146" s="223"/>
      <c r="Q146" s="224"/>
      <c r="R146" s="238">
        <f t="shared" si="353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355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357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359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9">
        <f t="shared" si="340"/>
        <v>0</v>
      </c>
      <c r="BI146" s="319" t="str">
        <f t="shared" si="341"/>
        <v>13</v>
      </c>
      <c r="BJ146" s="320"/>
      <c r="BK146" s="321">
        <f t="shared" si="361"/>
        <v>0</v>
      </c>
      <c r="BL146" s="320"/>
      <c r="BM146" s="321">
        <f t="shared" si="342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1">
        <f t="shared" si="343"/>
        <v>0</v>
      </c>
      <c r="BW146" s="320"/>
      <c r="BX146" s="321">
        <f t="shared" si="362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1">
        <f t="shared" si="344"/>
        <v>0</v>
      </c>
      <c r="CH146" s="320"/>
      <c r="CI146" s="321">
        <f t="shared" si="345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1">
        <f t="shared" si="346"/>
        <v>0</v>
      </c>
      <c r="CS146" s="320"/>
      <c r="CT146" s="321">
        <f t="shared" si="347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1">
        <f t="shared" si="348"/>
        <v>0</v>
      </c>
      <c r="DD146" s="320"/>
      <c r="DE146" s="321">
        <f t="shared" si="349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customHeight="1">
      <c r="A147" s="271" t="str">
        <f>B147</f>
        <v>Внести наименование учреждения 10</v>
      </c>
      <c r="B147" s="712" t="s">
        <v>254</v>
      </c>
      <c r="C147" s="713"/>
      <c r="D147" s="713"/>
      <c r="E147" s="713"/>
      <c r="F147" s="713"/>
      <c r="G147" s="713"/>
      <c r="H147" s="713"/>
      <c r="I147" s="713"/>
      <c r="J147" s="713"/>
      <c r="K147" s="713"/>
      <c r="L147" s="713"/>
      <c r="M147" s="713"/>
      <c r="N147" s="713"/>
      <c r="O147" s="714"/>
      <c r="P147" s="715" t="str">
        <f>CONCATENATE(P$1," - ",$B147)</f>
        <v>1 квартал - Внести наименование учреждения 10</v>
      </c>
      <c r="Q147" s="716"/>
      <c r="R147" s="716"/>
      <c r="S147" s="716"/>
      <c r="T147" s="716"/>
      <c r="U147" s="716"/>
      <c r="V147" s="716"/>
      <c r="W147" s="716"/>
      <c r="X147" s="716"/>
      <c r="Y147" s="716"/>
      <c r="Z147" s="717"/>
      <c r="AA147" s="715" t="str">
        <f>CONCATENATE(AA$1," - ",$B147)</f>
        <v>2 квартал - Внести наименование учреждения 10</v>
      </c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7"/>
      <c r="AL147" s="715" t="str">
        <f>CONCATENATE(AL$1," - ",$B147)</f>
        <v>3 квартал - Внести наименование учреждения 10</v>
      </c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7"/>
      <c r="AW147" s="715" t="str">
        <f>CONCATENATE(AW$1," - ",$B147)</f>
        <v>4 квартал - Внести наименование учреждения 10</v>
      </c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7"/>
      <c r="BH147" s="379">
        <f t="shared" si="340"/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363">IF(ROUND(E153-SUM(E154,E156:E157),5)&gt;=0,0,"Ошибка")</f>
        <v>0</v>
      </c>
      <c r="BK147" s="285">
        <f t="shared" si="363"/>
        <v>0</v>
      </c>
      <c r="BL147" s="285">
        <f t="shared" si="363"/>
        <v>0</v>
      </c>
      <c r="BM147" s="285">
        <f t="shared" si="363"/>
        <v>0</v>
      </c>
      <c r="BN147" s="285">
        <f t="shared" si="363"/>
        <v>0</v>
      </c>
      <c r="BO147" s="285">
        <f t="shared" si="363"/>
        <v>0</v>
      </c>
      <c r="BP147" s="285">
        <f t="shared" si="363"/>
        <v>0</v>
      </c>
      <c r="BQ147" s="285">
        <f t="shared" si="363"/>
        <v>0</v>
      </c>
      <c r="BR147" s="285">
        <f t="shared" si="363"/>
        <v>0</v>
      </c>
      <c r="BS147" s="285">
        <f t="shared" si="363"/>
        <v>0</v>
      </c>
      <c r="BT147" s="285">
        <f t="shared" si="363"/>
        <v>0</v>
      </c>
      <c r="BU147" s="285">
        <f t="shared" si="363"/>
        <v>0</v>
      </c>
      <c r="BV147" s="285">
        <f t="shared" si="363"/>
        <v>0</v>
      </c>
      <c r="BW147" s="285">
        <f t="shared" si="363"/>
        <v>0</v>
      </c>
      <c r="BX147" s="285">
        <f t="shared" si="363"/>
        <v>0</v>
      </c>
      <c r="BY147" s="285">
        <f t="shared" si="363"/>
        <v>0</v>
      </c>
      <c r="BZ147" s="285">
        <f t="shared" si="363"/>
        <v>0</v>
      </c>
      <c r="CA147" s="285">
        <f t="shared" si="363"/>
        <v>0</v>
      </c>
      <c r="CB147" s="285">
        <f t="shared" si="363"/>
        <v>0</v>
      </c>
      <c r="CC147" s="285">
        <f t="shared" si="363"/>
        <v>0</v>
      </c>
      <c r="CD147" s="285">
        <f t="shared" si="363"/>
        <v>0</v>
      </c>
      <c r="CE147" s="285">
        <f t="shared" si="363"/>
        <v>0</v>
      </c>
      <c r="CF147" s="285">
        <f t="shared" si="363"/>
        <v>0</v>
      </c>
      <c r="CG147" s="285">
        <f t="shared" si="363"/>
        <v>0</v>
      </c>
      <c r="CH147" s="285">
        <f t="shared" si="363"/>
        <v>0</v>
      </c>
      <c r="CI147" s="285">
        <f t="shared" si="363"/>
        <v>0</v>
      </c>
      <c r="CJ147" s="285">
        <f t="shared" si="363"/>
        <v>0</v>
      </c>
      <c r="CK147" s="285">
        <f t="shared" si="363"/>
        <v>0</v>
      </c>
      <c r="CL147" s="285">
        <f t="shared" si="363"/>
        <v>0</v>
      </c>
      <c r="CM147" s="285">
        <f t="shared" si="363"/>
        <v>0</v>
      </c>
      <c r="CN147" s="285">
        <f t="shared" si="363"/>
        <v>0</v>
      </c>
      <c r="CO147" s="285">
        <f t="shared" si="363"/>
        <v>0</v>
      </c>
      <c r="CP147" s="285">
        <f t="shared" ref="CP147:DL147" si="364">IF(ROUND(AK153-SUM(AK154,AK156:AK157),5)&gt;=0,0,"Ошибка")</f>
        <v>0</v>
      </c>
      <c r="CQ147" s="285">
        <f t="shared" si="364"/>
        <v>0</v>
      </c>
      <c r="CR147" s="285">
        <f t="shared" si="364"/>
        <v>0</v>
      </c>
      <c r="CS147" s="285">
        <f t="shared" si="364"/>
        <v>0</v>
      </c>
      <c r="CT147" s="285">
        <f t="shared" si="364"/>
        <v>0</v>
      </c>
      <c r="CU147" s="285">
        <f t="shared" si="364"/>
        <v>0</v>
      </c>
      <c r="CV147" s="285">
        <f t="shared" si="364"/>
        <v>0</v>
      </c>
      <c r="CW147" s="285">
        <f t="shared" si="364"/>
        <v>0</v>
      </c>
      <c r="CX147" s="285">
        <f t="shared" si="364"/>
        <v>0</v>
      </c>
      <c r="CY147" s="285">
        <f t="shared" si="364"/>
        <v>0</v>
      </c>
      <c r="CZ147" s="285">
        <f t="shared" si="364"/>
        <v>0</v>
      </c>
      <c r="DA147" s="285">
        <f t="shared" si="364"/>
        <v>0</v>
      </c>
      <c r="DB147" s="285">
        <f t="shared" si="364"/>
        <v>0</v>
      </c>
      <c r="DC147" s="285">
        <f t="shared" si="364"/>
        <v>0</v>
      </c>
      <c r="DD147" s="285">
        <f t="shared" si="364"/>
        <v>0</v>
      </c>
      <c r="DE147" s="285">
        <f t="shared" si="364"/>
        <v>0</v>
      </c>
      <c r="DF147" s="285">
        <f t="shared" si="364"/>
        <v>0</v>
      </c>
      <c r="DG147" s="285">
        <f t="shared" si="364"/>
        <v>0</v>
      </c>
      <c r="DH147" s="285">
        <f t="shared" si="364"/>
        <v>0</v>
      </c>
      <c r="DI147" s="285">
        <f t="shared" si="364"/>
        <v>0</v>
      </c>
      <c r="DJ147" s="285">
        <f t="shared" si="364"/>
        <v>0</v>
      </c>
      <c r="DK147" s="285">
        <f t="shared" si="364"/>
        <v>0</v>
      </c>
      <c r="DL147" s="285">
        <f t="shared" si="364"/>
        <v>0</v>
      </c>
    </row>
    <row r="148" spans="1:116" s="27" customFormat="1" ht="24.75" customHeight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65">SUM(J149:J153,J158:J160)</f>
        <v>0</v>
      </c>
      <c r="K148" s="236">
        <f t="shared" si="365"/>
        <v>0</v>
      </c>
      <c r="L148" s="236">
        <f t="shared" si="365"/>
        <v>0</v>
      </c>
      <c r="M148" s="236">
        <f t="shared" si="365"/>
        <v>0</v>
      </c>
      <c r="N148" s="236">
        <f t="shared" si="365"/>
        <v>0</v>
      </c>
      <c r="O148" s="236">
        <f t="shared" si="365"/>
        <v>0</v>
      </c>
      <c r="P148" s="228">
        <f t="shared" ref="P148:AJ148" si="366">SUM(P149:P153,P158:P160)</f>
        <v>0</v>
      </c>
      <c r="Q148" s="226">
        <f t="shared" si="366"/>
        <v>0</v>
      </c>
      <c r="R148" s="236">
        <f t="shared" si="366"/>
        <v>0</v>
      </c>
      <c r="S148" s="226">
        <f t="shared" si="366"/>
        <v>0</v>
      </c>
      <c r="T148" s="236">
        <f t="shared" si="366"/>
        <v>0</v>
      </c>
      <c r="U148" s="226">
        <f t="shared" si="366"/>
        <v>0</v>
      </c>
      <c r="V148" s="235">
        <f t="shared" si="366"/>
        <v>0</v>
      </c>
      <c r="W148" s="226">
        <f t="shared" si="366"/>
        <v>0</v>
      </c>
      <c r="X148" s="226">
        <f t="shared" si="366"/>
        <v>0</v>
      </c>
      <c r="Y148" s="235">
        <f t="shared" si="366"/>
        <v>0</v>
      </c>
      <c r="Z148" s="227">
        <f t="shared" si="366"/>
        <v>0</v>
      </c>
      <c r="AA148" s="228">
        <f t="shared" si="366"/>
        <v>0</v>
      </c>
      <c r="AB148" s="226">
        <f t="shared" si="366"/>
        <v>0</v>
      </c>
      <c r="AC148" s="236">
        <f t="shared" si="366"/>
        <v>0</v>
      </c>
      <c r="AD148" s="226">
        <f t="shared" si="366"/>
        <v>0</v>
      </c>
      <c r="AE148" s="236">
        <f t="shared" si="366"/>
        <v>0</v>
      </c>
      <c r="AF148" s="226">
        <f t="shared" si="366"/>
        <v>0</v>
      </c>
      <c r="AG148" s="235">
        <f t="shared" si="366"/>
        <v>0</v>
      </c>
      <c r="AH148" s="226">
        <f t="shared" si="366"/>
        <v>0</v>
      </c>
      <c r="AI148" s="226">
        <f t="shared" si="366"/>
        <v>0</v>
      </c>
      <c r="AJ148" s="235">
        <f t="shared" si="366"/>
        <v>0</v>
      </c>
      <c r="AK148" s="227">
        <f t="shared" ref="AK148:BG148" si="367">SUM(AK149:AK153,AK158:AK160)</f>
        <v>0</v>
      </c>
      <c r="AL148" s="228">
        <f t="shared" si="367"/>
        <v>0</v>
      </c>
      <c r="AM148" s="226">
        <f t="shared" si="367"/>
        <v>0</v>
      </c>
      <c r="AN148" s="236">
        <f t="shared" si="367"/>
        <v>0</v>
      </c>
      <c r="AO148" s="226">
        <f t="shared" si="367"/>
        <v>0</v>
      </c>
      <c r="AP148" s="236">
        <f t="shared" si="367"/>
        <v>0</v>
      </c>
      <c r="AQ148" s="226">
        <f t="shared" si="367"/>
        <v>0</v>
      </c>
      <c r="AR148" s="235">
        <f t="shared" si="367"/>
        <v>0</v>
      </c>
      <c r="AS148" s="226">
        <f t="shared" si="367"/>
        <v>0</v>
      </c>
      <c r="AT148" s="226">
        <f t="shared" si="367"/>
        <v>0</v>
      </c>
      <c r="AU148" s="235">
        <f t="shared" si="367"/>
        <v>0</v>
      </c>
      <c r="AV148" s="227">
        <f t="shared" si="367"/>
        <v>0</v>
      </c>
      <c r="AW148" s="228">
        <f t="shared" si="367"/>
        <v>0</v>
      </c>
      <c r="AX148" s="226">
        <f t="shared" si="367"/>
        <v>0</v>
      </c>
      <c r="AY148" s="236">
        <f t="shared" si="367"/>
        <v>0</v>
      </c>
      <c r="AZ148" s="226">
        <f t="shared" si="367"/>
        <v>0</v>
      </c>
      <c r="BA148" s="236">
        <f t="shared" si="367"/>
        <v>0</v>
      </c>
      <c r="BB148" s="226">
        <f t="shared" si="367"/>
        <v>0</v>
      </c>
      <c r="BC148" s="235">
        <f t="shared" si="367"/>
        <v>0</v>
      </c>
      <c r="BD148" s="226">
        <f t="shared" si="367"/>
        <v>0</v>
      </c>
      <c r="BE148" s="226">
        <f t="shared" si="367"/>
        <v>0</v>
      </c>
      <c r="BF148" s="235">
        <f t="shared" si="367"/>
        <v>0</v>
      </c>
      <c r="BG148" s="227">
        <f t="shared" si="367"/>
        <v>0</v>
      </c>
      <c r="BH148" s="379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68">IF(E154-E155&gt;=0,0,"Ошибка")</f>
        <v>0</v>
      </c>
      <c r="BK148" s="253">
        <f t="shared" si="368"/>
        <v>0</v>
      </c>
      <c r="BL148" s="253">
        <f t="shared" si="368"/>
        <v>0</v>
      </c>
      <c r="BM148" s="253">
        <f t="shared" si="368"/>
        <v>0</v>
      </c>
      <c r="BN148" s="253">
        <f t="shared" si="368"/>
        <v>0</v>
      </c>
      <c r="BO148" s="253">
        <f t="shared" si="368"/>
        <v>0</v>
      </c>
      <c r="BP148" s="253">
        <f t="shared" si="368"/>
        <v>0</v>
      </c>
      <c r="BQ148" s="253">
        <f t="shared" si="368"/>
        <v>0</v>
      </c>
      <c r="BR148" s="253">
        <f t="shared" si="368"/>
        <v>0</v>
      </c>
      <c r="BS148" s="253">
        <f t="shared" si="368"/>
        <v>0</v>
      </c>
      <c r="BT148" s="253">
        <f t="shared" si="368"/>
        <v>0</v>
      </c>
      <c r="BU148" s="253">
        <f t="shared" si="368"/>
        <v>0</v>
      </c>
      <c r="BV148" s="253">
        <f t="shared" si="368"/>
        <v>0</v>
      </c>
      <c r="BW148" s="253">
        <f t="shared" si="368"/>
        <v>0</v>
      </c>
      <c r="BX148" s="253">
        <f t="shared" si="368"/>
        <v>0</v>
      </c>
      <c r="BY148" s="253">
        <f t="shared" si="368"/>
        <v>0</v>
      </c>
      <c r="BZ148" s="253">
        <f t="shared" si="368"/>
        <v>0</v>
      </c>
      <c r="CA148" s="253">
        <f t="shared" si="368"/>
        <v>0</v>
      </c>
      <c r="CB148" s="253">
        <f t="shared" si="368"/>
        <v>0</v>
      </c>
      <c r="CC148" s="253">
        <f t="shared" si="368"/>
        <v>0</v>
      </c>
      <c r="CD148" s="253">
        <f t="shared" si="368"/>
        <v>0</v>
      </c>
      <c r="CE148" s="253">
        <f t="shared" si="368"/>
        <v>0</v>
      </c>
      <c r="CF148" s="253">
        <f t="shared" si="368"/>
        <v>0</v>
      </c>
      <c r="CG148" s="253">
        <f t="shared" si="368"/>
        <v>0</v>
      </c>
      <c r="CH148" s="253">
        <f t="shared" si="368"/>
        <v>0</v>
      </c>
      <c r="CI148" s="253">
        <f t="shared" si="368"/>
        <v>0</v>
      </c>
      <c r="CJ148" s="253">
        <f t="shared" si="368"/>
        <v>0</v>
      </c>
      <c r="CK148" s="253">
        <f t="shared" si="368"/>
        <v>0</v>
      </c>
      <c r="CL148" s="253">
        <f t="shared" si="368"/>
        <v>0</v>
      </c>
      <c r="CM148" s="253">
        <f t="shared" si="368"/>
        <v>0</v>
      </c>
      <c r="CN148" s="253">
        <f t="shared" si="368"/>
        <v>0</v>
      </c>
      <c r="CO148" s="253">
        <f t="shared" si="368"/>
        <v>0</v>
      </c>
      <c r="CP148" s="253">
        <f t="shared" ref="CP148:DL148" si="369">IF(AK154-AK155&gt;=0,0,"Ошибка")</f>
        <v>0</v>
      </c>
      <c r="CQ148" s="253">
        <f t="shared" si="369"/>
        <v>0</v>
      </c>
      <c r="CR148" s="253">
        <f t="shared" si="369"/>
        <v>0</v>
      </c>
      <c r="CS148" s="253">
        <f t="shared" si="369"/>
        <v>0</v>
      </c>
      <c r="CT148" s="253">
        <f t="shared" si="369"/>
        <v>0</v>
      </c>
      <c r="CU148" s="253">
        <f t="shared" si="369"/>
        <v>0</v>
      </c>
      <c r="CV148" s="253">
        <f t="shared" si="369"/>
        <v>0</v>
      </c>
      <c r="CW148" s="253">
        <f t="shared" si="369"/>
        <v>0</v>
      </c>
      <c r="CX148" s="253">
        <f t="shared" si="369"/>
        <v>0</v>
      </c>
      <c r="CY148" s="253">
        <f t="shared" si="369"/>
        <v>0</v>
      </c>
      <c r="CZ148" s="253">
        <f t="shared" si="369"/>
        <v>0</v>
      </c>
      <c r="DA148" s="253">
        <f t="shared" si="369"/>
        <v>0</v>
      </c>
      <c r="DB148" s="253">
        <f t="shared" si="369"/>
        <v>0</v>
      </c>
      <c r="DC148" s="253">
        <f t="shared" si="369"/>
        <v>0</v>
      </c>
      <c r="DD148" s="253">
        <f t="shared" si="369"/>
        <v>0</v>
      </c>
      <c r="DE148" s="253">
        <f t="shared" si="369"/>
        <v>0</v>
      </c>
      <c r="DF148" s="253">
        <f t="shared" si="369"/>
        <v>0</v>
      </c>
      <c r="DG148" s="253">
        <f t="shared" si="369"/>
        <v>0</v>
      </c>
      <c r="DH148" s="253">
        <f t="shared" si="369"/>
        <v>0</v>
      </c>
      <c r="DI148" s="253">
        <f t="shared" si="369"/>
        <v>0</v>
      </c>
      <c r="DJ148" s="253">
        <f t="shared" si="369"/>
        <v>0</v>
      </c>
      <c r="DK148" s="253">
        <f t="shared" si="369"/>
        <v>0</v>
      </c>
      <c r="DL148" s="253">
        <f t="shared" si="369"/>
        <v>0</v>
      </c>
    </row>
    <row r="149" spans="1:116" s="27" customFormat="1" ht="24.75" customHeight="1">
      <c r="A149" s="272" t="str">
        <f t="shared" ref="A149:A160" si="370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371">SUM(J149:L149)</f>
        <v>0</v>
      </c>
      <c r="H149" s="236">
        <f>ROUND(SUM(S149,AD149,AO149,AZ149),1)</f>
        <v>0</v>
      </c>
      <c r="I149" s="236">
        <f t="shared" ref="I149:I160" si="372">SUM(M149:O149)</f>
        <v>0</v>
      </c>
      <c r="J149" s="236">
        <f t="shared" ref="J149:J160" si="373">ROUND(SUM(U149,AF149,AQ149,BB149),1)</f>
        <v>0</v>
      </c>
      <c r="K149" s="236">
        <f t="shared" ref="K149:K160" si="374">ROUND(SUM(V149,AG149,AR149,BC149),1)</f>
        <v>0</v>
      </c>
      <c r="L149" s="236">
        <f t="shared" ref="L149:L160" si="375">ROUND(SUM(W149,AH149,AS149,BD149),1)</f>
        <v>0</v>
      </c>
      <c r="M149" s="236">
        <f t="shared" ref="M149:M160" si="376">ROUND(SUM(X149,AI149,AT149,BE149),1)</f>
        <v>0</v>
      </c>
      <c r="N149" s="236">
        <f t="shared" ref="N149:N160" si="377">ROUND(SUM(Y149,AJ149,AU149,BF149),1)</f>
        <v>0</v>
      </c>
      <c r="O149" s="236">
        <f t="shared" ref="O149:O159" si="378">ROUND(SUM(Z149,AK149,AV149,BG149),1)</f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9">
        <f t="shared" ref="BH149:BH161" si="379">IF((COUNTA(BJ149:DL149)-COUNTIF(BJ149:DL149,0))=0,0,CONCATENATE("Ошибки!-",COUNTA(BJ149:DL149)-COUNTIF(BJ149:DL149,0)))</f>
        <v>0</v>
      </c>
      <c r="BI149" s="255" t="str">
        <f t="shared" ref="BI149:BI160" si="380">D149</f>
        <v>02</v>
      </c>
      <c r="BJ149" s="318"/>
      <c r="BK149" s="253">
        <f>IF(ROUND((E149-F149),5)&gt;=0,0,"Ошибка!")</f>
        <v>0</v>
      </c>
      <c r="BL149" s="318"/>
      <c r="BM149" s="253">
        <f t="shared" ref="BM149:BM160" si="381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253">
        <f t="shared" ref="BV149:BV160" si="382">IF(ROUND((P149-Q149),5)&gt;=0,0,"Ошибка!")</f>
        <v>0</v>
      </c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253">
        <f t="shared" ref="CG149:CG160" si="383">IF(ROUND((AA149-AB149),5)&gt;=0,0,"Ошибка!")</f>
        <v>0</v>
      </c>
      <c r="CH149" s="318"/>
      <c r="CI149" s="253">
        <f t="shared" ref="CI149:CI160" si="384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253">
        <f t="shared" ref="CR149:CR160" si="385">IF(ROUND((AL149-AM149),5)&gt;=0,0,"Ошибка!")</f>
        <v>0</v>
      </c>
      <c r="CS149" s="318"/>
      <c r="CT149" s="253">
        <f t="shared" ref="CT149:CT160" si="386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253">
        <f t="shared" ref="DC149:DC160" si="387">IF(ROUND((AW149-AX149),5)&gt;=0,0,"Ошибка!")</f>
        <v>0</v>
      </c>
      <c r="DD149" s="318"/>
      <c r="DE149" s="253">
        <f t="shared" ref="DE149:DE160" si="388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.75" customHeight="1">
      <c r="A150" s="272" t="str">
        <f t="shared" si="370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389">ROUND(SUM(P150,AA150,AL150,AW150),0)</f>
        <v>0</v>
      </c>
      <c r="F150" s="236">
        <f t="shared" ref="F150:F160" si="390">ROUND(SUM(Q150,AB150,AM150,AX150),1)</f>
        <v>0</v>
      </c>
      <c r="G150" s="236">
        <f t="shared" si="371"/>
        <v>0</v>
      </c>
      <c r="H150" s="236">
        <f t="shared" ref="H150:H160" si="391">ROUND(SUM(S150,AD150,AO150,AZ150),1)</f>
        <v>0</v>
      </c>
      <c r="I150" s="236">
        <f t="shared" si="372"/>
        <v>0</v>
      </c>
      <c r="J150" s="236">
        <f t="shared" si="373"/>
        <v>0</v>
      </c>
      <c r="K150" s="236">
        <f t="shared" si="374"/>
        <v>0</v>
      </c>
      <c r="L150" s="236">
        <f t="shared" si="375"/>
        <v>0</v>
      </c>
      <c r="M150" s="236">
        <f t="shared" si="376"/>
        <v>0</v>
      </c>
      <c r="N150" s="236">
        <f t="shared" si="377"/>
        <v>0</v>
      </c>
      <c r="O150" s="236">
        <f t="shared" si="378"/>
        <v>0</v>
      </c>
      <c r="P150" s="220"/>
      <c r="Q150" s="221"/>
      <c r="R150" s="237">
        <f t="shared" ref="R150:R160" si="392">SUM(U150:W150)</f>
        <v>0</v>
      </c>
      <c r="S150" s="221"/>
      <c r="T150" s="237">
        <f t="shared" ref="T150:T159" si="393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94">SUM(AF150:AH150)</f>
        <v>0</v>
      </c>
      <c r="AD150" s="221"/>
      <c r="AE150" s="237">
        <f t="shared" ref="AE150:AE159" si="395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96">SUM(AQ150:AS150)</f>
        <v>0</v>
      </c>
      <c r="AO150" s="221"/>
      <c r="AP150" s="237">
        <f t="shared" ref="AP150:AP159" si="397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98">SUM(BB150:BD150)</f>
        <v>0</v>
      </c>
      <c r="AZ150" s="221"/>
      <c r="BA150" s="237">
        <f t="shared" ref="BA150:BA159" si="399">SUM(BE150:BG150)</f>
        <v>0</v>
      </c>
      <c r="BB150" s="221"/>
      <c r="BC150" s="233"/>
      <c r="BD150" s="221"/>
      <c r="BE150" s="221"/>
      <c r="BF150" s="233"/>
      <c r="BG150" s="221"/>
      <c r="BH150" s="379">
        <f t="shared" si="379"/>
        <v>0</v>
      </c>
      <c r="BI150" s="255" t="str">
        <f t="shared" si="380"/>
        <v>03</v>
      </c>
      <c r="BJ150" s="318"/>
      <c r="BK150" s="253">
        <f t="shared" ref="BK150:BK160" si="400">IF(ROUND((E150-F150),5)&gt;=0,0,"Ошибка!")</f>
        <v>0</v>
      </c>
      <c r="BL150" s="318"/>
      <c r="BM150" s="253">
        <f t="shared" si="381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253">
        <f t="shared" si="382"/>
        <v>0</v>
      </c>
      <c r="BW150" s="318"/>
      <c r="BX150" s="253">
        <f t="shared" ref="BX150:BX160" si="40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253">
        <f t="shared" si="383"/>
        <v>0</v>
      </c>
      <c r="CH150" s="318"/>
      <c r="CI150" s="253">
        <f t="shared" si="384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253">
        <f t="shared" si="385"/>
        <v>0</v>
      </c>
      <c r="CS150" s="318"/>
      <c r="CT150" s="253">
        <f t="shared" si="386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253">
        <f t="shared" si="387"/>
        <v>0</v>
      </c>
      <c r="DD150" s="318"/>
      <c r="DE150" s="253">
        <f t="shared" si="388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.75" customHeight="1">
      <c r="A151" s="272" t="str">
        <f t="shared" si="370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389"/>
        <v>0</v>
      </c>
      <c r="F151" s="236">
        <f t="shared" si="390"/>
        <v>0</v>
      </c>
      <c r="G151" s="236">
        <f t="shared" si="371"/>
        <v>0</v>
      </c>
      <c r="H151" s="236">
        <f t="shared" si="391"/>
        <v>0</v>
      </c>
      <c r="I151" s="236">
        <f t="shared" si="372"/>
        <v>0</v>
      </c>
      <c r="J151" s="236">
        <f t="shared" si="373"/>
        <v>0</v>
      </c>
      <c r="K151" s="236">
        <f t="shared" si="374"/>
        <v>0</v>
      </c>
      <c r="L151" s="236">
        <f t="shared" si="375"/>
        <v>0</v>
      </c>
      <c r="M151" s="236">
        <f t="shared" si="376"/>
        <v>0</v>
      </c>
      <c r="N151" s="236">
        <f t="shared" si="377"/>
        <v>0</v>
      </c>
      <c r="O151" s="236">
        <f t="shared" si="378"/>
        <v>0</v>
      </c>
      <c r="P151" s="220"/>
      <c r="Q151" s="221"/>
      <c r="R151" s="237">
        <f t="shared" si="392"/>
        <v>0</v>
      </c>
      <c r="S151" s="221"/>
      <c r="T151" s="237">
        <f t="shared" si="393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94"/>
        <v>0</v>
      </c>
      <c r="AD151" s="221"/>
      <c r="AE151" s="237">
        <f t="shared" si="395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96"/>
        <v>0</v>
      </c>
      <c r="AO151" s="221"/>
      <c r="AP151" s="237">
        <f t="shared" si="397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98"/>
        <v>0</v>
      </c>
      <c r="AZ151" s="221"/>
      <c r="BA151" s="237">
        <f t="shared" si="399"/>
        <v>0</v>
      </c>
      <c r="BB151" s="221"/>
      <c r="BC151" s="233"/>
      <c r="BD151" s="221"/>
      <c r="BE151" s="221"/>
      <c r="BF151" s="233"/>
      <c r="BG151" s="221"/>
      <c r="BH151" s="379">
        <f t="shared" si="379"/>
        <v>0</v>
      </c>
      <c r="BI151" s="255" t="str">
        <f t="shared" si="380"/>
        <v>04</v>
      </c>
      <c r="BJ151" s="318"/>
      <c r="BK151" s="253">
        <f t="shared" si="400"/>
        <v>0</v>
      </c>
      <c r="BL151" s="318"/>
      <c r="BM151" s="253">
        <f t="shared" si="381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253">
        <f t="shared" si="382"/>
        <v>0</v>
      </c>
      <c r="BW151" s="318"/>
      <c r="BX151" s="253">
        <f t="shared" si="40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253">
        <f t="shared" si="383"/>
        <v>0</v>
      </c>
      <c r="CH151" s="318"/>
      <c r="CI151" s="253">
        <f t="shared" si="384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253">
        <f t="shared" si="385"/>
        <v>0</v>
      </c>
      <c r="CS151" s="318"/>
      <c r="CT151" s="253">
        <f t="shared" si="386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253">
        <f t="shared" si="387"/>
        <v>0</v>
      </c>
      <c r="DD151" s="318"/>
      <c r="DE151" s="253">
        <f t="shared" si="388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.75" customHeight="1">
      <c r="A152" s="272" t="str">
        <f t="shared" si="370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389"/>
        <v>0</v>
      </c>
      <c r="F152" s="236">
        <f t="shared" si="390"/>
        <v>0</v>
      </c>
      <c r="G152" s="236">
        <f t="shared" si="371"/>
        <v>0</v>
      </c>
      <c r="H152" s="236">
        <f t="shared" si="391"/>
        <v>0</v>
      </c>
      <c r="I152" s="236">
        <f t="shared" si="372"/>
        <v>0</v>
      </c>
      <c r="J152" s="236">
        <f t="shared" si="373"/>
        <v>0</v>
      </c>
      <c r="K152" s="236">
        <f t="shared" si="374"/>
        <v>0</v>
      </c>
      <c r="L152" s="236">
        <f t="shared" si="375"/>
        <v>0</v>
      </c>
      <c r="M152" s="236">
        <f t="shared" si="376"/>
        <v>0</v>
      </c>
      <c r="N152" s="236">
        <f t="shared" si="377"/>
        <v>0</v>
      </c>
      <c r="O152" s="236">
        <f t="shared" si="378"/>
        <v>0</v>
      </c>
      <c r="P152" s="220"/>
      <c r="Q152" s="221"/>
      <c r="R152" s="237">
        <f t="shared" si="392"/>
        <v>0</v>
      </c>
      <c r="S152" s="221"/>
      <c r="T152" s="237">
        <f t="shared" si="393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94"/>
        <v>0</v>
      </c>
      <c r="AD152" s="221"/>
      <c r="AE152" s="237">
        <f t="shared" si="395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96"/>
        <v>0</v>
      </c>
      <c r="AO152" s="221"/>
      <c r="AP152" s="237">
        <f t="shared" si="397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98"/>
        <v>0</v>
      </c>
      <c r="AZ152" s="221"/>
      <c r="BA152" s="237">
        <f t="shared" si="399"/>
        <v>0</v>
      </c>
      <c r="BB152" s="221"/>
      <c r="BC152" s="233"/>
      <c r="BD152" s="221"/>
      <c r="BE152" s="221"/>
      <c r="BF152" s="233"/>
      <c r="BG152" s="221"/>
      <c r="BH152" s="379">
        <f t="shared" si="379"/>
        <v>0</v>
      </c>
      <c r="BI152" s="255" t="str">
        <f t="shared" si="380"/>
        <v>05</v>
      </c>
      <c r="BJ152" s="318"/>
      <c r="BK152" s="253">
        <f t="shared" si="400"/>
        <v>0</v>
      </c>
      <c r="BL152" s="318"/>
      <c r="BM152" s="253">
        <f t="shared" si="381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253">
        <f t="shared" si="382"/>
        <v>0</v>
      </c>
      <c r="BW152" s="318"/>
      <c r="BX152" s="253">
        <f t="shared" si="40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253">
        <f t="shared" si="383"/>
        <v>0</v>
      </c>
      <c r="CH152" s="318"/>
      <c r="CI152" s="253">
        <f t="shared" si="384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253">
        <f t="shared" si="385"/>
        <v>0</v>
      </c>
      <c r="CS152" s="318"/>
      <c r="CT152" s="253">
        <f t="shared" si="386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253">
        <f t="shared" si="387"/>
        <v>0</v>
      </c>
      <c r="DD152" s="318"/>
      <c r="DE152" s="253">
        <f t="shared" si="388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.75" customHeight="1">
      <c r="A153" s="272" t="str">
        <f t="shared" si="370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389"/>
        <v>0</v>
      </c>
      <c r="F153" s="236">
        <f t="shared" si="390"/>
        <v>0</v>
      </c>
      <c r="G153" s="236">
        <f t="shared" si="371"/>
        <v>0</v>
      </c>
      <c r="H153" s="236">
        <f t="shared" si="391"/>
        <v>0</v>
      </c>
      <c r="I153" s="236">
        <f t="shared" si="372"/>
        <v>0</v>
      </c>
      <c r="J153" s="236">
        <f t="shared" si="373"/>
        <v>0</v>
      </c>
      <c r="K153" s="236">
        <f t="shared" si="374"/>
        <v>0</v>
      </c>
      <c r="L153" s="236">
        <f t="shared" si="375"/>
        <v>0</v>
      </c>
      <c r="M153" s="236">
        <f t="shared" si="376"/>
        <v>0</v>
      </c>
      <c r="N153" s="236">
        <f t="shared" si="377"/>
        <v>0</v>
      </c>
      <c r="O153" s="236">
        <f t="shared" si="378"/>
        <v>0</v>
      </c>
      <c r="P153" s="220"/>
      <c r="Q153" s="221"/>
      <c r="R153" s="237">
        <f t="shared" si="392"/>
        <v>0</v>
      </c>
      <c r="S153" s="221"/>
      <c r="T153" s="237">
        <f t="shared" si="393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94"/>
        <v>0</v>
      </c>
      <c r="AD153" s="221"/>
      <c r="AE153" s="237">
        <f t="shared" si="395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96"/>
        <v>0</v>
      </c>
      <c r="AO153" s="221"/>
      <c r="AP153" s="237">
        <f t="shared" si="397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98"/>
        <v>0</v>
      </c>
      <c r="AZ153" s="221"/>
      <c r="BA153" s="237">
        <f t="shared" si="399"/>
        <v>0</v>
      </c>
      <c r="BB153" s="221"/>
      <c r="BC153" s="233"/>
      <c r="BD153" s="221"/>
      <c r="BE153" s="221"/>
      <c r="BF153" s="233"/>
      <c r="BG153" s="221"/>
      <c r="BH153" s="379">
        <f t="shared" si="379"/>
        <v>0</v>
      </c>
      <c r="BI153" s="255" t="str">
        <f t="shared" si="380"/>
        <v>06</v>
      </c>
      <c r="BJ153" s="318"/>
      <c r="BK153" s="253">
        <f t="shared" si="400"/>
        <v>0</v>
      </c>
      <c r="BL153" s="318"/>
      <c r="BM153" s="253">
        <f t="shared" si="381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253">
        <f t="shared" si="382"/>
        <v>0</v>
      </c>
      <c r="BW153" s="318"/>
      <c r="BX153" s="253">
        <f t="shared" si="40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253">
        <f t="shared" si="383"/>
        <v>0</v>
      </c>
      <c r="CH153" s="318"/>
      <c r="CI153" s="253">
        <f t="shared" si="384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253">
        <f t="shared" si="385"/>
        <v>0</v>
      </c>
      <c r="CS153" s="318"/>
      <c r="CT153" s="253">
        <f t="shared" si="386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253">
        <f t="shared" si="387"/>
        <v>0</v>
      </c>
      <c r="DD153" s="318"/>
      <c r="DE153" s="253">
        <f t="shared" si="388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.75" customHeight="1">
      <c r="A154" s="272" t="str">
        <f t="shared" si="370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389"/>
        <v>0</v>
      </c>
      <c r="F154" s="236">
        <f t="shared" si="390"/>
        <v>0</v>
      </c>
      <c r="G154" s="236">
        <f t="shared" si="371"/>
        <v>0</v>
      </c>
      <c r="H154" s="236">
        <f t="shared" si="391"/>
        <v>0</v>
      </c>
      <c r="I154" s="236">
        <f t="shared" si="372"/>
        <v>0</v>
      </c>
      <c r="J154" s="236">
        <f t="shared" si="373"/>
        <v>0</v>
      </c>
      <c r="K154" s="236">
        <f t="shared" si="374"/>
        <v>0</v>
      </c>
      <c r="L154" s="236">
        <f t="shared" si="375"/>
        <v>0</v>
      </c>
      <c r="M154" s="236">
        <f t="shared" si="376"/>
        <v>0</v>
      </c>
      <c r="N154" s="236">
        <f t="shared" si="377"/>
        <v>0</v>
      </c>
      <c r="O154" s="236">
        <f t="shared" si="378"/>
        <v>0</v>
      </c>
      <c r="P154" s="220"/>
      <c r="Q154" s="221"/>
      <c r="R154" s="237">
        <f t="shared" si="392"/>
        <v>0</v>
      </c>
      <c r="S154" s="221"/>
      <c r="T154" s="237">
        <f t="shared" si="393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94"/>
        <v>0</v>
      </c>
      <c r="AD154" s="221"/>
      <c r="AE154" s="237">
        <f t="shared" si="395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96"/>
        <v>0</v>
      </c>
      <c r="AO154" s="221"/>
      <c r="AP154" s="237">
        <f t="shared" si="397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98"/>
        <v>0</v>
      </c>
      <c r="AZ154" s="221"/>
      <c r="BA154" s="237">
        <f t="shared" si="399"/>
        <v>0</v>
      </c>
      <c r="BB154" s="221"/>
      <c r="BC154" s="233"/>
      <c r="BD154" s="221"/>
      <c r="BE154" s="221"/>
      <c r="BF154" s="233"/>
      <c r="BG154" s="221"/>
      <c r="BH154" s="379">
        <f t="shared" si="379"/>
        <v>0</v>
      </c>
      <c r="BI154" s="255" t="str">
        <f t="shared" si="380"/>
        <v>07</v>
      </c>
      <c r="BJ154" s="318"/>
      <c r="BK154" s="253">
        <f t="shared" si="400"/>
        <v>0</v>
      </c>
      <c r="BL154" s="318"/>
      <c r="BM154" s="253">
        <f t="shared" si="381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253">
        <f t="shared" si="382"/>
        <v>0</v>
      </c>
      <c r="BW154" s="318"/>
      <c r="BX154" s="253">
        <f t="shared" si="40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253">
        <f t="shared" si="383"/>
        <v>0</v>
      </c>
      <c r="CH154" s="318"/>
      <c r="CI154" s="253">
        <f t="shared" si="384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253">
        <f t="shared" si="385"/>
        <v>0</v>
      </c>
      <c r="CS154" s="318"/>
      <c r="CT154" s="253">
        <f t="shared" si="386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253">
        <f t="shared" si="387"/>
        <v>0</v>
      </c>
      <c r="DD154" s="318"/>
      <c r="DE154" s="253">
        <f t="shared" si="388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.75" customHeight="1">
      <c r="A155" s="272" t="str">
        <f t="shared" si="370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389"/>
        <v>0</v>
      </c>
      <c r="F155" s="236">
        <f t="shared" si="390"/>
        <v>0</v>
      </c>
      <c r="G155" s="236">
        <f t="shared" si="371"/>
        <v>0</v>
      </c>
      <c r="H155" s="236">
        <f t="shared" si="391"/>
        <v>0</v>
      </c>
      <c r="I155" s="236">
        <f t="shared" si="372"/>
        <v>0</v>
      </c>
      <c r="J155" s="236">
        <f t="shared" si="373"/>
        <v>0</v>
      </c>
      <c r="K155" s="236">
        <f t="shared" si="374"/>
        <v>0</v>
      </c>
      <c r="L155" s="236">
        <f t="shared" si="375"/>
        <v>0</v>
      </c>
      <c r="M155" s="236">
        <f t="shared" si="376"/>
        <v>0</v>
      </c>
      <c r="N155" s="236">
        <f t="shared" si="377"/>
        <v>0</v>
      </c>
      <c r="O155" s="236">
        <f t="shared" si="378"/>
        <v>0</v>
      </c>
      <c r="P155" s="220"/>
      <c r="Q155" s="221"/>
      <c r="R155" s="237">
        <f t="shared" si="392"/>
        <v>0</v>
      </c>
      <c r="S155" s="221"/>
      <c r="T155" s="237">
        <f t="shared" si="393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94"/>
        <v>0</v>
      </c>
      <c r="AD155" s="221"/>
      <c r="AE155" s="237">
        <f t="shared" si="395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96"/>
        <v>0</v>
      </c>
      <c r="AO155" s="221"/>
      <c r="AP155" s="237">
        <f t="shared" si="397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98"/>
        <v>0</v>
      </c>
      <c r="AZ155" s="221"/>
      <c r="BA155" s="237">
        <f t="shared" si="399"/>
        <v>0</v>
      </c>
      <c r="BB155" s="221"/>
      <c r="BC155" s="233"/>
      <c r="BD155" s="221"/>
      <c r="BE155" s="221"/>
      <c r="BF155" s="233"/>
      <c r="BG155" s="221"/>
      <c r="BH155" s="379">
        <f t="shared" si="379"/>
        <v>0</v>
      </c>
      <c r="BI155" s="255" t="str">
        <f t="shared" si="380"/>
        <v>08</v>
      </c>
      <c r="BJ155" s="318"/>
      <c r="BK155" s="253">
        <f t="shared" si="400"/>
        <v>0</v>
      </c>
      <c r="BL155" s="318"/>
      <c r="BM155" s="253">
        <f t="shared" si="381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253">
        <f t="shared" si="382"/>
        <v>0</v>
      </c>
      <c r="BW155" s="318"/>
      <c r="BX155" s="253">
        <f t="shared" si="40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253">
        <f t="shared" si="383"/>
        <v>0</v>
      </c>
      <c r="CH155" s="318"/>
      <c r="CI155" s="253">
        <f t="shared" si="384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253">
        <f t="shared" si="385"/>
        <v>0</v>
      </c>
      <c r="CS155" s="318"/>
      <c r="CT155" s="253">
        <f t="shared" si="386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253">
        <f t="shared" si="387"/>
        <v>0</v>
      </c>
      <c r="DD155" s="318"/>
      <c r="DE155" s="253">
        <f t="shared" si="388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.75" customHeight="1">
      <c r="A156" s="272" t="str">
        <f t="shared" si="370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389"/>
        <v>0</v>
      </c>
      <c r="F156" s="236">
        <f t="shared" si="390"/>
        <v>0</v>
      </c>
      <c r="G156" s="236">
        <f t="shared" si="371"/>
        <v>0</v>
      </c>
      <c r="H156" s="236">
        <f t="shared" si="391"/>
        <v>0</v>
      </c>
      <c r="I156" s="236">
        <f t="shared" si="372"/>
        <v>0</v>
      </c>
      <c r="J156" s="236">
        <f t="shared" si="373"/>
        <v>0</v>
      </c>
      <c r="K156" s="236">
        <f t="shared" si="374"/>
        <v>0</v>
      </c>
      <c r="L156" s="236">
        <f t="shared" si="375"/>
        <v>0</v>
      </c>
      <c r="M156" s="236">
        <f t="shared" si="376"/>
        <v>0</v>
      </c>
      <c r="N156" s="236">
        <f t="shared" si="377"/>
        <v>0</v>
      </c>
      <c r="O156" s="236">
        <f t="shared" si="378"/>
        <v>0</v>
      </c>
      <c r="P156" s="220"/>
      <c r="Q156" s="221"/>
      <c r="R156" s="237">
        <f t="shared" si="392"/>
        <v>0</v>
      </c>
      <c r="S156" s="221"/>
      <c r="T156" s="237">
        <f t="shared" si="393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94"/>
        <v>0</v>
      </c>
      <c r="AD156" s="221"/>
      <c r="AE156" s="237">
        <f t="shared" si="395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96"/>
        <v>0</v>
      </c>
      <c r="AO156" s="221"/>
      <c r="AP156" s="237">
        <f t="shared" si="397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98"/>
        <v>0</v>
      </c>
      <c r="AZ156" s="221"/>
      <c r="BA156" s="237">
        <f t="shared" si="399"/>
        <v>0</v>
      </c>
      <c r="BB156" s="221"/>
      <c r="BC156" s="233"/>
      <c r="BD156" s="221"/>
      <c r="BE156" s="221"/>
      <c r="BF156" s="233"/>
      <c r="BG156" s="221"/>
      <c r="BH156" s="379">
        <f t="shared" si="379"/>
        <v>0</v>
      </c>
      <c r="BI156" s="255" t="str">
        <f t="shared" si="380"/>
        <v>09</v>
      </c>
      <c r="BJ156" s="318"/>
      <c r="BK156" s="253">
        <f t="shared" si="400"/>
        <v>0</v>
      </c>
      <c r="BL156" s="318"/>
      <c r="BM156" s="253">
        <f t="shared" si="381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253">
        <f t="shared" si="382"/>
        <v>0</v>
      </c>
      <c r="BW156" s="318"/>
      <c r="BX156" s="253">
        <f t="shared" si="40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253">
        <f t="shared" si="383"/>
        <v>0</v>
      </c>
      <c r="CH156" s="318"/>
      <c r="CI156" s="253">
        <f t="shared" si="384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253">
        <f t="shared" si="385"/>
        <v>0</v>
      </c>
      <c r="CS156" s="318"/>
      <c r="CT156" s="253">
        <f t="shared" si="386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253">
        <f t="shared" si="387"/>
        <v>0</v>
      </c>
      <c r="DD156" s="318"/>
      <c r="DE156" s="253">
        <f t="shared" si="388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.75" customHeight="1">
      <c r="A157" s="272" t="str">
        <f t="shared" si="370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389"/>
        <v>0</v>
      </c>
      <c r="F157" s="236">
        <f t="shared" si="390"/>
        <v>0</v>
      </c>
      <c r="G157" s="236">
        <f t="shared" si="371"/>
        <v>0</v>
      </c>
      <c r="H157" s="236">
        <f t="shared" si="391"/>
        <v>0</v>
      </c>
      <c r="I157" s="236">
        <f t="shared" si="372"/>
        <v>0</v>
      </c>
      <c r="J157" s="236">
        <f t="shared" si="373"/>
        <v>0</v>
      </c>
      <c r="K157" s="236">
        <f t="shared" si="374"/>
        <v>0</v>
      </c>
      <c r="L157" s="236">
        <f t="shared" si="375"/>
        <v>0</v>
      </c>
      <c r="M157" s="236">
        <f t="shared" si="376"/>
        <v>0</v>
      </c>
      <c r="N157" s="236">
        <f t="shared" si="377"/>
        <v>0</v>
      </c>
      <c r="O157" s="236">
        <f t="shared" si="378"/>
        <v>0</v>
      </c>
      <c r="P157" s="220"/>
      <c r="Q157" s="221"/>
      <c r="R157" s="237">
        <f t="shared" si="392"/>
        <v>0</v>
      </c>
      <c r="S157" s="221"/>
      <c r="T157" s="237">
        <f t="shared" si="393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94"/>
        <v>0</v>
      </c>
      <c r="AD157" s="221"/>
      <c r="AE157" s="237">
        <f t="shared" si="395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96"/>
        <v>0</v>
      </c>
      <c r="AO157" s="221"/>
      <c r="AP157" s="237">
        <f t="shared" si="397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98"/>
        <v>0</v>
      </c>
      <c r="AZ157" s="221"/>
      <c r="BA157" s="237">
        <f t="shared" si="399"/>
        <v>0</v>
      </c>
      <c r="BB157" s="221"/>
      <c r="BC157" s="233"/>
      <c r="BD157" s="221"/>
      <c r="BE157" s="221"/>
      <c r="BF157" s="233"/>
      <c r="BG157" s="221"/>
      <c r="BH157" s="379">
        <f t="shared" si="379"/>
        <v>0</v>
      </c>
      <c r="BI157" s="255" t="str">
        <f t="shared" si="380"/>
        <v>10</v>
      </c>
      <c r="BJ157" s="318"/>
      <c r="BK157" s="253">
        <f t="shared" si="400"/>
        <v>0</v>
      </c>
      <c r="BL157" s="318"/>
      <c r="BM157" s="253">
        <f t="shared" si="381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253">
        <f t="shared" si="382"/>
        <v>0</v>
      </c>
      <c r="BW157" s="318"/>
      <c r="BX157" s="253">
        <f t="shared" si="40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253">
        <f t="shared" si="383"/>
        <v>0</v>
      </c>
      <c r="CH157" s="318"/>
      <c r="CI157" s="253">
        <f t="shared" si="384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253">
        <f t="shared" si="385"/>
        <v>0</v>
      </c>
      <c r="CS157" s="318"/>
      <c r="CT157" s="253">
        <f t="shared" si="386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253">
        <f t="shared" si="387"/>
        <v>0</v>
      </c>
      <c r="DD157" s="318"/>
      <c r="DE157" s="253">
        <f t="shared" si="388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.75" customHeight="1">
      <c r="A158" s="272" t="str">
        <f t="shared" si="370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389"/>
        <v>0</v>
      </c>
      <c r="F158" s="236">
        <f t="shared" si="390"/>
        <v>0</v>
      </c>
      <c r="G158" s="236">
        <f t="shared" si="371"/>
        <v>0</v>
      </c>
      <c r="H158" s="236">
        <f t="shared" si="391"/>
        <v>0</v>
      </c>
      <c r="I158" s="236">
        <f t="shared" si="372"/>
        <v>0</v>
      </c>
      <c r="J158" s="236">
        <f t="shared" si="373"/>
        <v>0</v>
      </c>
      <c r="K158" s="236">
        <f t="shared" si="374"/>
        <v>0</v>
      </c>
      <c r="L158" s="236">
        <f t="shared" si="375"/>
        <v>0</v>
      </c>
      <c r="M158" s="236">
        <f t="shared" si="376"/>
        <v>0</v>
      </c>
      <c r="N158" s="236">
        <f t="shared" si="377"/>
        <v>0</v>
      </c>
      <c r="O158" s="236">
        <f t="shared" si="378"/>
        <v>0</v>
      </c>
      <c r="P158" s="220"/>
      <c r="Q158" s="221"/>
      <c r="R158" s="237">
        <f t="shared" si="392"/>
        <v>0</v>
      </c>
      <c r="S158" s="221"/>
      <c r="T158" s="237">
        <f t="shared" si="393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94"/>
        <v>0</v>
      </c>
      <c r="AD158" s="221"/>
      <c r="AE158" s="237">
        <f t="shared" si="395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96"/>
        <v>0</v>
      </c>
      <c r="AO158" s="221"/>
      <c r="AP158" s="237">
        <f t="shared" si="397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98"/>
        <v>0</v>
      </c>
      <c r="AZ158" s="221"/>
      <c r="BA158" s="237">
        <f t="shared" si="399"/>
        <v>0</v>
      </c>
      <c r="BB158" s="221"/>
      <c r="BC158" s="233"/>
      <c r="BD158" s="221"/>
      <c r="BE158" s="221"/>
      <c r="BF158" s="233"/>
      <c r="BG158" s="221"/>
      <c r="BH158" s="379">
        <f t="shared" si="379"/>
        <v>0</v>
      </c>
      <c r="BI158" s="255" t="str">
        <f t="shared" si="380"/>
        <v>11</v>
      </c>
      <c r="BJ158" s="318"/>
      <c r="BK158" s="253">
        <f t="shared" si="400"/>
        <v>0</v>
      </c>
      <c r="BL158" s="318"/>
      <c r="BM158" s="253">
        <f t="shared" si="381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253">
        <f t="shared" si="382"/>
        <v>0</v>
      </c>
      <c r="BW158" s="318"/>
      <c r="BX158" s="253">
        <f t="shared" si="40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253">
        <f t="shared" si="383"/>
        <v>0</v>
      </c>
      <c r="CH158" s="318"/>
      <c r="CI158" s="253">
        <f t="shared" si="384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253">
        <f t="shared" si="385"/>
        <v>0</v>
      </c>
      <c r="CS158" s="318"/>
      <c r="CT158" s="253">
        <f t="shared" si="386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253">
        <f t="shared" si="387"/>
        <v>0</v>
      </c>
      <c r="DD158" s="318"/>
      <c r="DE158" s="253">
        <f t="shared" si="388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.75" customHeight="1">
      <c r="A159" s="272" t="str">
        <f t="shared" si="370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389"/>
        <v>0</v>
      </c>
      <c r="F159" s="236">
        <f t="shared" si="390"/>
        <v>0</v>
      </c>
      <c r="G159" s="236">
        <f t="shared" si="371"/>
        <v>0</v>
      </c>
      <c r="H159" s="236">
        <f t="shared" si="391"/>
        <v>0</v>
      </c>
      <c r="I159" s="236">
        <f t="shared" si="372"/>
        <v>0</v>
      </c>
      <c r="J159" s="236">
        <f t="shared" si="373"/>
        <v>0</v>
      </c>
      <c r="K159" s="236">
        <f t="shared" si="374"/>
        <v>0</v>
      </c>
      <c r="L159" s="236">
        <f t="shared" si="375"/>
        <v>0</v>
      </c>
      <c r="M159" s="236">
        <f t="shared" si="376"/>
        <v>0</v>
      </c>
      <c r="N159" s="236">
        <f t="shared" si="377"/>
        <v>0</v>
      </c>
      <c r="O159" s="236">
        <f t="shared" si="378"/>
        <v>0</v>
      </c>
      <c r="P159" s="220"/>
      <c r="Q159" s="221"/>
      <c r="R159" s="237">
        <f t="shared" si="392"/>
        <v>0</v>
      </c>
      <c r="S159" s="221"/>
      <c r="T159" s="237">
        <f t="shared" si="393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94"/>
        <v>0</v>
      </c>
      <c r="AD159" s="221"/>
      <c r="AE159" s="237">
        <f t="shared" si="395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96"/>
        <v>0</v>
      </c>
      <c r="AO159" s="221"/>
      <c r="AP159" s="237">
        <f t="shared" si="397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98"/>
        <v>0</v>
      </c>
      <c r="AZ159" s="221"/>
      <c r="BA159" s="237">
        <f t="shared" si="399"/>
        <v>0</v>
      </c>
      <c r="BB159" s="221"/>
      <c r="BC159" s="233"/>
      <c r="BD159" s="221"/>
      <c r="BE159" s="221"/>
      <c r="BF159" s="233"/>
      <c r="BG159" s="221"/>
      <c r="BH159" s="379">
        <f t="shared" si="379"/>
        <v>0</v>
      </c>
      <c r="BI159" s="255" t="str">
        <f t="shared" si="380"/>
        <v>12</v>
      </c>
      <c r="BJ159" s="318"/>
      <c r="BK159" s="253">
        <f t="shared" si="400"/>
        <v>0</v>
      </c>
      <c r="BL159" s="318"/>
      <c r="BM159" s="253">
        <f t="shared" si="381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253">
        <f t="shared" si="382"/>
        <v>0</v>
      </c>
      <c r="BW159" s="318"/>
      <c r="BX159" s="253">
        <f t="shared" si="40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253">
        <f t="shared" si="383"/>
        <v>0</v>
      </c>
      <c r="CH159" s="318"/>
      <c r="CI159" s="253">
        <f t="shared" si="384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253">
        <f t="shared" si="385"/>
        <v>0</v>
      </c>
      <c r="CS159" s="318"/>
      <c r="CT159" s="253">
        <f t="shared" si="386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253">
        <f t="shared" si="387"/>
        <v>0</v>
      </c>
      <c r="DD159" s="318"/>
      <c r="DE159" s="253">
        <f t="shared" si="388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ht="13.5" customHeight="1" thickBot="1">
      <c r="A160" s="272" t="str">
        <f t="shared" si="370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389"/>
        <v>0</v>
      </c>
      <c r="F160" s="236">
        <f t="shared" si="390"/>
        <v>0</v>
      </c>
      <c r="G160" s="236">
        <f t="shared" si="371"/>
        <v>0</v>
      </c>
      <c r="H160" s="236">
        <f t="shared" si="391"/>
        <v>0</v>
      </c>
      <c r="I160" s="236">
        <f t="shared" si="372"/>
        <v>0</v>
      </c>
      <c r="J160" s="236">
        <f t="shared" si="373"/>
        <v>0</v>
      </c>
      <c r="K160" s="236">
        <f t="shared" si="374"/>
        <v>0</v>
      </c>
      <c r="L160" s="236">
        <f t="shared" si="375"/>
        <v>0</v>
      </c>
      <c r="M160" s="236">
        <f t="shared" si="376"/>
        <v>0</v>
      </c>
      <c r="N160" s="236">
        <f t="shared" si="377"/>
        <v>0</v>
      </c>
      <c r="O160" s="236">
        <f>ROUND(SUM(Z160,AK160,AV160,BG160),1)</f>
        <v>0</v>
      </c>
      <c r="P160" s="223"/>
      <c r="Q160" s="224"/>
      <c r="R160" s="238">
        <f t="shared" si="392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94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96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98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9">
        <f t="shared" si="379"/>
        <v>0</v>
      </c>
      <c r="BI160" s="319" t="str">
        <f t="shared" si="380"/>
        <v>13</v>
      </c>
      <c r="BJ160" s="320"/>
      <c r="BK160" s="321">
        <f t="shared" si="400"/>
        <v>0</v>
      </c>
      <c r="BL160" s="320"/>
      <c r="BM160" s="321">
        <f t="shared" si="381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1">
        <f t="shared" si="382"/>
        <v>0</v>
      </c>
      <c r="BW160" s="320"/>
      <c r="BX160" s="321">
        <f t="shared" si="40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1">
        <f t="shared" si="383"/>
        <v>0</v>
      </c>
      <c r="CH160" s="320"/>
      <c r="CI160" s="321">
        <f t="shared" si="384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1">
        <f t="shared" si="385"/>
        <v>0</v>
      </c>
      <c r="CS160" s="320"/>
      <c r="CT160" s="321">
        <f t="shared" si="386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1">
        <f t="shared" si="387"/>
        <v>0</v>
      </c>
      <c r="DD160" s="320"/>
      <c r="DE160" s="321">
        <f t="shared" si="388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customHeight="1">
      <c r="A161" s="271" t="str">
        <f>B161</f>
        <v>Внести наименование учреждения 11</v>
      </c>
      <c r="B161" s="712" t="s">
        <v>255</v>
      </c>
      <c r="C161" s="713"/>
      <c r="D161" s="713"/>
      <c r="E161" s="713"/>
      <c r="F161" s="713"/>
      <c r="G161" s="713"/>
      <c r="H161" s="713"/>
      <c r="I161" s="713"/>
      <c r="J161" s="713"/>
      <c r="K161" s="713"/>
      <c r="L161" s="713"/>
      <c r="M161" s="713"/>
      <c r="N161" s="713"/>
      <c r="O161" s="714"/>
      <c r="P161" s="715" t="str">
        <f>CONCATENATE(P$1," - ",$B161)</f>
        <v>1 квартал - Внести наименование учреждения 11</v>
      </c>
      <c r="Q161" s="716"/>
      <c r="R161" s="716"/>
      <c r="S161" s="716"/>
      <c r="T161" s="716"/>
      <c r="U161" s="716"/>
      <c r="V161" s="716"/>
      <c r="W161" s="716"/>
      <c r="X161" s="716"/>
      <c r="Y161" s="716"/>
      <c r="Z161" s="717"/>
      <c r="AA161" s="715" t="str">
        <f>CONCATENATE(AA$1," - ",$B161)</f>
        <v>2 квартал - Внести наименование учреждения 11</v>
      </c>
      <c r="AB161" s="716"/>
      <c r="AC161" s="716"/>
      <c r="AD161" s="716"/>
      <c r="AE161" s="716"/>
      <c r="AF161" s="716"/>
      <c r="AG161" s="716"/>
      <c r="AH161" s="716"/>
      <c r="AI161" s="716"/>
      <c r="AJ161" s="716"/>
      <c r="AK161" s="717"/>
      <c r="AL161" s="715" t="str">
        <f>CONCATENATE(AL$1," - ",$B161)</f>
        <v>3 квартал - Внести наименование учреждения 11</v>
      </c>
      <c r="AM161" s="716"/>
      <c r="AN161" s="716"/>
      <c r="AO161" s="716"/>
      <c r="AP161" s="716"/>
      <c r="AQ161" s="716"/>
      <c r="AR161" s="716"/>
      <c r="AS161" s="716"/>
      <c r="AT161" s="716"/>
      <c r="AU161" s="716"/>
      <c r="AV161" s="717"/>
      <c r="AW161" s="715" t="str">
        <f>CONCATENATE(AW$1," - ",$B161)</f>
        <v>4 квартал - Внести наименование учреждения 11</v>
      </c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7"/>
      <c r="BH161" s="379">
        <f t="shared" si="379"/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402">IF(ROUND(E167-SUM(E168,E170:E171),5)&gt;=0,0,"Ошибка")</f>
        <v>0</v>
      </c>
      <c r="BK161" s="285">
        <f t="shared" si="402"/>
        <v>0</v>
      </c>
      <c r="BL161" s="285">
        <f t="shared" si="402"/>
        <v>0</v>
      </c>
      <c r="BM161" s="285">
        <f t="shared" si="402"/>
        <v>0</v>
      </c>
      <c r="BN161" s="285">
        <f t="shared" si="402"/>
        <v>0</v>
      </c>
      <c r="BO161" s="285">
        <f t="shared" si="402"/>
        <v>0</v>
      </c>
      <c r="BP161" s="285">
        <f t="shared" si="402"/>
        <v>0</v>
      </c>
      <c r="BQ161" s="285">
        <f t="shared" si="402"/>
        <v>0</v>
      </c>
      <c r="BR161" s="285">
        <f t="shared" si="402"/>
        <v>0</v>
      </c>
      <c r="BS161" s="285">
        <f t="shared" si="402"/>
        <v>0</v>
      </c>
      <c r="BT161" s="285">
        <f t="shared" si="402"/>
        <v>0</v>
      </c>
      <c r="BU161" s="285">
        <f t="shared" si="402"/>
        <v>0</v>
      </c>
      <c r="BV161" s="285">
        <f t="shared" si="402"/>
        <v>0</v>
      </c>
      <c r="BW161" s="285">
        <f t="shared" si="402"/>
        <v>0</v>
      </c>
      <c r="BX161" s="285">
        <f t="shared" si="402"/>
        <v>0</v>
      </c>
      <c r="BY161" s="285">
        <f t="shared" si="402"/>
        <v>0</v>
      </c>
      <c r="BZ161" s="285">
        <f t="shared" si="402"/>
        <v>0</v>
      </c>
      <c r="CA161" s="285">
        <f t="shared" si="402"/>
        <v>0</v>
      </c>
      <c r="CB161" s="285">
        <f t="shared" si="402"/>
        <v>0</v>
      </c>
      <c r="CC161" s="285">
        <f t="shared" si="402"/>
        <v>0</v>
      </c>
      <c r="CD161" s="285">
        <f t="shared" si="402"/>
        <v>0</v>
      </c>
      <c r="CE161" s="285">
        <f t="shared" si="402"/>
        <v>0</v>
      </c>
      <c r="CF161" s="285">
        <f t="shared" si="402"/>
        <v>0</v>
      </c>
      <c r="CG161" s="285">
        <f t="shared" si="402"/>
        <v>0</v>
      </c>
      <c r="CH161" s="285">
        <f t="shared" si="402"/>
        <v>0</v>
      </c>
      <c r="CI161" s="285">
        <f t="shared" si="402"/>
        <v>0</v>
      </c>
      <c r="CJ161" s="285">
        <f t="shared" si="402"/>
        <v>0</v>
      </c>
      <c r="CK161" s="285">
        <f t="shared" si="402"/>
        <v>0</v>
      </c>
      <c r="CL161" s="285">
        <f t="shared" si="402"/>
        <v>0</v>
      </c>
      <c r="CM161" s="285">
        <f t="shared" si="402"/>
        <v>0</v>
      </c>
      <c r="CN161" s="285">
        <f t="shared" si="402"/>
        <v>0</v>
      </c>
      <c r="CO161" s="285">
        <f t="shared" si="402"/>
        <v>0</v>
      </c>
      <c r="CP161" s="285">
        <f t="shared" ref="CP161:DL161" si="403">IF(ROUND(AK167-SUM(AK168,AK170:AK171),5)&gt;=0,0,"Ошибка")</f>
        <v>0</v>
      </c>
      <c r="CQ161" s="285">
        <f t="shared" si="403"/>
        <v>0</v>
      </c>
      <c r="CR161" s="285">
        <f t="shared" si="403"/>
        <v>0</v>
      </c>
      <c r="CS161" s="285">
        <f t="shared" si="403"/>
        <v>0</v>
      </c>
      <c r="CT161" s="285">
        <f t="shared" si="403"/>
        <v>0</v>
      </c>
      <c r="CU161" s="285">
        <f t="shared" si="403"/>
        <v>0</v>
      </c>
      <c r="CV161" s="285">
        <f t="shared" si="403"/>
        <v>0</v>
      </c>
      <c r="CW161" s="285">
        <f t="shared" si="403"/>
        <v>0</v>
      </c>
      <c r="CX161" s="285">
        <f t="shared" si="403"/>
        <v>0</v>
      </c>
      <c r="CY161" s="285">
        <f t="shared" si="403"/>
        <v>0</v>
      </c>
      <c r="CZ161" s="285">
        <f t="shared" si="403"/>
        <v>0</v>
      </c>
      <c r="DA161" s="285">
        <f t="shared" si="403"/>
        <v>0</v>
      </c>
      <c r="DB161" s="285">
        <f t="shared" si="403"/>
        <v>0</v>
      </c>
      <c r="DC161" s="285">
        <f t="shared" si="403"/>
        <v>0</v>
      </c>
      <c r="DD161" s="285">
        <f t="shared" si="403"/>
        <v>0</v>
      </c>
      <c r="DE161" s="285">
        <f t="shared" si="403"/>
        <v>0</v>
      </c>
      <c r="DF161" s="285">
        <f t="shared" si="403"/>
        <v>0</v>
      </c>
      <c r="DG161" s="285">
        <f t="shared" si="403"/>
        <v>0</v>
      </c>
      <c r="DH161" s="285">
        <f t="shared" si="403"/>
        <v>0</v>
      </c>
      <c r="DI161" s="285">
        <f t="shared" si="403"/>
        <v>0</v>
      </c>
      <c r="DJ161" s="285">
        <f t="shared" si="403"/>
        <v>0</v>
      </c>
      <c r="DK161" s="285">
        <f t="shared" si="403"/>
        <v>0</v>
      </c>
      <c r="DL161" s="285">
        <f t="shared" si="403"/>
        <v>0</v>
      </c>
    </row>
    <row r="162" spans="1:116" s="27" customFormat="1" ht="24.75" customHeight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404">SUM(J163:J167,J172:J174)</f>
        <v>0</v>
      </c>
      <c r="K162" s="236">
        <f t="shared" si="404"/>
        <v>0</v>
      </c>
      <c r="L162" s="236">
        <f t="shared" si="404"/>
        <v>0</v>
      </c>
      <c r="M162" s="236">
        <f t="shared" si="404"/>
        <v>0</v>
      </c>
      <c r="N162" s="236">
        <f t="shared" si="404"/>
        <v>0</v>
      </c>
      <c r="O162" s="236">
        <f t="shared" si="404"/>
        <v>0</v>
      </c>
      <c r="P162" s="228">
        <f t="shared" ref="P162:AJ162" si="405">SUM(P163:P167,P172:P174)</f>
        <v>0</v>
      </c>
      <c r="Q162" s="226">
        <f t="shared" si="405"/>
        <v>0</v>
      </c>
      <c r="R162" s="236">
        <f t="shared" si="405"/>
        <v>0</v>
      </c>
      <c r="S162" s="226">
        <f t="shared" si="405"/>
        <v>0</v>
      </c>
      <c r="T162" s="236">
        <f t="shared" si="405"/>
        <v>0</v>
      </c>
      <c r="U162" s="226">
        <f t="shared" si="405"/>
        <v>0</v>
      </c>
      <c r="V162" s="235">
        <f t="shared" si="405"/>
        <v>0</v>
      </c>
      <c r="W162" s="226">
        <f t="shared" si="405"/>
        <v>0</v>
      </c>
      <c r="X162" s="226">
        <f t="shared" si="405"/>
        <v>0</v>
      </c>
      <c r="Y162" s="235">
        <f t="shared" si="405"/>
        <v>0</v>
      </c>
      <c r="Z162" s="227">
        <f t="shared" si="405"/>
        <v>0</v>
      </c>
      <c r="AA162" s="228">
        <f t="shared" si="405"/>
        <v>0</v>
      </c>
      <c r="AB162" s="226">
        <f t="shared" si="405"/>
        <v>0</v>
      </c>
      <c r="AC162" s="236">
        <f t="shared" si="405"/>
        <v>0</v>
      </c>
      <c r="AD162" s="226">
        <f t="shared" si="405"/>
        <v>0</v>
      </c>
      <c r="AE162" s="236">
        <f t="shared" si="405"/>
        <v>0</v>
      </c>
      <c r="AF162" s="226">
        <f t="shared" si="405"/>
        <v>0</v>
      </c>
      <c r="AG162" s="235">
        <f t="shared" si="405"/>
        <v>0</v>
      </c>
      <c r="AH162" s="226">
        <f t="shared" si="405"/>
        <v>0</v>
      </c>
      <c r="AI162" s="226">
        <f t="shared" si="405"/>
        <v>0</v>
      </c>
      <c r="AJ162" s="235">
        <f t="shared" si="405"/>
        <v>0</v>
      </c>
      <c r="AK162" s="227">
        <f t="shared" ref="AK162:BG162" si="406">SUM(AK163:AK167,AK172:AK174)</f>
        <v>0</v>
      </c>
      <c r="AL162" s="228">
        <f t="shared" si="406"/>
        <v>0</v>
      </c>
      <c r="AM162" s="226">
        <f t="shared" si="406"/>
        <v>0</v>
      </c>
      <c r="AN162" s="236">
        <f t="shared" si="406"/>
        <v>0</v>
      </c>
      <c r="AO162" s="226">
        <f t="shared" si="406"/>
        <v>0</v>
      </c>
      <c r="AP162" s="236">
        <f t="shared" si="406"/>
        <v>0</v>
      </c>
      <c r="AQ162" s="226">
        <f t="shared" si="406"/>
        <v>0</v>
      </c>
      <c r="AR162" s="235">
        <f t="shared" si="406"/>
        <v>0</v>
      </c>
      <c r="AS162" s="226">
        <f t="shared" si="406"/>
        <v>0</v>
      </c>
      <c r="AT162" s="226">
        <f t="shared" si="406"/>
        <v>0</v>
      </c>
      <c r="AU162" s="235">
        <f t="shared" si="406"/>
        <v>0</v>
      </c>
      <c r="AV162" s="227">
        <f t="shared" si="406"/>
        <v>0</v>
      </c>
      <c r="AW162" s="228">
        <f t="shared" si="406"/>
        <v>0</v>
      </c>
      <c r="AX162" s="226">
        <f t="shared" si="406"/>
        <v>0</v>
      </c>
      <c r="AY162" s="236">
        <f t="shared" si="406"/>
        <v>0</v>
      </c>
      <c r="AZ162" s="226">
        <f t="shared" si="406"/>
        <v>0</v>
      </c>
      <c r="BA162" s="236">
        <f t="shared" si="406"/>
        <v>0</v>
      </c>
      <c r="BB162" s="226">
        <f t="shared" si="406"/>
        <v>0</v>
      </c>
      <c r="BC162" s="235">
        <f t="shared" si="406"/>
        <v>0</v>
      </c>
      <c r="BD162" s="226">
        <f t="shared" si="406"/>
        <v>0</v>
      </c>
      <c r="BE162" s="226">
        <f t="shared" si="406"/>
        <v>0</v>
      </c>
      <c r="BF162" s="235">
        <f t="shared" si="406"/>
        <v>0</v>
      </c>
      <c r="BG162" s="227">
        <f t="shared" si="406"/>
        <v>0</v>
      </c>
      <c r="BH162" s="379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407">IF(E168-E169&gt;=0,0,"Ошибка")</f>
        <v>0</v>
      </c>
      <c r="BK162" s="253">
        <f t="shared" si="407"/>
        <v>0</v>
      </c>
      <c r="BL162" s="253">
        <f t="shared" si="407"/>
        <v>0</v>
      </c>
      <c r="BM162" s="253">
        <f t="shared" si="407"/>
        <v>0</v>
      </c>
      <c r="BN162" s="253">
        <f t="shared" si="407"/>
        <v>0</v>
      </c>
      <c r="BO162" s="253">
        <f t="shared" si="407"/>
        <v>0</v>
      </c>
      <c r="BP162" s="253">
        <f t="shared" si="407"/>
        <v>0</v>
      </c>
      <c r="BQ162" s="253">
        <f t="shared" si="407"/>
        <v>0</v>
      </c>
      <c r="BR162" s="253">
        <f t="shared" si="407"/>
        <v>0</v>
      </c>
      <c r="BS162" s="253">
        <f t="shared" si="407"/>
        <v>0</v>
      </c>
      <c r="BT162" s="253">
        <f t="shared" si="407"/>
        <v>0</v>
      </c>
      <c r="BU162" s="253">
        <f t="shared" si="407"/>
        <v>0</v>
      </c>
      <c r="BV162" s="253">
        <f t="shared" si="407"/>
        <v>0</v>
      </c>
      <c r="BW162" s="253">
        <f t="shared" si="407"/>
        <v>0</v>
      </c>
      <c r="BX162" s="253">
        <f t="shared" si="407"/>
        <v>0</v>
      </c>
      <c r="BY162" s="253">
        <f t="shared" si="407"/>
        <v>0</v>
      </c>
      <c r="BZ162" s="253">
        <f t="shared" si="407"/>
        <v>0</v>
      </c>
      <c r="CA162" s="253">
        <f t="shared" si="407"/>
        <v>0</v>
      </c>
      <c r="CB162" s="253">
        <f t="shared" si="407"/>
        <v>0</v>
      </c>
      <c r="CC162" s="253">
        <f t="shared" si="407"/>
        <v>0</v>
      </c>
      <c r="CD162" s="253">
        <f t="shared" si="407"/>
        <v>0</v>
      </c>
      <c r="CE162" s="253">
        <f t="shared" si="407"/>
        <v>0</v>
      </c>
      <c r="CF162" s="253">
        <f t="shared" si="407"/>
        <v>0</v>
      </c>
      <c r="CG162" s="253">
        <f t="shared" si="407"/>
        <v>0</v>
      </c>
      <c r="CH162" s="253">
        <f t="shared" si="407"/>
        <v>0</v>
      </c>
      <c r="CI162" s="253">
        <f t="shared" si="407"/>
        <v>0</v>
      </c>
      <c r="CJ162" s="253">
        <f t="shared" si="407"/>
        <v>0</v>
      </c>
      <c r="CK162" s="253">
        <f t="shared" si="407"/>
        <v>0</v>
      </c>
      <c r="CL162" s="253">
        <f t="shared" si="407"/>
        <v>0</v>
      </c>
      <c r="CM162" s="253">
        <f t="shared" si="407"/>
        <v>0</v>
      </c>
      <c r="CN162" s="253">
        <f t="shared" si="407"/>
        <v>0</v>
      </c>
      <c r="CO162" s="253">
        <f t="shared" si="407"/>
        <v>0</v>
      </c>
      <c r="CP162" s="253">
        <f t="shared" ref="CP162:DL162" si="408">IF(AK168-AK169&gt;=0,0,"Ошибка")</f>
        <v>0</v>
      </c>
      <c r="CQ162" s="253">
        <f t="shared" si="408"/>
        <v>0</v>
      </c>
      <c r="CR162" s="253">
        <f t="shared" si="408"/>
        <v>0</v>
      </c>
      <c r="CS162" s="253">
        <f t="shared" si="408"/>
        <v>0</v>
      </c>
      <c r="CT162" s="253">
        <f t="shared" si="408"/>
        <v>0</v>
      </c>
      <c r="CU162" s="253">
        <f t="shared" si="408"/>
        <v>0</v>
      </c>
      <c r="CV162" s="253">
        <f t="shared" si="408"/>
        <v>0</v>
      </c>
      <c r="CW162" s="253">
        <f t="shared" si="408"/>
        <v>0</v>
      </c>
      <c r="CX162" s="253">
        <f t="shared" si="408"/>
        <v>0</v>
      </c>
      <c r="CY162" s="253">
        <f t="shared" si="408"/>
        <v>0</v>
      </c>
      <c r="CZ162" s="253">
        <f t="shared" si="408"/>
        <v>0</v>
      </c>
      <c r="DA162" s="253">
        <f t="shared" si="408"/>
        <v>0</v>
      </c>
      <c r="DB162" s="253">
        <f t="shared" si="408"/>
        <v>0</v>
      </c>
      <c r="DC162" s="253">
        <f t="shared" si="408"/>
        <v>0</v>
      </c>
      <c r="DD162" s="253">
        <f t="shared" si="408"/>
        <v>0</v>
      </c>
      <c r="DE162" s="253">
        <f t="shared" si="408"/>
        <v>0</v>
      </c>
      <c r="DF162" s="253">
        <f t="shared" si="408"/>
        <v>0</v>
      </c>
      <c r="DG162" s="253">
        <f t="shared" si="408"/>
        <v>0</v>
      </c>
      <c r="DH162" s="253">
        <f t="shared" si="408"/>
        <v>0</v>
      </c>
      <c r="DI162" s="253">
        <f t="shared" si="408"/>
        <v>0</v>
      </c>
      <c r="DJ162" s="253">
        <f t="shared" si="408"/>
        <v>0</v>
      </c>
      <c r="DK162" s="253">
        <f t="shared" si="408"/>
        <v>0</v>
      </c>
      <c r="DL162" s="253">
        <f t="shared" si="408"/>
        <v>0</v>
      </c>
    </row>
    <row r="163" spans="1:116" s="27" customFormat="1" ht="24.75" customHeight="1">
      <c r="A163" s="272" t="str">
        <f t="shared" ref="A163:A174" si="40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410">SUM(J163:L163)</f>
        <v>0</v>
      </c>
      <c r="H163" s="236">
        <f>ROUND(SUM(S163,AD163,AO163,AZ163),1)</f>
        <v>0</v>
      </c>
      <c r="I163" s="236">
        <f t="shared" ref="I163:I174" si="411">SUM(M163:O163)</f>
        <v>0</v>
      </c>
      <c r="J163" s="236">
        <f t="shared" ref="J163:J174" si="412">ROUND(SUM(U163,AF163,AQ163,BB163),1)</f>
        <v>0</v>
      </c>
      <c r="K163" s="236">
        <f t="shared" ref="K163:K174" si="413">ROUND(SUM(V163,AG163,AR163,BC163),1)</f>
        <v>0</v>
      </c>
      <c r="L163" s="236">
        <f t="shared" ref="L163:L174" si="414">ROUND(SUM(W163,AH163,AS163,BD163),1)</f>
        <v>0</v>
      </c>
      <c r="M163" s="236">
        <f t="shared" ref="M163:M174" si="415">ROUND(SUM(X163,AI163,AT163,BE163),1)</f>
        <v>0</v>
      </c>
      <c r="N163" s="236">
        <f t="shared" ref="N163:N174" si="416">ROUND(SUM(Y163,AJ163,AU163,BF163),1)</f>
        <v>0</v>
      </c>
      <c r="O163" s="236">
        <f t="shared" ref="O163:O173" si="417">ROUND(SUM(Z163,AK163,AV163,BG163),1)</f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9">
        <f t="shared" ref="BH163:BH175" si="418">IF((COUNTA(BJ163:DL163)-COUNTIF(BJ163:DL163,0))=0,0,CONCATENATE("Ошибки!-",COUNTA(BJ163:DL163)-COUNTIF(BJ163:DL163,0)))</f>
        <v>0</v>
      </c>
      <c r="BI163" s="255" t="str">
        <f t="shared" ref="BI163:BI174" si="419">D163</f>
        <v>02</v>
      </c>
      <c r="BJ163" s="318"/>
      <c r="BK163" s="253">
        <f>IF(ROUND((E163-F163),5)&gt;=0,0,"Ошибка!")</f>
        <v>0</v>
      </c>
      <c r="BL163" s="318"/>
      <c r="BM163" s="253">
        <f t="shared" ref="BM163:BM174" si="420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253">
        <f t="shared" ref="BV163:BV174" si="421">IF(ROUND((P163-Q163),5)&gt;=0,0,"Ошибка!")</f>
        <v>0</v>
      </c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253">
        <f t="shared" ref="CG163:CG174" si="422">IF(ROUND((AA163-AB163),5)&gt;=0,0,"Ошибка!")</f>
        <v>0</v>
      </c>
      <c r="CH163" s="318"/>
      <c r="CI163" s="253">
        <f t="shared" ref="CI163:CI174" si="423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253">
        <f t="shared" ref="CR163:CR174" si="424">IF(ROUND((AL163-AM163),5)&gt;=0,0,"Ошибка!")</f>
        <v>0</v>
      </c>
      <c r="CS163" s="318"/>
      <c r="CT163" s="253">
        <f t="shared" ref="CT163:CT174" si="425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253">
        <f t="shared" ref="DC163:DC174" si="426">IF(ROUND((AW163-AX163),5)&gt;=0,0,"Ошибка!")</f>
        <v>0</v>
      </c>
      <c r="DD163" s="318"/>
      <c r="DE163" s="253">
        <f t="shared" ref="DE163:DE174" si="427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.75" customHeight="1">
      <c r="A164" s="272" t="str">
        <f t="shared" si="40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428">ROUND(SUM(P164,AA164,AL164,AW164),0)</f>
        <v>0</v>
      </c>
      <c r="F164" s="236">
        <f t="shared" ref="F164:F174" si="429">ROUND(SUM(Q164,AB164,AM164,AX164),1)</f>
        <v>0</v>
      </c>
      <c r="G164" s="236">
        <f t="shared" si="410"/>
        <v>0</v>
      </c>
      <c r="H164" s="236">
        <f t="shared" ref="H164:H174" si="430">ROUND(SUM(S164,AD164,AO164,AZ164),1)</f>
        <v>0</v>
      </c>
      <c r="I164" s="236">
        <f t="shared" si="411"/>
        <v>0</v>
      </c>
      <c r="J164" s="236">
        <f t="shared" si="412"/>
        <v>0</v>
      </c>
      <c r="K164" s="236">
        <f t="shared" si="413"/>
        <v>0</v>
      </c>
      <c r="L164" s="236">
        <f t="shared" si="414"/>
        <v>0</v>
      </c>
      <c r="M164" s="236">
        <f t="shared" si="415"/>
        <v>0</v>
      </c>
      <c r="N164" s="236">
        <f t="shared" si="416"/>
        <v>0</v>
      </c>
      <c r="O164" s="236">
        <f t="shared" si="417"/>
        <v>0</v>
      </c>
      <c r="P164" s="220"/>
      <c r="Q164" s="221"/>
      <c r="R164" s="237">
        <f t="shared" ref="R164:R174" si="431">SUM(U164:W164)</f>
        <v>0</v>
      </c>
      <c r="S164" s="221"/>
      <c r="T164" s="237">
        <f t="shared" ref="T164:T173" si="432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433">SUM(AF164:AH164)</f>
        <v>0</v>
      </c>
      <c r="AD164" s="221"/>
      <c r="AE164" s="237">
        <f t="shared" ref="AE164:AE173" si="434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435">SUM(AQ164:AS164)</f>
        <v>0</v>
      </c>
      <c r="AO164" s="221"/>
      <c r="AP164" s="237">
        <f t="shared" ref="AP164:AP173" si="436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437">SUM(BB164:BD164)</f>
        <v>0</v>
      </c>
      <c r="AZ164" s="221"/>
      <c r="BA164" s="237">
        <f t="shared" ref="BA164:BA173" si="438">SUM(BE164:BG164)</f>
        <v>0</v>
      </c>
      <c r="BB164" s="221"/>
      <c r="BC164" s="233"/>
      <c r="BD164" s="221"/>
      <c r="BE164" s="221"/>
      <c r="BF164" s="233"/>
      <c r="BG164" s="221"/>
      <c r="BH164" s="379">
        <f t="shared" si="418"/>
        <v>0</v>
      </c>
      <c r="BI164" s="255" t="str">
        <f t="shared" si="419"/>
        <v>03</v>
      </c>
      <c r="BJ164" s="318"/>
      <c r="BK164" s="253">
        <f t="shared" ref="BK164:BK174" si="439">IF(ROUND((E164-F164),5)&gt;=0,0,"Ошибка!")</f>
        <v>0</v>
      </c>
      <c r="BL164" s="318"/>
      <c r="BM164" s="253">
        <f t="shared" si="420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253">
        <f t="shared" si="421"/>
        <v>0</v>
      </c>
      <c r="BW164" s="318"/>
      <c r="BX164" s="253">
        <f t="shared" ref="BX164:BX174" si="440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253">
        <f t="shared" si="422"/>
        <v>0</v>
      </c>
      <c r="CH164" s="318"/>
      <c r="CI164" s="253">
        <f t="shared" si="423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253">
        <f t="shared" si="424"/>
        <v>0</v>
      </c>
      <c r="CS164" s="318"/>
      <c r="CT164" s="253">
        <f t="shared" si="425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253">
        <f t="shared" si="426"/>
        <v>0</v>
      </c>
      <c r="DD164" s="318"/>
      <c r="DE164" s="253">
        <f t="shared" si="427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.75" customHeight="1">
      <c r="A165" s="272" t="str">
        <f t="shared" si="40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428"/>
        <v>0</v>
      </c>
      <c r="F165" s="236">
        <f t="shared" si="429"/>
        <v>0</v>
      </c>
      <c r="G165" s="236">
        <f t="shared" si="410"/>
        <v>0</v>
      </c>
      <c r="H165" s="236">
        <f t="shared" si="430"/>
        <v>0</v>
      </c>
      <c r="I165" s="236">
        <f t="shared" si="411"/>
        <v>0</v>
      </c>
      <c r="J165" s="236">
        <f t="shared" si="412"/>
        <v>0</v>
      </c>
      <c r="K165" s="236">
        <f t="shared" si="413"/>
        <v>0</v>
      </c>
      <c r="L165" s="236">
        <f t="shared" si="414"/>
        <v>0</v>
      </c>
      <c r="M165" s="236">
        <f t="shared" si="415"/>
        <v>0</v>
      </c>
      <c r="N165" s="236">
        <f t="shared" si="416"/>
        <v>0</v>
      </c>
      <c r="O165" s="236">
        <f t="shared" si="417"/>
        <v>0</v>
      </c>
      <c r="P165" s="220"/>
      <c r="Q165" s="221"/>
      <c r="R165" s="237">
        <f t="shared" si="431"/>
        <v>0</v>
      </c>
      <c r="S165" s="221"/>
      <c r="T165" s="237">
        <f t="shared" si="432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433"/>
        <v>0</v>
      </c>
      <c r="AD165" s="221"/>
      <c r="AE165" s="237">
        <f t="shared" si="434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435"/>
        <v>0</v>
      </c>
      <c r="AO165" s="221"/>
      <c r="AP165" s="237">
        <f t="shared" si="436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437"/>
        <v>0</v>
      </c>
      <c r="AZ165" s="221"/>
      <c r="BA165" s="237">
        <f t="shared" si="438"/>
        <v>0</v>
      </c>
      <c r="BB165" s="221"/>
      <c r="BC165" s="233"/>
      <c r="BD165" s="221"/>
      <c r="BE165" s="221"/>
      <c r="BF165" s="233"/>
      <c r="BG165" s="221"/>
      <c r="BH165" s="379">
        <f t="shared" si="418"/>
        <v>0</v>
      </c>
      <c r="BI165" s="255" t="str">
        <f t="shared" si="419"/>
        <v>04</v>
      </c>
      <c r="BJ165" s="318"/>
      <c r="BK165" s="253">
        <f t="shared" si="439"/>
        <v>0</v>
      </c>
      <c r="BL165" s="318"/>
      <c r="BM165" s="253">
        <f t="shared" si="420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253">
        <f t="shared" si="421"/>
        <v>0</v>
      </c>
      <c r="BW165" s="318"/>
      <c r="BX165" s="253">
        <f t="shared" si="440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253">
        <f t="shared" si="422"/>
        <v>0</v>
      </c>
      <c r="CH165" s="318"/>
      <c r="CI165" s="253">
        <f t="shared" si="423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253">
        <f t="shared" si="424"/>
        <v>0</v>
      </c>
      <c r="CS165" s="318"/>
      <c r="CT165" s="253">
        <f t="shared" si="425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253">
        <f t="shared" si="426"/>
        <v>0</v>
      </c>
      <c r="DD165" s="318"/>
      <c r="DE165" s="253">
        <f t="shared" si="427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.75" customHeight="1">
      <c r="A166" s="272" t="str">
        <f t="shared" si="40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428"/>
        <v>0</v>
      </c>
      <c r="F166" s="236">
        <f t="shared" si="429"/>
        <v>0</v>
      </c>
      <c r="G166" s="236">
        <f t="shared" si="410"/>
        <v>0</v>
      </c>
      <c r="H166" s="236">
        <f t="shared" si="430"/>
        <v>0</v>
      </c>
      <c r="I166" s="236">
        <f t="shared" si="411"/>
        <v>0</v>
      </c>
      <c r="J166" s="236">
        <f t="shared" si="412"/>
        <v>0</v>
      </c>
      <c r="K166" s="236">
        <f t="shared" si="413"/>
        <v>0</v>
      </c>
      <c r="L166" s="236">
        <f t="shared" si="414"/>
        <v>0</v>
      </c>
      <c r="M166" s="236">
        <f t="shared" si="415"/>
        <v>0</v>
      </c>
      <c r="N166" s="236">
        <f t="shared" si="416"/>
        <v>0</v>
      </c>
      <c r="O166" s="236">
        <f t="shared" si="417"/>
        <v>0</v>
      </c>
      <c r="P166" s="220"/>
      <c r="Q166" s="221"/>
      <c r="R166" s="237">
        <f t="shared" si="431"/>
        <v>0</v>
      </c>
      <c r="S166" s="221"/>
      <c r="T166" s="237">
        <f t="shared" si="432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433"/>
        <v>0</v>
      </c>
      <c r="AD166" s="221"/>
      <c r="AE166" s="237">
        <f t="shared" si="434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435"/>
        <v>0</v>
      </c>
      <c r="AO166" s="221"/>
      <c r="AP166" s="237">
        <f t="shared" si="436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437"/>
        <v>0</v>
      </c>
      <c r="AZ166" s="221"/>
      <c r="BA166" s="237">
        <f t="shared" si="438"/>
        <v>0</v>
      </c>
      <c r="BB166" s="221"/>
      <c r="BC166" s="233"/>
      <c r="BD166" s="221"/>
      <c r="BE166" s="221"/>
      <c r="BF166" s="233"/>
      <c r="BG166" s="221"/>
      <c r="BH166" s="379">
        <f t="shared" si="418"/>
        <v>0</v>
      </c>
      <c r="BI166" s="255" t="str">
        <f t="shared" si="419"/>
        <v>05</v>
      </c>
      <c r="BJ166" s="318"/>
      <c r="BK166" s="253">
        <f t="shared" si="439"/>
        <v>0</v>
      </c>
      <c r="BL166" s="318"/>
      <c r="BM166" s="253">
        <f t="shared" si="420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253">
        <f t="shared" si="421"/>
        <v>0</v>
      </c>
      <c r="BW166" s="318"/>
      <c r="BX166" s="253">
        <f t="shared" si="440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253">
        <f t="shared" si="422"/>
        <v>0</v>
      </c>
      <c r="CH166" s="318"/>
      <c r="CI166" s="253">
        <f t="shared" si="423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253">
        <f t="shared" si="424"/>
        <v>0</v>
      </c>
      <c r="CS166" s="318"/>
      <c r="CT166" s="253">
        <f t="shared" si="425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253">
        <f t="shared" si="426"/>
        <v>0</v>
      </c>
      <c r="DD166" s="318"/>
      <c r="DE166" s="253">
        <f t="shared" si="427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.75" customHeight="1">
      <c r="A167" s="272" t="str">
        <f t="shared" si="40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428"/>
        <v>0</v>
      </c>
      <c r="F167" s="236">
        <f t="shared" si="429"/>
        <v>0</v>
      </c>
      <c r="G167" s="236">
        <f t="shared" si="410"/>
        <v>0</v>
      </c>
      <c r="H167" s="236">
        <f t="shared" si="430"/>
        <v>0</v>
      </c>
      <c r="I167" s="236">
        <f t="shared" si="411"/>
        <v>0</v>
      </c>
      <c r="J167" s="236">
        <f t="shared" si="412"/>
        <v>0</v>
      </c>
      <c r="K167" s="236">
        <f t="shared" si="413"/>
        <v>0</v>
      </c>
      <c r="L167" s="236">
        <f t="shared" si="414"/>
        <v>0</v>
      </c>
      <c r="M167" s="236">
        <f t="shared" si="415"/>
        <v>0</v>
      </c>
      <c r="N167" s="236">
        <f t="shared" si="416"/>
        <v>0</v>
      </c>
      <c r="O167" s="236">
        <f t="shared" si="417"/>
        <v>0</v>
      </c>
      <c r="P167" s="220"/>
      <c r="Q167" s="221"/>
      <c r="R167" s="237">
        <f t="shared" si="431"/>
        <v>0</v>
      </c>
      <c r="S167" s="221"/>
      <c r="T167" s="237">
        <f t="shared" si="432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433"/>
        <v>0</v>
      </c>
      <c r="AD167" s="221"/>
      <c r="AE167" s="237">
        <f t="shared" si="434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435"/>
        <v>0</v>
      </c>
      <c r="AO167" s="221"/>
      <c r="AP167" s="237">
        <f t="shared" si="436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437"/>
        <v>0</v>
      </c>
      <c r="AZ167" s="221"/>
      <c r="BA167" s="237">
        <f t="shared" si="438"/>
        <v>0</v>
      </c>
      <c r="BB167" s="221"/>
      <c r="BC167" s="233"/>
      <c r="BD167" s="221"/>
      <c r="BE167" s="221"/>
      <c r="BF167" s="233"/>
      <c r="BG167" s="221"/>
      <c r="BH167" s="379">
        <f t="shared" si="418"/>
        <v>0</v>
      </c>
      <c r="BI167" s="255" t="str">
        <f t="shared" si="419"/>
        <v>06</v>
      </c>
      <c r="BJ167" s="318"/>
      <c r="BK167" s="253">
        <f t="shared" si="439"/>
        <v>0</v>
      </c>
      <c r="BL167" s="318"/>
      <c r="BM167" s="253">
        <f t="shared" si="420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253">
        <f t="shared" si="421"/>
        <v>0</v>
      </c>
      <c r="BW167" s="318"/>
      <c r="BX167" s="253">
        <f t="shared" si="440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253">
        <f t="shared" si="422"/>
        <v>0</v>
      </c>
      <c r="CH167" s="318"/>
      <c r="CI167" s="253">
        <f t="shared" si="423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253">
        <f t="shared" si="424"/>
        <v>0</v>
      </c>
      <c r="CS167" s="318"/>
      <c r="CT167" s="253">
        <f t="shared" si="425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253">
        <f t="shared" si="426"/>
        <v>0</v>
      </c>
      <c r="DD167" s="318"/>
      <c r="DE167" s="253">
        <f t="shared" si="427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.75" customHeight="1">
      <c r="A168" s="272" t="str">
        <f t="shared" si="40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428"/>
        <v>0</v>
      </c>
      <c r="F168" s="236">
        <f t="shared" si="429"/>
        <v>0</v>
      </c>
      <c r="G168" s="236">
        <f t="shared" si="410"/>
        <v>0</v>
      </c>
      <c r="H168" s="236">
        <f t="shared" si="430"/>
        <v>0</v>
      </c>
      <c r="I168" s="236">
        <f t="shared" si="411"/>
        <v>0</v>
      </c>
      <c r="J168" s="236">
        <f t="shared" si="412"/>
        <v>0</v>
      </c>
      <c r="K168" s="236">
        <f t="shared" si="413"/>
        <v>0</v>
      </c>
      <c r="L168" s="236">
        <f t="shared" si="414"/>
        <v>0</v>
      </c>
      <c r="M168" s="236">
        <f t="shared" si="415"/>
        <v>0</v>
      </c>
      <c r="N168" s="236">
        <f t="shared" si="416"/>
        <v>0</v>
      </c>
      <c r="O168" s="236">
        <f t="shared" si="417"/>
        <v>0</v>
      </c>
      <c r="P168" s="220"/>
      <c r="Q168" s="221"/>
      <c r="R168" s="237">
        <f t="shared" si="431"/>
        <v>0</v>
      </c>
      <c r="S168" s="221"/>
      <c r="T168" s="237">
        <f t="shared" si="432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433"/>
        <v>0</v>
      </c>
      <c r="AD168" s="221"/>
      <c r="AE168" s="237">
        <f t="shared" si="434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435"/>
        <v>0</v>
      </c>
      <c r="AO168" s="221"/>
      <c r="AP168" s="237">
        <f t="shared" si="436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437"/>
        <v>0</v>
      </c>
      <c r="AZ168" s="221"/>
      <c r="BA168" s="237">
        <f t="shared" si="438"/>
        <v>0</v>
      </c>
      <c r="BB168" s="221"/>
      <c r="BC168" s="233"/>
      <c r="BD168" s="221"/>
      <c r="BE168" s="221"/>
      <c r="BF168" s="233"/>
      <c r="BG168" s="221"/>
      <c r="BH168" s="379">
        <f t="shared" si="418"/>
        <v>0</v>
      </c>
      <c r="BI168" s="255" t="str">
        <f t="shared" si="419"/>
        <v>07</v>
      </c>
      <c r="BJ168" s="318"/>
      <c r="BK168" s="253">
        <f t="shared" si="439"/>
        <v>0</v>
      </c>
      <c r="BL168" s="318"/>
      <c r="BM168" s="253">
        <f t="shared" si="420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253">
        <f t="shared" si="421"/>
        <v>0</v>
      </c>
      <c r="BW168" s="318"/>
      <c r="BX168" s="253">
        <f t="shared" si="440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253">
        <f t="shared" si="422"/>
        <v>0</v>
      </c>
      <c r="CH168" s="318"/>
      <c r="CI168" s="253">
        <f t="shared" si="423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253">
        <f t="shared" si="424"/>
        <v>0</v>
      </c>
      <c r="CS168" s="318"/>
      <c r="CT168" s="253">
        <f t="shared" si="425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253">
        <f t="shared" si="426"/>
        <v>0</v>
      </c>
      <c r="DD168" s="318"/>
      <c r="DE168" s="253">
        <f t="shared" si="427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.75" customHeight="1">
      <c r="A169" s="272" t="str">
        <f t="shared" si="40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428"/>
        <v>0</v>
      </c>
      <c r="F169" s="236">
        <f t="shared" si="429"/>
        <v>0</v>
      </c>
      <c r="G169" s="236">
        <f t="shared" si="410"/>
        <v>0</v>
      </c>
      <c r="H169" s="236">
        <f t="shared" si="430"/>
        <v>0</v>
      </c>
      <c r="I169" s="236">
        <f t="shared" si="411"/>
        <v>0</v>
      </c>
      <c r="J169" s="236">
        <f t="shared" si="412"/>
        <v>0</v>
      </c>
      <c r="K169" s="236">
        <f t="shared" si="413"/>
        <v>0</v>
      </c>
      <c r="L169" s="236">
        <f t="shared" si="414"/>
        <v>0</v>
      </c>
      <c r="M169" s="236">
        <f t="shared" si="415"/>
        <v>0</v>
      </c>
      <c r="N169" s="236">
        <f t="shared" si="416"/>
        <v>0</v>
      </c>
      <c r="O169" s="236">
        <f t="shared" si="417"/>
        <v>0</v>
      </c>
      <c r="P169" s="220"/>
      <c r="Q169" s="221"/>
      <c r="R169" s="237">
        <f t="shared" si="431"/>
        <v>0</v>
      </c>
      <c r="S169" s="221"/>
      <c r="T169" s="237">
        <f t="shared" si="432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433"/>
        <v>0</v>
      </c>
      <c r="AD169" s="221"/>
      <c r="AE169" s="237">
        <f t="shared" si="434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435"/>
        <v>0</v>
      </c>
      <c r="AO169" s="221"/>
      <c r="AP169" s="237">
        <f t="shared" si="436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437"/>
        <v>0</v>
      </c>
      <c r="AZ169" s="221"/>
      <c r="BA169" s="237">
        <f t="shared" si="438"/>
        <v>0</v>
      </c>
      <c r="BB169" s="221"/>
      <c r="BC169" s="233"/>
      <c r="BD169" s="221"/>
      <c r="BE169" s="221"/>
      <c r="BF169" s="233"/>
      <c r="BG169" s="221"/>
      <c r="BH169" s="379">
        <f t="shared" si="418"/>
        <v>0</v>
      </c>
      <c r="BI169" s="255" t="str">
        <f t="shared" si="419"/>
        <v>08</v>
      </c>
      <c r="BJ169" s="318"/>
      <c r="BK169" s="253">
        <f t="shared" si="439"/>
        <v>0</v>
      </c>
      <c r="BL169" s="318"/>
      <c r="BM169" s="253">
        <f t="shared" si="420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253">
        <f t="shared" si="421"/>
        <v>0</v>
      </c>
      <c r="BW169" s="318"/>
      <c r="BX169" s="253">
        <f t="shared" si="440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253">
        <f t="shared" si="422"/>
        <v>0</v>
      </c>
      <c r="CH169" s="318"/>
      <c r="CI169" s="253">
        <f t="shared" si="423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253">
        <f t="shared" si="424"/>
        <v>0</v>
      </c>
      <c r="CS169" s="318"/>
      <c r="CT169" s="253">
        <f t="shared" si="425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253">
        <f t="shared" si="426"/>
        <v>0</v>
      </c>
      <c r="DD169" s="318"/>
      <c r="DE169" s="253">
        <f t="shared" si="427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.75" customHeight="1">
      <c r="A170" s="272" t="str">
        <f t="shared" si="40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428"/>
        <v>0</v>
      </c>
      <c r="F170" s="236">
        <f t="shared" si="429"/>
        <v>0</v>
      </c>
      <c r="G170" s="236">
        <f t="shared" si="410"/>
        <v>0</v>
      </c>
      <c r="H170" s="236">
        <f t="shared" si="430"/>
        <v>0</v>
      </c>
      <c r="I170" s="236">
        <f t="shared" si="411"/>
        <v>0</v>
      </c>
      <c r="J170" s="236">
        <f t="shared" si="412"/>
        <v>0</v>
      </c>
      <c r="K170" s="236">
        <f t="shared" si="413"/>
        <v>0</v>
      </c>
      <c r="L170" s="236">
        <f t="shared" si="414"/>
        <v>0</v>
      </c>
      <c r="M170" s="236">
        <f t="shared" si="415"/>
        <v>0</v>
      </c>
      <c r="N170" s="236">
        <f t="shared" si="416"/>
        <v>0</v>
      </c>
      <c r="O170" s="236">
        <f t="shared" si="417"/>
        <v>0</v>
      </c>
      <c r="P170" s="220"/>
      <c r="Q170" s="221"/>
      <c r="R170" s="237">
        <f t="shared" si="431"/>
        <v>0</v>
      </c>
      <c r="S170" s="221"/>
      <c r="T170" s="237">
        <f t="shared" si="432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433"/>
        <v>0</v>
      </c>
      <c r="AD170" s="221"/>
      <c r="AE170" s="237">
        <f t="shared" si="434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435"/>
        <v>0</v>
      </c>
      <c r="AO170" s="221"/>
      <c r="AP170" s="237">
        <f t="shared" si="436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437"/>
        <v>0</v>
      </c>
      <c r="AZ170" s="221"/>
      <c r="BA170" s="237">
        <f t="shared" si="438"/>
        <v>0</v>
      </c>
      <c r="BB170" s="221"/>
      <c r="BC170" s="233"/>
      <c r="BD170" s="221"/>
      <c r="BE170" s="221"/>
      <c r="BF170" s="233"/>
      <c r="BG170" s="221"/>
      <c r="BH170" s="379">
        <f t="shared" si="418"/>
        <v>0</v>
      </c>
      <c r="BI170" s="255" t="str">
        <f t="shared" si="419"/>
        <v>09</v>
      </c>
      <c r="BJ170" s="318"/>
      <c r="BK170" s="253">
        <f t="shared" si="439"/>
        <v>0</v>
      </c>
      <c r="BL170" s="318"/>
      <c r="BM170" s="253">
        <f t="shared" si="420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253">
        <f t="shared" si="421"/>
        <v>0</v>
      </c>
      <c r="BW170" s="318"/>
      <c r="BX170" s="253">
        <f t="shared" si="440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253">
        <f t="shared" si="422"/>
        <v>0</v>
      </c>
      <c r="CH170" s="318"/>
      <c r="CI170" s="253">
        <f t="shared" si="423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253">
        <f t="shared" si="424"/>
        <v>0</v>
      </c>
      <c r="CS170" s="318"/>
      <c r="CT170" s="253">
        <f t="shared" si="425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253">
        <f t="shared" si="426"/>
        <v>0</v>
      </c>
      <c r="DD170" s="318"/>
      <c r="DE170" s="253">
        <f t="shared" si="427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.75" customHeight="1">
      <c r="A171" s="272" t="str">
        <f t="shared" si="40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428"/>
        <v>0</v>
      </c>
      <c r="F171" s="236">
        <f t="shared" si="429"/>
        <v>0</v>
      </c>
      <c r="G171" s="236">
        <f t="shared" si="410"/>
        <v>0</v>
      </c>
      <c r="H171" s="236">
        <f t="shared" si="430"/>
        <v>0</v>
      </c>
      <c r="I171" s="236">
        <f t="shared" si="411"/>
        <v>0</v>
      </c>
      <c r="J171" s="236">
        <f t="shared" si="412"/>
        <v>0</v>
      </c>
      <c r="K171" s="236">
        <f t="shared" si="413"/>
        <v>0</v>
      </c>
      <c r="L171" s="236">
        <f t="shared" si="414"/>
        <v>0</v>
      </c>
      <c r="M171" s="236">
        <f t="shared" si="415"/>
        <v>0</v>
      </c>
      <c r="N171" s="236">
        <f t="shared" si="416"/>
        <v>0</v>
      </c>
      <c r="O171" s="236">
        <f t="shared" si="417"/>
        <v>0</v>
      </c>
      <c r="P171" s="220"/>
      <c r="Q171" s="221"/>
      <c r="R171" s="237">
        <f t="shared" si="431"/>
        <v>0</v>
      </c>
      <c r="S171" s="221"/>
      <c r="T171" s="237">
        <f t="shared" si="432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433"/>
        <v>0</v>
      </c>
      <c r="AD171" s="221"/>
      <c r="AE171" s="237">
        <f t="shared" si="434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435"/>
        <v>0</v>
      </c>
      <c r="AO171" s="221"/>
      <c r="AP171" s="237">
        <f t="shared" si="436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437"/>
        <v>0</v>
      </c>
      <c r="AZ171" s="221"/>
      <c r="BA171" s="237">
        <f t="shared" si="438"/>
        <v>0</v>
      </c>
      <c r="BB171" s="221"/>
      <c r="BC171" s="233"/>
      <c r="BD171" s="221"/>
      <c r="BE171" s="221"/>
      <c r="BF171" s="233"/>
      <c r="BG171" s="221"/>
      <c r="BH171" s="379">
        <f t="shared" si="418"/>
        <v>0</v>
      </c>
      <c r="BI171" s="255" t="str">
        <f t="shared" si="419"/>
        <v>10</v>
      </c>
      <c r="BJ171" s="318"/>
      <c r="BK171" s="253">
        <f t="shared" si="439"/>
        <v>0</v>
      </c>
      <c r="BL171" s="318"/>
      <c r="BM171" s="253">
        <f t="shared" si="420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253">
        <f t="shared" si="421"/>
        <v>0</v>
      </c>
      <c r="BW171" s="318"/>
      <c r="BX171" s="253">
        <f t="shared" si="440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253">
        <f t="shared" si="422"/>
        <v>0</v>
      </c>
      <c r="CH171" s="318"/>
      <c r="CI171" s="253">
        <f t="shared" si="423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253">
        <f t="shared" si="424"/>
        <v>0</v>
      </c>
      <c r="CS171" s="318"/>
      <c r="CT171" s="253">
        <f t="shared" si="425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253">
        <f t="shared" si="426"/>
        <v>0</v>
      </c>
      <c r="DD171" s="318"/>
      <c r="DE171" s="253">
        <f t="shared" si="427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.75" customHeight="1">
      <c r="A172" s="272" t="str">
        <f t="shared" si="40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428"/>
        <v>0</v>
      </c>
      <c r="F172" s="236">
        <f t="shared" si="429"/>
        <v>0</v>
      </c>
      <c r="G172" s="236">
        <f t="shared" si="410"/>
        <v>0</v>
      </c>
      <c r="H172" s="236">
        <f t="shared" si="430"/>
        <v>0</v>
      </c>
      <c r="I172" s="236">
        <f t="shared" si="411"/>
        <v>0</v>
      </c>
      <c r="J172" s="236">
        <f t="shared" si="412"/>
        <v>0</v>
      </c>
      <c r="K172" s="236">
        <f t="shared" si="413"/>
        <v>0</v>
      </c>
      <c r="L172" s="236">
        <f t="shared" si="414"/>
        <v>0</v>
      </c>
      <c r="M172" s="236">
        <f t="shared" si="415"/>
        <v>0</v>
      </c>
      <c r="N172" s="236">
        <f t="shared" si="416"/>
        <v>0</v>
      </c>
      <c r="O172" s="236">
        <f t="shared" si="417"/>
        <v>0</v>
      </c>
      <c r="P172" s="220"/>
      <c r="Q172" s="221"/>
      <c r="R172" s="237">
        <f t="shared" si="431"/>
        <v>0</v>
      </c>
      <c r="S172" s="221"/>
      <c r="T172" s="237">
        <f t="shared" si="432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433"/>
        <v>0</v>
      </c>
      <c r="AD172" s="221"/>
      <c r="AE172" s="237">
        <f t="shared" si="434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435"/>
        <v>0</v>
      </c>
      <c r="AO172" s="221"/>
      <c r="AP172" s="237">
        <f t="shared" si="436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437"/>
        <v>0</v>
      </c>
      <c r="AZ172" s="221"/>
      <c r="BA172" s="237">
        <f t="shared" si="438"/>
        <v>0</v>
      </c>
      <c r="BB172" s="221"/>
      <c r="BC172" s="233"/>
      <c r="BD172" s="221"/>
      <c r="BE172" s="221"/>
      <c r="BF172" s="233"/>
      <c r="BG172" s="221"/>
      <c r="BH172" s="379">
        <f t="shared" si="418"/>
        <v>0</v>
      </c>
      <c r="BI172" s="255" t="str">
        <f t="shared" si="419"/>
        <v>11</v>
      </c>
      <c r="BJ172" s="318"/>
      <c r="BK172" s="253">
        <f t="shared" si="439"/>
        <v>0</v>
      </c>
      <c r="BL172" s="318"/>
      <c r="BM172" s="253">
        <f t="shared" si="420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253">
        <f t="shared" si="421"/>
        <v>0</v>
      </c>
      <c r="BW172" s="318"/>
      <c r="BX172" s="253">
        <f t="shared" si="440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253">
        <f t="shared" si="422"/>
        <v>0</v>
      </c>
      <c r="CH172" s="318"/>
      <c r="CI172" s="253">
        <f t="shared" si="423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253">
        <f t="shared" si="424"/>
        <v>0</v>
      </c>
      <c r="CS172" s="318"/>
      <c r="CT172" s="253">
        <f t="shared" si="425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253">
        <f t="shared" si="426"/>
        <v>0</v>
      </c>
      <c r="DD172" s="318"/>
      <c r="DE172" s="253">
        <f t="shared" si="427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.75" customHeight="1">
      <c r="A173" s="272" t="str">
        <f t="shared" si="40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428"/>
        <v>0</v>
      </c>
      <c r="F173" s="236">
        <f t="shared" si="429"/>
        <v>0</v>
      </c>
      <c r="G173" s="236">
        <f t="shared" si="410"/>
        <v>0</v>
      </c>
      <c r="H173" s="236">
        <f t="shared" si="430"/>
        <v>0</v>
      </c>
      <c r="I173" s="236">
        <f t="shared" si="411"/>
        <v>0</v>
      </c>
      <c r="J173" s="236">
        <f t="shared" si="412"/>
        <v>0</v>
      </c>
      <c r="K173" s="236">
        <f t="shared" si="413"/>
        <v>0</v>
      </c>
      <c r="L173" s="236">
        <f t="shared" si="414"/>
        <v>0</v>
      </c>
      <c r="M173" s="236">
        <f t="shared" si="415"/>
        <v>0</v>
      </c>
      <c r="N173" s="236">
        <f t="shared" si="416"/>
        <v>0</v>
      </c>
      <c r="O173" s="236">
        <f t="shared" si="417"/>
        <v>0</v>
      </c>
      <c r="P173" s="220"/>
      <c r="Q173" s="221"/>
      <c r="R173" s="237">
        <f t="shared" si="431"/>
        <v>0</v>
      </c>
      <c r="S173" s="221"/>
      <c r="T173" s="237">
        <f t="shared" si="432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433"/>
        <v>0</v>
      </c>
      <c r="AD173" s="221"/>
      <c r="AE173" s="237">
        <f t="shared" si="434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435"/>
        <v>0</v>
      </c>
      <c r="AO173" s="221"/>
      <c r="AP173" s="237">
        <f t="shared" si="436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437"/>
        <v>0</v>
      </c>
      <c r="AZ173" s="221"/>
      <c r="BA173" s="237">
        <f t="shared" si="438"/>
        <v>0</v>
      </c>
      <c r="BB173" s="221"/>
      <c r="BC173" s="233"/>
      <c r="BD173" s="221"/>
      <c r="BE173" s="221"/>
      <c r="BF173" s="233"/>
      <c r="BG173" s="221"/>
      <c r="BH173" s="379">
        <f t="shared" si="418"/>
        <v>0</v>
      </c>
      <c r="BI173" s="255" t="str">
        <f t="shared" si="419"/>
        <v>12</v>
      </c>
      <c r="BJ173" s="318"/>
      <c r="BK173" s="253">
        <f t="shared" si="439"/>
        <v>0</v>
      </c>
      <c r="BL173" s="318"/>
      <c r="BM173" s="253">
        <f t="shared" si="420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253">
        <f t="shared" si="421"/>
        <v>0</v>
      </c>
      <c r="BW173" s="318"/>
      <c r="BX173" s="253">
        <f t="shared" si="440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253">
        <f t="shared" si="422"/>
        <v>0</v>
      </c>
      <c r="CH173" s="318"/>
      <c r="CI173" s="253">
        <f t="shared" si="423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253">
        <f t="shared" si="424"/>
        <v>0</v>
      </c>
      <c r="CS173" s="318"/>
      <c r="CT173" s="253">
        <f t="shared" si="425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253">
        <f t="shared" si="426"/>
        <v>0</v>
      </c>
      <c r="DD173" s="318"/>
      <c r="DE173" s="253">
        <f t="shared" si="427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ht="13.5" customHeight="1" thickBot="1">
      <c r="A174" s="272" t="str">
        <f t="shared" si="40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428"/>
        <v>0</v>
      </c>
      <c r="F174" s="236">
        <f t="shared" si="429"/>
        <v>0</v>
      </c>
      <c r="G174" s="236">
        <f t="shared" si="410"/>
        <v>0</v>
      </c>
      <c r="H174" s="236">
        <f t="shared" si="430"/>
        <v>0</v>
      </c>
      <c r="I174" s="236">
        <f t="shared" si="411"/>
        <v>0</v>
      </c>
      <c r="J174" s="236">
        <f t="shared" si="412"/>
        <v>0</v>
      </c>
      <c r="K174" s="236">
        <f t="shared" si="413"/>
        <v>0</v>
      </c>
      <c r="L174" s="236">
        <f t="shared" si="414"/>
        <v>0</v>
      </c>
      <c r="M174" s="236">
        <f t="shared" si="415"/>
        <v>0</v>
      </c>
      <c r="N174" s="236">
        <f t="shared" si="416"/>
        <v>0</v>
      </c>
      <c r="O174" s="236">
        <f>ROUND(SUM(Z174,AK174,AV174,BG174),1)</f>
        <v>0</v>
      </c>
      <c r="P174" s="223"/>
      <c r="Q174" s="224"/>
      <c r="R174" s="238">
        <f t="shared" si="431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433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435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437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9">
        <f t="shared" si="418"/>
        <v>0</v>
      </c>
      <c r="BI174" s="319" t="str">
        <f t="shared" si="419"/>
        <v>13</v>
      </c>
      <c r="BJ174" s="320"/>
      <c r="BK174" s="321">
        <f t="shared" si="439"/>
        <v>0</v>
      </c>
      <c r="BL174" s="320"/>
      <c r="BM174" s="321">
        <f t="shared" si="420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1">
        <f t="shared" si="421"/>
        <v>0</v>
      </c>
      <c r="BW174" s="320"/>
      <c r="BX174" s="321">
        <f t="shared" si="440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1">
        <f t="shared" si="422"/>
        <v>0</v>
      </c>
      <c r="CH174" s="320"/>
      <c r="CI174" s="321">
        <f t="shared" si="423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1">
        <f t="shared" si="424"/>
        <v>0</v>
      </c>
      <c r="CS174" s="320"/>
      <c r="CT174" s="321">
        <f t="shared" si="425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1">
        <f t="shared" si="426"/>
        <v>0</v>
      </c>
      <c r="DD174" s="320"/>
      <c r="DE174" s="321">
        <f t="shared" si="427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customHeight="1">
      <c r="A175" s="271" t="str">
        <f>B175</f>
        <v>Внести наименование учреждения 12</v>
      </c>
      <c r="B175" s="712" t="s">
        <v>256</v>
      </c>
      <c r="C175" s="713"/>
      <c r="D175" s="713"/>
      <c r="E175" s="713"/>
      <c r="F175" s="713"/>
      <c r="G175" s="713"/>
      <c r="H175" s="713"/>
      <c r="I175" s="713"/>
      <c r="J175" s="713"/>
      <c r="K175" s="713"/>
      <c r="L175" s="713"/>
      <c r="M175" s="713"/>
      <c r="N175" s="713"/>
      <c r="O175" s="714"/>
      <c r="P175" s="715" t="str">
        <f>CONCATENATE(P$1," - ",$B175)</f>
        <v>1 квартал - Внести наименование учреждения 12</v>
      </c>
      <c r="Q175" s="716"/>
      <c r="R175" s="716"/>
      <c r="S175" s="716"/>
      <c r="T175" s="716"/>
      <c r="U175" s="716"/>
      <c r="V175" s="716"/>
      <c r="W175" s="716"/>
      <c r="X175" s="716"/>
      <c r="Y175" s="716"/>
      <c r="Z175" s="717"/>
      <c r="AA175" s="715" t="str">
        <f>CONCATENATE(AA$1," - ",$B175)</f>
        <v>2 квартал - Внести наименование учреждения 12</v>
      </c>
      <c r="AB175" s="716"/>
      <c r="AC175" s="716"/>
      <c r="AD175" s="716"/>
      <c r="AE175" s="716"/>
      <c r="AF175" s="716"/>
      <c r="AG175" s="716"/>
      <c r="AH175" s="716"/>
      <c r="AI175" s="716"/>
      <c r="AJ175" s="716"/>
      <c r="AK175" s="717"/>
      <c r="AL175" s="715" t="str">
        <f>CONCATENATE(AL$1," - ",$B175)</f>
        <v>3 квартал - Внести наименование учреждения 12</v>
      </c>
      <c r="AM175" s="716"/>
      <c r="AN175" s="716"/>
      <c r="AO175" s="716"/>
      <c r="AP175" s="716"/>
      <c r="AQ175" s="716"/>
      <c r="AR175" s="716"/>
      <c r="AS175" s="716"/>
      <c r="AT175" s="716"/>
      <c r="AU175" s="716"/>
      <c r="AV175" s="717"/>
      <c r="AW175" s="715" t="str">
        <f>CONCATENATE(AW$1," - ",$B175)</f>
        <v>4 квартал - Внести наименование учреждения 12</v>
      </c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7"/>
      <c r="BH175" s="379">
        <f t="shared" si="418"/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441">IF(ROUND(E181-SUM(E182,E184:E185),5)&gt;=0,0,"Ошибка")</f>
        <v>0</v>
      </c>
      <c r="BK175" s="285">
        <f t="shared" si="441"/>
        <v>0</v>
      </c>
      <c r="BL175" s="285">
        <f t="shared" si="441"/>
        <v>0</v>
      </c>
      <c r="BM175" s="285">
        <f t="shared" si="441"/>
        <v>0</v>
      </c>
      <c r="BN175" s="285">
        <f t="shared" si="441"/>
        <v>0</v>
      </c>
      <c r="BO175" s="285">
        <f t="shared" si="441"/>
        <v>0</v>
      </c>
      <c r="BP175" s="285">
        <f t="shared" si="441"/>
        <v>0</v>
      </c>
      <c r="BQ175" s="285">
        <f t="shared" si="441"/>
        <v>0</v>
      </c>
      <c r="BR175" s="285">
        <f t="shared" si="441"/>
        <v>0</v>
      </c>
      <c r="BS175" s="285">
        <f t="shared" si="441"/>
        <v>0</v>
      </c>
      <c r="BT175" s="285">
        <f t="shared" si="441"/>
        <v>0</v>
      </c>
      <c r="BU175" s="285">
        <f t="shared" si="441"/>
        <v>0</v>
      </c>
      <c r="BV175" s="285">
        <f t="shared" si="441"/>
        <v>0</v>
      </c>
      <c r="BW175" s="285">
        <f t="shared" si="441"/>
        <v>0</v>
      </c>
      <c r="BX175" s="285">
        <f t="shared" si="441"/>
        <v>0</v>
      </c>
      <c r="BY175" s="285">
        <f t="shared" si="441"/>
        <v>0</v>
      </c>
      <c r="BZ175" s="285">
        <f t="shared" si="441"/>
        <v>0</v>
      </c>
      <c r="CA175" s="285">
        <f t="shared" si="441"/>
        <v>0</v>
      </c>
      <c r="CB175" s="285">
        <f t="shared" si="441"/>
        <v>0</v>
      </c>
      <c r="CC175" s="285">
        <f t="shared" si="441"/>
        <v>0</v>
      </c>
      <c r="CD175" s="285">
        <f t="shared" si="441"/>
        <v>0</v>
      </c>
      <c r="CE175" s="285">
        <f t="shared" si="441"/>
        <v>0</v>
      </c>
      <c r="CF175" s="285">
        <f t="shared" si="441"/>
        <v>0</v>
      </c>
      <c r="CG175" s="285">
        <f t="shared" si="441"/>
        <v>0</v>
      </c>
      <c r="CH175" s="285">
        <f t="shared" si="441"/>
        <v>0</v>
      </c>
      <c r="CI175" s="285">
        <f t="shared" si="441"/>
        <v>0</v>
      </c>
      <c r="CJ175" s="285">
        <f t="shared" si="441"/>
        <v>0</v>
      </c>
      <c r="CK175" s="285">
        <f t="shared" si="441"/>
        <v>0</v>
      </c>
      <c r="CL175" s="285">
        <f t="shared" si="441"/>
        <v>0</v>
      </c>
      <c r="CM175" s="285">
        <f t="shared" si="441"/>
        <v>0</v>
      </c>
      <c r="CN175" s="285">
        <f t="shared" si="441"/>
        <v>0</v>
      </c>
      <c r="CO175" s="285">
        <f t="shared" si="441"/>
        <v>0</v>
      </c>
      <c r="CP175" s="285">
        <f t="shared" ref="CP175:DL175" si="442">IF(ROUND(AK181-SUM(AK182,AK184:AK185),5)&gt;=0,0,"Ошибка")</f>
        <v>0</v>
      </c>
      <c r="CQ175" s="285">
        <f t="shared" si="442"/>
        <v>0</v>
      </c>
      <c r="CR175" s="285">
        <f t="shared" si="442"/>
        <v>0</v>
      </c>
      <c r="CS175" s="285">
        <f t="shared" si="442"/>
        <v>0</v>
      </c>
      <c r="CT175" s="285">
        <f t="shared" si="442"/>
        <v>0</v>
      </c>
      <c r="CU175" s="285">
        <f t="shared" si="442"/>
        <v>0</v>
      </c>
      <c r="CV175" s="285">
        <f t="shared" si="442"/>
        <v>0</v>
      </c>
      <c r="CW175" s="285">
        <f t="shared" si="442"/>
        <v>0</v>
      </c>
      <c r="CX175" s="285">
        <f t="shared" si="442"/>
        <v>0</v>
      </c>
      <c r="CY175" s="285">
        <f t="shared" si="442"/>
        <v>0</v>
      </c>
      <c r="CZ175" s="285">
        <f t="shared" si="442"/>
        <v>0</v>
      </c>
      <c r="DA175" s="285">
        <f t="shared" si="442"/>
        <v>0</v>
      </c>
      <c r="DB175" s="285">
        <f t="shared" si="442"/>
        <v>0</v>
      </c>
      <c r="DC175" s="285">
        <f t="shared" si="442"/>
        <v>0</v>
      </c>
      <c r="DD175" s="285">
        <f t="shared" si="442"/>
        <v>0</v>
      </c>
      <c r="DE175" s="285">
        <f t="shared" si="442"/>
        <v>0</v>
      </c>
      <c r="DF175" s="285">
        <f t="shared" si="442"/>
        <v>0</v>
      </c>
      <c r="DG175" s="285">
        <f t="shared" si="442"/>
        <v>0</v>
      </c>
      <c r="DH175" s="285">
        <f t="shared" si="442"/>
        <v>0</v>
      </c>
      <c r="DI175" s="285">
        <f t="shared" si="442"/>
        <v>0</v>
      </c>
      <c r="DJ175" s="285">
        <f t="shared" si="442"/>
        <v>0</v>
      </c>
      <c r="DK175" s="285">
        <f t="shared" si="442"/>
        <v>0</v>
      </c>
      <c r="DL175" s="285">
        <f t="shared" si="442"/>
        <v>0</v>
      </c>
    </row>
    <row r="176" spans="1:116" s="27" customFormat="1" ht="24.75" customHeight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443">SUM(J177:J181,J186:J188)</f>
        <v>0</v>
      </c>
      <c r="K176" s="236">
        <f t="shared" si="443"/>
        <v>0</v>
      </c>
      <c r="L176" s="236">
        <f t="shared" si="443"/>
        <v>0</v>
      </c>
      <c r="M176" s="236">
        <f t="shared" si="443"/>
        <v>0</v>
      </c>
      <c r="N176" s="236">
        <f t="shared" si="443"/>
        <v>0</v>
      </c>
      <c r="O176" s="236">
        <f t="shared" si="443"/>
        <v>0</v>
      </c>
      <c r="P176" s="228">
        <f t="shared" ref="P176:AJ176" si="444">SUM(P177:P181,P186:P188)</f>
        <v>0</v>
      </c>
      <c r="Q176" s="226">
        <f t="shared" si="444"/>
        <v>0</v>
      </c>
      <c r="R176" s="236">
        <f t="shared" si="444"/>
        <v>0</v>
      </c>
      <c r="S176" s="226">
        <f t="shared" si="444"/>
        <v>0</v>
      </c>
      <c r="T176" s="236">
        <f t="shared" si="444"/>
        <v>0</v>
      </c>
      <c r="U176" s="226">
        <f t="shared" si="444"/>
        <v>0</v>
      </c>
      <c r="V176" s="235">
        <f t="shared" si="444"/>
        <v>0</v>
      </c>
      <c r="W176" s="226">
        <f t="shared" si="444"/>
        <v>0</v>
      </c>
      <c r="X176" s="226">
        <f t="shared" si="444"/>
        <v>0</v>
      </c>
      <c r="Y176" s="235">
        <f t="shared" si="444"/>
        <v>0</v>
      </c>
      <c r="Z176" s="227">
        <f t="shared" si="444"/>
        <v>0</v>
      </c>
      <c r="AA176" s="228">
        <f t="shared" si="444"/>
        <v>0</v>
      </c>
      <c r="AB176" s="226">
        <f t="shared" si="444"/>
        <v>0</v>
      </c>
      <c r="AC176" s="236">
        <f t="shared" si="444"/>
        <v>0</v>
      </c>
      <c r="AD176" s="226">
        <f t="shared" si="444"/>
        <v>0</v>
      </c>
      <c r="AE176" s="236">
        <f t="shared" si="444"/>
        <v>0</v>
      </c>
      <c r="AF176" s="226">
        <f t="shared" si="444"/>
        <v>0</v>
      </c>
      <c r="AG176" s="235">
        <f t="shared" si="444"/>
        <v>0</v>
      </c>
      <c r="AH176" s="226">
        <f t="shared" si="444"/>
        <v>0</v>
      </c>
      <c r="AI176" s="226">
        <f t="shared" si="444"/>
        <v>0</v>
      </c>
      <c r="AJ176" s="235">
        <f t="shared" si="444"/>
        <v>0</v>
      </c>
      <c r="AK176" s="227">
        <f t="shared" ref="AK176:BG176" si="445">SUM(AK177:AK181,AK186:AK188)</f>
        <v>0</v>
      </c>
      <c r="AL176" s="228">
        <f t="shared" si="445"/>
        <v>0</v>
      </c>
      <c r="AM176" s="226">
        <f t="shared" si="445"/>
        <v>0</v>
      </c>
      <c r="AN176" s="236">
        <f t="shared" si="445"/>
        <v>0</v>
      </c>
      <c r="AO176" s="226">
        <f t="shared" si="445"/>
        <v>0</v>
      </c>
      <c r="AP176" s="236">
        <f t="shared" si="445"/>
        <v>0</v>
      </c>
      <c r="AQ176" s="226">
        <f t="shared" si="445"/>
        <v>0</v>
      </c>
      <c r="AR176" s="235">
        <f t="shared" si="445"/>
        <v>0</v>
      </c>
      <c r="AS176" s="226">
        <f t="shared" si="445"/>
        <v>0</v>
      </c>
      <c r="AT176" s="226">
        <f t="shared" si="445"/>
        <v>0</v>
      </c>
      <c r="AU176" s="235">
        <f t="shared" si="445"/>
        <v>0</v>
      </c>
      <c r="AV176" s="227">
        <f t="shared" si="445"/>
        <v>0</v>
      </c>
      <c r="AW176" s="228">
        <f t="shared" si="445"/>
        <v>0</v>
      </c>
      <c r="AX176" s="226">
        <f t="shared" si="445"/>
        <v>0</v>
      </c>
      <c r="AY176" s="236">
        <f t="shared" si="445"/>
        <v>0</v>
      </c>
      <c r="AZ176" s="226">
        <f t="shared" si="445"/>
        <v>0</v>
      </c>
      <c r="BA176" s="236">
        <f t="shared" si="445"/>
        <v>0</v>
      </c>
      <c r="BB176" s="226">
        <f t="shared" si="445"/>
        <v>0</v>
      </c>
      <c r="BC176" s="235">
        <f t="shared" si="445"/>
        <v>0</v>
      </c>
      <c r="BD176" s="226">
        <f t="shared" si="445"/>
        <v>0</v>
      </c>
      <c r="BE176" s="226">
        <f t="shared" si="445"/>
        <v>0</v>
      </c>
      <c r="BF176" s="235">
        <f t="shared" si="445"/>
        <v>0</v>
      </c>
      <c r="BG176" s="227">
        <f t="shared" si="445"/>
        <v>0</v>
      </c>
      <c r="BH176" s="379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446">IF(E182-E183&gt;=0,0,"Ошибка")</f>
        <v>0</v>
      </c>
      <c r="BK176" s="253">
        <f t="shared" si="446"/>
        <v>0</v>
      </c>
      <c r="BL176" s="253">
        <f t="shared" si="446"/>
        <v>0</v>
      </c>
      <c r="BM176" s="253">
        <f t="shared" si="446"/>
        <v>0</v>
      </c>
      <c r="BN176" s="253">
        <f t="shared" si="446"/>
        <v>0</v>
      </c>
      <c r="BO176" s="253">
        <f t="shared" si="446"/>
        <v>0</v>
      </c>
      <c r="BP176" s="253">
        <f t="shared" si="446"/>
        <v>0</v>
      </c>
      <c r="BQ176" s="253">
        <f t="shared" si="446"/>
        <v>0</v>
      </c>
      <c r="BR176" s="253">
        <f t="shared" si="446"/>
        <v>0</v>
      </c>
      <c r="BS176" s="253">
        <f t="shared" si="446"/>
        <v>0</v>
      </c>
      <c r="BT176" s="253">
        <f t="shared" si="446"/>
        <v>0</v>
      </c>
      <c r="BU176" s="253">
        <f t="shared" si="446"/>
        <v>0</v>
      </c>
      <c r="BV176" s="253">
        <f t="shared" si="446"/>
        <v>0</v>
      </c>
      <c r="BW176" s="253">
        <f t="shared" si="446"/>
        <v>0</v>
      </c>
      <c r="BX176" s="253">
        <f t="shared" si="446"/>
        <v>0</v>
      </c>
      <c r="BY176" s="253">
        <f t="shared" si="446"/>
        <v>0</v>
      </c>
      <c r="BZ176" s="253">
        <f t="shared" si="446"/>
        <v>0</v>
      </c>
      <c r="CA176" s="253">
        <f t="shared" si="446"/>
        <v>0</v>
      </c>
      <c r="CB176" s="253">
        <f t="shared" si="446"/>
        <v>0</v>
      </c>
      <c r="CC176" s="253">
        <f t="shared" si="446"/>
        <v>0</v>
      </c>
      <c r="CD176" s="253">
        <f t="shared" si="446"/>
        <v>0</v>
      </c>
      <c r="CE176" s="253">
        <f t="shared" si="446"/>
        <v>0</v>
      </c>
      <c r="CF176" s="253">
        <f t="shared" si="446"/>
        <v>0</v>
      </c>
      <c r="CG176" s="253">
        <f t="shared" si="446"/>
        <v>0</v>
      </c>
      <c r="CH176" s="253">
        <f t="shared" si="446"/>
        <v>0</v>
      </c>
      <c r="CI176" s="253">
        <f t="shared" si="446"/>
        <v>0</v>
      </c>
      <c r="CJ176" s="253">
        <f t="shared" si="446"/>
        <v>0</v>
      </c>
      <c r="CK176" s="253">
        <f t="shared" si="446"/>
        <v>0</v>
      </c>
      <c r="CL176" s="253">
        <f t="shared" si="446"/>
        <v>0</v>
      </c>
      <c r="CM176" s="253">
        <f t="shared" si="446"/>
        <v>0</v>
      </c>
      <c r="CN176" s="253">
        <f t="shared" si="446"/>
        <v>0</v>
      </c>
      <c r="CO176" s="253">
        <f t="shared" si="446"/>
        <v>0</v>
      </c>
      <c r="CP176" s="253">
        <f t="shared" ref="CP176:DL176" si="447">IF(AK182-AK183&gt;=0,0,"Ошибка")</f>
        <v>0</v>
      </c>
      <c r="CQ176" s="253">
        <f t="shared" si="447"/>
        <v>0</v>
      </c>
      <c r="CR176" s="253">
        <f t="shared" si="447"/>
        <v>0</v>
      </c>
      <c r="CS176" s="253">
        <f t="shared" si="447"/>
        <v>0</v>
      </c>
      <c r="CT176" s="253">
        <f t="shared" si="447"/>
        <v>0</v>
      </c>
      <c r="CU176" s="253">
        <f t="shared" si="447"/>
        <v>0</v>
      </c>
      <c r="CV176" s="253">
        <f t="shared" si="447"/>
        <v>0</v>
      </c>
      <c r="CW176" s="253">
        <f t="shared" si="447"/>
        <v>0</v>
      </c>
      <c r="CX176" s="253">
        <f t="shared" si="447"/>
        <v>0</v>
      </c>
      <c r="CY176" s="253">
        <f t="shared" si="447"/>
        <v>0</v>
      </c>
      <c r="CZ176" s="253">
        <f t="shared" si="447"/>
        <v>0</v>
      </c>
      <c r="DA176" s="253">
        <f t="shared" si="447"/>
        <v>0</v>
      </c>
      <c r="DB176" s="253">
        <f t="shared" si="447"/>
        <v>0</v>
      </c>
      <c r="DC176" s="253">
        <f t="shared" si="447"/>
        <v>0</v>
      </c>
      <c r="DD176" s="253">
        <f t="shared" si="447"/>
        <v>0</v>
      </c>
      <c r="DE176" s="253">
        <f t="shared" si="447"/>
        <v>0</v>
      </c>
      <c r="DF176" s="253">
        <f t="shared" si="447"/>
        <v>0</v>
      </c>
      <c r="DG176" s="253">
        <f t="shared" si="447"/>
        <v>0</v>
      </c>
      <c r="DH176" s="253">
        <f t="shared" si="447"/>
        <v>0</v>
      </c>
      <c r="DI176" s="253">
        <f t="shared" si="447"/>
        <v>0</v>
      </c>
      <c r="DJ176" s="253">
        <f t="shared" si="447"/>
        <v>0</v>
      </c>
      <c r="DK176" s="253">
        <f t="shared" si="447"/>
        <v>0</v>
      </c>
      <c r="DL176" s="253">
        <f t="shared" si="447"/>
        <v>0</v>
      </c>
    </row>
    <row r="177" spans="1:116" s="27" customFormat="1" ht="24.75" customHeight="1">
      <c r="A177" s="272" t="str">
        <f t="shared" ref="A177:A188" si="44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449">SUM(J177:L177)</f>
        <v>0</v>
      </c>
      <c r="H177" s="236">
        <f>ROUND(SUM(S177,AD177,AO177,AZ177),1)</f>
        <v>0</v>
      </c>
      <c r="I177" s="236">
        <f t="shared" ref="I177:I188" si="450">SUM(M177:O177)</f>
        <v>0</v>
      </c>
      <c r="J177" s="236">
        <f t="shared" ref="J177:J188" si="451">ROUND(SUM(U177,AF177,AQ177,BB177),1)</f>
        <v>0</v>
      </c>
      <c r="K177" s="236">
        <f t="shared" ref="K177:K188" si="452">ROUND(SUM(V177,AG177,AR177,BC177),1)</f>
        <v>0</v>
      </c>
      <c r="L177" s="236">
        <f t="shared" ref="L177:L188" si="453">ROUND(SUM(W177,AH177,AS177,BD177),1)</f>
        <v>0</v>
      </c>
      <c r="M177" s="236">
        <f t="shared" ref="M177:M188" si="454">ROUND(SUM(X177,AI177,AT177,BE177),1)</f>
        <v>0</v>
      </c>
      <c r="N177" s="236">
        <f t="shared" ref="N177:N188" si="455">ROUND(SUM(Y177,AJ177,AU177,BF177),1)</f>
        <v>0</v>
      </c>
      <c r="O177" s="236">
        <f t="shared" ref="O177:O187" si="456">ROUND(SUM(Z177,AK177,AV177,BG177),1)</f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9">
        <f t="shared" ref="BH177:BH189" si="457">IF((COUNTA(BJ177:DL177)-COUNTIF(BJ177:DL177,0))=0,0,CONCATENATE("Ошибки!-",COUNTA(BJ177:DL177)-COUNTIF(BJ177:DL177,0)))</f>
        <v>0</v>
      </c>
      <c r="BI177" s="255" t="str">
        <f t="shared" ref="BI177:BI188" si="458">D177</f>
        <v>02</v>
      </c>
      <c r="BJ177" s="318"/>
      <c r="BK177" s="253">
        <f>IF(ROUND((E177-F177),5)&gt;=0,0,"Ошибка!")</f>
        <v>0</v>
      </c>
      <c r="BL177" s="318"/>
      <c r="BM177" s="253">
        <f t="shared" ref="BM177:BM188" si="459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253">
        <f t="shared" ref="BV177:BV188" si="460">IF(ROUND((P177-Q177),5)&gt;=0,0,"Ошибка!")</f>
        <v>0</v>
      </c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253">
        <f t="shared" ref="CG177:CG188" si="461">IF(ROUND((AA177-AB177),5)&gt;=0,0,"Ошибка!")</f>
        <v>0</v>
      </c>
      <c r="CH177" s="318"/>
      <c r="CI177" s="253">
        <f t="shared" ref="CI177:CI188" si="462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253">
        <f t="shared" ref="CR177:CR188" si="463">IF(ROUND((AL177-AM177),5)&gt;=0,0,"Ошибка!")</f>
        <v>0</v>
      </c>
      <c r="CS177" s="318"/>
      <c r="CT177" s="253">
        <f t="shared" ref="CT177:CT188" si="464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253">
        <f t="shared" ref="DC177:DC188" si="465">IF(ROUND((AW177-AX177),5)&gt;=0,0,"Ошибка!")</f>
        <v>0</v>
      </c>
      <c r="DD177" s="318"/>
      <c r="DE177" s="253">
        <f t="shared" ref="DE177:DE188" si="466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.75" customHeight="1">
      <c r="A178" s="272" t="str">
        <f t="shared" si="44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467">ROUND(SUM(P178,AA178,AL178,AW178),0)</f>
        <v>0</v>
      </c>
      <c r="F178" s="236">
        <f t="shared" ref="F178:F188" si="468">ROUND(SUM(Q178,AB178,AM178,AX178),1)</f>
        <v>0</v>
      </c>
      <c r="G178" s="236">
        <f t="shared" si="449"/>
        <v>0</v>
      </c>
      <c r="H178" s="236">
        <f t="shared" ref="H178:H188" si="469">ROUND(SUM(S178,AD178,AO178,AZ178),1)</f>
        <v>0</v>
      </c>
      <c r="I178" s="236">
        <f t="shared" si="450"/>
        <v>0</v>
      </c>
      <c r="J178" s="236">
        <f t="shared" si="451"/>
        <v>0</v>
      </c>
      <c r="K178" s="236">
        <f t="shared" si="452"/>
        <v>0</v>
      </c>
      <c r="L178" s="236">
        <f t="shared" si="453"/>
        <v>0</v>
      </c>
      <c r="M178" s="236">
        <f t="shared" si="454"/>
        <v>0</v>
      </c>
      <c r="N178" s="236">
        <f t="shared" si="455"/>
        <v>0</v>
      </c>
      <c r="O178" s="236">
        <f t="shared" si="456"/>
        <v>0</v>
      </c>
      <c r="P178" s="220"/>
      <c r="Q178" s="221"/>
      <c r="R178" s="237">
        <f t="shared" ref="R178:R188" si="470">SUM(U178:W178)</f>
        <v>0</v>
      </c>
      <c r="S178" s="221"/>
      <c r="T178" s="237">
        <f t="shared" ref="T178:T187" si="471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472">SUM(AF178:AH178)</f>
        <v>0</v>
      </c>
      <c r="AD178" s="221"/>
      <c r="AE178" s="237">
        <f t="shared" ref="AE178:AE187" si="473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474">SUM(AQ178:AS178)</f>
        <v>0</v>
      </c>
      <c r="AO178" s="221"/>
      <c r="AP178" s="237">
        <f t="shared" ref="AP178:AP187" si="475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476">SUM(BB178:BD178)</f>
        <v>0</v>
      </c>
      <c r="AZ178" s="221"/>
      <c r="BA178" s="237">
        <f t="shared" ref="BA178:BA187" si="477">SUM(BE178:BG178)</f>
        <v>0</v>
      </c>
      <c r="BB178" s="221"/>
      <c r="BC178" s="233"/>
      <c r="BD178" s="221"/>
      <c r="BE178" s="221"/>
      <c r="BF178" s="233"/>
      <c r="BG178" s="221"/>
      <c r="BH178" s="379">
        <f t="shared" si="457"/>
        <v>0</v>
      </c>
      <c r="BI178" s="255" t="str">
        <f t="shared" si="458"/>
        <v>03</v>
      </c>
      <c r="BJ178" s="318"/>
      <c r="BK178" s="253">
        <f t="shared" ref="BK178:BK188" si="478">IF(ROUND((E178-F178),5)&gt;=0,0,"Ошибка!")</f>
        <v>0</v>
      </c>
      <c r="BL178" s="318"/>
      <c r="BM178" s="253">
        <f t="shared" si="459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253">
        <f t="shared" si="460"/>
        <v>0</v>
      </c>
      <c r="BW178" s="318"/>
      <c r="BX178" s="253">
        <f t="shared" ref="BX178:BX188" si="479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253">
        <f t="shared" si="461"/>
        <v>0</v>
      </c>
      <c r="CH178" s="318"/>
      <c r="CI178" s="253">
        <f t="shared" si="462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253">
        <f t="shared" si="463"/>
        <v>0</v>
      </c>
      <c r="CS178" s="318"/>
      <c r="CT178" s="253">
        <f t="shared" si="464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253">
        <f t="shared" si="465"/>
        <v>0</v>
      </c>
      <c r="DD178" s="318"/>
      <c r="DE178" s="253">
        <f t="shared" si="466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.75" customHeight="1">
      <c r="A179" s="272" t="str">
        <f t="shared" si="44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467"/>
        <v>0</v>
      </c>
      <c r="F179" s="236">
        <f t="shared" si="468"/>
        <v>0</v>
      </c>
      <c r="G179" s="236">
        <f t="shared" si="449"/>
        <v>0</v>
      </c>
      <c r="H179" s="236">
        <f t="shared" si="469"/>
        <v>0</v>
      </c>
      <c r="I179" s="236">
        <f t="shared" si="450"/>
        <v>0</v>
      </c>
      <c r="J179" s="236">
        <f t="shared" si="451"/>
        <v>0</v>
      </c>
      <c r="K179" s="236">
        <f t="shared" si="452"/>
        <v>0</v>
      </c>
      <c r="L179" s="236">
        <f t="shared" si="453"/>
        <v>0</v>
      </c>
      <c r="M179" s="236">
        <f t="shared" si="454"/>
        <v>0</v>
      </c>
      <c r="N179" s="236">
        <f t="shared" si="455"/>
        <v>0</v>
      </c>
      <c r="O179" s="236">
        <f t="shared" si="456"/>
        <v>0</v>
      </c>
      <c r="P179" s="220"/>
      <c r="Q179" s="221"/>
      <c r="R179" s="237">
        <f t="shared" si="470"/>
        <v>0</v>
      </c>
      <c r="S179" s="221"/>
      <c r="T179" s="237">
        <f t="shared" si="471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472"/>
        <v>0</v>
      </c>
      <c r="AD179" s="221"/>
      <c r="AE179" s="237">
        <f t="shared" si="473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474"/>
        <v>0</v>
      </c>
      <c r="AO179" s="221"/>
      <c r="AP179" s="237">
        <f t="shared" si="475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476"/>
        <v>0</v>
      </c>
      <c r="AZ179" s="221"/>
      <c r="BA179" s="237">
        <f t="shared" si="477"/>
        <v>0</v>
      </c>
      <c r="BB179" s="221"/>
      <c r="BC179" s="233"/>
      <c r="BD179" s="221"/>
      <c r="BE179" s="221"/>
      <c r="BF179" s="233"/>
      <c r="BG179" s="221"/>
      <c r="BH179" s="379">
        <f t="shared" si="457"/>
        <v>0</v>
      </c>
      <c r="BI179" s="255" t="str">
        <f t="shared" si="458"/>
        <v>04</v>
      </c>
      <c r="BJ179" s="318"/>
      <c r="BK179" s="253">
        <f t="shared" si="478"/>
        <v>0</v>
      </c>
      <c r="BL179" s="318"/>
      <c r="BM179" s="253">
        <f t="shared" si="459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253">
        <f t="shared" si="460"/>
        <v>0</v>
      </c>
      <c r="BW179" s="318"/>
      <c r="BX179" s="253">
        <f t="shared" si="479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253">
        <f t="shared" si="461"/>
        <v>0</v>
      </c>
      <c r="CH179" s="318"/>
      <c r="CI179" s="253">
        <f t="shared" si="462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253">
        <f t="shared" si="463"/>
        <v>0</v>
      </c>
      <c r="CS179" s="318"/>
      <c r="CT179" s="253">
        <f t="shared" si="464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253">
        <f t="shared" si="465"/>
        <v>0</v>
      </c>
      <c r="DD179" s="318"/>
      <c r="DE179" s="253">
        <f t="shared" si="466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.75" customHeight="1">
      <c r="A180" s="272" t="str">
        <f t="shared" si="44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467"/>
        <v>0</v>
      </c>
      <c r="F180" s="236">
        <f t="shared" si="468"/>
        <v>0</v>
      </c>
      <c r="G180" s="236">
        <f t="shared" si="449"/>
        <v>0</v>
      </c>
      <c r="H180" s="236">
        <f t="shared" si="469"/>
        <v>0</v>
      </c>
      <c r="I180" s="236">
        <f t="shared" si="450"/>
        <v>0</v>
      </c>
      <c r="J180" s="236">
        <f t="shared" si="451"/>
        <v>0</v>
      </c>
      <c r="K180" s="236">
        <f t="shared" si="452"/>
        <v>0</v>
      </c>
      <c r="L180" s="236">
        <f t="shared" si="453"/>
        <v>0</v>
      </c>
      <c r="M180" s="236">
        <f t="shared" si="454"/>
        <v>0</v>
      </c>
      <c r="N180" s="236">
        <f t="shared" si="455"/>
        <v>0</v>
      </c>
      <c r="O180" s="236">
        <f t="shared" si="456"/>
        <v>0</v>
      </c>
      <c r="P180" s="220"/>
      <c r="Q180" s="221"/>
      <c r="R180" s="237">
        <f t="shared" si="470"/>
        <v>0</v>
      </c>
      <c r="S180" s="221"/>
      <c r="T180" s="237">
        <f t="shared" si="471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472"/>
        <v>0</v>
      </c>
      <c r="AD180" s="221"/>
      <c r="AE180" s="237">
        <f t="shared" si="473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474"/>
        <v>0</v>
      </c>
      <c r="AO180" s="221"/>
      <c r="AP180" s="237">
        <f t="shared" si="475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476"/>
        <v>0</v>
      </c>
      <c r="AZ180" s="221"/>
      <c r="BA180" s="237">
        <f t="shared" si="477"/>
        <v>0</v>
      </c>
      <c r="BB180" s="221"/>
      <c r="BC180" s="233"/>
      <c r="BD180" s="221"/>
      <c r="BE180" s="221"/>
      <c r="BF180" s="233"/>
      <c r="BG180" s="221"/>
      <c r="BH180" s="379">
        <f t="shared" si="457"/>
        <v>0</v>
      </c>
      <c r="BI180" s="255" t="str">
        <f t="shared" si="458"/>
        <v>05</v>
      </c>
      <c r="BJ180" s="318"/>
      <c r="BK180" s="253">
        <f t="shared" si="478"/>
        <v>0</v>
      </c>
      <c r="BL180" s="318"/>
      <c r="BM180" s="253">
        <f t="shared" si="459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253">
        <f t="shared" si="460"/>
        <v>0</v>
      </c>
      <c r="BW180" s="318"/>
      <c r="BX180" s="253">
        <f t="shared" si="479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253">
        <f t="shared" si="461"/>
        <v>0</v>
      </c>
      <c r="CH180" s="318"/>
      <c r="CI180" s="253">
        <f t="shared" si="462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253">
        <f t="shared" si="463"/>
        <v>0</v>
      </c>
      <c r="CS180" s="318"/>
      <c r="CT180" s="253">
        <f t="shared" si="464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253">
        <f t="shared" si="465"/>
        <v>0</v>
      </c>
      <c r="DD180" s="318"/>
      <c r="DE180" s="253">
        <f t="shared" si="466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.75" customHeight="1">
      <c r="A181" s="272" t="str">
        <f t="shared" si="44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467"/>
        <v>0</v>
      </c>
      <c r="F181" s="236">
        <f t="shared" si="468"/>
        <v>0</v>
      </c>
      <c r="G181" s="236">
        <f t="shared" si="449"/>
        <v>0</v>
      </c>
      <c r="H181" s="236">
        <f t="shared" si="469"/>
        <v>0</v>
      </c>
      <c r="I181" s="236">
        <f t="shared" si="450"/>
        <v>0</v>
      </c>
      <c r="J181" s="236">
        <f t="shared" si="451"/>
        <v>0</v>
      </c>
      <c r="K181" s="236">
        <f t="shared" si="452"/>
        <v>0</v>
      </c>
      <c r="L181" s="236">
        <f t="shared" si="453"/>
        <v>0</v>
      </c>
      <c r="M181" s="236">
        <f t="shared" si="454"/>
        <v>0</v>
      </c>
      <c r="N181" s="236">
        <f t="shared" si="455"/>
        <v>0</v>
      </c>
      <c r="O181" s="236">
        <f t="shared" si="456"/>
        <v>0</v>
      </c>
      <c r="P181" s="220"/>
      <c r="Q181" s="221"/>
      <c r="R181" s="237">
        <f t="shared" si="470"/>
        <v>0</v>
      </c>
      <c r="S181" s="221"/>
      <c r="T181" s="237">
        <f t="shared" si="471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472"/>
        <v>0</v>
      </c>
      <c r="AD181" s="221"/>
      <c r="AE181" s="237">
        <f t="shared" si="473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474"/>
        <v>0</v>
      </c>
      <c r="AO181" s="221"/>
      <c r="AP181" s="237">
        <f t="shared" si="475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476"/>
        <v>0</v>
      </c>
      <c r="AZ181" s="221"/>
      <c r="BA181" s="237">
        <f t="shared" si="477"/>
        <v>0</v>
      </c>
      <c r="BB181" s="221"/>
      <c r="BC181" s="233"/>
      <c r="BD181" s="221"/>
      <c r="BE181" s="221"/>
      <c r="BF181" s="233"/>
      <c r="BG181" s="221"/>
      <c r="BH181" s="379">
        <f t="shared" si="457"/>
        <v>0</v>
      </c>
      <c r="BI181" s="255" t="str">
        <f t="shared" si="458"/>
        <v>06</v>
      </c>
      <c r="BJ181" s="318"/>
      <c r="BK181" s="253">
        <f t="shared" si="478"/>
        <v>0</v>
      </c>
      <c r="BL181" s="318"/>
      <c r="BM181" s="253">
        <f t="shared" si="459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253">
        <f t="shared" si="460"/>
        <v>0</v>
      </c>
      <c r="BW181" s="318"/>
      <c r="BX181" s="253">
        <f t="shared" si="479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253">
        <f t="shared" si="461"/>
        <v>0</v>
      </c>
      <c r="CH181" s="318"/>
      <c r="CI181" s="253">
        <f t="shared" si="462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253">
        <f t="shared" si="463"/>
        <v>0</v>
      </c>
      <c r="CS181" s="318"/>
      <c r="CT181" s="253">
        <f t="shared" si="464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253">
        <f t="shared" si="465"/>
        <v>0</v>
      </c>
      <c r="DD181" s="318"/>
      <c r="DE181" s="253">
        <f t="shared" si="466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.75" customHeight="1">
      <c r="A182" s="272" t="str">
        <f t="shared" si="44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467"/>
        <v>0</v>
      </c>
      <c r="F182" s="236">
        <f t="shared" si="468"/>
        <v>0</v>
      </c>
      <c r="G182" s="236">
        <f t="shared" si="449"/>
        <v>0</v>
      </c>
      <c r="H182" s="236">
        <f t="shared" si="469"/>
        <v>0</v>
      </c>
      <c r="I182" s="236">
        <f t="shared" si="450"/>
        <v>0</v>
      </c>
      <c r="J182" s="236">
        <f t="shared" si="451"/>
        <v>0</v>
      </c>
      <c r="K182" s="236">
        <f t="shared" si="452"/>
        <v>0</v>
      </c>
      <c r="L182" s="236">
        <f t="shared" si="453"/>
        <v>0</v>
      </c>
      <c r="M182" s="236">
        <f t="shared" si="454"/>
        <v>0</v>
      </c>
      <c r="N182" s="236">
        <f t="shared" si="455"/>
        <v>0</v>
      </c>
      <c r="O182" s="236">
        <f t="shared" si="456"/>
        <v>0</v>
      </c>
      <c r="P182" s="220"/>
      <c r="Q182" s="221"/>
      <c r="R182" s="237">
        <f t="shared" si="470"/>
        <v>0</v>
      </c>
      <c r="S182" s="221"/>
      <c r="T182" s="237">
        <f t="shared" si="471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472"/>
        <v>0</v>
      </c>
      <c r="AD182" s="221"/>
      <c r="AE182" s="237">
        <f t="shared" si="473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474"/>
        <v>0</v>
      </c>
      <c r="AO182" s="221"/>
      <c r="AP182" s="237">
        <f t="shared" si="475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476"/>
        <v>0</v>
      </c>
      <c r="AZ182" s="221"/>
      <c r="BA182" s="237">
        <f t="shared" si="477"/>
        <v>0</v>
      </c>
      <c r="BB182" s="221"/>
      <c r="BC182" s="233"/>
      <c r="BD182" s="221"/>
      <c r="BE182" s="221"/>
      <c r="BF182" s="233"/>
      <c r="BG182" s="221"/>
      <c r="BH182" s="379">
        <f t="shared" si="457"/>
        <v>0</v>
      </c>
      <c r="BI182" s="255" t="str">
        <f t="shared" si="458"/>
        <v>07</v>
      </c>
      <c r="BJ182" s="318"/>
      <c r="BK182" s="253">
        <f t="shared" si="478"/>
        <v>0</v>
      </c>
      <c r="BL182" s="318"/>
      <c r="BM182" s="253">
        <f t="shared" si="459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253">
        <f t="shared" si="460"/>
        <v>0</v>
      </c>
      <c r="BW182" s="318"/>
      <c r="BX182" s="253">
        <f t="shared" si="479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253">
        <f t="shared" si="461"/>
        <v>0</v>
      </c>
      <c r="CH182" s="318"/>
      <c r="CI182" s="253">
        <f t="shared" si="462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253">
        <f t="shared" si="463"/>
        <v>0</v>
      </c>
      <c r="CS182" s="318"/>
      <c r="CT182" s="253">
        <f t="shared" si="464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253">
        <f t="shared" si="465"/>
        <v>0</v>
      </c>
      <c r="DD182" s="318"/>
      <c r="DE182" s="253">
        <f t="shared" si="466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.75" customHeight="1">
      <c r="A183" s="272" t="str">
        <f t="shared" si="44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467"/>
        <v>0</v>
      </c>
      <c r="F183" s="236">
        <f t="shared" si="468"/>
        <v>0</v>
      </c>
      <c r="G183" s="236">
        <f t="shared" si="449"/>
        <v>0</v>
      </c>
      <c r="H183" s="236">
        <f t="shared" si="469"/>
        <v>0</v>
      </c>
      <c r="I183" s="236">
        <f t="shared" si="450"/>
        <v>0</v>
      </c>
      <c r="J183" s="236">
        <f t="shared" si="451"/>
        <v>0</v>
      </c>
      <c r="K183" s="236">
        <f t="shared" si="452"/>
        <v>0</v>
      </c>
      <c r="L183" s="236">
        <f t="shared" si="453"/>
        <v>0</v>
      </c>
      <c r="M183" s="236">
        <f t="shared" si="454"/>
        <v>0</v>
      </c>
      <c r="N183" s="236">
        <f t="shared" si="455"/>
        <v>0</v>
      </c>
      <c r="O183" s="236">
        <f t="shared" si="456"/>
        <v>0</v>
      </c>
      <c r="P183" s="220"/>
      <c r="Q183" s="221"/>
      <c r="R183" s="237">
        <f t="shared" si="470"/>
        <v>0</v>
      </c>
      <c r="S183" s="221"/>
      <c r="T183" s="237">
        <f t="shared" si="471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472"/>
        <v>0</v>
      </c>
      <c r="AD183" s="221"/>
      <c r="AE183" s="237">
        <f t="shared" si="473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474"/>
        <v>0</v>
      </c>
      <c r="AO183" s="221"/>
      <c r="AP183" s="237">
        <f t="shared" si="475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476"/>
        <v>0</v>
      </c>
      <c r="AZ183" s="221"/>
      <c r="BA183" s="237">
        <f t="shared" si="477"/>
        <v>0</v>
      </c>
      <c r="BB183" s="221"/>
      <c r="BC183" s="233"/>
      <c r="BD183" s="221"/>
      <c r="BE183" s="221"/>
      <c r="BF183" s="233"/>
      <c r="BG183" s="221"/>
      <c r="BH183" s="379">
        <f t="shared" si="457"/>
        <v>0</v>
      </c>
      <c r="BI183" s="255" t="str">
        <f t="shared" si="458"/>
        <v>08</v>
      </c>
      <c r="BJ183" s="318"/>
      <c r="BK183" s="253">
        <f t="shared" si="478"/>
        <v>0</v>
      </c>
      <c r="BL183" s="318"/>
      <c r="BM183" s="253">
        <f t="shared" si="459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253">
        <f t="shared" si="460"/>
        <v>0</v>
      </c>
      <c r="BW183" s="318"/>
      <c r="BX183" s="253">
        <f t="shared" si="479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253">
        <f t="shared" si="461"/>
        <v>0</v>
      </c>
      <c r="CH183" s="318"/>
      <c r="CI183" s="253">
        <f t="shared" si="462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253">
        <f t="shared" si="463"/>
        <v>0</v>
      </c>
      <c r="CS183" s="318"/>
      <c r="CT183" s="253">
        <f t="shared" si="464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253">
        <f t="shared" si="465"/>
        <v>0</v>
      </c>
      <c r="DD183" s="318"/>
      <c r="DE183" s="253">
        <f t="shared" si="466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.75" customHeight="1">
      <c r="A184" s="272" t="str">
        <f t="shared" si="44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467"/>
        <v>0</v>
      </c>
      <c r="F184" s="236">
        <f t="shared" si="468"/>
        <v>0</v>
      </c>
      <c r="G184" s="236">
        <f t="shared" si="449"/>
        <v>0</v>
      </c>
      <c r="H184" s="236">
        <f t="shared" si="469"/>
        <v>0</v>
      </c>
      <c r="I184" s="236">
        <f t="shared" si="450"/>
        <v>0</v>
      </c>
      <c r="J184" s="236">
        <f t="shared" si="451"/>
        <v>0</v>
      </c>
      <c r="K184" s="236">
        <f t="shared" si="452"/>
        <v>0</v>
      </c>
      <c r="L184" s="236">
        <f t="shared" si="453"/>
        <v>0</v>
      </c>
      <c r="M184" s="236">
        <f t="shared" si="454"/>
        <v>0</v>
      </c>
      <c r="N184" s="236">
        <f t="shared" si="455"/>
        <v>0</v>
      </c>
      <c r="O184" s="236">
        <f t="shared" si="456"/>
        <v>0</v>
      </c>
      <c r="P184" s="220"/>
      <c r="Q184" s="221"/>
      <c r="R184" s="237">
        <f t="shared" si="470"/>
        <v>0</v>
      </c>
      <c r="S184" s="221"/>
      <c r="T184" s="237">
        <f t="shared" si="471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472"/>
        <v>0</v>
      </c>
      <c r="AD184" s="221"/>
      <c r="AE184" s="237">
        <f t="shared" si="473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474"/>
        <v>0</v>
      </c>
      <c r="AO184" s="221"/>
      <c r="AP184" s="237">
        <f t="shared" si="475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476"/>
        <v>0</v>
      </c>
      <c r="AZ184" s="221"/>
      <c r="BA184" s="237">
        <f t="shared" si="477"/>
        <v>0</v>
      </c>
      <c r="BB184" s="221"/>
      <c r="BC184" s="233"/>
      <c r="BD184" s="221"/>
      <c r="BE184" s="221"/>
      <c r="BF184" s="233"/>
      <c r="BG184" s="221"/>
      <c r="BH184" s="379">
        <f t="shared" si="457"/>
        <v>0</v>
      </c>
      <c r="BI184" s="255" t="str">
        <f t="shared" si="458"/>
        <v>09</v>
      </c>
      <c r="BJ184" s="318"/>
      <c r="BK184" s="253">
        <f t="shared" si="478"/>
        <v>0</v>
      </c>
      <c r="BL184" s="318"/>
      <c r="BM184" s="253">
        <f t="shared" si="459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253">
        <f t="shared" si="460"/>
        <v>0</v>
      </c>
      <c r="BW184" s="318"/>
      <c r="BX184" s="253">
        <f t="shared" si="479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253">
        <f t="shared" si="461"/>
        <v>0</v>
      </c>
      <c r="CH184" s="318"/>
      <c r="CI184" s="253">
        <f t="shared" si="462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253">
        <f t="shared" si="463"/>
        <v>0</v>
      </c>
      <c r="CS184" s="318"/>
      <c r="CT184" s="253">
        <f t="shared" si="464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253">
        <f t="shared" si="465"/>
        <v>0</v>
      </c>
      <c r="DD184" s="318"/>
      <c r="DE184" s="253">
        <f t="shared" si="466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.75" customHeight="1">
      <c r="A185" s="272" t="str">
        <f t="shared" si="44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467"/>
        <v>0</v>
      </c>
      <c r="F185" s="236">
        <f t="shared" si="468"/>
        <v>0</v>
      </c>
      <c r="G185" s="236">
        <f t="shared" si="449"/>
        <v>0</v>
      </c>
      <c r="H185" s="236">
        <f t="shared" si="469"/>
        <v>0</v>
      </c>
      <c r="I185" s="236">
        <f t="shared" si="450"/>
        <v>0</v>
      </c>
      <c r="J185" s="236">
        <f t="shared" si="451"/>
        <v>0</v>
      </c>
      <c r="K185" s="236">
        <f t="shared" si="452"/>
        <v>0</v>
      </c>
      <c r="L185" s="236">
        <f t="shared" si="453"/>
        <v>0</v>
      </c>
      <c r="M185" s="236">
        <f t="shared" si="454"/>
        <v>0</v>
      </c>
      <c r="N185" s="236">
        <f t="shared" si="455"/>
        <v>0</v>
      </c>
      <c r="O185" s="236">
        <f t="shared" si="456"/>
        <v>0</v>
      </c>
      <c r="P185" s="220"/>
      <c r="Q185" s="221"/>
      <c r="R185" s="237">
        <f t="shared" si="470"/>
        <v>0</v>
      </c>
      <c r="S185" s="221"/>
      <c r="T185" s="237">
        <f t="shared" si="471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472"/>
        <v>0</v>
      </c>
      <c r="AD185" s="221"/>
      <c r="AE185" s="237">
        <f t="shared" si="473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474"/>
        <v>0</v>
      </c>
      <c r="AO185" s="221"/>
      <c r="AP185" s="237">
        <f t="shared" si="475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476"/>
        <v>0</v>
      </c>
      <c r="AZ185" s="221"/>
      <c r="BA185" s="237">
        <f t="shared" si="477"/>
        <v>0</v>
      </c>
      <c r="BB185" s="221"/>
      <c r="BC185" s="233"/>
      <c r="BD185" s="221"/>
      <c r="BE185" s="221"/>
      <c r="BF185" s="233"/>
      <c r="BG185" s="221"/>
      <c r="BH185" s="379">
        <f t="shared" si="457"/>
        <v>0</v>
      </c>
      <c r="BI185" s="255" t="str">
        <f t="shared" si="458"/>
        <v>10</v>
      </c>
      <c r="BJ185" s="318"/>
      <c r="BK185" s="253">
        <f t="shared" si="478"/>
        <v>0</v>
      </c>
      <c r="BL185" s="318"/>
      <c r="BM185" s="253">
        <f t="shared" si="459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253">
        <f t="shared" si="460"/>
        <v>0</v>
      </c>
      <c r="BW185" s="318"/>
      <c r="BX185" s="253">
        <f t="shared" si="479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253">
        <f t="shared" si="461"/>
        <v>0</v>
      </c>
      <c r="CH185" s="318"/>
      <c r="CI185" s="253">
        <f t="shared" si="462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253">
        <f t="shared" si="463"/>
        <v>0</v>
      </c>
      <c r="CS185" s="318"/>
      <c r="CT185" s="253">
        <f t="shared" si="464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253">
        <f t="shared" si="465"/>
        <v>0</v>
      </c>
      <c r="DD185" s="318"/>
      <c r="DE185" s="253">
        <f t="shared" si="466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.75" customHeight="1">
      <c r="A186" s="272" t="str">
        <f t="shared" si="44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467"/>
        <v>0</v>
      </c>
      <c r="F186" s="236">
        <f t="shared" si="468"/>
        <v>0</v>
      </c>
      <c r="G186" s="236">
        <f t="shared" si="449"/>
        <v>0</v>
      </c>
      <c r="H186" s="236">
        <f t="shared" si="469"/>
        <v>0</v>
      </c>
      <c r="I186" s="236">
        <f t="shared" si="450"/>
        <v>0</v>
      </c>
      <c r="J186" s="236">
        <f t="shared" si="451"/>
        <v>0</v>
      </c>
      <c r="K186" s="236">
        <f t="shared" si="452"/>
        <v>0</v>
      </c>
      <c r="L186" s="236">
        <f t="shared" si="453"/>
        <v>0</v>
      </c>
      <c r="M186" s="236">
        <f t="shared" si="454"/>
        <v>0</v>
      </c>
      <c r="N186" s="236">
        <f t="shared" si="455"/>
        <v>0</v>
      </c>
      <c r="O186" s="236">
        <f t="shared" si="456"/>
        <v>0</v>
      </c>
      <c r="P186" s="220"/>
      <c r="Q186" s="221"/>
      <c r="R186" s="237">
        <f t="shared" si="470"/>
        <v>0</v>
      </c>
      <c r="S186" s="221"/>
      <c r="T186" s="237">
        <f t="shared" si="471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472"/>
        <v>0</v>
      </c>
      <c r="AD186" s="221"/>
      <c r="AE186" s="237">
        <f t="shared" si="473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474"/>
        <v>0</v>
      </c>
      <c r="AO186" s="221"/>
      <c r="AP186" s="237">
        <f t="shared" si="475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476"/>
        <v>0</v>
      </c>
      <c r="AZ186" s="221"/>
      <c r="BA186" s="237">
        <f t="shared" si="477"/>
        <v>0</v>
      </c>
      <c r="BB186" s="221"/>
      <c r="BC186" s="233"/>
      <c r="BD186" s="221"/>
      <c r="BE186" s="221"/>
      <c r="BF186" s="233"/>
      <c r="BG186" s="221"/>
      <c r="BH186" s="379">
        <f t="shared" si="457"/>
        <v>0</v>
      </c>
      <c r="BI186" s="255" t="str">
        <f t="shared" si="458"/>
        <v>11</v>
      </c>
      <c r="BJ186" s="318"/>
      <c r="BK186" s="253">
        <f t="shared" si="478"/>
        <v>0</v>
      </c>
      <c r="BL186" s="318"/>
      <c r="BM186" s="253">
        <f t="shared" si="459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253">
        <f t="shared" si="460"/>
        <v>0</v>
      </c>
      <c r="BW186" s="318"/>
      <c r="BX186" s="253">
        <f t="shared" si="479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253">
        <f t="shared" si="461"/>
        <v>0</v>
      </c>
      <c r="CH186" s="318"/>
      <c r="CI186" s="253">
        <f t="shared" si="462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253">
        <f t="shared" si="463"/>
        <v>0</v>
      </c>
      <c r="CS186" s="318"/>
      <c r="CT186" s="253">
        <f t="shared" si="464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253">
        <f t="shared" si="465"/>
        <v>0</v>
      </c>
      <c r="DD186" s="318"/>
      <c r="DE186" s="253">
        <f t="shared" si="466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.75" customHeight="1">
      <c r="A187" s="272" t="str">
        <f t="shared" si="44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467"/>
        <v>0</v>
      </c>
      <c r="F187" s="236">
        <f t="shared" si="468"/>
        <v>0</v>
      </c>
      <c r="G187" s="236">
        <f t="shared" si="449"/>
        <v>0</v>
      </c>
      <c r="H187" s="236">
        <f t="shared" si="469"/>
        <v>0</v>
      </c>
      <c r="I187" s="236">
        <f t="shared" si="450"/>
        <v>0</v>
      </c>
      <c r="J187" s="236">
        <f t="shared" si="451"/>
        <v>0</v>
      </c>
      <c r="K187" s="236">
        <f t="shared" si="452"/>
        <v>0</v>
      </c>
      <c r="L187" s="236">
        <f t="shared" si="453"/>
        <v>0</v>
      </c>
      <c r="M187" s="236">
        <f t="shared" si="454"/>
        <v>0</v>
      </c>
      <c r="N187" s="236">
        <f t="shared" si="455"/>
        <v>0</v>
      </c>
      <c r="O187" s="236">
        <f t="shared" si="456"/>
        <v>0</v>
      </c>
      <c r="P187" s="220"/>
      <c r="Q187" s="221"/>
      <c r="R187" s="237">
        <f t="shared" si="470"/>
        <v>0</v>
      </c>
      <c r="S187" s="221"/>
      <c r="T187" s="237">
        <f t="shared" si="471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472"/>
        <v>0</v>
      </c>
      <c r="AD187" s="221"/>
      <c r="AE187" s="237">
        <f t="shared" si="473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474"/>
        <v>0</v>
      </c>
      <c r="AO187" s="221"/>
      <c r="AP187" s="237">
        <f t="shared" si="475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476"/>
        <v>0</v>
      </c>
      <c r="AZ187" s="221"/>
      <c r="BA187" s="237">
        <f t="shared" si="477"/>
        <v>0</v>
      </c>
      <c r="BB187" s="221"/>
      <c r="BC187" s="233"/>
      <c r="BD187" s="221"/>
      <c r="BE187" s="221"/>
      <c r="BF187" s="233"/>
      <c r="BG187" s="221"/>
      <c r="BH187" s="379">
        <f t="shared" si="457"/>
        <v>0</v>
      </c>
      <c r="BI187" s="255" t="str">
        <f t="shared" si="458"/>
        <v>12</v>
      </c>
      <c r="BJ187" s="318"/>
      <c r="BK187" s="253">
        <f t="shared" si="478"/>
        <v>0</v>
      </c>
      <c r="BL187" s="318"/>
      <c r="BM187" s="253">
        <f t="shared" si="459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253">
        <f t="shared" si="460"/>
        <v>0</v>
      </c>
      <c r="BW187" s="318"/>
      <c r="BX187" s="253">
        <f t="shared" si="479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253">
        <f t="shared" si="461"/>
        <v>0</v>
      </c>
      <c r="CH187" s="318"/>
      <c r="CI187" s="253">
        <f t="shared" si="462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253">
        <f t="shared" si="463"/>
        <v>0</v>
      </c>
      <c r="CS187" s="318"/>
      <c r="CT187" s="253">
        <f t="shared" si="464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253">
        <f t="shared" si="465"/>
        <v>0</v>
      </c>
      <c r="DD187" s="318"/>
      <c r="DE187" s="253">
        <f t="shared" si="466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ht="13.5" customHeight="1" thickBot="1">
      <c r="A188" s="272" t="str">
        <f t="shared" si="44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467"/>
        <v>0</v>
      </c>
      <c r="F188" s="236">
        <f t="shared" si="468"/>
        <v>0</v>
      </c>
      <c r="G188" s="236">
        <f t="shared" si="449"/>
        <v>0</v>
      </c>
      <c r="H188" s="236">
        <f t="shared" si="469"/>
        <v>0</v>
      </c>
      <c r="I188" s="236">
        <f t="shared" si="450"/>
        <v>0</v>
      </c>
      <c r="J188" s="236">
        <f t="shared" si="451"/>
        <v>0</v>
      </c>
      <c r="K188" s="236">
        <f t="shared" si="452"/>
        <v>0</v>
      </c>
      <c r="L188" s="236">
        <f t="shared" si="453"/>
        <v>0</v>
      </c>
      <c r="M188" s="236">
        <f t="shared" si="454"/>
        <v>0</v>
      </c>
      <c r="N188" s="236">
        <f t="shared" si="455"/>
        <v>0</v>
      </c>
      <c r="O188" s="236">
        <f>ROUND(SUM(Z188,AK188,AV188,BG188),1)</f>
        <v>0</v>
      </c>
      <c r="P188" s="223"/>
      <c r="Q188" s="224"/>
      <c r="R188" s="238">
        <f t="shared" si="470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472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474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476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9">
        <f t="shared" si="457"/>
        <v>0</v>
      </c>
      <c r="BI188" s="319" t="str">
        <f t="shared" si="458"/>
        <v>13</v>
      </c>
      <c r="BJ188" s="320"/>
      <c r="BK188" s="321">
        <f t="shared" si="478"/>
        <v>0</v>
      </c>
      <c r="BL188" s="320"/>
      <c r="BM188" s="321">
        <f t="shared" si="459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1">
        <f t="shared" si="460"/>
        <v>0</v>
      </c>
      <c r="BW188" s="320"/>
      <c r="BX188" s="321">
        <f t="shared" si="479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1">
        <f t="shared" si="461"/>
        <v>0</v>
      </c>
      <c r="CH188" s="320"/>
      <c r="CI188" s="321">
        <f t="shared" si="462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1">
        <f t="shared" si="463"/>
        <v>0</v>
      </c>
      <c r="CS188" s="320"/>
      <c r="CT188" s="321">
        <f t="shared" si="464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1">
        <f t="shared" si="465"/>
        <v>0</v>
      </c>
      <c r="DD188" s="320"/>
      <c r="DE188" s="321">
        <f t="shared" si="466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customHeight="1">
      <c r="A189" s="271" t="str">
        <f>B189</f>
        <v>Внести наименование учреждения 13</v>
      </c>
      <c r="B189" s="712" t="s">
        <v>257</v>
      </c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4"/>
      <c r="P189" s="715" t="str">
        <f>CONCATENATE(P$1," - ",$B189)</f>
        <v>1 квартал - Внести наименование учреждения 13</v>
      </c>
      <c r="Q189" s="716"/>
      <c r="R189" s="716"/>
      <c r="S189" s="716"/>
      <c r="T189" s="716"/>
      <c r="U189" s="716"/>
      <c r="V189" s="716"/>
      <c r="W189" s="716"/>
      <c r="X189" s="716"/>
      <c r="Y189" s="716"/>
      <c r="Z189" s="717"/>
      <c r="AA189" s="715" t="str">
        <f>CONCATENATE(AA$1," - ",$B189)</f>
        <v>2 квартал - Внести наименование учреждения 13</v>
      </c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7"/>
      <c r="AL189" s="715" t="str">
        <f>CONCATENATE(AL$1," - ",$B189)</f>
        <v>3 квартал - Внести наименование учреждения 13</v>
      </c>
      <c r="AM189" s="716"/>
      <c r="AN189" s="716"/>
      <c r="AO189" s="716"/>
      <c r="AP189" s="716"/>
      <c r="AQ189" s="716"/>
      <c r="AR189" s="716"/>
      <c r="AS189" s="716"/>
      <c r="AT189" s="716"/>
      <c r="AU189" s="716"/>
      <c r="AV189" s="717"/>
      <c r="AW189" s="715" t="str">
        <f>CONCATENATE(AW$1," - ",$B189)</f>
        <v>4 квартал - Внести наименование учреждения 13</v>
      </c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7"/>
      <c r="BH189" s="379">
        <f t="shared" si="457"/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480">IF(ROUND(E195-SUM(E196,E198:E199),5)&gt;=0,0,"Ошибка")</f>
        <v>0</v>
      </c>
      <c r="BK189" s="285">
        <f t="shared" si="480"/>
        <v>0</v>
      </c>
      <c r="BL189" s="285">
        <f t="shared" si="480"/>
        <v>0</v>
      </c>
      <c r="BM189" s="285">
        <f t="shared" si="480"/>
        <v>0</v>
      </c>
      <c r="BN189" s="285">
        <f t="shared" si="480"/>
        <v>0</v>
      </c>
      <c r="BO189" s="285">
        <f t="shared" si="480"/>
        <v>0</v>
      </c>
      <c r="BP189" s="285">
        <f t="shared" si="480"/>
        <v>0</v>
      </c>
      <c r="BQ189" s="285">
        <f t="shared" si="480"/>
        <v>0</v>
      </c>
      <c r="BR189" s="285">
        <f t="shared" si="480"/>
        <v>0</v>
      </c>
      <c r="BS189" s="285">
        <f t="shared" si="480"/>
        <v>0</v>
      </c>
      <c r="BT189" s="285">
        <f t="shared" si="480"/>
        <v>0</v>
      </c>
      <c r="BU189" s="285">
        <f t="shared" si="480"/>
        <v>0</v>
      </c>
      <c r="BV189" s="285">
        <f t="shared" si="480"/>
        <v>0</v>
      </c>
      <c r="BW189" s="285">
        <f t="shared" si="480"/>
        <v>0</v>
      </c>
      <c r="BX189" s="285">
        <f t="shared" si="480"/>
        <v>0</v>
      </c>
      <c r="BY189" s="285">
        <f t="shared" si="480"/>
        <v>0</v>
      </c>
      <c r="BZ189" s="285">
        <f t="shared" si="480"/>
        <v>0</v>
      </c>
      <c r="CA189" s="285">
        <f t="shared" si="480"/>
        <v>0</v>
      </c>
      <c r="CB189" s="285">
        <f t="shared" si="480"/>
        <v>0</v>
      </c>
      <c r="CC189" s="285">
        <f t="shared" si="480"/>
        <v>0</v>
      </c>
      <c r="CD189" s="285">
        <f t="shared" si="480"/>
        <v>0</v>
      </c>
      <c r="CE189" s="285">
        <f t="shared" si="480"/>
        <v>0</v>
      </c>
      <c r="CF189" s="285">
        <f t="shared" si="480"/>
        <v>0</v>
      </c>
      <c r="CG189" s="285">
        <f t="shared" si="480"/>
        <v>0</v>
      </c>
      <c r="CH189" s="285">
        <f t="shared" si="480"/>
        <v>0</v>
      </c>
      <c r="CI189" s="285">
        <f t="shared" si="480"/>
        <v>0</v>
      </c>
      <c r="CJ189" s="285">
        <f t="shared" si="480"/>
        <v>0</v>
      </c>
      <c r="CK189" s="285">
        <f t="shared" si="480"/>
        <v>0</v>
      </c>
      <c r="CL189" s="285">
        <f t="shared" si="480"/>
        <v>0</v>
      </c>
      <c r="CM189" s="285">
        <f t="shared" si="480"/>
        <v>0</v>
      </c>
      <c r="CN189" s="285">
        <f t="shared" si="480"/>
        <v>0</v>
      </c>
      <c r="CO189" s="285">
        <f t="shared" si="480"/>
        <v>0</v>
      </c>
      <c r="CP189" s="285">
        <f t="shared" ref="CP189:DL189" si="481">IF(ROUND(AK195-SUM(AK196,AK198:AK199),5)&gt;=0,0,"Ошибка")</f>
        <v>0</v>
      </c>
      <c r="CQ189" s="285">
        <f t="shared" si="481"/>
        <v>0</v>
      </c>
      <c r="CR189" s="285">
        <f t="shared" si="481"/>
        <v>0</v>
      </c>
      <c r="CS189" s="285">
        <f t="shared" si="481"/>
        <v>0</v>
      </c>
      <c r="CT189" s="285">
        <f t="shared" si="481"/>
        <v>0</v>
      </c>
      <c r="CU189" s="285">
        <f t="shared" si="481"/>
        <v>0</v>
      </c>
      <c r="CV189" s="285">
        <f t="shared" si="481"/>
        <v>0</v>
      </c>
      <c r="CW189" s="285">
        <f t="shared" si="481"/>
        <v>0</v>
      </c>
      <c r="CX189" s="285">
        <f t="shared" si="481"/>
        <v>0</v>
      </c>
      <c r="CY189" s="285">
        <f t="shared" si="481"/>
        <v>0</v>
      </c>
      <c r="CZ189" s="285">
        <f t="shared" si="481"/>
        <v>0</v>
      </c>
      <c r="DA189" s="285">
        <f t="shared" si="481"/>
        <v>0</v>
      </c>
      <c r="DB189" s="285">
        <f t="shared" si="481"/>
        <v>0</v>
      </c>
      <c r="DC189" s="285">
        <f t="shared" si="481"/>
        <v>0</v>
      </c>
      <c r="DD189" s="285">
        <f t="shared" si="481"/>
        <v>0</v>
      </c>
      <c r="DE189" s="285">
        <f t="shared" si="481"/>
        <v>0</v>
      </c>
      <c r="DF189" s="285">
        <f t="shared" si="481"/>
        <v>0</v>
      </c>
      <c r="DG189" s="285">
        <f t="shared" si="481"/>
        <v>0</v>
      </c>
      <c r="DH189" s="285">
        <f t="shared" si="481"/>
        <v>0</v>
      </c>
      <c r="DI189" s="285">
        <f t="shared" si="481"/>
        <v>0</v>
      </c>
      <c r="DJ189" s="285">
        <f t="shared" si="481"/>
        <v>0</v>
      </c>
      <c r="DK189" s="285">
        <f t="shared" si="481"/>
        <v>0</v>
      </c>
      <c r="DL189" s="285">
        <f t="shared" si="481"/>
        <v>0</v>
      </c>
    </row>
    <row r="190" spans="1:116" s="27" customFormat="1" ht="24.75" customHeight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482">SUM(J191:J195,J200:J202)</f>
        <v>0</v>
      </c>
      <c r="K190" s="236">
        <f t="shared" si="482"/>
        <v>0</v>
      </c>
      <c r="L190" s="236">
        <f t="shared" si="482"/>
        <v>0</v>
      </c>
      <c r="M190" s="236">
        <f t="shared" si="482"/>
        <v>0</v>
      </c>
      <c r="N190" s="236">
        <f t="shared" si="482"/>
        <v>0</v>
      </c>
      <c r="O190" s="236">
        <f t="shared" si="482"/>
        <v>0</v>
      </c>
      <c r="P190" s="228">
        <f t="shared" ref="P190:AJ190" si="483">SUM(P191:P195,P200:P202)</f>
        <v>0</v>
      </c>
      <c r="Q190" s="226">
        <f t="shared" si="483"/>
        <v>0</v>
      </c>
      <c r="R190" s="236">
        <f t="shared" si="483"/>
        <v>0</v>
      </c>
      <c r="S190" s="226">
        <f t="shared" si="483"/>
        <v>0</v>
      </c>
      <c r="T190" s="236">
        <f t="shared" si="483"/>
        <v>0</v>
      </c>
      <c r="U190" s="226">
        <f t="shared" si="483"/>
        <v>0</v>
      </c>
      <c r="V190" s="235">
        <f t="shared" si="483"/>
        <v>0</v>
      </c>
      <c r="W190" s="226">
        <f t="shared" si="483"/>
        <v>0</v>
      </c>
      <c r="X190" s="226">
        <f t="shared" si="483"/>
        <v>0</v>
      </c>
      <c r="Y190" s="235">
        <f t="shared" si="483"/>
        <v>0</v>
      </c>
      <c r="Z190" s="227">
        <f t="shared" si="483"/>
        <v>0</v>
      </c>
      <c r="AA190" s="228">
        <f t="shared" si="483"/>
        <v>0</v>
      </c>
      <c r="AB190" s="226">
        <f t="shared" si="483"/>
        <v>0</v>
      </c>
      <c r="AC190" s="236">
        <f t="shared" si="483"/>
        <v>0</v>
      </c>
      <c r="AD190" s="226">
        <f t="shared" si="483"/>
        <v>0</v>
      </c>
      <c r="AE190" s="236">
        <f t="shared" si="483"/>
        <v>0</v>
      </c>
      <c r="AF190" s="226">
        <f t="shared" si="483"/>
        <v>0</v>
      </c>
      <c r="AG190" s="235">
        <f t="shared" si="483"/>
        <v>0</v>
      </c>
      <c r="AH190" s="226">
        <f t="shared" si="483"/>
        <v>0</v>
      </c>
      <c r="AI190" s="226">
        <f t="shared" si="483"/>
        <v>0</v>
      </c>
      <c r="AJ190" s="235">
        <f t="shared" si="483"/>
        <v>0</v>
      </c>
      <c r="AK190" s="227">
        <f t="shared" ref="AK190:BG190" si="484">SUM(AK191:AK195,AK200:AK202)</f>
        <v>0</v>
      </c>
      <c r="AL190" s="228">
        <f t="shared" si="484"/>
        <v>0</v>
      </c>
      <c r="AM190" s="226">
        <f t="shared" si="484"/>
        <v>0</v>
      </c>
      <c r="AN190" s="236">
        <f t="shared" si="484"/>
        <v>0</v>
      </c>
      <c r="AO190" s="226">
        <f t="shared" si="484"/>
        <v>0</v>
      </c>
      <c r="AP190" s="236">
        <f t="shared" si="484"/>
        <v>0</v>
      </c>
      <c r="AQ190" s="226">
        <f t="shared" si="484"/>
        <v>0</v>
      </c>
      <c r="AR190" s="235">
        <f t="shared" si="484"/>
        <v>0</v>
      </c>
      <c r="AS190" s="226">
        <f t="shared" si="484"/>
        <v>0</v>
      </c>
      <c r="AT190" s="226">
        <f t="shared" si="484"/>
        <v>0</v>
      </c>
      <c r="AU190" s="235">
        <f t="shared" si="484"/>
        <v>0</v>
      </c>
      <c r="AV190" s="227">
        <f t="shared" si="484"/>
        <v>0</v>
      </c>
      <c r="AW190" s="228">
        <f t="shared" si="484"/>
        <v>0</v>
      </c>
      <c r="AX190" s="226">
        <f t="shared" si="484"/>
        <v>0</v>
      </c>
      <c r="AY190" s="236">
        <f t="shared" si="484"/>
        <v>0</v>
      </c>
      <c r="AZ190" s="226">
        <f t="shared" si="484"/>
        <v>0</v>
      </c>
      <c r="BA190" s="236">
        <f t="shared" si="484"/>
        <v>0</v>
      </c>
      <c r="BB190" s="226">
        <f t="shared" si="484"/>
        <v>0</v>
      </c>
      <c r="BC190" s="235">
        <f t="shared" si="484"/>
        <v>0</v>
      </c>
      <c r="BD190" s="226">
        <f t="shared" si="484"/>
        <v>0</v>
      </c>
      <c r="BE190" s="226">
        <f t="shared" si="484"/>
        <v>0</v>
      </c>
      <c r="BF190" s="235">
        <f t="shared" si="484"/>
        <v>0</v>
      </c>
      <c r="BG190" s="227">
        <f t="shared" si="484"/>
        <v>0</v>
      </c>
      <c r="BH190" s="379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85">IF(E196-E197&gt;=0,0,"Ошибка")</f>
        <v>0</v>
      </c>
      <c r="BK190" s="253">
        <f t="shared" si="485"/>
        <v>0</v>
      </c>
      <c r="BL190" s="253">
        <f t="shared" si="485"/>
        <v>0</v>
      </c>
      <c r="BM190" s="253">
        <f t="shared" si="485"/>
        <v>0</v>
      </c>
      <c r="BN190" s="253">
        <f t="shared" si="485"/>
        <v>0</v>
      </c>
      <c r="BO190" s="253">
        <f t="shared" si="485"/>
        <v>0</v>
      </c>
      <c r="BP190" s="253">
        <f t="shared" si="485"/>
        <v>0</v>
      </c>
      <c r="BQ190" s="253">
        <f t="shared" si="485"/>
        <v>0</v>
      </c>
      <c r="BR190" s="253">
        <f t="shared" si="485"/>
        <v>0</v>
      </c>
      <c r="BS190" s="253">
        <f t="shared" si="485"/>
        <v>0</v>
      </c>
      <c r="BT190" s="253">
        <f t="shared" si="485"/>
        <v>0</v>
      </c>
      <c r="BU190" s="253">
        <f t="shared" si="485"/>
        <v>0</v>
      </c>
      <c r="BV190" s="253">
        <f t="shared" si="485"/>
        <v>0</v>
      </c>
      <c r="BW190" s="253">
        <f t="shared" si="485"/>
        <v>0</v>
      </c>
      <c r="BX190" s="253">
        <f t="shared" si="485"/>
        <v>0</v>
      </c>
      <c r="BY190" s="253">
        <f t="shared" si="485"/>
        <v>0</v>
      </c>
      <c r="BZ190" s="253">
        <f t="shared" si="485"/>
        <v>0</v>
      </c>
      <c r="CA190" s="253">
        <f t="shared" si="485"/>
        <v>0</v>
      </c>
      <c r="CB190" s="253">
        <f t="shared" si="485"/>
        <v>0</v>
      </c>
      <c r="CC190" s="253">
        <f t="shared" si="485"/>
        <v>0</v>
      </c>
      <c r="CD190" s="253">
        <f t="shared" si="485"/>
        <v>0</v>
      </c>
      <c r="CE190" s="253">
        <f t="shared" si="485"/>
        <v>0</v>
      </c>
      <c r="CF190" s="253">
        <f t="shared" si="485"/>
        <v>0</v>
      </c>
      <c r="CG190" s="253">
        <f t="shared" si="485"/>
        <v>0</v>
      </c>
      <c r="CH190" s="253">
        <f t="shared" si="485"/>
        <v>0</v>
      </c>
      <c r="CI190" s="253">
        <f t="shared" si="485"/>
        <v>0</v>
      </c>
      <c r="CJ190" s="253">
        <f t="shared" si="485"/>
        <v>0</v>
      </c>
      <c r="CK190" s="253">
        <f t="shared" si="485"/>
        <v>0</v>
      </c>
      <c r="CL190" s="253">
        <f t="shared" si="485"/>
        <v>0</v>
      </c>
      <c r="CM190" s="253">
        <f t="shared" si="485"/>
        <v>0</v>
      </c>
      <c r="CN190" s="253">
        <f t="shared" si="485"/>
        <v>0</v>
      </c>
      <c r="CO190" s="253">
        <f t="shared" si="485"/>
        <v>0</v>
      </c>
      <c r="CP190" s="253">
        <f t="shared" ref="CP190:DL190" si="486">IF(AK196-AK197&gt;=0,0,"Ошибка")</f>
        <v>0</v>
      </c>
      <c r="CQ190" s="253">
        <f t="shared" si="486"/>
        <v>0</v>
      </c>
      <c r="CR190" s="253">
        <f t="shared" si="486"/>
        <v>0</v>
      </c>
      <c r="CS190" s="253">
        <f t="shared" si="486"/>
        <v>0</v>
      </c>
      <c r="CT190" s="253">
        <f t="shared" si="486"/>
        <v>0</v>
      </c>
      <c r="CU190" s="253">
        <f t="shared" si="486"/>
        <v>0</v>
      </c>
      <c r="CV190" s="253">
        <f t="shared" si="486"/>
        <v>0</v>
      </c>
      <c r="CW190" s="253">
        <f t="shared" si="486"/>
        <v>0</v>
      </c>
      <c r="CX190" s="253">
        <f t="shared" si="486"/>
        <v>0</v>
      </c>
      <c r="CY190" s="253">
        <f t="shared" si="486"/>
        <v>0</v>
      </c>
      <c r="CZ190" s="253">
        <f t="shared" si="486"/>
        <v>0</v>
      </c>
      <c r="DA190" s="253">
        <f t="shared" si="486"/>
        <v>0</v>
      </c>
      <c r="DB190" s="253">
        <f t="shared" si="486"/>
        <v>0</v>
      </c>
      <c r="DC190" s="253">
        <f t="shared" si="486"/>
        <v>0</v>
      </c>
      <c r="DD190" s="253">
        <f t="shared" si="486"/>
        <v>0</v>
      </c>
      <c r="DE190" s="253">
        <f t="shared" si="486"/>
        <v>0</v>
      </c>
      <c r="DF190" s="253">
        <f t="shared" si="486"/>
        <v>0</v>
      </c>
      <c r="DG190" s="253">
        <f t="shared" si="486"/>
        <v>0</v>
      </c>
      <c r="DH190" s="253">
        <f t="shared" si="486"/>
        <v>0</v>
      </c>
      <c r="DI190" s="253">
        <f t="shared" si="486"/>
        <v>0</v>
      </c>
      <c r="DJ190" s="253">
        <f t="shared" si="486"/>
        <v>0</v>
      </c>
      <c r="DK190" s="253">
        <f t="shared" si="486"/>
        <v>0</v>
      </c>
      <c r="DL190" s="253">
        <f t="shared" si="486"/>
        <v>0</v>
      </c>
    </row>
    <row r="191" spans="1:116" s="27" customFormat="1" ht="24.75" customHeight="1">
      <c r="A191" s="272" t="str">
        <f t="shared" ref="A191:A202" si="487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488">SUM(J191:L191)</f>
        <v>0</v>
      </c>
      <c r="H191" s="236">
        <f>ROUND(SUM(S191,AD191,AO191,AZ191),1)</f>
        <v>0</v>
      </c>
      <c r="I191" s="236">
        <f t="shared" ref="I191:I202" si="489">SUM(M191:O191)</f>
        <v>0</v>
      </c>
      <c r="J191" s="236">
        <f t="shared" ref="J191:J202" si="490">ROUND(SUM(U191,AF191,AQ191,BB191),1)</f>
        <v>0</v>
      </c>
      <c r="K191" s="236">
        <f t="shared" ref="K191:K202" si="491">ROUND(SUM(V191,AG191,AR191,BC191),1)</f>
        <v>0</v>
      </c>
      <c r="L191" s="236">
        <f t="shared" ref="L191:L202" si="492">ROUND(SUM(W191,AH191,AS191,BD191),1)</f>
        <v>0</v>
      </c>
      <c r="M191" s="236">
        <f t="shared" ref="M191:M202" si="493">ROUND(SUM(X191,AI191,AT191,BE191),1)</f>
        <v>0</v>
      </c>
      <c r="N191" s="236">
        <f t="shared" ref="N191:N202" si="494">ROUND(SUM(Y191,AJ191,AU191,BF191),1)</f>
        <v>0</v>
      </c>
      <c r="O191" s="236">
        <f t="shared" ref="O191:O201" si="495">ROUND(SUM(Z191,AK191,AV191,BG191),1)</f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9">
        <f t="shared" ref="BH191:BH203" si="496">IF((COUNTA(BJ191:DL191)-COUNTIF(BJ191:DL191,0))=0,0,CONCATENATE("Ошибки!-",COUNTA(BJ191:DL191)-COUNTIF(BJ191:DL191,0)))</f>
        <v>0</v>
      </c>
      <c r="BI191" s="255" t="str">
        <f t="shared" ref="BI191:BI202" si="497">D191</f>
        <v>02</v>
      </c>
      <c r="BJ191" s="318"/>
      <c r="BK191" s="253">
        <f>IF(ROUND((E191-F191),5)&gt;=0,0,"Ошибка!")</f>
        <v>0</v>
      </c>
      <c r="BL191" s="318"/>
      <c r="BM191" s="253">
        <f t="shared" ref="BM191:BM202" si="498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253">
        <f t="shared" ref="BV191:BV202" si="499">IF(ROUND((P191-Q191),5)&gt;=0,0,"Ошибка!")</f>
        <v>0</v>
      </c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253">
        <f t="shared" ref="CG191:CG202" si="500">IF(ROUND((AA191-AB191),5)&gt;=0,0,"Ошибка!")</f>
        <v>0</v>
      </c>
      <c r="CH191" s="318"/>
      <c r="CI191" s="253">
        <f t="shared" ref="CI191:CI202" si="501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253">
        <f t="shared" ref="CR191:CR202" si="502">IF(ROUND((AL191-AM191),5)&gt;=0,0,"Ошибка!")</f>
        <v>0</v>
      </c>
      <c r="CS191" s="318"/>
      <c r="CT191" s="253">
        <f t="shared" ref="CT191:CT202" si="503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253">
        <f t="shared" ref="DC191:DC202" si="504">IF(ROUND((AW191-AX191),5)&gt;=0,0,"Ошибка!")</f>
        <v>0</v>
      </c>
      <c r="DD191" s="318"/>
      <c r="DE191" s="253">
        <f t="shared" ref="DE191:DE202" si="505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.75" customHeight="1">
      <c r="A192" s="272" t="str">
        <f t="shared" si="487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506">ROUND(SUM(P192,AA192,AL192,AW192),0)</f>
        <v>0</v>
      </c>
      <c r="F192" s="236">
        <f t="shared" ref="F192:F202" si="507">ROUND(SUM(Q192,AB192,AM192,AX192),1)</f>
        <v>0</v>
      </c>
      <c r="G192" s="236">
        <f t="shared" si="488"/>
        <v>0</v>
      </c>
      <c r="H192" s="236">
        <f t="shared" ref="H192:H202" si="508">ROUND(SUM(S192,AD192,AO192,AZ192),1)</f>
        <v>0</v>
      </c>
      <c r="I192" s="236">
        <f t="shared" si="489"/>
        <v>0</v>
      </c>
      <c r="J192" s="236">
        <f t="shared" si="490"/>
        <v>0</v>
      </c>
      <c r="K192" s="236">
        <f t="shared" si="491"/>
        <v>0</v>
      </c>
      <c r="L192" s="236">
        <f t="shared" si="492"/>
        <v>0</v>
      </c>
      <c r="M192" s="236">
        <f t="shared" si="493"/>
        <v>0</v>
      </c>
      <c r="N192" s="236">
        <f t="shared" si="494"/>
        <v>0</v>
      </c>
      <c r="O192" s="236">
        <f t="shared" si="495"/>
        <v>0</v>
      </c>
      <c r="P192" s="220"/>
      <c r="Q192" s="221"/>
      <c r="R192" s="237">
        <f t="shared" ref="R192:R202" si="509">SUM(U192:W192)</f>
        <v>0</v>
      </c>
      <c r="S192" s="221"/>
      <c r="T192" s="237">
        <f t="shared" ref="T192:T201" si="510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511">SUM(AF192:AH192)</f>
        <v>0</v>
      </c>
      <c r="AD192" s="221"/>
      <c r="AE192" s="237">
        <f t="shared" ref="AE192:AE201" si="512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513">SUM(AQ192:AS192)</f>
        <v>0</v>
      </c>
      <c r="AO192" s="221"/>
      <c r="AP192" s="237">
        <f t="shared" ref="AP192:AP201" si="514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515">SUM(BB192:BD192)</f>
        <v>0</v>
      </c>
      <c r="AZ192" s="221"/>
      <c r="BA192" s="237">
        <f t="shared" ref="BA192:BA201" si="516">SUM(BE192:BG192)</f>
        <v>0</v>
      </c>
      <c r="BB192" s="221"/>
      <c r="BC192" s="233"/>
      <c r="BD192" s="221"/>
      <c r="BE192" s="221"/>
      <c r="BF192" s="233"/>
      <c r="BG192" s="221"/>
      <c r="BH192" s="379">
        <f t="shared" si="496"/>
        <v>0</v>
      </c>
      <c r="BI192" s="255" t="str">
        <f t="shared" si="497"/>
        <v>03</v>
      </c>
      <c r="BJ192" s="318"/>
      <c r="BK192" s="253">
        <f t="shared" ref="BK192:BK202" si="517">IF(ROUND((E192-F192),5)&gt;=0,0,"Ошибка!")</f>
        <v>0</v>
      </c>
      <c r="BL192" s="318"/>
      <c r="BM192" s="253">
        <f t="shared" si="498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253">
        <f t="shared" si="499"/>
        <v>0</v>
      </c>
      <c r="BW192" s="318"/>
      <c r="BX192" s="253">
        <f t="shared" ref="BX192:BX202" si="518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253">
        <f t="shared" si="500"/>
        <v>0</v>
      </c>
      <c r="CH192" s="318"/>
      <c r="CI192" s="253">
        <f t="shared" si="501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253">
        <f t="shared" si="502"/>
        <v>0</v>
      </c>
      <c r="CS192" s="318"/>
      <c r="CT192" s="253">
        <f t="shared" si="503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253">
        <f t="shared" si="504"/>
        <v>0</v>
      </c>
      <c r="DD192" s="318"/>
      <c r="DE192" s="253">
        <f t="shared" si="505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.75" customHeight="1">
      <c r="A193" s="272" t="str">
        <f t="shared" si="487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506"/>
        <v>0</v>
      </c>
      <c r="F193" s="236">
        <f t="shared" si="507"/>
        <v>0</v>
      </c>
      <c r="G193" s="236">
        <f t="shared" si="488"/>
        <v>0</v>
      </c>
      <c r="H193" s="236">
        <f t="shared" si="508"/>
        <v>0</v>
      </c>
      <c r="I193" s="236">
        <f t="shared" si="489"/>
        <v>0</v>
      </c>
      <c r="J193" s="236">
        <f t="shared" si="490"/>
        <v>0</v>
      </c>
      <c r="K193" s="236">
        <f t="shared" si="491"/>
        <v>0</v>
      </c>
      <c r="L193" s="236">
        <f t="shared" si="492"/>
        <v>0</v>
      </c>
      <c r="M193" s="236">
        <f t="shared" si="493"/>
        <v>0</v>
      </c>
      <c r="N193" s="236">
        <f t="shared" si="494"/>
        <v>0</v>
      </c>
      <c r="O193" s="236">
        <f t="shared" si="495"/>
        <v>0</v>
      </c>
      <c r="P193" s="220"/>
      <c r="Q193" s="221"/>
      <c r="R193" s="237">
        <f t="shared" si="509"/>
        <v>0</v>
      </c>
      <c r="S193" s="221"/>
      <c r="T193" s="237">
        <f t="shared" si="510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511"/>
        <v>0</v>
      </c>
      <c r="AD193" s="221"/>
      <c r="AE193" s="237">
        <f t="shared" si="512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513"/>
        <v>0</v>
      </c>
      <c r="AO193" s="221"/>
      <c r="AP193" s="237">
        <f t="shared" si="514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515"/>
        <v>0</v>
      </c>
      <c r="AZ193" s="221"/>
      <c r="BA193" s="237">
        <f t="shared" si="516"/>
        <v>0</v>
      </c>
      <c r="BB193" s="221"/>
      <c r="BC193" s="233"/>
      <c r="BD193" s="221"/>
      <c r="BE193" s="221"/>
      <c r="BF193" s="233"/>
      <c r="BG193" s="221"/>
      <c r="BH193" s="379">
        <f t="shared" si="496"/>
        <v>0</v>
      </c>
      <c r="BI193" s="255" t="str">
        <f t="shared" si="497"/>
        <v>04</v>
      </c>
      <c r="BJ193" s="318"/>
      <c r="BK193" s="253">
        <f t="shared" si="517"/>
        <v>0</v>
      </c>
      <c r="BL193" s="318"/>
      <c r="BM193" s="253">
        <f t="shared" si="498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253">
        <f t="shared" si="499"/>
        <v>0</v>
      </c>
      <c r="BW193" s="318"/>
      <c r="BX193" s="253">
        <f t="shared" si="518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253">
        <f t="shared" si="500"/>
        <v>0</v>
      </c>
      <c r="CH193" s="318"/>
      <c r="CI193" s="253">
        <f t="shared" si="501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253">
        <f t="shared" si="502"/>
        <v>0</v>
      </c>
      <c r="CS193" s="318"/>
      <c r="CT193" s="253">
        <f t="shared" si="503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253">
        <f t="shared" si="504"/>
        <v>0</v>
      </c>
      <c r="DD193" s="318"/>
      <c r="DE193" s="253">
        <f t="shared" si="505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.75" customHeight="1">
      <c r="A194" s="272" t="str">
        <f t="shared" si="487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506"/>
        <v>0</v>
      </c>
      <c r="F194" s="236">
        <f t="shared" si="507"/>
        <v>0</v>
      </c>
      <c r="G194" s="236">
        <f t="shared" si="488"/>
        <v>0</v>
      </c>
      <c r="H194" s="236">
        <f t="shared" si="508"/>
        <v>0</v>
      </c>
      <c r="I194" s="236">
        <f t="shared" si="489"/>
        <v>0</v>
      </c>
      <c r="J194" s="236">
        <f t="shared" si="490"/>
        <v>0</v>
      </c>
      <c r="K194" s="236">
        <f t="shared" si="491"/>
        <v>0</v>
      </c>
      <c r="L194" s="236">
        <f t="shared" si="492"/>
        <v>0</v>
      </c>
      <c r="M194" s="236">
        <f t="shared" si="493"/>
        <v>0</v>
      </c>
      <c r="N194" s="236">
        <f t="shared" si="494"/>
        <v>0</v>
      </c>
      <c r="O194" s="236">
        <f t="shared" si="495"/>
        <v>0</v>
      </c>
      <c r="P194" s="220"/>
      <c r="Q194" s="221"/>
      <c r="R194" s="237">
        <f t="shared" si="509"/>
        <v>0</v>
      </c>
      <c r="S194" s="221"/>
      <c r="T194" s="237">
        <f t="shared" si="510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511"/>
        <v>0</v>
      </c>
      <c r="AD194" s="221"/>
      <c r="AE194" s="237">
        <f t="shared" si="512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513"/>
        <v>0</v>
      </c>
      <c r="AO194" s="221"/>
      <c r="AP194" s="237">
        <f t="shared" si="514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515"/>
        <v>0</v>
      </c>
      <c r="AZ194" s="221"/>
      <c r="BA194" s="237">
        <f t="shared" si="516"/>
        <v>0</v>
      </c>
      <c r="BB194" s="221"/>
      <c r="BC194" s="233"/>
      <c r="BD194" s="221"/>
      <c r="BE194" s="221"/>
      <c r="BF194" s="233"/>
      <c r="BG194" s="221"/>
      <c r="BH194" s="379">
        <f t="shared" si="496"/>
        <v>0</v>
      </c>
      <c r="BI194" s="255" t="str">
        <f t="shared" si="497"/>
        <v>05</v>
      </c>
      <c r="BJ194" s="318"/>
      <c r="BK194" s="253">
        <f t="shared" si="517"/>
        <v>0</v>
      </c>
      <c r="BL194" s="318"/>
      <c r="BM194" s="253">
        <f t="shared" si="498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253">
        <f t="shared" si="499"/>
        <v>0</v>
      </c>
      <c r="BW194" s="318"/>
      <c r="BX194" s="253">
        <f t="shared" si="518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253">
        <f t="shared" si="500"/>
        <v>0</v>
      </c>
      <c r="CH194" s="318"/>
      <c r="CI194" s="253">
        <f t="shared" si="501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253">
        <f t="shared" si="502"/>
        <v>0</v>
      </c>
      <c r="CS194" s="318"/>
      <c r="CT194" s="253">
        <f t="shared" si="503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253">
        <f t="shared" si="504"/>
        <v>0</v>
      </c>
      <c r="DD194" s="318"/>
      <c r="DE194" s="253">
        <f t="shared" si="505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.75" customHeight="1">
      <c r="A195" s="272" t="str">
        <f t="shared" si="487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506"/>
        <v>0</v>
      </c>
      <c r="F195" s="236">
        <f t="shared" si="507"/>
        <v>0</v>
      </c>
      <c r="G195" s="236">
        <f t="shared" si="488"/>
        <v>0</v>
      </c>
      <c r="H195" s="236">
        <f t="shared" si="508"/>
        <v>0</v>
      </c>
      <c r="I195" s="236">
        <f t="shared" si="489"/>
        <v>0</v>
      </c>
      <c r="J195" s="236">
        <f t="shared" si="490"/>
        <v>0</v>
      </c>
      <c r="K195" s="236">
        <f t="shared" si="491"/>
        <v>0</v>
      </c>
      <c r="L195" s="236">
        <f t="shared" si="492"/>
        <v>0</v>
      </c>
      <c r="M195" s="236">
        <f t="shared" si="493"/>
        <v>0</v>
      </c>
      <c r="N195" s="236">
        <f t="shared" si="494"/>
        <v>0</v>
      </c>
      <c r="O195" s="236">
        <f t="shared" si="495"/>
        <v>0</v>
      </c>
      <c r="P195" s="220"/>
      <c r="Q195" s="221"/>
      <c r="R195" s="237">
        <f t="shared" si="509"/>
        <v>0</v>
      </c>
      <c r="S195" s="221"/>
      <c r="T195" s="237">
        <f t="shared" si="510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511"/>
        <v>0</v>
      </c>
      <c r="AD195" s="221"/>
      <c r="AE195" s="237">
        <f t="shared" si="512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513"/>
        <v>0</v>
      </c>
      <c r="AO195" s="221"/>
      <c r="AP195" s="237">
        <f t="shared" si="514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515"/>
        <v>0</v>
      </c>
      <c r="AZ195" s="221"/>
      <c r="BA195" s="237">
        <f t="shared" si="516"/>
        <v>0</v>
      </c>
      <c r="BB195" s="221"/>
      <c r="BC195" s="233"/>
      <c r="BD195" s="221"/>
      <c r="BE195" s="221"/>
      <c r="BF195" s="233"/>
      <c r="BG195" s="221"/>
      <c r="BH195" s="379">
        <f t="shared" si="496"/>
        <v>0</v>
      </c>
      <c r="BI195" s="255" t="str">
        <f t="shared" si="497"/>
        <v>06</v>
      </c>
      <c r="BJ195" s="318"/>
      <c r="BK195" s="253">
        <f t="shared" si="517"/>
        <v>0</v>
      </c>
      <c r="BL195" s="318"/>
      <c r="BM195" s="253">
        <f t="shared" si="498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253">
        <f t="shared" si="499"/>
        <v>0</v>
      </c>
      <c r="BW195" s="318"/>
      <c r="BX195" s="253">
        <f t="shared" si="518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253">
        <f t="shared" si="500"/>
        <v>0</v>
      </c>
      <c r="CH195" s="318"/>
      <c r="CI195" s="253">
        <f t="shared" si="501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253">
        <f t="shared" si="502"/>
        <v>0</v>
      </c>
      <c r="CS195" s="318"/>
      <c r="CT195" s="253">
        <f t="shared" si="503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253">
        <f t="shared" si="504"/>
        <v>0</v>
      </c>
      <c r="DD195" s="318"/>
      <c r="DE195" s="253">
        <f t="shared" si="505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.75" customHeight="1">
      <c r="A196" s="272" t="str">
        <f t="shared" si="487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506"/>
        <v>0</v>
      </c>
      <c r="F196" s="236">
        <f t="shared" si="507"/>
        <v>0</v>
      </c>
      <c r="G196" s="236">
        <f t="shared" si="488"/>
        <v>0</v>
      </c>
      <c r="H196" s="236">
        <f t="shared" si="508"/>
        <v>0</v>
      </c>
      <c r="I196" s="236">
        <f t="shared" si="489"/>
        <v>0</v>
      </c>
      <c r="J196" s="236">
        <f t="shared" si="490"/>
        <v>0</v>
      </c>
      <c r="K196" s="236">
        <f t="shared" si="491"/>
        <v>0</v>
      </c>
      <c r="L196" s="236">
        <f t="shared" si="492"/>
        <v>0</v>
      </c>
      <c r="M196" s="236">
        <f t="shared" si="493"/>
        <v>0</v>
      </c>
      <c r="N196" s="236">
        <f t="shared" si="494"/>
        <v>0</v>
      </c>
      <c r="O196" s="236">
        <f t="shared" si="495"/>
        <v>0</v>
      </c>
      <c r="P196" s="220"/>
      <c r="Q196" s="221"/>
      <c r="R196" s="237">
        <f t="shared" si="509"/>
        <v>0</v>
      </c>
      <c r="S196" s="221"/>
      <c r="T196" s="237">
        <f t="shared" si="510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511"/>
        <v>0</v>
      </c>
      <c r="AD196" s="221"/>
      <c r="AE196" s="237">
        <f t="shared" si="512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513"/>
        <v>0</v>
      </c>
      <c r="AO196" s="221"/>
      <c r="AP196" s="237">
        <f t="shared" si="514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515"/>
        <v>0</v>
      </c>
      <c r="AZ196" s="221"/>
      <c r="BA196" s="237">
        <f t="shared" si="516"/>
        <v>0</v>
      </c>
      <c r="BB196" s="221"/>
      <c r="BC196" s="233"/>
      <c r="BD196" s="221"/>
      <c r="BE196" s="221"/>
      <c r="BF196" s="233"/>
      <c r="BG196" s="221"/>
      <c r="BH196" s="379">
        <f t="shared" si="496"/>
        <v>0</v>
      </c>
      <c r="BI196" s="255" t="str">
        <f t="shared" si="497"/>
        <v>07</v>
      </c>
      <c r="BJ196" s="318"/>
      <c r="BK196" s="253">
        <f t="shared" si="517"/>
        <v>0</v>
      </c>
      <c r="BL196" s="318"/>
      <c r="BM196" s="253">
        <f t="shared" si="498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253">
        <f t="shared" si="499"/>
        <v>0</v>
      </c>
      <c r="BW196" s="318"/>
      <c r="BX196" s="253">
        <f t="shared" si="518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253">
        <f t="shared" si="500"/>
        <v>0</v>
      </c>
      <c r="CH196" s="318"/>
      <c r="CI196" s="253">
        <f t="shared" si="501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253">
        <f t="shared" si="502"/>
        <v>0</v>
      </c>
      <c r="CS196" s="318"/>
      <c r="CT196" s="253">
        <f t="shared" si="503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253">
        <f t="shared" si="504"/>
        <v>0</v>
      </c>
      <c r="DD196" s="318"/>
      <c r="DE196" s="253">
        <f t="shared" si="505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.75" customHeight="1">
      <c r="A197" s="272" t="str">
        <f t="shared" si="487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506"/>
        <v>0</v>
      </c>
      <c r="F197" s="236">
        <f t="shared" si="507"/>
        <v>0</v>
      </c>
      <c r="G197" s="236">
        <f t="shared" si="488"/>
        <v>0</v>
      </c>
      <c r="H197" s="236">
        <f t="shared" si="508"/>
        <v>0</v>
      </c>
      <c r="I197" s="236">
        <f t="shared" si="489"/>
        <v>0</v>
      </c>
      <c r="J197" s="236">
        <f t="shared" si="490"/>
        <v>0</v>
      </c>
      <c r="K197" s="236">
        <f t="shared" si="491"/>
        <v>0</v>
      </c>
      <c r="L197" s="236">
        <f t="shared" si="492"/>
        <v>0</v>
      </c>
      <c r="M197" s="236">
        <f t="shared" si="493"/>
        <v>0</v>
      </c>
      <c r="N197" s="236">
        <f t="shared" si="494"/>
        <v>0</v>
      </c>
      <c r="O197" s="236">
        <f t="shared" si="495"/>
        <v>0</v>
      </c>
      <c r="P197" s="220"/>
      <c r="Q197" s="221"/>
      <c r="R197" s="237">
        <f t="shared" si="509"/>
        <v>0</v>
      </c>
      <c r="S197" s="221"/>
      <c r="T197" s="237">
        <f t="shared" si="510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511"/>
        <v>0</v>
      </c>
      <c r="AD197" s="221"/>
      <c r="AE197" s="237">
        <f t="shared" si="512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513"/>
        <v>0</v>
      </c>
      <c r="AO197" s="221"/>
      <c r="AP197" s="237">
        <f t="shared" si="514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515"/>
        <v>0</v>
      </c>
      <c r="AZ197" s="221"/>
      <c r="BA197" s="237">
        <f t="shared" si="516"/>
        <v>0</v>
      </c>
      <c r="BB197" s="221"/>
      <c r="BC197" s="233"/>
      <c r="BD197" s="221"/>
      <c r="BE197" s="221"/>
      <c r="BF197" s="233"/>
      <c r="BG197" s="221"/>
      <c r="BH197" s="379">
        <f t="shared" si="496"/>
        <v>0</v>
      </c>
      <c r="BI197" s="255" t="str">
        <f t="shared" si="497"/>
        <v>08</v>
      </c>
      <c r="BJ197" s="318"/>
      <c r="BK197" s="253">
        <f t="shared" si="517"/>
        <v>0</v>
      </c>
      <c r="BL197" s="318"/>
      <c r="BM197" s="253">
        <f t="shared" si="498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253">
        <f t="shared" si="499"/>
        <v>0</v>
      </c>
      <c r="BW197" s="318"/>
      <c r="BX197" s="253">
        <f t="shared" si="518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253">
        <f t="shared" si="500"/>
        <v>0</v>
      </c>
      <c r="CH197" s="318"/>
      <c r="CI197" s="253">
        <f t="shared" si="501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253">
        <f t="shared" si="502"/>
        <v>0</v>
      </c>
      <c r="CS197" s="318"/>
      <c r="CT197" s="253">
        <f t="shared" si="503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253">
        <f t="shared" si="504"/>
        <v>0</v>
      </c>
      <c r="DD197" s="318"/>
      <c r="DE197" s="253">
        <f t="shared" si="505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.75" customHeight="1">
      <c r="A198" s="272" t="str">
        <f t="shared" si="487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506"/>
        <v>0</v>
      </c>
      <c r="F198" s="236">
        <f t="shared" si="507"/>
        <v>0</v>
      </c>
      <c r="G198" s="236">
        <f t="shared" si="488"/>
        <v>0</v>
      </c>
      <c r="H198" s="236">
        <f t="shared" si="508"/>
        <v>0</v>
      </c>
      <c r="I198" s="236">
        <f t="shared" si="489"/>
        <v>0</v>
      </c>
      <c r="J198" s="236">
        <f t="shared" si="490"/>
        <v>0</v>
      </c>
      <c r="K198" s="236">
        <f t="shared" si="491"/>
        <v>0</v>
      </c>
      <c r="L198" s="236">
        <f t="shared" si="492"/>
        <v>0</v>
      </c>
      <c r="M198" s="236">
        <f t="shared" si="493"/>
        <v>0</v>
      </c>
      <c r="N198" s="236">
        <f t="shared" si="494"/>
        <v>0</v>
      </c>
      <c r="O198" s="236">
        <f t="shared" si="495"/>
        <v>0</v>
      </c>
      <c r="P198" s="220"/>
      <c r="Q198" s="221"/>
      <c r="R198" s="237">
        <f t="shared" si="509"/>
        <v>0</v>
      </c>
      <c r="S198" s="221"/>
      <c r="T198" s="237">
        <f t="shared" si="510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511"/>
        <v>0</v>
      </c>
      <c r="AD198" s="221"/>
      <c r="AE198" s="237">
        <f t="shared" si="512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513"/>
        <v>0</v>
      </c>
      <c r="AO198" s="221"/>
      <c r="AP198" s="237">
        <f t="shared" si="514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515"/>
        <v>0</v>
      </c>
      <c r="AZ198" s="221"/>
      <c r="BA198" s="237">
        <f t="shared" si="516"/>
        <v>0</v>
      </c>
      <c r="BB198" s="221"/>
      <c r="BC198" s="233"/>
      <c r="BD198" s="221"/>
      <c r="BE198" s="221"/>
      <c r="BF198" s="233"/>
      <c r="BG198" s="221"/>
      <c r="BH198" s="379">
        <f t="shared" si="496"/>
        <v>0</v>
      </c>
      <c r="BI198" s="255" t="str">
        <f t="shared" si="497"/>
        <v>09</v>
      </c>
      <c r="BJ198" s="318"/>
      <c r="BK198" s="253">
        <f t="shared" si="517"/>
        <v>0</v>
      </c>
      <c r="BL198" s="318"/>
      <c r="BM198" s="253">
        <f t="shared" si="498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253">
        <f t="shared" si="499"/>
        <v>0</v>
      </c>
      <c r="BW198" s="318"/>
      <c r="BX198" s="253">
        <f t="shared" si="518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253">
        <f t="shared" si="500"/>
        <v>0</v>
      </c>
      <c r="CH198" s="318"/>
      <c r="CI198" s="253">
        <f t="shared" si="501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253">
        <f t="shared" si="502"/>
        <v>0</v>
      </c>
      <c r="CS198" s="318"/>
      <c r="CT198" s="253">
        <f t="shared" si="503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253">
        <f t="shared" si="504"/>
        <v>0</v>
      </c>
      <c r="DD198" s="318"/>
      <c r="DE198" s="253">
        <f t="shared" si="505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.75" customHeight="1">
      <c r="A199" s="272" t="str">
        <f t="shared" si="487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506"/>
        <v>0</v>
      </c>
      <c r="F199" s="236">
        <f t="shared" si="507"/>
        <v>0</v>
      </c>
      <c r="G199" s="236">
        <f t="shared" si="488"/>
        <v>0</v>
      </c>
      <c r="H199" s="236">
        <f t="shared" si="508"/>
        <v>0</v>
      </c>
      <c r="I199" s="236">
        <f t="shared" si="489"/>
        <v>0</v>
      </c>
      <c r="J199" s="236">
        <f t="shared" si="490"/>
        <v>0</v>
      </c>
      <c r="K199" s="236">
        <f t="shared" si="491"/>
        <v>0</v>
      </c>
      <c r="L199" s="236">
        <f t="shared" si="492"/>
        <v>0</v>
      </c>
      <c r="M199" s="236">
        <f t="shared" si="493"/>
        <v>0</v>
      </c>
      <c r="N199" s="236">
        <f t="shared" si="494"/>
        <v>0</v>
      </c>
      <c r="O199" s="236">
        <f t="shared" si="495"/>
        <v>0</v>
      </c>
      <c r="P199" s="220"/>
      <c r="Q199" s="221"/>
      <c r="R199" s="237">
        <f t="shared" si="509"/>
        <v>0</v>
      </c>
      <c r="S199" s="221"/>
      <c r="T199" s="237">
        <f t="shared" si="510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511"/>
        <v>0</v>
      </c>
      <c r="AD199" s="221"/>
      <c r="AE199" s="237">
        <f t="shared" si="512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513"/>
        <v>0</v>
      </c>
      <c r="AO199" s="221"/>
      <c r="AP199" s="237">
        <f t="shared" si="514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515"/>
        <v>0</v>
      </c>
      <c r="AZ199" s="221"/>
      <c r="BA199" s="237">
        <f t="shared" si="516"/>
        <v>0</v>
      </c>
      <c r="BB199" s="221"/>
      <c r="BC199" s="233"/>
      <c r="BD199" s="221"/>
      <c r="BE199" s="221"/>
      <c r="BF199" s="233"/>
      <c r="BG199" s="221"/>
      <c r="BH199" s="379">
        <f t="shared" si="496"/>
        <v>0</v>
      </c>
      <c r="BI199" s="255" t="str">
        <f t="shared" si="497"/>
        <v>10</v>
      </c>
      <c r="BJ199" s="318"/>
      <c r="BK199" s="253">
        <f t="shared" si="517"/>
        <v>0</v>
      </c>
      <c r="BL199" s="318"/>
      <c r="BM199" s="253">
        <f t="shared" si="498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253">
        <f t="shared" si="499"/>
        <v>0</v>
      </c>
      <c r="BW199" s="318"/>
      <c r="BX199" s="253">
        <f t="shared" si="518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253">
        <f t="shared" si="500"/>
        <v>0</v>
      </c>
      <c r="CH199" s="318"/>
      <c r="CI199" s="253">
        <f t="shared" si="501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253">
        <f t="shared" si="502"/>
        <v>0</v>
      </c>
      <c r="CS199" s="318"/>
      <c r="CT199" s="253">
        <f t="shared" si="503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253">
        <f t="shared" si="504"/>
        <v>0</v>
      </c>
      <c r="DD199" s="318"/>
      <c r="DE199" s="253">
        <f t="shared" si="505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.75" customHeight="1">
      <c r="A200" s="272" t="str">
        <f t="shared" si="487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506"/>
        <v>0</v>
      </c>
      <c r="F200" s="236">
        <f t="shared" si="507"/>
        <v>0</v>
      </c>
      <c r="G200" s="236">
        <f t="shared" si="488"/>
        <v>0</v>
      </c>
      <c r="H200" s="236">
        <f t="shared" si="508"/>
        <v>0</v>
      </c>
      <c r="I200" s="236">
        <f t="shared" si="489"/>
        <v>0</v>
      </c>
      <c r="J200" s="236">
        <f t="shared" si="490"/>
        <v>0</v>
      </c>
      <c r="K200" s="236">
        <f t="shared" si="491"/>
        <v>0</v>
      </c>
      <c r="L200" s="236">
        <f t="shared" si="492"/>
        <v>0</v>
      </c>
      <c r="M200" s="236">
        <f t="shared" si="493"/>
        <v>0</v>
      </c>
      <c r="N200" s="236">
        <f t="shared" si="494"/>
        <v>0</v>
      </c>
      <c r="O200" s="236">
        <f t="shared" si="495"/>
        <v>0</v>
      </c>
      <c r="P200" s="220"/>
      <c r="Q200" s="221"/>
      <c r="R200" s="237">
        <f t="shared" si="509"/>
        <v>0</v>
      </c>
      <c r="S200" s="221"/>
      <c r="T200" s="237">
        <f t="shared" si="510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511"/>
        <v>0</v>
      </c>
      <c r="AD200" s="221"/>
      <c r="AE200" s="237">
        <f t="shared" si="512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513"/>
        <v>0</v>
      </c>
      <c r="AO200" s="221"/>
      <c r="AP200" s="237">
        <f t="shared" si="514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515"/>
        <v>0</v>
      </c>
      <c r="AZ200" s="221"/>
      <c r="BA200" s="237">
        <f t="shared" si="516"/>
        <v>0</v>
      </c>
      <c r="BB200" s="221"/>
      <c r="BC200" s="233"/>
      <c r="BD200" s="221"/>
      <c r="BE200" s="221"/>
      <c r="BF200" s="233"/>
      <c r="BG200" s="221"/>
      <c r="BH200" s="379">
        <f t="shared" si="496"/>
        <v>0</v>
      </c>
      <c r="BI200" s="255" t="str">
        <f t="shared" si="497"/>
        <v>11</v>
      </c>
      <c r="BJ200" s="318"/>
      <c r="BK200" s="253">
        <f t="shared" si="517"/>
        <v>0</v>
      </c>
      <c r="BL200" s="318"/>
      <c r="BM200" s="253">
        <f t="shared" si="498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253">
        <f t="shared" si="499"/>
        <v>0</v>
      </c>
      <c r="BW200" s="318"/>
      <c r="BX200" s="253">
        <f t="shared" si="518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253">
        <f t="shared" si="500"/>
        <v>0</v>
      </c>
      <c r="CH200" s="318"/>
      <c r="CI200" s="253">
        <f t="shared" si="501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253">
        <f t="shared" si="502"/>
        <v>0</v>
      </c>
      <c r="CS200" s="318"/>
      <c r="CT200" s="253">
        <f t="shared" si="503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253">
        <f t="shared" si="504"/>
        <v>0</v>
      </c>
      <c r="DD200" s="318"/>
      <c r="DE200" s="253">
        <f t="shared" si="505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.75" customHeight="1">
      <c r="A201" s="272" t="str">
        <f t="shared" si="487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506"/>
        <v>0</v>
      </c>
      <c r="F201" s="236">
        <f t="shared" si="507"/>
        <v>0</v>
      </c>
      <c r="G201" s="236">
        <f t="shared" si="488"/>
        <v>0</v>
      </c>
      <c r="H201" s="236">
        <f t="shared" si="508"/>
        <v>0</v>
      </c>
      <c r="I201" s="236">
        <f t="shared" si="489"/>
        <v>0</v>
      </c>
      <c r="J201" s="236">
        <f t="shared" si="490"/>
        <v>0</v>
      </c>
      <c r="K201" s="236">
        <f t="shared" si="491"/>
        <v>0</v>
      </c>
      <c r="L201" s="236">
        <f t="shared" si="492"/>
        <v>0</v>
      </c>
      <c r="M201" s="236">
        <f t="shared" si="493"/>
        <v>0</v>
      </c>
      <c r="N201" s="236">
        <f t="shared" si="494"/>
        <v>0</v>
      </c>
      <c r="O201" s="236">
        <f t="shared" si="495"/>
        <v>0</v>
      </c>
      <c r="P201" s="220"/>
      <c r="Q201" s="221"/>
      <c r="R201" s="237">
        <f t="shared" si="509"/>
        <v>0</v>
      </c>
      <c r="S201" s="221"/>
      <c r="T201" s="237">
        <f t="shared" si="510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511"/>
        <v>0</v>
      </c>
      <c r="AD201" s="221"/>
      <c r="AE201" s="237">
        <f t="shared" si="512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513"/>
        <v>0</v>
      </c>
      <c r="AO201" s="221"/>
      <c r="AP201" s="237">
        <f t="shared" si="514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515"/>
        <v>0</v>
      </c>
      <c r="AZ201" s="221"/>
      <c r="BA201" s="237">
        <f t="shared" si="516"/>
        <v>0</v>
      </c>
      <c r="BB201" s="221"/>
      <c r="BC201" s="233"/>
      <c r="BD201" s="221"/>
      <c r="BE201" s="221"/>
      <c r="BF201" s="233"/>
      <c r="BG201" s="221"/>
      <c r="BH201" s="379">
        <f t="shared" si="496"/>
        <v>0</v>
      </c>
      <c r="BI201" s="255" t="str">
        <f t="shared" si="497"/>
        <v>12</v>
      </c>
      <c r="BJ201" s="318"/>
      <c r="BK201" s="253">
        <f t="shared" si="517"/>
        <v>0</v>
      </c>
      <c r="BL201" s="318"/>
      <c r="BM201" s="253">
        <f t="shared" si="498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253">
        <f t="shared" si="499"/>
        <v>0</v>
      </c>
      <c r="BW201" s="318"/>
      <c r="BX201" s="253">
        <f t="shared" si="518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253">
        <f t="shared" si="500"/>
        <v>0</v>
      </c>
      <c r="CH201" s="318"/>
      <c r="CI201" s="253">
        <f t="shared" si="501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253">
        <f t="shared" si="502"/>
        <v>0</v>
      </c>
      <c r="CS201" s="318"/>
      <c r="CT201" s="253">
        <f t="shared" si="503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253">
        <f t="shared" si="504"/>
        <v>0</v>
      </c>
      <c r="DD201" s="318"/>
      <c r="DE201" s="253">
        <f t="shared" si="505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ht="13.5" customHeight="1" thickBot="1">
      <c r="A202" s="272" t="str">
        <f t="shared" si="487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506"/>
        <v>0</v>
      </c>
      <c r="F202" s="236">
        <f t="shared" si="507"/>
        <v>0</v>
      </c>
      <c r="G202" s="236">
        <f t="shared" si="488"/>
        <v>0</v>
      </c>
      <c r="H202" s="236">
        <f t="shared" si="508"/>
        <v>0</v>
      </c>
      <c r="I202" s="236">
        <f t="shared" si="489"/>
        <v>0</v>
      </c>
      <c r="J202" s="236">
        <f t="shared" si="490"/>
        <v>0</v>
      </c>
      <c r="K202" s="236">
        <f t="shared" si="491"/>
        <v>0</v>
      </c>
      <c r="L202" s="236">
        <f t="shared" si="492"/>
        <v>0</v>
      </c>
      <c r="M202" s="236">
        <f t="shared" si="493"/>
        <v>0</v>
      </c>
      <c r="N202" s="236">
        <f t="shared" si="494"/>
        <v>0</v>
      </c>
      <c r="O202" s="236">
        <f>ROUND(SUM(Z202,AK202,AV202,BG202),1)</f>
        <v>0</v>
      </c>
      <c r="P202" s="223"/>
      <c r="Q202" s="224"/>
      <c r="R202" s="238">
        <f t="shared" si="509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511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513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515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9">
        <f t="shared" si="496"/>
        <v>0</v>
      </c>
      <c r="BI202" s="319" t="str">
        <f t="shared" si="497"/>
        <v>13</v>
      </c>
      <c r="BJ202" s="320"/>
      <c r="BK202" s="321">
        <f t="shared" si="517"/>
        <v>0</v>
      </c>
      <c r="BL202" s="320"/>
      <c r="BM202" s="321">
        <f t="shared" si="498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1">
        <f t="shared" si="499"/>
        <v>0</v>
      </c>
      <c r="BW202" s="320"/>
      <c r="BX202" s="321">
        <f t="shared" si="518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1">
        <f t="shared" si="500"/>
        <v>0</v>
      </c>
      <c r="CH202" s="320"/>
      <c r="CI202" s="321">
        <f t="shared" si="501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1">
        <f t="shared" si="502"/>
        <v>0</v>
      </c>
      <c r="CS202" s="320"/>
      <c r="CT202" s="321">
        <f t="shared" si="503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1">
        <f t="shared" si="504"/>
        <v>0</v>
      </c>
      <c r="DD202" s="320"/>
      <c r="DE202" s="321">
        <f t="shared" si="505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customHeight="1">
      <c r="A203" s="271" t="str">
        <f>B203</f>
        <v>Внести наименование учреждения 14</v>
      </c>
      <c r="B203" s="712" t="s">
        <v>258</v>
      </c>
      <c r="C203" s="713"/>
      <c r="D203" s="713"/>
      <c r="E203" s="713"/>
      <c r="F203" s="713"/>
      <c r="G203" s="713"/>
      <c r="H203" s="713"/>
      <c r="I203" s="713"/>
      <c r="J203" s="713"/>
      <c r="K203" s="713"/>
      <c r="L203" s="713"/>
      <c r="M203" s="713"/>
      <c r="N203" s="713"/>
      <c r="O203" s="714"/>
      <c r="P203" s="715" t="str">
        <f>CONCATENATE(P$1," - ",$B203)</f>
        <v>1 квартал - Внести наименование учреждения 14</v>
      </c>
      <c r="Q203" s="716"/>
      <c r="R203" s="716"/>
      <c r="S203" s="716"/>
      <c r="T203" s="716"/>
      <c r="U203" s="716"/>
      <c r="V203" s="716"/>
      <c r="W203" s="716"/>
      <c r="X203" s="716"/>
      <c r="Y203" s="716"/>
      <c r="Z203" s="717"/>
      <c r="AA203" s="715" t="str">
        <f>CONCATENATE(AA$1," - ",$B203)</f>
        <v>2 квартал - Внести наименование учреждения 14</v>
      </c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7"/>
      <c r="AL203" s="715" t="str">
        <f>CONCATENATE(AL$1," - ",$B203)</f>
        <v>3 квартал - Внести наименование учреждения 14</v>
      </c>
      <c r="AM203" s="716"/>
      <c r="AN203" s="716"/>
      <c r="AO203" s="716"/>
      <c r="AP203" s="716"/>
      <c r="AQ203" s="716"/>
      <c r="AR203" s="716"/>
      <c r="AS203" s="716"/>
      <c r="AT203" s="716"/>
      <c r="AU203" s="716"/>
      <c r="AV203" s="717"/>
      <c r="AW203" s="715" t="str">
        <f>CONCATENATE(AW$1," - ",$B203)</f>
        <v>4 квартал - Внести наименование учреждения 14</v>
      </c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7"/>
      <c r="BH203" s="379">
        <f t="shared" si="496"/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519">IF(ROUND(E209-SUM(E210,E212:E213),5)&gt;=0,0,"Ошибка")</f>
        <v>0</v>
      </c>
      <c r="BK203" s="285">
        <f t="shared" si="519"/>
        <v>0</v>
      </c>
      <c r="BL203" s="285">
        <f t="shared" si="519"/>
        <v>0</v>
      </c>
      <c r="BM203" s="285">
        <f t="shared" si="519"/>
        <v>0</v>
      </c>
      <c r="BN203" s="285">
        <f t="shared" si="519"/>
        <v>0</v>
      </c>
      <c r="BO203" s="285">
        <f t="shared" si="519"/>
        <v>0</v>
      </c>
      <c r="BP203" s="285">
        <f t="shared" si="519"/>
        <v>0</v>
      </c>
      <c r="BQ203" s="285">
        <f t="shared" si="519"/>
        <v>0</v>
      </c>
      <c r="BR203" s="285">
        <f t="shared" si="519"/>
        <v>0</v>
      </c>
      <c r="BS203" s="285">
        <f t="shared" si="519"/>
        <v>0</v>
      </c>
      <c r="BT203" s="285">
        <f t="shared" si="519"/>
        <v>0</v>
      </c>
      <c r="BU203" s="285">
        <f t="shared" si="519"/>
        <v>0</v>
      </c>
      <c r="BV203" s="285">
        <f t="shared" si="519"/>
        <v>0</v>
      </c>
      <c r="BW203" s="285">
        <f t="shared" si="519"/>
        <v>0</v>
      </c>
      <c r="BX203" s="285">
        <f t="shared" si="519"/>
        <v>0</v>
      </c>
      <c r="BY203" s="285">
        <f t="shared" si="519"/>
        <v>0</v>
      </c>
      <c r="BZ203" s="285">
        <f t="shared" si="519"/>
        <v>0</v>
      </c>
      <c r="CA203" s="285">
        <f t="shared" si="519"/>
        <v>0</v>
      </c>
      <c r="CB203" s="285">
        <f t="shared" si="519"/>
        <v>0</v>
      </c>
      <c r="CC203" s="285">
        <f t="shared" si="519"/>
        <v>0</v>
      </c>
      <c r="CD203" s="285">
        <f t="shared" si="519"/>
        <v>0</v>
      </c>
      <c r="CE203" s="285">
        <f t="shared" si="519"/>
        <v>0</v>
      </c>
      <c r="CF203" s="285">
        <f t="shared" si="519"/>
        <v>0</v>
      </c>
      <c r="CG203" s="285">
        <f t="shared" si="519"/>
        <v>0</v>
      </c>
      <c r="CH203" s="285">
        <f t="shared" si="519"/>
        <v>0</v>
      </c>
      <c r="CI203" s="285">
        <f t="shared" si="519"/>
        <v>0</v>
      </c>
      <c r="CJ203" s="285">
        <f t="shared" si="519"/>
        <v>0</v>
      </c>
      <c r="CK203" s="285">
        <f t="shared" si="519"/>
        <v>0</v>
      </c>
      <c r="CL203" s="285">
        <f t="shared" si="519"/>
        <v>0</v>
      </c>
      <c r="CM203" s="285">
        <f t="shared" si="519"/>
        <v>0</v>
      </c>
      <c r="CN203" s="285">
        <f t="shared" si="519"/>
        <v>0</v>
      </c>
      <c r="CO203" s="285">
        <f t="shared" si="519"/>
        <v>0</v>
      </c>
      <c r="CP203" s="285">
        <f t="shared" ref="CP203:DL203" si="520">IF(ROUND(AK209-SUM(AK210,AK212:AK213),5)&gt;=0,0,"Ошибка")</f>
        <v>0</v>
      </c>
      <c r="CQ203" s="285">
        <f t="shared" si="520"/>
        <v>0</v>
      </c>
      <c r="CR203" s="285">
        <f t="shared" si="520"/>
        <v>0</v>
      </c>
      <c r="CS203" s="285">
        <f t="shared" si="520"/>
        <v>0</v>
      </c>
      <c r="CT203" s="285">
        <f t="shared" si="520"/>
        <v>0</v>
      </c>
      <c r="CU203" s="285">
        <f t="shared" si="520"/>
        <v>0</v>
      </c>
      <c r="CV203" s="285">
        <f t="shared" si="520"/>
        <v>0</v>
      </c>
      <c r="CW203" s="285">
        <f t="shared" si="520"/>
        <v>0</v>
      </c>
      <c r="CX203" s="285">
        <f t="shared" si="520"/>
        <v>0</v>
      </c>
      <c r="CY203" s="285">
        <f t="shared" si="520"/>
        <v>0</v>
      </c>
      <c r="CZ203" s="285">
        <f t="shared" si="520"/>
        <v>0</v>
      </c>
      <c r="DA203" s="285">
        <f t="shared" si="520"/>
        <v>0</v>
      </c>
      <c r="DB203" s="285">
        <f t="shared" si="520"/>
        <v>0</v>
      </c>
      <c r="DC203" s="285">
        <f t="shared" si="520"/>
        <v>0</v>
      </c>
      <c r="DD203" s="285">
        <f t="shared" si="520"/>
        <v>0</v>
      </c>
      <c r="DE203" s="285">
        <f t="shared" si="520"/>
        <v>0</v>
      </c>
      <c r="DF203" s="285">
        <f t="shared" si="520"/>
        <v>0</v>
      </c>
      <c r="DG203" s="285">
        <f t="shared" si="520"/>
        <v>0</v>
      </c>
      <c r="DH203" s="285">
        <f t="shared" si="520"/>
        <v>0</v>
      </c>
      <c r="DI203" s="285">
        <f t="shared" si="520"/>
        <v>0</v>
      </c>
      <c r="DJ203" s="285">
        <f t="shared" si="520"/>
        <v>0</v>
      </c>
      <c r="DK203" s="285">
        <f t="shared" si="520"/>
        <v>0</v>
      </c>
      <c r="DL203" s="285">
        <f t="shared" si="520"/>
        <v>0</v>
      </c>
    </row>
    <row r="204" spans="1:116" s="27" customFormat="1" ht="24.75" customHeight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521">SUM(J205:J209,J214:J216)</f>
        <v>0</v>
      </c>
      <c r="K204" s="236">
        <f t="shared" si="521"/>
        <v>0</v>
      </c>
      <c r="L204" s="236">
        <f t="shared" si="521"/>
        <v>0</v>
      </c>
      <c r="M204" s="236">
        <f t="shared" si="521"/>
        <v>0</v>
      </c>
      <c r="N204" s="236">
        <f t="shared" si="521"/>
        <v>0</v>
      </c>
      <c r="O204" s="236">
        <f t="shared" si="521"/>
        <v>0</v>
      </c>
      <c r="P204" s="228">
        <f t="shared" ref="P204:AJ204" si="522">SUM(P205:P209,P214:P216)</f>
        <v>0</v>
      </c>
      <c r="Q204" s="226">
        <f t="shared" si="522"/>
        <v>0</v>
      </c>
      <c r="R204" s="236">
        <f t="shared" si="522"/>
        <v>0</v>
      </c>
      <c r="S204" s="226">
        <f t="shared" si="522"/>
        <v>0</v>
      </c>
      <c r="T204" s="236">
        <f t="shared" si="522"/>
        <v>0</v>
      </c>
      <c r="U204" s="226">
        <f t="shared" si="522"/>
        <v>0</v>
      </c>
      <c r="V204" s="235">
        <f t="shared" si="522"/>
        <v>0</v>
      </c>
      <c r="W204" s="226">
        <f t="shared" si="522"/>
        <v>0</v>
      </c>
      <c r="X204" s="226">
        <f t="shared" si="522"/>
        <v>0</v>
      </c>
      <c r="Y204" s="235">
        <f t="shared" si="522"/>
        <v>0</v>
      </c>
      <c r="Z204" s="227">
        <f t="shared" si="522"/>
        <v>0</v>
      </c>
      <c r="AA204" s="228">
        <f t="shared" si="522"/>
        <v>0</v>
      </c>
      <c r="AB204" s="226">
        <f t="shared" si="522"/>
        <v>0</v>
      </c>
      <c r="AC204" s="236">
        <f t="shared" si="522"/>
        <v>0</v>
      </c>
      <c r="AD204" s="226">
        <f t="shared" si="522"/>
        <v>0</v>
      </c>
      <c r="AE204" s="236">
        <f t="shared" si="522"/>
        <v>0</v>
      </c>
      <c r="AF204" s="226">
        <f t="shared" si="522"/>
        <v>0</v>
      </c>
      <c r="AG204" s="235">
        <f t="shared" si="522"/>
        <v>0</v>
      </c>
      <c r="AH204" s="226">
        <f t="shared" si="522"/>
        <v>0</v>
      </c>
      <c r="AI204" s="226">
        <f t="shared" si="522"/>
        <v>0</v>
      </c>
      <c r="AJ204" s="235">
        <f t="shared" si="522"/>
        <v>0</v>
      </c>
      <c r="AK204" s="227">
        <f t="shared" ref="AK204:BG204" si="523">SUM(AK205:AK209,AK214:AK216)</f>
        <v>0</v>
      </c>
      <c r="AL204" s="228">
        <f t="shared" si="523"/>
        <v>0</v>
      </c>
      <c r="AM204" s="226">
        <f t="shared" si="523"/>
        <v>0</v>
      </c>
      <c r="AN204" s="236">
        <f t="shared" si="523"/>
        <v>0</v>
      </c>
      <c r="AO204" s="226">
        <f t="shared" si="523"/>
        <v>0</v>
      </c>
      <c r="AP204" s="236">
        <f t="shared" si="523"/>
        <v>0</v>
      </c>
      <c r="AQ204" s="226">
        <f t="shared" si="523"/>
        <v>0</v>
      </c>
      <c r="AR204" s="235">
        <f t="shared" si="523"/>
        <v>0</v>
      </c>
      <c r="AS204" s="226">
        <f t="shared" si="523"/>
        <v>0</v>
      </c>
      <c r="AT204" s="226">
        <f t="shared" si="523"/>
        <v>0</v>
      </c>
      <c r="AU204" s="235">
        <f t="shared" si="523"/>
        <v>0</v>
      </c>
      <c r="AV204" s="227">
        <f t="shared" si="523"/>
        <v>0</v>
      </c>
      <c r="AW204" s="228">
        <f t="shared" si="523"/>
        <v>0</v>
      </c>
      <c r="AX204" s="226">
        <f t="shared" si="523"/>
        <v>0</v>
      </c>
      <c r="AY204" s="236">
        <f t="shared" si="523"/>
        <v>0</v>
      </c>
      <c r="AZ204" s="226">
        <f t="shared" si="523"/>
        <v>0</v>
      </c>
      <c r="BA204" s="236">
        <f t="shared" si="523"/>
        <v>0</v>
      </c>
      <c r="BB204" s="226">
        <f t="shared" si="523"/>
        <v>0</v>
      </c>
      <c r="BC204" s="235">
        <f t="shared" si="523"/>
        <v>0</v>
      </c>
      <c r="BD204" s="226">
        <f t="shared" si="523"/>
        <v>0</v>
      </c>
      <c r="BE204" s="226">
        <f t="shared" si="523"/>
        <v>0</v>
      </c>
      <c r="BF204" s="235">
        <f t="shared" si="523"/>
        <v>0</v>
      </c>
      <c r="BG204" s="227">
        <f t="shared" si="523"/>
        <v>0</v>
      </c>
      <c r="BH204" s="379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524">IF(E210-E211&gt;=0,0,"Ошибка")</f>
        <v>0</v>
      </c>
      <c r="BK204" s="253">
        <f t="shared" si="524"/>
        <v>0</v>
      </c>
      <c r="BL204" s="253">
        <f t="shared" si="524"/>
        <v>0</v>
      </c>
      <c r="BM204" s="253">
        <f t="shared" si="524"/>
        <v>0</v>
      </c>
      <c r="BN204" s="253">
        <f t="shared" si="524"/>
        <v>0</v>
      </c>
      <c r="BO204" s="253">
        <f t="shared" si="524"/>
        <v>0</v>
      </c>
      <c r="BP204" s="253">
        <f t="shared" si="524"/>
        <v>0</v>
      </c>
      <c r="BQ204" s="253">
        <f t="shared" si="524"/>
        <v>0</v>
      </c>
      <c r="BR204" s="253">
        <f t="shared" si="524"/>
        <v>0</v>
      </c>
      <c r="BS204" s="253">
        <f t="shared" si="524"/>
        <v>0</v>
      </c>
      <c r="BT204" s="253">
        <f t="shared" si="524"/>
        <v>0</v>
      </c>
      <c r="BU204" s="253">
        <f t="shared" si="524"/>
        <v>0</v>
      </c>
      <c r="BV204" s="253">
        <f t="shared" si="524"/>
        <v>0</v>
      </c>
      <c r="BW204" s="253">
        <f t="shared" si="524"/>
        <v>0</v>
      </c>
      <c r="BX204" s="253">
        <f t="shared" si="524"/>
        <v>0</v>
      </c>
      <c r="BY204" s="253">
        <f t="shared" si="524"/>
        <v>0</v>
      </c>
      <c r="BZ204" s="253">
        <f t="shared" si="524"/>
        <v>0</v>
      </c>
      <c r="CA204" s="253">
        <f t="shared" si="524"/>
        <v>0</v>
      </c>
      <c r="CB204" s="253">
        <f t="shared" si="524"/>
        <v>0</v>
      </c>
      <c r="CC204" s="253">
        <f t="shared" si="524"/>
        <v>0</v>
      </c>
      <c r="CD204" s="253">
        <f t="shared" si="524"/>
        <v>0</v>
      </c>
      <c r="CE204" s="253">
        <f t="shared" si="524"/>
        <v>0</v>
      </c>
      <c r="CF204" s="253">
        <f t="shared" si="524"/>
        <v>0</v>
      </c>
      <c r="CG204" s="253">
        <f t="shared" si="524"/>
        <v>0</v>
      </c>
      <c r="CH204" s="253">
        <f t="shared" si="524"/>
        <v>0</v>
      </c>
      <c r="CI204" s="253">
        <f t="shared" si="524"/>
        <v>0</v>
      </c>
      <c r="CJ204" s="253">
        <f t="shared" si="524"/>
        <v>0</v>
      </c>
      <c r="CK204" s="253">
        <f t="shared" si="524"/>
        <v>0</v>
      </c>
      <c r="CL204" s="253">
        <f t="shared" si="524"/>
        <v>0</v>
      </c>
      <c r="CM204" s="253">
        <f t="shared" si="524"/>
        <v>0</v>
      </c>
      <c r="CN204" s="253">
        <f t="shared" si="524"/>
        <v>0</v>
      </c>
      <c r="CO204" s="253">
        <f t="shared" si="524"/>
        <v>0</v>
      </c>
      <c r="CP204" s="253">
        <f t="shared" ref="CP204:DL204" si="525">IF(AK210-AK211&gt;=0,0,"Ошибка")</f>
        <v>0</v>
      </c>
      <c r="CQ204" s="253">
        <f t="shared" si="525"/>
        <v>0</v>
      </c>
      <c r="CR204" s="253">
        <f t="shared" si="525"/>
        <v>0</v>
      </c>
      <c r="CS204" s="253">
        <f t="shared" si="525"/>
        <v>0</v>
      </c>
      <c r="CT204" s="253">
        <f t="shared" si="525"/>
        <v>0</v>
      </c>
      <c r="CU204" s="253">
        <f t="shared" si="525"/>
        <v>0</v>
      </c>
      <c r="CV204" s="253">
        <f t="shared" si="525"/>
        <v>0</v>
      </c>
      <c r="CW204" s="253">
        <f t="shared" si="525"/>
        <v>0</v>
      </c>
      <c r="CX204" s="253">
        <f t="shared" si="525"/>
        <v>0</v>
      </c>
      <c r="CY204" s="253">
        <f t="shared" si="525"/>
        <v>0</v>
      </c>
      <c r="CZ204" s="253">
        <f t="shared" si="525"/>
        <v>0</v>
      </c>
      <c r="DA204" s="253">
        <f t="shared" si="525"/>
        <v>0</v>
      </c>
      <c r="DB204" s="253">
        <f t="shared" si="525"/>
        <v>0</v>
      </c>
      <c r="DC204" s="253">
        <f t="shared" si="525"/>
        <v>0</v>
      </c>
      <c r="DD204" s="253">
        <f t="shared" si="525"/>
        <v>0</v>
      </c>
      <c r="DE204" s="253">
        <f t="shared" si="525"/>
        <v>0</v>
      </c>
      <c r="DF204" s="253">
        <f t="shared" si="525"/>
        <v>0</v>
      </c>
      <c r="DG204" s="253">
        <f t="shared" si="525"/>
        <v>0</v>
      </c>
      <c r="DH204" s="253">
        <f t="shared" si="525"/>
        <v>0</v>
      </c>
      <c r="DI204" s="253">
        <f t="shared" si="525"/>
        <v>0</v>
      </c>
      <c r="DJ204" s="253">
        <f t="shared" si="525"/>
        <v>0</v>
      </c>
      <c r="DK204" s="253">
        <f t="shared" si="525"/>
        <v>0</v>
      </c>
      <c r="DL204" s="253">
        <f t="shared" si="525"/>
        <v>0</v>
      </c>
    </row>
    <row r="205" spans="1:116" s="27" customFormat="1" ht="24.75" customHeight="1">
      <c r="A205" s="272" t="str">
        <f t="shared" ref="A205:A216" si="526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527">SUM(J205:L205)</f>
        <v>0</v>
      </c>
      <c r="H205" s="236">
        <f>ROUND(SUM(S205,AD205,AO205,AZ205),1)</f>
        <v>0</v>
      </c>
      <c r="I205" s="236">
        <f t="shared" ref="I205:I216" si="528">SUM(M205:O205)</f>
        <v>0</v>
      </c>
      <c r="J205" s="236">
        <f t="shared" ref="J205:J216" si="529">ROUND(SUM(U205,AF205,AQ205,BB205),1)</f>
        <v>0</v>
      </c>
      <c r="K205" s="236">
        <f t="shared" ref="K205:K216" si="530">ROUND(SUM(V205,AG205,AR205,BC205),1)</f>
        <v>0</v>
      </c>
      <c r="L205" s="236">
        <f t="shared" ref="L205:L216" si="531">ROUND(SUM(W205,AH205,AS205,BD205),1)</f>
        <v>0</v>
      </c>
      <c r="M205" s="236">
        <f t="shared" ref="M205:M216" si="532">ROUND(SUM(X205,AI205,AT205,BE205),1)</f>
        <v>0</v>
      </c>
      <c r="N205" s="236">
        <f t="shared" ref="N205:N216" si="533">ROUND(SUM(Y205,AJ205,AU205,BF205),1)</f>
        <v>0</v>
      </c>
      <c r="O205" s="236">
        <f t="shared" ref="O205:O215" si="534">ROUND(SUM(Z205,AK205,AV205,BG205),1)</f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9">
        <f t="shared" ref="BH205:BH217" si="535">IF((COUNTA(BJ205:DL205)-COUNTIF(BJ205:DL205,0))=0,0,CONCATENATE("Ошибки!-",COUNTA(BJ205:DL205)-COUNTIF(BJ205:DL205,0)))</f>
        <v>0</v>
      </c>
      <c r="BI205" s="255" t="str">
        <f t="shared" ref="BI205:BI216" si="536">D205</f>
        <v>02</v>
      </c>
      <c r="BJ205" s="318"/>
      <c r="BK205" s="253">
        <f>IF(ROUND((E205-F205),5)&gt;=0,0,"Ошибка!")</f>
        <v>0</v>
      </c>
      <c r="BL205" s="318"/>
      <c r="BM205" s="253">
        <f t="shared" ref="BM205:BM216" si="537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253">
        <f t="shared" ref="BV205:BV216" si="538">IF(ROUND((P205-Q205),5)&gt;=0,0,"Ошибка!")</f>
        <v>0</v>
      </c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253">
        <f t="shared" ref="CG205:CG216" si="539">IF(ROUND((AA205-AB205),5)&gt;=0,0,"Ошибка!")</f>
        <v>0</v>
      </c>
      <c r="CH205" s="318"/>
      <c r="CI205" s="253">
        <f t="shared" ref="CI205:CI216" si="540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253">
        <f t="shared" ref="CR205:CR216" si="541">IF(ROUND((AL205-AM205),5)&gt;=0,0,"Ошибка!")</f>
        <v>0</v>
      </c>
      <c r="CS205" s="318"/>
      <c r="CT205" s="253">
        <f t="shared" ref="CT205:CT216" si="542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253">
        <f t="shared" ref="DC205:DC216" si="543">IF(ROUND((AW205-AX205),5)&gt;=0,0,"Ошибка!")</f>
        <v>0</v>
      </c>
      <c r="DD205" s="318"/>
      <c r="DE205" s="253">
        <f t="shared" ref="DE205:DE216" si="544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.75" customHeight="1">
      <c r="A206" s="272" t="str">
        <f t="shared" si="526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545">ROUND(SUM(P206,AA206,AL206,AW206),0)</f>
        <v>0</v>
      </c>
      <c r="F206" s="236">
        <f t="shared" ref="F206:F216" si="546">ROUND(SUM(Q206,AB206,AM206,AX206),1)</f>
        <v>0</v>
      </c>
      <c r="G206" s="236">
        <f t="shared" si="527"/>
        <v>0</v>
      </c>
      <c r="H206" s="236">
        <f t="shared" ref="H206:H216" si="547">ROUND(SUM(S206,AD206,AO206,AZ206),1)</f>
        <v>0</v>
      </c>
      <c r="I206" s="236">
        <f t="shared" si="528"/>
        <v>0</v>
      </c>
      <c r="J206" s="236">
        <f t="shared" si="529"/>
        <v>0</v>
      </c>
      <c r="K206" s="236">
        <f t="shared" si="530"/>
        <v>0</v>
      </c>
      <c r="L206" s="236">
        <f t="shared" si="531"/>
        <v>0</v>
      </c>
      <c r="M206" s="236">
        <f t="shared" si="532"/>
        <v>0</v>
      </c>
      <c r="N206" s="236">
        <f t="shared" si="533"/>
        <v>0</v>
      </c>
      <c r="O206" s="236">
        <f t="shared" si="534"/>
        <v>0</v>
      </c>
      <c r="P206" s="220"/>
      <c r="Q206" s="221"/>
      <c r="R206" s="237">
        <f t="shared" ref="R206:R216" si="548">SUM(U206:W206)</f>
        <v>0</v>
      </c>
      <c r="S206" s="221"/>
      <c r="T206" s="237">
        <f t="shared" ref="T206:T215" si="549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550">SUM(AF206:AH206)</f>
        <v>0</v>
      </c>
      <c r="AD206" s="221"/>
      <c r="AE206" s="237">
        <f t="shared" ref="AE206:AE215" si="551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552">SUM(AQ206:AS206)</f>
        <v>0</v>
      </c>
      <c r="AO206" s="221"/>
      <c r="AP206" s="237">
        <f t="shared" ref="AP206:AP215" si="553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554">SUM(BB206:BD206)</f>
        <v>0</v>
      </c>
      <c r="AZ206" s="221"/>
      <c r="BA206" s="237">
        <f t="shared" ref="BA206:BA215" si="555">SUM(BE206:BG206)</f>
        <v>0</v>
      </c>
      <c r="BB206" s="221"/>
      <c r="BC206" s="233"/>
      <c r="BD206" s="221"/>
      <c r="BE206" s="221"/>
      <c r="BF206" s="233"/>
      <c r="BG206" s="221"/>
      <c r="BH206" s="379">
        <f t="shared" si="535"/>
        <v>0</v>
      </c>
      <c r="BI206" s="255" t="str">
        <f t="shared" si="536"/>
        <v>03</v>
      </c>
      <c r="BJ206" s="318"/>
      <c r="BK206" s="253">
        <f t="shared" ref="BK206:BK216" si="556">IF(ROUND((E206-F206),5)&gt;=0,0,"Ошибка!")</f>
        <v>0</v>
      </c>
      <c r="BL206" s="318"/>
      <c r="BM206" s="253">
        <f t="shared" si="537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253">
        <f t="shared" si="538"/>
        <v>0</v>
      </c>
      <c r="BW206" s="318"/>
      <c r="BX206" s="253">
        <f t="shared" ref="BX206:BX216" si="557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253">
        <f t="shared" si="539"/>
        <v>0</v>
      </c>
      <c r="CH206" s="318"/>
      <c r="CI206" s="253">
        <f t="shared" si="540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253">
        <f t="shared" si="541"/>
        <v>0</v>
      </c>
      <c r="CS206" s="318"/>
      <c r="CT206" s="253">
        <f t="shared" si="542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253">
        <f t="shared" si="543"/>
        <v>0</v>
      </c>
      <c r="DD206" s="318"/>
      <c r="DE206" s="253">
        <f t="shared" si="544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.75" customHeight="1">
      <c r="A207" s="272" t="str">
        <f t="shared" si="526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545"/>
        <v>0</v>
      </c>
      <c r="F207" s="236">
        <f t="shared" si="546"/>
        <v>0</v>
      </c>
      <c r="G207" s="236">
        <f t="shared" si="527"/>
        <v>0</v>
      </c>
      <c r="H207" s="236">
        <f t="shared" si="547"/>
        <v>0</v>
      </c>
      <c r="I207" s="236">
        <f t="shared" si="528"/>
        <v>0</v>
      </c>
      <c r="J207" s="236">
        <f t="shared" si="529"/>
        <v>0</v>
      </c>
      <c r="K207" s="236">
        <f t="shared" si="530"/>
        <v>0</v>
      </c>
      <c r="L207" s="236">
        <f t="shared" si="531"/>
        <v>0</v>
      </c>
      <c r="M207" s="236">
        <f t="shared" si="532"/>
        <v>0</v>
      </c>
      <c r="N207" s="236">
        <f t="shared" si="533"/>
        <v>0</v>
      </c>
      <c r="O207" s="236">
        <f t="shared" si="534"/>
        <v>0</v>
      </c>
      <c r="P207" s="220"/>
      <c r="Q207" s="221"/>
      <c r="R207" s="237">
        <f t="shared" si="548"/>
        <v>0</v>
      </c>
      <c r="S207" s="221"/>
      <c r="T207" s="237">
        <f t="shared" si="549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550"/>
        <v>0</v>
      </c>
      <c r="AD207" s="221"/>
      <c r="AE207" s="237">
        <f t="shared" si="551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552"/>
        <v>0</v>
      </c>
      <c r="AO207" s="221"/>
      <c r="AP207" s="237">
        <f t="shared" si="553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554"/>
        <v>0</v>
      </c>
      <c r="AZ207" s="221"/>
      <c r="BA207" s="237">
        <f t="shared" si="555"/>
        <v>0</v>
      </c>
      <c r="BB207" s="221"/>
      <c r="BC207" s="233"/>
      <c r="BD207" s="221"/>
      <c r="BE207" s="221"/>
      <c r="BF207" s="233"/>
      <c r="BG207" s="221"/>
      <c r="BH207" s="379">
        <f t="shared" si="535"/>
        <v>0</v>
      </c>
      <c r="BI207" s="255" t="str">
        <f t="shared" si="536"/>
        <v>04</v>
      </c>
      <c r="BJ207" s="318"/>
      <c r="BK207" s="253">
        <f t="shared" si="556"/>
        <v>0</v>
      </c>
      <c r="BL207" s="318"/>
      <c r="BM207" s="253">
        <f t="shared" si="537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253">
        <f t="shared" si="538"/>
        <v>0</v>
      </c>
      <c r="BW207" s="318"/>
      <c r="BX207" s="253">
        <f t="shared" si="557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253">
        <f t="shared" si="539"/>
        <v>0</v>
      </c>
      <c r="CH207" s="318"/>
      <c r="CI207" s="253">
        <f t="shared" si="540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253">
        <f t="shared" si="541"/>
        <v>0</v>
      </c>
      <c r="CS207" s="318"/>
      <c r="CT207" s="253">
        <f t="shared" si="542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253">
        <f t="shared" si="543"/>
        <v>0</v>
      </c>
      <c r="DD207" s="318"/>
      <c r="DE207" s="253">
        <f t="shared" si="544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.75" customHeight="1">
      <c r="A208" s="272" t="str">
        <f t="shared" si="526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545"/>
        <v>0</v>
      </c>
      <c r="F208" s="236">
        <f t="shared" si="546"/>
        <v>0</v>
      </c>
      <c r="G208" s="236">
        <f t="shared" si="527"/>
        <v>0</v>
      </c>
      <c r="H208" s="236">
        <f t="shared" si="547"/>
        <v>0</v>
      </c>
      <c r="I208" s="236">
        <f t="shared" si="528"/>
        <v>0</v>
      </c>
      <c r="J208" s="236">
        <f t="shared" si="529"/>
        <v>0</v>
      </c>
      <c r="K208" s="236">
        <f t="shared" si="530"/>
        <v>0</v>
      </c>
      <c r="L208" s="236">
        <f t="shared" si="531"/>
        <v>0</v>
      </c>
      <c r="M208" s="236">
        <f t="shared" si="532"/>
        <v>0</v>
      </c>
      <c r="N208" s="236">
        <f t="shared" si="533"/>
        <v>0</v>
      </c>
      <c r="O208" s="236">
        <f t="shared" si="534"/>
        <v>0</v>
      </c>
      <c r="P208" s="220"/>
      <c r="Q208" s="221"/>
      <c r="R208" s="237">
        <f t="shared" si="548"/>
        <v>0</v>
      </c>
      <c r="S208" s="221"/>
      <c r="T208" s="237">
        <f t="shared" si="549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550"/>
        <v>0</v>
      </c>
      <c r="AD208" s="221"/>
      <c r="AE208" s="237">
        <f t="shared" si="551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552"/>
        <v>0</v>
      </c>
      <c r="AO208" s="221"/>
      <c r="AP208" s="237">
        <f t="shared" si="553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554"/>
        <v>0</v>
      </c>
      <c r="AZ208" s="221"/>
      <c r="BA208" s="237">
        <f t="shared" si="555"/>
        <v>0</v>
      </c>
      <c r="BB208" s="221"/>
      <c r="BC208" s="233"/>
      <c r="BD208" s="221"/>
      <c r="BE208" s="221"/>
      <c r="BF208" s="233"/>
      <c r="BG208" s="221"/>
      <c r="BH208" s="379">
        <f t="shared" si="535"/>
        <v>0</v>
      </c>
      <c r="BI208" s="255" t="str">
        <f t="shared" si="536"/>
        <v>05</v>
      </c>
      <c r="BJ208" s="318"/>
      <c r="BK208" s="253">
        <f t="shared" si="556"/>
        <v>0</v>
      </c>
      <c r="BL208" s="318"/>
      <c r="BM208" s="253">
        <f t="shared" si="537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253">
        <f t="shared" si="538"/>
        <v>0</v>
      </c>
      <c r="BW208" s="318"/>
      <c r="BX208" s="253">
        <f t="shared" si="557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253">
        <f t="shared" si="539"/>
        <v>0</v>
      </c>
      <c r="CH208" s="318"/>
      <c r="CI208" s="253">
        <f t="shared" si="540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253">
        <f t="shared" si="541"/>
        <v>0</v>
      </c>
      <c r="CS208" s="318"/>
      <c r="CT208" s="253">
        <f t="shared" si="542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253">
        <f t="shared" si="543"/>
        <v>0</v>
      </c>
      <c r="DD208" s="318"/>
      <c r="DE208" s="253">
        <f t="shared" si="544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.75" customHeight="1">
      <c r="A209" s="272" t="str">
        <f t="shared" si="526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545"/>
        <v>0</v>
      </c>
      <c r="F209" s="236">
        <f t="shared" si="546"/>
        <v>0</v>
      </c>
      <c r="G209" s="236">
        <f t="shared" si="527"/>
        <v>0</v>
      </c>
      <c r="H209" s="236">
        <f t="shared" si="547"/>
        <v>0</v>
      </c>
      <c r="I209" s="236">
        <f t="shared" si="528"/>
        <v>0</v>
      </c>
      <c r="J209" s="236">
        <f t="shared" si="529"/>
        <v>0</v>
      </c>
      <c r="K209" s="236">
        <f t="shared" si="530"/>
        <v>0</v>
      </c>
      <c r="L209" s="236">
        <f t="shared" si="531"/>
        <v>0</v>
      </c>
      <c r="M209" s="236">
        <f t="shared" si="532"/>
        <v>0</v>
      </c>
      <c r="N209" s="236">
        <f t="shared" si="533"/>
        <v>0</v>
      </c>
      <c r="O209" s="236">
        <f t="shared" si="534"/>
        <v>0</v>
      </c>
      <c r="P209" s="220"/>
      <c r="Q209" s="221"/>
      <c r="R209" s="237">
        <f t="shared" si="548"/>
        <v>0</v>
      </c>
      <c r="S209" s="221"/>
      <c r="T209" s="237">
        <f t="shared" si="549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550"/>
        <v>0</v>
      </c>
      <c r="AD209" s="221"/>
      <c r="AE209" s="237">
        <f t="shared" si="551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552"/>
        <v>0</v>
      </c>
      <c r="AO209" s="221"/>
      <c r="AP209" s="237">
        <f t="shared" si="553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554"/>
        <v>0</v>
      </c>
      <c r="AZ209" s="221"/>
      <c r="BA209" s="237">
        <f t="shared" si="555"/>
        <v>0</v>
      </c>
      <c r="BB209" s="221"/>
      <c r="BC209" s="233"/>
      <c r="BD209" s="221"/>
      <c r="BE209" s="221"/>
      <c r="BF209" s="233"/>
      <c r="BG209" s="221"/>
      <c r="BH209" s="379">
        <f t="shared" si="535"/>
        <v>0</v>
      </c>
      <c r="BI209" s="255" t="str">
        <f t="shared" si="536"/>
        <v>06</v>
      </c>
      <c r="BJ209" s="318"/>
      <c r="BK209" s="253">
        <f t="shared" si="556"/>
        <v>0</v>
      </c>
      <c r="BL209" s="318"/>
      <c r="BM209" s="253">
        <f t="shared" si="537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253">
        <f t="shared" si="538"/>
        <v>0</v>
      </c>
      <c r="BW209" s="318"/>
      <c r="BX209" s="253">
        <f t="shared" si="557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253">
        <f t="shared" si="539"/>
        <v>0</v>
      </c>
      <c r="CH209" s="318"/>
      <c r="CI209" s="253">
        <f t="shared" si="540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253">
        <f t="shared" si="541"/>
        <v>0</v>
      </c>
      <c r="CS209" s="318"/>
      <c r="CT209" s="253">
        <f t="shared" si="542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253">
        <f t="shared" si="543"/>
        <v>0</v>
      </c>
      <c r="DD209" s="318"/>
      <c r="DE209" s="253">
        <f t="shared" si="544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.75" customHeight="1">
      <c r="A210" s="272" t="str">
        <f t="shared" si="526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545"/>
        <v>0</v>
      </c>
      <c r="F210" s="236">
        <f t="shared" si="546"/>
        <v>0</v>
      </c>
      <c r="G210" s="236">
        <f t="shared" si="527"/>
        <v>0</v>
      </c>
      <c r="H210" s="236">
        <f t="shared" si="547"/>
        <v>0</v>
      </c>
      <c r="I210" s="236">
        <f t="shared" si="528"/>
        <v>0</v>
      </c>
      <c r="J210" s="236">
        <f t="shared" si="529"/>
        <v>0</v>
      </c>
      <c r="K210" s="236">
        <f t="shared" si="530"/>
        <v>0</v>
      </c>
      <c r="L210" s="236">
        <f t="shared" si="531"/>
        <v>0</v>
      </c>
      <c r="M210" s="236">
        <f t="shared" si="532"/>
        <v>0</v>
      </c>
      <c r="N210" s="236">
        <f t="shared" si="533"/>
        <v>0</v>
      </c>
      <c r="O210" s="236">
        <f t="shared" si="534"/>
        <v>0</v>
      </c>
      <c r="P210" s="220"/>
      <c r="Q210" s="221"/>
      <c r="R210" s="237">
        <f t="shared" si="548"/>
        <v>0</v>
      </c>
      <c r="S210" s="221"/>
      <c r="T210" s="237">
        <f t="shared" si="549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550"/>
        <v>0</v>
      </c>
      <c r="AD210" s="221"/>
      <c r="AE210" s="237">
        <f t="shared" si="551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552"/>
        <v>0</v>
      </c>
      <c r="AO210" s="221"/>
      <c r="AP210" s="237">
        <f t="shared" si="553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554"/>
        <v>0</v>
      </c>
      <c r="AZ210" s="221"/>
      <c r="BA210" s="237">
        <f t="shared" si="555"/>
        <v>0</v>
      </c>
      <c r="BB210" s="221"/>
      <c r="BC210" s="233"/>
      <c r="BD210" s="221"/>
      <c r="BE210" s="221"/>
      <c r="BF210" s="233"/>
      <c r="BG210" s="221"/>
      <c r="BH210" s="379">
        <f t="shared" si="535"/>
        <v>0</v>
      </c>
      <c r="BI210" s="255" t="str">
        <f t="shared" si="536"/>
        <v>07</v>
      </c>
      <c r="BJ210" s="318"/>
      <c r="BK210" s="253">
        <f t="shared" si="556"/>
        <v>0</v>
      </c>
      <c r="BL210" s="318"/>
      <c r="BM210" s="253">
        <f t="shared" si="537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253">
        <f t="shared" si="538"/>
        <v>0</v>
      </c>
      <c r="BW210" s="318"/>
      <c r="BX210" s="253">
        <f t="shared" si="557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253">
        <f t="shared" si="539"/>
        <v>0</v>
      </c>
      <c r="CH210" s="318"/>
      <c r="CI210" s="253">
        <f t="shared" si="540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253">
        <f t="shared" si="541"/>
        <v>0</v>
      </c>
      <c r="CS210" s="318"/>
      <c r="CT210" s="253">
        <f t="shared" si="542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253">
        <f t="shared" si="543"/>
        <v>0</v>
      </c>
      <c r="DD210" s="318"/>
      <c r="DE210" s="253">
        <f t="shared" si="544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.75" customHeight="1">
      <c r="A211" s="272" t="str">
        <f t="shared" si="526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545"/>
        <v>0</v>
      </c>
      <c r="F211" s="236">
        <f t="shared" si="546"/>
        <v>0</v>
      </c>
      <c r="G211" s="236">
        <f t="shared" si="527"/>
        <v>0</v>
      </c>
      <c r="H211" s="236">
        <f t="shared" si="547"/>
        <v>0</v>
      </c>
      <c r="I211" s="236">
        <f t="shared" si="528"/>
        <v>0</v>
      </c>
      <c r="J211" s="236">
        <f t="shared" si="529"/>
        <v>0</v>
      </c>
      <c r="K211" s="236">
        <f t="shared" si="530"/>
        <v>0</v>
      </c>
      <c r="L211" s="236">
        <f t="shared" si="531"/>
        <v>0</v>
      </c>
      <c r="M211" s="236">
        <f t="shared" si="532"/>
        <v>0</v>
      </c>
      <c r="N211" s="236">
        <f t="shared" si="533"/>
        <v>0</v>
      </c>
      <c r="O211" s="236">
        <f t="shared" si="534"/>
        <v>0</v>
      </c>
      <c r="P211" s="220"/>
      <c r="Q211" s="221"/>
      <c r="R211" s="237">
        <f t="shared" si="548"/>
        <v>0</v>
      </c>
      <c r="S211" s="221"/>
      <c r="T211" s="237">
        <f t="shared" si="549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550"/>
        <v>0</v>
      </c>
      <c r="AD211" s="221"/>
      <c r="AE211" s="237">
        <f t="shared" si="551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552"/>
        <v>0</v>
      </c>
      <c r="AO211" s="221"/>
      <c r="AP211" s="237">
        <f t="shared" si="553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554"/>
        <v>0</v>
      </c>
      <c r="AZ211" s="221"/>
      <c r="BA211" s="237">
        <f t="shared" si="555"/>
        <v>0</v>
      </c>
      <c r="BB211" s="221"/>
      <c r="BC211" s="233"/>
      <c r="BD211" s="221"/>
      <c r="BE211" s="221"/>
      <c r="BF211" s="233"/>
      <c r="BG211" s="221"/>
      <c r="BH211" s="379">
        <f t="shared" si="535"/>
        <v>0</v>
      </c>
      <c r="BI211" s="255" t="str">
        <f t="shared" si="536"/>
        <v>08</v>
      </c>
      <c r="BJ211" s="318"/>
      <c r="BK211" s="253">
        <f t="shared" si="556"/>
        <v>0</v>
      </c>
      <c r="BL211" s="318"/>
      <c r="BM211" s="253">
        <f t="shared" si="537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253">
        <f t="shared" si="538"/>
        <v>0</v>
      </c>
      <c r="BW211" s="318"/>
      <c r="BX211" s="253">
        <f t="shared" si="557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253">
        <f t="shared" si="539"/>
        <v>0</v>
      </c>
      <c r="CH211" s="318"/>
      <c r="CI211" s="253">
        <f t="shared" si="540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253">
        <f t="shared" si="541"/>
        <v>0</v>
      </c>
      <c r="CS211" s="318"/>
      <c r="CT211" s="253">
        <f t="shared" si="542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253">
        <f t="shared" si="543"/>
        <v>0</v>
      </c>
      <c r="DD211" s="318"/>
      <c r="DE211" s="253">
        <f t="shared" si="544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.75" customHeight="1">
      <c r="A212" s="272" t="str">
        <f t="shared" si="526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545"/>
        <v>0</v>
      </c>
      <c r="F212" s="236">
        <f t="shared" si="546"/>
        <v>0</v>
      </c>
      <c r="G212" s="236">
        <f t="shared" si="527"/>
        <v>0</v>
      </c>
      <c r="H212" s="236">
        <f t="shared" si="547"/>
        <v>0</v>
      </c>
      <c r="I212" s="236">
        <f t="shared" si="528"/>
        <v>0</v>
      </c>
      <c r="J212" s="236">
        <f t="shared" si="529"/>
        <v>0</v>
      </c>
      <c r="K212" s="236">
        <f t="shared" si="530"/>
        <v>0</v>
      </c>
      <c r="L212" s="236">
        <f t="shared" si="531"/>
        <v>0</v>
      </c>
      <c r="M212" s="236">
        <f t="shared" si="532"/>
        <v>0</v>
      </c>
      <c r="N212" s="236">
        <f t="shared" si="533"/>
        <v>0</v>
      </c>
      <c r="O212" s="236">
        <f t="shared" si="534"/>
        <v>0</v>
      </c>
      <c r="P212" s="220"/>
      <c r="Q212" s="221"/>
      <c r="R212" s="237">
        <f t="shared" si="548"/>
        <v>0</v>
      </c>
      <c r="S212" s="221"/>
      <c r="T212" s="237">
        <f t="shared" si="549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550"/>
        <v>0</v>
      </c>
      <c r="AD212" s="221"/>
      <c r="AE212" s="237">
        <f t="shared" si="551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552"/>
        <v>0</v>
      </c>
      <c r="AO212" s="221"/>
      <c r="AP212" s="237">
        <f t="shared" si="553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554"/>
        <v>0</v>
      </c>
      <c r="AZ212" s="221"/>
      <c r="BA212" s="237">
        <f t="shared" si="555"/>
        <v>0</v>
      </c>
      <c r="BB212" s="221"/>
      <c r="BC212" s="233"/>
      <c r="BD212" s="221"/>
      <c r="BE212" s="221"/>
      <c r="BF212" s="233"/>
      <c r="BG212" s="221"/>
      <c r="BH212" s="379">
        <f t="shared" si="535"/>
        <v>0</v>
      </c>
      <c r="BI212" s="255" t="str">
        <f t="shared" si="536"/>
        <v>09</v>
      </c>
      <c r="BJ212" s="318"/>
      <c r="BK212" s="253">
        <f t="shared" si="556"/>
        <v>0</v>
      </c>
      <c r="BL212" s="318"/>
      <c r="BM212" s="253">
        <f t="shared" si="537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253">
        <f t="shared" si="538"/>
        <v>0</v>
      </c>
      <c r="BW212" s="318"/>
      <c r="BX212" s="253">
        <f t="shared" si="557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253">
        <f t="shared" si="539"/>
        <v>0</v>
      </c>
      <c r="CH212" s="318"/>
      <c r="CI212" s="253">
        <f t="shared" si="540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253">
        <f t="shared" si="541"/>
        <v>0</v>
      </c>
      <c r="CS212" s="318"/>
      <c r="CT212" s="253">
        <f t="shared" si="542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253">
        <f t="shared" si="543"/>
        <v>0</v>
      </c>
      <c r="DD212" s="318"/>
      <c r="DE212" s="253">
        <f t="shared" si="544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.75" customHeight="1">
      <c r="A213" s="272" t="str">
        <f t="shared" si="526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545"/>
        <v>0</v>
      </c>
      <c r="F213" s="236">
        <f t="shared" si="546"/>
        <v>0</v>
      </c>
      <c r="G213" s="236">
        <f t="shared" si="527"/>
        <v>0</v>
      </c>
      <c r="H213" s="236">
        <f t="shared" si="547"/>
        <v>0</v>
      </c>
      <c r="I213" s="236">
        <f t="shared" si="528"/>
        <v>0</v>
      </c>
      <c r="J213" s="236">
        <f t="shared" si="529"/>
        <v>0</v>
      </c>
      <c r="K213" s="236">
        <f t="shared" si="530"/>
        <v>0</v>
      </c>
      <c r="L213" s="236">
        <f t="shared" si="531"/>
        <v>0</v>
      </c>
      <c r="M213" s="236">
        <f t="shared" si="532"/>
        <v>0</v>
      </c>
      <c r="N213" s="236">
        <f t="shared" si="533"/>
        <v>0</v>
      </c>
      <c r="O213" s="236">
        <f t="shared" si="534"/>
        <v>0</v>
      </c>
      <c r="P213" s="220"/>
      <c r="Q213" s="221"/>
      <c r="R213" s="237">
        <f t="shared" si="548"/>
        <v>0</v>
      </c>
      <c r="S213" s="221"/>
      <c r="T213" s="237">
        <f t="shared" si="549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550"/>
        <v>0</v>
      </c>
      <c r="AD213" s="221"/>
      <c r="AE213" s="237">
        <f t="shared" si="551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552"/>
        <v>0</v>
      </c>
      <c r="AO213" s="221"/>
      <c r="AP213" s="237">
        <f t="shared" si="553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554"/>
        <v>0</v>
      </c>
      <c r="AZ213" s="221"/>
      <c r="BA213" s="237">
        <f t="shared" si="555"/>
        <v>0</v>
      </c>
      <c r="BB213" s="221"/>
      <c r="BC213" s="233"/>
      <c r="BD213" s="221"/>
      <c r="BE213" s="221"/>
      <c r="BF213" s="233"/>
      <c r="BG213" s="221"/>
      <c r="BH213" s="379">
        <f t="shared" si="535"/>
        <v>0</v>
      </c>
      <c r="BI213" s="255" t="str">
        <f t="shared" si="536"/>
        <v>10</v>
      </c>
      <c r="BJ213" s="318"/>
      <c r="BK213" s="253">
        <f t="shared" si="556"/>
        <v>0</v>
      </c>
      <c r="BL213" s="318"/>
      <c r="BM213" s="253">
        <f t="shared" si="537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253">
        <f t="shared" si="538"/>
        <v>0</v>
      </c>
      <c r="BW213" s="318"/>
      <c r="BX213" s="253">
        <f t="shared" si="557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253">
        <f t="shared" si="539"/>
        <v>0</v>
      </c>
      <c r="CH213" s="318"/>
      <c r="CI213" s="253">
        <f t="shared" si="540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253">
        <f t="shared" si="541"/>
        <v>0</v>
      </c>
      <c r="CS213" s="318"/>
      <c r="CT213" s="253">
        <f t="shared" si="542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253">
        <f t="shared" si="543"/>
        <v>0</v>
      </c>
      <c r="DD213" s="318"/>
      <c r="DE213" s="253">
        <f t="shared" si="544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.75" customHeight="1">
      <c r="A214" s="272" t="str">
        <f t="shared" si="526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545"/>
        <v>0</v>
      </c>
      <c r="F214" s="236">
        <f t="shared" si="546"/>
        <v>0</v>
      </c>
      <c r="G214" s="236">
        <f t="shared" si="527"/>
        <v>0</v>
      </c>
      <c r="H214" s="236">
        <f t="shared" si="547"/>
        <v>0</v>
      </c>
      <c r="I214" s="236">
        <f t="shared" si="528"/>
        <v>0</v>
      </c>
      <c r="J214" s="236">
        <f t="shared" si="529"/>
        <v>0</v>
      </c>
      <c r="K214" s="236">
        <f t="shared" si="530"/>
        <v>0</v>
      </c>
      <c r="L214" s="236">
        <f t="shared" si="531"/>
        <v>0</v>
      </c>
      <c r="M214" s="236">
        <f t="shared" si="532"/>
        <v>0</v>
      </c>
      <c r="N214" s="236">
        <f t="shared" si="533"/>
        <v>0</v>
      </c>
      <c r="O214" s="236">
        <f t="shared" si="534"/>
        <v>0</v>
      </c>
      <c r="P214" s="220"/>
      <c r="Q214" s="221"/>
      <c r="R214" s="237">
        <f t="shared" si="548"/>
        <v>0</v>
      </c>
      <c r="S214" s="221"/>
      <c r="T214" s="237">
        <f t="shared" si="549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550"/>
        <v>0</v>
      </c>
      <c r="AD214" s="221"/>
      <c r="AE214" s="237">
        <f t="shared" si="551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552"/>
        <v>0</v>
      </c>
      <c r="AO214" s="221"/>
      <c r="AP214" s="237">
        <f t="shared" si="553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554"/>
        <v>0</v>
      </c>
      <c r="AZ214" s="221"/>
      <c r="BA214" s="237">
        <f t="shared" si="555"/>
        <v>0</v>
      </c>
      <c r="BB214" s="221"/>
      <c r="BC214" s="233"/>
      <c r="BD214" s="221"/>
      <c r="BE214" s="221"/>
      <c r="BF214" s="233"/>
      <c r="BG214" s="221"/>
      <c r="BH214" s="379">
        <f t="shared" si="535"/>
        <v>0</v>
      </c>
      <c r="BI214" s="255" t="str">
        <f t="shared" si="536"/>
        <v>11</v>
      </c>
      <c r="BJ214" s="318"/>
      <c r="BK214" s="253">
        <f t="shared" si="556"/>
        <v>0</v>
      </c>
      <c r="BL214" s="318"/>
      <c r="BM214" s="253">
        <f t="shared" si="537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253">
        <f t="shared" si="538"/>
        <v>0</v>
      </c>
      <c r="BW214" s="318"/>
      <c r="BX214" s="253">
        <f t="shared" si="557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253">
        <f t="shared" si="539"/>
        <v>0</v>
      </c>
      <c r="CH214" s="318"/>
      <c r="CI214" s="253">
        <f t="shared" si="540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253">
        <f t="shared" si="541"/>
        <v>0</v>
      </c>
      <c r="CS214" s="318"/>
      <c r="CT214" s="253">
        <f t="shared" si="542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253">
        <f t="shared" si="543"/>
        <v>0</v>
      </c>
      <c r="DD214" s="318"/>
      <c r="DE214" s="253">
        <f t="shared" si="544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.75" customHeight="1">
      <c r="A215" s="272" t="str">
        <f t="shared" si="526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545"/>
        <v>0</v>
      </c>
      <c r="F215" s="236">
        <f t="shared" si="546"/>
        <v>0</v>
      </c>
      <c r="G215" s="236">
        <f t="shared" si="527"/>
        <v>0</v>
      </c>
      <c r="H215" s="236">
        <f t="shared" si="547"/>
        <v>0</v>
      </c>
      <c r="I215" s="236">
        <f t="shared" si="528"/>
        <v>0</v>
      </c>
      <c r="J215" s="236">
        <f t="shared" si="529"/>
        <v>0</v>
      </c>
      <c r="K215" s="236">
        <f t="shared" si="530"/>
        <v>0</v>
      </c>
      <c r="L215" s="236">
        <f t="shared" si="531"/>
        <v>0</v>
      </c>
      <c r="M215" s="236">
        <f t="shared" si="532"/>
        <v>0</v>
      </c>
      <c r="N215" s="236">
        <f t="shared" si="533"/>
        <v>0</v>
      </c>
      <c r="O215" s="236">
        <f t="shared" si="534"/>
        <v>0</v>
      </c>
      <c r="P215" s="220"/>
      <c r="Q215" s="221"/>
      <c r="R215" s="237">
        <f t="shared" si="548"/>
        <v>0</v>
      </c>
      <c r="S215" s="221"/>
      <c r="T215" s="237">
        <f t="shared" si="549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550"/>
        <v>0</v>
      </c>
      <c r="AD215" s="221"/>
      <c r="AE215" s="237">
        <f t="shared" si="551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552"/>
        <v>0</v>
      </c>
      <c r="AO215" s="221"/>
      <c r="AP215" s="237">
        <f t="shared" si="553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554"/>
        <v>0</v>
      </c>
      <c r="AZ215" s="221"/>
      <c r="BA215" s="237">
        <f t="shared" si="555"/>
        <v>0</v>
      </c>
      <c r="BB215" s="221"/>
      <c r="BC215" s="233"/>
      <c r="BD215" s="221"/>
      <c r="BE215" s="221"/>
      <c r="BF215" s="233"/>
      <c r="BG215" s="221"/>
      <c r="BH215" s="379">
        <f t="shared" si="535"/>
        <v>0</v>
      </c>
      <c r="BI215" s="255" t="str">
        <f t="shared" si="536"/>
        <v>12</v>
      </c>
      <c r="BJ215" s="318"/>
      <c r="BK215" s="253">
        <f t="shared" si="556"/>
        <v>0</v>
      </c>
      <c r="BL215" s="318"/>
      <c r="BM215" s="253">
        <f t="shared" si="537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253">
        <f t="shared" si="538"/>
        <v>0</v>
      </c>
      <c r="BW215" s="318"/>
      <c r="BX215" s="253">
        <f t="shared" si="557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253">
        <f t="shared" si="539"/>
        <v>0</v>
      </c>
      <c r="CH215" s="318"/>
      <c r="CI215" s="253">
        <f t="shared" si="540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253">
        <f t="shared" si="541"/>
        <v>0</v>
      </c>
      <c r="CS215" s="318"/>
      <c r="CT215" s="253">
        <f t="shared" si="542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253">
        <f t="shared" si="543"/>
        <v>0</v>
      </c>
      <c r="DD215" s="318"/>
      <c r="DE215" s="253">
        <f t="shared" si="544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ht="13.5" customHeight="1" thickBot="1">
      <c r="A216" s="272" t="str">
        <f t="shared" si="526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545"/>
        <v>0</v>
      </c>
      <c r="F216" s="236">
        <f t="shared" si="546"/>
        <v>0</v>
      </c>
      <c r="G216" s="236">
        <f t="shared" si="527"/>
        <v>0</v>
      </c>
      <c r="H216" s="236">
        <f t="shared" si="547"/>
        <v>0</v>
      </c>
      <c r="I216" s="236">
        <f t="shared" si="528"/>
        <v>0</v>
      </c>
      <c r="J216" s="236">
        <f t="shared" si="529"/>
        <v>0</v>
      </c>
      <c r="K216" s="236">
        <f t="shared" si="530"/>
        <v>0</v>
      </c>
      <c r="L216" s="236">
        <f t="shared" si="531"/>
        <v>0</v>
      </c>
      <c r="M216" s="236">
        <f t="shared" si="532"/>
        <v>0</v>
      </c>
      <c r="N216" s="236">
        <f t="shared" si="533"/>
        <v>0</v>
      </c>
      <c r="O216" s="236">
        <f>ROUND(SUM(Z216,AK216,AV216,BG216),1)</f>
        <v>0</v>
      </c>
      <c r="P216" s="223"/>
      <c r="Q216" s="224"/>
      <c r="R216" s="238">
        <f t="shared" si="548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550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552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554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9">
        <f t="shared" si="535"/>
        <v>0</v>
      </c>
      <c r="BI216" s="319" t="str">
        <f t="shared" si="536"/>
        <v>13</v>
      </c>
      <c r="BJ216" s="320"/>
      <c r="BK216" s="321">
        <f t="shared" si="556"/>
        <v>0</v>
      </c>
      <c r="BL216" s="320"/>
      <c r="BM216" s="321">
        <f t="shared" si="537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1">
        <f t="shared" si="538"/>
        <v>0</v>
      </c>
      <c r="BW216" s="320"/>
      <c r="BX216" s="321">
        <f t="shared" si="557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1">
        <f t="shared" si="539"/>
        <v>0</v>
      </c>
      <c r="CH216" s="320"/>
      <c r="CI216" s="321">
        <f t="shared" si="540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1">
        <f t="shared" si="541"/>
        <v>0</v>
      </c>
      <c r="CS216" s="320"/>
      <c r="CT216" s="321">
        <f t="shared" si="542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1">
        <f t="shared" si="543"/>
        <v>0</v>
      </c>
      <c r="DD216" s="320"/>
      <c r="DE216" s="321">
        <f t="shared" si="544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customHeight="1">
      <c r="A217" s="271" t="str">
        <f>B217</f>
        <v>Внести наименование учреждения 15</v>
      </c>
      <c r="B217" s="712" t="s">
        <v>259</v>
      </c>
      <c r="C217" s="713"/>
      <c r="D217" s="713"/>
      <c r="E217" s="713"/>
      <c r="F217" s="713"/>
      <c r="G217" s="713"/>
      <c r="H217" s="713"/>
      <c r="I217" s="713"/>
      <c r="J217" s="713"/>
      <c r="K217" s="713"/>
      <c r="L217" s="713"/>
      <c r="M217" s="713"/>
      <c r="N217" s="713"/>
      <c r="O217" s="714"/>
      <c r="P217" s="715" t="str">
        <f>CONCATENATE(P$1," - ",$B217)</f>
        <v>1 квартал - Внести наименование учреждения 15</v>
      </c>
      <c r="Q217" s="716"/>
      <c r="R217" s="716"/>
      <c r="S217" s="716"/>
      <c r="T217" s="716"/>
      <c r="U217" s="716"/>
      <c r="V217" s="716"/>
      <c r="W217" s="716"/>
      <c r="X217" s="716"/>
      <c r="Y217" s="716"/>
      <c r="Z217" s="717"/>
      <c r="AA217" s="715" t="str">
        <f>CONCATENATE(AA$1," - ",$B217)</f>
        <v>2 квартал - Внести наименование учреждения 15</v>
      </c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7"/>
      <c r="AL217" s="715" t="str">
        <f>CONCATENATE(AL$1," - ",$B217)</f>
        <v>3 квартал - Внести наименование учреждения 15</v>
      </c>
      <c r="AM217" s="716"/>
      <c r="AN217" s="716"/>
      <c r="AO217" s="716"/>
      <c r="AP217" s="716"/>
      <c r="AQ217" s="716"/>
      <c r="AR217" s="716"/>
      <c r="AS217" s="716"/>
      <c r="AT217" s="716"/>
      <c r="AU217" s="716"/>
      <c r="AV217" s="717"/>
      <c r="AW217" s="715" t="str">
        <f>CONCATENATE(AW$1," - ",$B217)</f>
        <v>4 квартал - Внести наименование учреждения 15</v>
      </c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7"/>
      <c r="BH217" s="379">
        <f t="shared" si="535"/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558">IF(ROUND(E223-SUM(E224,E226:E227),5)&gt;=0,0,"Ошибка")</f>
        <v>0</v>
      </c>
      <c r="BK217" s="285">
        <f t="shared" si="558"/>
        <v>0</v>
      </c>
      <c r="BL217" s="285">
        <f t="shared" si="558"/>
        <v>0</v>
      </c>
      <c r="BM217" s="285">
        <f t="shared" si="558"/>
        <v>0</v>
      </c>
      <c r="BN217" s="285">
        <f t="shared" si="558"/>
        <v>0</v>
      </c>
      <c r="BO217" s="285">
        <f t="shared" si="558"/>
        <v>0</v>
      </c>
      <c r="BP217" s="285">
        <f t="shared" si="558"/>
        <v>0</v>
      </c>
      <c r="BQ217" s="285">
        <f t="shared" si="558"/>
        <v>0</v>
      </c>
      <c r="BR217" s="285">
        <f t="shared" si="558"/>
        <v>0</v>
      </c>
      <c r="BS217" s="285">
        <f t="shared" si="558"/>
        <v>0</v>
      </c>
      <c r="BT217" s="285">
        <f t="shared" si="558"/>
        <v>0</v>
      </c>
      <c r="BU217" s="285">
        <f t="shared" si="558"/>
        <v>0</v>
      </c>
      <c r="BV217" s="285">
        <f t="shared" si="558"/>
        <v>0</v>
      </c>
      <c r="BW217" s="285">
        <f t="shared" si="558"/>
        <v>0</v>
      </c>
      <c r="BX217" s="285">
        <f t="shared" si="558"/>
        <v>0</v>
      </c>
      <c r="BY217" s="285">
        <f t="shared" si="558"/>
        <v>0</v>
      </c>
      <c r="BZ217" s="285">
        <f t="shared" si="558"/>
        <v>0</v>
      </c>
      <c r="CA217" s="285">
        <f t="shared" si="558"/>
        <v>0</v>
      </c>
      <c r="CB217" s="285">
        <f t="shared" si="558"/>
        <v>0</v>
      </c>
      <c r="CC217" s="285">
        <f t="shared" si="558"/>
        <v>0</v>
      </c>
      <c r="CD217" s="285">
        <f t="shared" si="558"/>
        <v>0</v>
      </c>
      <c r="CE217" s="285">
        <f t="shared" si="558"/>
        <v>0</v>
      </c>
      <c r="CF217" s="285">
        <f t="shared" si="558"/>
        <v>0</v>
      </c>
      <c r="CG217" s="285">
        <f t="shared" si="558"/>
        <v>0</v>
      </c>
      <c r="CH217" s="285">
        <f t="shared" si="558"/>
        <v>0</v>
      </c>
      <c r="CI217" s="285">
        <f t="shared" si="558"/>
        <v>0</v>
      </c>
      <c r="CJ217" s="285">
        <f t="shared" si="558"/>
        <v>0</v>
      </c>
      <c r="CK217" s="285">
        <f t="shared" si="558"/>
        <v>0</v>
      </c>
      <c r="CL217" s="285">
        <f t="shared" si="558"/>
        <v>0</v>
      </c>
      <c r="CM217" s="285">
        <f t="shared" si="558"/>
        <v>0</v>
      </c>
      <c r="CN217" s="285">
        <f t="shared" si="558"/>
        <v>0</v>
      </c>
      <c r="CO217" s="285">
        <f t="shared" si="558"/>
        <v>0</v>
      </c>
      <c r="CP217" s="285">
        <f t="shared" ref="CP217:DL217" si="559">IF(ROUND(AK223-SUM(AK224,AK226:AK227),5)&gt;=0,0,"Ошибка")</f>
        <v>0</v>
      </c>
      <c r="CQ217" s="285">
        <f t="shared" si="559"/>
        <v>0</v>
      </c>
      <c r="CR217" s="285">
        <f t="shared" si="559"/>
        <v>0</v>
      </c>
      <c r="CS217" s="285">
        <f t="shared" si="559"/>
        <v>0</v>
      </c>
      <c r="CT217" s="285">
        <f t="shared" si="559"/>
        <v>0</v>
      </c>
      <c r="CU217" s="285">
        <f t="shared" si="559"/>
        <v>0</v>
      </c>
      <c r="CV217" s="285">
        <f t="shared" si="559"/>
        <v>0</v>
      </c>
      <c r="CW217" s="285">
        <f t="shared" si="559"/>
        <v>0</v>
      </c>
      <c r="CX217" s="285">
        <f t="shared" si="559"/>
        <v>0</v>
      </c>
      <c r="CY217" s="285">
        <f t="shared" si="559"/>
        <v>0</v>
      </c>
      <c r="CZ217" s="285">
        <f t="shared" si="559"/>
        <v>0</v>
      </c>
      <c r="DA217" s="285">
        <f t="shared" si="559"/>
        <v>0</v>
      </c>
      <c r="DB217" s="285">
        <f t="shared" si="559"/>
        <v>0</v>
      </c>
      <c r="DC217" s="285">
        <f t="shared" si="559"/>
        <v>0</v>
      </c>
      <c r="DD217" s="285">
        <f t="shared" si="559"/>
        <v>0</v>
      </c>
      <c r="DE217" s="285">
        <f t="shared" si="559"/>
        <v>0</v>
      </c>
      <c r="DF217" s="285">
        <f t="shared" si="559"/>
        <v>0</v>
      </c>
      <c r="DG217" s="285">
        <f t="shared" si="559"/>
        <v>0</v>
      </c>
      <c r="DH217" s="285">
        <f t="shared" si="559"/>
        <v>0</v>
      </c>
      <c r="DI217" s="285">
        <f t="shared" si="559"/>
        <v>0</v>
      </c>
      <c r="DJ217" s="285">
        <f t="shared" si="559"/>
        <v>0</v>
      </c>
      <c r="DK217" s="285">
        <f t="shared" si="559"/>
        <v>0</v>
      </c>
      <c r="DL217" s="285">
        <f t="shared" si="559"/>
        <v>0</v>
      </c>
    </row>
    <row r="218" spans="1:116" s="27" customFormat="1" ht="24.75" customHeight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560">SUM(J219:J223,J228:J230)</f>
        <v>0</v>
      </c>
      <c r="K218" s="236">
        <f t="shared" si="560"/>
        <v>0</v>
      </c>
      <c r="L218" s="236">
        <f t="shared" si="560"/>
        <v>0</v>
      </c>
      <c r="M218" s="236">
        <f t="shared" si="560"/>
        <v>0</v>
      </c>
      <c r="N218" s="236">
        <f t="shared" si="560"/>
        <v>0</v>
      </c>
      <c r="O218" s="236">
        <f t="shared" si="560"/>
        <v>0</v>
      </c>
      <c r="P218" s="228">
        <f t="shared" ref="P218:AJ218" si="561">SUM(P219:P223,P228:P230)</f>
        <v>0</v>
      </c>
      <c r="Q218" s="226">
        <f t="shared" si="561"/>
        <v>0</v>
      </c>
      <c r="R218" s="236">
        <f t="shared" si="561"/>
        <v>0</v>
      </c>
      <c r="S218" s="226">
        <f t="shared" si="561"/>
        <v>0</v>
      </c>
      <c r="T218" s="236">
        <f t="shared" si="561"/>
        <v>0</v>
      </c>
      <c r="U218" s="226">
        <f t="shared" si="561"/>
        <v>0</v>
      </c>
      <c r="V218" s="235">
        <f t="shared" si="561"/>
        <v>0</v>
      </c>
      <c r="W218" s="226">
        <f t="shared" si="561"/>
        <v>0</v>
      </c>
      <c r="X218" s="226">
        <f t="shared" si="561"/>
        <v>0</v>
      </c>
      <c r="Y218" s="235">
        <f t="shared" si="561"/>
        <v>0</v>
      </c>
      <c r="Z218" s="227">
        <f t="shared" si="561"/>
        <v>0</v>
      </c>
      <c r="AA218" s="228">
        <f t="shared" si="561"/>
        <v>0</v>
      </c>
      <c r="AB218" s="226">
        <f t="shared" si="561"/>
        <v>0</v>
      </c>
      <c r="AC218" s="236">
        <f t="shared" si="561"/>
        <v>0</v>
      </c>
      <c r="AD218" s="226">
        <f t="shared" si="561"/>
        <v>0</v>
      </c>
      <c r="AE218" s="236">
        <f t="shared" si="561"/>
        <v>0</v>
      </c>
      <c r="AF218" s="226">
        <f t="shared" si="561"/>
        <v>0</v>
      </c>
      <c r="AG218" s="235">
        <f t="shared" si="561"/>
        <v>0</v>
      </c>
      <c r="AH218" s="226">
        <f t="shared" si="561"/>
        <v>0</v>
      </c>
      <c r="AI218" s="226">
        <f t="shared" si="561"/>
        <v>0</v>
      </c>
      <c r="AJ218" s="235">
        <f t="shared" si="561"/>
        <v>0</v>
      </c>
      <c r="AK218" s="227">
        <f t="shared" ref="AK218:BG218" si="562">SUM(AK219:AK223,AK228:AK230)</f>
        <v>0</v>
      </c>
      <c r="AL218" s="228">
        <f t="shared" si="562"/>
        <v>0</v>
      </c>
      <c r="AM218" s="226">
        <f t="shared" si="562"/>
        <v>0</v>
      </c>
      <c r="AN218" s="236">
        <f t="shared" si="562"/>
        <v>0</v>
      </c>
      <c r="AO218" s="226">
        <f t="shared" si="562"/>
        <v>0</v>
      </c>
      <c r="AP218" s="236">
        <f t="shared" si="562"/>
        <v>0</v>
      </c>
      <c r="AQ218" s="226">
        <f t="shared" si="562"/>
        <v>0</v>
      </c>
      <c r="AR218" s="235">
        <f t="shared" si="562"/>
        <v>0</v>
      </c>
      <c r="AS218" s="226">
        <f t="shared" si="562"/>
        <v>0</v>
      </c>
      <c r="AT218" s="226">
        <f t="shared" si="562"/>
        <v>0</v>
      </c>
      <c r="AU218" s="235">
        <f t="shared" si="562"/>
        <v>0</v>
      </c>
      <c r="AV218" s="227">
        <f t="shared" si="562"/>
        <v>0</v>
      </c>
      <c r="AW218" s="228">
        <f t="shared" si="562"/>
        <v>0</v>
      </c>
      <c r="AX218" s="226">
        <f t="shared" si="562"/>
        <v>0</v>
      </c>
      <c r="AY218" s="236">
        <f t="shared" si="562"/>
        <v>0</v>
      </c>
      <c r="AZ218" s="226">
        <f t="shared" si="562"/>
        <v>0</v>
      </c>
      <c r="BA218" s="236">
        <f t="shared" si="562"/>
        <v>0</v>
      </c>
      <c r="BB218" s="226">
        <f t="shared" si="562"/>
        <v>0</v>
      </c>
      <c r="BC218" s="235">
        <f t="shared" si="562"/>
        <v>0</v>
      </c>
      <c r="BD218" s="226">
        <f t="shared" si="562"/>
        <v>0</v>
      </c>
      <c r="BE218" s="226">
        <f t="shared" si="562"/>
        <v>0</v>
      </c>
      <c r="BF218" s="235">
        <f t="shared" si="562"/>
        <v>0</v>
      </c>
      <c r="BG218" s="227">
        <f t="shared" si="562"/>
        <v>0</v>
      </c>
      <c r="BH218" s="379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563">IF(E224-E225&gt;=0,0,"Ошибка")</f>
        <v>0</v>
      </c>
      <c r="BK218" s="253">
        <f t="shared" si="563"/>
        <v>0</v>
      </c>
      <c r="BL218" s="253">
        <f t="shared" si="563"/>
        <v>0</v>
      </c>
      <c r="BM218" s="253">
        <f t="shared" si="563"/>
        <v>0</v>
      </c>
      <c r="BN218" s="253">
        <f t="shared" si="563"/>
        <v>0</v>
      </c>
      <c r="BO218" s="253">
        <f t="shared" si="563"/>
        <v>0</v>
      </c>
      <c r="BP218" s="253">
        <f t="shared" si="563"/>
        <v>0</v>
      </c>
      <c r="BQ218" s="253">
        <f t="shared" si="563"/>
        <v>0</v>
      </c>
      <c r="BR218" s="253">
        <f t="shared" si="563"/>
        <v>0</v>
      </c>
      <c r="BS218" s="253">
        <f t="shared" si="563"/>
        <v>0</v>
      </c>
      <c r="BT218" s="253">
        <f t="shared" si="563"/>
        <v>0</v>
      </c>
      <c r="BU218" s="253">
        <f t="shared" si="563"/>
        <v>0</v>
      </c>
      <c r="BV218" s="253">
        <f t="shared" si="563"/>
        <v>0</v>
      </c>
      <c r="BW218" s="253">
        <f t="shared" si="563"/>
        <v>0</v>
      </c>
      <c r="BX218" s="253">
        <f t="shared" si="563"/>
        <v>0</v>
      </c>
      <c r="BY218" s="253">
        <f t="shared" si="563"/>
        <v>0</v>
      </c>
      <c r="BZ218" s="253">
        <f t="shared" si="563"/>
        <v>0</v>
      </c>
      <c r="CA218" s="253">
        <f t="shared" si="563"/>
        <v>0</v>
      </c>
      <c r="CB218" s="253">
        <f t="shared" si="563"/>
        <v>0</v>
      </c>
      <c r="CC218" s="253">
        <f t="shared" si="563"/>
        <v>0</v>
      </c>
      <c r="CD218" s="253">
        <f t="shared" si="563"/>
        <v>0</v>
      </c>
      <c r="CE218" s="253">
        <f t="shared" si="563"/>
        <v>0</v>
      </c>
      <c r="CF218" s="253">
        <f t="shared" si="563"/>
        <v>0</v>
      </c>
      <c r="CG218" s="253">
        <f t="shared" si="563"/>
        <v>0</v>
      </c>
      <c r="CH218" s="253">
        <f t="shared" si="563"/>
        <v>0</v>
      </c>
      <c r="CI218" s="253">
        <f t="shared" si="563"/>
        <v>0</v>
      </c>
      <c r="CJ218" s="253">
        <f t="shared" si="563"/>
        <v>0</v>
      </c>
      <c r="CK218" s="253">
        <f t="shared" si="563"/>
        <v>0</v>
      </c>
      <c r="CL218" s="253">
        <f t="shared" si="563"/>
        <v>0</v>
      </c>
      <c r="CM218" s="253">
        <f t="shared" si="563"/>
        <v>0</v>
      </c>
      <c r="CN218" s="253">
        <f t="shared" si="563"/>
        <v>0</v>
      </c>
      <c r="CO218" s="253">
        <f t="shared" si="563"/>
        <v>0</v>
      </c>
      <c r="CP218" s="253">
        <f t="shared" ref="CP218:DL218" si="564">IF(AK224-AK225&gt;=0,0,"Ошибка")</f>
        <v>0</v>
      </c>
      <c r="CQ218" s="253">
        <f t="shared" si="564"/>
        <v>0</v>
      </c>
      <c r="CR218" s="253">
        <f t="shared" si="564"/>
        <v>0</v>
      </c>
      <c r="CS218" s="253">
        <f t="shared" si="564"/>
        <v>0</v>
      </c>
      <c r="CT218" s="253">
        <f t="shared" si="564"/>
        <v>0</v>
      </c>
      <c r="CU218" s="253">
        <f t="shared" si="564"/>
        <v>0</v>
      </c>
      <c r="CV218" s="253">
        <f t="shared" si="564"/>
        <v>0</v>
      </c>
      <c r="CW218" s="253">
        <f t="shared" si="564"/>
        <v>0</v>
      </c>
      <c r="CX218" s="253">
        <f t="shared" si="564"/>
        <v>0</v>
      </c>
      <c r="CY218" s="253">
        <f t="shared" si="564"/>
        <v>0</v>
      </c>
      <c r="CZ218" s="253">
        <f t="shared" si="564"/>
        <v>0</v>
      </c>
      <c r="DA218" s="253">
        <f t="shared" si="564"/>
        <v>0</v>
      </c>
      <c r="DB218" s="253">
        <f t="shared" si="564"/>
        <v>0</v>
      </c>
      <c r="DC218" s="253">
        <f t="shared" si="564"/>
        <v>0</v>
      </c>
      <c r="DD218" s="253">
        <f t="shared" si="564"/>
        <v>0</v>
      </c>
      <c r="DE218" s="253">
        <f t="shared" si="564"/>
        <v>0</v>
      </c>
      <c r="DF218" s="253">
        <f t="shared" si="564"/>
        <v>0</v>
      </c>
      <c r="DG218" s="253">
        <f t="shared" si="564"/>
        <v>0</v>
      </c>
      <c r="DH218" s="253">
        <f t="shared" si="564"/>
        <v>0</v>
      </c>
      <c r="DI218" s="253">
        <f t="shared" si="564"/>
        <v>0</v>
      </c>
      <c r="DJ218" s="253">
        <f t="shared" si="564"/>
        <v>0</v>
      </c>
      <c r="DK218" s="253">
        <f t="shared" si="564"/>
        <v>0</v>
      </c>
      <c r="DL218" s="253">
        <f t="shared" si="564"/>
        <v>0</v>
      </c>
    </row>
    <row r="219" spans="1:116" s="27" customFormat="1" ht="24.75" customHeight="1">
      <c r="A219" s="272" t="str">
        <f t="shared" ref="A219:A230" si="565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566">SUM(J219:L219)</f>
        <v>0</v>
      </c>
      <c r="H219" s="236">
        <f>ROUND(SUM(S219,AD219,AO219,AZ219),1)</f>
        <v>0</v>
      </c>
      <c r="I219" s="236">
        <f t="shared" ref="I219:I230" si="567">SUM(M219:O219)</f>
        <v>0</v>
      </c>
      <c r="J219" s="236">
        <f t="shared" ref="J219:J230" si="568">ROUND(SUM(U219,AF219,AQ219,BB219),1)</f>
        <v>0</v>
      </c>
      <c r="K219" s="236">
        <f t="shared" ref="K219:K230" si="569">ROUND(SUM(V219,AG219,AR219,BC219),1)</f>
        <v>0</v>
      </c>
      <c r="L219" s="236">
        <f t="shared" ref="L219:L230" si="570">ROUND(SUM(W219,AH219,AS219,BD219),1)</f>
        <v>0</v>
      </c>
      <c r="M219" s="236">
        <f t="shared" ref="M219:M230" si="571">ROUND(SUM(X219,AI219,AT219,BE219),1)</f>
        <v>0</v>
      </c>
      <c r="N219" s="236">
        <f t="shared" ref="N219:N230" si="572">ROUND(SUM(Y219,AJ219,AU219,BF219),1)</f>
        <v>0</v>
      </c>
      <c r="O219" s="236">
        <f t="shared" ref="O219:O229" si="573">ROUND(SUM(Z219,AK219,AV219,BG219),1)</f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9">
        <f t="shared" ref="BH219:BH231" si="574">IF((COUNTA(BJ219:DL219)-COUNTIF(BJ219:DL219,0))=0,0,CONCATENATE("Ошибки!-",COUNTA(BJ219:DL219)-COUNTIF(BJ219:DL219,0)))</f>
        <v>0</v>
      </c>
      <c r="BI219" s="255" t="str">
        <f t="shared" ref="BI219:BI230" si="575">D219</f>
        <v>02</v>
      </c>
      <c r="BJ219" s="318"/>
      <c r="BK219" s="253">
        <f>IF(ROUND((E219-F219),5)&gt;=0,0,"Ошибка!")</f>
        <v>0</v>
      </c>
      <c r="BL219" s="318"/>
      <c r="BM219" s="253">
        <f t="shared" ref="BM219:BM230" si="576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253">
        <f t="shared" ref="BV219:BV230" si="577">IF(ROUND((P219-Q219),5)&gt;=0,0,"Ошибка!")</f>
        <v>0</v>
      </c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253">
        <f t="shared" ref="CG219:CG230" si="578">IF(ROUND((AA219-AB219),5)&gt;=0,0,"Ошибка!")</f>
        <v>0</v>
      </c>
      <c r="CH219" s="318"/>
      <c r="CI219" s="253">
        <f t="shared" ref="CI219:CI230" si="579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253">
        <f t="shared" ref="CR219:CR230" si="580">IF(ROUND((AL219-AM219),5)&gt;=0,0,"Ошибка!")</f>
        <v>0</v>
      </c>
      <c r="CS219" s="318"/>
      <c r="CT219" s="253">
        <f t="shared" ref="CT219:CT230" si="581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253">
        <f t="shared" ref="DC219:DC230" si="582">IF(ROUND((AW219-AX219),5)&gt;=0,0,"Ошибка!")</f>
        <v>0</v>
      </c>
      <c r="DD219" s="318"/>
      <c r="DE219" s="253">
        <f t="shared" ref="DE219:DE230" si="583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.75" customHeight="1">
      <c r="A220" s="272" t="str">
        <f t="shared" si="565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584">ROUND(SUM(P220,AA220,AL220,AW220),0)</f>
        <v>0</v>
      </c>
      <c r="F220" s="236">
        <f t="shared" ref="F220:F230" si="585">ROUND(SUM(Q220,AB220,AM220,AX220),1)</f>
        <v>0</v>
      </c>
      <c r="G220" s="236">
        <f t="shared" si="566"/>
        <v>0</v>
      </c>
      <c r="H220" s="236">
        <f t="shared" ref="H220:H230" si="586">ROUND(SUM(S220,AD220,AO220,AZ220),1)</f>
        <v>0</v>
      </c>
      <c r="I220" s="236">
        <f t="shared" si="567"/>
        <v>0</v>
      </c>
      <c r="J220" s="236">
        <f t="shared" si="568"/>
        <v>0</v>
      </c>
      <c r="K220" s="236">
        <f t="shared" si="569"/>
        <v>0</v>
      </c>
      <c r="L220" s="236">
        <f t="shared" si="570"/>
        <v>0</v>
      </c>
      <c r="M220" s="236">
        <f t="shared" si="571"/>
        <v>0</v>
      </c>
      <c r="N220" s="236">
        <f t="shared" si="572"/>
        <v>0</v>
      </c>
      <c r="O220" s="236">
        <f t="shared" si="573"/>
        <v>0</v>
      </c>
      <c r="P220" s="220"/>
      <c r="Q220" s="221"/>
      <c r="R220" s="237">
        <f t="shared" ref="R220:R230" si="587">SUM(U220:W220)</f>
        <v>0</v>
      </c>
      <c r="S220" s="221"/>
      <c r="T220" s="237">
        <f t="shared" ref="T220:T229" si="588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589">SUM(AF220:AH220)</f>
        <v>0</v>
      </c>
      <c r="AD220" s="221"/>
      <c r="AE220" s="237">
        <f t="shared" ref="AE220:AE229" si="590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591">SUM(AQ220:AS220)</f>
        <v>0</v>
      </c>
      <c r="AO220" s="221"/>
      <c r="AP220" s="237">
        <f t="shared" ref="AP220:AP229" si="592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593">SUM(BB220:BD220)</f>
        <v>0</v>
      </c>
      <c r="AZ220" s="221"/>
      <c r="BA220" s="237">
        <f t="shared" ref="BA220:BA229" si="594">SUM(BE220:BG220)</f>
        <v>0</v>
      </c>
      <c r="BB220" s="221"/>
      <c r="BC220" s="233"/>
      <c r="BD220" s="221"/>
      <c r="BE220" s="221"/>
      <c r="BF220" s="233"/>
      <c r="BG220" s="221"/>
      <c r="BH220" s="379">
        <f t="shared" si="574"/>
        <v>0</v>
      </c>
      <c r="BI220" s="255" t="str">
        <f t="shared" si="575"/>
        <v>03</v>
      </c>
      <c r="BJ220" s="318"/>
      <c r="BK220" s="253">
        <f t="shared" ref="BK220:BK230" si="595">IF(ROUND((E220-F220),5)&gt;=0,0,"Ошибка!")</f>
        <v>0</v>
      </c>
      <c r="BL220" s="318"/>
      <c r="BM220" s="253">
        <f t="shared" si="576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253">
        <f t="shared" si="577"/>
        <v>0</v>
      </c>
      <c r="BW220" s="318"/>
      <c r="BX220" s="253">
        <f t="shared" ref="BX220:BX230" si="59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253">
        <f t="shared" si="578"/>
        <v>0</v>
      </c>
      <c r="CH220" s="318"/>
      <c r="CI220" s="253">
        <f t="shared" si="579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253">
        <f t="shared" si="580"/>
        <v>0</v>
      </c>
      <c r="CS220" s="318"/>
      <c r="CT220" s="253">
        <f t="shared" si="581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253">
        <f t="shared" si="582"/>
        <v>0</v>
      </c>
      <c r="DD220" s="318"/>
      <c r="DE220" s="253">
        <f t="shared" si="583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.75" customHeight="1">
      <c r="A221" s="272" t="str">
        <f t="shared" si="565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584"/>
        <v>0</v>
      </c>
      <c r="F221" s="236">
        <f t="shared" si="585"/>
        <v>0</v>
      </c>
      <c r="G221" s="236">
        <f t="shared" si="566"/>
        <v>0</v>
      </c>
      <c r="H221" s="236">
        <f t="shared" si="586"/>
        <v>0</v>
      </c>
      <c r="I221" s="236">
        <f t="shared" si="567"/>
        <v>0</v>
      </c>
      <c r="J221" s="236">
        <f t="shared" si="568"/>
        <v>0</v>
      </c>
      <c r="K221" s="236">
        <f t="shared" si="569"/>
        <v>0</v>
      </c>
      <c r="L221" s="236">
        <f t="shared" si="570"/>
        <v>0</v>
      </c>
      <c r="M221" s="236">
        <f t="shared" si="571"/>
        <v>0</v>
      </c>
      <c r="N221" s="236">
        <f t="shared" si="572"/>
        <v>0</v>
      </c>
      <c r="O221" s="236">
        <f t="shared" si="573"/>
        <v>0</v>
      </c>
      <c r="P221" s="220"/>
      <c r="Q221" s="221"/>
      <c r="R221" s="237">
        <f t="shared" si="587"/>
        <v>0</v>
      </c>
      <c r="S221" s="221"/>
      <c r="T221" s="237">
        <f t="shared" si="588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589"/>
        <v>0</v>
      </c>
      <c r="AD221" s="221"/>
      <c r="AE221" s="237">
        <f t="shared" si="590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591"/>
        <v>0</v>
      </c>
      <c r="AO221" s="221"/>
      <c r="AP221" s="237">
        <f t="shared" si="592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593"/>
        <v>0</v>
      </c>
      <c r="AZ221" s="221"/>
      <c r="BA221" s="237">
        <f t="shared" si="594"/>
        <v>0</v>
      </c>
      <c r="BB221" s="221"/>
      <c r="BC221" s="233"/>
      <c r="BD221" s="221"/>
      <c r="BE221" s="221"/>
      <c r="BF221" s="233"/>
      <c r="BG221" s="221"/>
      <c r="BH221" s="379">
        <f t="shared" si="574"/>
        <v>0</v>
      </c>
      <c r="BI221" s="255" t="str">
        <f t="shared" si="575"/>
        <v>04</v>
      </c>
      <c r="BJ221" s="318"/>
      <c r="BK221" s="253">
        <f t="shared" si="595"/>
        <v>0</v>
      </c>
      <c r="BL221" s="318"/>
      <c r="BM221" s="253">
        <f t="shared" si="576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253">
        <f t="shared" si="577"/>
        <v>0</v>
      </c>
      <c r="BW221" s="318"/>
      <c r="BX221" s="253">
        <f t="shared" si="59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253">
        <f t="shared" si="578"/>
        <v>0</v>
      </c>
      <c r="CH221" s="318"/>
      <c r="CI221" s="253">
        <f t="shared" si="579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253">
        <f t="shared" si="580"/>
        <v>0</v>
      </c>
      <c r="CS221" s="318"/>
      <c r="CT221" s="253">
        <f t="shared" si="581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253">
        <f t="shared" si="582"/>
        <v>0</v>
      </c>
      <c r="DD221" s="318"/>
      <c r="DE221" s="253">
        <f t="shared" si="583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.75" customHeight="1">
      <c r="A222" s="272" t="str">
        <f t="shared" si="565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584"/>
        <v>0</v>
      </c>
      <c r="F222" s="236">
        <f t="shared" si="585"/>
        <v>0</v>
      </c>
      <c r="G222" s="236">
        <f t="shared" si="566"/>
        <v>0</v>
      </c>
      <c r="H222" s="236">
        <f t="shared" si="586"/>
        <v>0</v>
      </c>
      <c r="I222" s="236">
        <f t="shared" si="567"/>
        <v>0</v>
      </c>
      <c r="J222" s="236">
        <f t="shared" si="568"/>
        <v>0</v>
      </c>
      <c r="K222" s="236">
        <f t="shared" si="569"/>
        <v>0</v>
      </c>
      <c r="L222" s="236">
        <f t="shared" si="570"/>
        <v>0</v>
      </c>
      <c r="M222" s="236">
        <f t="shared" si="571"/>
        <v>0</v>
      </c>
      <c r="N222" s="236">
        <f t="shared" si="572"/>
        <v>0</v>
      </c>
      <c r="O222" s="236">
        <f t="shared" si="573"/>
        <v>0</v>
      </c>
      <c r="P222" s="220"/>
      <c r="Q222" s="221"/>
      <c r="R222" s="237">
        <f t="shared" si="587"/>
        <v>0</v>
      </c>
      <c r="S222" s="221"/>
      <c r="T222" s="237">
        <f t="shared" si="588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589"/>
        <v>0</v>
      </c>
      <c r="AD222" s="221"/>
      <c r="AE222" s="237">
        <f t="shared" si="590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591"/>
        <v>0</v>
      </c>
      <c r="AO222" s="221"/>
      <c r="AP222" s="237">
        <f t="shared" si="592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593"/>
        <v>0</v>
      </c>
      <c r="AZ222" s="221"/>
      <c r="BA222" s="237">
        <f t="shared" si="594"/>
        <v>0</v>
      </c>
      <c r="BB222" s="221"/>
      <c r="BC222" s="233"/>
      <c r="BD222" s="221"/>
      <c r="BE222" s="221"/>
      <c r="BF222" s="233"/>
      <c r="BG222" s="221"/>
      <c r="BH222" s="379">
        <f t="shared" si="574"/>
        <v>0</v>
      </c>
      <c r="BI222" s="255" t="str">
        <f t="shared" si="575"/>
        <v>05</v>
      </c>
      <c r="BJ222" s="318"/>
      <c r="BK222" s="253">
        <f t="shared" si="595"/>
        <v>0</v>
      </c>
      <c r="BL222" s="318"/>
      <c r="BM222" s="253">
        <f t="shared" si="576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253">
        <f t="shared" si="577"/>
        <v>0</v>
      </c>
      <c r="BW222" s="318"/>
      <c r="BX222" s="253">
        <f t="shared" si="59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253">
        <f t="shared" si="578"/>
        <v>0</v>
      </c>
      <c r="CH222" s="318"/>
      <c r="CI222" s="253">
        <f t="shared" si="579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253">
        <f t="shared" si="580"/>
        <v>0</v>
      </c>
      <c r="CS222" s="318"/>
      <c r="CT222" s="253">
        <f t="shared" si="581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253">
        <f t="shared" si="582"/>
        <v>0</v>
      </c>
      <c r="DD222" s="318"/>
      <c r="DE222" s="253">
        <f t="shared" si="583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.75" customHeight="1">
      <c r="A223" s="272" t="str">
        <f t="shared" si="565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584"/>
        <v>0</v>
      </c>
      <c r="F223" s="236">
        <f t="shared" si="585"/>
        <v>0</v>
      </c>
      <c r="G223" s="236">
        <f t="shared" si="566"/>
        <v>0</v>
      </c>
      <c r="H223" s="236">
        <f t="shared" si="586"/>
        <v>0</v>
      </c>
      <c r="I223" s="236">
        <f t="shared" si="567"/>
        <v>0</v>
      </c>
      <c r="J223" s="236">
        <f t="shared" si="568"/>
        <v>0</v>
      </c>
      <c r="K223" s="236">
        <f t="shared" si="569"/>
        <v>0</v>
      </c>
      <c r="L223" s="236">
        <f t="shared" si="570"/>
        <v>0</v>
      </c>
      <c r="M223" s="236">
        <f t="shared" si="571"/>
        <v>0</v>
      </c>
      <c r="N223" s="236">
        <f t="shared" si="572"/>
        <v>0</v>
      </c>
      <c r="O223" s="236">
        <f t="shared" si="573"/>
        <v>0</v>
      </c>
      <c r="P223" s="220"/>
      <c r="Q223" s="221"/>
      <c r="R223" s="237">
        <f t="shared" si="587"/>
        <v>0</v>
      </c>
      <c r="S223" s="221"/>
      <c r="T223" s="237">
        <f t="shared" si="588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589"/>
        <v>0</v>
      </c>
      <c r="AD223" s="221"/>
      <c r="AE223" s="237">
        <f t="shared" si="590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591"/>
        <v>0</v>
      </c>
      <c r="AO223" s="221"/>
      <c r="AP223" s="237">
        <f t="shared" si="592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593"/>
        <v>0</v>
      </c>
      <c r="AZ223" s="221"/>
      <c r="BA223" s="237">
        <f t="shared" si="594"/>
        <v>0</v>
      </c>
      <c r="BB223" s="221"/>
      <c r="BC223" s="233"/>
      <c r="BD223" s="221"/>
      <c r="BE223" s="221"/>
      <c r="BF223" s="233"/>
      <c r="BG223" s="221"/>
      <c r="BH223" s="379">
        <f t="shared" si="574"/>
        <v>0</v>
      </c>
      <c r="BI223" s="255" t="str">
        <f t="shared" si="575"/>
        <v>06</v>
      </c>
      <c r="BJ223" s="318"/>
      <c r="BK223" s="253">
        <f t="shared" si="595"/>
        <v>0</v>
      </c>
      <c r="BL223" s="318"/>
      <c r="BM223" s="253">
        <f t="shared" si="576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253">
        <f t="shared" si="577"/>
        <v>0</v>
      </c>
      <c r="BW223" s="318"/>
      <c r="BX223" s="253">
        <f t="shared" si="59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253">
        <f t="shared" si="578"/>
        <v>0</v>
      </c>
      <c r="CH223" s="318"/>
      <c r="CI223" s="253">
        <f t="shared" si="579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253">
        <f t="shared" si="580"/>
        <v>0</v>
      </c>
      <c r="CS223" s="318"/>
      <c r="CT223" s="253">
        <f t="shared" si="581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253">
        <f t="shared" si="582"/>
        <v>0</v>
      </c>
      <c r="DD223" s="318"/>
      <c r="DE223" s="253">
        <f t="shared" si="583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.75" customHeight="1">
      <c r="A224" s="272" t="str">
        <f t="shared" si="565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584"/>
        <v>0</v>
      </c>
      <c r="F224" s="236">
        <f t="shared" si="585"/>
        <v>0</v>
      </c>
      <c r="G224" s="236">
        <f t="shared" si="566"/>
        <v>0</v>
      </c>
      <c r="H224" s="236">
        <f t="shared" si="586"/>
        <v>0</v>
      </c>
      <c r="I224" s="236">
        <f t="shared" si="567"/>
        <v>0</v>
      </c>
      <c r="J224" s="236">
        <f t="shared" si="568"/>
        <v>0</v>
      </c>
      <c r="K224" s="236">
        <f t="shared" si="569"/>
        <v>0</v>
      </c>
      <c r="L224" s="236">
        <f t="shared" si="570"/>
        <v>0</v>
      </c>
      <c r="M224" s="236">
        <f t="shared" si="571"/>
        <v>0</v>
      </c>
      <c r="N224" s="236">
        <f t="shared" si="572"/>
        <v>0</v>
      </c>
      <c r="O224" s="236">
        <f t="shared" si="573"/>
        <v>0</v>
      </c>
      <c r="P224" s="220"/>
      <c r="Q224" s="221"/>
      <c r="R224" s="237">
        <f t="shared" si="587"/>
        <v>0</v>
      </c>
      <c r="S224" s="221"/>
      <c r="T224" s="237">
        <f t="shared" si="588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589"/>
        <v>0</v>
      </c>
      <c r="AD224" s="221"/>
      <c r="AE224" s="237">
        <f t="shared" si="590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591"/>
        <v>0</v>
      </c>
      <c r="AO224" s="221"/>
      <c r="AP224" s="237">
        <f t="shared" si="592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593"/>
        <v>0</v>
      </c>
      <c r="AZ224" s="221"/>
      <c r="BA224" s="237">
        <f t="shared" si="594"/>
        <v>0</v>
      </c>
      <c r="BB224" s="221"/>
      <c r="BC224" s="233"/>
      <c r="BD224" s="221"/>
      <c r="BE224" s="221"/>
      <c r="BF224" s="233"/>
      <c r="BG224" s="221"/>
      <c r="BH224" s="379">
        <f t="shared" si="574"/>
        <v>0</v>
      </c>
      <c r="BI224" s="255" t="str">
        <f t="shared" si="575"/>
        <v>07</v>
      </c>
      <c r="BJ224" s="318"/>
      <c r="BK224" s="253">
        <f t="shared" si="595"/>
        <v>0</v>
      </c>
      <c r="BL224" s="318"/>
      <c r="BM224" s="253">
        <f t="shared" si="576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253">
        <f t="shared" si="577"/>
        <v>0</v>
      </c>
      <c r="BW224" s="318"/>
      <c r="BX224" s="253">
        <f t="shared" si="59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253">
        <f t="shared" si="578"/>
        <v>0</v>
      </c>
      <c r="CH224" s="318"/>
      <c r="CI224" s="253">
        <f t="shared" si="579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253">
        <f t="shared" si="580"/>
        <v>0</v>
      </c>
      <c r="CS224" s="318"/>
      <c r="CT224" s="253">
        <f t="shared" si="581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253">
        <f t="shared" si="582"/>
        <v>0</v>
      </c>
      <c r="DD224" s="318"/>
      <c r="DE224" s="253">
        <f t="shared" si="583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.75" customHeight="1">
      <c r="A225" s="272" t="str">
        <f t="shared" si="565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584"/>
        <v>0</v>
      </c>
      <c r="F225" s="236">
        <f t="shared" si="585"/>
        <v>0</v>
      </c>
      <c r="G225" s="236">
        <f t="shared" si="566"/>
        <v>0</v>
      </c>
      <c r="H225" s="236">
        <f t="shared" si="586"/>
        <v>0</v>
      </c>
      <c r="I225" s="236">
        <f t="shared" si="567"/>
        <v>0</v>
      </c>
      <c r="J225" s="236">
        <f t="shared" si="568"/>
        <v>0</v>
      </c>
      <c r="K225" s="236">
        <f t="shared" si="569"/>
        <v>0</v>
      </c>
      <c r="L225" s="236">
        <f t="shared" si="570"/>
        <v>0</v>
      </c>
      <c r="M225" s="236">
        <f t="shared" si="571"/>
        <v>0</v>
      </c>
      <c r="N225" s="236">
        <f t="shared" si="572"/>
        <v>0</v>
      </c>
      <c r="O225" s="236">
        <f t="shared" si="573"/>
        <v>0</v>
      </c>
      <c r="P225" s="220"/>
      <c r="Q225" s="221"/>
      <c r="R225" s="237">
        <f t="shared" si="587"/>
        <v>0</v>
      </c>
      <c r="S225" s="221"/>
      <c r="T225" s="237">
        <f t="shared" si="588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589"/>
        <v>0</v>
      </c>
      <c r="AD225" s="221"/>
      <c r="AE225" s="237">
        <f t="shared" si="590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591"/>
        <v>0</v>
      </c>
      <c r="AO225" s="221"/>
      <c r="AP225" s="237">
        <f t="shared" si="592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593"/>
        <v>0</v>
      </c>
      <c r="AZ225" s="221"/>
      <c r="BA225" s="237">
        <f t="shared" si="594"/>
        <v>0</v>
      </c>
      <c r="BB225" s="221"/>
      <c r="BC225" s="233"/>
      <c r="BD225" s="221"/>
      <c r="BE225" s="221"/>
      <c r="BF225" s="233"/>
      <c r="BG225" s="221"/>
      <c r="BH225" s="379">
        <f t="shared" si="574"/>
        <v>0</v>
      </c>
      <c r="BI225" s="255" t="str">
        <f t="shared" si="575"/>
        <v>08</v>
      </c>
      <c r="BJ225" s="318"/>
      <c r="BK225" s="253">
        <f t="shared" si="595"/>
        <v>0</v>
      </c>
      <c r="BL225" s="318"/>
      <c r="BM225" s="253">
        <f t="shared" si="576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253">
        <f t="shared" si="577"/>
        <v>0</v>
      </c>
      <c r="BW225" s="318"/>
      <c r="BX225" s="253">
        <f t="shared" si="59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253">
        <f t="shared" si="578"/>
        <v>0</v>
      </c>
      <c r="CH225" s="318"/>
      <c r="CI225" s="253">
        <f t="shared" si="579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253">
        <f t="shared" si="580"/>
        <v>0</v>
      </c>
      <c r="CS225" s="318"/>
      <c r="CT225" s="253">
        <f t="shared" si="581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253">
        <f t="shared" si="582"/>
        <v>0</v>
      </c>
      <c r="DD225" s="318"/>
      <c r="DE225" s="253">
        <f t="shared" si="583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.75" customHeight="1">
      <c r="A226" s="272" t="str">
        <f t="shared" si="565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584"/>
        <v>0</v>
      </c>
      <c r="F226" s="236">
        <f t="shared" si="585"/>
        <v>0</v>
      </c>
      <c r="G226" s="236">
        <f t="shared" si="566"/>
        <v>0</v>
      </c>
      <c r="H226" s="236">
        <f t="shared" si="586"/>
        <v>0</v>
      </c>
      <c r="I226" s="236">
        <f t="shared" si="567"/>
        <v>0</v>
      </c>
      <c r="J226" s="236">
        <f t="shared" si="568"/>
        <v>0</v>
      </c>
      <c r="K226" s="236">
        <f t="shared" si="569"/>
        <v>0</v>
      </c>
      <c r="L226" s="236">
        <f t="shared" si="570"/>
        <v>0</v>
      </c>
      <c r="M226" s="236">
        <f t="shared" si="571"/>
        <v>0</v>
      </c>
      <c r="N226" s="236">
        <f t="shared" si="572"/>
        <v>0</v>
      </c>
      <c r="O226" s="236">
        <f t="shared" si="573"/>
        <v>0</v>
      </c>
      <c r="P226" s="220"/>
      <c r="Q226" s="221"/>
      <c r="R226" s="237">
        <f t="shared" si="587"/>
        <v>0</v>
      </c>
      <c r="S226" s="221"/>
      <c r="T226" s="237">
        <f t="shared" si="588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589"/>
        <v>0</v>
      </c>
      <c r="AD226" s="221"/>
      <c r="AE226" s="237">
        <f t="shared" si="590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591"/>
        <v>0</v>
      </c>
      <c r="AO226" s="221"/>
      <c r="AP226" s="237">
        <f t="shared" si="592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593"/>
        <v>0</v>
      </c>
      <c r="AZ226" s="221"/>
      <c r="BA226" s="237">
        <f t="shared" si="594"/>
        <v>0</v>
      </c>
      <c r="BB226" s="221"/>
      <c r="BC226" s="233"/>
      <c r="BD226" s="221"/>
      <c r="BE226" s="221"/>
      <c r="BF226" s="233"/>
      <c r="BG226" s="221"/>
      <c r="BH226" s="379">
        <f t="shared" si="574"/>
        <v>0</v>
      </c>
      <c r="BI226" s="255" t="str">
        <f t="shared" si="575"/>
        <v>09</v>
      </c>
      <c r="BJ226" s="318"/>
      <c r="BK226" s="253">
        <f t="shared" si="595"/>
        <v>0</v>
      </c>
      <c r="BL226" s="318"/>
      <c r="BM226" s="253">
        <f t="shared" si="576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253">
        <f t="shared" si="577"/>
        <v>0</v>
      </c>
      <c r="BW226" s="318"/>
      <c r="BX226" s="253">
        <f t="shared" si="59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253">
        <f t="shared" si="578"/>
        <v>0</v>
      </c>
      <c r="CH226" s="318"/>
      <c r="CI226" s="253">
        <f t="shared" si="579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253">
        <f t="shared" si="580"/>
        <v>0</v>
      </c>
      <c r="CS226" s="318"/>
      <c r="CT226" s="253">
        <f t="shared" si="581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253">
        <f t="shared" si="582"/>
        <v>0</v>
      </c>
      <c r="DD226" s="318"/>
      <c r="DE226" s="253">
        <f t="shared" si="583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.75" customHeight="1">
      <c r="A227" s="272" t="str">
        <f t="shared" si="565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584"/>
        <v>0</v>
      </c>
      <c r="F227" s="236">
        <f t="shared" si="585"/>
        <v>0</v>
      </c>
      <c r="G227" s="236">
        <f t="shared" si="566"/>
        <v>0</v>
      </c>
      <c r="H227" s="236">
        <f t="shared" si="586"/>
        <v>0</v>
      </c>
      <c r="I227" s="236">
        <f t="shared" si="567"/>
        <v>0</v>
      </c>
      <c r="J227" s="236">
        <f t="shared" si="568"/>
        <v>0</v>
      </c>
      <c r="K227" s="236">
        <f t="shared" si="569"/>
        <v>0</v>
      </c>
      <c r="L227" s="236">
        <f t="shared" si="570"/>
        <v>0</v>
      </c>
      <c r="M227" s="236">
        <f t="shared" si="571"/>
        <v>0</v>
      </c>
      <c r="N227" s="236">
        <f t="shared" si="572"/>
        <v>0</v>
      </c>
      <c r="O227" s="236">
        <f t="shared" si="573"/>
        <v>0</v>
      </c>
      <c r="P227" s="220"/>
      <c r="Q227" s="221"/>
      <c r="R227" s="237">
        <f t="shared" si="587"/>
        <v>0</v>
      </c>
      <c r="S227" s="221"/>
      <c r="T227" s="237">
        <f t="shared" si="588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589"/>
        <v>0</v>
      </c>
      <c r="AD227" s="221"/>
      <c r="AE227" s="237">
        <f t="shared" si="590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591"/>
        <v>0</v>
      </c>
      <c r="AO227" s="221"/>
      <c r="AP227" s="237">
        <f t="shared" si="592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593"/>
        <v>0</v>
      </c>
      <c r="AZ227" s="221"/>
      <c r="BA227" s="237">
        <f t="shared" si="594"/>
        <v>0</v>
      </c>
      <c r="BB227" s="221"/>
      <c r="BC227" s="233"/>
      <c r="BD227" s="221"/>
      <c r="BE227" s="221"/>
      <c r="BF227" s="233"/>
      <c r="BG227" s="221"/>
      <c r="BH227" s="379">
        <f t="shared" si="574"/>
        <v>0</v>
      </c>
      <c r="BI227" s="255" t="str">
        <f t="shared" si="575"/>
        <v>10</v>
      </c>
      <c r="BJ227" s="318"/>
      <c r="BK227" s="253">
        <f t="shared" si="595"/>
        <v>0</v>
      </c>
      <c r="BL227" s="318"/>
      <c r="BM227" s="253">
        <f t="shared" si="576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253">
        <f t="shared" si="577"/>
        <v>0</v>
      </c>
      <c r="BW227" s="318"/>
      <c r="BX227" s="253">
        <f t="shared" si="59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253">
        <f t="shared" si="578"/>
        <v>0</v>
      </c>
      <c r="CH227" s="318"/>
      <c r="CI227" s="253">
        <f t="shared" si="579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253">
        <f t="shared" si="580"/>
        <v>0</v>
      </c>
      <c r="CS227" s="318"/>
      <c r="CT227" s="253">
        <f t="shared" si="581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253">
        <f t="shared" si="582"/>
        <v>0</v>
      </c>
      <c r="DD227" s="318"/>
      <c r="DE227" s="253">
        <f t="shared" si="583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.75" customHeight="1">
      <c r="A228" s="272" t="str">
        <f t="shared" si="565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584"/>
        <v>0</v>
      </c>
      <c r="F228" s="236">
        <f t="shared" si="585"/>
        <v>0</v>
      </c>
      <c r="G228" s="236">
        <f t="shared" si="566"/>
        <v>0</v>
      </c>
      <c r="H228" s="236">
        <f t="shared" si="586"/>
        <v>0</v>
      </c>
      <c r="I228" s="236">
        <f t="shared" si="567"/>
        <v>0</v>
      </c>
      <c r="J228" s="236">
        <f t="shared" si="568"/>
        <v>0</v>
      </c>
      <c r="K228" s="236">
        <f t="shared" si="569"/>
        <v>0</v>
      </c>
      <c r="L228" s="236">
        <f t="shared" si="570"/>
        <v>0</v>
      </c>
      <c r="M228" s="236">
        <f t="shared" si="571"/>
        <v>0</v>
      </c>
      <c r="N228" s="236">
        <f t="shared" si="572"/>
        <v>0</v>
      </c>
      <c r="O228" s="236">
        <f t="shared" si="573"/>
        <v>0</v>
      </c>
      <c r="P228" s="220"/>
      <c r="Q228" s="221"/>
      <c r="R228" s="237">
        <f t="shared" si="587"/>
        <v>0</v>
      </c>
      <c r="S228" s="221"/>
      <c r="T228" s="237">
        <f t="shared" si="588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589"/>
        <v>0</v>
      </c>
      <c r="AD228" s="221"/>
      <c r="AE228" s="237">
        <f t="shared" si="590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591"/>
        <v>0</v>
      </c>
      <c r="AO228" s="221"/>
      <c r="AP228" s="237">
        <f t="shared" si="592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593"/>
        <v>0</v>
      </c>
      <c r="AZ228" s="221"/>
      <c r="BA228" s="237">
        <f t="shared" si="594"/>
        <v>0</v>
      </c>
      <c r="BB228" s="221"/>
      <c r="BC228" s="233"/>
      <c r="BD228" s="221"/>
      <c r="BE228" s="221"/>
      <c r="BF228" s="233"/>
      <c r="BG228" s="221"/>
      <c r="BH228" s="379">
        <f t="shared" si="574"/>
        <v>0</v>
      </c>
      <c r="BI228" s="255" t="str">
        <f t="shared" si="575"/>
        <v>11</v>
      </c>
      <c r="BJ228" s="318"/>
      <c r="BK228" s="253">
        <f t="shared" si="595"/>
        <v>0</v>
      </c>
      <c r="BL228" s="318"/>
      <c r="BM228" s="253">
        <f t="shared" si="576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253">
        <f t="shared" si="577"/>
        <v>0</v>
      </c>
      <c r="BW228" s="318"/>
      <c r="BX228" s="253">
        <f t="shared" si="59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253">
        <f t="shared" si="578"/>
        <v>0</v>
      </c>
      <c r="CH228" s="318"/>
      <c r="CI228" s="253">
        <f t="shared" si="579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253">
        <f t="shared" si="580"/>
        <v>0</v>
      </c>
      <c r="CS228" s="318"/>
      <c r="CT228" s="253">
        <f t="shared" si="581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253">
        <f t="shared" si="582"/>
        <v>0</v>
      </c>
      <c r="DD228" s="318"/>
      <c r="DE228" s="253">
        <f t="shared" si="583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.75" customHeight="1">
      <c r="A229" s="272" t="str">
        <f t="shared" si="565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584"/>
        <v>0</v>
      </c>
      <c r="F229" s="236">
        <f t="shared" si="585"/>
        <v>0</v>
      </c>
      <c r="G229" s="236">
        <f t="shared" si="566"/>
        <v>0</v>
      </c>
      <c r="H229" s="236">
        <f t="shared" si="586"/>
        <v>0</v>
      </c>
      <c r="I229" s="236">
        <f t="shared" si="567"/>
        <v>0</v>
      </c>
      <c r="J229" s="236">
        <f t="shared" si="568"/>
        <v>0</v>
      </c>
      <c r="K229" s="236">
        <f t="shared" si="569"/>
        <v>0</v>
      </c>
      <c r="L229" s="236">
        <f t="shared" si="570"/>
        <v>0</v>
      </c>
      <c r="M229" s="236">
        <f t="shared" si="571"/>
        <v>0</v>
      </c>
      <c r="N229" s="236">
        <f t="shared" si="572"/>
        <v>0</v>
      </c>
      <c r="O229" s="236">
        <f t="shared" si="573"/>
        <v>0</v>
      </c>
      <c r="P229" s="220"/>
      <c r="Q229" s="221"/>
      <c r="R229" s="237">
        <f t="shared" si="587"/>
        <v>0</v>
      </c>
      <c r="S229" s="221"/>
      <c r="T229" s="237">
        <f t="shared" si="588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589"/>
        <v>0</v>
      </c>
      <c r="AD229" s="221"/>
      <c r="AE229" s="237">
        <f t="shared" si="590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591"/>
        <v>0</v>
      </c>
      <c r="AO229" s="221"/>
      <c r="AP229" s="237">
        <f t="shared" si="592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593"/>
        <v>0</v>
      </c>
      <c r="AZ229" s="221"/>
      <c r="BA229" s="237">
        <f t="shared" si="594"/>
        <v>0</v>
      </c>
      <c r="BB229" s="221"/>
      <c r="BC229" s="233"/>
      <c r="BD229" s="221"/>
      <c r="BE229" s="221"/>
      <c r="BF229" s="233"/>
      <c r="BG229" s="221"/>
      <c r="BH229" s="379">
        <f t="shared" si="574"/>
        <v>0</v>
      </c>
      <c r="BI229" s="255" t="str">
        <f t="shared" si="575"/>
        <v>12</v>
      </c>
      <c r="BJ229" s="318"/>
      <c r="BK229" s="253">
        <f t="shared" si="595"/>
        <v>0</v>
      </c>
      <c r="BL229" s="318"/>
      <c r="BM229" s="253">
        <f t="shared" si="576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253">
        <f t="shared" si="577"/>
        <v>0</v>
      </c>
      <c r="BW229" s="318"/>
      <c r="BX229" s="253">
        <f t="shared" si="59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253">
        <f t="shared" si="578"/>
        <v>0</v>
      </c>
      <c r="CH229" s="318"/>
      <c r="CI229" s="253">
        <f t="shared" si="579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253">
        <f t="shared" si="580"/>
        <v>0</v>
      </c>
      <c r="CS229" s="318"/>
      <c r="CT229" s="253">
        <f t="shared" si="581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253">
        <f t="shared" si="582"/>
        <v>0</v>
      </c>
      <c r="DD229" s="318"/>
      <c r="DE229" s="253">
        <f t="shared" si="583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ht="13.5" customHeight="1" thickBot="1">
      <c r="A230" s="272" t="str">
        <f t="shared" si="565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584"/>
        <v>0</v>
      </c>
      <c r="F230" s="236">
        <f t="shared" si="585"/>
        <v>0</v>
      </c>
      <c r="G230" s="236">
        <f t="shared" si="566"/>
        <v>0</v>
      </c>
      <c r="H230" s="236">
        <f t="shared" si="586"/>
        <v>0</v>
      </c>
      <c r="I230" s="236">
        <f t="shared" si="567"/>
        <v>0</v>
      </c>
      <c r="J230" s="236">
        <f t="shared" si="568"/>
        <v>0</v>
      </c>
      <c r="K230" s="236">
        <f t="shared" si="569"/>
        <v>0</v>
      </c>
      <c r="L230" s="236">
        <f t="shared" si="570"/>
        <v>0</v>
      </c>
      <c r="M230" s="236">
        <f t="shared" si="571"/>
        <v>0</v>
      </c>
      <c r="N230" s="236">
        <f t="shared" si="572"/>
        <v>0</v>
      </c>
      <c r="O230" s="236">
        <f>ROUND(SUM(Z230,AK230,AV230,BG230),1)</f>
        <v>0</v>
      </c>
      <c r="P230" s="223"/>
      <c r="Q230" s="224"/>
      <c r="R230" s="238">
        <f t="shared" si="587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589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591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593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9">
        <f t="shared" si="574"/>
        <v>0</v>
      </c>
      <c r="BI230" s="319" t="str">
        <f t="shared" si="575"/>
        <v>13</v>
      </c>
      <c r="BJ230" s="320"/>
      <c r="BK230" s="321">
        <f t="shared" si="595"/>
        <v>0</v>
      </c>
      <c r="BL230" s="320"/>
      <c r="BM230" s="321">
        <f t="shared" si="576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1">
        <f t="shared" si="577"/>
        <v>0</v>
      </c>
      <c r="BW230" s="320"/>
      <c r="BX230" s="321">
        <f t="shared" si="59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1">
        <f t="shared" si="578"/>
        <v>0</v>
      </c>
      <c r="CH230" s="320"/>
      <c r="CI230" s="321">
        <f t="shared" si="579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1">
        <f t="shared" si="580"/>
        <v>0</v>
      </c>
      <c r="CS230" s="320"/>
      <c r="CT230" s="321">
        <f t="shared" si="581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1">
        <f t="shared" si="582"/>
        <v>0</v>
      </c>
      <c r="DD230" s="320"/>
      <c r="DE230" s="321">
        <f t="shared" si="583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customHeight="1">
      <c r="A231" s="271" t="str">
        <f>B231</f>
        <v>Внести наименование учреждения 16</v>
      </c>
      <c r="B231" s="712" t="s">
        <v>260</v>
      </c>
      <c r="C231" s="713"/>
      <c r="D231" s="713"/>
      <c r="E231" s="713"/>
      <c r="F231" s="713"/>
      <c r="G231" s="713"/>
      <c r="H231" s="713"/>
      <c r="I231" s="713"/>
      <c r="J231" s="713"/>
      <c r="K231" s="713"/>
      <c r="L231" s="713"/>
      <c r="M231" s="713"/>
      <c r="N231" s="713"/>
      <c r="O231" s="714"/>
      <c r="P231" s="715" t="str">
        <f>CONCATENATE(P$1," - ",$B231)</f>
        <v>1 квартал - Внести наименование учреждения 16</v>
      </c>
      <c r="Q231" s="716"/>
      <c r="R231" s="716"/>
      <c r="S231" s="716"/>
      <c r="T231" s="716"/>
      <c r="U231" s="716"/>
      <c r="V231" s="716"/>
      <c r="W231" s="716"/>
      <c r="X231" s="716"/>
      <c r="Y231" s="716"/>
      <c r="Z231" s="717"/>
      <c r="AA231" s="715" t="str">
        <f>CONCATENATE(AA$1," - ",$B231)</f>
        <v>2 квартал - Внести наименование учреждения 16</v>
      </c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7"/>
      <c r="AL231" s="715" t="str">
        <f>CONCATENATE(AL$1," - ",$B231)</f>
        <v>3 квартал - Внести наименование учреждения 16</v>
      </c>
      <c r="AM231" s="716"/>
      <c r="AN231" s="716"/>
      <c r="AO231" s="716"/>
      <c r="AP231" s="716"/>
      <c r="AQ231" s="716"/>
      <c r="AR231" s="716"/>
      <c r="AS231" s="716"/>
      <c r="AT231" s="716"/>
      <c r="AU231" s="716"/>
      <c r="AV231" s="717"/>
      <c r="AW231" s="715" t="str">
        <f>CONCATENATE(AW$1," - ",$B231)</f>
        <v>4 квартал - Внести наименование учреждения 16</v>
      </c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7"/>
      <c r="BH231" s="379">
        <f t="shared" si="574"/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597">IF(ROUND(E237-SUM(E238,E240:E241),5)&gt;=0,0,"Ошибка")</f>
        <v>0</v>
      </c>
      <c r="BK231" s="285">
        <f t="shared" si="597"/>
        <v>0</v>
      </c>
      <c r="BL231" s="285">
        <f t="shared" si="597"/>
        <v>0</v>
      </c>
      <c r="BM231" s="285">
        <f t="shared" si="597"/>
        <v>0</v>
      </c>
      <c r="BN231" s="285">
        <f t="shared" si="597"/>
        <v>0</v>
      </c>
      <c r="BO231" s="285">
        <f t="shared" si="597"/>
        <v>0</v>
      </c>
      <c r="BP231" s="285">
        <f t="shared" si="597"/>
        <v>0</v>
      </c>
      <c r="BQ231" s="285">
        <f t="shared" si="597"/>
        <v>0</v>
      </c>
      <c r="BR231" s="285">
        <f t="shared" si="597"/>
        <v>0</v>
      </c>
      <c r="BS231" s="285">
        <f t="shared" si="597"/>
        <v>0</v>
      </c>
      <c r="BT231" s="285">
        <f t="shared" si="597"/>
        <v>0</v>
      </c>
      <c r="BU231" s="285">
        <f t="shared" si="597"/>
        <v>0</v>
      </c>
      <c r="BV231" s="285">
        <f t="shared" si="597"/>
        <v>0</v>
      </c>
      <c r="BW231" s="285">
        <f t="shared" si="597"/>
        <v>0</v>
      </c>
      <c r="BX231" s="285">
        <f t="shared" si="597"/>
        <v>0</v>
      </c>
      <c r="BY231" s="285">
        <f t="shared" si="597"/>
        <v>0</v>
      </c>
      <c r="BZ231" s="285">
        <f t="shared" si="597"/>
        <v>0</v>
      </c>
      <c r="CA231" s="285">
        <f t="shared" si="597"/>
        <v>0</v>
      </c>
      <c r="CB231" s="285">
        <f t="shared" si="597"/>
        <v>0</v>
      </c>
      <c r="CC231" s="285">
        <f t="shared" si="597"/>
        <v>0</v>
      </c>
      <c r="CD231" s="285">
        <f t="shared" si="597"/>
        <v>0</v>
      </c>
      <c r="CE231" s="285">
        <f t="shared" si="597"/>
        <v>0</v>
      </c>
      <c r="CF231" s="285">
        <f t="shared" si="597"/>
        <v>0</v>
      </c>
      <c r="CG231" s="285">
        <f t="shared" si="597"/>
        <v>0</v>
      </c>
      <c r="CH231" s="285">
        <f t="shared" si="597"/>
        <v>0</v>
      </c>
      <c r="CI231" s="285">
        <f t="shared" si="597"/>
        <v>0</v>
      </c>
      <c r="CJ231" s="285">
        <f t="shared" si="597"/>
        <v>0</v>
      </c>
      <c r="CK231" s="285">
        <f t="shared" si="597"/>
        <v>0</v>
      </c>
      <c r="CL231" s="285">
        <f t="shared" si="597"/>
        <v>0</v>
      </c>
      <c r="CM231" s="285">
        <f t="shared" si="597"/>
        <v>0</v>
      </c>
      <c r="CN231" s="285">
        <f t="shared" si="597"/>
        <v>0</v>
      </c>
      <c r="CO231" s="285">
        <f t="shared" si="597"/>
        <v>0</v>
      </c>
      <c r="CP231" s="285">
        <f t="shared" ref="CP231:DL231" si="598">IF(ROUND(AK237-SUM(AK238,AK240:AK241),5)&gt;=0,0,"Ошибка")</f>
        <v>0</v>
      </c>
      <c r="CQ231" s="285">
        <f t="shared" si="598"/>
        <v>0</v>
      </c>
      <c r="CR231" s="285">
        <f t="shared" si="598"/>
        <v>0</v>
      </c>
      <c r="CS231" s="285">
        <f t="shared" si="598"/>
        <v>0</v>
      </c>
      <c r="CT231" s="285">
        <f t="shared" si="598"/>
        <v>0</v>
      </c>
      <c r="CU231" s="285">
        <f t="shared" si="598"/>
        <v>0</v>
      </c>
      <c r="CV231" s="285">
        <f t="shared" si="598"/>
        <v>0</v>
      </c>
      <c r="CW231" s="285">
        <f t="shared" si="598"/>
        <v>0</v>
      </c>
      <c r="CX231" s="285">
        <f t="shared" si="598"/>
        <v>0</v>
      </c>
      <c r="CY231" s="285">
        <f t="shared" si="598"/>
        <v>0</v>
      </c>
      <c r="CZ231" s="285">
        <f t="shared" si="598"/>
        <v>0</v>
      </c>
      <c r="DA231" s="285">
        <f t="shared" si="598"/>
        <v>0</v>
      </c>
      <c r="DB231" s="285">
        <f t="shared" si="598"/>
        <v>0</v>
      </c>
      <c r="DC231" s="285">
        <f t="shared" si="598"/>
        <v>0</v>
      </c>
      <c r="DD231" s="285">
        <f t="shared" si="598"/>
        <v>0</v>
      </c>
      <c r="DE231" s="285">
        <f t="shared" si="598"/>
        <v>0</v>
      </c>
      <c r="DF231" s="285">
        <f t="shared" si="598"/>
        <v>0</v>
      </c>
      <c r="DG231" s="285">
        <f t="shared" si="598"/>
        <v>0</v>
      </c>
      <c r="DH231" s="285">
        <f t="shared" si="598"/>
        <v>0</v>
      </c>
      <c r="DI231" s="285">
        <f t="shared" si="598"/>
        <v>0</v>
      </c>
      <c r="DJ231" s="285">
        <f t="shared" si="598"/>
        <v>0</v>
      </c>
      <c r="DK231" s="285">
        <f t="shared" si="598"/>
        <v>0</v>
      </c>
      <c r="DL231" s="285">
        <f t="shared" si="598"/>
        <v>0</v>
      </c>
    </row>
    <row r="232" spans="1:116" s="27" customFormat="1" ht="24.75" customHeight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599">SUM(J233:J237,J242:J244)</f>
        <v>0</v>
      </c>
      <c r="K232" s="236">
        <f t="shared" si="599"/>
        <v>0</v>
      </c>
      <c r="L232" s="236">
        <f t="shared" si="599"/>
        <v>0</v>
      </c>
      <c r="M232" s="236">
        <f t="shared" si="599"/>
        <v>0</v>
      </c>
      <c r="N232" s="236">
        <f t="shared" si="599"/>
        <v>0</v>
      </c>
      <c r="O232" s="236">
        <f t="shared" si="599"/>
        <v>0</v>
      </c>
      <c r="P232" s="228">
        <f t="shared" ref="P232:AJ232" si="600">SUM(P233:P237,P242:P244)</f>
        <v>0</v>
      </c>
      <c r="Q232" s="226">
        <f t="shared" si="600"/>
        <v>0</v>
      </c>
      <c r="R232" s="236">
        <f t="shared" si="600"/>
        <v>0</v>
      </c>
      <c r="S232" s="226">
        <f t="shared" si="600"/>
        <v>0</v>
      </c>
      <c r="T232" s="236">
        <f t="shared" si="600"/>
        <v>0</v>
      </c>
      <c r="U232" s="226">
        <f t="shared" si="600"/>
        <v>0</v>
      </c>
      <c r="V232" s="235">
        <f t="shared" si="600"/>
        <v>0</v>
      </c>
      <c r="W232" s="226">
        <f t="shared" si="600"/>
        <v>0</v>
      </c>
      <c r="X232" s="226">
        <f t="shared" si="600"/>
        <v>0</v>
      </c>
      <c r="Y232" s="235">
        <f t="shared" si="600"/>
        <v>0</v>
      </c>
      <c r="Z232" s="227">
        <f t="shared" si="600"/>
        <v>0</v>
      </c>
      <c r="AA232" s="228">
        <f t="shared" si="600"/>
        <v>0</v>
      </c>
      <c r="AB232" s="226">
        <f t="shared" si="600"/>
        <v>0</v>
      </c>
      <c r="AC232" s="236">
        <f t="shared" si="600"/>
        <v>0</v>
      </c>
      <c r="AD232" s="226">
        <f t="shared" si="600"/>
        <v>0</v>
      </c>
      <c r="AE232" s="236">
        <f t="shared" si="600"/>
        <v>0</v>
      </c>
      <c r="AF232" s="226">
        <f t="shared" si="600"/>
        <v>0</v>
      </c>
      <c r="AG232" s="235">
        <f t="shared" si="600"/>
        <v>0</v>
      </c>
      <c r="AH232" s="226">
        <f t="shared" si="600"/>
        <v>0</v>
      </c>
      <c r="AI232" s="226">
        <f t="shared" si="600"/>
        <v>0</v>
      </c>
      <c r="AJ232" s="235">
        <f t="shared" si="600"/>
        <v>0</v>
      </c>
      <c r="AK232" s="227">
        <f t="shared" ref="AK232:BG232" si="601">SUM(AK233:AK237,AK242:AK244)</f>
        <v>0</v>
      </c>
      <c r="AL232" s="228">
        <f t="shared" si="601"/>
        <v>0</v>
      </c>
      <c r="AM232" s="226">
        <f t="shared" si="601"/>
        <v>0</v>
      </c>
      <c r="AN232" s="236">
        <f t="shared" si="601"/>
        <v>0</v>
      </c>
      <c r="AO232" s="226">
        <f t="shared" si="601"/>
        <v>0</v>
      </c>
      <c r="AP232" s="236">
        <f t="shared" si="601"/>
        <v>0</v>
      </c>
      <c r="AQ232" s="226">
        <f t="shared" si="601"/>
        <v>0</v>
      </c>
      <c r="AR232" s="235">
        <f t="shared" si="601"/>
        <v>0</v>
      </c>
      <c r="AS232" s="226">
        <f t="shared" si="601"/>
        <v>0</v>
      </c>
      <c r="AT232" s="226">
        <f t="shared" si="601"/>
        <v>0</v>
      </c>
      <c r="AU232" s="235">
        <f t="shared" si="601"/>
        <v>0</v>
      </c>
      <c r="AV232" s="227">
        <f t="shared" si="601"/>
        <v>0</v>
      </c>
      <c r="AW232" s="228">
        <f t="shared" si="601"/>
        <v>0</v>
      </c>
      <c r="AX232" s="226">
        <f t="shared" si="601"/>
        <v>0</v>
      </c>
      <c r="AY232" s="236">
        <f t="shared" si="601"/>
        <v>0</v>
      </c>
      <c r="AZ232" s="226">
        <f t="shared" si="601"/>
        <v>0</v>
      </c>
      <c r="BA232" s="236">
        <f t="shared" si="601"/>
        <v>0</v>
      </c>
      <c r="BB232" s="226">
        <f t="shared" si="601"/>
        <v>0</v>
      </c>
      <c r="BC232" s="235">
        <f t="shared" si="601"/>
        <v>0</v>
      </c>
      <c r="BD232" s="226">
        <f t="shared" si="601"/>
        <v>0</v>
      </c>
      <c r="BE232" s="226">
        <f t="shared" si="601"/>
        <v>0</v>
      </c>
      <c r="BF232" s="235">
        <f t="shared" si="601"/>
        <v>0</v>
      </c>
      <c r="BG232" s="227">
        <f t="shared" si="601"/>
        <v>0</v>
      </c>
      <c r="BH232" s="379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602">IF(E238-E239&gt;=0,0,"Ошибка")</f>
        <v>0</v>
      </c>
      <c r="BK232" s="253">
        <f t="shared" si="602"/>
        <v>0</v>
      </c>
      <c r="BL232" s="253">
        <f t="shared" si="602"/>
        <v>0</v>
      </c>
      <c r="BM232" s="253">
        <f t="shared" si="602"/>
        <v>0</v>
      </c>
      <c r="BN232" s="253">
        <f t="shared" si="602"/>
        <v>0</v>
      </c>
      <c r="BO232" s="253">
        <f t="shared" si="602"/>
        <v>0</v>
      </c>
      <c r="BP232" s="253">
        <f t="shared" si="602"/>
        <v>0</v>
      </c>
      <c r="BQ232" s="253">
        <f t="shared" si="602"/>
        <v>0</v>
      </c>
      <c r="BR232" s="253">
        <f t="shared" si="602"/>
        <v>0</v>
      </c>
      <c r="BS232" s="253">
        <f t="shared" si="602"/>
        <v>0</v>
      </c>
      <c r="BT232" s="253">
        <f t="shared" si="602"/>
        <v>0</v>
      </c>
      <c r="BU232" s="253">
        <f t="shared" si="602"/>
        <v>0</v>
      </c>
      <c r="BV232" s="253">
        <f t="shared" si="602"/>
        <v>0</v>
      </c>
      <c r="BW232" s="253">
        <f t="shared" si="602"/>
        <v>0</v>
      </c>
      <c r="BX232" s="253">
        <f t="shared" si="602"/>
        <v>0</v>
      </c>
      <c r="BY232" s="253">
        <f t="shared" si="602"/>
        <v>0</v>
      </c>
      <c r="BZ232" s="253">
        <f t="shared" si="602"/>
        <v>0</v>
      </c>
      <c r="CA232" s="253">
        <f t="shared" si="602"/>
        <v>0</v>
      </c>
      <c r="CB232" s="253">
        <f t="shared" si="602"/>
        <v>0</v>
      </c>
      <c r="CC232" s="253">
        <f t="shared" si="602"/>
        <v>0</v>
      </c>
      <c r="CD232" s="253">
        <f t="shared" si="602"/>
        <v>0</v>
      </c>
      <c r="CE232" s="253">
        <f t="shared" si="602"/>
        <v>0</v>
      </c>
      <c r="CF232" s="253">
        <f t="shared" si="602"/>
        <v>0</v>
      </c>
      <c r="CG232" s="253">
        <f t="shared" si="602"/>
        <v>0</v>
      </c>
      <c r="CH232" s="253">
        <f t="shared" si="602"/>
        <v>0</v>
      </c>
      <c r="CI232" s="253">
        <f t="shared" si="602"/>
        <v>0</v>
      </c>
      <c r="CJ232" s="253">
        <f t="shared" si="602"/>
        <v>0</v>
      </c>
      <c r="CK232" s="253">
        <f t="shared" si="602"/>
        <v>0</v>
      </c>
      <c r="CL232" s="253">
        <f t="shared" si="602"/>
        <v>0</v>
      </c>
      <c r="CM232" s="253">
        <f t="shared" si="602"/>
        <v>0</v>
      </c>
      <c r="CN232" s="253">
        <f t="shared" si="602"/>
        <v>0</v>
      </c>
      <c r="CO232" s="253">
        <f t="shared" si="602"/>
        <v>0</v>
      </c>
      <c r="CP232" s="253">
        <f t="shared" ref="CP232:DL232" si="603">IF(AK238-AK239&gt;=0,0,"Ошибка")</f>
        <v>0</v>
      </c>
      <c r="CQ232" s="253">
        <f t="shared" si="603"/>
        <v>0</v>
      </c>
      <c r="CR232" s="253">
        <f t="shared" si="603"/>
        <v>0</v>
      </c>
      <c r="CS232" s="253">
        <f t="shared" si="603"/>
        <v>0</v>
      </c>
      <c r="CT232" s="253">
        <f t="shared" si="603"/>
        <v>0</v>
      </c>
      <c r="CU232" s="253">
        <f t="shared" si="603"/>
        <v>0</v>
      </c>
      <c r="CV232" s="253">
        <f t="shared" si="603"/>
        <v>0</v>
      </c>
      <c r="CW232" s="253">
        <f t="shared" si="603"/>
        <v>0</v>
      </c>
      <c r="CX232" s="253">
        <f t="shared" si="603"/>
        <v>0</v>
      </c>
      <c r="CY232" s="253">
        <f t="shared" si="603"/>
        <v>0</v>
      </c>
      <c r="CZ232" s="253">
        <f t="shared" si="603"/>
        <v>0</v>
      </c>
      <c r="DA232" s="253">
        <f t="shared" si="603"/>
        <v>0</v>
      </c>
      <c r="DB232" s="253">
        <f t="shared" si="603"/>
        <v>0</v>
      </c>
      <c r="DC232" s="253">
        <f t="shared" si="603"/>
        <v>0</v>
      </c>
      <c r="DD232" s="253">
        <f t="shared" si="603"/>
        <v>0</v>
      </c>
      <c r="DE232" s="253">
        <f t="shared" si="603"/>
        <v>0</v>
      </c>
      <c r="DF232" s="253">
        <f t="shared" si="603"/>
        <v>0</v>
      </c>
      <c r="DG232" s="253">
        <f t="shared" si="603"/>
        <v>0</v>
      </c>
      <c r="DH232" s="253">
        <f t="shared" si="603"/>
        <v>0</v>
      </c>
      <c r="DI232" s="253">
        <f t="shared" si="603"/>
        <v>0</v>
      </c>
      <c r="DJ232" s="253">
        <f t="shared" si="603"/>
        <v>0</v>
      </c>
      <c r="DK232" s="253">
        <f t="shared" si="603"/>
        <v>0</v>
      </c>
      <c r="DL232" s="253">
        <f t="shared" si="603"/>
        <v>0</v>
      </c>
    </row>
    <row r="233" spans="1:116" s="27" customFormat="1" ht="24.75" customHeight="1">
      <c r="A233" s="272" t="str">
        <f t="shared" ref="A233:A244" si="60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605">SUM(J233:L233)</f>
        <v>0</v>
      </c>
      <c r="H233" s="236">
        <f>ROUND(SUM(S233,AD233,AO233,AZ233),1)</f>
        <v>0</v>
      </c>
      <c r="I233" s="236">
        <f t="shared" ref="I233:I244" si="606">SUM(M233:O233)</f>
        <v>0</v>
      </c>
      <c r="J233" s="236">
        <f t="shared" ref="J233:J244" si="607">ROUND(SUM(U233,AF233,AQ233,BB233),1)</f>
        <v>0</v>
      </c>
      <c r="K233" s="236">
        <f t="shared" ref="K233:K244" si="608">ROUND(SUM(V233,AG233,AR233,BC233),1)</f>
        <v>0</v>
      </c>
      <c r="L233" s="236">
        <f t="shared" ref="L233:L244" si="609">ROUND(SUM(W233,AH233,AS233,BD233),1)</f>
        <v>0</v>
      </c>
      <c r="M233" s="236">
        <f t="shared" ref="M233:M244" si="610">ROUND(SUM(X233,AI233,AT233,BE233),1)</f>
        <v>0</v>
      </c>
      <c r="N233" s="236">
        <f t="shared" ref="N233:N244" si="611">ROUND(SUM(Y233,AJ233,AU233,BF233),1)</f>
        <v>0</v>
      </c>
      <c r="O233" s="236">
        <f t="shared" ref="O233:O243" si="612">ROUND(SUM(Z233,AK233,AV233,BG233),1)</f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9">
        <f t="shared" ref="BH233:BH245" si="613">IF((COUNTA(BJ233:DL233)-COUNTIF(BJ233:DL233,0))=0,0,CONCATENATE("Ошибки!-",COUNTA(BJ233:DL233)-COUNTIF(BJ233:DL233,0)))</f>
        <v>0</v>
      </c>
      <c r="BI233" s="255" t="str">
        <f t="shared" ref="BI233:BI244" si="614">D233</f>
        <v>02</v>
      </c>
      <c r="BJ233" s="318"/>
      <c r="BK233" s="253">
        <f>IF(ROUND((E233-F233),5)&gt;=0,0,"Ошибка!")</f>
        <v>0</v>
      </c>
      <c r="BL233" s="318"/>
      <c r="BM233" s="253">
        <f t="shared" ref="BM233:BM244" si="615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253">
        <f t="shared" ref="BV233:BV244" si="616">IF(ROUND((P233-Q233),5)&gt;=0,0,"Ошибка!")</f>
        <v>0</v>
      </c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253">
        <f t="shared" ref="CG233:CG244" si="617">IF(ROUND((AA233-AB233),5)&gt;=0,0,"Ошибка!")</f>
        <v>0</v>
      </c>
      <c r="CH233" s="318"/>
      <c r="CI233" s="253">
        <f t="shared" ref="CI233:CI244" si="618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253">
        <f t="shared" ref="CR233:CR244" si="619">IF(ROUND((AL233-AM233),5)&gt;=0,0,"Ошибка!")</f>
        <v>0</v>
      </c>
      <c r="CS233" s="318"/>
      <c r="CT233" s="253">
        <f t="shared" ref="CT233:CT244" si="620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253">
        <f t="shared" ref="DC233:DC244" si="621">IF(ROUND((AW233-AX233),5)&gt;=0,0,"Ошибка!")</f>
        <v>0</v>
      </c>
      <c r="DD233" s="318"/>
      <c r="DE233" s="253">
        <f t="shared" ref="DE233:DE244" si="622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.75" customHeight="1">
      <c r="A234" s="272" t="str">
        <f t="shared" si="60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623">ROUND(SUM(P234,AA234,AL234,AW234),0)</f>
        <v>0</v>
      </c>
      <c r="F234" s="236">
        <f t="shared" ref="F234:F244" si="624">ROUND(SUM(Q234,AB234,AM234,AX234),1)</f>
        <v>0</v>
      </c>
      <c r="G234" s="236">
        <f t="shared" si="605"/>
        <v>0</v>
      </c>
      <c r="H234" s="236">
        <f t="shared" ref="H234:H244" si="625">ROUND(SUM(S234,AD234,AO234,AZ234),1)</f>
        <v>0</v>
      </c>
      <c r="I234" s="236">
        <f t="shared" si="606"/>
        <v>0</v>
      </c>
      <c r="J234" s="236">
        <f t="shared" si="607"/>
        <v>0</v>
      </c>
      <c r="K234" s="236">
        <f t="shared" si="608"/>
        <v>0</v>
      </c>
      <c r="L234" s="236">
        <f t="shared" si="609"/>
        <v>0</v>
      </c>
      <c r="M234" s="236">
        <f t="shared" si="610"/>
        <v>0</v>
      </c>
      <c r="N234" s="236">
        <f t="shared" si="611"/>
        <v>0</v>
      </c>
      <c r="O234" s="236">
        <f t="shared" si="612"/>
        <v>0</v>
      </c>
      <c r="P234" s="220"/>
      <c r="Q234" s="221"/>
      <c r="R234" s="237">
        <f t="shared" ref="R234:R244" si="626">SUM(U234:W234)</f>
        <v>0</v>
      </c>
      <c r="S234" s="221"/>
      <c r="T234" s="237">
        <f t="shared" ref="T234:T243" si="627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628">SUM(AF234:AH234)</f>
        <v>0</v>
      </c>
      <c r="AD234" s="221"/>
      <c r="AE234" s="237">
        <f t="shared" ref="AE234:AE243" si="629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630">SUM(AQ234:AS234)</f>
        <v>0</v>
      </c>
      <c r="AO234" s="221"/>
      <c r="AP234" s="237">
        <f t="shared" ref="AP234:AP243" si="631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632">SUM(BB234:BD234)</f>
        <v>0</v>
      </c>
      <c r="AZ234" s="221"/>
      <c r="BA234" s="237">
        <f t="shared" ref="BA234:BA243" si="633">SUM(BE234:BG234)</f>
        <v>0</v>
      </c>
      <c r="BB234" s="221"/>
      <c r="BC234" s="233"/>
      <c r="BD234" s="221"/>
      <c r="BE234" s="221"/>
      <c r="BF234" s="233"/>
      <c r="BG234" s="221"/>
      <c r="BH234" s="379">
        <f t="shared" si="613"/>
        <v>0</v>
      </c>
      <c r="BI234" s="255" t="str">
        <f t="shared" si="614"/>
        <v>03</v>
      </c>
      <c r="BJ234" s="318"/>
      <c r="BK234" s="253">
        <f t="shared" ref="BK234:BK244" si="634">IF(ROUND((E234-F234),5)&gt;=0,0,"Ошибка!")</f>
        <v>0</v>
      </c>
      <c r="BL234" s="318"/>
      <c r="BM234" s="253">
        <f t="shared" si="615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253">
        <f t="shared" si="616"/>
        <v>0</v>
      </c>
      <c r="BW234" s="318"/>
      <c r="BX234" s="253">
        <f t="shared" ref="BX234:BX244" si="635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253">
        <f t="shared" si="617"/>
        <v>0</v>
      </c>
      <c r="CH234" s="318"/>
      <c r="CI234" s="253">
        <f t="shared" si="618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253">
        <f t="shared" si="619"/>
        <v>0</v>
      </c>
      <c r="CS234" s="318"/>
      <c r="CT234" s="253">
        <f t="shared" si="620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253">
        <f t="shared" si="621"/>
        <v>0</v>
      </c>
      <c r="DD234" s="318"/>
      <c r="DE234" s="253">
        <f t="shared" si="622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.75" customHeight="1">
      <c r="A235" s="272" t="str">
        <f t="shared" si="60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623"/>
        <v>0</v>
      </c>
      <c r="F235" s="236">
        <f t="shared" si="624"/>
        <v>0</v>
      </c>
      <c r="G235" s="236">
        <f t="shared" si="605"/>
        <v>0</v>
      </c>
      <c r="H235" s="236">
        <f t="shared" si="625"/>
        <v>0</v>
      </c>
      <c r="I235" s="236">
        <f t="shared" si="606"/>
        <v>0</v>
      </c>
      <c r="J235" s="236">
        <f t="shared" si="607"/>
        <v>0</v>
      </c>
      <c r="K235" s="236">
        <f t="shared" si="608"/>
        <v>0</v>
      </c>
      <c r="L235" s="236">
        <f t="shared" si="609"/>
        <v>0</v>
      </c>
      <c r="M235" s="236">
        <f t="shared" si="610"/>
        <v>0</v>
      </c>
      <c r="N235" s="236">
        <f t="shared" si="611"/>
        <v>0</v>
      </c>
      <c r="O235" s="236">
        <f t="shared" si="612"/>
        <v>0</v>
      </c>
      <c r="P235" s="220"/>
      <c r="Q235" s="221"/>
      <c r="R235" s="237">
        <f t="shared" si="626"/>
        <v>0</v>
      </c>
      <c r="S235" s="221"/>
      <c r="T235" s="237">
        <f t="shared" si="627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628"/>
        <v>0</v>
      </c>
      <c r="AD235" s="221"/>
      <c r="AE235" s="237">
        <f t="shared" si="629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630"/>
        <v>0</v>
      </c>
      <c r="AO235" s="221"/>
      <c r="AP235" s="237">
        <f t="shared" si="631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632"/>
        <v>0</v>
      </c>
      <c r="AZ235" s="221"/>
      <c r="BA235" s="237">
        <f t="shared" si="633"/>
        <v>0</v>
      </c>
      <c r="BB235" s="221"/>
      <c r="BC235" s="233"/>
      <c r="BD235" s="221"/>
      <c r="BE235" s="221"/>
      <c r="BF235" s="233"/>
      <c r="BG235" s="221"/>
      <c r="BH235" s="379">
        <f t="shared" si="613"/>
        <v>0</v>
      </c>
      <c r="BI235" s="255" t="str">
        <f t="shared" si="614"/>
        <v>04</v>
      </c>
      <c r="BJ235" s="318"/>
      <c r="BK235" s="253">
        <f t="shared" si="634"/>
        <v>0</v>
      </c>
      <c r="BL235" s="318"/>
      <c r="BM235" s="253">
        <f t="shared" si="615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253">
        <f t="shared" si="616"/>
        <v>0</v>
      </c>
      <c r="BW235" s="318"/>
      <c r="BX235" s="253">
        <f t="shared" si="635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253">
        <f t="shared" si="617"/>
        <v>0</v>
      </c>
      <c r="CH235" s="318"/>
      <c r="CI235" s="253">
        <f t="shared" si="618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253">
        <f t="shared" si="619"/>
        <v>0</v>
      </c>
      <c r="CS235" s="318"/>
      <c r="CT235" s="253">
        <f t="shared" si="620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253">
        <f t="shared" si="621"/>
        <v>0</v>
      </c>
      <c r="DD235" s="318"/>
      <c r="DE235" s="253">
        <f t="shared" si="622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.75" customHeight="1">
      <c r="A236" s="272" t="str">
        <f t="shared" si="60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623"/>
        <v>0</v>
      </c>
      <c r="F236" s="236">
        <f t="shared" si="624"/>
        <v>0</v>
      </c>
      <c r="G236" s="236">
        <f t="shared" si="605"/>
        <v>0</v>
      </c>
      <c r="H236" s="236">
        <f t="shared" si="625"/>
        <v>0</v>
      </c>
      <c r="I236" s="236">
        <f t="shared" si="606"/>
        <v>0</v>
      </c>
      <c r="J236" s="236">
        <f t="shared" si="607"/>
        <v>0</v>
      </c>
      <c r="K236" s="236">
        <f t="shared" si="608"/>
        <v>0</v>
      </c>
      <c r="L236" s="236">
        <f t="shared" si="609"/>
        <v>0</v>
      </c>
      <c r="M236" s="236">
        <f t="shared" si="610"/>
        <v>0</v>
      </c>
      <c r="N236" s="236">
        <f t="shared" si="611"/>
        <v>0</v>
      </c>
      <c r="O236" s="236">
        <f t="shared" si="612"/>
        <v>0</v>
      </c>
      <c r="P236" s="220"/>
      <c r="Q236" s="221"/>
      <c r="R236" s="237">
        <f t="shared" si="626"/>
        <v>0</v>
      </c>
      <c r="S236" s="221"/>
      <c r="T236" s="237">
        <f t="shared" si="627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628"/>
        <v>0</v>
      </c>
      <c r="AD236" s="221"/>
      <c r="AE236" s="237">
        <f t="shared" si="629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630"/>
        <v>0</v>
      </c>
      <c r="AO236" s="221"/>
      <c r="AP236" s="237">
        <f t="shared" si="631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632"/>
        <v>0</v>
      </c>
      <c r="AZ236" s="221"/>
      <c r="BA236" s="237">
        <f t="shared" si="633"/>
        <v>0</v>
      </c>
      <c r="BB236" s="221"/>
      <c r="BC236" s="233"/>
      <c r="BD236" s="221"/>
      <c r="BE236" s="221"/>
      <c r="BF236" s="233"/>
      <c r="BG236" s="221"/>
      <c r="BH236" s="379">
        <f t="shared" si="613"/>
        <v>0</v>
      </c>
      <c r="BI236" s="255" t="str">
        <f t="shared" si="614"/>
        <v>05</v>
      </c>
      <c r="BJ236" s="318"/>
      <c r="BK236" s="253">
        <f t="shared" si="634"/>
        <v>0</v>
      </c>
      <c r="BL236" s="318"/>
      <c r="BM236" s="253">
        <f t="shared" si="615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253">
        <f t="shared" si="616"/>
        <v>0</v>
      </c>
      <c r="BW236" s="318"/>
      <c r="BX236" s="253">
        <f t="shared" si="635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253">
        <f t="shared" si="617"/>
        <v>0</v>
      </c>
      <c r="CH236" s="318"/>
      <c r="CI236" s="253">
        <f t="shared" si="618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253">
        <f t="shared" si="619"/>
        <v>0</v>
      </c>
      <c r="CS236" s="318"/>
      <c r="CT236" s="253">
        <f t="shared" si="620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253">
        <f t="shared" si="621"/>
        <v>0</v>
      </c>
      <c r="DD236" s="318"/>
      <c r="DE236" s="253">
        <f t="shared" si="622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.75" customHeight="1">
      <c r="A237" s="272" t="str">
        <f t="shared" si="60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623"/>
        <v>0</v>
      </c>
      <c r="F237" s="236">
        <f t="shared" si="624"/>
        <v>0</v>
      </c>
      <c r="G237" s="236">
        <f t="shared" si="605"/>
        <v>0</v>
      </c>
      <c r="H237" s="236">
        <f t="shared" si="625"/>
        <v>0</v>
      </c>
      <c r="I237" s="236">
        <f t="shared" si="606"/>
        <v>0</v>
      </c>
      <c r="J237" s="236">
        <f t="shared" si="607"/>
        <v>0</v>
      </c>
      <c r="K237" s="236">
        <f t="shared" si="608"/>
        <v>0</v>
      </c>
      <c r="L237" s="236">
        <f t="shared" si="609"/>
        <v>0</v>
      </c>
      <c r="M237" s="236">
        <f t="shared" si="610"/>
        <v>0</v>
      </c>
      <c r="N237" s="236">
        <f t="shared" si="611"/>
        <v>0</v>
      </c>
      <c r="O237" s="236">
        <f t="shared" si="612"/>
        <v>0</v>
      </c>
      <c r="P237" s="220"/>
      <c r="Q237" s="221"/>
      <c r="R237" s="237">
        <f t="shared" si="626"/>
        <v>0</v>
      </c>
      <c r="S237" s="221"/>
      <c r="T237" s="237">
        <f t="shared" si="627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628"/>
        <v>0</v>
      </c>
      <c r="AD237" s="221"/>
      <c r="AE237" s="237">
        <f t="shared" si="629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630"/>
        <v>0</v>
      </c>
      <c r="AO237" s="221"/>
      <c r="AP237" s="237">
        <f t="shared" si="631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632"/>
        <v>0</v>
      </c>
      <c r="AZ237" s="221"/>
      <c r="BA237" s="237">
        <f t="shared" si="633"/>
        <v>0</v>
      </c>
      <c r="BB237" s="221"/>
      <c r="BC237" s="233"/>
      <c r="BD237" s="221"/>
      <c r="BE237" s="221"/>
      <c r="BF237" s="233"/>
      <c r="BG237" s="221"/>
      <c r="BH237" s="379">
        <f t="shared" si="613"/>
        <v>0</v>
      </c>
      <c r="BI237" s="255" t="str">
        <f t="shared" si="614"/>
        <v>06</v>
      </c>
      <c r="BJ237" s="318"/>
      <c r="BK237" s="253">
        <f t="shared" si="634"/>
        <v>0</v>
      </c>
      <c r="BL237" s="318"/>
      <c r="BM237" s="253">
        <f t="shared" si="615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253">
        <f t="shared" si="616"/>
        <v>0</v>
      </c>
      <c r="BW237" s="318"/>
      <c r="BX237" s="253">
        <f t="shared" si="635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253">
        <f t="shared" si="617"/>
        <v>0</v>
      </c>
      <c r="CH237" s="318"/>
      <c r="CI237" s="253">
        <f t="shared" si="618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253">
        <f t="shared" si="619"/>
        <v>0</v>
      </c>
      <c r="CS237" s="318"/>
      <c r="CT237" s="253">
        <f t="shared" si="620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253">
        <f t="shared" si="621"/>
        <v>0</v>
      </c>
      <c r="DD237" s="318"/>
      <c r="DE237" s="253">
        <f t="shared" si="622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.75" customHeight="1">
      <c r="A238" s="272" t="str">
        <f t="shared" si="60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623"/>
        <v>0</v>
      </c>
      <c r="F238" s="236">
        <f t="shared" si="624"/>
        <v>0</v>
      </c>
      <c r="G238" s="236">
        <f t="shared" si="605"/>
        <v>0</v>
      </c>
      <c r="H238" s="236">
        <f t="shared" si="625"/>
        <v>0</v>
      </c>
      <c r="I238" s="236">
        <f t="shared" si="606"/>
        <v>0</v>
      </c>
      <c r="J238" s="236">
        <f t="shared" si="607"/>
        <v>0</v>
      </c>
      <c r="K238" s="236">
        <f t="shared" si="608"/>
        <v>0</v>
      </c>
      <c r="L238" s="236">
        <f t="shared" si="609"/>
        <v>0</v>
      </c>
      <c r="M238" s="236">
        <f t="shared" si="610"/>
        <v>0</v>
      </c>
      <c r="N238" s="236">
        <f t="shared" si="611"/>
        <v>0</v>
      </c>
      <c r="O238" s="236">
        <f t="shared" si="612"/>
        <v>0</v>
      </c>
      <c r="P238" s="220"/>
      <c r="Q238" s="221"/>
      <c r="R238" s="237">
        <f t="shared" si="626"/>
        <v>0</v>
      </c>
      <c r="S238" s="221"/>
      <c r="T238" s="237">
        <f t="shared" si="627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628"/>
        <v>0</v>
      </c>
      <c r="AD238" s="221"/>
      <c r="AE238" s="237">
        <f t="shared" si="629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630"/>
        <v>0</v>
      </c>
      <c r="AO238" s="221"/>
      <c r="AP238" s="237">
        <f t="shared" si="631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632"/>
        <v>0</v>
      </c>
      <c r="AZ238" s="221"/>
      <c r="BA238" s="237">
        <f t="shared" si="633"/>
        <v>0</v>
      </c>
      <c r="BB238" s="221"/>
      <c r="BC238" s="233"/>
      <c r="BD238" s="221"/>
      <c r="BE238" s="221"/>
      <c r="BF238" s="233"/>
      <c r="BG238" s="221"/>
      <c r="BH238" s="379">
        <f t="shared" si="613"/>
        <v>0</v>
      </c>
      <c r="BI238" s="255" t="str">
        <f t="shared" si="614"/>
        <v>07</v>
      </c>
      <c r="BJ238" s="318"/>
      <c r="BK238" s="253">
        <f t="shared" si="634"/>
        <v>0</v>
      </c>
      <c r="BL238" s="318"/>
      <c r="BM238" s="253">
        <f t="shared" si="615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253">
        <f t="shared" si="616"/>
        <v>0</v>
      </c>
      <c r="BW238" s="318"/>
      <c r="BX238" s="253">
        <f t="shared" si="635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253">
        <f t="shared" si="617"/>
        <v>0</v>
      </c>
      <c r="CH238" s="318"/>
      <c r="CI238" s="253">
        <f t="shared" si="618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253">
        <f t="shared" si="619"/>
        <v>0</v>
      </c>
      <c r="CS238" s="318"/>
      <c r="CT238" s="253">
        <f t="shared" si="620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253">
        <f t="shared" si="621"/>
        <v>0</v>
      </c>
      <c r="DD238" s="318"/>
      <c r="DE238" s="253">
        <f t="shared" si="622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.75" customHeight="1">
      <c r="A239" s="272" t="str">
        <f t="shared" si="60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623"/>
        <v>0</v>
      </c>
      <c r="F239" s="236">
        <f t="shared" si="624"/>
        <v>0</v>
      </c>
      <c r="G239" s="236">
        <f t="shared" si="605"/>
        <v>0</v>
      </c>
      <c r="H239" s="236">
        <f t="shared" si="625"/>
        <v>0</v>
      </c>
      <c r="I239" s="236">
        <f t="shared" si="606"/>
        <v>0</v>
      </c>
      <c r="J239" s="236">
        <f t="shared" si="607"/>
        <v>0</v>
      </c>
      <c r="K239" s="236">
        <f t="shared" si="608"/>
        <v>0</v>
      </c>
      <c r="L239" s="236">
        <f t="shared" si="609"/>
        <v>0</v>
      </c>
      <c r="M239" s="236">
        <f t="shared" si="610"/>
        <v>0</v>
      </c>
      <c r="N239" s="236">
        <f t="shared" si="611"/>
        <v>0</v>
      </c>
      <c r="O239" s="236">
        <f t="shared" si="612"/>
        <v>0</v>
      </c>
      <c r="P239" s="220"/>
      <c r="Q239" s="221"/>
      <c r="R239" s="237">
        <f t="shared" si="626"/>
        <v>0</v>
      </c>
      <c r="S239" s="221"/>
      <c r="T239" s="237">
        <f t="shared" si="627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628"/>
        <v>0</v>
      </c>
      <c r="AD239" s="221"/>
      <c r="AE239" s="237">
        <f t="shared" si="629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630"/>
        <v>0</v>
      </c>
      <c r="AO239" s="221"/>
      <c r="AP239" s="237">
        <f t="shared" si="631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632"/>
        <v>0</v>
      </c>
      <c r="AZ239" s="221"/>
      <c r="BA239" s="237">
        <f t="shared" si="633"/>
        <v>0</v>
      </c>
      <c r="BB239" s="221"/>
      <c r="BC239" s="233"/>
      <c r="BD239" s="221"/>
      <c r="BE239" s="221"/>
      <c r="BF239" s="233"/>
      <c r="BG239" s="221"/>
      <c r="BH239" s="379">
        <f t="shared" si="613"/>
        <v>0</v>
      </c>
      <c r="BI239" s="255" t="str">
        <f t="shared" si="614"/>
        <v>08</v>
      </c>
      <c r="BJ239" s="318"/>
      <c r="BK239" s="253">
        <f t="shared" si="634"/>
        <v>0</v>
      </c>
      <c r="BL239" s="318"/>
      <c r="BM239" s="253">
        <f t="shared" si="615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253">
        <f t="shared" si="616"/>
        <v>0</v>
      </c>
      <c r="BW239" s="318"/>
      <c r="BX239" s="253">
        <f t="shared" si="635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253">
        <f t="shared" si="617"/>
        <v>0</v>
      </c>
      <c r="CH239" s="318"/>
      <c r="CI239" s="253">
        <f t="shared" si="618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253">
        <f t="shared" si="619"/>
        <v>0</v>
      </c>
      <c r="CS239" s="318"/>
      <c r="CT239" s="253">
        <f t="shared" si="620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253">
        <f t="shared" si="621"/>
        <v>0</v>
      </c>
      <c r="DD239" s="318"/>
      <c r="DE239" s="253">
        <f t="shared" si="622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.75" customHeight="1">
      <c r="A240" s="272" t="str">
        <f t="shared" si="60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623"/>
        <v>0</v>
      </c>
      <c r="F240" s="236">
        <f t="shared" si="624"/>
        <v>0</v>
      </c>
      <c r="G240" s="236">
        <f t="shared" si="605"/>
        <v>0</v>
      </c>
      <c r="H240" s="236">
        <f t="shared" si="625"/>
        <v>0</v>
      </c>
      <c r="I240" s="236">
        <f t="shared" si="606"/>
        <v>0</v>
      </c>
      <c r="J240" s="236">
        <f t="shared" si="607"/>
        <v>0</v>
      </c>
      <c r="K240" s="236">
        <f t="shared" si="608"/>
        <v>0</v>
      </c>
      <c r="L240" s="236">
        <f t="shared" si="609"/>
        <v>0</v>
      </c>
      <c r="M240" s="236">
        <f t="shared" si="610"/>
        <v>0</v>
      </c>
      <c r="N240" s="236">
        <f t="shared" si="611"/>
        <v>0</v>
      </c>
      <c r="O240" s="236">
        <f t="shared" si="612"/>
        <v>0</v>
      </c>
      <c r="P240" s="220"/>
      <c r="Q240" s="221"/>
      <c r="R240" s="237">
        <f t="shared" si="626"/>
        <v>0</v>
      </c>
      <c r="S240" s="221"/>
      <c r="T240" s="237">
        <f t="shared" si="627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628"/>
        <v>0</v>
      </c>
      <c r="AD240" s="221"/>
      <c r="AE240" s="237">
        <f t="shared" si="629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630"/>
        <v>0</v>
      </c>
      <c r="AO240" s="221"/>
      <c r="AP240" s="237">
        <f t="shared" si="631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632"/>
        <v>0</v>
      </c>
      <c r="AZ240" s="221"/>
      <c r="BA240" s="237">
        <f t="shared" si="633"/>
        <v>0</v>
      </c>
      <c r="BB240" s="221"/>
      <c r="BC240" s="233"/>
      <c r="BD240" s="221"/>
      <c r="BE240" s="221"/>
      <c r="BF240" s="233"/>
      <c r="BG240" s="221"/>
      <c r="BH240" s="379">
        <f t="shared" si="613"/>
        <v>0</v>
      </c>
      <c r="BI240" s="255" t="str">
        <f t="shared" si="614"/>
        <v>09</v>
      </c>
      <c r="BJ240" s="318"/>
      <c r="BK240" s="253">
        <f t="shared" si="634"/>
        <v>0</v>
      </c>
      <c r="BL240" s="318"/>
      <c r="BM240" s="253">
        <f t="shared" si="615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253">
        <f t="shared" si="616"/>
        <v>0</v>
      </c>
      <c r="BW240" s="318"/>
      <c r="BX240" s="253">
        <f t="shared" si="635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253">
        <f t="shared" si="617"/>
        <v>0</v>
      </c>
      <c r="CH240" s="318"/>
      <c r="CI240" s="253">
        <f t="shared" si="618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253">
        <f t="shared" si="619"/>
        <v>0</v>
      </c>
      <c r="CS240" s="318"/>
      <c r="CT240" s="253">
        <f t="shared" si="620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253">
        <f t="shared" si="621"/>
        <v>0</v>
      </c>
      <c r="DD240" s="318"/>
      <c r="DE240" s="253">
        <f t="shared" si="622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.75" customHeight="1">
      <c r="A241" s="272" t="str">
        <f t="shared" si="60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623"/>
        <v>0</v>
      </c>
      <c r="F241" s="236">
        <f t="shared" si="624"/>
        <v>0</v>
      </c>
      <c r="G241" s="236">
        <f t="shared" si="605"/>
        <v>0</v>
      </c>
      <c r="H241" s="236">
        <f t="shared" si="625"/>
        <v>0</v>
      </c>
      <c r="I241" s="236">
        <f t="shared" si="606"/>
        <v>0</v>
      </c>
      <c r="J241" s="236">
        <f t="shared" si="607"/>
        <v>0</v>
      </c>
      <c r="K241" s="236">
        <f t="shared" si="608"/>
        <v>0</v>
      </c>
      <c r="L241" s="236">
        <f t="shared" si="609"/>
        <v>0</v>
      </c>
      <c r="M241" s="236">
        <f t="shared" si="610"/>
        <v>0</v>
      </c>
      <c r="N241" s="236">
        <f t="shared" si="611"/>
        <v>0</v>
      </c>
      <c r="O241" s="236">
        <f t="shared" si="612"/>
        <v>0</v>
      </c>
      <c r="P241" s="220"/>
      <c r="Q241" s="221"/>
      <c r="R241" s="237">
        <f t="shared" si="626"/>
        <v>0</v>
      </c>
      <c r="S241" s="221"/>
      <c r="T241" s="237">
        <f t="shared" si="627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628"/>
        <v>0</v>
      </c>
      <c r="AD241" s="221"/>
      <c r="AE241" s="237">
        <f t="shared" si="629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630"/>
        <v>0</v>
      </c>
      <c r="AO241" s="221"/>
      <c r="AP241" s="237">
        <f t="shared" si="631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632"/>
        <v>0</v>
      </c>
      <c r="AZ241" s="221"/>
      <c r="BA241" s="237">
        <f t="shared" si="633"/>
        <v>0</v>
      </c>
      <c r="BB241" s="221"/>
      <c r="BC241" s="233"/>
      <c r="BD241" s="221"/>
      <c r="BE241" s="221"/>
      <c r="BF241" s="233"/>
      <c r="BG241" s="221"/>
      <c r="BH241" s="379">
        <f t="shared" si="613"/>
        <v>0</v>
      </c>
      <c r="BI241" s="255" t="str">
        <f t="shared" si="614"/>
        <v>10</v>
      </c>
      <c r="BJ241" s="318"/>
      <c r="BK241" s="253">
        <f t="shared" si="634"/>
        <v>0</v>
      </c>
      <c r="BL241" s="318"/>
      <c r="BM241" s="253">
        <f t="shared" si="615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253">
        <f t="shared" si="616"/>
        <v>0</v>
      </c>
      <c r="BW241" s="318"/>
      <c r="BX241" s="253">
        <f t="shared" si="635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253">
        <f t="shared" si="617"/>
        <v>0</v>
      </c>
      <c r="CH241" s="318"/>
      <c r="CI241" s="253">
        <f t="shared" si="618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253">
        <f t="shared" si="619"/>
        <v>0</v>
      </c>
      <c r="CS241" s="318"/>
      <c r="CT241" s="253">
        <f t="shared" si="620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253">
        <f t="shared" si="621"/>
        <v>0</v>
      </c>
      <c r="DD241" s="318"/>
      <c r="DE241" s="253">
        <f t="shared" si="622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.75" customHeight="1">
      <c r="A242" s="272" t="str">
        <f t="shared" si="60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623"/>
        <v>0</v>
      </c>
      <c r="F242" s="236">
        <f t="shared" si="624"/>
        <v>0</v>
      </c>
      <c r="G242" s="236">
        <f t="shared" si="605"/>
        <v>0</v>
      </c>
      <c r="H242" s="236">
        <f t="shared" si="625"/>
        <v>0</v>
      </c>
      <c r="I242" s="236">
        <f t="shared" si="606"/>
        <v>0</v>
      </c>
      <c r="J242" s="236">
        <f t="shared" si="607"/>
        <v>0</v>
      </c>
      <c r="K242" s="236">
        <f t="shared" si="608"/>
        <v>0</v>
      </c>
      <c r="L242" s="236">
        <f t="shared" si="609"/>
        <v>0</v>
      </c>
      <c r="M242" s="236">
        <f t="shared" si="610"/>
        <v>0</v>
      </c>
      <c r="N242" s="236">
        <f t="shared" si="611"/>
        <v>0</v>
      </c>
      <c r="O242" s="236">
        <f t="shared" si="612"/>
        <v>0</v>
      </c>
      <c r="P242" s="220"/>
      <c r="Q242" s="221"/>
      <c r="R242" s="237">
        <f t="shared" si="626"/>
        <v>0</v>
      </c>
      <c r="S242" s="221"/>
      <c r="T242" s="237">
        <f t="shared" si="627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628"/>
        <v>0</v>
      </c>
      <c r="AD242" s="221"/>
      <c r="AE242" s="237">
        <f t="shared" si="629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630"/>
        <v>0</v>
      </c>
      <c r="AO242" s="221"/>
      <c r="AP242" s="237">
        <f t="shared" si="631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632"/>
        <v>0</v>
      </c>
      <c r="AZ242" s="221"/>
      <c r="BA242" s="237">
        <f t="shared" si="633"/>
        <v>0</v>
      </c>
      <c r="BB242" s="221"/>
      <c r="BC242" s="233"/>
      <c r="BD242" s="221"/>
      <c r="BE242" s="221"/>
      <c r="BF242" s="233"/>
      <c r="BG242" s="221"/>
      <c r="BH242" s="379">
        <f t="shared" si="613"/>
        <v>0</v>
      </c>
      <c r="BI242" s="255" t="str">
        <f t="shared" si="614"/>
        <v>11</v>
      </c>
      <c r="BJ242" s="318"/>
      <c r="BK242" s="253">
        <f t="shared" si="634"/>
        <v>0</v>
      </c>
      <c r="BL242" s="318"/>
      <c r="BM242" s="253">
        <f t="shared" si="615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253">
        <f t="shared" si="616"/>
        <v>0</v>
      </c>
      <c r="BW242" s="318"/>
      <c r="BX242" s="253">
        <f t="shared" si="635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253">
        <f t="shared" si="617"/>
        <v>0</v>
      </c>
      <c r="CH242" s="318"/>
      <c r="CI242" s="253">
        <f t="shared" si="618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253">
        <f t="shared" si="619"/>
        <v>0</v>
      </c>
      <c r="CS242" s="318"/>
      <c r="CT242" s="253">
        <f t="shared" si="620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253">
        <f t="shared" si="621"/>
        <v>0</v>
      </c>
      <c r="DD242" s="318"/>
      <c r="DE242" s="253">
        <f t="shared" si="622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.75" customHeight="1">
      <c r="A243" s="272" t="str">
        <f t="shared" si="60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623"/>
        <v>0</v>
      </c>
      <c r="F243" s="236">
        <f t="shared" si="624"/>
        <v>0</v>
      </c>
      <c r="G243" s="236">
        <f t="shared" si="605"/>
        <v>0</v>
      </c>
      <c r="H243" s="236">
        <f t="shared" si="625"/>
        <v>0</v>
      </c>
      <c r="I243" s="236">
        <f t="shared" si="606"/>
        <v>0</v>
      </c>
      <c r="J243" s="236">
        <f t="shared" si="607"/>
        <v>0</v>
      </c>
      <c r="K243" s="236">
        <f t="shared" si="608"/>
        <v>0</v>
      </c>
      <c r="L243" s="236">
        <f t="shared" si="609"/>
        <v>0</v>
      </c>
      <c r="M243" s="236">
        <f t="shared" si="610"/>
        <v>0</v>
      </c>
      <c r="N243" s="236">
        <f t="shared" si="611"/>
        <v>0</v>
      </c>
      <c r="O243" s="236">
        <f t="shared" si="612"/>
        <v>0</v>
      </c>
      <c r="P243" s="220"/>
      <c r="Q243" s="221"/>
      <c r="R243" s="237">
        <f t="shared" si="626"/>
        <v>0</v>
      </c>
      <c r="S243" s="221"/>
      <c r="T243" s="237">
        <f t="shared" si="627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628"/>
        <v>0</v>
      </c>
      <c r="AD243" s="221"/>
      <c r="AE243" s="237">
        <f t="shared" si="629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630"/>
        <v>0</v>
      </c>
      <c r="AO243" s="221"/>
      <c r="AP243" s="237">
        <f t="shared" si="631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632"/>
        <v>0</v>
      </c>
      <c r="AZ243" s="221"/>
      <c r="BA243" s="237">
        <f t="shared" si="633"/>
        <v>0</v>
      </c>
      <c r="BB243" s="221"/>
      <c r="BC243" s="233"/>
      <c r="BD243" s="221"/>
      <c r="BE243" s="221"/>
      <c r="BF243" s="233"/>
      <c r="BG243" s="221"/>
      <c r="BH243" s="379">
        <f t="shared" si="613"/>
        <v>0</v>
      </c>
      <c r="BI243" s="255" t="str">
        <f t="shared" si="614"/>
        <v>12</v>
      </c>
      <c r="BJ243" s="318"/>
      <c r="BK243" s="253">
        <f t="shared" si="634"/>
        <v>0</v>
      </c>
      <c r="BL243" s="318"/>
      <c r="BM243" s="253">
        <f t="shared" si="615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253">
        <f t="shared" si="616"/>
        <v>0</v>
      </c>
      <c r="BW243" s="318"/>
      <c r="BX243" s="253">
        <f t="shared" si="635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253">
        <f t="shared" si="617"/>
        <v>0</v>
      </c>
      <c r="CH243" s="318"/>
      <c r="CI243" s="253">
        <f t="shared" si="618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253">
        <f t="shared" si="619"/>
        <v>0</v>
      </c>
      <c r="CS243" s="318"/>
      <c r="CT243" s="253">
        <f t="shared" si="620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253">
        <f t="shared" si="621"/>
        <v>0</v>
      </c>
      <c r="DD243" s="318"/>
      <c r="DE243" s="253">
        <f t="shared" si="622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ht="13.5" customHeight="1" thickBot="1">
      <c r="A244" s="272" t="str">
        <f t="shared" si="60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623"/>
        <v>0</v>
      </c>
      <c r="F244" s="236">
        <f t="shared" si="624"/>
        <v>0</v>
      </c>
      <c r="G244" s="236">
        <f t="shared" si="605"/>
        <v>0</v>
      </c>
      <c r="H244" s="236">
        <f t="shared" si="625"/>
        <v>0</v>
      </c>
      <c r="I244" s="236">
        <f t="shared" si="606"/>
        <v>0</v>
      </c>
      <c r="J244" s="236">
        <f t="shared" si="607"/>
        <v>0</v>
      </c>
      <c r="K244" s="236">
        <f t="shared" si="608"/>
        <v>0</v>
      </c>
      <c r="L244" s="236">
        <f t="shared" si="609"/>
        <v>0</v>
      </c>
      <c r="M244" s="236">
        <f t="shared" si="610"/>
        <v>0</v>
      </c>
      <c r="N244" s="236">
        <f t="shared" si="611"/>
        <v>0</v>
      </c>
      <c r="O244" s="236">
        <f>ROUND(SUM(Z244,AK244,AV244,BG244),1)</f>
        <v>0</v>
      </c>
      <c r="P244" s="223"/>
      <c r="Q244" s="224"/>
      <c r="R244" s="238">
        <f t="shared" si="626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628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630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632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9">
        <f t="shared" si="613"/>
        <v>0</v>
      </c>
      <c r="BI244" s="319" t="str">
        <f t="shared" si="614"/>
        <v>13</v>
      </c>
      <c r="BJ244" s="320"/>
      <c r="BK244" s="321">
        <f t="shared" si="634"/>
        <v>0</v>
      </c>
      <c r="BL244" s="320"/>
      <c r="BM244" s="321">
        <f t="shared" si="615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1">
        <f t="shared" si="616"/>
        <v>0</v>
      </c>
      <c r="BW244" s="320"/>
      <c r="BX244" s="321">
        <f t="shared" si="635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1">
        <f t="shared" si="617"/>
        <v>0</v>
      </c>
      <c r="CH244" s="320"/>
      <c r="CI244" s="321">
        <f t="shared" si="618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1">
        <f t="shared" si="619"/>
        <v>0</v>
      </c>
      <c r="CS244" s="320"/>
      <c r="CT244" s="321">
        <f t="shared" si="620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1">
        <f t="shared" si="621"/>
        <v>0</v>
      </c>
      <c r="DD244" s="320"/>
      <c r="DE244" s="321">
        <f t="shared" si="622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customHeight="1">
      <c r="A245" s="271" t="str">
        <f>B245</f>
        <v>Внести наименование учреждения 17</v>
      </c>
      <c r="B245" s="712" t="s">
        <v>261</v>
      </c>
      <c r="C245" s="713"/>
      <c r="D245" s="713"/>
      <c r="E245" s="713"/>
      <c r="F245" s="713"/>
      <c r="G245" s="713"/>
      <c r="H245" s="713"/>
      <c r="I245" s="713"/>
      <c r="J245" s="713"/>
      <c r="K245" s="713"/>
      <c r="L245" s="713"/>
      <c r="M245" s="713"/>
      <c r="N245" s="713"/>
      <c r="O245" s="714"/>
      <c r="P245" s="715" t="str">
        <f>CONCATENATE(P$1," - ",$B245)</f>
        <v>1 квартал - Внести наименование учреждения 17</v>
      </c>
      <c r="Q245" s="716"/>
      <c r="R245" s="716"/>
      <c r="S245" s="716"/>
      <c r="T245" s="716"/>
      <c r="U245" s="716"/>
      <c r="V245" s="716"/>
      <c r="W245" s="716"/>
      <c r="X245" s="716"/>
      <c r="Y245" s="716"/>
      <c r="Z245" s="717"/>
      <c r="AA245" s="715" t="str">
        <f>CONCATENATE(AA$1," - ",$B245)</f>
        <v>2 квартал - Внести наименование учреждения 17</v>
      </c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7"/>
      <c r="AL245" s="715" t="str">
        <f>CONCATENATE(AL$1," - ",$B245)</f>
        <v>3 квартал - Внести наименование учреждения 17</v>
      </c>
      <c r="AM245" s="716"/>
      <c r="AN245" s="716"/>
      <c r="AO245" s="716"/>
      <c r="AP245" s="716"/>
      <c r="AQ245" s="716"/>
      <c r="AR245" s="716"/>
      <c r="AS245" s="716"/>
      <c r="AT245" s="716"/>
      <c r="AU245" s="716"/>
      <c r="AV245" s="717"/>
      <c r="AW245" s="715" t="str">
        <f>CONCATENATE(AW$1," - ",$B245)</f>
        <v>4 квартал - Внести наименование учреждения 17</v>
      </c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7"/>
      <c r="BH245" s="379">
        <f t="shared" si="613"/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636">IF(ROUND(E251-SUM(E252,E254:E255),5)&gt;=0,0,"Ошибка")</f>
        <v>0</v>
      </c>
      <c r="BK245" s="285">
        <f t="shared" si="636"/>
        <v>0</v>
      </c>
      <c r="BL245" s="285">
        <f t="shared" si="636"/>
        <v>0</v>
      </c>
      <c r="BM245" s="285">
        <f t="shared" si="636"/>
        <v>0</v>
      </c>
      <c r="BN245" s="285">
        <f t="shared" si="636"/>
        <v>0</v>
      </c>
      <c r="BO245" s="285">
        <f t="shared" si="636"/>
        <v>0</v>
      </c>
      <c r="BP245" s="285">
        <f t="shared" si="636"/>
        <v>0</v>
      </c>
      <c r="BQ245" s="285">
        <f t="shared" si="636"/>
        <v>0</v>
      </c>
      <c r="BR245" s="285">
        <f t="shared" si="636"/>
        <v>0</v>
      </c>
      <c r="BS245" s="285">
        <f t="shared" si="636"/>
        <v>0</v>
      </c>
      <c r="BT245" s="285">
        <f t="shared" si="636"/>
        <v>0</v>
      </c>
      <c r="BU245" s="285">
        <f t="shared" si="636"/>
        <v>0</v>
      </c>
      <c r="BV245" s="285">
        <f t="shared" si="636"/>
        <v>0</v>
      </c>
      <c r="BW245" s="285">
        <f t="shared" si="636"/>
        <v>0</v>
      </c>
      <c r="BX245" s="285">
        <f t="shared" si="636"/>
        <v>0</v>
      </c>
      <c r="BY245" s="285">
        <f t="shared" si="636"/>
        <v>0</v>
      </c>
      <c r="BZ245" s="285">
        <f t="shared" si="636"/>
        <v>0</v>
      </c>
      <c r="CA245" s="285">
        <f t="shared" si="636"/>
        <v>0</v>
      </c>
      <c r="CB245" s="285">
        <f t="shared" si="636"/>
        <v>0</v>
      </c>
      <c r="CC245" s="285">
        <f t="shared" si="636"/>
        <v>0</v>
      </c>
      <c r="CD245" s="285">
        <f t="shared" si="636"/>
        <v>0</v>
      </c>
      <c r="CE245" s="285">
        <f t="shared" si="636"/>
        <v>0</v>
      </c>
      <c r="CF245" s="285">
        <f t="shared" si="636"/>
        <v>0</v>
      </c>
      <c r="CG245" s="285">
        <f t="shared" si="636"/>
        <v>0</v>
      </c>
      <c r="CH245" s="285">
        <f t="shared" si="636"/>
        <v>0</v>
      </c>
      <c r="CI245" s="285">
        <f t="shared" si="636"/>
        <v>0</v>
      </c>
      <c r="CJ245" s="285">
        <f t="shared" si="636"/>
        <v>0</v>
      </c>
      <c r="CK245" s="285">
        <f t="shared" si="636"/>
        <v>0</v>
      </c>
      <c r="CL245" s="285">
        <f t="shared" si="636"/>
        <v>0</v>
      </c>
      <c r="CM245" s="285">
        <f t="shared" si="636"/>
        <v>0</v>
      </c>
      <c r="CN245" s="285">
        <f t="shared" si="636"/>
        <v>0</v>
      </c>
      <c r="CO245" s="285">
        <f t="shared" si="636"/>
        <v>0</v>
      </c>
      <c r="CP245" s="285">
        <f t="shared" ref="CP245:DL245" si="637">IF(ROUND(AK251-SUM(AK252,AK254:AK255),5)&gt;=0,0,"Ошибка")</f>
        <v>0</v>
      </c>
      <c r="CQ245" s="285">
        <f t="shared" si="637"/>
        <v>0</v>
      </c>
      <c r="CR245" s="285">
        <f t="shared" si="637"/>
        <v>0</v>
      </c>
      <c r="CS245" s="285">
        <f t="shared" si="637"/>
        <v>0</v>
      </c>
      <c r="CT245" s="285">
        <f t="shared" si="637"/>
        <v>0</v>
      </c>
      <c r="CU245" s="285">
        <f t="shared" si="637"/>
        <v>0</v>
      </c>
      <c r="CV245" s="285">
        <f t="shared" si="637"/>
        <v>0</v>
      </c>
      <c r="CW245" s="285">
        <f t="shared" si="637"/>
        <v>0</v>
      </c>
      <c r="CX245" s="285">
        <f t="shared" si="637"/>
        <v>0</v>
      </c>
      <c r="CY245" s="285">
        <f t="shared" si="637"/>
        <v>0</v>
      </c>
      <c r="CZ245" s="285">
        <f t="shared" si="637"/>
        <v>0</v>
      </c>
      <c r="DA245" s="285">
        <f t="shared" si="637"/>
        <v>0</v>
      </c>
      <c r="DB245" s="285">
        <f t="shared" si="637"/>
        <v>0</v>
      </c>
      <c r="DC245" s="285">
        <f t="shared" si="637"/>
        <v>0</v>
      </c>
      <c r="DD245" s="285">
        <f t="shared" si="637"/>
        <v>0</v>
      </c>
      <c r="DE245" s="285">
        <f t="shared" si="637"/>
        <v>0</v>
      </c>
      <c r="DF245" s="285">
        <f t="shared" si="637"/>
        <v>0</v>
      </c>
      <c r="DG245" s="285">
        <f t="shared" si="637"/>
        <v>0</v>
      </c>
      <c r="DH245" s="285">
        <f t="shared" si="637"/>
        <v>0</v>
      </c>
      <c r="DI245" s="285">
        <f t="shared" si="637"/>
        <v>0</v>
      </c>
      <c r="DJ245" s="285">
        <f t="shared" si="637"/>
        <v>0</v>
      </c>
      <c r="DK245" s="285">
        <f t="shared" si="637"/>
        <v>0</v>
      </c>
      <c r="DL245" s="285">
        <f t="shared" si="637"/>
        <v>0</v>
      </c>
    </row>
    <row r="246" spans="1:116" s="27" customFormat="1" ht="24.75" customHeight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638">SUM(J247:J251,J256:J258)</f>
        <v>0</v>
      </c>
      <c r="K246" s="236">
        <f t="shared" si="638"/>
        <v>0</v>
      </c>
      <c r="L246" s="236">
        <f t="shared" si="638"/>
        <v>0</v>
      </c>
      <c r="M246" s="236">
        <f t="shared" si="638"/>
        <v>0</v>
      </c>
      <c r="N246" s="236">
        <f t="shared" si="638"/>
        <v>0</v>
      </c>
      <c r="O246" s="236">
        <f t="shared" si="638"/>
        <v>0</v>
      </c>
      <c r="P246" s="228">
        <f t="shared" ref="P246:AJ246" si="639">SUM(P247:P251,P256:P258)</f>
        <v>0</v>
      </c>
      <c r="Q246" s="226">
        <f t="shared" si="639"/>
        <v>0</v>
      </c>
      <c r="R246" s="236">
        <f t="shared" si="639"/>
        <v>0</v>
      </c>
      <c r="S246" s="226">
        <f t="shared" si="639"/>
        <v>0</v>
      </c>
      <c r="T246" s="236">
        <f t="shared" si="639"/>
        <v>0</v>
      </c>
      <c r="U246" s="226">
        <f t="shared" si="639"/>
        <v>0</v>
      </c>
      <c r="V246" s="235">
        <f t="shared" si="639"/>
        <v>0</v>
      </c>
      <c r="W246" s="226">
        <f t="shared" si="639"/>
        <v>0</v>
      </c>
      <c r="X246" s="226">
        <f t="shared" si="639"/>
        <v>0</v>
      </c>
      <c r="Y246" s="235">
        <f t="shared" si="639"/>
        <v>0</v>
      </c>
      <c r="Z246" s="227">
        <f t="shared" si="639"/>
        <v>0</v>
      </c>
      <c r="AA246" s="228">
        <f t="shared" si="639"/>
        <v>0</v>
      </c>
      <c r="AB246" s="226">
        <f t="shared" si="639"/>
        <v>0</v>
      </c>
      <c r="AC246" s="236">
        <f t="shared" si="639"/>
        <v>0</v>
      </c>
      <c r="AD246" s="226">
        <f t="shared" si="639"/>
        <v>0</v>
      </c>
      <c r="AE246" s="236">
        <f t="shared" si="639"/>
        <v>0</v>
      </c>
      <c r="AF246" s="226">
        <f t="shared" si="639"/>
        <v>0</v>
      </c>
      <c r="AG246" s="235">
        <f t="shared" si="639"/>
        <v>0</v>
      </c>
      <c r="AH246" s="226">
        <f t="shared" si="639"/>
        <v>0</v>
      </c>
      <c r="AI246" s="226">
        <f t="shared" si="639"/>
        <v>0</v>
      </c>
      <c r="AJ246" s="235">
        <f t="shared" si="639"/>
        <v>0</v>
      </c>
      <c r="AK246" s="227">
        <f t="shared" ref="AK246:BG246" si="640">SUM(AK247:AK251,AK256:AK258)</f>
        <v>0</v>
      </c>
      <c r="AL246" s="228">
        <f t="shared" si="640"/>
        <v>0</v>
      </c>
      <c r="AM246" s="226">
        <f t="shared" si="640"/>
        <v>0</v>
      </c>
      <c r="AN246" s="236">
        <f t="shared" si="640"/>
        <v>0</v>
      </c>
      <c r="AO246" s="226">
        <f t="shared" si="640"/>
        <v>0</v>
      </c>
      <c r="AP246" s="236">
        <f t="shared" si="640"/>
        <v>0</v>
      </c>
      <c r="AQ246" s="226">
        <f t="shared" si="640"/>
        <v>0</v>
      </c>
      <c r="AR246" s="235">
        <f t="shared" si="640"/>
        <v>0</v>
      </c>
      <c r="AS246" s="226">
        <f t="shared" si="640"/>
        <v>0</v>
      </c>
      <c r="AT246" s="226">
        <f t="shared" si="640"/>
        <v>0</v>
      </c>
      <c r="AU246" s="235">
        <f t="shared" si="640"/>
        <v>0</v>
      </c>
      <c r="AV246" s="227">
        <f t="shared" si="640"/>
        <v>0</v>
      </c>
      <c r="AW246" s="228">
        <f t="shared" si="640"/>
        <v>0</v>
      </c>
      <c r="AX246" s="226">
        <f t="shared" si="640"/>
        <v>0</v>
      </c>
      <c r="AY246" s="236">
        <f t="shared" si="640"/>
        <v>0</v>
      </c>
      <c r="AZ246" s="226">
        <f t="shared" si="640"/>
        <v>0</v>
      </c>
      <c r="BA246" s="236">
        <f t="shared" si="640"/>
        <v>0</v>
      </c>
      <c r="BB246" s="226">
        <f t="shared" si="640"/>
        <v>0</v>
      </c>
      <c r="BC246" s="235">
        <f t="shared" si="640"/>
        <v>0</v>
      </c>
      <c r="BD246" s="226">
        <f t="shared" si="640"/>
        <v>0</v>
      </c>
      <c r="BE246" s="226">
        <f t="shared" si="640"/>
        <v>0</v>
      </c>
      <c r="BF246" s="235">
        <f t="shared" si="640"/>
        <v>0</v>
      </c>
      <c r="BG246" s="227">
        <f t="shared" si="640"/>
        <v>0</v>
      </c>
      <c r="BH246" s="379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641">IF(E252-E253&gt;=0,0,"Ошибка")</f>
        <v>0</v>
      </c>
      <c r="BK246" s="253">
        <f t="shared" si="641"/>
        <v>0</v>
      </c>
      <c r="BL246" s="253">
        <f t="shared" si="641"/>
        <v>0</v>
      </c>
      <c r="BM246" s="253">
        <f t="shared" si="641"/>
        <v>0</v>
      </c>
      <c r="BN246" s="253">
        <f t="shared" si="641"/>
        <v>0</v>
      </c>
      <c r="BO246" s="253">
        <f t="shared" si="641"/>
        <v>0</v>
      </c>
      <c r="BP246" s="253">
        <f t="shared" si="641"/>
        <v>0</v>
      </c>
      <c r="BQ246" s="253">
        <f t="shared" si="641"/>
        <v>0</v>
      </c>
      <c r="BR246" s="253">
        <f t="shared" si="641"/>
        <v>0</v>
      </c>
      <c r="BS246" s="253">
        <f t="shared" si="641"/>
        <v>0</v>
      </c>
      <c r="BT246" s="253">
        <f t="shared" si="641"/>
        <v>0</v>
      </c>
      <c r="BU246" s="253">
        <f t="shared" si="641"/>
        <v>0</v>
      </c>
      <c r="BV246" s="253">
        <f t="shared" si="641"/>
        <v>0</v>
      </c>
      <c r="BW246" s="253">
        <f t="shared" si="641"/>
        <v>0</v>
      </c>
      <c r="BX246" s="253">
        <f t="shared" si="641"/>
        <v>0</v>
      </c>
      <c r="BY246" s="253">
        <f t="shared" si="641"/>
        <v>0</v>
      </c>
      <c r="BZ246" s="253">
        <f t="shared" si="641"/>
        <v>0</v>
      </c>
      <c r="CA246" s="253">
        <f t="shared" si="641"/>
        <v>0</v>
      </c>
      <c r="CB246" s="253">
        <f t="shared" si="641"/>
        <v>0</v>
      </c>
      <c r="CC246" s="253">
        <f t="shared" si="641"/>
        <v>0</v>
      </c>
      <c r="CD246" s="253">
        <f t="shared" si="641"/>
        <v>0</v>
      </c>
      <c r="CE246" s="253">
        <f t="shared" si="641"/>
        <v>0</v>
      </c>
      <c r="CF246" s="253">
        <f t="shared" si="641"/>
        <v>0</v>
      </c>
      <c r="CG246" s="253">
        <f t="shared" si="641"/>
        <v>0</v>
      </c>
      <c r="CH246" s="253">
        <f t="shared" si="641"/>
        <v>0</v>
      </c>
      <c r="CI246" s="253">
        <f t="shared" si="641"/>
        <v>0</v>
      </c>
      <c r="CJ246" s="253">
        <f t="shared" si="641"/>
        <v>0</v>
      </c>
      <c r="CK246" s="253">
        <f t="shared" si="641"/>
        <v>0</v>
      </c>
      <c r="CL246" s="253">
        <f t="shared" si="641"/>
        <v>0</v>
      </c>
      <c r="CM246" s="253">
        <f t="shared" si="641"/>
        <v>0</v>
      </c>
      <c r="CN246" s="253">
        <f t="shared" si="641"/>
        <v>0</v>
      </c>
      <c r="CO246" s="253">
        <f t="shared" si="641"/>
        <v>0</v>
      </c>
      <c r="CP246" s="253">
        <f t="shared" ref="CP246:DL246" si="642">IF(AK252-AK253&gt;=0,0,"Ошибка")</f>
        <v>0</v>
      </c>
      <c r="CQ246" s="253">
        <f t="shared" si="642"/>
        <v>0</v>
      </c>
      <c r="CR246" s="253">
        <f t="shared" si="642"/>
        <v>0</v>
      </c>
      <c r="CS246" s="253">
        <f t="shared" si="642"/>
        <v>0</v>
      </c>
      <c r="CT246" s="253">
        <f t="shared" si="642"/>
        <v>0</v>
      </c>
      <c r="CU246" s="253">
        <f t="shared" si="642"/>
        <v>0</v>
      </c>
      <c r="CV246" s="253">
        <f t="shared" si="642"/>
        <v>0</v>
      </c>
      <c r="CW246" s="253">
        <f t="shared" si="642"/>
        <v>0</v>
      </c>
      <c r="CX246" s="253">
        <f t="shared" si="642"/>
        <v>0</v>
      </c>
      <c r="CY246" s="253">
        <f t="shared" si="642"/>
        <v>0</v>
      </c>
      <c r="CZ246" s="253">
        <f t="shared" si="642"/>
        <v>0</v>
      </c>
      <c r="DA246" s="253">
        <f t="shared" si="642"/>
        <v>0</v>
      </c>
      <c r="DB246" s="253">
        <f t="shared" si="642"/>
        <v>0</v>
      </c>
      <c r="DC246" s="253">
        <f t="shared" si="642"/>
        <v>0</v>
      </c>
      <c r="DD246" s="253">
        <f t="shared" si="642"/>
        <v>0</v>
      </c>
      <c r="DE246" s="253">
        <f t="shared" si="642"/>
        <v>0</v>
      </c>
      <c r="DF246" s="253">
        <f t="shared" si="642"/>
        <v>0</v>
      </c>
      <c r="DG246" s="253">
        <f t="shared" si="642"/>
        <v>0</v>
      </c>
      <c r="DH246" s="253">
        <f t="shared" si="642"/>
        <v>0</v>
      </c>
      <c r="DI246" s="253">
        <f t="shared" si="642"/>
        <v>0</v>
      </c>
      <c r="DJ246" s="253">
        <f t="shared" si="642"/>
        <v>0</v>
      </c>
      <c r="DK246" s="253">
        <f t="shared" si="642"/>
        <v>0</v>
      </c>
      <c r="DL246" s="253">
        <f t="shared" si="642"/>
        <v>0</v>
      </c>
    </row>
    <row r="247" spans="1:116" s="27" customFormat="1" ht="24.75" customHeight="1">
      <c r="A247" s="272" t="str">
        <f t="shared" ref="A247:A258" si="643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644">SUM(J247:L247)</f>
        <v>0</v>
      </c>
      <c r="H247" s="236">
        <f>ROUND(SUM(S247,AD247,AO247,AZ247),1)</f>
        <v>0</v>
      </c>
      <c r="I247" s="236">
        <f t="shared" ref="I247:I258" si="645">SUM(M247:O247)</f>
        <v>0</v>
      </c>
      <c r="J247" s="236">
        <f t="shared" ref="J247:J258" si="646">ROUND(SUM(U247,AF247,AQ247,BB247),1)</f>
        <v>0</v>
      </c>
      <c r="K247" s="236">
        <f t="shared" ref="K247:K258" si="647">ROUND(SUM(V247,AG247,AR247,BC247),1)</f>
        <v>0</v>
      </c>
      <c r="L247" s="236">
        <f t="shared" ref="L247:L258" si="648">ROUND(SUM(W247,AH247,AS247,BD247),1)</f>
        <v>0</v>
      </c>
      <c r="M247" s="236">
        <f t="shared" ref="M247:M258" si="649">ROUND(SUM(X247,AI247,AT247,BE247),1)</f>
        <v>0</v>
      </c>
      <c r="N247" s="236">
        <f t="shared" ref="N247:N258" si="650">ROUND(SUM(Y247,AJ247,AU247,BF247),1)</f>
        <v>0</v>
      </c>
      <c r="O247" s="236">
        <f t="shared" ref="O247:O257" si="651">ROUND(SUM(Z247,AK247,AV247,BG247),1)</f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9">
        <f t="shared" ref="BH247:BH259" si="652">IF((COUNTA(BJ247:DL247)-COUNTIF(BJ247:DL247,0))=0,0,CONCATENATE("Ошибки!-",COUNTA(BJ247:DL247)-COUNTIF(BJ247:DL247,0)))</f>
        <v>0</v>
      </c>
      <c r="BI247" s="255" t="str">
        <f t="shared" ref="BI247:BI258" si="653">D247</f>
        <v>02</v>
      </c>
      <c r="BJ247" s="318"/>
      <c r="BK247" s="253">
        <f>IF(ROUND((E247-F247),5)&gt;=0,0,"Ошибка!")</f>
        <v>0</v>
      </c>
      <c r="BL247" s="318"/>
      <c r="BM247" s="253">
        <f t="shared" ref="BM247:BM258" si="654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253">
        <f t="shared" ref="BV247:BV258" si="655">IF(ROUND((P247-Q247),5)&gt;=0,0,"Ошибка!")</f>
        <v>0</v>
      </c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253">
        <f t="shared" ref="CG247:CG258" si="656">IF(ROUND((AA247-AB247),5)&gt;=0,0,"Ошибка!")</f>
        <v>0</v>
      </c>
      <c r="CH247" s="318"/>
      <c r="CI247" s="253">
        <f t="shared" ref="CI247:CI258" si="657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253">
        <f t="shared" ref="CR247:CR258" si="658">IF(ROUND((AL247-AM247),5)&gt;=0,0,"Ошибка!")</f>
        <v>0</v>
      </c>
      <c r="CS247" s="318"/>
      <c r="CT247" s="253">
        <f t="shared" ref="CT247:CT258" si="65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253">
        <f t="shared" ref="DC247:DC258" si="660">IF(ROUND((AW247-AX247),5)&gt;=0,0,"Ошибка!")</f>
        <v>0</v>
      </c>
      <c r="DD247" s="318"/>
      <c r="DE247" s="253">
        <f t="shared" ref="DE247:DE258" si="661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.75" customHeight="1">
      <c r="A248" s="272" t="str">
        <f t="shared" si="643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662">ROUND(SUM(P248,AA248,AL248,AW248),0)</f>
        <v>0</v>
      </c>
      <c r="F248" s="236">
        <f t="shared" ref="F248:F258" si="663">ROUND(SUM(Q248,AB248,AM248,AX248),1)</f>
        <v>0</v>
      </c>
      <c r="G248" s="236">
        <f t="shared" si="644"/>
        <v>0</v>
      </c>
      <c r="H248" s="236">
        <f t="shared" ref="H248:H258" si="664">ROUND(SUM(S248,AD248,AO248,AZ248),1)</f>
        <v>0</v>
      </c>
      <c r="I248" s="236">
        <f t="shared" si="645"/>
        <v>0</v>
      </c>
      <c r="J248" s="236">
        <f t="shared" si="646"/>
        <v>0</v>
      </c>
      <c r="K248" s="236">
        <f t="shared" si="647"/>
        <v>0</v>
      </c>
      <c r="L248" s="236">
        <f t="shared" si="648"/>
        <v>0</v>
      </c>
      <c r="M248" s="236">
        <f t="shared" si="649"/>
        <v>0</v>
      </c>
      <c r="N248" s="236">
        <f t="shared" si="650"/>
        <v>0</v>
      </c>
      <c r="O248" s="236">
        <f t="shared" si="651"/>
        <v>0</v>
      </c>
      <c r="P248" s="220"/>
      <c r="Q248" s="221"/>
      <c r="R248" s="237">
        <f t="shared" ref="R248:R258" si="665">SUM(U248:W248)</f>
        <v>0</v>
      </c>
      <c r="S248" s="221"/>
      <c r="T248" s="237">
        <f t="shared" ref="T248:T257" si="666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667">SUM(AF248:AH248)</f>
        <v>0</v>
      </c>
      <c r="AD248" s="221"/>
      <c r="AE248" s="237">
        <f t="shared" ref="AE248:AE257" si="668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669">SUM(AQ248:AS248)</f>
        <v>0</v>
      </c>
      <c r="AO248" s="221"/>
      <c r="AP248" s="237">
        <f t="shared" ref="AP248:AP257" si="670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671">SUM(BB248:BD248)</f>
        <v>0</v>
      </c>
      <c r="AZ248" s="221"/>
      <c r="BA248" s="237">
        <f t="shared" ref="BA248:BA257" si="672">SUM(BE248:BG248)</f>
        <v>0</v>
      </c>
      <c r="BB248" s="221"/>
      <c r="BC248" s="233"/>
      <c r="BD248" s="221"/>
      <c r="BE248" s="221"/>
      <c r="BF248" s="233"/>
      <c r="BG248" s="221"/>
      <c r="BH248" s="379">
        <f t="shared" si="652"/>
        <v>0</v>
      </c>
      <c r="BI248" s="255" t="str">
        <f t="shared" si="653"/>
        <v>03</v>
      </c>
      <c r="BJ248" s="318"/>
      <c r="BK248" s="253">
        <f t="shared" ref="BK248:BK258" si="673">IF(ROUND((E248-F248),5)&gt;=0,0,"Ошибка!")</f>
        <v>0</v>
      </c>
      <c r="BL248" s="318"/>
      <c r="BM248" s="253">
        <f t="shared" si="654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253">
        <f t="shared" si="655"/>
        <v>0</v>
      </c>
      <c r="BW248" s="318"/>
      <c r="BX248" s="253">
        <f t="shared" ref="BX248:BX258" si="67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253">
        <f t="shared" si="656"/>
        <v>0</v>
      </c>
      <c r="CH248" s="318"/>
      <c r="CI248" s="253">
        <f t="shared" si="657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253">
        <f t="shared" si="658"/>
        <v>0</v>
      </c>
      <c r="CS248" s="318"/>
      <c r="CT248" s="253">
        <f t="shared" si="65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253">
        <f t="shared" si="660"/>
        <v>0</v>
      </c>
      <c r="DD248" s="318"/>
      <c r="DE248" s="253">
        <f t="shared" si="661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.75" customHeight="1">
      <c r="A249" s="272" t="str">
        <f t="shared" si="643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662"/>
        <v>0</v>
      </c>
      <c r="F249" s="236">
        <f t="shared" si="663"/>
        <v>0</v>
      </c>
      <c r="G249" s="236">
        <f t="shared" si="644"/>
        <v>0</v>
      </c>
      <c r="H249" s="236">
        <f t="shared" si="664"/>
        <v>0</v>
      </c>
      <c r="I249" s="236">
        <f t="shared" si="645"/>
        <v>0</v>
      </c>
      <c r="J249" s="236">
        <f t="shared" si="646"/>
        <v>0</v>
      </c>
      <c r="K249" s="236">
        <f t="shared" si="647"/>
        <v>0</v>
      </c>
      <c r="L249" s="236">
        <f t="shared" si="648"/>
        <v>0</v>
      </c>
      <c r="M249" s="236">
        <f t="shared" si="649"/>
        <v>0</v>
      </c>
      <c r="N249" s="236">
        <f t="shared" si="650"/>
        <v>0</v>
      </c>
      <c r="O249" s="236">
        <f t="shared" si="651"/>
        <v>0</v>
      </c>
      <c r="P249" s="220"/>
      <c r="Q249" s="221"/>
      <c r="R249" s="237">
        <f t="shared" si="665"/>
        <v>0</v>
      </c>
      <c r="S249" s="221"/>
      <c r="T249" s="237">
        <f t="shared" si="666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667"/>
        <v>0</v>
      </c>
      <c r="AD249" s="221"/>
      <c r="AE249" s="237">
        <f t="shared" si="668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669"/>
        <v>0</v>
      </c>
      <c r="AO249" s="221"/>
      <c r="AP249" s="237">
        <f t="shared" si="670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671"/>
        <v>0</v>
      </c>
      <c r="AZ249" s="221"/>
      <c r="BA249" s="237">
        <f t="shared" si="672"/>
        <v>0</v>
      </c>
      <c r="BB249" s="221"/>
      <c r="BC249" s="233"/>
      <c r="BD249" s="221"/>
      <c r="BE249" s="221"/>
      <c r="BF249" s="233"/>
      <c r="BG249" s="221"/>
      <c r="BH249" s="379">
        <f t="shared" si="652"/>
        <v>0</v>
      </c>
      <c r="BI249" s="255" t="str">
        <f t="shared" si="653"/>
        <v>04</v>
      </c>
      <c r="BJ249" s="318"/>
      <c r="BK249" s="253">
        <f t="shared" si="673"/>
        <v>0</v>
      </c>
      <c r="BL249" s="318"/>
      <c r="BM249" s="253">
        <f t="shared" si="654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253">
        <f t="shared" si="655"/>
        <v>0</v>
      </c>
      <c r="BW249" s="318"/>
      <c r="BX249" s="253">
        <f t="shared" si="67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253">
        <f t="shared" si="656"/>
        <v>0</v>
      </c>
      <c r="CH249" s="318"/>
      <c r="CI249" s="253">
        <f t="shared" si="657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253">
        <f t="shared" si="658"/>
        <v>0</v>
      </c>
      <c r="CS249" s="318"/>
      <c r="CT249" s="253">
        <f t="shared" si="65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253">
        <f t="shared" si="660"/>
        <v>0</v>
      </c>
      <c r="DD249" s="318"/>
      <c r="DE249" s="253">
        <f t="shared" si="661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.75" customHeight="1">
      <c r="A250" s="272" t="str">
        <f t="shared" si="643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662"/>
        <v>0</v>
      </c>
      <c r="F250" s="236">
        <f t="shared" si="663"/>
        <v>0</v>
      </c>
      <c r="G250" s="236">
        <f t="shared" si="644"/>
        <v>0</v>
      </c>
      <c r="H250" s="236">
        <f t="shared" si="664"/>
        <v>0</v>
      </c>
      <c r="I250" s="236">
        <f t="shared" si="645"/>
        <v>0</v>
      </c>
      <c r="J250" s="236">
        <f t="shared" si="646"/>
        <v>0</v>
      </c>
      <c r="K250" s="236">
        <f t="shared" si="647"/>
        <v>0</v>
      </c>
      <c r="L250" s="236">
        <f t="shared" si="648"/>
        <v>0</v>
      </c>
      <c r="M250" s="236">
        <f t="shared" si="649"/>
        <v>0</v>
      </c>
      <c r="N250" s="236">
        <f t="shared" si="650"/>
        <v>0</v>
      </c>
      <c r="O250" s="236">
        <f t="shared" si="651"/>
        <v>0</v>
      </c>
      <c r="P250" s="220"/>
      <c r="Q250" s="221"/>
      <c r="R250" s="237">
        <f t="shared" si="665"/>
        <v>0</v>
      </c>
      <c r="S250" s="221"/>
      <c r="T250" s="237">
        <f t="shared" si="666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667"/>
        <v>0</v>
      </c>
      <c r="AD250" s="221"/>
      <c r="AE250" s="237">
        <f t="shared" si="668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669"/>
        <v>0</v>
      </c>
      <c r="AO250" s="221"/>
      <c r="AP250" s="237">
        <f t="shared" si="670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671"/>
        <v>0</v>
      </c>
      <c r="AZ250" s="221"/>
      <c r="BA250" s="237">
        <f t="shared" si="672"/>
        <v>0</v>
      </c>
      <c r="BB250" s="221"/>
      <c r="BC250" s="233"/>
      <c r="BD250" s="221"/>
      <c r="BE250" s="221"/>
      <c r="BF250" s="233"/>
      <c r="BG250" s="221"/>
      <c r="BH250" s="379">
        <f t="shared" si="652"/>
        <v>0</v>
      </c>
      <c r="BI250" s="255" t="str">
        <f t="shared" si="653"/>
        <v>05</v>
      </c>
      <c r="BJ250" s="318"/>
      <c r="BK250" s="253">
        <f t="shared" si="673"/>
        <v>0</v>
      </c>
      <c r="BL250" s="318"/>
      <c r="BM250" s="253">
        <f t="shared" si="654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253">
        <f t="shared" si="655"/>
        <v>0</v>
      </c>
      <c r="BW250" s="318"/>
      <c r="BX250" s="253">
        <f t="shared" si="67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253">
        <f t="shared" si="656"/>
        <v>0</v>
      </c>
      <c r="CH250" s="318"/>
      <c r="CI250" s="253">
        <f t="shared" si="657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253">
        <f t="shared" si="658"/>
        <v>0</v>
      </c>
      <c r="CS250" s="318"/>
      <c r="CT250" s="253">
        <f t="shared" si="65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253">
        <f t="shared" si="660"/>
        <v>0</v>
      </c>
      <c r="DD250" s="318"/>
      <c r="DE250" s="253">
        <f t="shared" si="661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.75" customHeight="1">
      <c r="A251" s="272" t="str">
        <f t="shared" si="643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662"/>
        <v>0</v>
      </c>
      <c r="F251" s="236">
        <f t="shared" si="663"/>
        <v>0</v>
      </c>
      <c r="G251" s="236">
        <f t="shared" si="644"/>
        <v>0</v>
      </c>
      <c r="H251" s="236">
        <f t="shared" si="664"/>
        <v>0</v>
      </c>
      <c r="I251" s="236">
        <f t="shared" si="645"/>
        <v>0</v>
      </c>
      <c r="J251" s="236">
        <f t="shared" si="646"/>
        <v>0</v>
      </c>
      <c r="K251" s="236">
        <f t="shared" si="647"/>
        <v>0</v>
      </c>
      <c r="L251" s="236">
        <f t="shared" si="648"/>
        <v>0</v>
      </c>
      <c r="M251" s="236">
        <f t="shared" si="649"/>
        <v>0</v>
      </c>
      <c r="N251" s="236">
        <f t="shared" si="650"/>
        <v>0</v>
      </c>
      <c r="O251" s="236">
        <f t="shared" si="651"/>
        <v>0</v>
      </c>
      <c r="P251" s="220"/>
      <c r="Q251" s="221"/>
      <c r="R251" s="237">
        <f t="shared" si="665"/>
        <v>0</v>
      </c>
      <c r="S251" s="221"/>
      <c r="T251" s="237">
        <f t="shared" si="666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667"/>
        <v>0</v>
      </c>
      <c r="AD251" s="221"/>
      <c r="AE251" s="237">
        <f t="shared" si="668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669"/>
        <v>0</v>
      </c>
      <c r="AO251" s="221"/>
      <c r="AP251" s="237">
        <f t="shared" si="670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671"/>
        <v>0</v>
      </c>
      <c r="AZ251" s="221"/>
      <c r="BA251" s="237">
        <f t="shared" si="672"/>
        <v>0</v>
      </c>
      <c r="BB251" s="221"/>
      <c r="BC251" s="233"/>
      <c r="BD251" s="221"/>
      <c r="BE251" s="221"/>
      <c r="BF251" s="233"/>
      <c r="BG251" s="221"/>
      <c r="BH251" s="379">
        <f t="shared" si="652"/>
        <v>0</v>
      </c>
      <c r="BI251" s="255" t="str">
        <f t="shared" si="653"/>
        <v>06</v>
      </c>
      <c r="BJ251" s="318"/>
      <c r="BK251" s="253">
        <f t="shared" si="673"/>
        <v>0</v>
      </c>
      <c r="BL251" s="318"/>
      <c r="BM251" s="253">
        <f t="shared" si="654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253">
        <f t="shared" si="655"/>
        <v>0</v>
      </c>
      <c r="BW251" s="318"/>
      <c r="BX251" s="253">
        <f t="shared" si="67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253">
        <f t="shared" si="656"/>
        <v>0</v>
      </c>
      <c r="CH251" s="318"/>
      <c r="CI251" s="253">
        <f t="shared" si="657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253">
        <f t="shared" si="658"/>
        <v>0</v>
      </c>
      <c r="CS251" s="318"/>
      <c r="CT251" s="253">
        <f t="shared" si="65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253">
        <f t="shared" si="660"/>
        <v>0</v>
      </c>
      <c r="DD251" s="318"/>
      <c r="DE251" s="253">
        <f t="shared" si="661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.75" customHeight="1">
      <c r="A252" s="272" t="str">
        <f t="shared" si="643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662"/>
        <v>0</v>
      </c>
      <c r="F252" s="236">
        <f t="shared" si="663"/>
        <v>0</v>
      </c>
      <c r="G252" s="236">
        <f t="shared" si="644"/>
        <v>0</v>
      </c>
      <c r="H252" s="236">
        <f t="shared" si="664"/>
        <v>0</v>
      </c>
      <c r="I252" s="236">
        <f t="shared" si="645"/>
        <v>0</v>
      </c>
      <c r="J252" s="236">
        <f t="shared" si="646"/>
        <v>0</v>
      </c>
      <c r="K252" s="236">
        <f t="shared" si="647"/>
        <v>0</v>
      </c>
      <c r="L252" s="236">
        <f t="shared" si="648"/>
        <v>0</v>
      </c>
      <c r="M252" s="236">
        <f t="shared" si="649"/>
        <v>0</v>
      </c>
      <c r="N252" s="236">
        <f t="shared" si="650"/>
        <v>0</v>
      </c>
      <c r="O252" s="236">
        <f t="shared" si="651"/>
        <v>0</v>
      </c>
      <c r="P252" s="220"/>
      <c r="Q252" s="221"/>
      <c r="R252" s="237">
        <f t="shared" si="665"/>
        <v>0</v>
      </c>
      <c r="S252" s="221"/>
      <c r="T252" s="237">
        <f t="shared" si="666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667"/>
        <v>0</v>
      </c>
      <c r="AD252" s="221"/>
      <c r="AE252" s="237">
        <f t="shared" si="668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669"/>
        <v>0</v>
      </c>
      <c r="AO252" s="221"/>
      <c r="AP252" s="237">
        <f t="shared" si="670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671"/>
        <v>0</v>
      </c>
      <c r="AZ252" s="221"/>
      <c r="BA252" s="237">
        <f t="shared" si="672"/>
        <v>0</v>
      </c>
      <c r="BB252" s="221"/>
      <c r="BC252" s="233"/>
      <c r="BD252" s="221"/>
      <c r="BE252" s="221"/>
      <c r="BF252" s="233"/>
      <c r="BG252" s="221"/>
      <c r="BH252" s="379">
        <f t="shared" si="652"/>
        <v>0</v>
      </c>
      <c r="BI252" s="255" t="str">
        <f t="shared" si="653"/>
        <v>07</v>
      </c>
      <c r="BJ252" s="318"/>
      <c r="BK252" s="253">
        <f t="shared" si="673"/>
        <v>0</v>
      </c>
      <c r="BL252" s="318"/>
      <c r="BM252" s="253">
        <f t="shared" si="654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253">
        <f t="shared" si="655"/>
        <v>0</v>
      </c>
      <c r="BW252" s="318"/>
      <c r="BX252" s="253">
        <f t="shared" si="67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253">
        <f t="shared" si="656"/>
        <v>0</v>
      </c>
      <c r="CH252" s="318"/>
      <c r="CI252" s="253">
        <f t="shared" si="657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253">
        <f t="shared" si="658"/>
        <v>0</v>
      </c>
      <c r="CS252" s="318"/>
      <c r="CT252" s="253">
        <f t="shared" si="65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253">
        <f t="shared" si="660"/>
        <v>0</v>
      </c>
      <c r="DD252" s="318"/>
      <c r="DE252" s="253">
        <f t="shared" si="661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.75" customHeight="1">
      <c r="A253" s="272" t="str">
        <f t="shared" si="643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662"/>
        <v>0</v>
      </c>
      <c r="F253" s="236">
        <f t="shared" si="663"/>
        <v>0</v>
      </c>
      <c r="G253" s="236">
        <f t="shared" si="644"/>
        <v>0</v>
      </c>
      <c r="H253" s="236">
        <f t="shared" si="664"/>
        <v>0</v>
      </c>
      <c r="I253" s="236">
        <f t="shared" si="645"/>
        <v>0</v>
      </c>
      <c r="J253" s="236">
        <f t="shared" si="646"/>
        <v>0</v>
      </c>
      <c r="K253" s="236">
        <f t="shared" si="647"/>
        <v>0</v>
      </c>
      <c r="L253" s="236">
        <f t="shared" si="648"/>
        <v>0</v>
      </c>
      <c r="M253" s="236">
        <f t="shared" si="649"/>
        <v>0</v>
      </c>
      <c r="N253" s="236">
        <f t="shared" si="650"/>
        <v>0</v>
      </c>
      <c r="O253" s="236">
        <f t="shared" si="651"/>
        <v>0</v>
      </c>
      <c r="P253" s="220"/>
      <c r="Q253" s="221"/>
      <c r="R253" s="237">
        <f t="shared" si="665"/>
        <v>0</v>
      </c>
      <c r="S253" s="221"/>
      <c r="T253" s="237">
        <f t="shared" si="666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667"/>
        <v>0</v>
      </c>
      <c r="AD253" s="221"/>
      <c r="AE253" s="237">
        <f t="shared" si="668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669"/>
        <v>0</v>
      </c>
      <c r="AO253" s="221"/>
      <c r="AP253" s="237">
        <f t="shared" si="670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671"/>
        <v>0</v>
      </c>
      <c r="AZ253" s="221"/>
      <c r="BA253" s="237">
        <f t="shared" si="672"/>
        <v>0</v>
      </c>
      <c r="BB253" s="221"/>
      <c r="BC253" s="233"/>
      <c r="BD253" s="221"/>
      <c r="BE253" s="221"/>
      <c r="BF253" s="233"/>
      <c r="BG253" s="221"/>
      <c r="BH253" s="379">
        <f t="shared" si="652"/>
        <v>0</v>
      </c>
      <c r="BI253" s="255" t="str">
        <f t="shared" si="653"/>
        <v>08</v>
      </c>
      <c r="BJ253" s="318"/>
      <c r="BK253" s="253">
        <f t="shared" si="673"/>
        <v>0</v>
      </c>
      <c r="BL253" s="318"/>
      <c r="BM253" s="253">
        <f t="shared" si="654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253">
        <f t="shared" si="655"/>
        <v>0</v>
      </c>
      <c r="BW253" s="318"/>
      <c r="BX253" s="253">
        <f t="shared" si="67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253">
        <f t="shared" si="656"/>
        <v>0</v>
      </c>
      <c r="CH253" s="318"/>
      <c r="CI253" s="253">
        <f t="shared" si="657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253">
        <f t="shared" si="658"/>
        <v>0</v>
      </c>
      <c r="CS253" s="318"/>
      <c r="CT253" s="253">
        <f t="shared" si="65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253">
        <f t="shared" si="660"/>
        <v>0</v>
      </c>
      <c r="DD253" s="318"/>
      <c r="DE253" s="253">
        <f t="shared" si="661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.75" customHeight="1">
      <c r="A254" s="272" t="str">
        <f t="shared" si="643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662"/>
        <v>0</v>
      </c>
      <c r="F254" s="236">
        <f t="shared" si="663"/>
        <v>0</v>
      </c>
      <c r="G254" s="236">
        <f t="shared" si="644"/>
        <v>0</v>
      </c>
      <c r="H254" s="236">
        <f t="shared" si="664"/>
        <v>0</v>
      </c>
      <c r="I254" s="236">
        <f t="shared" si="645"/>
        <v>0</v>
      </c>
      <c r="J254" s="236">
        <f t="shared" si="646"/>
        <v>0</v>
      </c>
      <c r="K254" s="236">
        <f t="shared" si="647"/>
        <v>0</v>
      </c>
      <c r="L254" s="236">
        <f t="shared" si="648"/>
        <v>0</v>
      </c>
      <c r="M254" s="236">
        <f t="shared" si="649"/>
        <v>0</v>
      </c>
      <c r="N254" s="236">
        <f t="shared" si="650"/>
        <v>0</v>
      </c>
      <c r="O254" s="236">
        <f t="shared" si="651"/>
        <v>0</v>
      </c>
      <c r="P254" s="220"/>
      <c r="Q254" s="221"/>
      <c r="R254" s="237">
        <f t="shared" si="665"/>
        <v>0</v>
      </c>
      <c r="S254" s="221"/>
      <c r="T254" s="237">
        <f t="shared" si="666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667"/>
        <v>0</v>
      </c>
      <c r="AD254" s="221"/>
      <c r="AE254" s="237">
        <f t="shared" si="668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669"/>
        <v>0</v>
      </c>
      <c r="AO254" s="221"/>
      <c r="AP254" s="237">
        <f t="shared" si="670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671"/>
        <v>0</v>
      </c>
      <c r="AZ254" s="221"/>
      <c r="BA254" s="237">
        <f t="shared" si="672"/>
        <v>0</v>
      </c>
      <c r="BB254" s="221"/>
      <c r="BC254" s="233"/>
      <c r="BD254" s="221"/>
      <c r="BE254" s="221"/>
      <c r="BF254" s="233"/>
      <c r="BG254" s="221"/>
      <c r="BH254" s="379">
        <f t="shared" si="652"/>
        <v>0</v>
      </c>
      <c r="BI254" s="255" t="str">
        <f t="shared" si="653"/>
        <v>09</v>
      </c>
      <c r="BJ254" s="318"/>
      <c r="BK254" s="253">
        <f t="shared" si="673"/>
        <v>0</v>
      </c>
      <c r="BL254" s="318"/>
      <c r="BM254" s="253">
        <f t="shared" si="654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253">
        <f t="shared" si="655"/>
        <v>0</v>
      </c>
      <c r="BW254" s="318"/>
      <c r="BX254" s="253">
        <f t="shared" si="67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253">
        <f t="shared" si="656"/>
        <v>0</v>
      </c>
      <c r="CH254" s="318"/>
      <c r="CI254" s="253">
        <f t="shared" si="657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253">
        <f t="shared" si="658"/>
        <v>0</v>
      </c>
      <c r="CS254" s="318"/>
      <c r="CT254" s="253">
        <f t="shared" si="65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253">
        <f t="shared" si="660"/>
        <v>0</v>
      </c>
      <c r="DD254" s="318"/>
      <c r="DE254" s="253">
        <f t="shared" si="661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.75" customHeight="1">
      <c r="A255" s="272" t="str">
        <f t="shared" si="643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662"/>
        <v>0</v>
      </c>
      <c r="F255" s="236">
        <f t="shared" si="663"/>
        <v>0</v>
      </c>
      <c r="G255" s="236">
        <f t="shared" si="644"/>
        <v>0</v>
      </c>
      <c r="H255" s="236">
        <f t="shared" si="664"/>
        <v>0</v>
      </c>
      <c r="I255" s="236">
        <f t="shared" si="645"/>
        <v>0</v>
      </c>
      <c r="J255" s="236">
        <f t="shared" si="646"/>
        <v>0</v>
      </c>
      <c r="K255" s="236">
        <f t="shared" si="647"/>
        <v>0</v>
      </c>
      <c r="L255" s="236">
        <f t="shared" si="648"/>
        <v>0</v>
      </c>
      <c r="M255" s="236">
        <f t="shared" si="649"/>
        <v>0</v>
      </c>
      <c r="N255" s="236">
        <f t="shared" si="650"/>
        <v>0</v>
      </c>
      <c r="O255" s="236">
        <f t="shared" si="651"/>
        <v>0</v>
      </c>
      <c r="P255" s="220"/>
      <c r="Q255" s="221"/>
      <c r="R255" s="237">
        <f t="shared" si="665"/>
        <v>0</v>
      </c>
      <c r="S255" s="221"/>
      <c r="T255" s="237">
        <f t="shared" si="666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667"/>
        <v>0</v>
      </c>
      <c r="AD255" s="221"/>
      <c r="AE255" s="237">
        <f t="shared" si="668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669"/>
        <v>0</v>
      </c>
      <c r="AO255" s="221"/>
      <c r="AP255" s="237">
        <f t="shared" si="670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671"/>
        <v>0</v>
      </c>
      <c r="AZ255" s="221"/>
      <c r="BA255" s="237">
        <f t="shared" si="672"/>
        <v>0</v>
      </c>
      <c r="BB255" s="221"/>
      <c r="BC255" s="233"/>
      <c r="BD255" s="221"/>
      <c r="BE255" s="221"/>
      <c r="BF255" s="233"/>
      <c r="BG255" s="221"/>
      <c r="BH255" s="379">
        <f t="shared" si="652"/>
        <v>0</v>
      </c>
      <c r="BI255" s="255" t="str">
        <f t="shared" si="653"/>
        <v>10</v>
      </c>
      <c r="BJ255" s="318"/>
      <c r="BK255" s="253">
        <f t="shared" si="673"/>
        <v>0</v>
      </c>
      <c r="BL255" s="318"/>
      <c r="BM255" s="253">
        <f t="shared" si="654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253">
        <f t="shared" si="655"/>
        <v>0</v>
      </c>
      <c r="BW255" s="318"/>
      <c r="BX255" s="253">
        <f t="shared" si="67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253">
        <f t="shared" si="656"/>
        <v>0</v>
      </c>
      <c r="CH255" s="318"/>
      <c r="CI255" s="253">
        <f t="shared" si="657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253">
        <f t="shared" si="658"/>
        <v>0</v>
      </c>
      <c r="CS255" s="318"/>
      <c r="CT255" s="253">
        <f t="shared" si="65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253">
        <f t="shared" si="660"/>
        <v>0</v>
      </c>
      <c r="DD255" s="318"/>
      <c r="DE255" s="253">
        <f t="shared" si="661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.75" customHeight="1">
      <c r="A256" s="272" t="str">
        <f t="shared" si="643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662"/>
        <v>0</v>
      </c>
      <c r="F256" s="236">
        <f t="shared" si="663"/>
        <v>0</v>
      </c>
      <c r="G256" s="236">
        <f t="shared" si="644"/>
        <v>0</v>
      </c>
      <c r="H256" s="236">
        <f t="shared" si="664"/>
        <v>0</v>
      </c>
      <c r="I256" s="236">
        <f t="shared" si="645"/>
        <v>0</v>
      </c>
      <c r="J256" s="236">
        <f t="shared" si="646"/>
        <v>0</v>
      </c>
      <c r="K256" s="236">
        <f t="shared" si="647"/>
        <v>0</v>
      </c>
      <c r="L256" s="236">
        <f t="shared" si="648"/>
        <v>0</v>
      </c>
      <c r="M256" s="236">
        <f t="shared" si="649"/>
        <v>0</v>
      </c>
      <c r="N256" s="236">
        <f t="shared" si="650"/>
        <v>0</v>
      </c>
      <c r="O256" s="236">
        <f t="shared" si="651"/>
        <v>0</v>
      </c>
      <c r="P256" s="220"/>
      <c r="Q256" s="221"/>
      <c r="R256" s="237">
        <f t="shared" si="665"/>
        <v>0</v>
      </c>
      <c r="S256" s="221"/>
      <c r="T256" s="237">
        <f t="shared" si="666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667"/>
        <v>0</v>
      </c>
      <c r="AD256" s="221"/>
      <c r="AE256" s="237">
        <f t="shared" si="668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669"/>
        <v>0</v>
      </c>
      <c r="AO256" s="221"/>
      <c r="AP256" s="237">
        <f t="shared" si="670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671"/>
        <v>0</v>
      </c>
      <c r="AZ256" s="221"/>
      <c r="BA256" s="237">
        <f t="shared" si="672"/>
        <v>0</v>
      </c>
      <c r="BB256" s="221"/>
      <c r="BC256" s="233"/>
      <c r="BD256" s="221"/>
      <c r="BE256" s="221"/>
      <c r="BF256" s="233"/>
      <c r="BG256" s="221"/>
      <c r="BH256" s="379">
        <f t="shared" si="652"/>
        <v>0</v>
      </c>
      <c r="BI256" s="255" t="str">
        <f t="shared" si="653"/>
        <v>11</v>
      </c>
      <c r="BJ256" s="318"/>
      <c r="BK256" s="253">
        <f t="shared" si="673"/>
        <v>0</v>
      </c>
      <c r="BL256" s="318"/>
      <c r="BM256" s="253">
        <f t="shared" si="654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253">
        <f t="shared" si="655"/>
        <v>0</v>
      </c>
      <c r="BW256" s="318"/>
      <c r="BX256" s="253">
        <f t="shared" si="67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253">
        <f t="shared" si="656"/>
        <v>0</v>
      </c>
      <c r="CH256" s="318"/>
      <c r="CI256" s="253">
        <f t="shared" si="657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253">
        <f t="shared" si="658"/>
        <v>0</v>
      </c>
      <c r="CS256" s="318"/>
      <c r="CT256" s="253">
        <f t="shared" si="65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253">
        <f t="shared" si="660"/>
        <v>0</v>
      </c>
      <c r="DD256" s="318"/>
      <c r="DE256" s="253">
        <f t="shared" si="661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.75" customHeight="1">
      <c r="A257" s="272" t="str">
        <f t="shared" si="643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662"/>
        <v>0</v>
      </c>
      <c r="F257" s="236">
        <f t="shared" si="663"/>
        <v>0</v>
      </c>
      <c r="G257" s="236">
        <f t="shared" si="644"/>
        <v>0</v>
      </c>
      <c r="H257" s="236">
        <f t="shared" si="664"/>
        <v>0</v>
      </c>
      <c r="I257" s="236">
        <f t="shared" si="645"/>
        <v>0</v>
      </c>
      <c r="J257" s="236">
        <f t="shared" si="646"/>
        <v>0</v>
      </c>
      <c r="K257" s="236">
        <f t="shared" si="647"/>
        <v>0</v>
      </c>
      <c r="L257" s="236">
        <f t="shared" si="648"/>
        <v>0</v>
      </c>
      <c r="M257" s="236">
        <f t="shared" si="649"/>
        <v>0</v>
      </c>
      <c r="N257" s="236">
        <f t="shared" si="650"/>
        <v>0</v>
      </c>
      <c r="O257" s="236">
        <f t="shared" si="651"/>
        <v>0</v>
      </c>
      <c r="P257" s="220"/>
      <c r="Q257" s="221"/>
      <c r="R257" s="237">
        <f t="shared" si="665"/>
        <v>0</v>
      </c>
      <c r="S257" s="221"/>
      <c r="T257" s="237">
        <f t="shared" si="666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667"/>
        <v>0</v>
      </c>
      <c r="AD257" s="221"/>
      <c r="AE257" s="237">
        <f t="shared" si="668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669"/>
        <v>0</v>
      </c>
      <c r="AO257" s="221"/>
      <c r="AP257" s="237">
        <f t="shared" si="670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671"/>
        <v>0</v>
      </c>
      <c r="AZ257" s="221"/>
      <c r="BA257" s="237">
        <f t="shared" si="672"/>
        <v>0</v>
      </c>
      <c r="BB257" s="221"/>
      <c r="BC257" s="233"/>
      <c r="BD257" s="221"/>
      <c r="BE257" s="221"/>
      <c r="BF257" s="233"/>
      <c r="BG257" s="221"/>
      <c r="BH257" s="379">
        <f t="shared" si="652"/>
        <v>0</v>
      </c>
      <c r="BI257" s="255" t="str">
        <f t="shared" si="653"/>
        <v>12</v>
      </c>
      <c r="BJ257" s="318"/>
      <c r="BK257" s="253">
        <f t="shared" si="673"/>
        <v>0</v>
      </c>
      <c r="BL257" s="318"/>
      <c r="BM257" s="253">
        <f t="shared" si="654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253">
        <f t="shared" si="655"/>
        <v>0</v>
      </c>
      <c r="BW257" s="318"/>
      <c r="BX257" s="253">
        <f t="shared" si="67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253">
        <f t="shared" si="656"/>
        <v>0</v>
      </c>
      <c r="CH257" s="318"/>
      <c r="CI257" s="253">
        <f t="shared" si="657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253">
        <f t="shared" si="658"/>
        <v>0</v>
      </c>
      <c r="CS257" s="318"/>
      <c r="CT257" s="253">
        <f t="shared" si="65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253">
        <f t="shared" si="660"/>
        <v>0</v>
      </c>
      <c r="DD257" s="318"/>
      <c r="DE257" s="253">
        <f t="shared" si="661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ht="13.5" customHeight="1" thickBot="1">
      <c r="A258" s="272" t="str">
        <f t="shared" si="643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662"/>
        <v>0</v>
      </c>
      <c r="F258" s="236">
        <f t="shared" si="663"/>
        <v>0</v>
      </c>
      <c r="G258" s="236">
        <f t="shared" si="644"/>
        <v>0</v>
      </c>
      <c r="H258" s="236">
        <f t="shared" si="664"/>
        <v>0</v>
      </c>
      <c r="I258" s="236">
        <f t="shared" si="645"/>
        <v>0</v>
      </c>
      <c r="J258" s="236">
        <f t="shared" si="646"/>
        <v>0</v>
      </c>
      <c r="K258" s="236">
        <f t="shared" si="647"/>
        <v>0</v>
      </c>
      <c r="L258" s="236">
        <f t="shared" si="648"/>
        <v>0</v>
      </c>
      <c r="M258" s="236">
        <f t="shared" si="649"/>
        <v>0</v>
      </c>
      <c r="N258" s="236">
        <f t="shared" si="650"/>
        <v>0</v>
      </c>
      <c r="O258" s="236">
        <f>ROUND(SUM(Z258,AK258,AV258,BG258),1)</f>
        <v>0</v>
      </c>
      <c r="P258" s="223"/>
      <c r="Q258" s="224"/>
      <c r="R258" s="238">
        <f t="shared" si="665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667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669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671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9">
        <f t="shared" si="652"/>
        <v>0</v>
      </c>
      <c r="BI258" s="319" t="str">
        <f t="shared" si="653"/>
        <v>13</v>
      </c>
      <c r="BJ258" s="320"/>
      <c r="BK258" s="321">
        <f t="shared" si="673"/>
        <v>0</v>
      </c>
      <c r="BL258" s="320"/>
      <c r="BM258" s="321">
        <f t="shared" si="654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1">
        <f t="shared" si="655"/>
        <v>0</v>
      </c>
      <c r="BW258" s="320"/>
      <c r="BX258" s="321">
        <f t="shared" si="67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1">
        <f t="shared" si="656"/>
        <v>0</v>
      </c>
      <c r="CH258" s="320"/>
      <c r="CI258" s="321">
        <f t="shared" si="657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1">
        <f t="shared" si="658"/>
        <v>0</v>
      </c>
      <c r="CS258" s="320"/>
      <c r="CT258" s="321">
        <f t="shared" si="65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1">
        <f t="shared" si="660"/>
        <v>0</v>
      </c>
      <c r="DD258" s="320"/>
      <c r="DE258" s="321">
        <f t="shared" si="661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customHeight="1">
      <c r="A259" s="271" t="str">
        <f>B259</f>
        <v>Внести наименование учреждения 18</v>
      </c>
      <c r="B259" s="712" t="s">
        <v>262</v>
      </c>
      <c r="C259" s="713"/>
      <c r="D259" s="713"/>
      <c r="E259" s="713"/>
      <c r="F259" s="713"/>
      <c r="G259" s="713"/>
      <c r="H259" s="713"/>
      <c r="I259" s="713"/>
      <c r="J259" s="713"/>
      <c r="K259" s="713"/>
      <c r="L259" s="713"/>
      <c r="M259" s="713"/>
      <c r="N259" s="713"/>
      <c r="O259" s="714"/>
      <c r="P259" s="715" t="str">
        <f>CONCATENATE(P$1," - ",$B259)</f>
        <v>1 квартал - Внести наименование учреждения 18</v>
      </c>
      <c r="Q259" s="716"/>
      <c r="R259" s="716"/>
      <c r="S259" s="716"/>
      <c r="T259" s="716"/>
      <c r="U259" s="716"/>
      <c r="V259" s="716"/>
      <c r="W259" s="716"/>
      <c r="X259" s="716"/>
      <c r="Y259" s="716"/>
      <c r="Z259" s="717"/>
      <c r="AA259" s="715" t="str">
        <f>CONCATENATE(AA$1," - ",$B259)</f>
        <v>2 квартал - Внести наименование учреждения 18</v>
      </c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7"/>
      <c r="AL259" s="715" t="str">
        <f>CONCATENATE(AL$1," - ",$B259)</f>
        <v>3 квартал - Внести наименование учреждения 18</v>
      </c>
      <c r="AM259" s="716"/>
      <c r="AN259" s="716"/>
      <c r="AO259" s="716"/>
      <c r="AP259" s="716"/>
      <c r="AQ259" s="716"/>
      <c r="AR259" s="716"/>
      <c r="AS259" s="716"/>
      <c r="AT259" s="716"/>
      <c r="AU259" s="716"/>
      <c r="AV259" s="717"/>
      <c r="AW259" s="715" t="str">
        <f>CONCATENATE(AW$1," - ",$B259)</f>
        <v>4 квартал - Внести наименование учреждения 18</v>
      </c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7"/>
      <c r="BH259" s="379">
        <f t="shared" si="652"/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675">IF(ROUND(E265-SUM(E266,E268:E269),5)&gt;=0,0,"Ошибка")</f>
        <v>0</v>
      </c>
      <c r="BK259" s="285">
        <f t="shared" si="675"/>
        <v>0</v>
      </c>
      <c r="BL259" s="285">
        <f t="shared" si="675"/>
        <v>0</v>
      </c>
      <c r="BM259" s="285">
        <f t="shared" si="675"/>
        <v>0</v>
      </c>
      <c r="BN259" s="285">
        <f t="shared" si="675"/>
        <v>0</v>
      </c>
      <c r="BO259" s="285">
        <f t="shared" si="675"/>
        <v>0</v>
      </c>
      <c r="BP259" s="285">
        <f t="shared" si="675"/>
        <v>0</v>
      </c>
      <c r="BQ259" s="285">
        <f t="shared" si="675"/>
        <v>0</v>
      </c>
      <c r="BR259" s="285">
        <f t="shared" si="675"/>
        <v>0</v>
      </c>
      <c r="BS259" s="285">
        <f t="shared" si="675"/>
        <v>0</v>
      </c>
      <c r="BT259" s="285">
        <f t="shared" si="675"/>
        <v>0</v>
      </c>
      <c r="BU259" s="285">
        <f t="shared" si="675"/>
        <v>0</v>
      </c>
      <c r="BV259" s="285">
        <f t="shared" si="675"/>
        <v>0</v>
      </c>
      <c r="BW259" s="285">
        <f t="shared" si="675"/>
        <v>0</v>
      </c>
      <c r="BX259" s="285">
        <f t="shared" si="675"/>
        <v>0</v>
      </c>
      <c r="BY259" s="285">
        <f t="shared" si="675"/>
        <v>0</v>
      </c>
      <c r="BZ259" s="285">
        <f t="shared" si="675"/>
        <v>0</v>
      </c>
      <c r="CA259" s="285">
        <f t="shared" si="675"/>
        <v>0</v>
      </c>
      <c r="CB259" s="285">
        <f t="shared" si="675"/>
        <v>0</v>
      </c>
      <c r="CC259" s="285">
        <f t="shared" si="675"/>
        <v>0</v>
      </c>
      <c r="CD259" s="285">
        <f t="shared" si="675"/>
        <v>0</v>
      </c>
      <c r="CE259" s="285">
        <f t="shared" si="675"/>
        <v>0</v>
      </c>
      <c r="CF259" s="285">
        <f t="shared" si="675"/>
        <v>0</v>
      </c>
      <c r="CG259" s="285">
        <f t="shared" si="675"/>
        <v>0</v>
      </c>
      <c r="CH259" s="285">
        <f t="shared" si="675"/>
        <v>0</v>
      </c>
      <c r="CI259" s="285">
        <f t="shared" si="675"/>
        <v>0</v>
      </c>
      <c r="CJ259" s="285">
        <f t="shared" si="675"/>
        <v>0</v>
      </c>
      <c r="CK259" s="285">
        <f t="shared" si="675"/>
        <v>0</v>
      </c>
      <c r="CL259" s="285">
        <f t="shared" si="675"/>
        <v>0</v>
      </c>
      <c r="CM259" s="285">
        <f t="shared" si="675"/>
        <v>0</v>
      </c>
      <c r="CN259" s="285">
        <f t="shared" si="675"/>
        <v>0</v>
      </c>
      <c r="CO259" s="285">
        <f t="shared" si="675"/>
        <v>0</v>
      </c>
      <c r="CP259" s="285">
        <f t="shared" ref="CP259:DL259" si="676">IF(ROUND(AK265-SUM(AK266,AK268:AK269),5)&gt;=0,0,"Ошибка")</f>
        <v>0</v>
      </c>
      <c r="CQ259" s="285">
        <f t="shared" si="676"/>
        <v>0</v>
      </c>
      <c r="CR259" s="285">
        <f t="shared" si="676"/>
        <v>0</v>
      </c>
      <c r="CS259" s="285">
        <f t="shared" si="676"/>
        <v>0</v>
      </c>
      <c r="CT259" s="285">
        <f t="shared" si="676"/>
        <v>0</v>
      </c>
      <c r="CU259" s="285">
        <f t="shared" si="676"/>
        <v>0</v>
      </c>
      <c r="CV259" s="285">
        <f t="shared" si="676"/>
        <v>0</v>
      </c>
      <c r="CW259" s="285">
        <f t="shared" si="676"/>
        <v>0</v>
      </c>
      <c r="CX259" s="285">
        <f t="shared" si="676"/>
        <v>0</v>
      </c>
      <c r="CY259" s="285">
        <f t="shared" si="676"/>
        <v>0</v>
      </c>
      <c r="CZ259" s="285">
        <f t="shared" si="676"/>
        <v>0</v>
      </c>
      <c r="DA259" s="285">
        <f t="shared" si="676"/>
        <v>0</v>
      </c>
      <c r="DB259" s="285">
        <f t="shared" si="676"/>
        <v>0</v>
      </c>
      <c r="DC259" s="285">
        <f t="shared" si="676"/>
        <v>0</v>
      </c>
      <c r="DD259" s="285">
        <f t="shared" si="676"/>
        <v>0</v>
      </c>
      <c r="DE259" s="285">
        <f t="shared" si="676"/>
        <v>0</v>
      </c>
      <c r="DF259" s="285">
        <f t="shared" si="676"/>
        <v>0</v>
      </c>
      <c r="DG259" s="285">
        <f t="shared" si="676"/>
        <v>0</v>
      </c>
      <c r="DH259" s="285">
        <f t="shared" si="676"/>
        <v>0</v>
      </c>
      <c r="DI259" s="285">
        <f t="shared" si="676"/>
        <v>0</v>
      </c>
      <c r="DJ259" s="285">
        <f t="shared" si="676"/>
        <v>0</v>
      </c>
      <c r="DK259" s="285">
        <f t="shared" si="676"/>
        <v>0</v>
      </c>
      <c r="DL259" s="285">
        <f t="shared" si="676"/>
        <v>0</v>
      </c>
    </row>
    <row r="260" spans="1:116" s="27" customFormat="1" ht="24.75" customHeight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677">SUM(J261:J265,J270:J272)</f>
        <v>0</v>
      </c>
      <c r="K260" s="236">
        <f t="shared" si="677"/>
        <v>0</v>
      </c>
      <c r="L260" s="236">
        <f t="shared" si="677"/>
        <v>0</v>
      </c>
      <c r="M260" s="236">
        <f t="shared" si="677"/>
        <v>0</v>
      </c>
      <c r="N260" s="236">
        <f t="shared" si="677"/>
        <v>0</v>
      </c>
      <c r="O260" s="236">
        <f t="shared" si="677"/>
        <v>0</v>
      </c>
      <c r="P260" s="228">
        <f t="shared" ref="P260:AJ260" si="678">SUM(P261:P265,P270:P272)</f>
        <v>0</v>
      </c>
      <c r="Q260" s="226">
        <f t="shared" si="678"/>
        <v>0</v>
      </c>
      <c r="R260" s="236">
        <f t="shared" si="678"/>
        <v>0</v>
      </c>
      <c r="S260" s="226">
        <f t="shared" si="678"/>
        <v>0</v>
      </c>
      <c r="T260" s="236">
        <f t="shared" si="678"/>
        <v>0</v>
      </c>
      <c r="U260" s="226">
        <f t="shared" si="678"/>
        <v>0</v>
      </c>
      <c r="V260" s="235">
        <f t="shared" si="678"/>
        <v>0</v>
      </c>
      <c r="W260" s="226">
        <f t="shared" si="678"/>
        <v>0</v>
      </c>
      <c r="X260" s="226">
        <f t="shared" si="678"/>
        <v>0</v>
      </c>
      <c r="Y260" s="235">
        <f t="shared" si="678"/>
        <v>0</v>
      </c>
      <c r="Z260" s="227">
        <f t="shared" si="678"/>
        <v>0</v>
      </c>
      <c r="AA260" s="228">
        <f t="shared" si="678"/>
        <v>0</v>
      </c>
      <c r="AB260" s="226">
        <f t="shared" si="678"/>
        <v>0</v>
      </c>
      <c r="AC260" s="236">
        <f t="shared" si="678"/>
        <v>0</v>
      </c>
      <c r="AD260" s="226">
        <f t="shared" si="678"/>
        <v>0</v>
      </c>
      <c r="AE260" s="236">
        <f t="shared" si="678"/>
        <v>0</v>
      </c>
      <c r="AF260" s="226">
        <f t="shared" si="678"/>
        <v>0</v>
      </c>
      <c r="AG260" s="235">
        <f t="shared" si="678"/>
        <v>0</v>
      </c>
      <c r="AH260" s="226">
        <f t="shared" si="678"/>
        <v>0</v>
      </c>
      <c r="AI260" s="226">
        <f t="shared" si="678"/>
        <v>0</v>
      </c>
      <c r="AJ260" s="235">
        <f t="shared" si="678"/>
        <v>0</v>
      </c>
      <c r="AK260" s="227">
        <f t="shared" ref="AK260:BG260" si="679">SUM(AK261:AK265,AK270:AK272)</f>
        <v>0</v>
      </c>
      <c r="AL260" s="228">
        <f t="shared" si="679"/>
        <v>0</v>
      </c>
      <c r="AM260" s="226">
        <f t="shared" si="679"/>
        <v>0</v>
      </c>
      <c r="AN260" s="236">
        <f t="shared" si="679"/>
        <v>0</v>
      </c>
      <c r="AO260" s="226">
        <f t="shared" si="679"/>
        <v>0</v>
      </c>
      <c r="AP260" s="236">
        <f t="shared" si="679"/>
        <v>0</v>
      </c>
      <c r="AQ260" s="226">
        <f t="shared" si="679"/>
        <v>0</v>
      </c>
      <c r="AR260" s="235">
        <f t="shared" si="679"/>
        <v>0</v>
      </c>
      <c r="AS260" s="226">
        <f t="shared" si="679"/>
        <v>0</v>
      </c>
      <c r="AT260" s="226">
        <f t="shared" si="679"/>
        <v>0</v>
      </c>
      <c r="AU260" s="235">
        <f t="shared" si="679"/>
        <v>0</v>
      </c>
      <c r="AV260" s="227">
        <f t="shared" si="679"/>
        <v>0</v>
      </c>
      <c r="AW260" s="228">
        <f t="shared" si="679"/>
        <v>0</v>
      </c>
      <c r="AX260" s="226">
        <f t="shared" si="679"/>
        <v>0</v>
      </c>
      <c r="AY260" s="236">
        <f t="shared" si="679"/>
        <v>0</v>
      </c>
      <c r="AZ260" s="226">
        <f t="shared" si="679"/>
        <v>0</v>
      </c>
      <c r="BA260" s="236">
        <f t="shared" si="679"/>
        <v>0</v>
      </c>
      <c r="BB260" s="226">
        <f t="shared" si="679"/>
        <v>0</v>
      </c>
      <c r="BC260" s="235">
        <f t="shared" si="679"/>
        <v>0</v>
      </c>
      <c r="BD260" s="226">
        <f t="shared" si="679"/>
        <v>0</v>
      </c>
      <c r="BE260" s="226">
        <f t="shared" si="679"/>
        <v>0</v>
      </c>
      <c r="BF260" s="235">
        <f t="shared" si="679"/>
        <v>0</v>
      </c>
      <c r="BG260" s="227">
        <f t="shared" si="679"/>
        <v>0</v>
      </c>
      <c r="BH260" s="379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680">IF(E266-E267&gt;=0,0,"Ошибка")</f>
        <v>0</v>
      </c>
      <c r="BK260" s="253">
        <f t="shared" si="680"/>
        <v>0</v>
      </c>
      <c r="BL260" s="253">
        <f t="shared" si="680"/>
        <v>0</v>
      </c>
      <c r="BM260" s="253">
        <f t="shared" si="680"/>
        <v>0</v>
      </c>
      <c r="BN260" s="253">
        <f t="shared" si="680"/>
        <v>0</v>
      </c>
      <c r="BO260" s="253">
        <f t="shared" si="680"/>
        <v>0</v>
      </c>
      <c r="BP260" s="253">
        <f t="shared" si="680"/>
        <v>0</v>
      </c>
      <c r="BQ260" s="253">
        <f t="shared" si="680"/>
        <v>0</v>
      </c>
      <c r="BR260" s="253">
        <f t="shared" si="680"/>
        <v>0</v>
      </c>
      <c r="BS260" s="253">
        <f t="shared" si="680"/>
        <v>0</v>
      </c>
      <c r="BT260" s="253">
        <f t="shared" si="680"/>
        <v>0</v>
      </c>
      <c r="BU260" s="253">
        <f t="shared" si="680"/>
        <v>0</v>
      </c>
      <c r="BV260" s="253">
        <f t="shared" si="680"/>
        <v>0</v>
      </c>
      <c r="BW260" s="253">
        <f t="shared" si="680"/>
        <v>0</v>
      </c>
      <c r="BX260" s="253">
        <f t="shared" si="680"/>
        <v>0</v>
      </c>
      <c r="BY260" s="253">
        <f t="shared" si="680"/>
        <v>0</v>
      </c>
      <c r="BZ260" s="253">
        <f t="shared" si="680"/>
        <v>0</v>
      </c>
      <c r="CA260" s="253">
        <f t="shared" si="680"/>
        <v>0</v>
      </c>
      <c r="CB260" s="253">
        <f t="shared" si="680"/>
        <v>0</v>
      </c>
      <c r="CC260" s="253">
        <f t="shared" si="680"/>
        <v>0</v>
      </c>
      <c r="CD260" s="253">
        <f t="shared" si="680"/>
        <v>0</v>
      </c>
      <c r="CE260" s="253">
        <f t="shared" si="680"/>
        <v>0</v>
      </c>
      <c r="CF260" s="253">
        <f t="shared" si="680"/>
        <v>0</v>
      </c>
      <c r="CG260" s="253">
        <f t="shared" si="680"/>
        <v>0</v>
      </c>
      <c r="CH260" s="253">
        <f t="shared" si="680"/>
        <v>0</v>
      </c>
      <c r="CI260" s="253">
        <f t="shared" si="680"/>
        <v>0</v>
      </c>
      <c r="CJ260" s="253">
        <f t="shared" si="680"/>
        <v>0</v>
      </c>
      <c r="CK260" s="253">
        <f t="shared" si="680"/>
        <v>0</v>
      </c>
      <c r="CL260" s="253">
        <f t="shared" si="680"/>
        <v>0</v>
      </c>
      <c r="CM260" s="253">
        <f t="shared" si="680"/>
        <v>0</v>
      </c>
      <c r="CN260" s="253">
        <f t="shared" si="680"/>
        <v>0</v>
      </c>
      <c r="CO260" s="253">
        <f t="shared" si="680"/>
        <v>0</v>
      </c>
      <c r="CP260" s="253">
        <f t="shared" ref="CP260:DL260" si="681">IF(AK266-AK267&gt;=0,0,"Ошибка")</f>
        <v>0</v>
      </c>
      <c r="CQ260" s="253">
        <f t="shared" si="681"/>
        <v>0</v>
      </c>
      <c r="CR260" s="253">
        <f t="shared" si="681"/>
        <v>0</v>
      </c>
      <c r="CS260" s="253">
        <f t="shared" si="681"/>
        <v>0</v>
      </c>
      <c r="CT260" s="253">
        <f t="shared" si="681"/>
        <v>0</v>
      </c>
      <c r="CU260" s="253">
        <f t="shared" si="681"/>
        <v>0</v>
      </c>
      <c r="CV260" s="253">
        <f t="shared" si="681"/>
        <v>0</v>
      </c>
      <c r="CW260" s="253">
        <f t="shared" si="681"/>
        <v>0</v>
      </c>
      <c r="CX260" s="253">
        <f t="shared" si="681"/>
        <v>0</v>
      </c>
      <c r="CY260" s="253">
        <f t="shared" si="681"/>
        <v>0</v>
      </c>
      <c r="CZ260" s="253">
        <f t="shared" si="681"/>
        <v>0</v>
      </c>
      <c r="DA260" s="253">
        <f t="shared" si="681"/>
        <v>0</v>
      </c>
      <c r="DB260" s="253">
        <f t="shared" si="681"/>
        <v>0</v>
      </c>
      <c r="DC260" s="253">
        <f t="shared" si="681"/>
        <v>0</v>
      </c>
      <c r="DD260" s="253">
        <f t="shared" si="681"/>
        <v>0</v>
      </c>
      <c r="DE260" s="253">
        <f t="shared" si="681"/>
        <v>0</v>
      </c>
      <c r="DF260" s="253">
        <f t="shared" si="681"/>
        <v>0</v>
      </c>
      <c r="DG260" s="253">
        <f t="shared" si="681"/>
        <v>0</v>
      </c>
      <c r="DH260" s="253">
        <f t="shared" si="681"/>
        <v>0</v>
      </c>
      <c r="DI260" s="253">
        <f t="shared" si="681"/>
        <v>0</v>
      </c>
      <c r="DJ260" s="253">
        <f t="shared" si="681"/>
        <v>0</v>
      </c>
      <c r="DK260" s="253">
        <f t="shared" si="681"/>
        <v>0</v>
      </c>
      <c r="DL260" s="253">
        <f t="shared" si="681"/>
        <v>0</v>
      </c>
    </row>
    <row r="261" spans="1:116" s="27" customFormat="1" ht="24.75" customHeight="1">
      <c r="A261" s="272" t="str">
        <f t="shared" ref="A261:A272" si="682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683">SUM(J261:L261)</f>
        <v>0</v>
      </c>
      <c r="H261" s="236">
        <f>ROUND(SUM(S261,AD261,AO261,AZ261),1)</f>
        <v>0</v>
      </c>
      <c r="I261" s="236">
        <f t="shared" ref="I261:I272" si="684">SUM(M261:O261)</f>
        <v>0</v>
      </c>
      <c r="J261" s="236">
        <f t="shared" ref="J261:J272" si="685">ROUND(SUM(U261,AF261,AQ261,BB261),1)</f>
        <v>0</v>
      </c>
      <c r="K261" s="236">
        <f t="shared" ref="K261:K272" si="686">ROUND(SUM(V261,AG261,AR261,BC261),1)</f>
        <v>0</v>
      </c>
      <c r="L261" s="236">
        <f t="shared" ref="L261:L272" si="687">ROUND(SUM(W261,AH261,AS261,BD261),1)</f>
        <v>0</v>
      </c>
      <c r="M261" s="236">
        <f t="shared" ref="M261:M272" si="688">ROUND(SUM(X261,AI261,AT261,BE261),1)</f>
        <v>0</v>
      </c>
      <c r="N261" s="236">
        <f t="shared" ref="N261:N272" si="689">ROUND(SUM(Y261,AJ261,AU261,BF261),1)</f>
        <v>0</v>
      </c>
      <c r="O261" s="236">
        <f t="shared" ref="O261:O271" si="690">ROUND(SUM(Z261,AK261,AV261,BG261),1)</f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9">
        <f t="shared" ref="BH261:BH273" si="691">IF((COUNTA(BJ261:DL261)-COUNTIF(BJ261:DL261,0))=0,0,CONCATENATE("Ошибки!-",COUNTA(BJ261:DL261)-COUNTIF(BJ261:DL261,0)))</f>
        <v>0</v>
      </c>
      <c r="BI261" s="255" t="str">
        <f t="shared" ref="BI261:BI272" si="692">D261</f>
        <v>02</v>
      </c>
      <c r="BJ261" s="318"/>
      <c r="BK261" s="253">
        <f>IF(ROUND((E261-F261),5)&gt;=0,0,"Ошибка!")</f>
        <v>0</v>
      </c>
      <c r="BL261" s="318"/>
      <c r="BM261" s="253">
        <f t="shared" ref="BM261:BM272" si="693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253">
        <f t="shared" ref="BV261:BV272" si="694">IF(ROUND((P261-Q261),5)&gt;=0,0,"Ошибка!")</f>
        <v>0</v>
      </c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253">
        <f t="shared" ref="CG261:CG272" si="695">IF(ROUND((AA261-AB261),5)&gt;=0,0,"Ошибка!")</f>
        <v>0</v>
      </c>
      <c r="CH261" s="318"/>
      <c r="CI261" s="253">
        <f t="shared" ref="CI261:CI272" si="696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253">
        <f t="shared" ref="CR261:CR272" si="697">IF(ROUND((AL261-AM261),5)&gt;=0,0,"Ошибка!")</f>
        <v>0</v>
      </c>
      <c r="CS261" s="318"/>
      <c r="CT261" s="253">
        <f t="shared" ref="CT261:CT272" si="698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253">
        <f t="shared" ref="DC261:DC272" si="699">IF(ROUND((AW261-AX261),5)&gt;=0,0,"Ошибка!")</f>
        <v>0</v>
      </c>
      <c r="DD261" s="318"/>
      <c r="DE261" s="253">
        <f t="shared" ref="DE261:DE272" si="700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.75" customHeight="1">
      <c r="A262" s="272" t="str">
        <f t="shared" si="682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701">ROUND(SUM(P262,AA262,AL262,AW262),0)</f>
        <v>0</v>
      </c>
      <c r="F262" s="236">
        <f t="shared" ref="F262:F272" si="702">ROUND(SUM(Q262,AB262,AM262,AX262),1)</f>
        <v>0</v>
      </c>
      <c r="G262" s="236">
        <f t="shared" si="683"/>
        <v>0</v>
      </c>
      <c r="H262" s="236">
        <f t="shared" ref="H262:H272" si="703">ROUND(SUM(S262,AD262,AO262,AZ262),1)</f>
        <v>0</v>
      </c>
      <c r="I262" s="236">
        <f t="shared" si="684"/>
        <v>0</v>
      </c>
      <c r="J262" s="236">
        <f t="shared" si="685"/>
        <v>0</v>
      </c>
      <c r="K262" s="236">
        <f t="shared" si="686"/>
        <v>0</v>
      </c>
      <c r="L262" s="236">
        <f t="shared" si="687"/>
        <v>0</v>
      </c>
      <c r="M262" s="236">
        <f t="shared" si="688"/>
        <v>0</v>
      </c>
      <c r="N262" s="236">
        <f t="shared" si="689"/>
        <v>0</v>
      </c>
      <c r="O262" s="236">
        <f t="shared" si="690"/>
        <v>0</v>
      </c>
      <c r="P262" s="220"/>
      <c r="Q262" s="221"/>
      <c r="R262" s="237">
        <f t="shared" ref="R262:R272" si="704">SUM(U262:W262)</f>
        <v>0</v>
      </c>
      <c r="S262" s="221"/>
      <c r="T262" s="237">
        <f t="shared" ref="T262:T271" si="705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706">SUM(AF262:AH262)</f>
        <v>0</v>
      </c>
      <c r="AD262" s="221"/>
      <c r="AE262" s="237">
        <f t="shared" ref="AE262:AE271" si="707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708">SUM(AQ262:AS262)</f>
        <v>0</v>
      </c>
      <c r="AO262" s="221"/>
      <c r="AP262" s="237">
        <f t="shared" ref="AP262:AP271" si="709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710">SUM(BB262:BD262)</f>
        <v>0</v>
      </c>
      <c r="AZ262" s="221"/>
      <c r="BA262" s="237">
        <f t="shared" ref="BA262:BA271" si="711">SUM(BE262:BG262)</f>
        <v>0</v>
      </c>
      <c r="BB262" s="221"/>
      <c r="BC262" s="233"/>
      <c r="BD262" s="221"/>
      <c r="BE262" s="221"/>
      <c r="BF262" s="233"/>
      <c r="BG262" s="221"/>
      <c r="BH262" s="379">
        <f t="shared" si="691"/>
        <v>0</v>
      </c>
      <c r="BI262" s="255" t="str">
        <f t="shared" si="692"/>
        <v>03</v>
      </c>
      <c r="BJ262" s="318"/>
      <c r="BK262" s="253">
        <f t="shared" ref="BK262:BK272" si="712">IF(ROUND((E262-F262),5)&gt;=0,0,"Ошибка!")</f>
        <v>0</v>
      </c>
      <c r="BL262" s="318"/>
      <c r="BM262" s="253">
        <f t="shared" si="693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253">
        <f t="shared" si="694"/>
        <v>0</v>
      </c>
      <c r="BW262" s="318"/>
      <c r="BX262" s="253">
        <f t="shared" ref="BX262:BX272" si="713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253">
        <f t="shared" si="695"/>
        <v>0</v>
      </c>
      <c r="CH262" s="318"/>
      <c r="CI262" s="253">
        <f t="shared" si="696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253">
        <f t="shared" si="697"/>
        <v>0</v>
      </c>
      <c r="CS262" s="318"/>
      <c r="CT262" s="253">
        <f t="shared" si="698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253">
        <f t="shared" si="699"/>
        <v>0</v>
      </c>
      <c r="DD262" s="318"/>
      <c r="DE262" s="253">
        <f t="shared" si="700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.75" customHeight="1">
      <c r="A263" s="272" t="str">
        <f t="shared" si="682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701"/>
        <v>0</v>
      </c>
      <c r="F263" s="236">
        <f t="shared" si="702"/>
        <v>0</v>
      </c>
      <c r="G263" s="236">
        <f t="shared" si="683"/>
        <v>0</v>
      </c>
      <c r="H263" s="236">
        <f t="shared" si="703"/>
        <v>0</v>
      </c>
      <c r="I263" s="236">
        <f t="shared" si="684"/>
        <v>0</v>
      </c>
      <c r="J263" s="236">
        <f t="shared" si="685"/>
        <v>0</v>
      </c>
      <c r="K263" s="236">
        <f t="shared" si="686"/>
        <v>0</v>
      </c>
      <c r="L263" s="236">
        <f t="shared" si="687"/>
        <v>0</v>
      </c>
      <c r="M263" s="236">
        <f t="shared" si="688"/>
        <v>0</v>
      </c>
      <c r="N263" s="236">
        <f t="shared" si="689"/>
        <v>0</v>
      </c>
      <c r="O263" s="236">
        <f t="shared" si="690"/>
        <v>0</v>
      </c>
      <c r="P263" s="220"/>
      <c r="Q263" s="221"/>
      <c r="R263" s="237">
        <f t="shared" si="704"/>
        <v>0</v>
      </c>
      <c r="S263" s="221"/>
      <c r="T263" s="237">
        <f t="shared" si="705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706"/>
        <v>0</v>
      </c>
      <c r="AD263" s="221"/>
      <c r="AE263" s="237">
        <f t="shared" si="707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708"/>
        <v>0</v>
      </c>
      <c r="AO263" s="221"/>
      <c r="AP263" s="237">
        <f t="shared" si="709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710"/>
        <v>0</v>
      </c>
      <c r="AZ263" s="221"/>
      <c r="BA263" s="237">
        <f t="shared" si="711"/>
        <v>0</v>
      </c>
      <c r="BB263" s="221"/>
      <c r="BC263" s="233"/>
      <c r="BD263" s="221"/>
      <c r="BE263" s="221"/>
      <c r="BF263" s="233"/>
      <c r="BG263" s="221"/>
      <c r="BH263" s="379">
        <f t="shared" si="691"/>
        <v>0</v>
      </c>
      <c r="BI263" s="255" t="str">
        <f t="shared" si="692"/>
        <v>04</v>
      </c>
      <c r="BJ263" s="318"/>
      <c r="BK263" s="253">
        <f t="shared" si="712"/>
        <v>0</v>
      </c>
      <c r="BL263" s="318"/>
      <c r="BM263" s="253">
        <f t="shared" si="693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253">
        <f t="shared" si="694"/>
        <v>0</v>
      </c>
      <c r="BW263" s="318"/>
      <c r="BX263" s="253">
        <f t="shared" si="713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253">
        <f t="shared" si="695"/>
        <v>0</v>
      </c>
      <c r="CH263" s="318"/>
      <c r="CI263" s="253">
        <f t="shared" si="696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253">
        <f t="shared" si="697"/>
        <v>0</v>
      </c>
      <c r="CS263" s="318"/>
      <c r="CT263" s="253">
        <f t="shared" si="698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253">
        <f t="shared" si="699"/>
        <v>0</v>
      </c>
      <c r="DD263" s="318"/>
      <c r="DE263" s="253">
        <f t="shared" si="700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.75" customHeight="1">
      <c r="A264" s="272" t="str">
        <f t="shared" si="682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701"/>
        <v>0</v>
      </c>
      <c r="F264" s="236">
        <f t="shared" si="702"/>
        <v>0</v>
      </c>
      <c r="G264" s="236">
        <f t="shared" si="683"/>
        <v>0</v>
      </c>
      <c r="H264" s="236">
        <f t="shared" si="703"/>
        <v>0</v>
      </c>
      <c r="I264" s="236">
        <f t="shared" si="684"/>
        <v>0</v>
      </c>
      <c r="J264" s="236">
        <f t="shared" si="685"/>
        <v>0</v>
      </c>
      <c r="K264" s="236">
        <f t="shared" si="686"/>
        <v>0</v>
      </c>
      <c r="L264" s="236">
        <f t="shared" si="687"/>
        <v>0</v>
      </c>
      <c r="M264" s="236">
        <f t="shared" si="688"/>
        <v>0</v>
      </c>
      <c r="N264" s="236">
        <f t="shared" si="689"/>
        <v>0</v>
      </c>
      <c r="O264" s="236">
        <f t="shared" si="690"/>
        <v>0</v>
      </c>
      <c r="P264" s="220"/>
      <c r="Q264" s="221"/>
      <c r="R264" s="237">
        <f t="shared" si="704"/>
        <v>0</v>
      </c>
      <c r="S264" s="221"/>
      <c r="T264" s="237">
        <f t="shared" si="705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706"/>
        <v>0</v>
      </c>
      <c r="AD264" s="221"/>
      <c r="AE264" s="237">
        <f t="shared" si="707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708"/>
        <v>0</v>
      </c>
      <c r="AO264" s="221"/>
      <c r="AP264" s="237">
        <f t="shared" si="709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710"/>
        <v>0</v>
      </c>
      <c r="AZ264" s="221"/>
      <c r="BA264" s="237">
        <f t="shared" si="711"/>
        <v>0</v>
      </c>
      <c r="BB264" s="221"/>
      <c r="BC264" s="233"/>
      <c r="BD264" s="221"/>
      <c r="BE264" s="221"/>
      <c r="BF264" s="233"/>
      <c r="BG264" s="221"/>
      <c r="BH264" s="379">
        <f t="shared" si="691"/>
        <v>0</v>
      </c>
      <c r="BI264" s="255" t="str">
        <f t="shared" si="692"/>
        <v>05</v>
      </c>
      <c r="BJ264" s="318"/>
      <c r="BK264" s="253">
        <f t="shared" si="712"/>
        <v>0</v>
      </c>
      <c r="BL264" s="318"/>
      <c r="BM264" s="253">
        <f t="shared" si="693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253">
        <f t="shared" si="694"/>
        <v>0</v>
      </c>
      <c r="BW264" s="318"/>
      <c r="BX264" s="253">
        <f t="shared" si="713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253">
        <f t="shared" si="695"/>
        <v>0</v>
      </c>
      <c r="CH264" s="318"/>
      <c r="CI264" s="253">
        <f t="shared" si="696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253">
        <f t="shared" si="697"/>
        <v>0</v>
      </c>
      <c r="CS264" s="318"/>
      <c r="CT264" s="253">
        <f t="shared" si="698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253">
        <f t="shared" si="699"/>
        <v>0</v>
      </c>
      <c r="DD264" s="318"/>
      <c r="DE264" s="253">
        <f t="shared" si="700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.75" customHeight="1">
      <c r="A265" s="272" t="str">
        <f t="shared" si="682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701"/>
        <v>0</v>
      </c>
      <c r="F265" s="236">
        <f t="shared" si="702"/>
        <v>0</v>
      </c>
      <c r="G265" s="236">
        <f t="shared" si="683"/>
        <v>0</v>
      </c>
      <c r="H265" s="236">
        <f t="shared" si="703"/>
        <v>0</v>
      </c>
      <c r="I265" s="236">
        <f t="shared" si="684"/>
        <v>0</v>
      </c>
      <c r="J265" s="236">
        <f t="shared" si="685"/>
        <v>0</v>
      </c>
      <c r="K265" s="236">
        <f t="shared" si="686"/>
        <v>0</v>
      </c>
      <c r="L265" s="236">
        <f t="shared" si="687"/>
        <v>0</v>
      </c>
      <c r="M265" s="236">
        <f t="shared" si="688"/>
        <v>0</v>
      </c>
      <c r="N265" s="236">
        <f t="shared" si="689"/>
        <v>0</v>
      </c>
      <c r="O265" s="236">
        <f t="shared" si="690"/>
        <v>0</v>
      </c>
      <c r="P265" s="220"/>
      <c r="Q265" s="221"/>
      <c r="R265" s="237">
        <f t="shared" si="704"/>
        <v>0</v>
      </c>
      <c r="S265" s="221"/>
      <c r="T265" s="237">
        <f t="shared" si="705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706"/>
        <v>0</v>
      </c>
      <c r="AD265" s="221"/>
      <c r="AE265" s="237">
        <f t="shared" si="707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708"/>
        <v>0</v>
      </c>
      <c r="AO265" s="221"/>
      <c r="AP265" s="237">
        <f t="shared" si="709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710"/>
        <v>0</v>
      </c>
      <c r="AZ265" s="221"/>
      <c r="BA265" s="237">
        <f t="shared" si="711"/>
        <v>0</v>
      </c>
      <c r="BB265" s="221"/>
      <c r="BC265" s="233"/>
      <c r="BD265" s="221"/>
      <c r="BE265" s="221"/>
      <c r="BF265" s="233"/>
      <c r="BG265" s="221"/>
      <c r="BH265" s="379">
        <f t="shared" si="691"/>
        <v>0</v>
      </c>
      <c r="BI265" s="255" t="str">
        <f t="shared" si="692"/>
        <v>06</v>
      </c>
      <c r="BJ265" s="318"/>
      <c r="BK265" s="253">
        <f t="shared" si="712"/>
        <v>0</v>
      </c>
      <c r="BL265" s="318"/>
      <c r="BM265" s="253">
        <f t="shared" si="693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253">
        <f t="shared" si="694"/>
        <v>0</v>
      </c>
      <c r="BW265" s="318"/>
      <c r="BX265" s="253">
        <f t="shared" si="713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253">
        <f t="shared" si="695"/>
        <v>0</v>
      </c>
      <c r="CH265" s="318"/>
      <c r="CI265" s="253">
        <f t="shared" si="696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253">
        <f t="shared" si="697"/>
        <v>0</v>
      </c>
      <c r="CS265" s="318"/>
      <c r="CT265" s="253">
        <f t="shared" si="698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253">
        <f t="shared" si="699"/>
        <v>0</v>
      </c>
      <c r="DD265" s="318"/>
      <c r="DE265" s="253">
        <f t="shared" si="700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.75" customHeight="1">
      <c r="A266" s="272" t="str">
        <f t="shared" si="682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701"/>
        <v>0</v>
      </c>
      <c r="F266" s="236">
        <f t="shared" si="702"/>
        <v>0</v>
      </c>
      <c r="G266" s="236">
        <f t="shared" si="683"/>
        <v>0</v>
      </c>
      <c r="H266" s="236">
        <f t="shared" si="703"/>
        <v>0</v>
      </c>
      <c r="I266" s="236">
        <f t="shared" si="684"/>
        <v>0</v>
      </c>
      <c r="J266" s="236">
        <f t="shared" si="685"/>
        <v>0</v>
      </c>
      <c r="K266" s="236">
        <f t="shared" si="686"/>
        <v>0</v>
      </c>
      <c r="L266" s="236">
        <f t="shared" si="687"/>
        <v>0</v>
      </c>
      <c r="M266" s="236">
        <f t="shared" si="688"/>
        <v>0</v>
      </c>
      <c r="N266" s="236">
        <f t="shared" si="689"/>
        <v>0</v>
      </c>
      <c r="O266" s="236">
        <f t="shared" si="690"/>
        <v>0</v>
      </c>
      <c r="P266" s="220"/>
      <c r="Q266" s="221"/>
      <c r="R266" s="237">
        <f t="shared" si="704"/>
        <v>0</v>
      </c>
      <c r="S266" s="221"/>
      <c r="T266" s="237">
        <f t="shared" si="705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706"/>
        <v>0</v>
      </c>
      <c r="AD266" s="221"/>
      <c r="AE266" s="237">
        <f t="shared" si="707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708"/>
        <v>0</v>
      </c>
      <c r="AO266" s="221"/>
      <c r="AP266" s="237">
        <f t="shared" si="709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710"/>
        <v>0</v>
      </c>
      <c r="AZ266" s="221"/>
      <c r="BA266" s="237">
        <f t="shared" si="711"/>
        <v>0</v>
      </c>
      <c r="BB266" s="221"/>
      <c r="BC266" s="233"/>
      <c r="BD266" s="221"/>
      <c r="BE266" s="221"/>
      <c r="BF266" s="233"/>
      <c r="BG266" s="221"/>
      <c r="BH266" s="379">
        <f t="shared" si="691"/>
        <v>0</v>
      </c>
      <c r="BI266" s="255" t="str">
        <f t="shared" si="692"/>
        <v>07</v>
      </c>
      <c r="BJ266" s="318"/>
      <c r="BK266" s="253">
        <f t="shared" si="712"/>
        <v>0</v>
      </c>
      <c r="BL266" s="318"/>
      <c r="BM266" s="253">
        <f t="shared" si="693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253">
        <f t="shared" si="694"/>
        <v>0</v>
      </c>
      <c r="BW266" s="318"/>
      <c r="BX266" s="253">
        <f t="shared" si="713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253">
        <f t="shared" si="695"/>
        <v>0</v>
      </c>
      <c r="CH266" s="318"/>
      <c r="CI266" s="253">
        <f t="shared" si="696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253">
        <f t="shared" si="697"/>
        <v>0</v>
      </c>
      <c r="CS266" s="318"/>
      <c r="CT266" s="253">
        <f t="shared" si="698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253">
        <f t="shared" si="699"/>
        <v>0</v>
      </c>
      <c r="DD266" s="318"/>
      <c r="DE266" s="253">
        <f t="shared" si="700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.75" customHeight="1">
      <c r="A267" s="272" t="str">
        <f t="shared" si="682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701"/>
        <v>0</v>
      </c>
      <c r="F267" s="236">
        <f t="shared" si="702"/>
        <v>0</v>
      </c>
      <c r="G267" s="236">
        <f t="shared" si="683"/>
        <v>0</v>
      </c>
      <c r="H267" s="236">
        <f t="shared" si="703"/>
        <v>0</v>
      </c>
      <c r="I267" s="236">
        <f t="shared" si="684"/>
        <v>0</v>
      </c>
      <c r="J267" s="236">
        <f t="shared" si="685"/>
        <v>0</v>
      </c>
      <c r="K267" s="236">
        <f t="shared" si="686"/>
        <v>0</v>
      </c>
      <c r="L267" s="236">
        <f t="shared" si="687"/>
        <v>0</v>
      </c>
      <c r="M267" s="236">
        <f t="shared" si="688"/>
        <v>0</v>
      </c>
      <c r="N267" s="236">
        <f t="shared" si="689"/>
        <v>0</v>
      </c>
      <c r="O267" s="236">
        <f t="shared" si="690"/>
        <v>0</v>
      </c>
      <c r="P267" s="220"/>
      <c r="Q267" s="221"/>
      <c r="R267" s="237">
        <f t="shared" si="704"/>
        <v>0</v>
      </c>
      <c r="S267" s="221"/>
      <c r="T267" s="237">
        <f t="shared" si="705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706"/>
        <v>0</v>
      </c>
      <c r="AD267" s="221"/>
      <c r="AE267" s="237">
        <f t="shared" si="707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708"/>
        <v>0</v>
      </c>
      <c r="AO267" s="221"/>
      <c r="AP267" s="237">
        <f t="shared" si="709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710"/>
        <v>0</v>
      </c>
      <c r="AZ267" s="221"/>
      <c r="BA267" s="237">
        <f t="shared" si="711"/>
        <v>0</v>
      </c>
      <c r="BB267" s="221"/>
      <c r="BC267" s="233"/>
      <c r="BD267" s="221"/>
      <c r="BE267" s="221"/>
      <c r="BF267" s="233"/>
      <c r="BG267" s="221"/>
      <c r="BH267" s="379">
        <f t="shared" si="691"/>
        <v>0</v>
      </c>
      <c r="BI267" s="255" t="str">
        <f t="shared" si="692"/>
        <v>08</v>
      </c>
      <c r="BJ267" s="318"/>
      <c r="BK267" s="253">
        <f t="shared" si="712"/>
        <v>0</v>
      </c>
      <c r="BL267" s="318"/>
      <c r="BM267" s="253">
        <f t="shared" si="693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253">
        <f t="shared" si="694"/>
        <v>0</v>
      </c>
      <c r="BW267" s="318"/>
      <c r="BX267" s="253">
        <f t="shared" si="713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253">
        <f t="shared" si="695"/>
        <v>0</v>
      </c>
      <c r="CH267" s="318"/>
      <c r="CI267" s="253">
        <f t="shared" si="696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253">
        <f t="shared" si="697"/>
        <v>0</v>
      </c>
      <c r="CS267" s="318"/>
      <c r="CT267" s="253">
        <f t="shared" si="698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253">
        <f t="shared" si="699"/>
        <v>0</v>
      </c>
      <c r="DD267" s="318"/>
      <c r="DE267" s="253">
        <f t="shared" si="700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.75" customHeight="1">
      <c r="A268" s="272" t="str">
        <f t="shared" si="682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701"/>
        <v>0</v>
      </c>
      <c r="F268" s="236">
        <f t="shared" si="702"/>
        <v>0</v>
      </c>
      <c r="G268" s="236">
        <f t="shared" si="683"/>
        <v>0</v>
      </c>
      <c r="H268" s="236">
        <f t="shared" si="703"/>
        <v>0</v>
      </c>
      <c r="I268" s="236">
        <f t="shared" si="684"/>
        <v>0</v>
      </c>
      <c r="J268" s="236">
        <f t="shared" si="685"/>
        <v>0</v>
      </c>
      <c r="K268" s="236">
        <f t="shared" si="686"/>
        <v>0</v>
      </c>
      <c r="L268" s="236">
        <f t="shared" si="687"/>
        <v>0</v>
      </c>
      <c r="M268" s="236">
        <f t="shared" si="688"/>
        <v>0</v>
      </c>
      <c r="N268" s="236">
        <f t="shared" si="689"/>
        <v>0</v>
      </c>
      <c r="O268" s="236">
        <f t="shared" si="690"/>
        <v>0</v>
      </c>
      <c r="P268" s="220"/>
      <c r="Q268" s="221"/>
      <c r="R268" s="237">
        <f t="shared" si="704"/>
        <v>0</v>
      </c>
      <c r="S268" s="221"/>
      <c r="T268" s="237">
        <f t="shared" si="705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706"/>
        <v>0</v>
      </c>
      <c r="AD268" s="221"/>
      <c r="AE268" s="237">
        <f t="shared" si="707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708"/>
        <v>0</v>
      </c>
      <c r="AO268" s="221"/>
      <c r="AP268" s="237">
        <f t="shared" si="709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710"/>
        <v>0</v>
      </c>
      <c r="AZ268" s="221"/>
      <c r="BA268" s="237">
        <f t="shared" si="711"/>
        <v>0</v>
      </c>
      <c r="BB268" s="221"/>
      <c r="BC268" s="233"/>
      <c r="BD268" s="221"/>
      <c r="BE268" s="221"/>
      <c r="BF268" s="233"/>
      <c r="BG268" s="221"/>
      <c r="BH268" s="379">
        <f t="shared" si="691"/>
        <v>0</v>
      </c>
      <c r="BI268" s="255" t="str">
        <f t="shared" si="692"/>
        <v>09</v>
      </c>
      <c r="BJ268" s="318"/>
      <c r="BK268" s="253">
        <f t="shared" si="712"/>
        <v>0</v>
      </c>
      <c r="BL268" s="318"/>
      <c r="BM268" s="253">
        <f t="shared" si="693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253">
        <f t="shared" si="694"/>
        <v>0</v>
      </c>
      <c r="BW268" s="318"/>
      <c r="BX268" s="253">
        <f t="shared" si="713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253">
        <f t="shared" si="695"/>
        <v>0</v>
      </c>
      <c r="CH268" s="318"/>
      <c r="CI268" s="253">
        <f t="shared" si="696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253">
        <f t="shared" si="697"/>
        <v>0</v>
      </c>
      <c r="CS268" s="318"/>
      <c r="CT268" s="253">
        <f t="shared" si="698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253">
        <f t="shared" si="699"/>
        <v>0</v>
      </c>
      <c r="DD268" s="318"/>
      <c r="DE268" s="253">
        <f t="shared" si="700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.75" customHeight="1">
      <c r="A269" s="272" t="str">
        <f t="shared" si="682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701"/>
        <v>0</v>
      </c>
      <c r="F269" s="236">
        <f t="shared" si="702"/>
        <v>0</v>
      </c>
      <c r="G269" s="236">
        <f t="shared" si="683"/>
        <v>0</v>
      </c>
      <c r="H269" s="236">
        <f t="shared" si="703"/>
        <v>0</v>
      </c>
      <c r="I269" s="236">
        <f t="shared" si="684"/>
        <v>0</v>
      </c>
      <c r="J269" s="236">
        <f t="shared" si="685"/>
        <v>0</v>
      </c>
      <c r="K269" s="236">
        <f t="shared" si="686"/>
        <v>0</v>
      </c>
      <c r="L269" s="236">
        <f t="shared" si="687"/>
        <v>0</v>
      </c>
      <c r="M269" s="236">
        <f t="shared" si="688"/>
        <v>0</v>
      </c>
      <c r="N269" s="236">
        <f t="shared" si="689"/>
        <v>0</v>
      </c>
      <c r="O269" s="236">
        <f t="shared" si="690"/>
        <v>0</v>
      </c>
      <c r="P269" s="220"/>
      <c r="Q269" s="221"/>
      <c r="R269" s="237">
        <f t="shared" si="704"/>
        <v>0</v>
      </c>
      <c r="S269" s="221"/>
      <c r="T269" s="237">
        <f t="shared" si="705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706"/>
        <v>0</v>
      </c>
      <c r="AD269" s="221"/>
      <c r="AE269" s="237">
        <f t="shared" si="707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708"/>
        <v>0</v>
      </c>
      <c r="AO269" s="221"/>
      <c r="AP269" s="237">
        <f t="shared" si="709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710"/>
        <v>0</v>
      </c>
      <c r="AZ269" s="221"/>
      <c r="BA269" s="237">
        <f t="shared" si="711"/>
        <v>0</v>
      </c>
      <c r="BB269" s="221"/>
      <c r="BC269" s="233"/>
      <c r="BD269" s="221"/>
      <c r="BE269" s="221"/>
      <c r="BF269" s="233"/>
      <c r="BG269" s="221"/>
      <c r="BH269" s="379">
        <f t="shared" si="691"/>
        <v>0</v>
      </c>
      <c r="BI269" s="255" t="str">
        <f t="shared" si="692"/>
        <v>10</v>
      </c>
      <c r="BJ269" s="318"/>
      <c r="BK269" s="253">
        <f t="shared" si="712"/>
        <v>0</v>
      </c>
      <c r="BL269" s="318"/>
      <c r="BM269" s="253">
        <f t="shared" si="693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253">
        <f t="shared" si="694"/>
        <v>0</v>
      </c>
      <c r="BW269" s="318"/>
      <c r="BX269" s="253">
        <f t="shared" si="713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253">
        <f t="shared" si="695"/>
        <v>0</v>
      </c>
      <c r="CH269" s="318"/>
      <c r="CI269" s="253">
        <f t="shared" si="696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253">
        <f t="shared" si="697"/>
        <v>0</v>
      </c>
      <c r="CS269" s="318"/>
      <c r="CT269" s="253">
        <f t="shared" si="698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253">
        <f t="shared" si="699"/>
        <v>0</v>
      </c>
      <c r="DD269" s="318"/>
      <c r="DE269" s="253">
        <f t="shared" si="700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.75" customHeight="1">
      <c r="A270" s="272" t="str">
        <f t="shared" si="682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701"/>
        <v>0</v>
      </c>
      <c r="F270" s="236">
        <f t="shared" si="702"/>
        <v>0</v>
      </c>
      <c r="G270" s="236">
        <f t="shared" si="683"/>
        <v>0</v>
      </c>
      <c r="H270" s="236">
        <f t="shared" si="703"/>
        <v>0</v>
      </c>
      <c r="I270" s="236">
        <f t="shared" si="684"/>
        <v>0</v>
      </c>
      <c r="J270" s="236">
        <f t="shared" si="685"/>
        <v>0</v>
      </c>
      <c r="K270" s="236">
        <f t="shared" si="686"/>
        <v>0</v>
      </c>
      <c r="L270" s="236">
        <f t="shared" si="687"/>
        <v>0</v>
      </c>
      <c r="M270" s="236">
        <f t="shared" si="688"/>
        <v>0</v>
      </c>
      <c r="N270" s="236">
        <f t="shared" si="689"/>
        <v>0</v>
      </c>
      <c r="O270" s="236">
        <f t="shared" si="690"/>
        <v>0</v>
      </c>
      <c r="P270" s="220"/>
      <c r="Q270" s="221"/>
      <c r="R270" s="237">
        <f t="shared" si="704"/>
        <v>0</v>
      </c>
      <c r="S270" s="221"/>
      <c r="T270" s="237">
        <f t="shared" si="705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706"/>
        <v>0</v>
      </c>
      <c r="AD270" s="221"/>
      <c r="AE270" s="237">
        <f t="shared" si="707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708"/>
        <v>0</v>
      </c>
      <c r="AO270" s="221"/>
      <c r="AP270" s="237">
        <f t="shared" si="709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710"/>
        <v>0</v>
      </c>
      <c r="AZ270" s="221"/>
      <c r="BA270" s="237">
        <f t="shared" si="711"/>
        <v>0</v>
      </c>
      <c r="BB270" s="221"/>
      <c r="BC270" s="233"/>
      <c r="BD270" s="221"/>
      <c r="BE270" s="221"/>
      <c r="BF270" s="233"/>
      <c r="BG270" s="221"/>
      <c r="BH270" s="379">
        <f t="shared" si="691"/>
        <v>0</v>
      </c>
      <c r="BI270" s="255" t="str">
        <f t="shared" si="692"/>
        <v>11</v>
      </c>
      <c r="BJ270" s="318"/>
      <c r="BK270" s="253">
        <f t="shared" si="712"/>
        <v>0</v>
      </c>
      <c r="BL270" s="318"/>
      <c r="BM270" s="253">
        <f t="shared" si="693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253">
        <f t="shared" si="694"/>
        <v>0</v>
      </c>
      <c r="BW270" s="318"/>
      <c r="BX270" s="253">
        <f t="shared" si="713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253">
        <f t="shared" si="695"/>
        <v>0</v>
      </c>
      <c r="CH270" s="318"/>
      <c r="CI270" s="253">
        <f t="shared" si="696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253">
        <f t="shared" si="697"/>
        <v>0</v>
      </c>
      <c r="CS270" s="318"/>
      <c r="CT270" s="253">
        <f t="shared" si="698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253">
        <f t="shared" si="699"/>
        <v>0</v>
      </c>
      <c r="DD270" s="318"/>
      <c r="DE270" s="253">
        <f t="shared" si="700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.75" customHeight="1">
      <c r="A271" s="272" t="str">
        <f t="shared" si="682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701"/>
        <v>0</v>
      </c>
      <c r="F271" s="236">
        <f t="shared" si="702"/>
        <v>0</v>
      </c>
      <c r="G271" s="236">
        <f t="shared" si="683"/>
        <v>0</v>
      </c>
      <c r="H271" s="236">
        <f t="shared" si="703"/>
        <v>0</v>
      </c>
      <c r="I271" s="236">
        <f t="shared" si="684"/>
        <v>0</v>
      </c>
      <c r="J271" s="236">
        <f t="shared" si="685"/>
        <v>0</v>
      </c>
      <c r="K271" s="236">
        <f t="shared" si="686"/>
        <v>0</v>
      </c>
      <c r="L271" s="236">
        <f t="shared" si="687"/>
        <v>0</v>
      </c>
      <c r="M271" s="236">
        <f t="shared" si="688"/>
        <v>0</v>
      </c>
      <c r="N271" s="236">
        <f t="shared" si="689"/>
        <v>0</v>
      </c>
      <c r="O271" s="236">
        <f t="shared" si="690"/>
        <v>0</v>
      </c>
      <c r="P271" s="220"/>
      <c r="Q271" s="221"/>
      <c r="R271" s="237">
        <f t="shared" si="704"/>
        <v>0</v>
      </c>
      <c r="S271" s="221"/>
      <c r="T271" s="237">
        <f t="shared" si="705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706"/>
        <v>0</v>
      </c>
      <c r="AD271" s="221"/>
      <c r="AE271" s="237">
        <f t="shared" si="707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708"/>
        <v>0</v>
      </c>
      <c r="AO271" s="221"/>
      <c r="AP271" s="237">
        <f t="shared" si="709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710"/>
        <v>0</v>
      </c>
      <c r="AZ271" s="221"/>
      <c r="BA271" s="237">
        <f t="shared" si="711"/>
        <v>0</v>
      </c>
      <c r="BB271" s="221"/>
      <c r="BC271" s="233"/>
      <c r="BD271" s="221"/>
      <c r="BE271" s="221"/>
      <c r="BF271" s="233"/>
      <c r="BG271" s="221"/>
      <c r="BH271" s="379">
        <f t="shared" si="691"/>
        <v>0</v>
      </c>
      <c r="BI271" s="255" t="str">
        <f t="shared" si="692"/>
        <v>12</v>
      </c>
      <c r="BJ271" s="318"/>
      <c r="BK271" s="253">
        <f t="shared" si="712"/>
        <v>0</v>
      </c>
      <c r="BL271" s="318"/>
      <c r="BM271" s="253">
        <f t="shared" si="693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253">
        <f t="shared" si="694"/>
        <v>0</v>
      </c>
      <c r="BW271" s="318"/>
      <c r="BX271" s="253">
        <f t="shared" si="713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253">
        <f t="shared" si="695"/>
        <v>0</v>
      </c>
      <c r="CH271" s="318"/>
      <c r="CI271" s="253">
        <f t="shared" si="696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253">
        <f t="shared" si="697"/>
        <v>0</v>
      </c>
      <c r="CS271" s="318"/>
      <c r="CT271" s="253">
        <f t="shared" si="698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253">
        <f t="shared" si="699"/>
        <v>0</v>
      </c>
      <c r="DD271" s="318"/>
      <c r="DE271" s="253">
        <f t="shared" si="700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ht="13.5" customHeight="1" thickBot="1">
      <c r="A272" s="272" t="str">
        <f t="shared" si="682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701"/>
        <v>0</v>
      </c>
      <c r="F272" s="236">
        <f t="shared" si="702"/>
        <v>0</v>
      </c>
      <c r="G272" s="236">
        <f t="shared" si="683"/>
        <v>0</v>
      </c>
      <c r="H272" s="236">
        <f t="shared" si="703"/>
        <v>0</v>
      </c>
      <c r="I272" s="236">
        <f t="shared" si="684"/>
        <v>0</v>
      </c>
      <c r="J272" s="236">
        <f t="shared" si="685"/>
        <v>0</v>
      </c>
      <c r="K272" s="236">
        <f t="shared" si="686"/>
        <v>0</v>
      </c>
      <c r="L272" s="236">
        <f t="shared" si="687"/>
        <v>0</v>
      </c>
      <c r="M272" s="236">
        <f t="shared" si="688"/>
        <v>0</v>
      </c>
      <c r="N272" s="236">
        <f t="shared" si="689"/>
        <v>0</v>
      </c>
      <c r="O272" s="236">
        <f>ROUND(SUM(Z272,AK272,AV272,BG272),1)</f>
        <v>0</v>
      </c>
      <c r="P272" s="223"/>
      <c r="Q272" s="224"/>
      <c r="R272" s="238">
        <f t="shared" si="704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706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708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710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9">
        <f t="shared" si="691"/>
        <v>0</v>
      </c>
      <c r="BI272" s="319" t="str">
        <f t="shared" si="692"/>
        <v>13</v>
      </c>
      <c r="BJ272" s="320"/>
      <c r="BK272" s="321">
        <f t="shared" si="712"/>
        <v>0</v>
      </c>
      <c r="BL272" s="320"/>
      <c r="BM272" s="321">
        <f t="shared" si="693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1">
        <f t="shared" si="694"/>
        <v>0</v>
      </c>
      <c r="BW272" s="320"/>
      <c r="BX272" s="321">
        <f t="shared" si="713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1">
        <f t="shared" si="695"/>
        <v>0</v>
      </c>
      <c r="CH272" s="320"/>
      <c r="CI272" s="321">
        <f t="shared" si="696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1">
        <f t="shared" si="697"/>
        <v>0</v>
      </c>
      <c r="CS272" s="320"/>
      <c r="CT272" s="321">
        <f t="shared" si="698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1">
        <f t="shared" si="699"/>
        <v>0</v>
      </c>
      <c r="DD272" s="320"/>
      <c r="DE272" s="321">
        <f t="shared" si="700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customHeight="1">
      <c r="A273" s="271" t="str">
        <f>B273</f>
        <v>Внести наименование учреждения 19</v>
      </c>
      <c r="B273" s="712" t="s">
        <v>263</v>
      </c>
      <c r="C273" s="713"/>
      <c r="D273" s="713"/>
      <c r="E273" s="713"/>
      <c r="F273" s="713"/>
      <c r="G273" s="713"/>
      <c r="H273" s="713"/>
      <c r="I273" s="713"/>
      <c r="J273" s="713"/>
      <c r="K273" s="713"/>
      <c r="L273" s="713"/>
      <c r="M273" s="713"/>
      <c r="N273" s="713"/>
      <c r="O273" s="714"/>
      <c r="P273" s="715" t="str">
        <f>CONCATENATE(P$1," - ",$B273)</f>
        <v>1 квартал - Внести наименование учреждения 19</v>
      </c>
      <c r="Q273" s="716"/>
      <c r="R273" s="716"/>
      <c r="S273" s="716"/>
      <c r="T273" s="716"/>
      <c r="U273" s="716"/>
      <c r="V273" s="716"/>
      <c r="W273" s="716"/>
      <c r="X273" s="716"/>
      <c r="Y273" s="716"/>
      <c r="Z273" s="717"/>
      <c r="AA273" s="715" t="str">
        <f>CONCATENATE(AA$1," - ",$B273)</f>
        <v>2 квартал - Внести наименование учреждения 19</v>
      </c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7"/>
      <c r="AL273" s="715" t="str">
        <f>CONCATENATE(AL$1," - ",$B273)</f>
        <v>3 квартал - Внести наименование учреждения 19</v>
      </c>
      <c r="AM273" s="716"/>
      <c r="AN273" s="716"/>
      <c r="AO273" s="716"/>
      <c r="AP273" s="716"/>
      <c r="AQ273" s="716"/>
      <c r="AR273" s="716"/>
      <c r="AS273" s="716"/>
      <c r="AT273" s="716"/>
      <c r="AU273" s="716"/>
      <c r="AV273" s="717"/>
      <c r="AW273" s="715" t="str">
        <f>CONCATENATE(AW$1," - ",$B273)</f>
        <v>4 квартал - Внести наименование учреждения 19</v>
      </c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7"/>
      <c r="BH273" s="379">
        <f t="shared" si="691"/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714">IF(ROUND(E279-SUM(E280,E282:E283),5)&gt;=0,0,"Ошибка")</f>
        <v>0</v>
      </c>
      <c r="BK273" s="285">
        <f t="shared" si="714"/>
        <v>0</v>
      </c>
      <c r="BL273" s="285">
        <f t="shared" si="714"/>
        <v>0</v>
      </c>
      <c r="BM273" s="285">
        <f t="shared" si="714"/>
        <v>0</v>
      </c>
      <c r="BN273" s="285">
        <f t="shared" si="714"/>
        <v>0</v>
      </c>
      <c r="BO273" s="285">
        <f t="shared" si="714"/>
        <v>0</v>
      </c>
      <c r="BP273" s="285">
        <f t="shared" si="714"/>
        <v>0</v>
      </c>
      <c r="BQ273" s="285">
        <f t="shared" si="714"/>
        <v>0</v>
      </c>
      <c r="BR273" s="285">
        <f t="shared" si="714"/>
        <v>0</v>
      </c>
      <c r="BS273" s="285">
        <f t="shared" si="714"/>
        <v>0</v>
      </c>
      <c r="BT273" s="285">
        <f t="shared" si="714"/>
        <v>0</v>
      </c>
      <c r="BU273" s="285">
        <f t="shared" si="714"/>
        <v>0</v>
      </c>
      <c r="BV273" s="285">
        <f t="shared" si="714"/>
        <v>0</v>
      </c>
      <c r="BW273" s="285">
        <f t="shared" si="714"/>
        <v>0</v>
      </c>
      <c r="BX273" s="285">
        <f t="shared" si="714"/>
        <v>0</v>
      </c>
      <c r="BY273" s="285">
        <f t="shared" si="714"/>
        <v>0</v>
      </c>
      <c r="BZ273" s="285">
        <f t="shared" si="714"/>
        <v>0</v>
      </c>
      <c r="CA273" s="285">
        <f t="shared" si="714"/>
        <v>0</v>
      </c>
      <c r="CB273" s="285">
        <f t="shared" si="714"/>
        <v>0</v>
      </c>
      <c r="CC273" s="285">
        <f t="shared" si="714"/>
        <v>0</v>
      </c>
      <c r="CD273" s="285">
        <f t="shared" si="714"/>
        <v>0</v>
      </c>
      <c r="CE273" s="285">
        <f t="shared" si="714"/>
        <v>0</v>
      </c>
      <c r="CF273" s="285">
        <f t="shared" si="714"/>
        <v>0</v>
      </c>
      <c r="CG273" s="285">
        <f t="shared" si="714"/>
        <v>0</v>
      </c>
      <c r="CH273" s="285">
        <f t="shared" si="714"/>
        <v>0</v>
      </c>
      <c r="CI273" s="285">
        <f t="shared" si="714"/>
        <v>0</v>
      </c>
      <c r="CJ273" s="285">
        <f t="shared" si="714"/>
        <v>0</v>
      </c>
      <c r="CK273" s="285">
        <f t="shared" si="714"/>
        <v>0</v>
      </c>
      <c r="CL273" s="285">
        <f t="shared" si="714"/>
        <v>0</v>
      </c>
      <c r="CM273" s="285">
        <f t="shared" si="714"/>
        <v>0</v>
      </c>
      <c r="CN273" s="285">
        <f t="shared" si="714"/>
        <v>0</v>
      </c>
      <c r="CO273" s="285">
        <f t="shared" si="714"/>
        <v>0</v>
      </c>
      <c r="CP273" s="285">
        <f t="shared" ref="CP273:DL273" si="715">IF(ROUND(AK279-SUM(AK280,AK282:AK283),5)&gt;=0,0,"Ошибка")</f>
        <v>0</v>
      </c>
      <c r="CQ273" s="285">
        <f t="shared" si="715"/>
        <v>0</v>
      </c>
      <c r="CR273" s="285">
        <f t="shared" si="715"/>
        <v>0</v>
      </c>
      <c r="CS273" s="285">
        <f t="shared" si="715"/>
        <v>0</v>
      </c>
      <c r="CT273" s="285">
        <f t="shared" si="715"/>
        <v>0</v>
      </c>
      <c r="CU273" s="285">
        <f t="shared" si="715"/>
        <v>0</v>
      </c>
      <c r="CV273" s="285">
        <f t="shared" si="715"/>
        <v>0</v>
      </c>
      <c r="CW273" s="285">
        <f t="shared" si="715"/>
        <v>0</v>
      </c>
      <c r="CX273" s="285">
        <f t="shared" si="715"/>
        <v>0</v>
      </c>
      <c r="CY273" s="285">
        <f t="shared" si="715"/>
        <v>0</v>
      </c>
      <c r="CZ273" s="285">
        <f t="shared" si="715"/>
        <v>0</v>
      </c>
      <c r="DA273" s="285">
        <f t="shared" si="715"/>
        <v>0</v>
      </c>
      <c r="DB273" s="285">
        <f t="shared" si="715"/>
        <v>0</v>
      </c>
      <c r="DC273" s="285">
        <f t="shared" si="715"/>
        <v>0</v>
      </c>
      <c r="DD273" s="285">
        <f t="shared" si="715"/>
        <v>0</v>
      </c>
      <c r="DE273" s="285">
        <f t="shared" si="715"/>
        <v>0</v>
      </c>
      <c r="DF273" s="285">
        <f t="shared" si="715"/>
        <v>0</v>
      </c>
      <c r="DG273" s="285">
        <f t="shared" si="715"/>
        <v>0</v>
      </c>
      <c r="DH273" s="285">
        <f t="shared" si="715"/>
        <v>0</v>
      </c>
      <c r="DI273" s="285">
        <f t="shared" si="715"/>
        <v>0</v>
      </c>
      <c r="DJ273" s="285">
        <f t="shared" si="715"/>
        <v>0</v>
      </c>
      <c r="DK273" s="285">
        <f t="shared" si="715"/>
        <v>0</v>
      </c>
      <c r="DL273" s="285">
        <f t="shared" si="715"/>
        <v>0</v>
      </c>
    </row>
    <row r="274" spans="1:116" s="27" customFormat="1" ht="24.75" customHeight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716">SUM(J275:J279,J284:J286)</f>
        <v>0</v>
      </c>
      <c r="K274" s="236">
        <f t="shared" si="716"/>
        <v>0</v>
      </c>
      <c r="L274" s="236">
        <f t="shared" si="716"/>
        <v>0</v>
      </c>
      <c r="M274" s="236">
        <f t="shared" si="716"/>
        <v>0</v>
      </c>
      <c r="N274" s="236">
        <f t="shared" si="716"/>
        <v>0</v>
      </c>
      <c r="O274" s="236">
        <f t="shared" si="716"/>
        <v>0</v>
      </c>
      <c r="P274" s="228">
        <f t="shared" ref="P274:AJ274" si="717">SUM(P275:P279,P284:P286)</f>
        <v>0</v>
      </c>
      <c r="Q274" s="226">
        <f t="shared" si="717"/>
        <v>0</v>
      </c>
      <c r="R274" s="236">
        <f t="shared" si="717"/>
        <v>0</v>
      </c>
      <c r="S274" s="226">
        <f t="shared" si="717"/>
        <v>0</v>
      </c>
      <c r="T274" s="236">
        <f t="shared" si="717"/>
        <v>0</v>
      </c>
      <c r="U274" s="226">
        <f t="shared" si="717"/>
        <v>0</v>
      </c>
      <c r="V274" s="235">
        <f t="shared" si="717"/>
        <v>0</v>
      </c>
      <c r="W274" s="226">
        <f t="shared" si="717"/>
        <v>0</v>
      </c>
      <c r="X274" s="226">
        <f t="shared" si="717"/>
        <v>0</v>
      </c>
      <c r="Y274" s="235">
        <f t="shared" si="717"/>
        <v>0</v>
      </c>
      <c r="Z274" s="227">
        <f t="shared" si="717"/>
        <v>0</v>
      </c>
      <c r="AA274" s="228">
        <f t="shared" si="717"/>
        <v>0</v>
      </c>
      <c r="AB274" s="226">
        <f t="shared" si="717"/>
        <v>0</v>
      </c>
      <c r="AC274" s="236">
        <f t="shared" si="717"/>
        <v>0</v>
      </c>
      <c r="AD274" s="226">
        <f t="shared" si="717"/>
        <v>0</v>
      </c>
      <c r="AE274" s="236">
        <f t="shared" si="717"/>
        <v>0</v>
      </c>
      <c r="AF274" s="226">
        <f t="shared" si="717"/>
        <v>0</v>
      </c>
      <c r="AG274" s="235">
        <f t="shared" si="717"/>
        <v>0</v>
      </c>
      <c r="AH274" s="226">
        <f t="shared" si="717"/>
        <v>0</v>
      </c>
      <c r="AI274" s="226">
        <f t="shared" si="717"/>
        <v>0</v>
      </c>
      <c r="AJ274" s="235">
        <f t="shared" si="717"/>
        <v>0</v>
      </c>
      <c r="AK274" s="227">
        <f t="shared" ref="AK274:BG274" si="718">SUM(AK275:AK279,AK284:AK286)</f>
        <v>0</v>
      </c>
      <c r="AL274" s="228">
        <f t="shared" si="718"/>
        <v>0</v>
      </c>
      <c r="AM274" s="226">
        <f t="shared" si="718"/>
        <v>0</v>
      </c>
      <c r="AN274" s="236">
        <f t="shared" si="718"/>
        <v>0</v>
      </c>
      <c r="AO274" s="226">
        <f t="shared" si="718"/>
        <v>0</v>
      </c>
      <c r="AP274" s="236">
        <f t="shared" si="718"/>
        <v>0</v>
      </c>
      <c r="AQ274" s="226">
        <f t="shared" si="718"/>
        <v>0</v>
      </c>
      <c r="AR274" s="235">
        <f t="shared" si="718"/>
        <v>0</v>
      </c>
      <c r="AS274" s="226">
        <f t="shared" si="718"/>
        <v>0</v>
      </c>
      <c r="AT274" s="226">
        <f t="shared" si="718"/>
        <v>0</v>
      </c>
      <c r="AU274" s="235">
        <f t="shared" si="718"/>
        <v>0</v>
      </c>
      <c r="AV274" s="227">
        <f t="shared" si="718"/>
        <v>0</v>
      </c>
      <c r="AW274" s="228">
        <f t="shared" si="718"/>
        <v>0</v>
      </c>
      <c r="AX274" s="226">
        <f t="shared" si="718"/>
        <v>0</v>
      </c>
      <c r="AY274" s="236">
        <f t="shared" si="718"/>
        <v>0</v>
      </c>
      <c r="AZ274" s="226">
        <f t="shared" si="718"/>
        <v>0</v>
      </c>
      <c r="BA274" s="236">
        <f t="shared" si="718"/>
        <v>0</v>
      </c>
      <c r="BB274" s="226">
        <f t="shared" si="718"/>
        <v>0</v>
      </c>
      <c r="BC274" s="235">
        <f t="shared" si="718"/>
        <v>0</v>
      </c>
      <c r="BD274" s="226">
        <f t="shared" si="718"/>
        <v>0</v>
      </c>
      <c r="BE274" s="226">
        <f t="shared" si="718"/>
        <v>0</v>
      </c>
      <c r="BF274" s="235">
        <f t="shared" si="718"/>
        <v>0</v>
      </c>
      <c r="BG274" s="227">
        <f t="shared" si="718"/>
        <v>0</v>
      </c>
      <c r="BH274" s="379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719">IF(E280-E281&gt;=0,0,"Ошибка")</f>
        <v>0</v>
      </c>
      <c r="BK274" s="253">
        <f t="shared" si="719"/>
        <v>0</v>
      </c>
      <c r="BL274" s="253">
        <f t="shared" si="719"/>
        <v>0</v>
      </c>
      <c r="BM274" s="253">
        <f t="shared" si="719"/>
        <v>0</v>
      </c>
      <c r="BN274" s="253">
        <f t="shared" si="719"/>
        <v>0</v>
      </c>
      <c r="BO274" s="253">
        <f t="shared" si="719"/>
        <v>0</v>
      </c>
      <c r="BP274" s="253">
        <f t="shared" si="719"/>
        <v>0</v>
      </c>
      <c r="BQ274" s="253">
        <f t="shared" si="719"/>
        <v>0</v>
      </c>
      <c r="BR274" s="253">
        <f t="shared" si="719"/>
        <v>0</v>
      </c>
      <c r="BS274" s="253">
        <f t="shared" si="719"/>
        <v>0</v>
      </c>
      <c r="BT274" s="253">
        <f t="shared" si="719"/>
        <v>0</v>
      </c>
      <c r="BU274" s="253">
        <f t="shared" si="719"/>
        <v>0</v>
      </c>
      <c r="BV274" s="253">
        <f t="shared" si="719"/>
        <v>0</v>
      </c>
      <c r="BW274" s="253">
        <f t="shared" si="719"/>
        <v>0</v>
      </c>
      <c r="BX274" s="253">
        <f t="shared" si="719"/>
        <v>0</v>
      </c>
      <c r="BY274" s="253">
        <f t="shared" si="719"/>
        <v>0</v>
      </c>
      <c r="BZ274" s="253">
        <f t="shared" si="719"/>
        <v>0</v>
      </c>
      <c r="CA274" s="253">
        <f t="shared" si="719"/>
        <v>0</v>
      </c>
      <c r="CB274" s="253">
        <f t="shared" si="719"/>
        <v>0</v>
      </c>
      <c r="CC274" s="253">
        <f t="shared" si="719"/>
        <v>0</v>
      </c>
      <c r="CD274" s="253">
        <f t="shared" si="719"/>
        <v>0</v>
      </c>
      <c r="CE274" s="253">
        <f t="shared" si="719"/>
        <v>0</v>
      </c>
      <c r="CF274" s="253">
        <f t="shared" si="719"/>
        <v>0</v>
      </c>
      <c r="CG274" s="253">
        <f t="shared" si="719"/>
        <v>0</v>
      </c>
      <c r="CH274" s="253">
        <f t="shared" si="719"/>
        <v>0</v>
      </c>
      <c r="CI274" s="253">
        <f t="shared" si="719"/>
        <v>0</v>
      </c>
      <c r="CJ274" s="253">
        <f t="shared" si="719"/>
        <v>0</v>
      </c>
      <c r="CK274" s="253">
        <f t="shared" si="719"/>
        <v>0</v>
      </c>
      <c r="CL274" s="253">
        <f t="shared" si="719"/>
        <v>0</v>
      </c>
      <c r="CM274" s="253">
        <f t="shared" si="719"/>
        <v>0</v>
      </c>
      <c r="CN274" s="253">
        <f t="shared" si="719"/>
        <v>0</v>
      </c>
      <c r="CO274" s="253">
        <f t="shared" si="719"/>
        <v>0</v>
      </c>
      <c r="CP274" s="253">
        <f t="shared" ref="CP274:DL274" si="720">IF(AK280-AK281&gt;=0,0,"Ошибка")</f>
        <v>0</v>
      </c>
      <c r="CQ274" s="253">
        <f t="shared" si="720"/>
        <v>0</v>
      </c>
      <c r="CR274" s="253">
        <f t="shared" si="720"/>
        <v>0</v>
      </c>
      <c r="CS274" s="253">
        <f t="shared" si="720"/>
        <v>0</v>
      </c>
      <c r="CT274" s="253">
        <f t="shared" si="720"/>
        <v>0</v>
      </c>
      <c r="CU274" s="253">
        <f t="shared" si="720"/>
        <v>0</v>
      </c>
      <c r="CV274" s="253">
        <f t="shared" si="720"/>
        <v>0</v>
      </c>
      <c r="CW274" s="253">
        <f t="shared" si="720"/>
        <v>0</v>
      </c>
      <c r="CX274" s="253">
        <f t="shared" si="720"/>
        <v>0</v>
      </c>
      <c r="CY274" s="253">
        <f t="shared" si="720"/>
        <v>0</v>
      </c>
      <c r="CZ274" s="253">
        <f t="shared" si="720"/>
        <v>0</v>
      </c>
      <c r="DA274" s="253">
        <f t="shared" si="720"/>
        <v>0</v>
      </c>
      <c r="DB274" s="253">
        <f t="shared" si="720"/>
        <v>0</v>
      </c>
      <c r="DC274" s="253">
        <f t="shared" si="720"/>
        <v>0</v>
      </c>
      <c r="DD274" s="253">
        <f t="shared" si="720"/>
        <v>0</v>
      </c>
      <c r="DE274" s="253">
        <f t="shared" si="720"/>
        <v>0</v>
      </c>
      <c r="DF274" s="253">
        <f t="shared" si="720"/>
        <v>0</v>
      </c>
      <c r="DG274" s="253">
        <f t="shared" si="720"/>
        <v>0</v>
      </c>
      <c r="DH274" s="253">
        <f t="shared" si="720"/>
        <v>0</v>
      </c>
      <c r="DI274" s="253">
        <f t="shared" si="720"/>
        <v>0</v>
      </c>
      <c r="DJ274" s="253">
        <f t="shared" si="720"/>
        <v>0</v>
      </c>
      <c r="DK274" s="253">
        <f t="shared" si="720"/>
        <v>0</v>
      </c>
      <c r="DL274" s="253">
        <f t="shared" si="720"/>
        <v>0</v>
      </c>
    </row>
    <row r="275" spans="1:116" s="27" customFormat="1" ht="24.75" customHeight="1">
      <c r="A275" s="272" t="str">
        <f t="shared" ref="A275:A286" si="721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722">SUM(J275:L275)</f>
        <v>0</v>
      </c>
      <c r="H275" s="236">
        <f>ROUND(SUM(S275,AD275,AO275,AZ275),1)</f>
        <v>0</v>
      </c>
      <c r="I275" s="236">
        <f t="shared" ref="I275:I286" si="723">SUM(M275:O275)</f>
        <v>0</v>
      </c>
      <c r="J275" s="236">
        <f t="shared" ref="J275:J286" si="724">ROUND(SUM(U275,AF275,AQ275,BB275),1)</f>
        <v>0</v>
      </c>
      <c r="K275" s="236">
        <f t="shared" ref="K275:K286" si="725">ROUND(SUM(V275,AG275,AR275,BC275),1)</f>
        <v>0</v>
      </c>
      <c r="L275" s="236">
        <f t="shared" ref="L275:L286" si="726">ROUND(SUM(W275,AH275,AS275,BD275),1)</f>
        <v>0</v>
      </c>
      <c r="M275" s="236">
        <f t="shared" ref="M275:M286" si="727">ROUND(SUM(X275,AI275,AT275,BE275),1)</f>
        <v>0</v>
      </c>
      <c r="N275" s="236">
        <f t="shared" ref="N275:N286" si="728">ROUND(SUM(Y275,AJ275,AU275,BF275),1)</f>
        <v>0</v>
      </c>
      <c r="O275" s="236">
        <f t="shared" ref="O275:O285" si="729">ROUND(SUM(Z275,AK275,AV275,BG275),1)</f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9">
        <f t="shared" ref="BH275:BH287" si="730">IF((COUNTA(BJ275:DL275)-COUNTIF(BJ275:DL275,0))=0,0,CONCATENATE("Ошибки!-",COUNTA(BJ275:DL275)-COUNTIF(BJ275:DL275,0)))</f>
        <v>0</v>
      </c>
      <c r="BI275" s="255" t="str">
        <f t="shared" ref="BI275:BI286" si="731">D275</f>
        <v>02</v>
      </c>
      <c r="BJ275" s="318"/>
      <c r="BK275" s="253">
        <f>IF(ROUND((E275-F275),5)&gt;=0,0,"Ошибка!")</f>
        <v>0</v>
      </c>
      <c r="BL275" s="318"/>
      <c r="BM275" s="253">
        <f t="shared" ref="BM275:BM286" si="732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253">
        <f t="shared" ref="BV275:BV286" si="733">IF(ROUND((P275-Q275),5)&gt;=0,0,"Ошибка!")</f>
        <v>0</v>
      </c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253">
        <f t="shared" ref="CG275:CG286" si="734">IF(ROUND((AA275-AB275),5)&gt;=0,0,"Ошибка!")</f>
        <v>0</v>
      </c>
      <c r="CH275" s="318"/>
      <c r="CI275" s="253">
        <f t="shared" ref="CI275:CI286" si="735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253">
        <f t="shared" ref="CR275:CR286" si="736">IF(ROUND((AL275-AM275),5)&gt;=0,0,"Ошибка!")</f>
        <v>0</v>
      </c>
      <c r="CS275" s="318"/>
      <c r="CT275" s="253">
        <f t="shared" ref="CT275:CT286" si="737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253">
        <f t="shared" ref="DC275:DC286" si="738">IF(ROUND((AW275-AX275),5)&gt;=0,0,"Ошибка!")</f>
        <v>0</v>
      </c>
      <c r="DD275" s="318"/>
      <c r="DE275" s="253">
        <f t="shared" ref="DE275:DE286" si="739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.75" customHeight="1">
      <c r="A276" s="272" t="str">
        <f t="shared" si="721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740">ROUND(SUM(P276,AA276,AL276,AW276),0)</f>
        <v>0</v>
      </c>
      <c r="F276" s="236">
        <f t="shared" ref="F276:F286" si="741">ROUND(SUM(Q276,AB276,AM276,AX276),1)</f>
        <v>0</v>
      </c>
      <c r="G276" s="236">
        <f t="shared" si="722"/>
        <v>0</v>
      </c>
      <c r="H276" s="236">
        <f t="shared" ref="H276:H286" si="742">ROUND(SUM(S276,AD276,AO276,AZ276),1)</f>
        <v>0</v>
      </c>
      <c r="I276" s="236">
        <f t="shared" si="723"/>
        <v>0</v>
      </c>
      <c r="J276" s="236">
        <f t="shared" si="724"/>
        <v>0</v>
      </c>
      <c r="K276" s="236">
        <f t="shared" si="725"/>
        <v>0</v>
      </c>
      <c r="L276" s="236">
        <f t="shared" si="726"/>
        <v>0</v>
      </c>
      <c r="M276" s="236">
        <f t="shared" si="727"/>
        <v>0</v>
      </c>
      <c r="N276" s="236">
        <f t="shared" si="728"/>
        <v>0</v>
      </c>
      <c r="O276" s="236">
        <f t="shared" si="729"/>
        <v>0</v>
      </c>
      <c r="P276" s="220"/>
      <c r="Q276" s="221"/>
      <c r="R276" s="237">
        <f t="shared" ref="R276:R286" si="743">SUM(U276:W276)</f>
        <v>0</v>
      </c>
      <c r="S276" s="221"/>
      <c r="T276" s="237">
        <f t="shared" ref="T276:T285" si="744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745">SUM(AF276:AH276)</f>
        <v>0</v>
      </c>
      <c r="AD276" s="221"/>
      <c r="AE276" s="237">
        <f t="shared" ref="AE276:AE285" si="746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747">SUM(AQ276:AS276)</f>
        <v>0</v>
      </c>
      <c r="AO276" s="221"/>
      <c r="AP276" s="237">
        <f t="shared" ref="AP276:AP285" si="748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749">SUM(BB276:BD276)</f>
        <v>0</v>
      </c>
      <c r="AZ276" s="221"/>
      <c r="BA276" s="237">
        <f t="shared" ref="BA276:BA285" si="750">SUM(BE276:BG276)</f>
        <v>0</v>
      </c>
      <c r="BB276" s="221"/>
      <c r="BC276" s="233"/>
      <c r="BD276" s="221"/>
      <c r="BE276" s="221"/>
      <c r="BF276" s="233"/>
      <c r="BG276" s="221"/>
      <c r="BH276" s="379">
        <f t="shared" si="730"/>
        <v>0</v>
      </c>
      <c r="BI276" s="255" t="str">
        <f t="shared" si="731"/>
        <v>03</v>
      </c>
      <c r="BJ276" s="318"/>
      <c r="BK276" s="253">
        <f t="shared" ref="BK276:BK286" si="751">IF(ROUND((E276-F276),5)&gt;=0,0,"Ошибка!")</f>
        <v>0</v>
      </c>
      <c r="BL276" s="318"/>
      <c r="BM276" s="253">
        <f t="shared" si="732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253">
        <f t="shared" si="733"/>
        <v>0</v>
      </c>
      <c r="BW276" s="318"/>
      <c r="BX276" s="253">
        <f t="shared" ref="BX276:BX286" si="752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253">
        <f t="shared" si="734"/>
        <v>0</v>
      </c>
      <c r="CH276" s="318"/>
      <c r="CI276" s="253">
        <f t="shared" si="735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253">
        <f t="shared" si="736"/>
        <v>0</v>
      </c>
      <c r="CS276" s="318"/>
      <c r="CT276" s="253">
        <f t="shared" si="737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253">
        <f t="shared" si="738"/>
        <v>0</v>
      </c>
      <c r="DD276" s="318"/>
      <c r="DE276" s="253">
        <f t="shared" si="739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.75" customHeight="1">
      <c r="A277" s="272" t="str">
        <f t="shared" si="721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740"/>
        <v>0</v>
      </c>
      <c r="F277" s="236">
        <f t="shared" si="741"/>
        <v>0</v>
      </c>
      <c r="G277" s="236">
        <f t="shared" si="722"/>
        <v>0</v>
      </c>
      <c r="H277" s="236">
        <f t="shared" si="742"/>
        <v>0</v>
      </c>
      <c r="I277" s="236">
        <f t="shared" si="723"/>
        <v>0</v>
      </c>
      <c r="J277" s="236">
        <f t="shared" si="724"/>
        <v>0</v>
      </c>
      <c r="K277" s="236">
        <f t="shared" si="725"/>
        <v>0</v>
      </c>
      <c r="L277" s="236">
        <f t="shared" si="726"/>
        <v>0</v>
      </c>
      <c r="M277" s="236">
        <f t="shared" si="727"/>
        <v>0</v>
      </c>
      <c r="N277" s="236">
        <f t="shared" si="728"/>
        <v>0</v>
      </c>
      <c r="O277" s="236">
        <f t="shared" si="729"/>
        <v>0</v>
      </c>
      <c r="P277" s="220"/>
      <c r="Q277" s="221"/>
      <c r="R277" s="237">
        <f t="shared" si="743"/>
        <v>0</v>
      </c>
      <c r="S277" s="221"/>
      <c r="T277" s="237">
        <f t="shared" si="744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745"/>
        <v>0</v>
      </c>
      <c r="AD277" s="221"/>
      <c r="AE277" s="237">
        <f t="shared" si="746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747"/>
        <v>0</v>
      </c>
      <c r="AO277" s="221"/>
      <c r="AP277" s="237">
        <f t="shared" si="748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749"/>
        <v>0</v>
      </c>
      <c r="AZ277" s="221"/>
      <c r="BA277" s="237">
        <f t="shared" si="750"/>
        <v>0</v>
      </c>
      <c r="BB277" s="221"/>
      <c r="BC277" s="233"/>
      <c r="BD277" s="221"/>
      <c r="BE277" s="221"/>
      <c r="BF277" s="233"/>
      <c r="BG277" s="221"/>
      <c r="BH277" s="379">
        <f t="shared" si="730"/>
        <v>0</v>
      </c>
      <c r="BI277" s="255" t="str">
        <f t="shared" si="731"/>
        <v>04</v>
      </c>
      <c r="BJ277" s="318"/>
      <c r="BK277" s="253">
        <f t="shared" si="751"/>
        <v>0</v>
      </c>
      <c r="BL277" s="318"/>
      <c r="BM277" s="253">
        <f t="shared" si="732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253">
        <f t="shared" si="733"/>
        <v>0</v>
      </c>
      <c r="BW277" s="318"/>
      <c r="BX277" s="253">
        <f t="shared" si="752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253">
        <f t="shared" si="734"/>
        <v>0</v>
      </c>
      <c r="CH277" s="318"/>
      <c r="CI277" s="253">
        <f t="shared" si="735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253">
        <f t="shared" si="736"/>
        <v>0</v>
      </c>
      <c r="CS277" s="318"/>
      <c r="CT277" s="253">
        <f t="shared" si="737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253">
        <f t="shared" si="738"/>
        <v>0</v>
      </c>
      <c r="DD277" s="318"/>
      <c r="DE277" s="253">
        <f t="shared" si="739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.75" customHeight="1">
      <c r="A278" s="272" t="str">
        <f t="shared" si="721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740"/>
        <v>0</v>
      </c>
      <c r="F278" s="236">
        <f t="shared" si="741"/>
        <v>0</v>
      </c>
      <c r="G278" s="236">
        <f t="shared" si="722"/>
        <v>0</v>
      </c>
      <c r="H278" s="236">
        <f t="shared" si="742"/>
        <v>0</v>
      </c>
      <c r="I278" s="236">
        <f t="shared" si="723"/>
        <v>0</v>
      </c>
      <c r="J278" s="236">
        <f t="shared" si="724"/>
        <v>0</v>
      </c>
      <c r="K278" s="236">
        <f t="shared" si="725"/>
        <v>0</v>
      </c>
      <c r="L278" s="236">
        <f t="shared" si="726"/>
        <v>0</v>
      </c>
      <c r="M278" s="236">
        <f t="shared" si="727"/>
        <v>0</v>
      </c>
      <c r="N278" s="236">
        <f t="shared" si="728"/>
        <v>0</v>
      </c>
      <c r="O278" s="236">
        <f t="shared" si="729"/>
        <v>0</v>
      </c>
      <c r="P278" s="220"/>
      <c r="Q278" s="221"/>
      <c r="R278" s="237">
        <f t="shared" si="743"/>
        <v>0</v>
      </c>
      <c r="S278" s="221"/>
      <c r="T278" s="237">
        <f t="shared" si="744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745"/>
        <v>0</v>
      </c>
      <c r="AD278" s="221"/>
      <c r="AE278" s="237">
        <f t="shared" si="746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747"/>
        <v>0</v>
      </c>
      <c r="AO278" s="221"/>
      <c r="AP278" s="237">
        <f t="shared" si="748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749"/>
        <v>0</v>
      </c>
      <c r="AZ278" s="221"/>
      <c r="BA278" s="237">
        <f t="shared" si="750"/>
        <v>0</v>
      </c>
      <c r="BB278" s="221"/>
      <c r="BC278" s="233"/>
      <c r="BD278" s="221"/>
      <c r="BE278" s="221"/>
      <c r="BF278" s="233"/>
      <c r="BG278" s="221"/>
      <c r="BH278" s="379">
        <f t="shared" si="730"/>
        <v>0</v>
      </c>
      <c r="BI278" s="255" t="str">
        <f t="shared" si="731"/>
        <v>05</v>
      </c>
      <c r="BJ278" s="318"/>
      <c r="BK278" s="253">
        <f t="shared" si="751"/>
        <v>0</v>
      </c>
      <c r="BL278" s="318"/>
      <c r="BM278" s="253">
        <f t="shared" si="732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253">
        <f t="shared" si="733"/>
        <v>0</v>
      </c>
      <c r="BW278" s="318"/>
      <c r="BX278" s="253">
        <f t="shared" si="752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253">
        <f t="shared" si="734"/>
        <v>0</v>
      </c>
      <c r="CH278" s="318"/>
      <c r="CI278" s="253">
        <f t="shared" si="735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253">
        <f t="shared" si="736"/>
        <v>0</v>
      </c>
      <c r="CS278" s="318"/>
      <c r="CT278" s="253">
        <f t="shared" si="737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253">
        <f t="shared" si="738"/>
        <v>0</v>
      </c>
      <c r="DD278" s="318"/>
      <c r="DE278" s="253">
        <f t="shared" si="739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.75" customHeight="1">
      <c r="A279" s="272" t="str">
        <f t="shared" si="721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740"/>
        <v>0</v>
      </c>
      <c r="F279" s="236">
        <f t="shared" si="741"/>
        <v>0</v>
      </c>
      <c r="G279" s="236">
        <f t="shared" si="722"/>
        <v>0</v>
      </c>
      <c r="H279" s="236">
        <f t="shared" si="742"/>
        <v>0</v>
      </c>
      <c r="I279" s="236">
        <f t="shared" si="723"/>
        <v>0</v>
      </c>
      <c r="J279" s="236">
        <f t="shared" si="724"/>
        <v>0</v>
      </c>
      <c r="K279" s="236">
        <f t="shared" si="725"/>
        <v>0</v>
      </c>
      <c r="L279" s="236">
        <f t="shared" si="726"/>
        <v>0</v>
      </c>
      <c r="M279" s="236">
        <f t="shared" si="727"/>
        <v>0</v>
      </c>
      <c r="N279" s="236">
        <f t="shared" si="728"/>
        <v>0</v>
      </c>
      <c r="O279" s="236">
        <f t="shared" si="729"/>
        <v>0</v>
      </c>
      <c r="P279" s="220"/>
      <c r="Q279" s="221"/>
      <c r="R279" s="237">
        <f t="shared" si="743"/>
        <v>0</v>
      </c>
      <c r="S279" s="221"/>
      <c r="T279" s="237">
        <f t="shared" si="744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745"/>
        <v>0</v>
      </c>
      <c r="AD279" s="221"/>
      <c r="AE279" s="237">
        <f t="shared" si="746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747"/>
        <v>0</v>
      </c>
      <c r="AO279" s="221"/>
      <c r="AP279" s="237">
        <f t="shared" si="748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749"/>
        <v>0</v>
      </c>
      <c r="AZ279" s="221"/>
      <c r="BA279" s="237">
        <f t="shared" si="750"/>
        <v>0</v>
      </c>
      <c r="BB279" s="221"/>
      <c r="BC279" s="233"/>
      <c r="BD279" s="221"/>
      <c r="BE279" s="221"/>
      <c r="BF279" s="233"/>
      <c r="BG279" s="221"/>
      <c r="BH279" s="379">
        <f t="shared" si="730"/>
        <v>0</v>
      </c>
      <c r="BI279" s="255" t="str">
        <f t="shared" si="731"/>
        <v>06</v>
      </c>
      <c r="BJ279" s="318"/>
      <c r="BK279" s="253">
        <f t="shared" si="751"/>
        <v>0</v>
      </c>
      <c r="BL279" s="318"/>
      <c r="BM279" s="253">
        <f t="shared" si="732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253">
        <f t="shared" si="733"/>
        <v>0</v>
      </c>
      <c r="BW279" s="318"/>
      <c r="BX279" s="253">
        <f t="shared" si="752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253">
        <f t="shared" si="734"/>
        <v>0</v>
      </c>
      <c r="CH279" s="318"/>
      <c r="CI279" s="253">
        <f t="shared" si="735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253">
        <f t="shared" si="736"/>
        <v>0</v>
      </c>
      <c r="CS279" s="318"/>
      <c r="CT279" s="253">
        <f t="shared" si="737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253">
        <f t="shared" si="738"/>
        <v>0</v>
      </c>
      <c r="DD279" s="318"/>
      <c r="DE279" s="253">
        <f t="shared" si="739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.75" customHeight="1">
      <c r="A280" s="272" t="str">
        <f t="shared" si="721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740"/>
        <v>0</v>
      </c>
      <c r="F280" s="236">
        <f t="shared" si="741"/>
        <v>0</v>
      </c>
      <c r="G280" s="236">
        <f t="shared" si="722"/>
        <v>0</v>
      </c>
      <c r="H280" s="236">
        <f t="shared" si="742"/>
        <v>0</v>
      </c>
      <c r="I280" s="236">
        <f t="shared" si="723"/>
        <v>0</v>
      </c>
      <c r="J280" s="236">
        <f t="shared" si="724"/>
        <v>0</v>
      </c>
      <c r="K280" s="236">
        <f t="shared" si="725"/>
        <v>0</v>
      </c>
      <c r="L280" s="236">
        <f t="shared" si="726"/>
        <v>0</v>
      </c>
      <c r="M280" s="236">
        <f t="shared" si="727"/>
        <v>0</v>
      </c>
      <c r="N280" s="236">
        <f t="shared" si="728"/>
        <v>0</v>
      </c>
      <c r="O280" s="236">
        <f t="shared" si="729"/>
        <v>0</v>
      </c>
      <c r="P280" s="220"/>
      <c r="Q280" s="221"/>
      <c r="R280" s="237">
        <f t="shared" si="743"/>
        <v>0</v>
      </c>
      <c r="S280" s="221"/>
      <c r="T280" s="237">
        <f t="shared" si="744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745"/>
        <v>0</v>
      </c>
      <c r="AD280" s="221"/>
      <c r="AE280" s="237">
        <f t="shared" si="746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747"/>
        <v>0</v>
      </c>
      <c r="AO280" s="221"/>
      <c r="AP280" s="237">
        <f t="shared" si="748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749"/>
        <v>0</v>
      </c>
      <c r="AZ280" s="221"/>
      <c r="BA280" s="237">
        <f t="shared" si="750"/>
        <v>0</v>
      </c>
      <c r="BB280" s="221"/>
      <c r="BC280" s="233"/>
      <c r="BD280" s="221"/>
      <c r="BE280" s="221"/>
      <c r="BF280" s="233"/>
      <c r="BG280" s="221"/>
      <c r="BH280" s="379">
        <f t="shared" si="730"/>
        <v>0</v>
      </c>
      <c r="BI280" s="255" t="str">
        <f t="shared" si="731"/>
        <v>07</v>
      </c>
      <c r="BJ280" s="318"/>
      <c r="BK280" s="253">
        <f t="shared" si="751"/>
        <v>0</v>
      </c>
      <c r="BL280" s="318"/>
      <c r="BM280" s="253">
        <f t="shared" si="732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253">
        <f t="shared" si="733"/>
        <v>0</v>
      </c>
      <c r="BW280" s="318"/>
      <c r="BX280" s="253">
        <f t="shared" si="752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253">
        <f t="shared" si="734"/>
        <v>0</v>
      </c>
      <c r="CH280" s="318"/>
      <c r="CI280" s="253">
        <f t="shared" si="735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253">
        <f t="shared" si="736"/>
        <v>0</v>
      </c>
      <c r="CS280" s="318"/>
      <c r="CT280" s="253">
        <f t="shared" si="737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253">
        <f t="shared" si="738"/>
        <v>0</v>
      </c>
      <c r="DD280" s="318"/>
      <c r="DE280" s="253">
        <f t="shared" si="739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.75" customHeight="1">
      <c r="A281" s="272" t="str">
        <f t="shared" si="721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740"/>
        <v>0</v>
      </c>
      <c r="F281" s="236">
        <f t="shared" si="741"/>
        <v>0</v>
      </c>
      <c r="G281" s="236">
        <f t="shared" si="722"/>
        <v>0</v>
      </c>
      <c r="H281" s="236">
        <f t="shared" si="742"/>
        <v>0</v>
      </c>
      <c r="I281" s="236">
        <f t="shared" si="723"/>
        <v>0</v>
      </c>
      <c r="J281" s="236">
        <f t="shared" si="724"/>
        <v>0</v>
      </c>
      <c r="K281" s="236">
        <f t="shared" si="725"/>
        <v>0</v>
      </c>
      <c r="L281" s="236">
        <f t="shared" si="726"/>
        <v>0</v>
      </c>
      <c r="M281" s="236">
        <f t="shared" si="727"/>
        <v>0</v>
      </c>
      <c r="N281" s="236">
        <f t="shared" si="728"/>
        <v>0</v>
      </c>
      <c r="O281" s="236">
        <f t="shared" si="729"/>
        <v>0</v>
      </c>
      <c r="P281" s="220"/>
      <c r="Q281" s="221"/>
      <c r="R281" s="237">
        <f t="shared" si="743"/>
        <v>0</v>
      </c>
      <c r="S281" s="221"/>
      <c r="T281" s="237">
        <f t="shared" si="744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745"/>
        <v>0</v>
      </c>
      <c r="AD281" s="221"/>
      <c r="AE281" s="237">
        <f t="shared" si="746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747"/>
        <v>0</v>
      </c>
      <c r="AO281" s="221"/>
      <c r="AP281" s="237">
        <f t="shared" si="748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749"/>
        <v>0</v>
      </c>
      <c r="AZ281" s="221"/>
      <c r="BA281" s="237">
        <f t="shared" si="750"/>
        <v>0</v>
      </c>
      <c r="BB281" s="221"/>
      <c r="BC281" s="233"/>
      <c r="BD281" s="221"/>
      <c r="BE281" s="221"/>
      <c r="BF281" s="233"/>
      <c r="BG281" s="221"/>
      <c r="BH281" s="379">
        <f t="shared" si="730"/>
        <v>0</v>
      </c>
      <c r="BI281" s="255" t="str">
        <f t="shared" si="731"/>
        <v>08</v>
      </c>
      <c r="BJ281" s="318"/>
      <c r="BK281" s="253">
        <f t="shared" si="751"/>
        <v>0</v>
      </c>
      <c r="BL281" s="318"/>
      <c r="BM281" s="253">
        <f t="shared" si="732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253">
        <f t="shared" si="733"/>
        <v>0</v>
      </c>
      <c r="BW281" s="318"/>
      <c r="BX281" s="253">
        <f t="shared" si="752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253">
        <f t="shared" si="734"/>
        <v>0</v>
      </c>
      <c r="CH281" s="318"/>
      <c r="CI281" s="253">
        <f t="shared" si="735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253">
        <f t="shared" si="736"/>
        <v>0</v>
      </c>
      <c r="CS281" s="318"/>
      <c r="CT281" s="253">
        <f t="shared" si="737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253">
        <f t="shared" si="738"/>
        <v>0</v>
      </c>
      <c r="DD281" s="318"/>
      <c r="DE281" s="253">
        <f t="shared" si="739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.75" customHeight="1">
      <c r="A282" s="272" t="str">
        <f t="shared" si="721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740"/>
        <v>0</v>
      </c>
      <c r="F282" s="236">
        <f t="shared" si="741"/>
        <v>0</v>
      </c>
      <c r="G282" s="236">
        <f t="shared" si="722"/>
        <v>0</v>
      </c>
      <c r="H282" s="236">
        <f t="shared" si="742"/>
        <v>0</v>
      </c>
      <c r="I282" s="236">
        <f t="shared" si="723"/>
        <v>0</v>
      </c>
      <c r="J282" s="236">
        <f t="shared" si="724"/>
        <v>0</v>
      </c>
      <c r="K282" s="236">
        <f t="shared" si="725"/>
        <v>0</v>
      </c>
      <c r="L282" s="236">
        <f t="shared" si="726"/>
        <v>0</v>
      </c>
      <c r="M282" s="236">
        <f t="shared" si="727"/>
        <v>0</v>
      </c>
      <c r="N282" s="236">
        <f t="shared" si="728"/>
        <v>0</v>
      </c>
      <c r="O282" s="236">
        <f t="shared" si="729"/>
        <v>0</v>
      </c>
      <c r="P282" s="220"/>
      <c r="Q282" s="221"/>
      <c r="R282" s="237">
        <f t="shared" si="743"/>
        <v>0</v>
      </c>
      <c r="S282" s="221"/>
      <c r="T282" s="237">
        <f t="shared" si="744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745"/>
        <v>0</v>
      </c>
      <c r="AD282" s="221"/>
      <c r="AE282" s="237">
        <f t="shared" si="746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747"/>
        <v>0</v>
      </c>
      <c r="AO282" s="221"/>
      <c r="AP282" s="237">
        <f t="shared" si="748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749"/>
        <v>0</v>
      </c>
      <c r="AZ282" s="221"/>
      <c r="BA282" s="237">
        <f t="shared" si="750"/>
        <v>0</v>
      </c>
      <c r="BB282" s="221"/>
      <c r="BC282" s="233"/>
      <c r="BD282" s="221"/>
      <c r="BE282" s="221"/>
      <c r="BF282" s="233"/>
      <c r="BG282" s="221"/>
      <c r="BH282" s="379">
        <f t="shared" si="730"/>
        <v>0</v>
      </c>
      <c r="BI282" s="255" t="str">
        <f t="shared" si="731"/>
        <v>09</v>
      </c>
      <c r="BJ282" s="318"/>
      <c r="BK282" s="253">
        <f t="shared" si="751"/>
        <v>0</v>
      </c>
      <c r="BL282" s="318"/>
      <c r="BM282" s="253">
        <f t="shared" si="732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253">
        <f t="shared" si="733"/>
        <v>0</v>
      </c>
      <c r="BW282" s="318"/>
      <c r="BX282" s="253">
        <f t="shared" si="752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253">
        <f t="shared" si="734"/>
        <v>0</v>
      </c>
      <c r="CH282" s="318"/>
      <c r="CI282" s="253">
        <f t="shared" si="735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253">
        <f t="shared" si="736"/>
        <v>0</v>
      </c>
      <c r="CS282" s="318"/>
      <c r="CT282" s="253">
        <f t="shared" si="737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253">
        <f t="shared" si="738"/>
        <v>0</v>
      </c>
      <c r="DD282" s="318"/>
      <c r="DE282" s="253">
        <f t="shared" si="739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.75" customHeight="1">
      <c r="A283" s="272" t="str">
        <f t="shared" si="721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740"/>
        <v>0</v>
      </c>
      <c r="F283" s="236">
        <f t="shared" si="741"/>
        <v>0</v>
      </c>
      <c r="G283" s="236">
        <f t="shared" si="722"/>
        <v>0</v>
      </c>
      <c r="H283" s="236">
        <f t="shared" si="742"/>
        <v>0</v>
      </c>
      <c r="I283" s="236">
        <f t="shared" si="723"/>
        <v>0</v>
      </c>
      <c r="J283" s="236">
        <f t="shared" si="724"/>
        <v>0</v>
      </c>
      <c r="K283" s="236">
        <f t="shared" si="725"/>
        <v>0</v>
      </c>
      <c r="L283" s="236">
        <f t="shared" si="726"/>
        <v>0</v>
      </c>
      <c r="M283" s="236">
        <f t="shared" si="727"/>
        <v>0</v>
      </c>
      <c r="N283" s="236">
        <f t="shared" si="728"/>
        <v>0</v>
      </c>
      <c r="O283" s="236">
        <f t="shared" si="729"/>
        <v>0</v>
      </c>
      <c r="P283" s="220"/>
      <c r="Q283" s="221"/>
      <c r="R283" s="237">
        <f t="shared" si="743"/>
        <v>0</v>
      </c>
      <c r="S283" s="221"/>
      <c r="T283" s="237">
        <f t="shared" si="744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745"/>
        <v>0</v>
      </c>
      <c r="AD283" s="221"/>
      <c r="AE283" s="237">
        <f t="shared" si="746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747"/>
        <v>0</v>
      </c>
      <c r="AO283" s="221"/>
      <c r="AP283" s="237">
        <f t="shared" si="748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749"/>
        <v>0</v>
      </c>
      <c r="AZ283" s="221"/>
      <c r="BA283" s="237">
        <f t="shared" si="750"/>
        <v>0</v>
      </c>
      <c r="BB283" s="221"/>
      <c r="BC283" s="233"/>
      <c r="BD283" s="221"/>
      <c r="BE283" s="221"/>
      <c r="BF283" s="233"/>
      <c r="BG283" s="221"/>
      <c r="BH283" s="379">
        <f t="shared" si="730"/>
        <v>0</v>
      </c>
      <c r="BI283" s="255" t="str">
        <f t="shared" si="731"/>
        <v>10</v>
      </c>
      <c r="BJ283" s="318"/>
      <c r="BK283" s="253">
        <f t="shared" si="751"/>
        <v>0</v>
      </c>
      <c r="BL283" s="318"/>
      <c r="BM283" s="253">
        <f t="shared" si="732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253">
        <f t="shared" si="733"/>
        <v>0</v>
      </c>
      <c r="BW283" s="318"/>
      <c r="BX283" s="253">
        <f t="shared" si="752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253">
        <f t="shared" si="734"/>
        <v>0</v>
      </c>
      <c r="CH283" s="318"/>
      <c r="CI283" s="253">
        <f t="shared" si="735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253">
        <f t="shared" si="736"/>
        <v>0</v>
      </c>
      <c r="CS283" s="318"/>
      <c r="CT283" s="253">
        <f t="shared" si="737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253">
        <f t="shared" si="738"/>
        <v>0</v>
      </c>
      <c r="DD283" s="318"/>
      <c r="DE283" s="253">
        <f t="shared" si="739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.75" customHeight="1">
      <c r="A284" s="272" t="str">
        <f t="shared" si="721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740"/>
        <v>0</v>
      </c>
      <c r="F284" s="236">
        <f t="shared" si="741"/>
        <v>0</v>
      </c>
      <c r="G284" s="236">
        <f t="shared" si="722"/>
        <v>0</v>
      </c>
      <c r="H284" s="236">
        <f t="shared" si="742"/>
        <v>0</v>
      </c>
      <c r="I284" s="236">
        <f t="shared" si="723"/>
        <v>0</v>
      </c>
      <c r="J284" s="236">
        <f t="shared" si="724"/>
        <v>0</v>
      </c>
      <c r="K284" s="236">
        <f t="shared" si="725"/>
        <v>0</v>
      </c>
      <c r="L284" s="236">
        <f t="shared" si="726"/>
        <v>0</v>
      </c>
      <c r="M284" s="236">
        <f t="shared" si="727"/>
        <v>0</v>
      </c>
      <c r="N284" s="236">
        <f t="shared" si="728"/>
        <v>0</v>
      </c>
      <c r="O284" s="236">
        <f t="shared" si="729"/>
        <v>0</v>
      </c>
      <c r="P284" s="220"/>
      <c r="Q284" s="221"/>
      <c r="R284" s="237">
        <f t="shared" si="743"/>
        <v>0</v>
      </c>
      <c r="S284" s="221"/>
      <c r="T284" s="237">
        <f t="shared" si="744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745"/>
        <v>0</v>
      </c>
      <c r="AD284" s="221"/>
      <c r="AE284" s="237">
        <f t="shared" si="746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747"/>
        <v>0</v>
      </c>
      <c r="AO284" s="221"/>
      <c r="AP284" s="237">
        <f t="shared" si="748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749"/>
        <v>0</v>
      </c>
      <c r="AZ284" s="221"/>
      <c r="BA284" s="237">
        <f t="shared" si="750"/>
        <v>0</v>
      </c>
      <c r="BB284" s="221"/>
      <c r="BC284" s="233"/>
      <c r="BD284" s="221"/>
      <c r="BE284" s="221"/>
      <c r="BF284" s="233"/>
      <c r="BG284" s="221"/>
      <c r="BH284" s="379">
        <f t="shared" si="730"/>
        <v>0</v>
      </c>
      <c r="BI284" s="255" t="str">
        <f t="shared" si="731"/>
        <v>11</v>
      </c>
      <c r="BJ284" s="318"/>
      <c r="BK284" s="253">
        <f t="shared" si="751"/>
        <v>0</v>
      </c>
      <c r="BL284" s="318"/>
      <c r="BM284" s="253">
        <f t="shared" si="732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253">
        <f t="shared" si="733"/>
        <v>0</v>
      </c>
      <c r="BW284" s="318"/>
      <c r="BX284" s="253">
        <f t="shared" si="752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253">
        <f t="shared" si="734"/>
        <v>0</v>
      </c>
      <c r="CH284" s="318"/>
      <c r="CI284" s="253">
        <f t="shared" si="735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253">
        <f t="shared" si="736"/>
        <v>0</v>
      </c>
      <c r="CS284" s="318"/>
      <c r="CT284" s="253">
        <f t="shared" si="737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253">
        <f t="shared" si="738"/>
        <v>0</v>
      </c>
      <c r="DD284" s="318"/>
      <c r="DE284" s="253">
        <f t="shared" si="739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.75" customHeight="1">
      <c r="A285" s="272" t="str">
        <f t="shared" si="721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740"/>
        <v>0</v>
      </c>
      <c r="F285" s="236">
        <f t="shared" si="741"/>
        <v>0</v>
      </c>
      <c r="G285" s="236">
        <f t="shared" si="722"/>
        <v>0</v>
      </c>
      <c r="H285" s="236">
        <f t="shared" si="742"/>
        <v>0</v>
      </c>
      <c r="I285" s="236">
        <f t="shared" si="723"/>
        <v>0</v>
      </c>
      <c r="J285" s="236">
        <f t="shared" si="724"/>
        <v>0</v>
      </c>
      <c r="K285" s="236">
        <f t="shared" si="725"/>
        <v>0</v>
      </c>
      <c r="L285" s="236">
        <f t="shared" si="726"/>
        <v>0</v>
      </c>
      <c r="M285" s="236">
        <f t="shared" si="727"/>
        <v>0</v>
      </c>
      <c r="N285" s="236">
        <f t="shared" si="728"/>
        <v>0</v>
      </c>
      <c r="O285" s="236">
        <f t="shared" si="729"/>
        <v>0</v>
      </c>
      <c r="P285" s="220"/>
      <c r="Q285" s="221"/>
      <c r="R285" s="237">
        <f t="shared" si="743"/>
        <v>0</v>
      </c>
      <c r="S285" s="221"/>
      <c r="T285" s="237">
        <f t="shared" si="744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745"/>
        <v>0</v>
      </c>
      <c r="AD285" s="221"/>
      <c r="AE285" s="237">
        <f t="shared" si="746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747"/>
        <v>0</v>
      </c>
      <c r="AO285" s="221"/>
      <c r="AP285" s="237">
        <f t="shared" si="748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749"/>
        <v>0</v>
      </c>
      <c r="AZ285" s="221"/>
      <c r="BA285" s="237">
        <f t="shared" si="750"/>
        <v>0</v>
      </c>
      <c r="BB285" s="221"/>
      <c r="BC285" s="233"/>
      <c r="BD285" s="221"/>
      <c r="BE285" s="221"/>
      <c r="BF285" s="233"/>
      <c r="BG285" s="221"/>
      <c r="BH285" s="379">
        <f t="shared" si="730"/>
        <v>0</v>
      </c>
      <c r="BI285" s="255" t="str">
        <f t="shared" si="731"/>
        <v>12</v>
      </c>
      <c r="BJ285" s="318"/>
      <c r="BK285" s="253">
        <f t="shared" si="751"/>
        <v>0</v>
      </c>
      <c r="BL285" s="318"/>
      <c r="BM285" s="253">
        <f t="shared" si="732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253">
        <f t="shared" si="733"/>
        <v>0</v>
      </c>
      <c r="BW285" s="318"/>
      <c r="BX285" s="253">
        <f t="shared" si="752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253">
        <f t="shared" si="734"/>
        <v>0</v>
      </c>
      <c r="CH285" s="318"/>
      <c r="CI285" s="253">
        <f t="shared" si="735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253">
        <f t="shared" si="736"/>
        <v>0</v>
      </c>
      <c r="CS285" s="318"/>
      <c r="CT285" s="253">
        <f t="shared" si="737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253">
        <f t="shared" si="738"/>
        <v>0</v>
      </c>
      <c r="DD285" s="318"/>
      <c r="DE285" s="253">
        <f t="shared" si="739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ht="13.5" customHeight="1" thickBot="1">
      <c r="A286" s="272" t="str">
        <f t="shared" si="721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740"/>
        <v>0</v>
      </c>
      <c r="F286" s="236">
        <f t="shared" si="741"/>
        <v>0</v>
      </c>
      <c r="G286" s="236">
        <f t="shared" si="722"/>
        <v>0</v>
      </c>
      <c r="H286" s="236">
        <f t="shared" si="742"/>
        <v>0</v>
      </c>
      <c r="I286" s="236">
        <f t="shared" si="723"/>
        <v>0</v>
      </c>
      <c r="J286" s="236">
        <f t="shared" si="724"/>
        <v>0</v>
      </c>
      <c r="K286" s="236">
        <f t="shared" si="725"/>
        <v>0</v>
      </c>
      <c r="L286" s="236">
        <f t="shared" si="726"/>
        <v>0</v>
      </c>
      <c r="M286" s="236">
        <f t="shared" si="727"/>
        <v>0</v>
      </c>
      <c r="N286" s="236">
        <f t="shared" si="728"/>
        <v>0</v>
      </c>
      <c r="O286" s="236">
        <f>ROUND(SUM(Z286,AK286,AV286,BG286),1)</f>
        <v>0</v>
      </c>
      <c r="P286" s="223"/>
      <c r="Q286" s="224"/>
      <c r="R286" s="238">
        <f t="shared" si="743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745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747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749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9">
        <f t="shared" si="730"/>
        <v>0</v>
      </c>
      <c r="BI286" s="319" t="str">
        <f t="shared" si="731"/>
        <v>13</v>
      </c>
      <c r="BJ286" s="320"/>
      <c r="BK286" s="321">
        <f t="shared" si="751"/>
        <v>0</v>
      </c>
      <c r="BL286" s="320"/>
      <c r="BM286" s="321">
        <f t="shared" si="732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1">
        <f t="shared" si="733"/>
        <v>0</v>
      </c>
      <c r="BW286" s="320"/>
      <c r="BX286" s="321">
        <f t="shared" si="752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1">
        <f t="shared" si="734"/>
        <v>0</v>
      </c>
      <c r="CH286" s="320"/>
      <c r="CI286" s="321">
        <f t="shared" si="735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1">
        <f t="shared" si="736"/>
        <v>0</v>
      </c>
      <c r="CS286" s="320"/>
      <c r="CT286" s="321">
        <f t="shared" si="737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1">
        <f t="shared" si="738"/>
        <v>0</v>
      </c>
      <c r="DD286" s="320"/>
      <c r="DE286" s="321">
        <f t="shared" si="739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customHeight="1">
      <c r="A287" s="271" t="str">
        <f>B287</f>
        <v>Внести наименование учреждения 20</v>
      </c>
      <c r="B287" s="712" t="s">
        <v>264</v>
      </c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4"/>
      <c r="P287" s="715" t="str">
        <f>CONCATENATE(P$1," - ",$B287)</f>
        <v>1 квартал - Внести наименование учреждения 20</v>
      </c>
      <c r="Q287" s="716"/>
      <c r="R287" s="716"/>
      <c r="S287" s="716"/>
      <c r="T287" s="716"/>
      <c r="U287" s="716"/>
      <c r="V287" s="716"/>
      <c r="W287" s="716"/>
      <c r="X287" s="716"/>
      <c r="Y287" s="716"/>
      <c r="Z287" s="717"/>
      <c r="AA287" s="715" t="str">
        <f>CONCATENATE(AA$1," - ",$B287)</f>
        <v>2 квартал - Внести наименование учреждения 20</v>
      </c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7"/>
      <c r="AL287" s="715" t="str">
        <f>CONCATENATE(AL$1," - ",$B287)</f>
        <v>3 квартал - Внести наименование учреждения 20</v>
      </c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7"/>
      <c r="AW287" s="715" t="str">
        <f>CONCATENATE(AW$1," - ",$B287)</f>
        <v>4 квартал - Внести наименование учреждения 20</v>
      </c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7"/>
      <c r="BH287" s="379">
        <f t="shared" si="730"/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753">IF(ROUND(E293-SUM(E294,E296:E297),5)&gt;=0,0,"Ошибка")</f>
        <v>0</v>
      </c>
      <c r="BK287" s="285">
        <f t="shared" si="753"/>
        <v>0</v>
      </c>
      <c r="BL287" s="285">
        <f t="shared" si="753"/>
        <v>0</v>
      </c>
      <c r="BM287" s="285">
        <f t="shared" si="753"/>
        <v>0</v>
      </c>
      <c r="BN287" s="285">
        <f t="shared" si="753"/>
        <v>0</v>
      </c>
      <c r="BO287" s="285">
        <f t="shared" si="753"/>
        <v>0</v>
      </c>
      <c r="BP287" s="285">
        <f t="shared" si="753"/>
        <v>0</v>
      </c>
      <c r="BQ287" s="285">
        <f t="shared" si="753"/>
        <v>0</v>
      </c>
      <c r="BR287" s="285">
        <f t="shared" si="753"/>
        <v>0</v>
      </c>
      <c r="BS287" s="285">
        <f t="shared" si="753"/>
        <v>0</v>
      </c>
      <c r="BT287" s="285">
        <f t="shared" si="753"/>
        <v>0</v>
      </c>
      <c r="BU287" s="285">
        <f t="shared" si="753"/>
        <v>0</v>
      </c>
      <c r="BV287" s="285">
        <f t="shared" si="753"/>
        <v>0</v>
      </c>
      <c r="BW287" s="285">
        <f t="shared" si="753"/>
        <v>0</v>
      </c>
      <c r="BX287" s="285">
        <f t="shared" si="753"/>
        <v>0</v>
      </c>
      <c r="BY287" s="285">
        <f t="shared" si="753"/>
        <v>0</v>
      </c>
      <c r="BZ287" s="285">
        <f t="shared" si="753"/>
        <v>0</v>
      </c>
      <c r="CA287" s="285">
        <f t="shared" si="753"/>
        <v>0</v>
      </c>
      <c r="CB287" s="285">
        <f t="shared" si="753"/>
        <v>0</v>
      </c>
      <c r="CC287" s="285">
        <f t="shared" si="753"/>
        <v>0</v>
      </c>
      <c r="CD287" s="285">
        <f t="shared" si="753"/>
        <v>0</v>
      </c>
      <c r="CE287" s="285">
        <f t="shared" si="753"/>
        <v>0</v>
      </c>
      <c r="CF287" s="285">
        <f t="shared" si="753"/>
        <v>0</v>
      </c>
      <c r="CG287" s="285">
        <f t="shared" si="753"/>
        <v>0</v>
      </c>
      <c r="CH287" s="285">
        <f t="shared" si="753"/>
        <v>0</v>
      </c>
      <c r="CI287" s="285">
        <f t="shared" si="753"/>
        <v>0</v>
      </c>
      <c r="CJ287" s="285">
        <f t="shared" si="753"/>
        <v>0</v>
      </c>
      <c r="CK287" s="285">
        <f t="shared" si="753"/>
        <v>0</v>
      </c>
      <c r="CL287" s="285">
        <f t="shared" si="753"/>
        <v>0</v>
      </c>
      <c r="CM287" s="285">
        <f t="shared" si="753"/>
        <v>0</v>
      </c>
      <c r="CN287" s="285">
        <f t="shared" si="753"/>
        <v>0</v>
      </c>
      <c r="CO287" s="285">
        <f t="shared" si="753"/>
        <v>0</v>
      </c>
      <c r="CP287" s="285">
        <f t="shared" ref="CP287:DL287" si="754">IF(ROUND(AK293-SUM(AK294,AK296:AK297),5)&gt;=0,0,"Ошибка")</f>
        <v>0</v>
      </c>
      <c r="CQ287" s="285">
        <f t="shared" si="754"/>
        <v>0</v>
      </c>
      <c r="CR287" s="285">
        <f t="shared" si="754"/>
        <v>0</v>
      </c>
      <c r="CS287" s="285">
        <f t="shared" si="754"/>
        <v>0</v>
      </c>
      <c r="CT287" s="285">
        <f t="shared" si="754"/>
        <v>0</v>
      </c>
      <c r="CU287" s="285">
        <f t="shared" si="754"/>
        <v>0</v>
      </c>
      <c r="CV287" s="285">
        <f t="shared" si="754"/>
        <v>0</v>
      </c>
      <c r="CW287" s="285">
        <f t="shared" si="754"/>
        <v>0</v>
      </c>
      <c r="CX287" s="285">
        <f t="shared" si="754"/>
        <v>0</v>
      </c>
      <c r="CY287" s="285">
        <f t="shared" si="754"/>
        <v>0</v>
      </c>
      <c r="CZ287" s="285">
        <f t="shared" si="754"/>
        <v>0</v>
      </c>
      <c r="DA287" s="285">
        <f t="shared" si="754"/>
        <v>0</v>
      </c>
      <c r="DB287" s="285">
        <f t="shared" si="754"/>
        <v>0</v>
      </c>
      <c r="DC287" s="285">
        <f t="shared" si="754"/>
        <v>0</v>
      </c>
      <c r="DD287" s="285">
        <f t="shared" si="754"/>
        <v>0</v>
      </c>
      <c r="DE287" s="285">
        <f t="shared" si="754"/>
        <v>0</v>
      </c>
      <c r="DF287" s="285">
        <f t="shared" si="754"/>
        <v>0</v>
      </c>
      <c r="DG287" s="285">
        <f t="shared" si="754"/>
        <v>0</v>
      </c>
      <c r="DH287" s="285">
        <f t="shared" si="754"/>
        <v>0</v>
      </c>
      <c r="DI287" s="285">
        <f t="shared" si="754"/>
        <v>0</v>
      </c>
      <c r="DJ287" s="285">
        <f t="shared" si="754"/>
        <v>0</v>
      </c>
      <c r="DK287" s="285">
        <f t="shared" si="754"/>
        <v>0</v>
      </c>
      <c r="DL287" s="285">
        <f t="shared" si="754"/>
        <v>0</v>
      </c>
    </row>
    <row r="288" spans="1:116" s="27" customFormat="1" ht="24.75" customHeight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755">SUM(J289:J293,J298:J300)</f>
        <v>0</v>
      </c>
      <c r="K288" s="236">
        <f t="shared" si="755"/>
        <v>0</v>
      </c>
      <c r="L288" s="236">
        <f t="shared" si="755"/>
        <v>0</v>
      </c>
      <c r="M288" s="236">
        <f t="shared" si="755"/>
        <v>0</v>
      </c>
      <c r="N288" s="236">
        <f t="shared" si="755"/>
        <v>0</v>
      </c>
      <c r="O288" s="236">
        <f t="shared" si="755"/>
        <v>0</v>
      </c>
      <c r="P288" s="228">
        <f t="shared" ref="P288:AJ288" si="756">SUM(P289:P293,P298:P300)</f>
        <v>0</v>
      </c>
      <c r="Q288" s="226">
        <f t="shared" si="756"/>
        <v>0</v>
      </c>
      <c r="R288" s="236">
        <f t="shared" si="756"/>
        <v>0</v>
      </c>
      <c r="S288" s="226">
        <f t="shared" si="756"/>
        <v>0</v>
      </c>
      <c r="T288" s="236">
        <f t="shared" si="756"/>
        <v>0</v>
      </c>
      <c r="U288" s="226">
        <f t="shared" si="756"/>
        <v>0</v>
      </c>
      <c r="V288" s="235">
        <f t="shared" si="756"/>
        <v>0</v>
      </c>
      <c r="W288" s="226">
        <f t="shared" si="756"/>
        <v>0</v>
      </c>
      <c r="X288" s="226">
        <f t="shared" si="756"/>
        <v>0</v>
      </c>
      <c r="Y288" s="235">
        <f t="shared" si="756"/>
        <v>0</v>
      </c>
      <c r="Z288" s="227">
        <f t="shared" si="756"/>
        <v>0</v>
      </c>
      <c r="AA288" s="228">
        <f t="shared" si="756"/>
        <v>0</v>
      </c>
      <c r="AB288" s="226">
        <f t="shared" si="756"/>
        <v>0</v>
      </c>
      <c r="AC288" s="236">
        <f t="shared" si="756"/>
        <v>0</v>
      </c>
      <c r="AD288" s="226">
        <f t="shared" si="756"/>
        <v>0</v>
      </c>
      <c r="AE288" s="236">
        <f t="shared" si="756"/>
        <v>0</v>
      </c>
      <c r="AF288" s="226">
        <f t="shared" si="756"/>
        <v>0</v>
      </c>
      <c r="AG288" s="235">
        <f t="shared" si="756"/>
        <v>0</v>
      </c>
      <c r="AH288" s="226">
        <f t="shared" si="756"/>
        <v>0</v>
      </c>
      <c r="AI288" s="226">
        <f t="shared" si="756"/>
        <v>0</v>
      </c>
      <c r="AJ288" s="235">
        <f t="shared" si="756"/>
        <v>0</v>
      </c>
      <c r="AK288" s="227">
        <f t="shared" ref="AK288:BG288" si="757">SUM(AK289:AK293,AK298:AK300)</f>
        <v>0</v>
      </c>
      <c r="AL288" s="228">
        <f t="shared" si="757"/>
        <v>0</v>
      </c>
      <c r="AM288" s="226">
        <f t="shared" si="757"/>
        <v>0</v>
      </c>
      <c r="AN288" s="236">
        <f t="shared" si="757"/>
        <v>0</v>
      </c>
      <c r="AO288" s="226">
        <f t="shared" si="757"/>
        <v>0</v>
      </c>
      <c r="AP288" s="236">
        <f t="shared" si="757"/>
        <v>0</v>
      </c>
      <c r="AQ288" s="226">
        <f t="shared" si="757"/>
        <v>0</v>
      </c>
      <c r="AR288" s="235">
        <f t="shared" si="757"/>
        <v>0</v>
      </c>
      <c r="AS288" s="226">
        <f t="shared" si="757"/>
        <v>0</v>
      </c>
      <c r="AT288" s="226">
        <f t="shared" si="757"/>
        <v>0</v>
      </c>
      <c r="AU288" s="235">
        <f t="shared" si="757"/>
        <v>0</v>
      </c>
      <c r="AV288" s="227">
        <f t="shared" si="757"/>
        <v>0</v>
      </c>
      <c r="AW288" s="228">
        <f t="shared" si="757"/>
        <v>0</v>
      </c>
      <c r="AX288" s="226">
        <f t="shared" si="757"/>
        <v>0</v>
      </c>
      <c r="AY288" s="236">
        <f t="shared" si="757"/>
        <v>0</v>
      </c>
      <c r="AZ288" s="226">
        <f t="shared" si="757"/>
        <v>0</v>
      </c>
      <c r="BA288" s="236">
        <f t="shared" si="757"/>
        <v>0</v>
      </c>
      <c r="BB288" s="226">
        <f t="shared" si="757"/>
        <v>0</v>
      </c>
      <c r="BC288" s="235">
        <f t="shared" si="757"/>
        <v>0</v>
      </c>
      <c r="BD288" s="226">
        <f t="shared" si="757"/>
        <v>0</v>
      </c>
      <c r="BE288" s="226">
        <f t="shared" si="757"/>
        <v>0</v>
      </c>
      <c r="BF288" s="235">
        <f t="shared" si="757"/>
        <v>0</v>
      </c>
      <c r="BG288" s="227">
        <f t="shared" si="757"/>
        <v>0</v>
      </c>
      <c r="BH288" s="379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758">IF(E294-E295&gt;=0,0,"Ошибка")</f>
        <v>0</v>
      </c>
      <c r="BK288" s="253">
        <f t="shared" si="758"/>
        <v>0</v>
      </c>
      <c r="BL288" s="253">
        <f t="shared" si="758"/>
        <v>0</v>
      </c>
      <c r="BM288" s="253">
        <f t="shared" si="758"/>
        <v>0</v>
      </c>
      <c r="BN288" s="253">
        <f t="shared" si="758"/>
        <v>0</v>
      </c>
      <c r="BO288" s="253">
        <f t="shared" si="758"/>
        <v>0</v>
      </c>
      <c r="BP288" s="253">
        <f t="shared" si="758"/>
        <v>0</v>
      </c>
      <c r="BQ288" s="253">
        <f t="shared" si="758"/>
        <v>0</v>
      </c>
      <c r="BR288" s="253">
        <f t="shared" si="758"/>
        <v>0</v>
      </c>
      <c r="BS288" s="253">
        <f t="shared" si="758"/>
        <v>0</v>
      </c>
      <c r="BT288" s="253">
        <f t="shared" si="758"/>
        <v>0</v>
      </c>
      <c r="BU288" s="253">
        <f t="shared" si="758"/>
        <v>0</v>
      </c>
      <c r="BV288" s="253">
        <f t="shared" si="758"/>
        <v>0</v>
      </c>
      <c r="BW288" s="253">
        <f t="shared" si="758"/>
        <v>0</v>
      </c>
      <c r="BX288" s="253">
        <f t="shared" si="758"/>
        <v>0</v>
      </c>
      <c r="BY288" s="253">
        <f t="shared" si="758"/>
        <v>0</v>
      </c>
      <c r="BZ288" s="253">
        <f t="shared" si="758"/>
        <v>0</v>
      </c>
      <c r="CA288" s="253">
        <f t="shared" si="758"/>
        <v>0</v>
      </c>
      <c r="CB288" s="253">
        <f t="shared" si="758"/>
        <v>0</v>
      </c>
      <c r="CC288" s="253">
        <f t="shared" si="758"/>
        <v>0</v>
      </c>
      <c r="CD288" s="253">
        <f t="shared" si="758"/>
        <v>0</v>
      </c>
      <c r="CE288" s="253">
        <f t="shared" si="758"/>
        <v>0</v>
      </c>
      <c r="CF288" s="253">
        <f t="shared" si="758"/>
        <v>0</v>
      </c>
      <c r="CG288" s="253">
        <f t="shared" si="758"/>
        <v>0</v>
      </c>
      <c r="CH288" s="253">
        <f t="shared" si="758"/>
        <v>0</v>
      </c>
      <c r="CI288" s="253">
        <f t="shared" si="758"/>
        <v>0</v>
      </c>
      <c r="CJ288" s="253">
        <f t="shared" si="758"/>
        <v>0</v>
      </c>
      <c r="CK288" s="253">
        <f t="shared" si="758"/>
        <v>0</v>
      </c>
      <c r="CL288" s="253">
        <f t="shared" si="758"/>
        <v>0</v>
      </c>
      <c r="CM288" s="253">
        <f t="shared" si="758"/>
        <v>0</v>
      </c>
      <c r="CN288" s="253">
        <f t="shared" si="758"/>
        <v>0</v>
      </c>
      <c r="CO288" s="253">
        <f t="shared" si="758"/>
        <v>0</v>
      </c>
      <c r="CP288" s="253">
        <f t="shared" ref="CP288:DL288" si="759">IF(AK294-AK295&gt;=0,0,"Ошибка")</f>
        <v>0</v>
      </c>
      <c r="CQ288" s="253">
        <f t="shared" si="759"/>
        <v>0</v>
      </c>
      <c r="CR288" s="253">
        <f t="shared" si="759"/>
        <v>0</v>
      </c>
      <c r="CS288" s="253">
        <f t="shared" si="759"/>
        <v>0</v>
      </c>
      <c r="CT288" s="253">
        <f t="shared" si="759"/>
        <v>0</v>
      </c>
      <c r="CU288" s="253">
        <f t="shared" si="759"/>
        <v>0</v>
      </c>
      <c r="CV288" s="253">
        <f t="shared" si="759"/>
        <v>0</v>
      </c>
      <c r="CW288" s="253">
        <f t="shared" si="759"/>
        <v>0</v>
      </c>
      <c r="CX288" s="253">
        <f t="shared" si="759"/>
        <v>0</v>
      </c>
      <c r="CY288" s="253">
        <f t="shared" si="759"/>
        <v>0</v>
      </c>
      <c r="CZ288" s="253">
        <f t="shared" si="759"/>
        <v>0</v>
      </c>
      <c r="DA288" s="253">
        <f t="shared" si="759"/>
        <v>0</v>
      </c>
      <c r="DB288" s="253">
        <f t="shared" si="759"/>
        <v>0</v>
      </c>
      <c r="DC288" s="253">
        <f t="shared" si="759"/>
        <v>0</v>
      </c>
      <c r="DD288" s="253">
        <f t="shared" si="759"/>
        <v>0</v>
      </c>
      <c r="DE288" s="253">
        <f t="shared" si="759"/>
        <v>0</v>
      </c>
      <c r="DF288" s="253">
        <f t="shared" si="759"/>
        <v>0</v>
      </c>
      <c r="DG288" s="253">
        <f t="shared" si="759"/>
        <v>0</v>
      </c>
      <c r="DH288" s="253">
        <f t="shared" si="759"/>
        <v>0</v>
      </c>
      <c r="DI288" s="253">
        <f t="shared" si="759"/>
        <v>0</v>
      </c>
      <c r="DJ288" s="253">
        <f t="shared" si="759"/>
        <v>0</v>
      </c>
      <c r="DK288" s="253">
        <f t="shared" si="759"/>
        <v>0</v>
      </c>
      <c r="DL288" s="253">
        <f t="shared" si="759"/>
        <v>0</v>
      </c>
    </row>
    <row r="289" spans="1:116" s="27" customFormat="1" ht="24.75" customHeight="1">
      <c r="A289" s="272" t="str">
        <f t="shared" ref="A289:A300" si="760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761">SUM(J289:L289)</f>
        <v>0</v>
      </c>
      <c r="H289" s="236">
        <f>ROUND(SUM(S289,AD289,AO289,AZ289),1)</f>
        <v>0</v>
      </c>
      <c r="I289" s="236">
        <f t="shared" ref="I289:I300" si="762">SUM(M289:O289)</f>
        <v>0</v>
      </c>
      <c r="J289" s="236">
        <f t="shared" ref="J289:J300" si="763">ROUND(SUM(U289,AF289,AQ289,BB289),1)</f>
        <v>0</v>
      </c>
      <c r="K289" s="236">
        <f t="shared" ref="K289:K300" si="764">ROUND(SUM(V289,AG289,AR289,BC289),1)</f>
        <v>0</v>
      </c>
      <c r="L289" s="236">
        <f t="shared" ref="L289:L300" si="765">ROUND(SUM(W289,AH289,AS289,BD289),1)</f>
        <v>0</v>
      </c>
      <c r="M289" s="236">
        <f t="shared" ref="M289:M300" si="766">ROUND(SUM(X289,AI289,AT289,BE289),1)</f>
        <v>0</v>
      </c>
      <c r="N289" s="236">
        <f t="shared" ref="N289:N300" si="767">ROUND(SUM(Y289,AJ289,AU289,BF289),1)</f>
        <v>0</v>
      </c>
      <c r="O289" s="236">
        <f t="shared" ref="O289:O299" si="768">ROUND(SUM(Z289,AK289,AV289,BG289),1)</f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9">
        <f t="shared" ref="BH289:BH301" si="769">IF((COUNTA(BJ289:DL289)-COUNTIF(BJ289:DL289,0))=0,0,CONCATENATE("Ошибки!-",COUNTA(BJ289:DL289)-COUNTIF(BJ289:DL289,0)))</f>
        <v>0</v>
      </c>
      <c r="BI289" s="255" t="str">
        <f t="shared" ref="BI289:BI300" si="770">D289</f>
        <v>02</v>
      </c>
      <c r="BJ289" s="318"/>
      <c r="BK289" s="253">
        <f>IF(ROUND((E289-F289),5)&gt;=0,0,"Ошибка!")</f>
        <v>0</v>
      </c>
      <c r="BL289" s="318"/>
      <c r="BM289" s="253">
        <f t="shared" ref="BM289:BM300" si="771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253">
        <f t="shared" ref="BV289:BV300" si="772">IF(ROUND((P289-Q289),5)&gt;=0,0,"Ошибка!")</f>
        <v>0</v>
      </c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253">
        <f t="shared" ref="CG289:CG300" si="773">IF(ROUND((AA289-AB289),5)&gt;=0,0,"Ошибка!")</f>
        <v>0</v>
      </c>
      <c r="CH289" s="318"/>
      <c r="CI289" s="253">
        <f t="shared" ref="CI289:CI300" si="774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253">
        <f t="shared" ref="CR289:CR300" si="775">IF(ROUND((AL289-AM289),5)&gt;=0,0,"Ошибка!")</f>
        <v>0</v>
      </c>
      <c r="CS289" s="318"/>
      <c r="CT289" s="253">
        <f t="shared" ref="CT289:CT300" si="776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253">
        <f t="shared" ref="DC289:DC300" si="777">IF(ROUND((AW289-AX289),5)&gt;=0,0,"Ошибка!")</f>
        <v>0</v>
      </c>
      <c r="DD289" s="318"/>
      <c r="DE289" s="253">
        <f t="shared" ref="DE289:DE300" si="778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.75" customHeight="1">
      <c r="A290" s="272" t="str">
        <f t="shared" si="760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779">ROUND(SUM(P290,AA290,AL290,AW290),0)</f>
        <v>0</v>
      </c>
      <c r="F290" s="236">
        <f t="shared" ref="F290:F300" si="780">ROUND(SUM(Q290,AB290,AM290,AX290),1)</f>
        <v>0</v>
      </c>
      <c r="G290" s="236">
        <f t="shared" si="761"/>
        <v>0</v>
      </c>
      <c r="H290" s="236">
        <f t="shared" ref="H290:H300" si="781">ROUND(SUM(S290,AD290,AO290,AZ290),1)</f>
        <v>0</v>
      </c>
      <c r="I290" s="236">
        <f t="shared" si="762"/>
        <v>0</v>
      </c>
      <c r="J290" s="236">
        <f t="shared" si="763"/>
        <v>0</v>
      </c>
      <c r="K290" s="236">
        <f t="shared" si="764"/>
        <v>0</v>
      </c>
      <c r="L290" s="236">
        <f t="shared" si="765"/>
        <v>0</v>
      </c>
      <c r="M290" s="236">
        <f t="shared" si="766"/>
        <v>0</v>
      </c>
      <c r="N290" s="236">
        <f t="shared" si="767"/>
        <v>0</v>
      </c>
      <c r="O290" s="236">
        <f t="shared" si="768"/>
        <v>0</v>
      </c>
      <c r="P290" s="220"/>
      <c r="Q290" s="221"/>
      <c r="R290" s="237">
        <f t="shared" ref="R290:R300" si="782">SUM(U290:W290)</f>
        <v>0</v>
      </c>
      <c r="S290" s="221"/>
      <c r="T290" s="237">
        <f t="shared" ref="T290:T299" si="783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784">SUM(AF290:AH290)</f>
        <v>0</v>
      </c>
      <c r="AD290" s="221"/>
      <c r="AE290" s="237">
        <f t="shared" ref="AE290:AE299" si="785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786">SUM(AQ290:AS290)</f>
        <v>0</v>
      </c>
      <c r="AO290" s="221"/>
      <c r="AP290" s="237">
        <f t="shared" ref="AP290:AP299" si="787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788">SUM(BB290:BD290)</f>
        <v>0</v>
      </c>
      <c r="AZ290" s="221"/>
      <c r="BA290" s="237">
        <f t="shared" ref="BA290:BA299" si="789">SUM(BE290:BG290)</f>
        <v>0</v>
      </c>
      <c r="BB290" s="221"/>
      <c r="BC290" s="233"/>
      <c r="BD290" s="221"/>
      <c r="BE290" s="221"/>
      <c r="BF290" s="233"/>
      <c r="BG290" s="221"/>
      <c r="BH290" s="379">
        <f t="shared" si="769"/>
        <v>0</v>
      </c>
      <c r="BI290" s="255" t="str">
        <f t="shared" si="770"/>
        <v>03</v>
      </c>
      <c r="BJ290" s="318"/>
      <c r="BK290" s="253">
        <f t="shared" ref="BK290:BK300" si="790">IF(ROUND((E290-F290),5)&gt;=0,0,"Ошибка!")</f>
        <v>0</v>
      </c>
      <c r="BL290" s="318"/>
      <c r="BM290" s="253">
        <f t="shared" si="771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253">
        <f t="shared" si="772"/>
        <v>0</v>
      </c>
      <c r="BW290" s="318"/>
      <c r="BX290" s="253">
        <f t="shared" ref="BX290:BX300" si="79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253">
        <f t="shared" si="773"/>
        <v>0</v>
      </c>
      <c r="CH290" s="318"/>
      <c r="CI290" s="253">
        <f t="shared" si="774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253">
        <f t="shared" si="775"/>
        <v>0</v>
      </c>
      <c r="CS290" s="318"/>
      <c r="CT290" s="253">
        <f t="shared" si="776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253">
        <f t="shared" si="777"/>
        <v>0</v>
      </c>
      <c r="DD290" s="318"/>
      <c r="DE290" s="253">
        <f t="shared" si="778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.75" customHeight="1">
      <c r="A291" s="272" t="str">
        <f t="shared" si="760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779"/>
        <v>0</v>
      </c>
      <c r="F291" s="236">
        <f t="shared" si="780"/>
        <v>0</v>
      </c>
      <c r="G291" s="236">
        <f t="shared" si="761"/>
        <v>0</v>
      </c>
      <c r="H291" s="236">
        <f t="shared" si="781"/>
        <v>0</v>
      </c>
      <c r="I291" s="236">
        <f t="shared" si="762"/>
        <v>0</v>
      </c>
      <c r="J291" s="236">
        <f t="shared" si="763"/>
        <v>0</v>
      </c>
      <c r="K291" s="236">
        <f t="shared" si="764"/>
        <v>0</v>
      </c>
      <c r="L291" s="236">
        <f t="shared" si="765"/>
        <v>0</v>
      </c>
      <c r="M291" s="236">
        <f t="shared" si="766"/>
        <v>0</v>
      </c>
      <c r="N291" s="236">
        <f t="shared" si="767"/>
        <v>0</v>
      </c>
      <c r="O291" s="236">
        <f t="shared" si="768"/>
        <v>0</v>
      </c>
      <c r="P291" s="220"/>
      <c r="Q291" s="221"/>
      <c r="R291" s="237">
        <f t="shared" si="782"/>
        <v>0</v>
      </c>
      <c r="S291" s="221"/>
      <c r="T291" s="237">
        <f t="shared" si="783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784"/>
        <v>0</v>
      </c>
      <c r="AD291" s="221"/>
      <c r="AE291" s="237">
        <f t="shared" si="785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786"/>
        <v>0</v>
      </c>
      <c r="AO291" s="221"/>
      <c r="AP291" s="237">
        <f t="shared" si="787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788"/>
        <v>0</v>
      </c>
      <c r="AZ291" s="221"/>
      <c r="BA291" s="237">
        <f t="shared" si="789"/>
        <v>0</v>
      </c>
      <c r="BB291" s="221"/>
      <c r="BC291" s="233"/>
      <c r="BD291" s="221"/>
      <c r="BE291" s="221"/>
      <c r="BF291" s="233"/>
      <c r="BG291" s="221"/>
      <c r="BH291" s="379">
        <f t="shared" si="769"/>
        <v>0</v>
      </c>
      <c r="BI291" s="255" t="str">
        <f t="shared" si="770"/>
        <v>04</v>
      </c>
      <c r="BJ291" s="318"/>
      <c r="BK291" s="253">
        <f t="shared" si="790"/>
        <v>0</v>
      </c>
      <c r="BL291" s="318"/>
      <c r="BM291" s="253">
        <f t="shared" si="771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253">
        <f t="shared" si="772"/>
        <v>0</v>
      </c>
      <c r="BW291" s="318"/>
      <c r="BX291" s="253">
        <f t="shared" si="79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253">
        <f t="shared" si="773"/>
        <v>0</v>
      </c>
      <c r="CH291" s="318"/>
      <c r="CI291" s="253">
        <f t="shared" si="774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253">
        <f t="shared" si="775"/>
        <v>0</v>
      </c>
      <c r="CS291" s="318"/>
      <c r="CT291" s="253">
        <f t="shared" si="776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253">
        <f t="shared" si="777"/>
        <v>0</v>
      </c>
      <c r="DD291" s="318"/>
      <c r="DE291" s="253">
        <f t="shared" si="778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.75" customHeight="1">
      <c r="A292" s="272" t="str">
        <f t="shared" si="760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779"/>
        <v>0</v>
      </c>
      <c r="F292" s="236">
        <f t="shared" si="780"/>
        <v>0</v>
      </c>
      <c r="G292" s="236">
        <f t="shared" si="761"/>
        <v>0</v>
      </c>
      <c r="H292" s="236">
        <f t="shared" si="781"/>
        <v>0</v>
      </c>
      <c r="I292" s="236">
        <f t="shared" si="762"/>
        <v>0</v>
      </c>
      <c r="J292" s="236">
        <f t="shared" si="763"/>
        <v>0</v>
      </c>
      <c r="K292" s="236">
        <f t="shared" si="764"/>
        <v>0</v>
      </c>
      <c r="L292" s="236">
        <f t="shared" si="765"/>
        <v>0</v>
      </c>
      <c r="M292" s="236">
        <f t="shared" si="766"/>
        <v>0</v>
      </c>
      <c r="N292" s="236">
        <f t="shared" si="767"/>
        <v>0</v>
      </c>
      <c r="O292" s="236">
        <f t="shared" si="768"/>
        <v>0</v>
      </c>
      <c r="P292" s="220"/>
      <c r="Q292" s="221"/>
      <c r="R292" s="237">
        <f t="shared" si="782"/>
        <v>0</v>
      </c>
      <c r="S292" s="221"/>
      <c r="T292" s="237">
        <f t="shared" si="783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784"/>
        <v>0</v>
      </c>
      <c r="AD292" s="221"/>
      <c r="AE292" s="237">
        <f t="shared" si="785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786"/>
        <v>0</v>
      </c>
      <c r="AO292" s="221"/>
      <c r="AP292" s="237">
        <f t="shared" si="787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788"/>
        <v>0</v>
      </c>
      <c r="AZ292" s="221"/>
      <c r="BA292" s="237">
        <f t="shared" si="789"/>
        <v>0</v>
      </c>
      <c r="BB292" s="221"/>
      <c r="BC292" s="233"/>
      <c r="BD292" s="221"/>
      <c r="BE292" s="221"/>
      <c r="BF292" s="233"/>
      <c r="BG292" s="221"/>
      <c r="BH292" s="379">
        <f t="shared" si="769"/>
        <v>0</v>
      </c>
      <c r="BI292" s="255" t="str">
        <f t="shared" si="770"/>
        <v>05</v>
      </c>
      <c r="BJ292" s="318"/>
      <c r="BK292" s="253">
        <f t="shared" si="790"/>
        <v>0</v>
      </c>
      <c r="BL292" s="318"/>
      <c r="BM292" s="253">
        <f t="shared" si="771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253">
        <f t="shared" si="772"/>
        <v>0</v>
      </c>
      <c r="BW292" s="318"/>
      <c r="BX292" s="253">
        <f t="shared" si="79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253">
        <f t="shared" si="773"/>
        <v>0</v>
      </c>
      <c r="CH292" s="318"/>
      <c r="CI292" s="253">
        <f t="shared" si="774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253">
        <f t="shared" si="775"/>
        <v>0</v>
      </c>
      <c r="CS292" s="318"/>
      <c r="CT292" s="253">
        <f t="shared" si="776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253">
        <f t="shared" si="777"/>
        <v>0</v>
      </c>
      <c r="DD292" s="318"/>
      <c r="DE292" s="253">
        <f t="shared" si="778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.75" customHeight="1">
      <c r="A293" s="272" t="str">
        <f t="shared" si="760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779"/>
        <v>0</v>
      </c>
      <c r="F293" s="236">
        <f t="shared" si="780"/>
        <v>0</v>
      </c>
      <c r="G293" s="236">
        <f t="shared" si="761"/>
        <v>0</v>
      </c>
      <c r="H293" s="236">
        <f t="shared" si="781"/>
        <v>0</v>
      </c>
      <c r="I293" s="236">
        <f t="shared" si="762"/>
        <v>0</v>
      </c>
      <c r="J293" s="236">
        <f t="shared" si="763"/>
        <v>0</v>
      </c>
      <c r="K293" s="236">
        <f t="shared" si="764"/>
        <v>0</v>
      </c>
      <c r="L293" s="236">
        <f t="shared" si="765"/>
        <v>0</v>
      </c>
      <c r="M293" s="236">
        <f t="shared" si="766"/>
        <v>0</v>
      </c>
      <c r="N293" s="236">
        <f t="shared" si="767"/>
        <v>0</v>
      </c>
      <c r="O293" s="236">
        <f t="shared" si="768"/>
        <v>0</v>
      </c>
      <c r="P293" s="220"/>
      <c r="Q293" s="221"/>
      <c r="R293" s="237">
        <f t="shared" si="782"/>
        <v>0</v>
      </c>
      <c r="S293" s="221"/>
      <c r="T293" s="237">
        <f t="shared" si="783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784"/>
        <v>0</v>
      </c>
      <c r="AD293" s="221"/>
      <c r="AE293" s="237">
        <f t="shared" si="785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786"/>
        <v>0</v>
      </c>
      <c r="AO293" s="221"/>
      <c r="AP293" s="237">
        <f t="shared" si="787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788"/>
        <v>0</v>
      </c>
      <c r="AZ293" s="221"/>
      <c r="BA293" s="237">
        <f t="shared" si="789"/>
        <v>0</v>
      </c>
      <c r="BB293" s="221"/>
      <c r="BC293" s="233"/>
      <c r="BD293" s="221"/>
      <c r="BE293" s="221"/>
      <c r="BF293" s="233"/>
      <c r="BG293" s="221"/>
      <c r="BH293" s="379">
        <f t="shared" si="769"/>
        <v>0</v>
      </c>
      <c r="BI293" s="255" t="str">
        <f t="shared" si="770"/>
        <v>06</v>
      </c>
      <c r="BJ293" s="318"/>
      <c r="BK293" s="253">
        <f t="shared" si="790"/>
        <v>0</v>
      </c>
      <c r="BL293" s="318"/>
      <c r="BM293" s="253">
        <f t="shared" si="771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253">
        <f t="shared" si="772"/>
        <v>0</v>
      </c>
      <c r="BW293" s="318"/>
      <c r="BX293" s="253">
        <f t="shared" si="79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253">
        <f t="shared" si="773"/>
        <v>0</v>
      </c>
      <c r="CH293" s="318"/>
      <c r="CI293" s="253">
        <f t="shared" si="774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253">
        <f t="shared" si="775"/>
        <v>0</v>
      </c>
      <c r="CS293" s="318"/>
      <c r="CT293" s="253">
        <f t="shared" si="776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253">
        <f t="shared" si="777"/>
        <v>0</v>
      </c>
      <c r="DD293" s="318"/>
      <c r="DE293" s="253">
        <f t="shared" si="778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.75" customHeight="1">
      <c r="A294" s="272" t="str">
        <f t="shared" si="760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779"/>
        <v>0</v>
      </c>
      <c r="F294" s="236">
        <f t="shared" si="780"/>
        <v>0</v>
      </c>
      <c r="G294" s="236">
        <f t="shared" si="761"/>
        <v>0</v>
      </c>
      <c r="H294" s="236">
        <f t="shared" si="781"/>
        <v>0</v>
      </c>
      <c r="I294" s="236">
        <f t="shared" si="762"/>
        <v>0</v>
      </c>
      <c r="J294" s="236">
        <f t="shared" si="763"/>
        <v>0</v>
      </c>
      <c r="K294" s="236">
        <f t="shared" si="764"/>
        <v>0</v>
      </c>
      <c r="L294" s="236">
        <f t="shared" si="765"/>
        <v>0</v>
      </c>
      <c r="M294" s="236">
        <f t="shared" si="766"/>
        <v>0</v>
      </c>
      <c r="N294" s="236">
        <f t="shared" si="767"/>
        <v>0</v>
      </c>
      <c r="O294" s="236">
        <f t="shared" si="768"/>
        <v>0</v>
      </c>
      <c r="P294" s="220"/>
      <c r="Q294" s="221"/>
      <c r="R294" s="237">
        <f t="shared" si="782"/>
        <v>0</v>
      </c>
      <c r="S294" s="221"/>
      <c r="T294" s="237">
        <f t="shared" si="783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784"/>
        <v>0</v>
      </c>
      <c r="AD294" s="221"/>
      <c r="AE294" s="237">
        <f t="shared" si="785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786"/>
        <v>0</v>
      </c>
      <c r="AO294" s="221"/>
      <c r="AP294" s="237">
        <f t="shared" si="787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788"/>
        <v>0</v>
      </c>
      <c r="AZ294" s="221"/>
      <c r="BA294" s="237">
        <f t="shared" si="789"/>
        <v>0</v>
      </c>
      <c r="BB294" s="221"/>
      <c r="BC294" s="233"/>
      <c r="BD294" s="221"/>
      <c r="BE294" s="221"/>
      <c r="BF294" s="233"/>
      <c r="BG294" s="221"/>
      <c r="BH294" s="379">
        <f t="shared" si="769"/>
        <v>0</v>
      </c>
      <c r="BI294" s="255" t="str">
        <f t="shared" si="770"/>
        <v>07</v>
      </c>
      <c r="BJ294" s="318"/>
      <c r="BK294" s="253">
        <f t="shared" si="790"/>
        <v>0</v>
      </c>
      <c r="BL294" s="318"/>
      <c r="BM294" s="253">
        <f t="shared" si="771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253">
        <f t="shared" si="772"/>
        <v>0</v>
      </c>
      <c r="BW294" s="318"/>
      <c r="BX294" s="253">
        <f t="shared" si="79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253">
        <f t="shared" si="773"/>
        <v>0</v>
      </c>
      <c r="CH294" s="318"/>
      <c r="CI294" s="253">
        <f t="shared" si="774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253">
        <f t="shared" si="775"/>
        <v>0</v>
      </c>
      <c r="CS294" s="318"/>
      <c r="CT294" s="253">
        <f t="shared" si="776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253">
        <f t="shared" si="777"/>
        <v>0</v>
      </c>
      <c r="DD294" s="318"/>
      <c r="DE294" s="253">
        <f t="shared" si="778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.75" customHeight="1">
      <c r="A295" s="272" t="str">
        <f t="shared" si="760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779"/>
        <v>0</v>
      </c>
      <c r="F295" s="236">
        <f t="shared" si="780"/>
        <v>0</v>
      </c>
      <c r="G295" s="236">
        <f t="shared" si="761"/>
        <v>0</v>
      </c>
      <c r="H295" s="236">
        <f t="shared" si="781"/>
        <v>0</v>
      </c>
      <c r="I295" s="236">
        <f t="shared" si="762"/>
        <v>0</v>
      </c>
      <c r="J295" s="236">
        <f t="shared" si="763"/>
        <v>0</v>
      </c>
      <c r="K295" s="236">
        <f t="shared" si="764"/>
        <v>0</v>
      </c>
      <c r="L295" s="236">
        <f t="shared" si="765"/>
        <v>0</v>
      </c>
      <c r="M295" s="236">
        <f t="shared" si="766"/>
        <v>0</v>
      </c>
      <c r="N295" s="236">
        <f t="shared" si="767"/>
        <v>0</v>
      </c>
      <c r="O295" s="236">
        <f t="shared" si="768"/>
        <v>0</v>
      </c>
      <c r="P295" s="220"/>
      <c r="Q295" s="221"/>
      <c r="R295" s="237">
        <f t="shared" si="782"/>
        <v>0</v>
      </c>
      <c r="S295" s="221"/>
      <c r="T295" s="237">
        <f t="shared" si="783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784"/>
        <v>0</v>
      </c>
      <c r="AD295" s="221"/>
      <c r="AE295" s="237">
        <f t="shared" si="785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786"/>
        <v>0</v>
      </c>
      <c r="AO295" s="221"/>
      <c r="AP295" s="237">
        <f t="shared" si="787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788"/>
        <v>0</v>
      </c>
      <c r="AZ295" s="221"/>
      <c r="BA295" s="237">
        <f t="shared" si="789"/>
        <v>0</v>
      </c>
      <c r="BB295" s="221"/>
      <c r="BC295" s="233"/>
      <c r="BD295" s="221"/>
      <c r="BE295" s="221"/>
      <c r="BF295" s="233"/>
      <c r="BG295" s="221"/>
      <c r="BH295" s="379">
        <f t="shared" si="769"/>
        <v>0</v>
      </c>
      <c r="BI295" s="255" t="str">
        <f t="shared" si="770"/>
        <v>08</v>
      </c>
      <c r="BJ295" s="318"/>
      <c r="BK295" s="253">
        <f t="shared" si="790"/>
        <v>0</v>
      </c>
      <c r="BL295" s="318"/>
      <c r="BM295" s="253">
        <f t="shared" si="771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253">
        <f t="shared" si="772"/>
        <v>0</v>
      </c>
      <c r="BW295" s="318"/>
      <c r="BX295" s="253">
        <f t="shared" si="79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253">
        <f t="shared" si="773"/>
        <v>0</v>
      </c>
      <c r="CH295" s="318"/>
      <c r="CI295" s="253">
        <f t="shared" si="774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253">
        <f t="shared" si="775"/>
        <v>0</v>
      </c>
      <c r="CS295" s="318"/>
      <c r="CT295" s="253">
        <f t="shared" si="776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253">
        <f t="shared" si="777"/>
        <v>0</v>
      </c>
      <c r="DD295" s="318"/>
      <c r="DE295" s="253">
        <f t="shared" si="778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.75" customHeight="1">
      <c r="A296" s="272" t="str">
        <f t="shared" si="760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779"/>
        <v>0</v>
      </c>
      <c r="F296" s="236">
        <f t="shared" si="780"/>
        <v>0</v>
      </c>
      <c r="G296" s="236">
        <f t="shared" si="761"/>
        <v>0</v>
      </c>
      <c r="H296" s="236">
        <f t="shared" si="781"/>
        <v>0</v>
      </c>
      <c r="I296" s="236">
        <f t="shared" si="762"/>
        <v>0</v>
      </c>
      <c r="J296" s="236">
        <f t="shared" si="763"/>
        <v>0</v>
      </c>
      <c r="K296" s="236">
        <f t="shared" si="764"/>
        <v>0</v>
      </c>
      <c r="L296" s="236">
        <f t="shared" si="765"/>
        <v>0</v>
      </c>
      <c r="M296" s="236">
        <f t="shared" si="766"/>
        <v>0</v>
      </c>
      <c r="N296" s="236">
        <f t="shared" si="767"/>
        <v>0</v>
      </c>
      <c r="O296" s="236">
        <f t="shared" si="768"/>
        <v>0</v>
      </c>
      <c r="P296" s="220"/>
      <c r="Q296" s="221"/>
      <c r="R296" s="237">
        <f t="shared" si="782"/>
        <v>0</v>
      </c>
      <c r="S296" s="221"/>
      <c r="T296" s="237">
        <f t="shared" si="783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784"/>
        <v>0</v>
      </c>
      <c r="AD296" s="221"/>
      <c r="AE296" s="237">
        <f t="shared" si="785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786"/>
        <v>0</v>
      </c>
      <c r="AO296" s="221"/>
      <c r="AP296" s="237">
        <f t="shared" si="787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788"/>
        <v>0</v>
      </c>
      <c r="AZ296" s="221"/>
      <c r="BA296" s="237">
        <f t="shared" si="789"/>
        <v>0</v>
      </c>
      <c r="BB296" s="221"/>
      <c r="BC296" s="233"/>
      <c r="BD296" s="221"/>
      <c r="BE296" s="221"/>
      <c r="BF296" s="233"/>
      <c r="BG296" s="221"/>
      <c r="BH296" s="379">
        <f t="shared" si="769"/>
        <v>0</v>
      </c>
      <c r="BI296" s="255" t="str">
        <f t="shared" si="770"/>
        <v>09</v>
      </c>
      <c r="BJ296" s="318"/>
      <c r="BK296" s="253">
        <f t="shared" si="790"/>
        <v>0</v>
      </c>
      <c r="BL296" s="318"/>
      <c r="BM296" s="253">
        <f t="shared" si="771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253">
        <f t="shared" si="772"/>
        <v>0</v>
      </c>
      <c r="BW296" s="318"/>
      <c r="BX296" s="253">
        <f t="shared" si="79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253">
        <f t="shared" si="773"/>
        <v>0</v>
      </c>
      <c r="CH296" s="318"/>
      <c r="CI296" s="253">
        <f t="shared" si="774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253">
        <f t="shared" si="775"/>
        <v>0</v>
      </c>
      <c r="CS296" s="318"/>
      <c r="CT296" s="253">
        <f t="shared" si="776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253">
        <f t="shared" si="777"/>
        <v>0</v>
      </c>
      <c r="DD296" s="318"/>
      <c r="DE296" s="253">
        <f t="shared" si="778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.75" customHeight="1">
      <c r="A297" s="272" t="str">
        <f t="shared" si="760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779"/>
        <v>0</v>
      </c>
      <c r="F297" s="236">
        <f t="shared" si="780"/>
        <v>0</v>
      </c>
      <c r="G297" s="236">
        <f t="shared" si="761"/>
        <v>0</v>
      </c>
      <c r="H297" s="236">
        <f t="shared" si="781"/>
        <v>0</v>
      </c>
      <c r="I297" s="236">
        <f t="shared" si="762"/>
        <v>0</v>
      </c>
      <c r="J297" s="236">
        <f t="shared" si="763"/>
        <v>0</v>
      </c>
      <c r="K297" s="236">
        <f t="shared" si="764"/>
        <v>0</v>
      </c>
      <c r="L297" s="236">
        <f t="shared" si="765"/>
        <v>0</v>
      </c>
      <c r="M297" s="236">
        <f t="shared" si="766"/>
        <v>0</v>
      </c>
      <c r="N297" s="236">
        <f t="shared" si="767"/>
        <v>0</v>
      </c>
      <c r="O297" s="236">
        <f t="shared" si="768"/>
        <v>0</v>
      </c>
      <c r="P297" s="220"/>
      <c r="Q297" s="221"/>
      <c r="R297" s="237">
        <f t="shared" si="782"/>
        <v>0</v>
      </c>
      <c r="S297" s="221"/>
      <c r="T297" s="237">
        <f t="shared" si="783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784"/>
        <v>0</v>
      </c>
      <c r="AD297" s="221"/>
      <c r="AE297" s="237">
        <f t="shared" si="785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786"/>
        <v>0</v>
      </c>
      <c r="AO297" s="221"/>
      <c r="AP297" s="237">
        <f t="shared" si="787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788"/>
        <v>0</v>
      </c>
      <c r="AZ297" s="221"/>
      <c r="BA297" s="237">
        <f t="shared" si="789"/>
        <v>0</v>
      </c>
      <c r="BB297" s="221"/>
      <c r="BC297" s="233"/>
      <c r="BD297" s="221"/>
      <c r="BE297" s="221"/>
      <c r="BF297" s="233"/>
      <c r="BG297" s="221"/>
      <c r="BH297" s="379">
        <f t="shared" si="769"/>
        <v>0</v>
      </c>
      <c r="BI297" s="255" t="str">
        <f t="shared" si="770"/>
        <v>10</v>
      </c>
      <c r="BJ297" s="318"/>
      <c r="BK297" s="253">
        <f t="shared" si="790"/>
        <v>0</v>
      </c>
      <c r="BL297" s="318"/>
      <c r="BM297" s="253">
        <f t="shared" si="771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253">
        <f t="shared" si="772"/>
        <v>0</v>
      </c>
      <c r="BW297" s="318"/>
      <c r="BX297" s="253">
        <f t="shared" si="79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253">
        <f t="shared" si="773"/>
        <v>0</v>
      </c>
      <c r="CH297" s="318"/>
      <c r="CI297" s="253">
        <f t="shared" si="774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253">
        <f t="shared" si="775"/>
        <v>0</v>
      </c>
      <c r="CS297" s="318"/>
      <c r="CT297" s="253">
        <f t="shared" si="776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253">
        <f t="shared" si="777"/>
        <v>0</v>
      </c>
      <c r="DD297" s="318"/>
      <c r="DE297" s="253">
        <f t="shared" si="778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.75" customHeight="1">
      <c r="A298" s="272" t="str">
        <f t="shared" si="760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779"/>
        <v>0</v>
      </c>
      <c r="F298" s="236">
        <f t="shared" si="780"/>
        <v>0</v>
      </c>
      <c r="G298" s="236">
        <f t="shared" si="761"/>
        <v>0</v>
      </c>
      <c r="H298" s="236">
        <f t="shared" si="781"/>
        <v>0</v>
      </c>
      <c r="I298" s="236">
        <f t="shared" si="762"/>
        <v>0</v>
      </c>
      <c r="J298" s="236">
        <f t="shared" si="763"/>
        <v>0</v>
      </c>
      <c r="K298" s="236">
        <f t="shared" si="764"/>
        <v>0</v>
      </c>
      <c r="L298" s="236">
        <f t="shared" si="765"/>
        <v>0</v>
      </c>
      <c r="M298" s="236">
        <f t="shared" si="766"/>
        <v>0</v>
      </c>
      <c r="N298" s="236">
        <f t="shared" si="767"/>
        <v>0</v>
      </c>
      <c r="O298" s="236">
        <f t="shared" si="768"/>
        <v>0</v>
      </c>
      <c r="P298" s="220"/>
      <c r="Q298" s="221"/>
      <c r="R298" s="237">
        <f t="shared" si="782"/>
        <v>0</v>
      </c>
      <c r="S298" s="221"/>
      <c r="T298" s="237">
        <f t="shared" si="783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784"/>
        <v>0</v>
      </c>
      <c r="AD298" s="221"/>
      <c r="AE298" s="237">
        <f t="shared" si="785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786"/>
        <v>0</v>
      </c>
      <c r="AO298" s="221"/>
      <c r="AP298" s="237">
        <f t="shared" si="787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788"/>
        <v>0</v>
      </c>
      <c r="AZ298" s="221"/>
      <c r="BA298" s="237">
        <f t="shared" si="789"/>
        <v>0</v>
      </c>
      <c r="BB298" s="221"/>
      <c r="BC298" s="233"/>
      <c r="BD298" s="221"/>
      <c r="BE298" s="221"/>
      <c r="BF298" s="233"/>
      <c r="BG298" s="221"/>
      <c r="BH298" s="379">
        <f t="shared" si="769"/>
        <v>0</v>
      </c>
      <c r="BI298" s="255" t="str">
        <f t="shared" si="770"/>
        <v>11</v>
      </c>
      <c r="BJ298" s="318"/>
      <c r="BK298" s="253">
        <f t="shared" si="790"/>
        <v>0</v>
      </c>
      <c r="BL298" s="318"/>
      <c r="BM298" s="253">
        <f t="shared" si="771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253">
        <f t="shared" si="772"/>
        <v>0</v>
      </c>
      <c r="BW298" s="318"/>
      <c r="BX298" s="253">
        <f t="shared" si="79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253">
        <f t="shared" si="773"/>
        <v>0</v>
      </c>
      <c r="CH298" s="318"/>
      <c r="CI298" s="253">
        <f t="shared" si="774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253">
        <f t="shared" si="775"/>
        <v>0</v>
      </c>
      <c r="CS298" s="318"/>
      <c r="CT298" s="253">
        <f t="shared" si="776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253">
        <f t="shared" si="777"/>
        <v>0</v>
      </c>
      <c r="DD298" s="318"/>
      <c r="DE298" s="253">
        <f t="shared" si="778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.75" customHeight="1">
      <c r="A299" s="272" t="str">
        <f t="shared" si="760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779"/>
        <v>0</v>
      </c>
      <c r="F299" s="236">
        <f t="shared" si="780"/>
        <v>0</v>
      </c>
      <c r="G299" s="236">
        <f t="shared" si="761"/>
        <v>0</v>
      </c>
      <c r="H299" s="236">
        <f t="shared" si="781"/>
        <v>0</v>
      </c>
      <c r="I299" s="236">
        <f t="shared" si="762"/>
        <v>0</v>
      </c>
      <c r="J299" s="236">
        <f t="shared" si="763"/>
        <v>0</v>
      </c>
      <c r="K299" s="236">
        <f t="shared" si="764"/>
        <v>0</v>
      </c>
      <c r="L299" s="236">
        <f t="shared" si="765"/>
        <v>0</v>
      </c>
      <c r="M299" s="236">
        <f t="shared" si="766"/>
        <v>0</v>
      </c>
      <c r="N299" s="236">
        <f t="shared" si="767"/>
        <v>0</v>
      </c>
      <c r="O299" s="236">
        <f t="shared" si="768"/>
        <v>0</v>
      </c>
      <c r="P299" s="220"/>
      <c r="Q299" s="221"/>
      <c r="R299" s="237">
        <f t="shared" si="782"/>
        <v>0</v>
      </c>
      <c r="S299" s="221"/>
      <c r="T299" s="237">
        <f t="shared" si="783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784"/>
        <v>0</v>
      </c>
      <c r="AD299" s="221"/>
      <c r="AE299" s="237">
        <f t="shared" si="785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786"/>
        <v>0</v>
      </c>
      <c r="AO299" s="221"/>
      <c r="AP299" s="237">
        <f t="shared" si="787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788"/>
        <v>0</v>
      </c>
      <c r="AZ299" s="221"/>
      <c r="BA299" s="237">
        <f t="shared" si="789"/>
        <v>0</v>
      </c>
      <c r="BB299" s="221"/>
      <c r="BC299" s="233"/>
      <c r="BD299" s="221"/>
      <c r="BE299" s="221"/>
      <c r="BF299" s="233"/>
      <c r="BG299" s="221"/>
      <c r="BH299" s="379">
        <f t="shared" si="769"/>
        <v>0</v>
      </c>
      <c r="BI299" s="255" t="str">
        <f t="shared" si="770"/>
        <v>12</v>
      </c>
      <c r="BJ299" s="318"/>
      <c r="BK299" s="253">
        <f t="shared" si="790"/>
        <v>0</v>
      </c>
      <c r="BL299" s="318"/>
      <c r="BM299" s="253">
        <f t="shared" si="771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253">
        <f t="shared" si="772"/>
        <v>0</v>
      </c>
      <c r="BW299" s="318"/>
      <c r="BX299" s="253">
        <f t="shared" si="79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253">
        <f t="shared" si="773"/>
        <v>0</v>
      </c>
      <c r="CH299" s="318"/>
      <c r="CI299" s="253">
        <f t="shared" si="774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253">
        <f t="shared" si="775"/>
        <v>0</v>
      </c>
      <c r="CS299" s="318"/>
      <c r="CT299" s="253">
        <f t="shared" si="776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253">
        <f t="shared" si="777"/>
        <v>0</v>
      </c>
      <c r="DD299" s="318"/>
      <c r="DE299" s="253">
        <f t="shared" si="778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ht="13.5" customHeight="1" thickBot="1">
      <c r="A300" s="272" t="str">
        <f t="shared" si="760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779"/>
        <v>0</v>
      </c>
      <c r="F300" s="236">
        <f t="shared" si="780"/>
        <v>0</v>
      </c>
      <c r="G300" s="236">
        <f t="shared" si="761"/>
        <v>0</v>
      </c>
      <c r="H300" s="236">
        <f t="shared" si="781"/>
        <v>0</v>
      </c>
      <c r="I300" s="236">
        <f t="shared" si="762"/>
        <v>0</v>
      </c>
      <c r="J300" s="236">
        <f t="shared" si="763"/>
        <v>0</v>
      </c>
      <c r="K300" s="236">
        <f t="shared" si="764"/>
        <v>0</v>
      </c>
      <c r="L300" s="236">
        <f t="shared" si="765"/>
        <v>0</v>
      </c>
      <c r="M300" s="236">
        <f t="shared" si="766"/>
        <v>0</v>
      </c>
      <c r="N300" s="236">
        <f t="shared" si="767"/>
        <v>0</v>
      </c>
      <c r="O300" s="236">
        <f>ROUND(SUM(Z300,AK300,AV300,BG300),1)</f>
        <v>0</v>
      </c>
      <c r="P300" s="223"/>
      <c r="Q300" s="224"/>
      <c r="R300" s="238">
        <f t="shared" si="782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784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786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788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9">
        <f t="shared" si="769"/>
        <v>0</v>
      </c>
      <c r="BI300" s="319" t="str">
        <f t="shared" si="770"/>
        <v>13</v>
      </c>
      <c r="BJ300" s="320"/>
      <c r="BK300" s="321">
        <f t="shared" si="790"/>
        <v>0</v>
      </c>
      <c r="BL300" s="320"/>
      <c r="BM300" s="321">
        <f t="shared" si="771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1">
        <f t="shared" si="772"/>
        <v>0</v>
      </c>
      <c r="BW300" s="320"/>
      <c r="BX300" s="321">
        <f t="shared" si="79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1">
        <f t="shared" si="773"/>
        <v>0</v>
      </c>
      <c r="CH300" s="320"/>
      <c r="CI300" s="321">
        <f t="shared" si="774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1">
        <f t="shared" si="775"/>
        <v>0</v>
      </c>
      <c r="CS300" s="320"/>
      <c r="CT300" s="321">
        <f t="shared" si="776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1">
        <f t="shared" si="777"/>
        <v>0</v>
      </c>
      <c r="DD300" s="320"/>
      <c r="DE300" s="321">
        <f t="shared" si="778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customHeight="1">
      <c r="A301" s="271" t="str">
        <f>B301</f>
        <v>Внести наименование учреждения 21</v>
      </c>
      <c r="B301" s="712" t="s">
        <v>265</v>
      </c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4"/>
      <c r="P301" s="715" t="str">
        <f>CONCATENATE(P$1," - ",$B301)</f>
        <v>1 квартал - Внести наименование учреждения 21</v>
      </c>
      <c r="Q301" s="716"/>
      <c r="R301" s="716"/>
      <c r="S301" s="716"/>
      <c r="T301" s="716"/>
      <c r="U301" s="716"/>
      <c r="V301" s="716"/>
      <c r="W301" s="716"/>
      <c r="X301" s="716"/>
      <c r="Y301" s="716"/>
      <c r="Z301" s="717"/>
      <c r="AA301" s="715" t="str">
        <f>CONCATENATE(AA$1," - ",$B301)</f>
        <v>2 квартал - Внести наименование учреждения 21</v>
      </c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7"/>
      <c r="AL301" s="715" t="str">
        <f>CONCATENATE(AL$1," - ",$B301)</f>
        <v>3 квартал - Внести наименование учреждения 21</v>
      </c>
      <c r="AM301" s="716"/>
      <c r="AN301" s="716"/>
      <c r="AO301" s="716"/>
      <c r="AP301" s="716"/>
      <c r="AQ301" s="716"/>
      <c r="AR301" s="716"/>
      <c r="AS301" s="716"/>
      <c r="AT301" s="716"/>
      <c r="AU301" s="716"/>
      <c r="AV301" s="717"/>
      <c r="AW301" s="715" t="str">
        <f>CONCATENATE(AW$1," - ",$B301)</f>
        <v>4 квартал - Внести наименование учреждения 21</v>
      </c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7"/>
      <c r="BH301" s="379">
        <f t="shared" si="769"/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792">IF(ROUND(E307-SUM(E308,E310:E311),5)&gt;=0,0,"Ошибка")</f>
        <v>0</v>
      </c>
      <c r="BK301" s="285">
        <f t="shared" si="792"/>
        <v>0</v>
      </c>
      <c r="BL301" s="285">
        <f t="shared" si="792"/>
        <v>0</v>
      </c>
      <c r="BM301" s="285">
        <f t="shared" si="792"/>
        <v>0</v>
      </c>
      <c r="BN301" s="285">
        <f t="shared" si="792"/>
        <v>0</v>
      </c>
      <c r="BO301" s="285">
        <f t="shared" si="792"/>
        <v>0</v>
      </c>
      <c r="BP301" s="285">
        <f t="shared" si="792"/>
        <v>0</v>
      </c>
      <c r="BQ301" s="285">
        <f t="shared" si="792"/>
        <v>0</v>
      </c>
      <c r="BR301" s="285">
        <f t="shared" si="792"/>
        <v>0</v>
      </c>
      <c r="BS301" s="285">
        <f t="shared" si="792"/>
        <v>0</v>
      </c>
      <c r="BT301" s="285">
        <f t="shared" si="792"/>
        <v>0</v>
      </c>
      <c r="BU301" s="285">
        <f t="shared" si="792"/>
        <v>0</v>
      </c>
      <c r="BV301" s="285">
        <f t="shared" si="792"/>
        <v>0</v>
      </c>
      <c r="BW301" s="285">
        <f t="shared" si="792"/>
        <v>0</v>
      </c>
      <c r="BX301" s="285">
        <f t="shared" si="792"/>
        <v>0</v>
      </c>
      <c r="BY301" s="285">
        <f t="shared" si="792"/>
        <v>0</v>
      </c>
      <c r="BZ301" s="285">
        <f t="shared" si="792"/>
        <v>0</v>
      </c>
      <c r="CA301" s="285">
        <f t="shared" si="792"/>
        <v>0</v>
      </c>
      <c r="CB301" s="285">
        <f t="shared" si="792"/>
        <v>0</v>
      </c>
      <c r="CC301" s="285">
        <f t="shared" si="792"/>
        <v>0</v>
      </c>
      <c r="CD301" s="285">
        <f t="shared" si="792"/>
        <v>0</v>
      </c>
      <c r="CE301" s="285">
        <f t="shared" si="792"/>
        <v>0</v>
      </c>
      <c r="CF301" s="285">
        <f t="shared" si="792"/>
        <v>0</v>
      </c>
      <c r="CG301" s="285">
        <f t="shared" si="792"/>
        <v>0</v>
      </c>
      <c r="CH301" s="285">
        <f t="shared" si="792"/>
        <v>0</v>
      </c>
      <c r="CI301" s="285">
        <f t="shared" si="792"/>
        <v>0</v>
      </c>
      <c r="CJ301" s="285">
        <f t="shared" si="792"/>
        <v>0</v>
      </c>
      <c r="CK301" s="285">
        <f t="shared" si="792"/>
        <v>0</v>
      </c>
      <c r="CL301" s="285">
        <f t="shared" si="792"/>
        <v>0</v>
      </c>
      <c r="CM301" s="285">
        <f t="shared" si="792"/>
        <v>0</v>
      </c>
      <c r="CN301" s="285">
        <f t="shared" si="792"/>
        <v>0</v>
      </c>
      <c r="CO301" s="285">
        <f t="shared" si="792"/>
        <v>0</v>
      </c>
      <c r="CP301" s="285">
        <f t="shared" ref="CP301:DL301" si="793">IF(ROUND(AK307-SUM(AK308,AK310:AK311),5)&gt;=0,0,"Ошибка")</f>
        <v>0</v>
      </c>
      <c r="CQ301" s="285">
        <f t="shared" si="793"/>
        <v>0</v>
      </c>
      <c r="CR301" s="285">
        <f t="shared" si="793"/>
        <v>0</v>
      </c>
      <c r="CS301" s="285">
        <f t="shared" si="793"/>
        <v>0</v>
      </c>
      <c r="CT301" s="285">
        <f t="shared" si="793"/>
        <v>0</v>
      </c>
      <c r="CU301" s="285">
        <f t="shared" si="793"/>
        <v>0</v>
      </c>
      <c r="CV301" s="285">
        <f t="shared" si="793"/>
        <v>0</v>
      </c>
      <c r="CW301" s="285">
        <f t="shared" si="793"/>
        <v>0</v>
      </c>
      <c r="CX301" s="285">
        <f t="shared" si="793"/>
        <v>0</v>
      </c>
      <c r="CY301" s="285">
        <f t="shared" si="793"/>
        <v>0</v>
      </c>
      <c r="CZ301" s="285">
        <f t="shared" si="793"/>
        <v>0</v>
      </c>
      <c r="DA301" s="285">
        <f t="shared" si="793"/>
        <v>0</v>
      </c>
      <c r="DB301" s="285">
        <f t="shared" si="793"/>
        <v>0</v>
      </c>
      <c r="DC301" s="285">
        <f t="shared" si="793"/>
        <v>0</v>
      </c>
      <c r="DD301" s="285">
        <f t="shared" si="793"/>
        <v>0</v>
      </c>
      <c r="DE301" s="285">
        <f t="shared" si="793"/>
        <v>0</v>
      </c>
      <c r="DF301" s="285">
        <f t="shared" si="793"/>
        <v>0</v>
      </c>
      <c r="DG301" s="285">
        <f t="shared" si="793"/>
        <v>0</v>
      </c>
      <c r="DH301" s="285">
        <f t="shared" si="793"/>
        <v>0</v>
      </c>
      <c r="DI301" s="285">
        <f t="shared" si="793"/>
        <v>0</v>
      </c>
      <c r="DJ301" s="285">
        <f t="shared" si="793"/>
        <v>0</v>
      </c>
      <c r="DK301" s="285">
        <f t="shared" si="793"/>
        <v>0</v>
      </c>
      <c r="DL301" s="285">
        <f t="shared" si="793"/>
        <v>0</v>
      </c>
    </row>
    <row r="302" spans="1:116" s="27" customFormat="1" ht="24.75" customHeight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794">SUM(J303:J307,J312:J314)</f>
        <v>0</v>
      </c>
      <c r="K302" s="236">
        <f t="shared" si="794"/>
        <v>0</v>
      </c>
      <c r="L302" s="236">
        <f t="shared" si="794"/>
        <v>0</v>
      </c>
      <c r="M302" s="236">
        <f t="shared" si="794"/>
        <v>0</v>
      </c>
      <c r="N302" s="236">
        <f t="shared" si="794"/>
        <v>0</v>
      </c>
      <c r="O302" s="236">
        <f t="shared" si="794"/>
        <v>0</v>
      </c>
      <c r="P302" s="228">
        <f t="shared" ref="P302:AJ302" si="795">SUM(P303:P307,P312:P314)</f>
        <v>0</v>
      </c>
      <c r="Q302" s="226">
        <f t="shared" si="795"/>
        <v>0</v>
      </c>
      <c r="R302" s="236">
        <f t="shared" si="795"/>
        <v>0</v>
      </c>
      <c r="S302" s="226">
        <f t="shared" si="795"/>
        <v>0</v>
      </c>
      <c r="T302" s="236">
        <f t="shared" si="795"/>
        <v>0</v>
      </c>
      <c r="U302" s="226">
        <f t="shared" si="795"/>
        <v>0</v>
      </c>
      <c r="V302" s="235">
        <f t="shared" si="795"/>
        <v>0</v>
      </c>
      <c r="W302" s="226">
        <f t="shared" si="795"/>
        <v>0</v>
      </c>
      <c r="X302" s="226">
        <f t="shared" si="795"/>
        <v>0</v>
      </c>
      <c r="Y302" s="235">
        <f t="shared" si="795"/>
        <v>0</v>
      </c>
      <c r="Z302" s="227">
        <f t="shared" si="795"/>
        <v>0</v>
      </c>
      <c r="AA302" s="228">
        <f t="shared" si="795"/>
        <v>0</v>
      </c>
      <c r="AB302" s="226">
        <f t="shared" si="795"/>
        <v>0</v>
      </c>
      <c r="AC302" s="236">
        <f t="shared" si="795"/>
        <v>0</v>
      </c>
      <c r="AD302" s="226">
        <f t="shared" si="795"/>
        <v>0</v>
      </c>
      <c r="AE302" s="236">
        <f t="shared" si="795"/>
        <v>0</v>
      </c>
      <c r="AF302" s="226">
        <f t="shared" si="795"/>
        <v>0</v>
      </c>
      <c r="AG302" s="235">
        <f t="shared" si="795"/>
        <v>0</v>
      </c>
      <c r="AH302" s="226">
        <f t="shared" si="795"/>
        <v>0</v>
      </c>
      <c r="AI302" s="226">
        <f t="shared" si="795"/>
        <v>0</v>
      </c>
      <c r="AJ302" s="235">
        <f t="shared" si="795"/>
        <v>0</v>
      </c>
      <c r="AK302" s="227">
        <f t="shared" ref="AK302:BG302" si="796">SUM(AK303:AK307,AK312:AK314)</f>
        <v>0</v>
      </c>
      <c r="AL302" s="228">
        <f t="shared" si="796"/>
        <v>0</v>
      </c>
      <c r="AM302" s="226">
        <f t="shared" si="796"/>
        <v>0</v>
      </c>
      <c r="AN302" s="236">
        <f t="shared" si="796"/>
        <v>0</v>
      </c>
      <c r="AO302" s="226">
        <f t="shared" si="796"/>
        <v>0</v>
      </c>
      <c r="AP302" s="236">
        <f t="shared" si="796"/>
        <v>0</v>
      </c>
      <c r="AQ302" s="226">
        <f t="shared" si="796"/>
        <v>0</v>
      </c>
      <c r="AR302" s="235">
        <f t="shared" si="796"/>
        <v>0</v>
      </c>
      <c r="AS302" s="226">
        <f t="shared" si="796"/>
        <v>0</v>
      </c>
      <c r="AT302" s="226">
        <f t="shared" si="796"/>
        <v>0</v>
      </c>
      <c r="AU302" s="235">
        <f t="shared" si="796"/>
        <v>0</v>
      </c>
      <c r="AV302" s="227">
        <f t="shared" si="796"/>
        <v>0</v>
      </c>
      <c r="AW302" s="228">
        <f t="shared" si="796"/>
        <v>0</v>
      </c>
      <c r="AX302" s="226">
        <f t="shared" si="796"/>
        <v>0</v>
      </c>
      <c r="AY302" s="236">
        <f t="shared" si="796"/>
        <v>0</v>
      </c>
      <c r="AZ302" s="226">
        <f t="shared" si="796"/>
        <v>0</v>
      </c>
      <c r="BA302" s="236">
        <f t="shared" si="796"/>
        <v>0</v>
      </c>
      <c r="BB302" s="226">
        <f t="shared" si="796"/>
        <v>0</v>
      </c>
      <c r="BC302" s="235">
        <f t="shared" si="796"/>
        <v>0</v>
      </c>
      <c r="BD302" s="226">
        <f t="shared" si="796"/>
        <v>0</v>
      </c>
      <c r="BE302" s="226">
        <f t="shared" si="796"/>
        <v>0</v>
      </c>
      <c r="BF302" s="235">
        <f t="shared" si="796"/>
        <v>0</v>
      </c>
      <c r="BG302" s="227">
        <f t="shared" si="796"/>
        <v>0</v>
      </c>
      <c r="BH302" s="379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797">IF(E308-E309&gt;=0,0,"Ошибка")</f>
        <v>0</v>
      </c>
      <c r="BK302" s="253">
        <f t="shared" si="797"/>
        <v>0</v>
      </c>
      <c r="BL302" s="253">
        <f t="shared" si="797"/>
        <v>0</v>
      </c>
      <c r="BM302" s="253">
        <f t="shared" si="797"/>
        <v>0</v>
      </c>
      <c r="BN302" s="253">
        <f t="shared" si="797"/>
        <v>0</v>
      </c>
      <c r="BO302" s="253">
        <f t="shared" si="797"/>
        <v>0</v>
      </c>
      <c r="BP302" s="253">
        <f t="shared" si="797"/>
        <v>0</v>
      </c>
      <c r="BQ302" s="253">
        <f t="shared" si="797"/>
        <v>0</v>
      </c>
      <c r="BR302" s="253">
        <f t="shared" si="797"/>
        <v>0</v>
      </c>
      <c r="BS302" s="253">
        <f t="shared" si="797"/>
        <v>0</v>
      </c>
      <c r="BT302" s="253">
        <f t="shared" si="797"/>
        <v>0</v>
      </c>
      <c r="BU302" s="253">
        <f t="shared" si="797"/>
        <v>0</v>
      </c>
      <c r="BV302" s="253">
        <f t="shared" si="797"/>
        <v>0</v>
      </c>
      <c r="BW302" s="253">
        <f t="shared" si="797"/>
        <v>0</v>
      </c>
      <c r="BX302" s="253">
        <f t="shared" si="797"/>
        <v>0</v>
      </c>
      <c r="BY302" s="253">
        <f t="shared" si="797"/>
        <v>0</v>
      </c>
      <c r="BZ302" s="253">
        <f t="shared" si="797"/>
        <v>0</v>
      </c>
      <c r="CA302" s="253">
        <f t="shared" si="797"/>
        <v>0</v>
      </c>
      <c r="CB302" s="253">
        <f t="shared" si="797"/>
        <v>0</v>
      </c>
      <c r="CC302" s="253">
        <f t="shared" si="797"/>
        <v>0</v>
      </c>
      <c r="CD302" s="253">
        <f t="shared" si="797"/>
        <v>0</v>
      </c>
      <c r="CE302" s="253">
        <f t="shared" si="797"/>
        <v>0</v>
      </c>
      <c r="CF302" s="253">
        <f t="shared" si="797"/>
        <v>0</v>
      </c>
      <c r="CG302" s="253">
        <f t="shared" si="797"/>
        <v>0</v>
      </c>
      <c r="CH302" s="253">
        <f t="shared" si="797"/>
        <v>0</v>
      </c>
      <c r="CI302" s="253">
        <f t="shared" si="797"/>
        <v>0</v>
      </c>
      <c r="CJ302" s="253">
        <f t="shared" si="797"/>
        <v>0</v>
      </c>
      <c r="CK302" s="253">
        <f t="shared" si="797"/>
        <v>0</v>
      </c>
      <c r="CL302" s="253">
        <f t="shared" si="797"/>
        <v>0</v>
      </c>
      <c r="CM302" s="253">
        <f t="shared" si="797"/>
        <v>0</v>
      </c>
      <c r="CN302" s="253">
        <f t="shared" si="797"/>
        <v>0</v>
      </c>
      <c r="CO302" s="253">
        <f t="shared" si="797"/>
        <v>0</v>
      </c>
      <c r="CP302" s="253">
        <f t="shared" ref="CP302:DL302" si="798">IF(AK308-AK309&gt;=0,0,"Ошибка")</f>
        <v>0</v>
      </c>
      <c r="CQ302" s="253">
        <f t="shared" si="798"/>
        <v>0</v>
      </c>
      <c r="CR302" s="253">
        <f t="shared" si="798"/>
        <v>0</v>
      </c>
      <c r="CS302" s="253">
        <f t="shared" si="798"/>
        <v>0</v>
      </c>
      <c r="CT302" s="253">
        <f t="shared" si="798"/>
        <v>0</v>
      </c>
      <c r="CU302" s="253">
        <f t="shared" si="798"/>
        <v>0</v>
      </c>
      <c r="CV302" s="253">
        <f t="shared" si="798"/>
        <v>0</v>
      </c>
      <c r="CW302" s="253">
        <f t="shared" si="798"/>
        <v>0</v>
      </c>
      <c r="CX302" s="253">
        <f t="shared" si="798"/>
        <v>0</v>
      </c>
      <c r="CY302" s="253">
        <f t="shared" si="798"/>
        <v>0</v>
      </c>
      <c r="CZ302" s="253">
        <f t="shared" si="798"/>
        <v>0</v>
      </c>
      <c r="DA302" s="253">
        <f t="shared" si="798"/>
        <v>0</v>
      </c>
      <c r="DB302" s="253">
        <f t="shared" si="798"/>
        <v>0</v>
      </c>
      <c r="DC302" s="253">
        <f t="shared" si="798"/>
        <v>0</v>
      </c>
      <c r="DD302" s="253">
        <f t="shared" si="798"/>
        <v>0</v>
      </c>
      <c r="DE302" s="253">
        <f t="shared" si="798"/>
        <v>0</v>
      </c>
      <c r="DF302" s="253">
        <f t="shared" si="798"/>
        <v>0</v>
      </c>
      <c r="DG302" s="253">
        <f t="shared" si="798"/>
        <v>0</v>
      </c>
      <c r="DH302" s="253">
        <f t="shared" si="798"/>
        <v>0</v>
      </c>
      <c r="DI302" s="253">
        <f t="shared" si="798"/>
        <v>0</v>
      </c>
      <c r="DJ302" s="253">
        <f t="shared" si="798"/>
        <v>0</v>
      </c>
      <c r="DK302" s="253">
        <f t="shared" si="798"/>
        <v>0</v>
      </c>
      <c r="DL302" s="253">
        <f t="shared" si="798"/>
        <v>0</v>
      </c>
    </row>
    <row r="303" spans="1:116" s="27" customFormat="1" ht="24.75" customHeight="1">
      <c r="A303" s="272" t="str">
        <f t="shared" ref="A303:A314" si="79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800">SUM(J303:L303)</f>
        <v>0</v>
      </c>
      <c r="H303" s="236">
        <f>ROUND(SUM(S303,AD303,AO303,AZ303),1)</f>
        <v>0</v>
      </c>
      <c r="I303" s="236">
        <f t="shared" ref="I303:I314" si="801">SUM(M303:O303)</f>
        <v>0</v>
      </c>
      <c r="J303" s="236">
        <f t="shared" ref="J303:J314" si="802">ROUND(SUM(U303,AF303,AQ303,BB303),1)</f>
        <v>0</v>
      </c>
      <c r="K303" s="236">
        <f t="shared" ref="K303:K314" si="803">ROUND(SUM(V303,AG303,AR303,BC303),1)</f>
        <v>0</v>
      </c>
      <c r="L303" s="236">
        <f t="shared" ref="L303:L314" si="804">ROUND(SUM(W303,AH303,AS303,BD303),1)</f>
        <v>0</v>
      </c>
      <c r="M303" s="236">
        <f t="shared" ref="M303:M314" si="805">ROUND(SUM(X303,AI303,AT303,BE303),1)</f>
        <v>0</v>
      </c>
      <c r="N303" s="236">
        <f t="shared" ref="N303:N314" si="806">ROUND(SUM(Y303,AJ303,AU303,BF303),1)</f>
        <v>0</v>
      </c>
      <c r="O303" s="236">
        <f t="shared" ref="O303:O313" si="807">ROUND(SUM(Z303,AK303,AV303,BG303),1)</f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9">
        <f t="shared" ref="BH303:BH315" si="808">IF((COUNTA(BJ303:DL303)-COUNTIF(BJ303:DL303,0))=0,0,CONCATENATE("Ошибки!-",COUNTA(BJ303:DL303)-COUNTIF(BJ303:DL303,0)))</f>
        <v>0</v>
      </c>
      <c r="BI303" s="255" t="str">
        <f t="shared" ref="BI303:BI314" si="809">D303</f>
        <v>02</v>
      </c>
      <c r="BJ303" s="318"/>
      <c r="BK303" s="253">
        <f>IF(ROUND((E303-F303),5)&gt;=0,0,"Ошибка!")</f>
        <v>0</v>
      </c>
      <c r="BL303" s="318"/>
      <c r="BM303" s="253">
        <f t="shared" ref="BM303:BM314" si="810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253">
        <f t="shared" ref="BV303:BV314" si="811">IF(ROUND((P303-Q303),5)&gt;=0,0,"Ошибка!")</f>
        <v>0</v>
      </c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253">
        <f t="shared" ref="CG303:CG314" si="812">IF(ROUND((AA303-AB303),5)&gt;=0,0,"Ошибка!")</f>
        <v>0</v>
      </c>
      <c r="CH303" s="318"/>
      <c r="CI303" s="253">
        <f t="shared" ref="CI303:CI314" si="813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253">
        <f t="shared" ref="CR303:CR314" si="814">IF(ROUND((AL303-AM303),5)&gt;=0,0,"Ошибка!")</f>
        <v>0</v>
      </c>
      <c r="CS303" s="318"/>
      <c r="CT303" s="253">
        <f t="shared" ref="CT303:CT314" si="815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253">
        <f t="shared" ref="DC303:DC314" si="816">IF(ROUND((AW303-AX303),5)&gt;=0,0,"Ошибка!")</f>
        <v>0</v>
      </c>
      <c r="DD303" s="318"/>
      <c r="DE303" s="253">
        <f t="shared" ref="DE303:DE314" si="817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.75" customHeight="1">
      <c r="A304" s="272" t="str">
        <f t="shared" si="79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818">ROUND(SUM(P304,AA304,AL304,AW304),0)</f>
        <v>0</v>
      </c>
      <c r="F304" s="236">
        <f t="shared" ref="F304:F314" si="819">ROUND(SUM(Q304,AB304,AM304,AX304),1)</f>
        <v>0</v>
      </c>
      <c r="G304" s="236">
        <f t="shared" si="800"/>
        <v>0</v>
      </c>
      <c r="H304" s="236">
        <f t="shared" ref="H304:H314" si="820">ROUND(SUM(S304,AD304,AO304,AZ304),1)</f>
        <v>0</v>
      </c>
      <c r="I304" s="236">
        <f t="shared" si="801"/>
        <v>0</v>
      </c>
      <c r="J304" s="236">
        <f t="shared" si="802"/>
        <v>0</v>
      </c>
      <c r="K304" s="236">
        <f t="shared" si="803"/>
        <v>0</v>
      </c>
      <c r="L304" s="236">
        <f t="shared" si="804"/>
        <v>0</v>
      </c>
      <c r="M304" s="236">
        <f t="shared" si="805"/>
        <v>0</v>
      </c>
      <c r="N304" s="236">
        <f t="shared" si="806"/>
        <v>0</v>
      </c>
      <c r="O304" s="236">
        <f t="shared" si="807"/>
        <v>0</v>
      </c>
      <c r="P304" s="220"/>
      <c r="Q304" s="221"/>
      <c r="R304" s="237">
        <f t="shared" ref="R304:R314" si="821">SUM(U304:W304)</f>
        <v>0</v>
      </c>
      <c r="S304" s="221"/>
      <c r="T304" s="237">
        <f t="shared" ref="T304:T313" si="822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823">SUM(AF304:AH304)</f>
        <v>0</v>
      </c>
      <c r="AD304" s="221"/>
      <c r="AE304" s="237">
        <f t="shared" ref="AE304:AE313" si="824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825">SUM(AQ304:AS304)</f>
        <v>0</v>
      </c>
      <c r="AO304" s="221"/>
      <c r="AP304" s="237">
        <f t="shared" ref="AP304:AP313" si="826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827">SUM(BB304:BD304)</f>
        <v>0</v>
      </c>
      <c r="AZ304" s="221"/>
      <c r="BA304" s="237">
        <f t="shared" ref="BA304:BA313" si="828">SUM(BE304:BG304)</f>
        <v>0</v>
      </c>
      <c r="BB304" s="221"/>
      <c r="BC304" s="233"/>
      <c r="BD304" s="221"/>
      <c r="BE304" s="221"/>
      <c r="BF304" s="233"/>
      <c r="BG304" s="221"/>
      <c r="BH304" s="379">
        <f t="shared" si="808"/>
        <v>0</v>
      </c>
      <c r="BI304" s="255" t="str">
        <f t="shared" si="809"/>
        <v>03</v>
      </c>
      <c r="BJ304" s="318"/>
      <c r="BK304" s="253">
        <f t="shared" ref="BK304:BK314" si="829">IF(ROUND((E304-F304),5)&gt;=0,0,"Ошибка!")</f>
        <v>0</v>
      </c>
      <c r="BL304" s="318"/>
      <c r="BM304" s="253">
        <f t="shared" si="810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253">
        <f t="shared" si="811"/>
        <v>0</v>
      </c>
      <c r="BW304" s="318"/>
      <c r="BX304" s="253">
        <f t="shared" ref="BX304:BX314" si="830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253">
        <f t="shared" si="812"/>
        <v>0</v>
      </c>
      <c r="CH304" s="318"/>
      <c r="CI304" s="253">
        <f t="shared" si="813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253">
        <f t="shared" si="814"/>
        <v>0</v>
      </c>
      <c r="CS304" s="318"/>
      <c r="CT304" s="253">
        <f t="shared" si="815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253">
        <f t="shared" si="816"/>
        <v>0</v>
      </c>
      <c r="DD304" s="318"/>
      <c r="DE304" s="253">
        <f t="shared" si="817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.75" customHeight="1">
      <c r="A305" s="272" t="str">
        <f t="shared" si="79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818"/>
        <v>0</v>
      </c>
      <c r="F305" s="236">
        <f t="shared" si="819"/>
        <v>0</v>
      </c>
      <c r="G305" s="236">
        <f t="shared" si="800"/>
        <v>0</v>
      </c>
      <c r="H305" s="236">
        <f t="shared" si="820"/>
        <v>0</v>
      </c>
      <c r="I305" s="236">
        <f t="shared" si="801"/>
        <v>0</v>
      </c>
      <c r="J305" s="236">
        <f t="shared" si="802"/>
        <v>0</v>
      </c>
      <c r="K305" s="236">
        <f t="shared" si="803"/>
        <v>0</v>
      </c>
      <c r="L305" s="236">
        <f t="shared" si="804"/>
        <v>0</v>
      </c>
      <c r="M305" s="236">
        <f t="shared" si="805"/>
        <v>0</v>
      </c>
      <c r="N305" s="236">
        <f t="shared" si="806"/>
        <v>0</v>
      </c>
      <c r="O305" s="236">
        <f t="shared" si="807"/>
        <v>0</v>
      </c>
      <c r="P305" s="220"/>
      <c r="Q305" s="221"/>
      <c r="R305" s="237">
        <f t="shared" si="821"/>
        <v>0</v>
      </c>
      <c r="S305" s="221"/>
      <c r="T305" s="237">
        <f t="shared" si="822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823"/>
        <v>0</v>
      </c>
      <c r="AD305" s="221"/>
      <c r="AE305" s="237">
        <f t="shared" si="824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825"/>
        <v>0</v>
      </c>
      <c r="AO305" s="221"/>
      <c r="AP305" s="237">
        <f t="shared" si="826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827"/>
        <v>0</v>
      </c>
      <c r="AZ305" s="221"/>
      <c r="BA305" s="237">
        <f t="shared" si="828"/>
        <v>0</v>
      </c>
      <c r="BB305" s="221"/>
      <c r="BC305" s="233"/>
      <c r="BD305" s="221"/>
      <c r="BE305" s="221"/>
      <c r="BF305" s="233"/>
      <c r="BG305" s="221"/>
      <c r="BH305" s="379">
        <f t="shared" si="808"/>
        <v>0</v>
      </c>
      <c r="BI305" s="255" t="str">
        <f t="shared" si="809"/>
        <v>04</v>
      </c>
      <c r="BJ305" s="318"/>
      <c r="BK305" s="253">
        <f t="shared" si="829"/>
        <v>0</v>
      </c>
      <c r="BL305" s="318"/>
      <c r="BM305" s="253">
        <f t="shared" si="810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253">
        <f t="shared" si="811"/>
        <v>0</v>
      </c>
      <c r="BW305" s="318"/>
      <c r="BX305" s="253">
        <f t="shared" si="830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253">
        <f t="shared" si="812"/>
        <v>0</v>
      </c>
      <c r="CH305" s="318"/>
      <c r="CI305" s="253">
        <f t="shared" si="813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253">
        <f t="shared" si="814"/>
        <v>0</v>
      </c>
      <c r="CS305" s="318"/>
      <c r="CT305" s="253">
        <f t="shared" si="815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253">
        <f t="shared" si="816"/>
        <v>0</v>
      </c>
      <c r="DD305" s="318"/>
      <c r="DE305" s="253">
        <f t="shared" si="817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.75" customHeight="1">
      <c r="A306" s="272" t="str">
        <f t="shared" si="79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818"/>
        <v>0</v>
      </c>
      <c r="F306" s="236">
        <f t="shared" si="819"/>
        <v>0</v>
      </c>
      <c r="G306" s="236">
        <f t="shared" si="800"/>
        <v>0</v>
      </c>
      <c r="H306" s="236">
        <f t="shared" si="820"/>
        <v>0</v>
      </c>
      <c r="I306" s="236">
        <f t="shared" si="801"/>
        <v>0</v>
      </c>
      <c r="J306" s="236">
        <f t="shared" si="802"/>
        <v>0</v>
      </c>
      <c r="K306" s="236">
        <f t="shared" si="803"/>
        <v>0</v>
      </c>
      <c r="L306" s="236">
        <f t="shared" si="804"/>
        <v>0</v>
      </c>
      <c r="M306" s="236">
        <f t="shared" si="805"/>
        <v>0</v>
      </c>
      <c r="N306" s="236">
        <f t="shared" si="806"/>
        <v>0</v>
      </c>
      <c r="O306" s="236">
        <f t="shared" si="807"/>
        <v>0</v>
      </c>
      <c r="P306" s="220"/>
      <c r="Q306" s="221"/>
      <c r="R306" s="237">
        <f t="shared" si="821"/>
        <v>0</v>
      </c>
      <c r="S306" s="221"/>
      <c r="T306" s="237">
        <f t="shared" si="822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823"/>
        <v>0</v>
      </c>
      <c r="AD306" s="221"/>
      <c r="AE306" s="237">
        <f t="shared" si="824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825"/>
        <v>0</v>
      </c>
      <c r="AO306" s="221"/>
      <c r="AP306" s="237">
        <f t="shared" si="826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827"/>
        <v>0</v>
      </c>
      <c r="AZ306" s="221"/>
      <c r="BA306" s="237">
        <f t="shared" si="828"/>
        <v>0</v>
      </c>
      <c r="BB306" s="221"/>
      <c r="BC306" s="233"/>
      <c r="BD306" s="221"/>
      <c r="BE306" s="221"/>
      <c r="BF306" s="233"/>
      <c r="BG306" s="221"/>
      <c r="BH306" s="379">
        <f t="shared" si="808"/>
        <v>0</v>
      </c>
      <c r="BI306" s="255" t="str">
        <f t="shared" si="809"/>
        <v>05</v>
      </c>
      <c r="BJ306" s="318"/>
      <c r="BK306" s="253">
        <f t="shared" si="829"/>
        <v>0</v>
      </c>
      <c r="BL306" s="318"/>
      <c r="BM306" s="253">
        <f t="shared" si="810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253">
        <f t="shared" si="811"/>
        <v>0</v>
      </c>
      <c r="BW306" s="318"/>
      <c r="BX306" s="253">
        <f t="shared" si="830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253">
        <f t="shared" si="812"/>
        <v>0</v>
      </c>
      <c r="CH306" s="318"/>
      <c r="CI306" s="253">
        <f t="shared" si="813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253">
        <f t="shared" si="814"/>
        <v>0</v>
      </c>
      <c r="CS306" s="318"/>
      <c r="CT306" s="253">
        <f t="shared" si="815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253">
        <f t="shared" si="816"/>
        <v>0</v>
      </c>
      <c r="DD306" s="318"/>
      <c r="DE306" s="253">
        <f t="shared" si="817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.75" customHeight="1">
      <c r="A307" s="272" t="str">
        <f t="shared" si="79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818"/>
        <v>0</v>
      </c>
      <c r="F307" s="236">
        <f t="shared" si="819"/>
        <v>0</v>
      </c>
      <c r="G307" s="236">
        <f t="shared" si="800"/>
        <v>0</v>
      </c>
      <c r="H307" s="236">
        <f t="shared" si="820"/>
        <v>0</v>
      </c>
      <c r="I307" s="236">
        <f t="shared" si="801"/>
        <v>0</v>
      </c>
      <c r="J307" s="236">
        <f t="shared" si="802"/>
        <v>0</v>
      </c>
      <c r="K307" s="236">
        <f t="shared" si="803"/>
        <v>0</v>
      </c>
      <c r="L307" s="236">
        <f t="shared" si="804"/>
        <v>0</v>
      </c>
      <c r="M307" s="236">
        <f t="shared" si="805"/>
        <v>0</v>
      </c>
      <c r="N307" s="236">
        <f t="shared" si="806"/>
        <v>0</v>
      </c>
      <c r="O307" s="236">
        <f t="shared" si="807"/>
        <v>0</v>
      </c>
      <c r="P307" s="220"/>
      <c r="Q307" s="221"/>
      <c r="R307" s="237">
        <f t="shared" si="821"/>
        <v>0</v>
      </c>
      <c r="S307" s="221"/>
      <c r="T307" s="237">
        <f t="shared" si="822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823"/>
        <v>0</v>
      </c>
      <c r="AD307" s="221"/>
      <c r="AE307" s="237">
        <f t="shared" si="824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825"/>
        <v>0</v>
      </c>
      <c r="AO307" s="221"/>
      <c r="AP307" s="237">
        <f t="shared" si="826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827"/>
        <v>0</v>
      </c>
      <c r="AZ307" s="221"/>
      <c r="BA307" s="237">
        <f t="shared" si="828"/>
        <v>0</v>
      </c>
      <c r="BB307" s="221"/>
      <c r="BC307" s="233"/>
      <c r="BD307" s="221"/>
      <c r="BE307" s="221"/>
      <c r="BF307" s="233"/>
      <c r="BG307" s="221"/>
      <c r="BH307" s="379">
        <f t="shared" si="808"/>
        <v>0</v>
      </c>
      <c r="BI307" s="255" t="str">
        <f t="shared" si="809"/>
        <v>06</v>
      </c>
      <c r="BJ307" s="318"/>
      <c r="BK307" s="253">
        <f t="shared" si="829"/>
        <v>0</v>
      </c>
      <c r="BL307" s="318"/>
      <c r="BM307" s="253">
        <f t="shared" si="810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253">
        <f t="shared" si="811"/>
        <v>0</v>
      </c>
      <c r="BW307" s="318"/>
      <c r="BX307" s="253">
        <f t="shared" si="830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253">
        <f t="shared" si="812"/>
        <v>0</v>
      </c>
      <c r="CH307" s="318"/>
      <c r="CI307" s="253">
        <f t="shared" si="813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253">
        <f t="shared" si="814"/>
        <v>0</v>
      </c>
      <c r="CS307" s="318"/>
      <c r="CT307" s="253">
        <f t="shared" si="815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253">
        <f t="shared" si="816"/>
        <v>0</v>
      </c>
      <c r="DD307" s="318"/>
      <c r="DE307" s="253">
        <f t="shared" si="817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.75" customHeight="1">
      <c r="A308" s="272" t="str">
        <f t="shared" si="79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818"/>
        <v>0</v>
      </c>
      <c r="F308" s="236">
        <f t="shared" si="819"/>
        <v>0</v>
      </c>
      <c r="G308" s="236">
        <f t="shared" si="800"/>
        <v>0</v>
      </c>
      <c r="H308" s="236">
        <f t="shared" si="820"/>
        <v>0</v>
      </c>
      <c r="I308" s="236">
        <f t="shared" si="801"/>
        <v>0</v>
      </c>
      <c r="J308" s="236">
        <f t="shared" si="802"/>
        <v>0</v>
      </c>
      <c r="K308" s="236">
        <f t="shared" si="803"/>
        <v>0</v>
      </c>
      <c r="L308" s="236">
        <f t="shared" si="804"/>
        <v>0</v>
      </c>
      <c r="M308" s="236">
        <f t="shared" si="805"/>
        <v>0</v>
      </c>
      <c r="N308" s="236">
        <f t="shared" si="806"/>
        <v>0</v>
      </c>
      <c r="O308" s="236">
        <f t="shared" si="807"/>
        <v>0</v>
      </c>
      <c r="P308" s="220"/>
      <c r="Q308" s="221"/>
      <c r="R308" s="237">
        <f t="shared" si="821"/>
        <v>0</v>
      </c>
      <c r="S308" s="221"/>
      <c r="T308" s="237">
        <f t="shared" si="822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823"/>
        <v>0</v>
      </c>
      <c r="AD308" s="221"/>
      <c r="AE308" s="237">
        <f t="shared" si="824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825"/>
        <v>0</v>
      </c>
      <c r="AO308" s="221"/>
      <c r="AP308" s="237">
        <f t="shared" si="826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827"/>
        <v>0</v>
      </c>
      <c r="AZ308" s="221"/>
      <c r="BA308" s="237">
        <f t="shared" si="828"/>
        <v>0</v>
      </c>
      <c r="BB308" s="221"/>
      <c r="BC308" s="233"/>
      <c r="BD308" s="221"/>
      <c r="BE308" s="221"/>
      <c r="BF308" s="233"/>
      <c r="BG308" s="221"/>
      <c r="BH308" s="379">
        <f t="shared" si="808"/>
        <v>0</v>
      </c>
      <c r="BI308" s="255" t="str">
        <f t="shared" si="809"/>
        <v>07</v>
      </c>
      <c r="BJ308" s="318"/>
      <c r="BK308" s="253">
        <f t="shared" si="829"/>
        <v>0</v>
      </c>
      <c r="BL308" s="318"/>
      <c r="BM308" s="253">
        <f t="shared" si="810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253">
        <f t="shared" si="811"/>
        <v>0</v>
      </c>
      <c r="BW308" s="318"/>
      <c r="BX308" s="253">
        <f t="shared" si="830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253">
        <f t="shared" si="812"/>
        <v>0</v>
      </c>
      <c r="CH308" s="318"/>
      <c r="CI308" s="253">
        <f t="shared" si="813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253">
        <f t="shared" si="814"/>
        <v>0</v>
      </c>
      <c r="CS308" s="318"/>
      <c r="CT308" s="253">
        <f t="shared" si="815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253">
        <f t="shared" si="816"/>
        <v>0</v>
      </c>
      <c r="DD308" s="318"/>
      <c r="DE308" s="253">
        <f t="shared" si="817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.75" customHeight="1">
      <c r="A309" s="272" t="str">
        <f t="shared" si="79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818"/>
        <v>0</v>
      </c>
      <c r="F309" s="236">
        <f t="shared" si="819"/>
        <v>0</v>
      </c>
      <c r="G309" s="236">
        <f t="shared" si="800"/>
        <v>0</v>
      </c>
      <c r="H309" s="236">
        <f t="shared" si="820"/>
        <v>0</v>
      </c>
      <c r="I309" s="236">
        <f t="shared" si="801"/>
        <v>0</v>
      </c>
      <c r="J309" s="236">
        <f t="shared" si="802"/>
        <v>0</v>
      </c>
      <c r="K309" s="236">
        <f t="shared" si="803"/>
        <v>0</v>
      </c>
      <c r="L309" s="236">
        <f t="shared" si="804"/>
        <v>0</v>
      </c>
      <c r="M309" s="236">
        <f t="shared" si="805"/>
        <v>0</v>
      </c>
      <c r="N309" s="236">
        <f t="shared" si="806"/>
        <v>0</v>
      </c>
      <c r="O309" s="236">
        <f t="shared" si="807"/>
        <v>0</v>
      </c>
      <c r="P309" s="220"/>
      <c r="Q309" s="221"/>
      <c r="R309" s="237">
        <f t="shared" si="821"/>
        <v>0</v>
      </c>
      <c r="S309" s="221"/>
      <c r="T309" s="237">
        <f t="shared" si="822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823"/>
        <v>0</v>
      </c>
      <c r="AD309" s="221"/>
      <c r="AE309" s="237">
        <f t="shared" si="824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825"/>
        <v>0</v>
      </c>
      <c r="AO309" s="221"/>
      <c r="AP309" s="237">
        <f t="shared" si="826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827"/>
        <v>0</v>
      </c>
      <c r="AZ309" s="221"/>
      <c r="BA309" s="237">
        <f t="shared" si="828"/>
        <v>0</v>
      </c>
      <c r="BB309" s="221"/>
      <c r="BC309" s="233"/>
      <c r="BD309" s="221"/>
      <c r="BE309" s="221"/>
      <c r="BF309" s="233"/>
      <c r="BG309" s="221"/>
      <c r="BH309" s="379">
        <f t="shared" si="808"/>
        <v>0</v>
      </c>
      <c r="BI309" s="255" t="str">
        <f t="shared" si="809"/>
        <v>08</v>
      </c>
      <c r="BJ309" s="318"/>
      <c r="BK309" s="253">
        <f t="shared" si="829"/>
        <v>0</v>
      </c>
      <c r="BL309" s="318"/>
      <c r="BM309" s="253">
        <f t="shared" si="810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253">
        <f t="shared" si="811"/>
        <v>0</v>
      </c>
      <c r="BW309" s="318"/>
      <c r="BX309" s="253">
        <f t="shared" si="830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253">
        <f t="shared" si="812"/>
        <v>0</v>
      </c>
      <c r="CH309" s="318"/>
      <c r="CI309" s="253">
        <f t="shared" si="813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253">
        <f t="shared" si="814"/>
        <v>0</v>
      </c>
      <c r="CS309" s="318"/>
      <c r="CT309" s="253">
        <f t="shared" si="815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253">
        <f t="shared" si="816"/>
        <v>0</v>
      </c>
      <c r="DD309" s="318"/>
      <c r="DE309" s="253">
        <f t="shared" si="817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.75" customHeight="1">
      <c r="A310" s="272" t="str">
        <f t="shared" si="79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818"/>
        <v>0</v>
      </c>
      <c r="F310" s="236">
        <f t="shared" si="819"/>
        <v>0</v>
      </c>
      <c r="G310" s="236">
        <f t="shared" si="800"/>
        <v>0</v>
      </c>
      <c r="H310" s="236">
        <f t="shared" si="820"/>
        <v>0</v>
      </c>
      <c r="I310" s="236">
        <f t="shared" si="801"/>
        <v>0</v>
      </c>
      <c r="J310" s="236">
        <f t="shared" si="802"/>
        <v>0</v>
      </c>
      <c r="K310" s="236">
        <f t="shared" si="803"/>
        <v>0</v>
      </c>
      <c r="L310" s="236">
        <f t="shared" si="804"/>
        <v>0</v>
      </c>
      <c r="M310" s="236">
        <f t="shared" si="805"/>
        <v>0</v>
      </c>
      <c r="N310" s="236">
        <f t="shared" si="806"/>
        <v>0</v>
      </c>
      <c r="O310" s="236">
        <f t="shared" si="807"/>
        <v>0</v>
      </c>
      <c r="P310" s="220"/>
      <c r="Q310" s="221"/>
      <c r="R310" s="237">
        <f t="shared" si="821"/>
        <v>0</v>
      </c>
      <c r="S310" s="221"/>
      <c r="T310" s="237">
        <f t="shared" si="822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823"/>
        <v>0</v>
      </c>
      <c r="AD310" s="221"/>
      <c r="AE310" s="237">
        <f t="shared" si="824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825"/>
        <v>0</v>
      </c>
      <c r="AO310" s="221"/>
      <c r="AP310" s="237">
        <f t="shared" si="826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827"/>
        <v>0</v>
      </c>
      <c r="AZ310" s="221"/>
      <c r="BA310" s="237">
        <f t="shared" si="828"/>
        <v>0</v>
      </c>
      <c r="BB310" s="221"/>
      <c r="BC310" s="233"/>
      <c r="BD310" s="221"/>
      <c r="BE310" s="221"/>
      <c r="BF310" s="233"/>
      <c r="BG310" s="221"/>
      <c r="BH310" s="379">
        <f t="shared" si="808"/>
        <v>0</v>
      </c>
      <c r="BI310" s="255" t="str">
        <f t="shared" si="809"/>
        <v>09</v>
      </c>
      <c r="BJ310" s="318"/>
      <c r="BK310" s="253">
        <f t="shared" si="829"/>
        <v>0</v>
      </c>
      <c r="BL310" s="318"/>
      <c r="BM310" s="253">
        <f t="shared" si="810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253">
        <f t="shared" si="811"/>
        <v>0</v>
      </c>
      <c r="BW310" s="318"/>
      <c r="BX310" s="253">
        <f t="shared" si="830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253">
        <f t="shared" si="812"/>
        <v>0</v>
      </c>
      <c r="CH310" s="318"/>
      <c r="CI310" s="253">
        <f t="shared" si="813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253">
        <f t="shared" si="814"/>
        <v>0</v>
      </c>
      <c r="CS310" s="318"/>
      <c r="CT310" s="253">
        <f t="shared" si="815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253">
        <f t="shared" si="816"/>
        <v>0</v>
      </c>
      <c r="DD310" s="318"/>
      <c r="DE310" s="253">
        <f t="shared" si="817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.75" customHeight="1">
      <c r="A311" s="272" t="str">
        <f t="shared" si="79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818"/>
        <v>0</v>
      </c>
      <c r="F311" s="236">
        <f t="shared" si="819"/>
        <v>0</v>
      </c>
      <c r="G311" s="236">
        <f t="shared" si="800"/>
        <v>0</v>
      </c>
      <c r="H311" s="236">
        <f t="shared" si="820"/>
        <v>0</v>
      </c>
      <c r="I311" s="236">
        <f t="shared" si="801"/>
        <v>0</v>
      </c>
      <c r="J311" s="236">
        <f t="shared" si="802"/>
        <v>0</v>
      </c>
      <c r="K311" s="236">
        <f t="shared" si="803"/>
        <v>0</v>
      </c>
      <c r="L311" s="236">
        <f t="shared" si="804"/>
        <v>0</v>
      </c>
      <c r="M311" s="236">
        <f t="shared" si="805"/>
        <v>0</v>
      </c>
      <c r="N311" s="236">
        <f t="shared" si="806"/>
        <v>0</v>
      </c>
      <c r="O311" s="236">
        <f t="shared" si="807"/>
        <v>0</v>
      </c>
      <c r="P311" s="220"/>
      <c r="Q311" s="221"/>
      <c r="R311" s="237">
        <f t="shared" si="821"/>
        <v>0</v>
      </c>
      <c r="S311" s="221"/>
      <c r="T311" s="237">
        <f t="shared" si="822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823"/>
        <v>0</v>
      </c>
      <c r="AD311" s="221"/>
      <c r="AE311" s="237">
        <f t="shared" si="824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825"/>
        <v>0</v>
      </c>
      <c r="AO311" s="221"/>
      <c r="AP311" s="237">
        <f t="shared" si="826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827"/>
        <v>0</v>
      </c>
      <c r="AZ311" s="221"/>
      <c r="BA311" s="237">
        <f t="shared" si="828"/>
        <v>0</v>
      </c>
      <c r="BB311" s="221"/>
      <c r="BC311" s="233"/>
      <c r="BD311" s="221"/>
      <c r="BE311" s="221"/>
      <c r="BF311" s="233"/>
      <c r="BG311" s="221"/>
      <c r="BH311" s="379">
        <f t="shared" si="808"/>
        <v>0</v>
      </c>
      <c r="BI311" s="255" t="str">
        <f t="shared" si="809"/>
        <v>10</v>
      </c>
      <c r="BJ311" s="318"/>
      <c r="BK311" s="253">
        <f t="shared" si="829"/>
        <v>0</v>
      </c>
      <c r="BL311" s="318"/>
      <c r="BM311" s="253">
        <f t="shared" si="810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253">
        <f t="shared" si="811"/>
        <v>0</v>
      </c>
      <c r="BW311" s="318"/>
      <c r="BX311" s="253">
        <f t="shared" si="830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253">
        <f t="shared" si="812"/>
        <v>0</v>
      </c>
      <c r="CH311" s="318"/>
      <c r="CI311" s="253">
        <f t="shared" si="813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253">
        <f t="shared" si="814"/>
        <v>0</v>
      </c>
      <c r="CS311" s="318"/>
      <c r="CT311" s="253">
        <f t="shared" si="815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253">
        <f t="shared" si="816"/>
        <v>0</v>
      </c>
      <c r="DD311" s="318"/>
      <c r="DE311" s="253">
        <f t="shared" si="817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.75" customHeight="1">
      <c r="A312" s="272" t="str">
        <f t="shared" si="79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818"/>
        <v>0</v>
      </c>
      <c r="F312" s="236">
        <f t="shared" si="819"/>
        <v>0</v>
      </c>
      <c r="G312" s="236">
        <f t="shared" si="800"/>
        <v>0</v>
      </c>
      <c r="H312" s="236">
        <f t="shared" si="820"/>
        <v>0</v>
      </c>
      <c r="I312" s="236">
        <f t="shared" si="801"/>
        <v>0</v>
      </c>
      <c r="J312" s="236">
        <f t="shared" si="802"/>
        <v>0</v>
      </c>
      <c r="K312" s="236">
        <f t="shared" si="803"/>
        <v>0</v>
      </c>
      <c r="L312" s="236">
        <f t="shared" si="804"/>
        <v>0</v>
      </c>
      <c r="M312" s="236">
        <f t="shared" si="805"/>
        <v>0</v>
      </c>
      <c r="N312" s="236">
        <f t="shared" si="806"/>
        <v>0</v>
      </c>
      <c r="O312" s="236">
        <f t="shared" si="807"/>
        <v>0</v>
      </c>
      <c r="P312" s="220"/>
      <c r="Q312" s="221"/>
      <c r="R312" s="237">
        <f t="shared" si="821"/>
        <v>0</v>
      </c>
      <c r="S312" s="221"/>
      <c r="T312" s="237">
        <f t="shared" si="822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823"/>
        <v>0</v>
      </c>
      <c r="AD312" s="221"/>
      <c r="AE312" s="237">
        <f t="shared" si="824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825"/>
        <v>0</v>
      </c>
      <c r="AO312" s="221"/>
      <c r="AP312" s="237">
        <f t="shared" si="826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827"/>
        <v>0</v>
      </c>
      <c r="AZ312" s="221"/>
      <c r="BA312" s="237">
        <f t="shared" si="828"/>
        <v>0</v>
      </c>
      <c r="BB312" s="221"/>
      <c r="BC312" s="233"/>
      <c r="BD312" s="221"/>
      <c r="BE312" s="221"/>
      <c r="BF312" s="233"/>
      <c r="BG312" s="221"/>
      <c r="BH312" s="379">
        <f t="shared" si="808"/>
        <v>0</v>
      </c>
      <c r="BI312" s="255" t="str">
        <f t="shared" si="809"/>
        <v>11</v>
      </c>
      <c r="BJ312" s="318"/>
      <c r="BK312" s="253">
        <f t="shared" si="829"/>
        <v>0</v>
      </c>
      <c r="BL312" s="318"/>
      <c r="BM312" s="253">
        <f t="shared" si="810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253">
        <f t="shared" si="811"/>
        <v>0</v>
      </c>
      <c r="BW312" s="318"/>
      <c r="BX312" s="253">
        <f t="shared" si="830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253">
        <f t="shared" si="812"/>
        <v>0</v>
      </c>
      <c r="CH312" s="318"/>
      <c r="CI312" s="253">
        <f t="shared" si="813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253">
        <f t="shared" si="814"/>
        <v>0</v>
      </c>
      <c r="CS312" s="318"/>
      <c r="CT312" s="253">
        <f t="shared" si="815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253">
        <f t="shared" si="816"/>
        <v>0</v>
      </c>
      <c r="DD312" s="318"/>
      <c r="DE312" s="253">
        <f t="shared" si="817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.75" customHeight="1">
      <c r="A313" s="272" t="str">
        <f t="shared" si="79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818"/>
        <v>0</v>
      </c>
      <c r="F313" s="236">
        <f t="shared" si="819"/>
        <v>0</v>
      </c>
      <c r="G313" s="236">
        <f t="shared" si="800"/>
        <v>0</v>
      </c>
      <c r="H313" s="236">
        <f t="shared" si="820"/>
        <v>0</v>
      </c>
      <c r="I313" s="236">
        <f t="shared" si="801"/>
        <v>0</v>
      </c>
      <c r="J313" s="236">
        <f t="shared" si="802"/>
        <v>0</v>
      </c>
      <c r="K313" s="236">
        <f t="shared" si="803"/>
        <v>0</v>
      </c>
      <c r="L313" s="236">
        <f t="shared" si="804"/>
        <v>0</v>
      </c>
      <c r="M313" s="236">
        <f t="shared" si="805"/>
        <v>0</v>
      </c>
      <c r="N313" s="236">
        <f t="shared" si="806"/>
        <v>0</v>
      </c>
      <c r="O313" s="236">
        <f t="shared" si="807"/>
        <v>0</v>
      </c>
      <c r="P313" s="220"/>
      <c r="Q313" s="221"/>
      <c r="R313" s="237">
        <f t="shared" si="821"/>
        <v>0</v>
      </c>
      <c r="S313" s="221"/>
      <c r="T313" s="237">
        <f t="shared" si="822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823"/>
        <v>0</v>
      </c>
      <c r="AD313" s="221"/>
      <c r="AE313" s="237">
        <f t="shared" si="824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825"/>
        <v>0</v>
      </c>
      <c r="AO313" s="221"/>
      <c r="AP313" s="237">
        <f t="shared" si="826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827"/>
        <v>0</v>
      </c>
      <c r="AZ313" s="221"/>
      <c r="BA313" s="237">
        <f t="shared" si="828"/>
        <v>0</v>
      </c>
      <c r="BB313" s="221"/>
      <c r="BC313" s="233"/>
      <c r="BD313" s="221"/>
      <c r="BE313" s="221"/>
      <c r="BF313" s="233"/>
      <c r="BG313" s="221"/>
      <c r="BH313" s="379">
        <f t="shared" si="808"/>
        <v>0</v>
      </c>
      <c r="BI313" s="255" t="str">
        <f t="shared" si="809"/>
        <v>12</v>
      </c>
      <c r="BJ313" s="318"/>
      <c r="BK313" s="253">
        <f t="shared" si="829"/>
        <v>0</v>
      </c>
      <c r="BL313" s="318"/>
      <c r="BM313" s="253">
        <f t="shared" si="810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253">
        <f t="shared" si="811"/>
        <v>0</v>
      </c>
      <c r="BW313" s="318"/>
      <c r="BX313" s="253">
        <f t="shared" si="830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253">
        <f t="shared" si="812"/>
        <v>0</v>
      </c>
      <c r="CH313" s="318"/>
      <c r="CI313" s="253">
        <f t="shared" si="813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253">
        <f t="shared" si="814"/>
        <v>0</v>
      </c>
      <c r="CS313" s="318"/>
      <c r="CT313" s="253">
        <f t="shared" si="815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253">
        <f t="shared" si="816"/>
        <v>0</v>
      </c>
      <c r="DD313" s="318"/>
      <c r="DE313" s="253">
        <f t="shared" si="817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ht="13.5" customHeight="1" thickBot="1">
      <c r="A314" s="272" t="str">
        <f t="shared" si="79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818"/>
        <v>0</v>
      </c>
      <c r="F314" s="236">
        <f t="shared" si="819"/>
        <v>0</v>
      </c>
      <c r="G314" s="236">
        <f t="shared" si="800"/>
        <v>0</v>
      </c>
      <c r="H314" s="236">
        <f t="shared" si="820"/>
        <v>0</v>
      </c>
      <c r="I314" s="236">
        <f t="shared" si="801"/>
        <v>0</v>
      </c>
      <c r="J314" s="236">
        <f t="shared" si="802"/>
        <v>0</v>
      </c>
      <c r="K314" s="236">
        <f t="shared" si="803"/>
        <v>0</v>
      </c>
      <c r="L314" s="236">
        <f t="shared" si="804"/>
        <v>0</v>
      </c>
      <c r="M314" s="236">
        <f t="shared" si="805"/>
        <v>0</v>
      </c>
      <c r="N314" s="236">
        <f t="shared" si="806"/>
        <v>0</v>
      </c>
      <c r="O314" s="236">
        <f>ROUND(SUM(Z314,AK314,AV314,BG314),1)</f>
        <v>0</v>
      </c>
      <c r="P314" s="223"/>
      <c r="Q314" s="224"/>
      <c r="R314" s="238">
        <f t="shared" si="821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823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825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827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9">
        <f t="shared" si="808"/>
        <v>0</v>
      </c>
      <c r="BI314" s="319" t="str">
        <f t="shared" si="809"/>
        <v>13</v>
      </c>
      <c r="BJ314" s="320"/>
      <c r="BK314" s="321">
        <f t="shared" si="829"/>
        <v>0</v>
      </c>
      <c r="BL314" s="320"/>
      <c r="BM314" s="321">
        <f t="shared" si="810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1">
        <f t="shared" si="811"/>
        <v>0</v>
      </c>
      <c r="BW314" s="320"/>
      <c r="BX314" s="321">
        <f t="shared" si="830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1">
        <f t="shared" si="812"/>
        <v>0</v>
      </c>
      <c r="CH314" s="320"/>
      <c r="CI314" s="321">
        <f t="shared" si="813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1">
        <f t="shared" si="814"/>
        <v>0</v>
      </c>
      <c r="CS314" s="320"/>
      <c r="CT314" s="321">
        <f t="shared" si="815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1">
        <f t="shared" si="816"/>
        <v>0</v>
      </c>
      <c r="DD314" s="320"/>
      <c r="DE314" s="321">
        <f t="shared" si="817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customHeight="1">
      <c r="A315" s="271" t="str">
        <f>B315</f>
        <v>Внести наименование учреждения 22</v>
      </c>
      <c r="B315" s="712" t="s">
        <v>266</v>
      </c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4"/>
      <c r="P315" s="715" t="str">
        <f>CONCATENATE(P$1," - ",$B315)</f>
        <v>1 квартал - Внести наименование учреждения 22</v>
      </c>
      <c r="Q315" s="716"/>
      <c r="R315" s="716"/>
      <c r="S315" s="716"/>
      <c r="T315" s="716"/>
      <c r="U315" s="716"/>
      <c r="V315" s="716"/>
      <c r="W315" s="716"/>
      <c r="X315" s="716"/>
      <c r="Y315" s="716"/>
      <c r="Z315" s="717"/>
      <c r="AA315" s="715" t="str">
        <f>CONCATENATE(AA$1," - ",$B315)</f>
        <v>2 квартал - Внести наименование учреждения 22</v>
      </c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7"/>
      <c r="AL315" s="715" t="str">
        <f>CONCATENATE(AL$1," - ",$B315)</f>
        <v>3 квартал - Внести наименование учреждения 22</v>
      </c>
      <c r="AM315" s="716"/>
      <c r="AN315" s="716"/>
      <c r="AO315" s="716"/>
      <c r="AP315" s="716"/>
      <c r="AQ315" s="716"/>
      <c r="AR315" s="716"/>
      <c r="AS315" s="716"/>
      <c r="AT315" s="716"/>
      <c r="AU315" s="716"/>
      <c r="AV315" s="717"/>
      <c r="AW315" s="715" t="str">
        <f>CONCATENATE(AW$1," - ",$B315)</f>
        <v>4 квартал - Внести наименование учреждения 22</v>
      </c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7"/>
      <c r="BH315" s="379">
        <f t="shared" si="808"/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831">IF(ROUND(E321-SUM(E322,E324:E325),5)&gt;=0,0,"Ошибка")</f>
        <v>0</v>
      </c>
      <c r="BK315" s="285">
        <f t="shared" si="831"/>
        <v>0</v>
      </c>
      <c r="BL315" s="285">
        <f t="shared" si="831"/>
        <v>0</v>
      </c>
      <c r="BM315" s="285">
        <f t="shared" si="831"/>
        <v>0</v>
      </c>
      <c r="BN315" s="285">
        <f t="shared" si="831"/>
        <v>0</v>
      </c>
      <c r="BO315" s="285">
        <f t="shared" si="831"/>
        <v>0</v>
      </c>
      <c r="BP315" s="285">
        <f t="shared" si="831"/>
        <v>0</v>
      </c>
      <c r="BQ315" s="285">
        <f t="shared" si="831"/>
        <v>0</v>
      </c>
      <c r="BR315" s="285">
        <f t="shared" si="831"/>
        <v>0</v>
      </c>
      <c r="BS315" s="285">
        <f t="shared" si="831"/>
        <v>0</v>
      </c>
      <c r="BT315" s="285">
        <f t="shared" si="831"/>
        <v>0</v>
      </c>
      <c r="BU315" s="285">
        <f t="shared" si="831"/>
        <v>0</v>
      </c>
      <c r="BV315" s="285">
        <f t="shared" si="831"/>
        <v>0</v>
      </c>
      <c r="BW315" s="285">
        <f t="shared" si="831"/>
        <v>0</v>
      </c>
      <c r="BX315" s="285">
        <f t="shared" si="831"/>
        <v>0</v>
      </c>
      <c r="BY315" s="285">
        <f t="shared" si="831"/>
        <v>0</v>
      </c>
      <c r="BZ315" s="285">
        <f t="shared" si="831"/>
        <v>0</v>
      </c>
      <c r="CA315" s="285">
        <f t="shared" si="831"/>
        <v>0</v>
      </c>
      <c r="CB315" s="285">
        <f t="shared" si="831"/>
        <v>0</v>
      </c>
      <c r="CC315" s="285">
        <f t="shared" si="831"/>
        <v>0</v>
      </c>
      <c r="CD315" s="285">
        <f t="shared" si="831"/>
        <v>0</v>
      </c>
      <c r="CE315" s="285">
        <f t="shared" si="831"/>
        <v>0</v>
      </c>
      <c r="CF315" s="285">
        <f t="shared" si="831"/>
        <v>0</v>
      </c>
      <c r="CG315" s="285">
        <f t="shared" si="831"/>
        <v>0</v>
      </c>
      <c r="CH315" s="285">
        <f t="shared" si="831"/>
        <v>0</v>
      </c>
      <c r="CI315" s="285">
        <f t="shared" si="831"/>
        <v>0</v>
      </c>
      <c r="CJ315" s="285">
        <f t="shared" si="831"/>
        <v>0</v>
      </c>
      <c r="CK315" s="285">
        <f t="shared" si="831"/>
        <v>0</v>
      </c>
      <c r="CL315" s="285">
        <f t="shared" si="831"/>
        <v>0</v>
      </c>
      <c r="CM315" s="285">
        <f t="shared" si="831"/>
        <v>0</v>
      </c>
      <c r="CN315" s="285">
        <f t="shared" si="831"/>
        <v>0</v>
      </c>
      <c r="CO315" s="285">
        <f t="shared" si="831"/>
        <v>0</v>
      </c>
      <c r="CP315" s="285">
        <f t="shared" ref="CP315:DL315" si="832">IF(ROUND(AK321-SUM(AK322,AK324:AK325),5)&gt;=0,0,"Ошибка")</f>
        <v>0</v>
      </c>
      <c r="CQ315" s="285">
        <f t="shared" si="832"/>
        <v>0</v>
      </c>
      <c r="CR315" s="285">
        <f t="shared" si="832"/>
        <v>0</v>
      </c>
      <c r="CS315" s="285">
        <f t="shared" si="832"/>
        <v>0</v>
      </c>
      <c r="CT315" s="285">
        <f t="shared" si="832"/>
        <v>0</v>
      </c>
      <c r="CU315" s="285">
        <f t="shared" si="832"/>
        <v>0</v>
      </c>
      <c r="CV315" s="285">
        <f t="shared" si="832"/>
        <v>0</v>
      </c>
      <c r="CW315" s="285">
        <f t="shared" si="832"/>
        <v>0</v>
      </c>
      <c r="CX315" s="285">
        <f t="shared" si="832"/>
        <v>0</v>
      </c>
      <c r="CY315" s="285">
        <f t="shared" si="832"/>
        <v>0</v>
      </c>
      <c r="CZ315" s="285">
        <f t="shared" si="832"/>
        <v>0</v>
      </c>
      <c r="DA315" s="285">
        <f t="shared" si="832"/>
        <v>0</v>
      </c>
      <c r="DB315" s="285">
        <f t="shared" si="832"/>
        <v>0</v>
      </c>
      <c r="DC315" s="285">
        <f t="shared" si="832"/>
        <v>0</v>
      </c>
      <c r="DD315" s="285">
        <f t="shared" si="832"/>
        <v>0</v>
      </c>
      <c r="DE315" s="285">
        <f t="shared" si="832"/>
        <v>0</v>
      </c>
      <c r="DF315" s="285">
        <f t="shared" si="832"/>
        <v>0</v>
      </c>
      <c r="DG315" s="285">
        <f t="shared" si="832"/>
        <v>0</v>
      </c>
      <c r="DH315" s="285">
        <f t="shared" si="832"/>
        <v>0</v>
      </c>
      <c r="DI315" s="285">
        <f t="shared" si="832"/>
        <v>0</v>
      </c>
      <c r="DJ315" s="285">
        <f t="shared" si="832"/>
        <v>0</v>
      </c>
      <c r="DK315" s="285">
        <f t="shared" si="832"/>
        <v>0</v>
      </c>
      <c r="DL315" s="285">
        <f t="shared" si="832"/>
        <v>0</v>
      </c>
    </row>
    <row r="316" spans="1:116" s="27" customFormat="1" ht="24.75" customHeight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833">SUM(J317:J321,J326:J328)</f>
        <v>0</v>
      </c>
      <c r="K316" s="236">
        <f t="shared" si="833"/>
        <v>0</v>
      </c>
      <c r="L316" s="236">
        <f t="shared" si="833"/>
        <v>0</v>
      </c>
      <c r="M316" s="236">
        <f t="shared" si="833"/>
        <v>0</v>
      </c>
      <c r="N316" s="236">
        <f t="shared" si="833"/>
        <v>0</v>
      </c>
      <c r="O316" s="236">
        <f t="shared" si="833"/>
        <v>0</v>
      </c>
      <c r="P316" s="228">
        <f t="shared" ref="P316:AJ316" si="834">SUM(P317:P321,P326:P328)</f>
        <v>0</v>
      </c>
      <c r="Q316" s="226">
        <f t="shared" si="834"/>
        <v>0</v>
      </c>
      <c r="R316" s="236">
        <f t="shared" si="834"/>
        <v>0</v>
      </c>
      <c r="S316" s="226">
        <f t="shared" si="834"/>
        <v>0</v>
      </c>
      <c r="T316" s="236">
        <f t="shared" si="834"/>
        <v>0</v>
      </c>
      <c r="U316" s="226">
        <f t="shared" si="834"/>
        <v>0</v>
      </c>
      <c r="V316" s="235">
        <f t="shared" si="834"/>
        <v>0</v>
      </c>
      <c r="W316" s="226">
        <f t="shared" si="834"/>
        <v>0</v>
      </c>
      <c r="X316" s="226">
        <f t="shared" si="834"/>
        <v>0</v>
      </c>
      <c r="Y316" s="235">
        <f t="shared" si="834"/>
        <v>0</v>
      </c>
      <c r="Z316" s="227">
        <f t="shared" si="834"/>
        <v>0</v>
      </c>
      <c r="AA316" s="228">
        <f t="shared" si="834"/>
        <v>0</v>
      </c>
      <c r="AB316" s="226">
        <f t="shared" si="834"/>
        <v>0</v>
      </c>
      <c r="AC316" s="236">
        <f t="shared" si="834"/>
        <v>0</v>
      </c>
      <c r="AD316" s="226">
        <f t="shared" si="834"/>
        <v>0</v>
      </c>
      <c r="AE316" s="236">
        <f t="shared" si="834"/>
        <v>0</v>
      </c>
      <c r="AF316" s="226">
        <f t="shared" si="834"/>
        <v>0</v>
      </c>
      <c r="AG316" s="235">
        <f t="shared" si="834"/>
        <v>0</v>
      </c>
      <c r="AH316" s="226">
        <f t="shared" si="834"/>
        <v>0</v>
      </c>
      <c r="AI316" s="226">
        <f t="shared" si="834"/>
        <v>0</v>
      </c>
      <c r="AJ316" s="235">
        <f t="shared" si="834"/>
        <v>0</v>
      </c>
      <c r="AK316" s="227">
        <f t="shared" ref="AK316:BG316" si="835">SUM(AK317:AK321,AK326:AK328)</f>
        <v>0</v>
      </c>
      <c r="AL316" s="228">
        <f t="shared" si="835"/>
        <v>0</v>
      </c>
      <c r="AM316" s="226">
        <f t="shared" si="835"/>
        <v>0</v>
      </c>
      <c r="AN316" s="236">
        <f t="shared" si="835"/>
        <v>0</v>
      </c>
      <c r="AO316" s="226">
        <f t="shared" si="835"/>
        <v>0</v>
      </c>
      <c r="AP316" s="236">
        <f t="shared" si="835"/>
        <v>0</v>
      </c>
      <c r="AQ316" s="226">
        <f t="shared" si="835"/>
        <v>0</v>
      </c>
      <c r="AR316" s="235">
        <f t="shared" si="835"/>
        <v>0</v>
      </c>
      <c r="AS316" s="226">
        <f t="shared" si="835"/>
        <v>0</v>
      </c>
      <c r="AT316" s="226">
        <f t="shared" si="835"/>
        <v>0</v>
      </c>
      <c r="AU316" s="235">
        <f t="shared" si="835"/>
        <v>0</v>
      </c>
      <c r="AV316" s="227">
        <f t="shared" si="835"/>
        <v>0</v>
      </c>
      <c r="AW316" s="228">
        <f t="shared" si="835"/>
        <v>0</v>
      </c>
      <c r="AX316" s="226">
        <f t="shared" si="835"/>
        <v>0</v>
      </c>
      <c r="AY316" s="236">
        <f t="shared" si="835"/>
        <v>0</v>
      </c>
      <c r="AZ316" s="226">
        <f t="shared" si="835"/>
        <v>0</v>
      </c>
      <c r="BA316" s="236">
        <f t="shared" si="835"/>
        <v>0</v>
      </c>
      <c r="BB316" s="226">
        <f t="shared" si="835"/>
        <v>0</v>
      </c>
      <c r="BC316" s="235">
        <f t="shared" si="835"/>
        <v>0</v>
      </c>
      <c r="BD316" s="226">
        <f t="shared" si="835"/>
        <v>0</v>
      </c>
      <c r="BE316" s="226">
        <f t="shared" si="835"/>
        <v>0</v>
      </c>
      <c r="BF316" s="235">
        <f t="shared" si="835"/>
        <v>0</v>
      </c>
      <c r="BG316" s="227">
        <f t="shared" si="835"/>
        <v>0</v>
      </c>
      <c r="BH316" s="379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836">IF(E322-E323&gt;=0,0,"Ошибка")</f>
        <v>0</v>
      </c>
      <c r="BK316" s="253">
        <f t="shared" si="836"/>
        <v>0</v>
      </c>
      <c r="BL316" s="253">
        <f t="shared" si="836"/>
        <v>0</v>
      </c>
      <c r="BM316" s="253">
        <f t="shared" si="836"/>
        <v>0</v>
      </c>
      <c r="BN316" s="253">
        <f t="shared" si="836"/>
        <v>0</v>
      </c>
      <c r="BO316" s="253">
        <f t="shared" si="836"/>
        <v>0</v>
      </c>
      <c r="BP316" s="253">
        <f t="shared" si="836"/>
        <v>0</v>
      </c>
      <c r="BQ316" s="253">
        <f t="shared" si="836"/>
        <v>0</v>
      </c>
      <c r="BR316" s="253">
        <f t="shared" si="836"/>
        <v>0</v>
      </c>
      <c r="BS316" s="253">
        <f t="shared" si="836"/>
        <v>0</v>
      </c>
      <c r="BT316" s="253">
        <f t="shared" si="836"/>
        <v>0</v>
      </c>
      <c r="BU316" s="253">
        <f t="shared" si="836"/>
        <v>0</v>
      </c>
      <c r="BV316" s="253">
        <f t="shared" si="836"/>
        <v>0</v>
      </c>
      <c r="BW316" s="253">
        <f t="shared" si="836"/>
        <v>0</v>
      </c>
      <c r="BX316" s="253">
        <f t="shared" si="836"/>
        <v>0</v>
      </c>
      <c r="BY316" s="253">
        <f t="shared" si="836"/>
        <v>0</v>
      </c>
      <c r="BZ316" s="253">
        <f t="shared" si="836"/>
        <v>0</v>
      </c>
      <c r="CA316" s="253">
        <f t="shared" si="836"/>
        <v>0</v>
      </c>
      <c r="CB316" s="253">
        <f t="shared" si="836"/>
        <v>0</v>
      </c>
      <c r="CC316" s="253">
        <f t="shared" si="836"/>
        <v>0</v>
      </c>
      <c r="CD316" s="253">
        <f t="shared" si="836"/>
        <v>0</v>
      </c>
      <c r="CE316" s="253">
        <f t="shared" si="836"/>
        <v>0</v>
      </c>
      <c r="CF316" s="253">
        <f t="shared" si="836"/>
        <v>0</v>
      </c>
      <c r="CG316" s="253">
        <f t="shared" si="836"/>
        <v>0</v>
      </c>
      <c r="CH316" s="253">
        <f t="shared" si="836"/>
        <v>0</v>
      </c>
      <c r="CI316" s="253">
        <f t="shared" si="836"/>
        <v>0</v>
      </c>
      <c r="CJ316" s="253">
        <f t="shared" si="836"/>
        <v>0</v>
      </c>
      <c r="CK316" s="253">
        <f t="shared" si="836"/>
        <v>0</v>
      </c>
      <c r="CL316" s="253">
        <f t="shared" si="836"/>
        <v>0</v>
      </c>
      <c r="CM316" s="253">
        <f t="shared" si="836"/>
        <v>0</v>
      </c>
      <c r="CN316" s="253">
        <f t="shared" si="836"/>
        <v>0</v>
      </c>
      <c r="CO316" s="253">
        <f t="shared" si="836"/>
        <v>0</v>
      </c>
      <c r="CP316" s="253">
        <f t="shared" ref="CP316:DL316" si="837">IF(AK322-AK323&gt;=0,0,"Ошибка")</f>
        <v>0</v>
      </c>
      <c r="CQ316" s="253">
        <f t="shared" si="837"/>
        <v>0</v>
      </c>
      <c r="CR316" s="253">
        <f t="shared" si="837"/>
        <v>0</v>
      </c>
      <c r="CS316" s="253">
        <f t="shared" si="837"/>
        <v>0</v>
      </c>
      <c r="CT316" s="253">
        <f t="shared" si="837"/>
        <v>0</v>
      </c>
      <c r="CU316" s="253">
        <f t="shared" si="837"/>
        <v>0</v>
      </c>
      <c r="CV316" s="253">
        <f t="shared" si="837"/>
        <v>0</v>
      </c>
      <c r="CW316" s="253">
        <f t="shared" si="837"/>
        <v>0</v>
      </c>
      <c r="CX316" s="253">
        <f t="shared" si="837"/>
        <v>0</v>
      </c>
      <c r="CY316" s="253">
        <f t="shared" si="837"/>
        <v>0</v>
      </c>
      <c r="CZ316" s="253">
        <f t="shared" si="837"/>
        <v>0</v>
      </c>
      <c r="DA316" s="253">
        <f t="shared" si="837"/>
        <v>0</v>
      </c>
      <c r="DB316" s="253">
        <f t="shared" si="837"/>
        <v>0</v>
      </c>
      <c r="DC316" s="253">
        <f t="shared" si="837"/>
        <v>0</v>
      </c>
      <c r="DD316" s="253">
        <f t="shared" si="837"/>
        <v>0</v>
      </c>
      <c r="DE316" s="253">
        <f t="shared" si="837"/>
        <v>0</v>
      </c>
      <c r="DF316" s="253">
        <f t="shared" si="837"/>
        <v>0</v>
      </c>
      <c r="DG316" s="253">
        <f t="shared" si="837"/>
        <v>0</v>
      </c>
      <c r="DH316" s="253">
        <f t="shared" si="837"/>
        <v>0</v>
      </c>
      <c r="DI316" s="253">
        <f t="shared" si="837"/>
        <v>0</v>
      </c>
      <c r="DJ316" s="253">
        <f t="shared" si="837"/>
        <v>0</v>
      </c>
      <c r="DK316" s="253">
        <f t="shared" si="837"/>
        <v>0</v>
      </c>
      <c r="DL316" s="253">
        <f t="shared" si="837"/>
        <v>0</v>
      </c>
    </row>
    <row r="317" spans="1:116" s="27" customFormat="1" ht="24.75" customHeight="1">
      <c r="A317" s="272" t="str">
        <f t="shared" ref="A317:A328" si="83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839">SUM(J317:L317)</f>
        <v>0</v>
      </c>
      <c r="H317" s="236">
        <f>ROUND(SUM(S317,AD317,AO317,AZ317),1)</f>
        <v>0</v>
      </c>
      <c r="I317" s="236">
        <f t="shared" ref="I317:I328" si="840">SUM(M317:O317)</f>
        <v>0</v>
      </c>
      <c r="J317" s="236">
        <f t="shared" ref="J317:J328" si="841">ROUND(SUM(U317,AF317,AQ317,BB317),1)</f>
        <v>0</v>
      </c>
      <c r="K317" s="236">
        <f t="shared" ref="K317:K328" si="842">ROUND(SUM(V317,AG317,AR317,BC317),1)</f>
        <v>0</v>
      </c>
      <c r="L317" s="236">
        <f t="shared" ref="L317:L328" si="843">ROUND(SUM(W317,AH317,AS317,BD317),1)</f>
        <v>0</v>
      </c>
      <c r="M317" s="236">
        <f t="shared" ref="M317:M328" si="844">ROUND(SUM(X317,AI317,AT317,BE317),1)</f>
        <v>0</v>
      </c>
      <c r="N317" s="236">
        <f t="shared" ref="N317:N328" si="845">ROUND(SUM(Y317,AJ317,AU317,BF317),1)</f>
        <v>0</v>
      </c>
      <c r="O317" s="236">
        <f t="shared" ref="O317:O327" si="846">ROUND(SUM(Z317,AK317,AV317,BG317),1)</f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9">
        <f t="shared" ref="BH317:BH328" si="847">IF((COUNTA(BJ317:DL317)-COUNTIF(BJ317:DL317,0))=0,0,CONCATENATE("Ошибки!-",COUNTA(BJ317:DL317)-COUNTIF(BJ317:DL317,0)))</f>
        <v>0</v>
      </c>
      <c r="BI317" s="255" t="str">
        <f t="shared" ref="BI317:BI328" si="848">D317</f>
        <v>02</v>
      </c>
      <c r="BJ317" s="318"/>
      <c r="BK317" s="253">
        <f>IF(ROUND((E317-F317),5)&gt;=0,0,"Ошибка!")</f>
        <v>0</v>
      </c>
      <c r="BL317" s="318"/>
      <c r="BM317" s="253">
        <f t="shared" ref="BM317:BM328" si="849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253">
        <f t="shared" ref="BV317:BV328" si="850">IF(ROUND((P317-Q317),5)&gt;=0,0,"Ошибка!")</f>
        <v>0</v>
      </c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253">
        <f t="shared" ref="CG317:CG328" si="851">IF(ROUND((AA317-AB317),5)&gt;=0,0,"Ошибка!")</f>
        <v>0</v>
      </c>
      <c r="CH317" s="318"/>
      <c r="CI317" s="253">
        <f t="shared" ref="CI317:CI328" si="852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253">
        <f t="shared" ref="CR317:CR328" si="853">IF(ROUND((AL317-AM317),5)&gt;=0,0,"Ошибка!")</f>
        <v>0</v>
      </c>
      <c r="CS317" s="318"/>
      <c r="CT317" s="253">
        <f t="shared" ref="CT317:CT328" si="854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253">
        <f t="shared" ref="DC317:DC328" si="855">IF(ROUND((AW317-AX317),5)&gt;=0,0,"Ошибка!")</f>
        <v>0</v>
      </c>
      <c r="DD317" s="318"/>
      <c r="DE317" s="253">
        <f t="shared" ref="DE317:DE328" si="856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.75" customHeight="1">
      <c r="A318" s="272" t="str">
        <f t="shared" si="83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857">ROUND(SUM(P318,AA318,AL318,AW318),0)</f>
        <v>0</v>
      </c>
      <c r="F318" s="236">
        <f t="shared" ref="F318:F328" si="858">ROUND(SUM(Q318,AB318,AM318,AX318),1)</f>
        <v>0</v>
      </c>
      <c r="G318" s="236">
        <f t="shared" si="839"/>
        <v>0</v>
      </c>
      <c r="H318" s="236">
        <f t="shared" ref="H318:H328" si="859">ROUND(SUM(S318,AD318,AO318,AZ318),1)</f>
        <v>0</v>
      </c>
      <c r="I318" s="236">
        <f t="shared" si="840"/>
        <v>0</v>
      </c>
      <c r="J318" s="236">
        <f t="shared" si="841"/>
        <v>0</v>
      </c>
      <c r="K318" s="236">
        <f t="shared" si="842"/>
        <v>0</v>
      </c>
      <c r="L318" s="236">
        <f t="shared" si="843"/>
        <v>0</v>
      </c>
      <c r="M318" s="236">
        <f t="shared" si="844"/>
        <v>0</v>
      </c>
      <c r="N318" s="236">
        <f t="shared" si="845"/>
        <v>0</v>
      </c>
      <c r="O318" s="236">
        <f t="shared" si="846"/>
        <v>0</v>
      </c>
      <c r="P318" s="220"/>
      <c r="Q318" s="221"/>
      <c r="R318" s="237">
        <f t="shared" ref="R318:R328" si="860">SUM(U318:W318)</f>
        <v>0</v>
      </c>
      <c r="S318" s="221"/>
      <c r="T318" s="237">
        <f t="shared" ref="T318:T327" si="861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862">SUM(AF318:AH318)</f>
        <v>0</v>
      </c>
      <c r="AD318" s="221"/>
      <c r="AE318" s="237">
        <f t="shared" ref="AE318:AE327" si="863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864">SUM(AQ318:AS318)</f>
        <v>0</v>
      </c>
      <c r="AO318" s="221"/>
      <c r="AP318" s="237">
        <f t="shared" ref="AP318:AP327" si="865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866">SUM(BB318:BD318)</f>
        <v>0</v>
      </c>
      <c r="AZ318" s="221"/>
      <c r="BA318" s="237">
        <f t="shared" ref="BA318:BA327" si="867">SUM(BE318:BG318)</f>
        <v>0</v>
      </c>
      <c r="BB318" s="221"/>
      <c r="BC318" s="233"/>
      <c r="BD318" s="221"/>
      <c r="BE318" s="221"/>
      <c r="BF318" s="233"/>
      <c r="BG318" s="221"/>
      <c r="BH318" s="379">
        <f t="shared" si="847"/>
        <v>0</v>
      </c>
      <c r="BI318" s="255" t="str">
        <f t="shared" si="848"/>
        <v>03</v>
      </c>
      <c r="BJ318" s="318"/>
      <c r="BK318" s="253">
        <f t="shared" ref="BK318:BK328" si="868">IF(ROUND((E318-F318),5)&gt;=0,0,"Ошибка!")</f>
        <v>0</v>
      </c>
      <c r="BL318" s="318"/>
      <c r="BM318" s="253">
        <f t="shared" si="849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253">
        <f t="shared" si="850"/>
        <v>0</v>
      </c>
      <c r="BW318" s="318"/>
      <c r="BX318" s="253">
        <f t="shared" ref="BX318:BX328" si="869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253">
        <f t="shared" si="851"/>
        <v>0</v>
      </c>
      <c r="CH318" s="318"/>
      <c r="CI318" s="253">
        <f t="shared" si="852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253">
        <f t="shared" si="853"/>
        <v>0</v>
      </c>
      <c r="CS318" s="318"/>
      <c r="CT318" s="253">
        <f t="shared" si="854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253">
        <f t="shared" si="855"/>
        <v>0</v>
      </c>
      <c r="DD318" s="318"/>
      <c r="DE318" s="253">
        <f t="shared" si="856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.75" customHeight="1">
      <c r="A319" s="272" t="str">
        <f t="shared" si="83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857"/>
        <v>0</v>
      </c>
      <c r="F319" s="236">
        <f t="shared" si="858"/>
        <v>0</v>
      </c>
      <c r="G319" s="236">
        <f t="shared" si="839"/>
        <v>0</v>
      </c>
      <c r="H319" s="236">
        <f t="shared" si="859"/>
        <v>0</v>
      </c>
      <c r="I319" s="236">
        <f t="shared" si="840"/>
        <v>0</v>
      </c>
      <c r="J319" s="236">
        <f t="shared" si="841"/>
        <v>0</v>
      </c>
      <c r="K319" s="236">
        <f t="shared" si="842"/>
        <v>0</v>
      </c>
      <c r="L319" s="236">
        <f t="shared" si="843"/>
        <v>0</v>
      </c>
      <c r="M319" s="236">
        <f t="shared" si="844"/>
        <v>0</v>
      </c>
      <c r="N319" s="236">
        <f t="shared" si="845"/>
        <v>0</v>
      </c>
      <c r="O319" s="236">
        <f t="shared" si="846"/>
        <v>0</v>
      </c>
      <c r="P319" s="220"/>
      <c r="Q319" s="221"/>
      <c r="R319" s="237">
        <f t="shared" si="860"/>
        <v>0</v>
      </c>
      <c r="S319" s="221"/>
      <c r="T319" s="237">
        <f t="shared" si="861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862"/>
        <v>0</v>
      </c>
      <c r="AD319" s="221"/>
      <c r="AE319" s="237">
        <f t="shared" si="863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864"/>
        <v>0</v>
      </c>
      <c r="AO319" s="221"/>
      <c r="AP319" s="237">
        <f t="shared" si="865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866"/>
        <v>0</v>
      </c>
      <c r="AZ319" s="221"/>
      <c r="BA319" s="237">
        <f t="shared" si="867"/>
        <v>0</v>
      </c>
      <c r="BB319" s="221"/>
      <c r="BC319" s="233"/>
      <c r="BD319" s="221"/>
      <c r="BE319" s="221"/>
      <c r="BF319" s="233"/>
      <c r="BG319" s="221"/>
      <c r="BH319" s="379">
        <f t="shared" si="847"/>
        <v>0</v>
      </c>
      <c r="BI319" s="255" t="str">
        <f t="shared" si="848"/>
        <v>04</v>
      </c>
      <c r="BJ319" s="318"/>
      <c r="BK319" s="253">
        <f t="shared" si="868"/>
        <v>0</v>
      </c>
      <c r="BL319" s="318"/>
      <c r="BM319" s="253">
        <f t="shared" si="849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253">
        <f t="shared" si="850"/>
        <v>0</v>
      </c>
      <c r="BW319" s="318"/>
      <c r="BX319" s="253">
        <f t="shared" si="869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253">
        <f t="shared" si="851"/>
        <v>0</v>
      </c>
      <c r="CH319" s="318"/>
      <c r="CI319" s="253">
        <f t="shared" si="852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253">
        <f t="shared" si="853"/>
        <v>0</v>
      </c>
      <c r="CS319" s="318"/>
      <c r="CT319" s="253">
        <f t="shared" si="854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253">
        <f t="shared" si="855"/>
        <v>0</v>
      </c>
      <c r="DD319" s="318"/>
      <c r="DE319" s="253">
        <f t="shared" si="856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.75" customHeight="1">
      <c r="A320" s="272" t="str">
        <f t="shared" si="83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857"/>
        <v>0</v>
      </c>
      <c r="F320" s="236">
        <f t="shared" si="858"/>
        <v>0</v>
      </c>
      <c r="G320" s="236">
        <f t="shared" si="839"/>
        <v>0</v>
      </c>
      <c r="H320" s="236">
        <f t="shared" si="859"/>
        <v>0</v>
      </c>
      <c r="I320" s="236">
        <f t="shared" si="840"/>
        <v>0</v>
      </c>
      <c r="J320" s="236">
        <f t="shared" si="841"/>
        <v>0</v>
      </c>
      <c r="K320" s="236">
        <f t="shared" si="842"/>
        <v>0</v>
      </c>
      <c r="L320" s="236">
        <f t="shared" si="843"/>
        <v>0</v>
      </c>
      <c r="M320" s="236">
        <f t="shared" si="844"/>
        <v>0</v>
      </c>
      <c r="N320" s="236">
        <f t="shared" si="845"/>
        <v>0</v>
      </c>
      <c r="O320" s="236">
        <f t="shared" si="846"/>
        <v>0</v>
      </c>
      <c r="P320" s="220"/>
      <c r="Q320" s="221"/>
      <c r="R320" s="237">
        <f t="shared" si="860"/>
        <v>0</v>
      </c>
      <c r="S320" s="221"/>
      <c r="T320" s="237">
        <f t="shared" si="861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862"/>
        <v>0</v>
      </c>
      <c r="AD320" s="221"/>
      <c r="AE320" s="237">
        <f t="shared" si="863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864"/>
        <v>0</v>
      </c>
      <c r="AO320" s="221"/>
      <c r="AP320" s="237">
        <f t="shared" si="865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866"/>
        <v>0</v>
      </c>
      <c r="AZ320" s="221"/>
      <c r="BA320" s="237">
        <f t="shared" si="867"/>
        <v>0</v>
      </c>
      <c r="BB320" s="221"/>
      <c r="BC320" s="233"/>
      <c r="BD320" s="221"/>
      <c r="BE320" s="221"/>
      <c r="BF320" s="233"/>
      <c r="BG320" s="221"/>
      <c r="BH320" s="379">
        <f t="shared" si="847"/>
        <v>0</v>
      </c>
      <c r="BI320" s="255" t="str">
        <f t="shared" si="848"/>
        <v>05</v>
      </c>
      <c r="BJ320" s="318"/>
      <c r="BK320" s="253">
        <f t="shared" si="868"/>
        <v>0</v>
      </c>
      <c r="BL320" s="318"/>
      <c r="BM320" s="253">
        <f t="shared" si="849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253">
        <f t="shared" si="850"/>
        <v>0</v>
      </c>
      <c r="BW320" s="318"/>
      <c r="BX320" s="253">
        <f t="shared" si="869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253">
        <f t="shared" si="851"/>
        <v>0</v>
      </c>
      <c r="CH320" s="318"/>
      <c r="CI320" s="253">
        <f t="shared" si="852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253">
        <f t="shared" si="853"/>
        <v>0</v>
      </c>
      <c r="CS320" s="318"/>
      <c r="CT320" s="253">
        <f t="shared" si="854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253">
        <f t="shared" si="855"/>
        <v>0</v>
      </c>
      <c r="DD320" s="318"/>
      <c r="DE320" s="253">
        <f t="shared" si="856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.75" customHeight="1">
      <c r="A321" s="272" t="str">
        <f t="shared" si="83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857"/>
        <v>0</v>
      </c>
      <c r="F321" s="236">
        <f t="shared" si="858"/>
        <v>0</v>
      </c>
      <c r="G321" s="236">
        <f t="shared" si="839"/>
        <v>0</v>
      </c>
      <c r="H321" s="236">
        <f t="shared" si="859"/>
        <v>0</v>
      </c>
      <c r="I321" s="236">
        <f t="shared" si="840"/>
        <v>0</v>
      </c>
      <c r="J321" s="236">
        <f t="shared" si="841"/>
        <v>0</v>
      </c>
      <c r="K321" s="236">
        <f t="shared" si="842"/>
        <v>0</v>
      </c>
      <c r="L321" s="236">
        <f t="shared" si="843"/>
        <v>0</v>
      </c>
      <c r="M321" s="236">
        <f t="shared" si="844"/>
        <v>0</v>
      </c>
      <c r="N321" s="236">
        <f t="shared" si="845"/>
        <v>0</v>
      </c>
      <c r="O321" s="236">
        <f t="shared" si="846"/>
        <v>0</v>
      </c>
      <c r="P321" s="220"/>
      <c r="Q321" s="221"/>
      <c r="R321" s="237">
        <f t="shared" si="860"/>
        <v>0</v>
      </c>
      <c r="S321" s="221"/>
      <c r="T321" s="237">
        <f t="shared" si="861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862"/>
        <v>0</v>
      </c>
      <c r="AD321" s="221"/>
      <c r="AE321" s="237">
        <f t="shared" si="863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864"/>
        <v>0</v>
      </c>
      <c r="AO321" s="221"/>
      <c r="AP321" s="237">
        <f t="shared" si="865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866"/>
        <v>0</v>
      </c>
      <c r="AZ321" s="221"/>
      <c r="BA321" s="237">
        <f t="shared" si="867"/>
        <v>0</v>
      </c>
      <c r="BB321" s="221"/>
      <c r="BC321" s="233"/>
      <c r="BD321" s="221"/>
      <c r="BE321" s="221"/>
      <c r="BF321" s="233"/>
      <c r="BG321" s="221"/>
      <c r="BH321" s="379">
        <f t="shared" si="847"/>
        <v>0</v>
      </c>
      <c r="BI321" s="255" t="str">
        <f t="shared" si="848"/>
        <v>06</v>
      </c>
      <c r="BJ321" s="318"/>
      <c r="BK321" s="253">
        <f t="shared" si="868"/>
        <v>0</v>
      </c>
      <c r="BL321" s="318"/>
      <c r="BM321" s="253">
        <f t="shared" si="849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253">
        <f t="shared" si="850"/>
        <v>0</v>
      </c>
      <c r="BW321" s="318"/>
      <c r="BX321" s="253">
        <f t="shared" si="869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253">
        <f t="shared" si="851"/>
        <v>0</v>
      </c>
      <c r="CH321" s="318"/>
      <c r="CI321" s="253">
        <f t="shared" si="852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253">
        <f t="shared" si="853"/>
        <v>0</v>
      </c>
      <c r="CS321" s="318"/>
      <c r="CT321" s="253">
        <f t="shared" si="854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253">
        <f t="shared" si="855"/>
        <v>0</v>
      </c>
      <c r="DD321" s="318"/>
      <c r="DE321" s="253">
        <f t="shared" si="856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.75" customHeight="1">
      <c r="A322" s="272" t="str">
        <f t="shared" si="83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857"/>
        <v>0</v>
      </c>
      <c r="F322" s="236">
        <f t="shared" si="858"/>
        <v>0</v>
      </c>
      <c r="G322" s="236">
        <f t="shared" si="839"/>
        <v>0</v>
      </c>
      <c r="H322" s="236">
        <f t="shared" si="859"/>
        <v>0</v>
      </c>
      <c r="I322" s="236">
        <f t="shared" si="840"/>
        <v>0</v>
      </c>
      <c r="J322" s="236">
        <f t="shared" si="841"/>
        <v>0</v>
      </c>
      <c r="K322" s="236">
        <f t="shared" si="842"/>
        <v>0</v>
      </c>
      <c r="L322" s="236">
        <f t="shared" si="843"/>
        <v>0</v>
      </c>
      <c r="M322" s="236">
        <f t="shared" si="844"/>
        <v>0</v>
      </c>
      <c r="N322" s="236">
        <f t="shared" si="845"/>
        <v>0</v>
      </c>
      <c r="O322" s="236">
        <f t="shared" si="846"/>
        <v>0</v>
      </c>
      <c r="P322" s="220"/>
      <c r="Q322" s="221"/>
      <c r="R322" s="237">
        <f t="shared" si="860"/>
        <v>0</v>
      </c>
      <c r="S322" s="221"/>
      <c r="T322" s="237">
        <f t="shared" si="861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862"/>
        <v>0</v>
      </c>
      <c r="AD322" s="221"/>
      <c r="AE322" s="237">
        <f t="shared" si="863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864"/>
        <v>0</v>
      </c>
      <c r="AO322" s="221"/>
      <c r="AP322" s="237">
        <f t="shared" si="865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866"/>
        <v>0</v>
      </c>
      <c r="AZ322" s="221"/>
      <c r="BA322" s="237">
        <f t="shared" si="867"/>
        <v>0</v>
      </c>
      <c r="BB322" s="221"/>
      <c r="BC322" s="233"/>
      <c r="BD322" s="221"/>
      <c r="BE322" s="221"/>
      <c r="BF322" s="233"/>
      <c r="BG322" s="221"/>
      <c r="BH322" s="379">
        <f t="shared" si="847"/>
        <v>0</v>
      </c>
      <c r="BI322" s="255" t="str">
        <f t="shared" si="848"/>
        <v>07</v>
      </c>
      <c r="BJ322" s="318"/>
      <c r="BK322" s="253">
        <f t="shared" si="868"/>
        <v>0</v>
      </c>
      <c r="BL322" s="318"/>
      <c r="BM322" s="253">
        <f t="shared" si="849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253">
        <f t="shared" si="850"/>
        <v>0</v>
      </c>
      <c r="BW322" s="318"/>
      <c r="BX322" s="253">
        <f t="shared" si="869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253">
        <f t="shared" si="851"/>
        <v>0</v>
      </c>
      <c r="CH322" s="318"/>
      <c r="CI322" s="253">
        <f t="shared" si="852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253">
        <f t="shared" si="853"/>
        <v>0</v>
      </c>
      <c r="CS322" s="318"/>
      <c r="CT322" s="253">
        <f t="shared" si="854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253">
        <f t="shared" si="855"/>
        <v>0</v>
      </c>
      <c r="DD322" s="318"/>
      <c r="DE322" s="253">
        <f t="shared" si="856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.75" customHeight="1">
      <c r="A323" s="272" t="str">
        <f t="shared" si="83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857"/>
        <v>0</v>
      </c>
      <c r="F323" s="236">
        <f t="shared" si="858"/>
        <v>0</v>
      </c>
      <c r="G323" s="236">
        <f t="shared" si="839"/>
        <v>0</v>
      </c>
      <c r="H323" s="236">
        <f t="shared" si="859"/>
        <v>0</v>
      </c>
      <c r="I323" s="236">
        <f t="shared" si="840"/>
        <v>0</v>
      </c>
      <c r="J323" s="236">
        <f t="shared" si="841"/>
        <v>0</v>
      </c>
      <c r="K323" s="236">
        <f t="shared" si="842"/>
        <v>0</v>
      </c>
      <c r="L323" s="236">
        <f t="shared" si="843"/>
        <v>0</v>
      </c>
      <c r="M323" s="236">
        <f t="shared" si="844"/>
        <v>0</v>
      </c>
      <c r="N323" s="236">
        <f t="shared" si="845"/>
        <v>0</v>
      </c>
      <c r="O323" s="236">
        <f t="shared" si="846"/>
        <v>0</v>
      </c>
      <c r="P323" s="220"/>
      <c r="Q323" s="221"/>
      <c r="R323" s="237">
        <f t="shared" si="860"/>
        <v>0</v>
      </c>
      <c r="S323" s="221"/>
      <c r="T323" s="237">
        <f t="shared" si="861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862"/>
        <v>0</v>
      </c>
      <c r="AD323" s="221"/>
      <c r="AE323" s="237">
        <f t="shared" si="863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864"/>
        <v>0</v>
      </c>
      <c r="AO323" s="221"/>
      <c r="AP323" s="237">
        <f t="shared" si="865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866"/>
        <v>0</v>
      </c>
      <c r="AZ323" s="221"/>
      <c r="BA323" s="237">
        <f t="shared" si="867"/>
        <v>0</v>
      </c>
      <c r="BB323" s="221"/>
      <c r="BC323" s="233"/>
      <c r="BD323" s="221"/>
      <c r="BE323" s="221"/>
      <c r="BF323" s="233"/>
      <c r="BG323" s="221"/>
      <c r="BH323" s="379">
        <f t="shared" si="847"/>
        <v>0</v>
      </c>
      <c r="BI323" s="255" t="str">
        <f t="shared" si="848"/>
        <v>08</v>
      </c>
      <c r="BJ323" s="318"/>
      <c r="BK323" s="253">
        <f t="shared" si="868"/>
        <v>0</v>
      </c>
      <c r="BL323" s="318"/>
      <c r="BM323" s="253">
        <f t="shared" si="849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253">
        <f t="shared" si="850"/>
        <v>0</v>
      </c>
      <c r="BW323" s="318"/>
      <c r="BX323" s="253">
        <f t="shared" si="869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253">
        <f t="shared" si="851"/>
        <v>0</v>
      </c>
      <c r="CH323" s="318"/>
      <c r="CI323" s="253">
        <f t="shared" si="852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253">
        <f t="shared" si="853"/>
        <v>0</v>
      </c>
      <c r="CS323" s="318"/>
      <c r="CT323" s="253">
        <f t="shared" si="854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253">
        <f t="shared" si="855"/>
        <v>0</v>
      </c>
      <c r="DD323" s="318"/>
      <c r="DE323" s="253">
        <f t="shared" si="856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.75" customHeight="1">
      <c r="A324" s="272" t="str">
        <f t="shared" si="83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857"/>
        <v>0</v>
      </c>
      <c r="F324" s="236">
        <f t="shared" si="858"/>
        <v>0</v>
      </c>
      <c r="G324" s="236">
        <f t="shared" si="839"/>
        <v>0</v>
      </c>
      <c r="H324" s="236">
        <f t="shared" si="859"/>
        <v>0</v>
      </c>
      <c r="I324" s="236">
        <f t="shared" si="840"/>
        <v>0</v>
      </c>
      <c r="J324" s="236">
        <f t="shared" si="841"/>
        <v>0</v>
      </c>
      <c r="K324" s="236">
        <f t="shared" si="842"/>
        <v>0</v>
      </c>
      <c r="L324" s="236">
        <f t="shared" si="843"/>
        <v>0</v>
      </c>
      <c r="M324" s="236">
        <f t="shared" si="844"/>
        <v>0</v>
      </c>
      <c r="N324" s="236">
        <f t="shared" si="845"/>
        <v>0</v>
      </c>
      <c r="O324" s="236">
        <f t="shared" si="846"/>
        <v>0</v>
      </c>
      <c r="P324" s="220"/>
      <c r="Q324" s="221"/>
      <c r="R324" s="237">
        <f t="shared" si="860"/>
        <v>0</v>
      </c>
      <c r="S324" s="221"/>
      <c r="T324" s="237">
        <f t="shared" si="861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862"/>
        <v>0</v>
      </c>
      <c r="AD324" s="221"/>
      <c r="AE324" s="237">
        <f t="shared" si="863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864"/>
        <v>0</v>
      </c>
      <c r="AO324" s="221"/>
      <c r="AP324" s="237">
        <f t="shared" si="865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866"/>
        <v>0</v>
      </c>
      <c r="AZ324" s="221"/>
      <c r="BA324" s="237">
        <f t="shared" si="867"/>
        <v>0</v>
      </c>
      <c r="BB324" s="221"/>
      <c r="BC324" s="233"/>
      <c r="BD324" s="221"/>
      <c r="BE324" s="221"/>
      <c r="BF324" s="233"/>
      <c r="BG324" s="221"/>
      <c r="BH324" s="379">
        <f t="shared" si="847"/>
        <v>0</v>
      </c>
      <c r="BI324" s="255" t="str">
        <f t="shared" si="848"/>
        <v>09</v>
      </c>
      <c r="BJ324" s="318"/>
      <c r="BK324" s="253">
        <f t="shared" si="868"/>
        <v>0</v>
      </c>
      <c r="BL324" s="318"/>
      <c r="BM324" s="253">
        <f t="shared" si="849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253">
        <f t="shared" si="850"/>
        <v>0</v>
      </c>
      <c r="BW324" s="318"/>
      <c r="BX324" s="253">
        <f t="shared" si="869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253">
        <f t="shared" si="851"/>
        <v>0</v>
      </c>
      <c r="CH324" s="318"/>
      <c r="CI324" s="253">
        <f t="shared" si="852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253">
        <f t="shared" si="853"/>
        <v>0</v>
      </c>
      <c r="CS324" s="318"/>
      <c r="CT324" s="253">
        <f t="shared" si="854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253">
        <f t="shared" si="855"/>
        <v>0</v>
      </c>
      <c r="DD324" s="318"/>
      <c r="DE324" s="253">
        <f t="shared" si="856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.75" customHeight="1">
      <c r="A325" s="272" t="str">
        <f t="shared" si="83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857"/>
        <v>0</v>
      </c>
      <c r="F325" s="236">
        <f t="shared" si="858"/>
        <v>0</v>
      </c>
      <c r="G325" s="236">
        <f t="shared" si="839"/>
        <v>0</v>
      </c>
      <c r="H325" s="236">
        <f t="shared" si="859"/>
        <v>0</v>
      </c>
      <c r="I325" s="236">
        <f t="shared" si="840"/>
        <v>0</v>
      </c>
      <c r="J325" s="236">
        <f t="shared" si="841"/>
        <v>0</v>
      </c>
      <c r="K325" s="236">
        <f t="shared" si="842"/>
        <v>0</v>
      </c>
      <c r="L325" s="236">
        <f t="shared" si="843"/>
        <v>0</v>
      </c>
      <c r="M325" s="236">
        <f t="shared" si="844"/>
        <v>0</v>
      </c>
      <c r="N325" s="236">
        <f t="shared" si="845"/>
        <v>0</v>
      </c>
      <c r="O325" s="236">
        <f t="shared" si="846"/>
        <v>0</v>
      </c>
      <c r="P325" s="220"/>
      <c r="Q325" s="221"/>
      <c r="R325" s="237">
        <f t="shared" si="860"/>
        <v>0</v>
      </c>
      <c r="S325" s="221"/>
      <c r="T325" s="237">
        <f t="shared" si="861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862"/>
        <v>0</v>
      </c>
      <c r="AD325" s="221"/>
      <c r="AE325" s="237">
        <f t="shared" si="863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864"/>
        <v>0</v>
      </c>
      <c r="AO325" s="221"/>
      <c r="AP325" s="237">
        <f t="shared" si="865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866"/>
        <v>0</v>
      </c>
      <c r="AZ325" s="221"/>
      <c r="BA325" s="237">
        <f t="shared" si="867"/>
        <v>0</v>
      </c>
      <c r="BB325" s="221"/>
      <c r="BC325" s="233"/>
      <c r="BD325" s="221"/>
      <c r="BE325" s="221"/>
      <c r="BF325" s="233"/>
      <c r="BG325" s="221"/>
      <c r="BH325" s="379">
        <f t="shared" si="847"/>
        <v>0</v>
      </c>
      <c r="BI325" s="255" t="str">
        <f t="shared" si="848"/>
        <v>10</v>
      </c>
      <c r="BJ325" s="318"/>
      <c r="BK325" s="253">
        <f t="shared" si="868"/>
        <v>0</v>
      </c>
      <c r="BL325" s="318"/>
      <c r="BM325" s="253">
        <f t="shared" si="849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253">
        <f t="shared" si="850"/>
        <v>0</v>
      </c>
      <c r="BW325" s="318"/>
      <c r="BX325" s="253">
        <f t="shared" si="869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253">
        <f t="shared" si="851"/>
        <v>0</v>
      </c>
      <c r="CH325" s="318"/>
      <c r="CI325" s="253">
        <f t="shared" si="852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253">
        <f t="shared" si="853"/>
        <v>0</v>
      </c>
      <c r="CS325" s="318"/>
      <c r="CT325" s="253">
        <f t="shared" si="854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253">
        <f t="shared" si="855"/>
        <v>0</v>
      </c>
      <c r="DD325" s="318"/>
      <c r="DE325" s="253">
        <f t="shared" si="856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.75" customHeight="1">
      <c r="A326" s="272" t="str">
        <f t="shared" si="83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857"/>
        <v>0</v>
      </c>
      <c r="F326" s="236">
        <f t="shared" si="858"/>
        <v>0</v>
      </c>
      <c r="G326" s="236">
        <f t="shared" si="839"/>
        <v>0</v>
      </c>
      <c r="H326" s="236">
        <f t="shared" si="859"/>
        <v>0</v>
      </c>
      <c r="I326" s="236">
        <f t="shared" si="840"/>
        <v>0</v>
      </c>
      <c r="J326" s="236">
        <f t="shared" si="841"/>
        <v>0</v>
      </c>
      <c r="K326" s="236">
        <f t="shared" si="842"/>
        <v>0</v>
      </c>
      <c r="L326" s="236">
        <f t="shared" si="843"/>
        <v>0</v>
      </c>
      <c r="M326" s="236">
        <f t="shared" si="844"/>
        <v>0</v>
      </c>
      <c r="N326" s="236">
        <f t="shared" si="845"/>
        <v>0</v>
      </c>
      <c r="O326" s="236">
        <f t="shared" si="846"/>
        <v>0</v>
      </c>
      <c r="P326" s="220"/>
      <c r="Q326" s="221"/>
      <c r="R326" s="237">
        <f t="shared" si="860"/>
        <v>0</v>
      </c>
      <c r="S326" s="221"/>
      <c r="T326" s="237">
        <f t="shared" si="861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862"/>
        <v>0</v>
      </c>
      <c r="AD326" s="221"/>
      <c r="AE326" s="237">
        <f t="shared" si="863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864"/>
        <v>0</v>
      </c>
      <c r="AO326" s="221"/>
      <c r="AP326" s="237">
        <f t="shared" si="865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866"/>
        <v>0</v>
      </c>
      <c r="AZ326" s="221"/>
      <c r="BA326" s="237">
        <f t="shared" si="867"/>
        <v>0</v>
      </c>
      <c r="BB326" s="221"/>
      <c r="BC326" s="233"/>
      <c r="BD326" s="221"/>
      <c r="BE326" s="221"/>
      <c r="BF326" s="233"/>
      <c r="BG326" s="221"/>
      <c r="BH326" s="379">
        <f t="shared" si="847"/>
        <v>0</v>
      </c>
      <c r="BI326" s="255" t="str">
        <f t="shared" si="848"/>
        <v>11</v>
      </c>
      <c r="BJ326" s="318"/>
      <c r="BK326" s="253">
        <f t="shared" si="868"/>
        <v>0</v>
      </c>
      <c r="BL326" s="318"/>
      <c r="BM326" s="253">
        <f t="shared" si="849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253">
        <f t="shared" si="850"/>
        <v>0</v>
      </c>
      <c r="BW326" s="318"/>
      <c r="BX326" s="253">
        <f t="shared" si="869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253">
        <f t="shared" si="851"/>
        <v>0</v>
      </c>
      <c r="CH326" s="318"/>
      <c r="CI326" s="253">
        <f t="shared" si="852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253">
        <f t="shared" si="853"/>
        <v>0</v>
      </c>
      <c r="CS326" s="318"/>
      <c r="CT326" s="253">
        <f t="shared" si="854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253">
        <f t="shared" si="855"/>
        <v>0</v>
      </c>
      <c r="DD326" s="318"/>
      <c r="DE326" s="253">
        <f t="shared" si="856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.75" customHeight="1">
      <c r="A327" s="272" t="str">
        <f t="shared" si="83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857"/>
        <v>0</v>
      </c>
      <c r="F327" s="236">
        <f t="shared" si="858"/>
        <v>0</v>
      </c>
      <c r="G327" s="236">
        <f t="shared" si="839"/>
        <v>0</v>
      </c>
      <c r="H327" s="236">
        <f t="shared" si="859"/>
        <v>0</v>
      </c>
      <c r="I327" s="236">
        <f t="shared" si="840"/>
        <v>0</v>
      </c>
      <c r="J327" s="236">
        <f t="shared" si="841"/>
        <v>0</v>
      </c>
      <c r="K327" s="236">
        <f t="shared" si="842"/>
        <v>0</v>
      </c>
      <c r="L327" s="236">
        <f t="shared" si="843"/>
        <v>0</v>
      </c>
      <c r="M327" s="236">
        <f t="shared" si="844"/>
        <v>0</v>
      </c>
      <c r="N327" s="236">
        <f t="shared" si="845"/>
        <v>0</v>
      </c>
      <c r="O327" s="236">
        <f t="shared" si="846"/>
        <v>0</v>
      </c>
      <c r="P327" s="220"/>
      <c r="Q327" s="221"/>
      <c r="R327" s="237">
        <f t="shared" si="860"/>
        <v>0</v>
      </c>
      <c r="S327" s="221"/>
      <c r="T327" s="237">
        <f t="shared" si="861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862"/>
        <v>0</v>
      </c>
      <c r="AD327" s="221"/>
      <c r="AE327" s="237">
        <f t="shared" si="863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864"/>
        <v>0</v>
      </c>
      <c r="AO327" s="221"/>
      <c r="AP327" s="237">
        <f t="shared" si="865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866"/>
        <v>0</v>
      </c>
      <c r="AZ327" s="221"/>
      <c r="BA327" s="237">
        <f t="shared" si="867"/>
        <v>0</v>
      </c>
      <c r="BB327" s="221"/>
      <c r="BC327" s="233"/>
      <c r="BD327" s="221"/>
      <c r="BE327" s="221"/>
      <c r="BF327" s="233"/>
      <c r="BG327" s="221"/>
      <c r="BH327" s="379">
        <f t="shared" si="847"/>
        <v>0</v>
      </c>
      <c r="BI327" s="255" t="str">
        <f t="shared" si="848"/>
        <v>12</v>
      </c>
      <c r="BJ327" s="318"/>
      <c r="BK327" s="253">
        <f t="shared" si="868"/>
        <v>0</v>
      </c>
      <c r="BL327" s="318"/>
      <c r="BM327" s="253">
        <f t="shared" si="849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253">
        <f t="shared" si="850"/>
        <v>0</v>
      </c>
      <c r="BW327" s="318"/>
      <c r="BX327" s="253">
        <f t="shared" si="869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253">
        <f t="shared" si="851"/>
        <v>0</v>
      </c>
      <c r="CH327" s="318"/>
      <c r="CI327" s="253">
        <f t="shared" si="852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253">
        <f t="shared" si="853"/>
        <v>0</v>
      </c>
      <c r="CS327" s="318"/>
      <c r="CT327" s="253">
        <f t="shared" si="854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253">
        <f t="shared" si="855"/>
        <v>0</v>
      </c>
      <c r="DD327" s="318"/>
      <c r="DE327" s="253">
        <f t="shared" si="856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ht="13.5" customHeight="1" thickBot="1">
      <c r="A328" s="272" t="str">
        <f t="shared" si="83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857"/>
        <v>0</v>
      </c>
      <c r="F328" s="236">
        <f t="shared" si="858"/>
        <v>0</v>
      </c>
      <c r="G328" s="236">
        <f t="shared" si="839"/>
        <v>0</v>
      </c>
      <c r="H328" s="236">
        <f t="shared" si="859"/>
        <v>0</v>
      </c>
      <c r="I328" s="236">
        <f t="shared" si="840"/>
        <v>0</v>
      </c>
      <c r="J328" s="236">
        <f t="shared" si="841"/>
        <v>0</v>
      </c>
      <c r="K328" s="236">
        <f t="shared" si="842"/>
        <v>0</v>
      </c>
      <c r="L328" s="236">
        <f t="shared" si="843"/>
        <v>0</v>
      </c>
      <c r="M328" s="236">
        <f t="shared" si="844"/>
        <v>0</v>
      </c>
      <c r="N328" s="236">
        <f t="shared" si="845"/>
        <v>0</v>
      </c>
      <c r="O328" s="236">
        <f>ROUND(SUM(Z328,AK328,AV328,BG328),1)</f>
        <v>0</v>
      </c>
      <c r="P328" s="223"/>
      <c r="Q328" s="224"/>
      <c r="R328" s="238">
        <f t="shared" si="860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862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864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866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9">
        <f t="shared" si="847"/>
        <v>0</v>
      </c>
      <c r="BI328" s="319" t="str">
        <f t="shared" si="848"/>
        <v>13</v>
      </c>
      <c r="BJ328" s="320"/>
      <c r="BK328" s="321">
        <f t="shared" si="868"/>
        <v>0</v>
      </c>
      <c r="BL328" s="320"/>
      <c r="BM328" s="321">
        <f t="shared" si="849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1">
        <f t="shared" si="850"/>
        <v>0</v>
      </c>
      <c r="BW328" s="320"/>
      <c r="BX328" s="321">
        <f t="shared" si="869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1">
        <f t="shared" si="851"/>
        <v>0</v>
      </c>
      <c r="CH328" s="320"/>
      <c r="CI328" s="321">
        <f t="shared" si="852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1">
        <f t="shared" si="853"/>
        <v>0</v>
      </c>
      <c r="CS328" s="320"/>
      <c r="CT328" s="321">
        <f t="shared" si="854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1">
        <f t="shared" si="855"/>
        <v>0</v>
      </c>
      <c r="DD328" s="320"/>
      <c r="DE328" s="321">
        <f t="shared" si="856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8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4.25" customHeight="1">
      <c r="A330" s="317" t="s">
        <v>237</v>
      </c>
      <c r="B330" s="239" t="s">
        <v>241</v>
      </c>
      <c r="BH330" s="378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4.25" customHeight="1">
      <c r="A331" s="317" t="s">
        <v>237</v>
      </c>
      <c r="B331" s="239" t="s">
        <v>242</v>
      </c>
      <c r="BH331" s="378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 ht="13.5" customHeight="1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10" t="s">
        <v>272</v>
      </c>
      <c r="C333" s="710"/>
      <c r="D333" s="546" t="s">
        <v>379</v>
      </c>
      <c r="E333" s="546"/>
      <c r="F333" s="546"/>
      <c r="G333" s="546"/>
      <c r="H333" s="546"/>
      <c r="J333" s="711" t="s">
        <v>372</v>
      </c>
      <c r="K333" s="711"/>
      <c r="L333" s="711"/>
      <c r="N333" s="421"/>
      <c r="O333" s="421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 ht="13.5" customHeight="1">
      <c r="A334" s="317" t="s">
        <v>237</v>
      </c>
      <c r="B334" s="17"/>
      <c r="D334" s="626" t="s">
        <v>13</v>
      </c>
      <c r="E334" s="626"/>
      <c r="F334" s="626"/>
      <c r="G334" s="626"/>
      <c r="H334" s="626"/>
      <c r="J334" s="626" t="s">
        <v>11</v>
      </c>
      <c r="K334" s="626"/>
      <c r="L334" s="626"/>
      <c r="N334" s="626" t="s">
        <v>12</v>
      </c>
      <c r="O334" s="626"/>
    </row>
    <row r="335" spans="1:116" ht="14.25" customHeight="1">
      <c r="A335" s="317" t="s">
        <v>237</v>
      </c>
      <c r="B335" s="17"/>
      <c r="D335" s="554" t="s">
        <v>388</v>
      </c>
      <c r="E335" s="554"/>
      <c r="F335" s="554"/>
      <c r="G335" s="19"/>
      <c r="J335" s="554" t="s">
        <v>387</v>
      </c>
      <c r="K335" s="554"/>
      <c r="L335" s="554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 ht="12.75" customHeight="1">
      <c r="A336" s="317" t="s">
        <v>237</v>
      </c>
      <c r="B336" s="19"/>
      <c r="D336" s="626" t="s">
        <v>14</v>
      </c>
      <c r="E336" s="626"/>
      <c r="F336" s="626"/>
      <c r="J336" s="626" t="s">
        <v>15</v>
      </c>
      <c r="K336" s="626"/>
      <c r="L336" s="626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</sheetData>
  <sheetProtection password="CB6C" sheet="1" autoFilter="0"/>
  <autoFilter ref="A5:DL336"/>
  <mergeCells count="176">
    <mergeCell ref="B21:O21"/>
    <mergeCell ref="P21:Z21"/>
    <mergeCell ref="B1:O1"/>
    <mergeCell ref="AW3:AW4"/>
    <mergeCell ref="AX3:AX4"/>
    <mergeCell ref="AY3:AZ3"/>
    <mergeCell ref="AA3:AA4"/>
    <mergeCell ref="AB3:AB4"/>
    <mergeCell ref="AC3:AD3"/>
    <mergeCell ref="AE3:AE4"/>
    <mergeCell ref="BB3:BD3"/>
    <mergeCell ref="BE3:BG3"/>
    <mergeCell ref="AL3:AL4"/>
    <mergeCell ref="AM3:AM4"/>
    <mergeCell ref="AN3:AO3"/>
    <mergeCell ref="AP3:AP4"/>
    <mergeCell ref="AQ3:AS3"/>
    <mergeCell ref="AT3:AV3"/>
    <mergeCell ref="Q3:Q4"/>
    <mergeCell ref="R3:S3"/>
    <mergeCell ref="T3:T4"/>
    <mergeCell ref="U3:W3"/>
    <mergeCell ref="X3:Z3"/>
    <mergeCell ref="BA3:BA4"/>
    <mergeCell ref="BB2:BG2"/>
    <mergeCell ref="E3:E4"/>
    <mergeCell ref="F3:F4"/>
    <mergeCell ref="G3:H3"/>
    <mergeCell ref="I3:I4"/>
    <mergeCell ref="J3:L3"/>
    <mergeCell ref="M3:O3"/>
    <mergeCell ref="AF3:AH3"/>
    <mergeCell ref="AI3:AK3"/>
    <mergeCell ref="P3:P4"/>
    <mergeCell ref="AF2:AK2"/>
    <mergeCell ref="AL2:AM2"/>
    <mergeCell ref="AN2:AP2"/>
    <mergeCell ref="AQ2:AV2"/>
    <mergeCell ref="AW2:AX2"/>
    <mergeCell ref="AY2:BA2"/>
    <mergeCell ref="J2:O2"/>
    <mergeCell ref="P2:Q2"/>
    <mergeCell ref="R2:T2"/>
    <mergeCell ref="U2:Z2"/>
    <mergeCell ref="AA2:AB2"/>
    <mergeCell ref="AC2:AE2"/>
    <mergeCell ref="AW35:BG35"/>
    <mergeCell ref="P1:Z1"/>
    <mergeCell ref="AA1:AK1"/>
    <mergeCell ref="AL1:AV1"/>
    <mergeCell ref="AW1:BG1"/>
    <mergeCell ref="B2:B4"/>
    <mergeCell ref="C2:C4"/>
    <mergeCell ref="D2:D4"/>
    <mergeCell ref="E2:F2"/>
    <mergeCell ref="G2:I2"/>
    <mergeCell ref="AL63:AV63"/>
    <mergeCell ref="AW63:BG63"/>
    <mergeCell ref="AA21:AK21"/>
    <mergeCell ref="AL21:AV21"/>
    <mergeCell ref="AW21:BG21"/>
    <mergeCell ref="A2:A4"/>
    <mergeCell ref="B35:O35"/>
    <mergeCell ref="P35:Z35"/>
    <mergeCell ref="AA35:AK35"/>
    <mergeCell ref="AL35:AV35"/>
    <mergeCell ref="AL91:AV91"/>
    <mergeCell ref="AW91:BG91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119:AV119"/>
    <mergeCell ref="AW119:BG119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147:AV147"/>
    <mergeCell ref="AW147:BG147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75:AV175"/>
    <mergeCell ref="AW175:BG175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203:AV203"/>
    <mergeCell ref="AW203:BG203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231:AV231"/>
    <mergeCell ref="AW231:BG231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59:AV259"/>
    <mergeCell ref="AW259:BG259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87:AV287"/>
    <mergeCell ref="AW287:BG287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315:AV315"/>
    <mergeCell ref="AW315:BG315"/>
    <mergeCell ref="B273:O273"/>
    <mergeCell ref="P273:Z273"/>
    <mergeCell ref="AA273:AK273"/>
    <mergeCell ref="AL273:AV273"/>
    <mergeCell ref="AW273:BG273"/>
    <mergeCell ref="B287:O287"/>
    <mergeCell ref="P287:Z287"/>
    <mergeCell ref="AA287:AK287"/>
    <mergeCell ref="BI2:BI3"/>
    <mergeCell ref="N333:O333"/>
    <mergeCell ref="B301:O301"/>
    <mergeCell ref="P301:Z301"/>
    <mergeCell ref="AA301:AK301"/>
    <mergeCell ref="AL301:AV301"/>
    <mergeCell ref="AW301:BG301"/>
    <mergeCell ref="B315:O315"/>
    <mergeCell ref="P315:Z315"/>
    <mergeCell ref="AA315:AK315"/>
    <mergeCell ref="N334:O334"/>
    <mergeCell ref="D336:F336"/>
    <mergeCell ref="J336:L336"/>
    <mergeCell ref="B333:C333"/>
    <mergeCell ref="D333:H333"/>
    <mergeCell ref="D334:H334"/>
    <mergeCell ref="D335:F335"/>
    <mergeCell ref="J335:L335"/>
    <mergeCell ref="J333:L333"/>
    <mergeCell ref="J334:L334"/>
  </mergeCells>
  <pageMargins left="0.39370078740157483" right="0" top="0.39370078740157483" bottom="0" header="0.19685039370078741" footer="0.19685039370078741"/>
  <pageSetup paperSize="9" scale="90" orientation="landscape" blackAndWhite="1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33</vt:i4>
      </vt:variant>
    </vt:vector>
  </HeadingPairs>
  <TitlesOfParts>
    <vt:vector size="54" baseType="lpstr">
      <vt:lpstr>П-4_стр.1</vt:lpstr>
      <vt:lpstr>П-4_стр.2,3_Авто</vt:lpstr>
      <vt:lpstr>П-4_стр.2</vt:lpstr>
      <vt:lpstr>П-4_стр.3</vt:lpstr>
      <vt:lpstr>ЗП-Культура_стр.1</vt:lpstr>
      <vt:lpstr>ЗП-Культура_стр.2_Авто</vt:lpstr>
      <vt:lpstr>ЗП-К_Театр</vt:lpstr>
      <vt:lpstr>ЗП_К_КонцОрг</vt:lpstr>
      <vt:lpstr>ЗП-К_Музеи</vt:lpstr>
      <vt:lpstr>ЗП-К_Библиотеки</vt:lpstr>
      <vt:lpstr>ЗП-К_КДУ</vt:lpstr>
      <vt:lpstr>ЗП-К_Кино</vt:lpstr>
      <vt:lpstr>ЗП-К_Парки</vt:lpstr>
      <vt:lpstr>ЗП-К_Архивы</vt:lpstr>
      <vt:lpstr>ЗП-К_Прочие</vt:lpstr>
      <vt:lpstr>ЗП-Образование_стр.1</vt:lpstr>
      <vt:lpstr>ЗП-Образование_стр.2,3_Авто</vt:lpstr>
      <vt:lpstr>ЗП-О_ДШИ...</vt:lpstr>
      <vt:lpstr>ЗП-О_ССУЗы</vt:lpstr>
      <vt:lpstr>ЗП-О_Прочие(образ-е)</vt:lpstr>
      <vt:lpstr>Лист1</vt:lpstr>
      <vt:lpstr>ЗП_К_КонцОрг!Заголовки_для_печати</vt:lpstr>
      <vt:lpstr>'ЗП-К_Архивы'!Заголовки_для_печати</vt:lpstr>
      <vt:lpstr>'ЗП-К_Библиотеки'!Заголовки_для_печати</vt:lpstr>
      <vt:lpstr>'ЗП-К_КДУ'!Заголовки_для_печати</vt:lpstr>
      <vt:lpstr>'ЗП-К_Кино'!Заголовки_для_печати</vt:lpstr>
      <vt:lpstr>'ЗП-К_Музеи'!Заголовки_для_печати</vt:lpstr>
      <vt:lpstr>'ЗП-К_Парки'!Заголовки_для_печати</vt:lpstr>
      <vt:lpstr>'ЗП-К_Прочие'!Заголовки_для_печати</vt:lpstr>
      <vt:lpstr>'ЗП-К_Театр'!Заголовки_для_печати</vt:lpstr>
      <vt:lpstr>'ЗП-Культура_стр.2_Авто'!Заголовки_для_печати</vt:lpstr>
      <vt:lpstr>'ЗП-О_ДШИ...'!Заголовки_для_печати</vt:lpstr>
      <vt:lpstr>'ЗП-О_Прочие(образ-е)'!Заголовки_для_печати</vt:lpstr>
      <vt:lpstr>'ЗП-О_ССУЗы'!Заголовки_для_печати</vt:lpstr>
      <vt:lpstr>'ЗП-Образование_стр.2,3_Авто'!Заголовки_для_печати</vt:lpstr>
      <vt:lpstr>ЗП_К_КонцОрг!Область_печати</vt:lpstr>
      <vt:lpstr>'ЗП-К_Архивы'!Область_печати</vt:lpstr>
      <vt:lpstr>'ЗП-К_Библиотеки'!Область_печати</vt:lpstr>
      <vt:lpstr>'ЗП-К_КДУ'!Область_печати</vt:lpstr>
      <vt:lpstr>'ЗП-К_Кино'!Область_печати</vt:lpstr>
      <vt:lpstr>'ЗП-К_Музеи'!Область_печати</vt:lpstr>
      <vt:lpstr>'ЗП-К_Парки'!Область_печати</vt:lpstr>
      <vt:lpstr>'ЗП-К_Прочие'!Область_печати</vt:lpstr>
      <vt:lpstr>'ЗП-К_Театр'!Область_печати</vt:lpstr>
      <vt:lpstr>'ЗП-Культура_стр.1'!Область_печати</vt:lpstr>
      <vt:lpstr>'ЗП-Культура_стр.2_Авто'!Область_печати</vt:lpstr>
      <vt:lpstr>'ЗП-О_ДШИ...'!Область_печати</vt:lpstr>
      <vt:lpstr>'ЗП-О_Прочие(образ-е)'!Область_печати</vt:lpstr>
      <vt:lpstr>'ЗП-О_ССУЗы'!Область_печати</vt:lpstr>
      <vt:lpstr>'ЗП-Образование_стр.1'!Область_печати</vt:lpstr>
      <vt:lpstr>'ЗП-Образование_стр.2,3_Авто'!Область_печати</vt:lpstr>
      <vt:lpstr>'П-4_стр.1'!Область_печати</vt:lpstr>
      <vt:lpstr>'П-4_стр.2,3_Авто'!Область_печати</vt:lpstr>
      <vt:lpstr>'П-4_стр.3'!Область_печати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Харченко АА</cp:lastModifiedBy>
  <cp:lastPrinted>2013-04-10T09:07:32Z</cp:lastPrinted>
  <dcterms:created xsi:type="dcterms:W3CDTF">2007-10-25T12:03:14Z</dcterms:created>
  <dcterms:modified xsi:type="dcterms:W3CDTF">2013-09-30T11:45:52Z</dcterms:modified>
</cp:coreProperties>
</file>